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375" yWindow="675" windowWidth="16275" windowHeight="8505" tabRatio="774" firstSheet="2" activeTab="5"/>
  </bookViews>
  <sheets>
    <sheet name="封面" sheetId="18" state="hidden" r:id="rId1"/>
    <sheet name="班级编码" sheetId="26" state="hidden" r:id="rId2"/>
    <sheet name="1-学员信息表" sheetId="8" r:id="rId3"/>
    <sheet name="2-班级信息" sheetId="27" r:id="rId4"/>
    <sheet name="3-班级学员信息表" sheetId="7" r:id="rId5"/>
    <sheet name="4-收据记录表" sheetId="4" r:id="rId6"/>
    <sheet name="Sheet11" sheetId="30" state="hidden" r:id="rId7"/>
    <sheet name="5-咨询师业绩明细表" sheetId="9" state="hidden" r:id="rId8"/>
    <sheet name="5-课消明细表" sheetId="29" r:id="rId9"/>
    <sheet name="6-开班明细表" sheetId="31" r:id="rId10"/>
    <sheet name="6-学员费用预警表" sheetId="25" r:id="rId11"/>
    <sheet name="7-市场业绩" sheetId="19" r:id="rId12"/>
    <sheet name="8-市场占有率" sheetId="20" r:id="rId13"/>
    <sheet name="10-新增明细" sheetId="10" r:id="rId14"/>
    <sheet name="11-减少明细" sheetId="11" r:id="rId15"/>
    <sheet name="12-经营数据表" sheetId="22" r:id="rId16"/>
    <sheet name="13-退费" sheetId="1" r:id="rId17"/>
  </sheets>
  <definedNames>
    <definedName name="_xlnm._FilterDatabase" localSheetId="13" hidden="1">'10-新增明细'!$A$1:$W$425</definedName>
    <definedName name="_xlnm._FilterDatabase" localSheetId="14" hidden="1">'11-减少明细'!$A$1:$Y$200</definedName>
    <definedName name="_xlnm._FilterDatabase" localSheetId="2" hidden="1">'1-学员信息表'!$A$1:$AG$2062</definedName>
    <definedName name="_xlnm._FilterDatabase" localSheetId="3" hidden="1">'2-班级信息'!$A$1:$AM$185</definedName>
    <definedName name="_xlnm._FilterDatabase" localSheetId="4" hidden="1">'3-班级学员信息表'!$A$1:$AI$1858</definedName>
    <definedName name="_xlnm._FilterDatabase" localSheetId="5" hidden="1">'4-收据记录表'!$A$1:$BH$1198</definedName>
    <definedName name="_xlnm._FilterDatabase" localSheetId="8" hidden="1">'5-课消明细表'!$A$1:$T$4966</definedName>
    <definedName name="_xlnm.Print_Area" localSheetId="11">'7-市场业绩'!$A$1:$AL$36</definedName>
    <definedName name="_xlnm.Print_Area" localSheetId="12">'8-市场占有率'!$A$1:$O$150</definedName>
    <definedName name="_xlnm.Print_Titles" localSheetId="12">'8-市场占有率'!$5:$5</definedName>
    <definedName name="班型">'12-经营数据表'!$C$60:$T$60</definedName>
    <definedName name="学习卡结算类型">'7-市场业绩'!$O$3:$X$3</definedName>
  </definedNames>
  <calcPr calcId="125725"/>
</workbook>
</file>

<file path=xl/calcChain.xml><?xml version="1.0" encoding="utf-8"?>
<calcChain xmlns="http://schemas.openxmlformats.org/spreadsheetml/2006/main">
  <c r="AW2" i="4"/>
  <c r="AW3" s="1"/>
  <c r="AW4" s="1"/>
  <c r="AW5" s="1"/>
  <c r="AW6" s="1"/>
  <c r="AW7" s="1"/>
  <c r="AW8" s="1"/>
  <c r="AW9" s="1"/>
  <c r="AW10" s="1"/>
  <c r="AW11" s="1"/>
  <c r="AW12" s="1"/>
  <c r="AW13" s="1"/>
  <c r="AW14" s="1"/>
  <c r="AW15" s="1"/>
  <c r="AW16" s="1"/>
  <c r="AW17" s="1"/>
  <c r="AW18" s="1"/>
  <c r="AW19" s="1"/>
  <c r="AW20" s="1"/>
  <c r="AW21" s="1"/>
  <c r="AW22" s="1"/>
  <c r="AW23" s="1"/>
  <c r="AW24" s="1"/>
  <c r="AW25" s="1"/>
  <c r="AW26" s="1"/>
  <c r="AW27" s="1"/>
  <c r="AW28" s="1"/>
  <c r="AW29" s="1"/>
  <c r="AW30" s="1"/>
  <c r="AW31" s="1"/>
  <c r="AW32" s="1"/>
  <c r="AW33" s="1"/>
  <c r="AW34" s="1"/>
  <c r="AW35" s="1"/>
  <c r="AW36" s="1"/>
  <c r="AW37" s="1"/>
  <c r="AW38" s="1"/>
  <c r="AW39" s="1"/>
  <c r="AW40" s="1"/>
  <c r="AW41" s="1"/>
  <c r="AW42" s="1"/>
  <c r="AW43" s="1"/>
  <c r="AW44" s="1"/>
  <c r="AW45" s="1"/>
  <c r="AW46" s="1"/>
  <c r="AW47" s="1"/>
  <c r="AW48" s="1"/>
  <c r="AW49" s="1"/>
  <c r="AW50" s="1"/>
  <c r="AW51" s="1"/>
  <c r="AW52" s="1"/>
  <c r="AW53" s="1"/>
  <c r="AW54" s="1"/>
  <c r="AW55" s="1"/>
  <c r="AW56" s="1"/>
  <c r="AW57" s="1"/>
  <c r="AW58" s="1"/>
  <c r="AW59" s="1"/>
  <c r="AW60" s="1"/>
  <c r="AW61" s="1"/>
  <c r="AW62" s="1"/>
  <c r="AW63" s="1"/>
  <c r="AW64" s="1"/>
  <c r="AW65" s="1"/>
  <c r="AW66" s="1"/>
  <c r="AW67" s="1"/>
  <c r="AW68" s="1"/>
  <c r="AW69" s="1"/>
  <c r="AW70" s="1"/>
  <c r="AW71" s="1"/>
  <c r="AW72" s="1"/>
  <c r="AW73" s="1"/>
  <c r="AW74" s="1"/>
  <c r="AW75" s="1"/>
  <c r="AW76" s="1"/>
  <c r="AW77" s="1"/>
  <c r="AW78" s="1"/>
  <c r="AW79" s="1"/>
  <c r="AW80" s="1"/>
  <c r="AW81" s="1"/>
  <c r="AW82" s="1"/>
  <c r="AW83" s="1"/>
  <c r="AW84" s="1"/>
  <c r="AW85" s="1"/>
  <c r="AW86" s="1"/>
  <c r="AW87" s="1"/>
  <c r="AW88" s="1"/>
  <c r="AW89" s="1"/>
  <c r="AW90" s="1"/>
  <c r="AW91" s="1"/>
  <c r="AW92" s="1"/>
  <c r="AW93" s="1"/>
  <c r="AW94" s="1"/>
  <c r="AW95" s="1"/>
  <c r="AW96" s="1"/>
  <c r="AW97" s="1"/>
  <c r="AW98" s="1"/>
  <c r="AW99" s="1"/>
  <c r="AW100" s="1"/>
  <c r="AW101" s="1"/>
  <c r="AW102" s="1"/>
  <c r="AW103" s="1"/>
  <c r="AW104" s="1"/>
  <c r="AW105" s="1"/>
  <c r="AW106" s="1"/>
  <c r="AW107" s="1"/>
  <c r="AW108" s="1"/>
  <c r="AW109" s="1"/>
  <c r="AW110" s="1"/>
  <c r="AW111" s="1"/>
  <c r="AW112" s="1"/>
  <c r="AW113" s="1"/>
  <c r="AW114" s="1"/>
  <c r="AW115" s="1"/>
  <c r="AW116" s="1"/>
  <c r="AW117" s="1"/>
  <c r="AW118" s="1"/>
  <c r="AW119" s="1"/>
  <c r="AW120" s="1"/>
  <c r="AW121" s="1"/>
  <c r="AW122" s="1"/>
  <c r="AW123" s="1"/>
  <c r="AW124" s="1"/>
  <c r="AW125" s="1"/>
  <c r="AW126" s="1"/>
  <c r="AW127" s="1"/>
  <c r="AW128" s="1"/>
  <c r="AW129" s="1"/>
  <c r="AW130" s="1"/>
  <c r="AW131" s="1"/>
  <c r="AW132" s="1"/>
  <c r="AW133" s="1"/>
  <c r="AW134" s="1"/>
  <c r="AW135" s="1"/>
  <c r="AW136" s="1"/>
  <c r="AW137" s="1"/>
  <c r="AW138" s="1"/>
  <c r="AW139" s="1"/>
  <c r="AW140" s="1"/>
  <c r="AW141" s="1"/>
  <c r="AW142" s="1"/>
  <c r="AW143" s="1"/>
  <c r="AW144" s="1"/>
  <c r="AW145" s="1"/>
  <c r="AW146" s="1"/>
  <c r="AW147" s="1"/>
  <c r="AW148" s="1"/>
  <c r="AW149" s="1"/>
  <c r="AW150" s="1"/>
  <c r="AW151" s="1"/>
  <c r="AW152" s="1"/>
  <c r="AW153" s="1"/>
  <c r="AW154" s="1"/>
  <c r="AW155" s="1"/>
  <c r="AW156" s="1"/>
  <c r="AW157" s="1"/>
  <c r="AW158" s="1"/>
  <c r="AW159" s="1"/>
  <c r="AW160" s="1"/>
  <c r="AW161" s="1"/>
  <c r="AW162" s="1"/>
  <c r="AW163" s="1"/>
  <c r="AW164" s="1"/>
  <c r="AW165" s="1"/>
  <c r="AW166" s="1"/>
  <c r="AW167" s="1"/>
  <c r="AW168" s="1"/>
  <c r="AW169" s="1"/>
  <c r="AW170" s="1"/>
  <c r="AW171" s="1"/>
  <c r="AW172" s="1"/>
  <c r="AW173" s="1"/>
  <c r="AW174" s="1"/>
  <c r="AW175" s="1"/>
  <c r="AW176" s="1"/>
  <c r="AW177" s="1"/>
  <c r="AW178" s="1"/>
  <c r="AW179" s="1"/>
  <c r="AW180" s="1"/>
  <c r="AW181" s="1"/>
  <c r="AW182" s="1"/>
  <c r="AW183" s="1"/>
  <c r="AW184" s="1"/>
  <c r="AW185" s="1"/>
  <c r="AW186" s="1"/>
  <c r="AW187" s="1"/>
  <c r="AW188" s="1"/>
  <c r="AW189" s="1"/>
  <c r="AW190" s="1"/>
  <c r="AW191" s="1"/>
  <c r="AW192" s="1"/>
  <c r="AW193" s="1"/>
  <c r="AW194" s="1"/>
  <c r="AW195" s="1"/>
  <c r="AW196" s="1"/>
  <c r="AW197" s="1"/>
  <c r="AW198" s="1"/>
  <c r="AW199" s="1"/>
  <c r="AW200" s="1"/>
  <c r="AW201" s="1"/>
  <c r="AW202" s="1"/>
  <c r="AW203" s="1"/>
  <c r="AW204" s="1"/>
  <c r="AW205" s="1"/>
  <c r="AW206" s="1"/>
  <c r="AW207" s="1"/>
  <c r="AW208" s="1"/>
  <c r="AW209" s="1"/>
  <c r="AW210" s="1"/>
  <c r="AW211" s="1"/>
  <c r="AW212" s="1"/>
  <c r="AW213" s="1"/>
  <c r="AW214" s="1"/>
  <c r="AW215" s="1"/>
  <c r="AW216" s="1"/>
  <c r="AW217" s="1"/>
  <c r="AW218" s="1"/>
  <c r="AW219" s="1"/>
  <c r="AW220" s="1"/>
  <c r="AW221" s="1"/>
  <c r="AW222" s="1"/>
  <c r="AW223" s="1"/>
  <c r="AW224" s="1"/>
  <c r="AW225" s="1"/>
  <c r="AW226" s="1"/>
  <c r="AW227" s="1"/>
  <c r="AW228" s="1"/>
  <c r="AW229" s="1"/>
  <c r="AW230" s="1"/>
  <c r="AW231" s="1"/>
  <c r="AW232" s="1"/>
  <c r="AW233" s="1"/>
  <c r="AW234" s="1"/>
  <c r="AW235" s="1"/>
  <c r="AW236" s="1"/>
  <c r="AW237" s="1"/>
  <c r="AW238" s="1"/>
  <c r="AW239" s="1"/>
  <c r="AW240" s="1"/>
  <c r="AW241" s="1"/>
  <c r="AW242" s="1"/>
  <c r="AW243" s="1"/>
  <c r="AW244" s="1"/>
  <c r="AW245" s="1"/>
  <c r="AW246" s="1"/>
  <c r="AW247" s="1"/>
  <c r="AW248" s="1"/>
  <c r="AW249" s="1"/>
  <c r="AW250" s="1"/>
  <c r="AW251" s="1"/>
  <c r="AW252" s="1"/>
  <c r="AW253" s="1"/>
  <c r="AW254" s="1"/>
  <c r="AW255" s="1"/>
  <c r="AW256" s="1"/>
  <c r="AW257" s="1"/>
  <c r="AW258" s="1"/>
  <c r="AW259" s="1"/>
  <c r="AW260" s="1"/>
  <c r="AW261" s="1"/>
  <c r="AW262" s="1"/>
  <c r="AW263" s="1"/>
  <c r="AW264" s="1"/>
  <c r="AW265" s="1"/>
  <c r="AW266" s="1"/>
  <c r="AW267" s="1"/>
  <c r="AW268" s="1"/>
  <c r="AW269" s="1"/>
  <c r="AW270" s="1"/>
  <c r="AW271" s="1"/>
  <c r="AW272" s="1"/>
  <c r="AW273" s="1"/>
  <c r="AW274" s="1"/>
  <c r="AW275" s="1"/>
  <c r="AW276" s="1"/>
  <c r="AW277" s="1"/>
  <c r="AW278" s="1"/>
  <c r="AW279" s="1"/>
  <c r="AW280" s="1"/>
  <c r="AW281" s="1"/>
  <c r="AW282" s="1"/>
  <c r="AW283" s="1"/>
  <c r="AW284" s="1"/>
  <c r="AW285" s="1"/>
  <c r="AW286" s="1"/>
  <c r="AW287" s="1"/>
  <c r="AW288" s="1"/>
  <c r="AW289" s="1"/>
  <c r="AW290" s="1"/>
  <c r="AW291" s="1"/>
  <c r="AW292" s="1"/>
  <c r="AW293" s="1"/>
  <c r="AW294" s="1"/>
  <c r="AW295" s="1"/>
  <c r="AW296" s="1"/>
  <c r="AW297" s="1"/>
  <c r="AW298" s="1"/>
  <c r="AW299" s="1"/>
  <c r="AW300" s="1"/>
  <c r="AW301" s="1"/>
  <c r="AW302" s="1"/>
  <c r="AW303" s="1"/>
  <c r="AW304" s="1"/>
  <c r="AW305" s="1"/>
  <c r="AW306" s="1"/>
  <c r="AW307" s="1"/>
  <c r="AW308" s="1"/>
  <c r="AW309" s="1"/>
  <c r="AW310" s="1"/>
  <c r="AW311" s="1"/>
  <c r="AW312" s="1"/>
  <c r="AW313" s="1"/>
  <c r="AW314" s="1"/>
  <c r="AW315" s="1"/>
  <c r="AW316" s="1"/>
  <c r="AW317" s="1"/>
  <c r="AW318" s="1"/>
  <c r="AW319" s="1"/>
  <c r="AW320" s="1"/>
  <c r="AW321" s="1"/>
  <c r="AW322" s="1"/>
  <c r="AW323" s="1"/>
  <c r="AW324" s="1"/>
  <c r="AW325" s="1"/>
  <c r="AW326" s="1"/>
  <c r="AW327" s="1"/>
  <c r="AW328" s="1"/>
  <c r="AW329" s="1"/>
  <c r="AW330" s="1"/>
  <c r="AW331" s="1"/>
  <c r="AW332" s="1"/>
  <c r="AW333" s="1"/>
  <c r="AW334" s="1"/>
  <c r="AW335" s="1"/>
  <c r="AW336" s="1"/>
  <c r="AW337" s="1"/>
  <c r="AW338" s="1"/>
  <c r="AW339" s="1"/>
  <c r="AW340" s="1"/>
  <c r="AW341" s="1"/>
  <c r="AW342" s="1"/>
  <c r="AW343" s="1"/>
  <c r="AW344" s="1"/>
  <c r="AW345" s="1"/>
  <c r="AW346" s="1"/>
  <c r="AW347" s="1"/>
  <c r="AW348" s="1"/>
  <c r="AW349" s="1"/>
  <c r="AW350" s="1"/>
  <c r="AW351" s="1"/>
  <c r="AW352" s="1"/>
  <c r="AW353" s="1"/>
  <c r="AW354" s="1"/>
  <c r="AW355" s="1"/>
  <c r="AW356" s="1"/>
  <c r="AW357" s="1"/>
  <c r="AW358" s="1"/>
  <c r="AW359" s="1"/>
  <c r="AW360" s="1"/>
  <c r="AW361" s="1"/>
  <c r="AW362" s="1"/>
  <c r="AW363" s="1"/>
  <c r="AW364" s="1"/>
  <c r="AW365" s="1"/>
  <c r="AW366" s="1"/>
  <c r="AW367" s="1"/>
  <c r="AW368" s="1"/>
  <c r="AW369" s="1"/>
  <c r="AW370" s="1"/>
  <c r="AW371" s="1"/>
  <c r="AW372" s="1"/>
  <c r="AW373" s="1"/>
  <c r="AW374" s="1"/>
  <c r="AW375" s="1"/>
  <c r="AW376" s="1"/>
  <c r="AW377" s="1"/>
  <c r="AW378" s="1"/>
  <c r="AW379" s="1"/>
  <c r="AW380" s="1"/>
  <c r="AW381" s="1"/>
  <c r="AW382" s="1"/>
  <c r="AW383" s="1"/>
  <c r="AW384" s="1"/>
  <c r="AW385" s="1"/>
  <c r="AW386" s="1"/>
  <c r="AW387" s="1"/>
  <c r="AW388" s="1"/>
  <c r="AW389" s="1"/>
  <c r="AW390" s="1"/>
  <c r="AW391" s="1"/>
  <c r="AW392" s="1"/>
  <c r="AW393" s="1"/>
  <c r="AW394" s="1"/>
  <c r="AW395" s="1"/>
  <c r="AW396" s="1"/>
  <c r="AW397" s="1"/>
  <c r="AW398" s="1"/>
  <c r="AW399" s="1"/>
  <c r="AW400" s="1"/>
  <c r="AW401" s="1"/>
  <c r="AW402" s="1"/>
  <c r="AW403" s="1"/>
  <c r="AW404" s="1"/>
  <c r="AW405" s="1"/>
  <c r="AW406" s="1"/>
  <c r="AW407" s="1"/>
  <c r="AW408" s="1"/>
  <c r="AW409" s="1"/>
  <c r="AW410" s="1"/>
  <c r="AW411" s="1"/>
  <c r="AW412" s="1"/>
  <c r="AW413" s="1"/>
  <c r="AW414" s="1"/>
  <c r="AW415" s="1"/>
  <c r="AW416" s="1"/>
  <c r="AW417" s="1"/>
  <c r="AW418" s="1"/>
  <c r="AW419" s="1"/>
  <c r="AW420" s="1"/>
  <c r="AW421" s="1"/>
  <c r="AW422" s="1"/>
  <c r="AW423" s="1"/>
  <c r="AW424" s="1"/>
  <c r="AW425" s="1"/>
  <c r="AW426" s="1"/>
  <c r="AW427" s="1"/>
  <c r="AW428" s="1"/>
  <c r="AW429" s="1"/>
  <c r="AW430" s="1"/>
  <c r="AW431" s="1"/>
  <c r="AW432" s="1"/>
  <c r="AW433" s="1"/>
  <c r="AW434" s="1"/>
  <c r="AW435" s="1"/>
  <c r="AW436" s="1"/>
  <c r="AW437" s="1"/>
  <c r="AW438" s="1"/>
  <c r="AW439" s="1"/>
  <c r="AW440" s="1"/>
  <c r="AW441" s="1"/>
  <c r="AW442" s="1"/>
  <c r="AW443" s="1"/>
  <c r="AW444" s="1"/>
  <c r="AW445" s="1"/>
  <c r="AW446" s="1"/>
  <c r="AW447" s="1"/>
  <c r="AW448" s="1"/>
  <c r="AW449" s="1"/>
  <c r="AW450" s="1"/>
  <c r="AW451" s="1"/>
  <c r="AW452" s="1"/>
  <c r="AW453" s="1"/>
  <c r="AW454" s="1"/>
  <c r="AW455" s="1"/>
  <c r="AW456" s="1"/>
  <c r="AW457" s="1"/>
  <c r="AW458" s="1"/>
  <c r="AW459" s="1"/>
  <c r="AW460" s="1"/>
  <c r="AW461" s="1"/>
  <c r="AW462" s="1"/>
  <c r="AW463" s="1"/>
  <c r="AW464" s="1"/>
  <c r="AW465" s="1"/>
  <c r="AW466" s="1"/>
  <c r="AW467" s="1"/>
  <c r="AW468" s="1"/>
  <c r="AW469" s="1"/>
  <c r="AW470" s="1"/>
  <c r="AW471" s="1"/>
  <c r="AW472" s="1"/>
  <c r="AW473" s="1"/>
  <c r="AW474" s="1"/>
  <c r="AW475" s="1"/>
  <c r="AW476" s="1"/>
  <c r="AW477" s="1"/>
  <c r="AW478" s="1"/>
  <c r="AW479" s="1"/>
  <c r="AW480" s="1"/>
  <c r="AW481" s="1"/>
  <c r="AW482" s="1"/>
  <c r="AW483" s="1"/>
  <c r="AW484" s="1"/>
  <c r="AW485" s="1"/>
  <c r="AW486" s="1"/>
  <c r="AW487" s="1"/>
  <c r="AW488" s="1"/>
  <c r="AW489" s="1"/>
  <c r="AW490" s="1"/>
  <c r="AW491" s="1"/>
  <c r="AW492" s="1"/>
  <c r="AW493" s="1"/>
  <c r="AW494" s="1"/>
  <c r="AW495" s="1"/>
  <c r="AW496" s="1"/>
  <c r="AW497" s="1"/>
  <c r="AW498" s="1"/>
  <c r="AW499" s="1"/>
  <c r="AW500" s="1"/>
  <c r="AW501" s="1"/>
  <c r="AW502" s="1"/>
  <c r="AW503" s="1"/>
  <c r="AW504" s="1"/>
  <c r="AW505" s="1"/>
  <c r="AW506" s="1"/>
  <c r="AW507" s="1"/>
  <c r="AW508" s="1"/>
  <c r="AW509" s="1"/>
  <c r="AW510" s="1"/>
  <c r="AW511" s="1"/>
  <c r="AW512" s="1"/>
  <c r="AW513" s="1"/>
  <c r="AW514" s="1"/>
  <c r="AW515" s="1"/>
  <c r="AW516" s="1"/>
  <c r="AW517" s="1"/>
  <c r="AW518" s="1"/>
  <c r="AW519" s="1"/>
  <c r="AW520" s="1"/>
  <c r="AW521" s="1"/>
  <c r="AW522" s="1"/>
  <c r="AW523" s="1"/>
  <c r="AW524" s="1"/>
  <c r="AW525" s="1"/>
  <c r="AW526" s="1"/>
  <c r="AW527" s="1"/>
  <c r="AW528" s="1"/>
  <c r="AW529" s="1"/>
  <c r="AW530" s="1"/>
  <c r="AW531" s="1"/>
  <c r="AW532" s="1"/>
  <c r="AW533" s="1"/>
  <c r="AW534" s="1"/>
  <c r="AW535" s="1"/>
  <c r="AW536" s="1"/>
  <c r="AW537" s="1"/>
  <c r="AW538" s="1"/>
  <c r="AW539" s="1"/>
  <c r="AW540" s="1"/>
  <c r="AW541" s="1"/>
  <c r="AW542" s="1"/>
  <c r="AW543" s="1"/>
  <c r="AW544" s="1"/>
  <c r="AW545" s="1"/>
  <c r="AW546" s="1"/>
  <c r="AW547" s="1"/>
  <c r="AW548" s="1"/>
  <c r="AW549" s="1"/>
  <c r="AW550" s="1"/>
  <c r="AW551" s="1"/>
  <c r="AW552" s="1"/>
  <c r="AW553" s="1"/>
  <c r="AW554" s="1"/>
  <c r="AW555" s="1"/>
  <c r="AW556" s="1"/>
  <c r="AW557" s="1"/>
  <c r="AW558" s="1"/>
  <c r="AW559" s="1"/>
  <c r="AW560" s="1"/>
  <c r="AW561" s="1"/>
  <c r="AW562" s="1"/>
  <c r="AW563" s="1"/>
  <c r="AW564" s="1"/>
  <c r="AW565" s="1"/>
  <c r="AW566" s="1"/>
  <c r="AW567" s="1"/>
  <c r="AW568" s="1"/>
  <c r="AW569" s="1"/>
  <c r="AW570" s="1"/>
  <c r="AW571" s="1"/>
  <c r="AW572" s="1"/>
  <c r="AW573" s="1"/>
  <c r="AW574" s="1"/>
  <c r="AW575" s="1"/>
  <c r="AW576" s="1"/>
  <c r="AW577" s="1"/>
  <c r="AW578" s="1"/>
  <c r="AW579" s="1"/>
  <c r="AW580" s="1"/>
  <c r="AW581" s="1"/>
  <c r="AW582" s="1"/>
  <c r="AW583" s="1"/>
  <c r="AW584" s="1"/>
  <c r="AW585" s="1"/>
  <c r="AW586" s="1"/>
  <c r="AW587" s="1"/>
  <c r="AW588" s="1"/>
  <c r="AW589" s="1"/>
  <c r="AW590" s="1"/>
  <c r="AW591" s="1"/>
  <c r="AW592" s="1"/>
  <c r="AW593" s="1"/>
  <c r="AW594" s="1"/>
  <c r="AW595" s="1"/>
  <c r="AW596" s="1"/>
  <c r="AW597" s="1"/>
  <c r="AW598" s="1"/>
  <c r="AW599" s="1"/>
  <c r="AW600" s="1"/>
  <c r="AW601" s="1"/>
  <c r="AW602" s="1"/>
  <c r="AW603" s="1"/>
  <c r="AW604" s="1"/>
  <c r="AW605" s="1"/>
  <c r="AW606" s="1"/>
  <c r="AW607" s="1"/>
  <c r="AW608" s="1"/>
  <c r="AW609" s="1"/>
  <c r="AW610" s="1"/>
  <c r="AW611" s="1"/>
  <c r="AW612" s="1"/>
  <c r="AW613" s="1"/>
  <c r="AW614" s="1"/>
  <c r="AW615" s="1"/>
  <c r="AW616" s="1"/>
  <c r="AW617" s="1"/>
  <c r="AW618" s="1"/>
  <c r="AW619" s="1"/>
  <c r="AW620" s="1"/>
  <c r="AW621" s="1"/>
  <c r="AW622" s="1"/>
  <c r="AW623" s="1"/>
  <c r="AW624" s="1"/>
  <c r="AW625" s="1"/>
  <c r="AW626" s="1"/>
  <c r="AW627" s="1"/>
  <c r="AW628" s="1"/>
  <c r="AW629" s="1"/>
  <c r="AW630" s="1"/>
  <c r="AW631" s="1"/>
  <c r="AW632" s="1"/>
  <c r="AW633" s="1"/>
  <c r="AW634" s="1"/>
  <c r="AW635" s="1"/>
  <c r="AW636" s="1"/>
  <c r="AW637" s="1"/>
  <c r="AW638" s="1"/>
  <c r="AW639" s="1"/>
  <c r="AW640" s="1"/>
  <c r="AW641" s="1"/>
  <c r="AW642" s="1"/>
  <c r="AW643" s="1"/>
  <c r="AW644" s="1"/>
  <c r="AW645" s="1"/>
  <c r="AW646" s="1"/>
  <c r="AW647" s="1"/>
  <c r="AW648" s="1"/>
  <c r="AW649" s="1"/>
  <c r="AW650" s="1"/>
  <c r="AW651" s="1"/>
  <c r="AW652" s="1"/>
  <c r="AW653" s="1"/>
  <c r="AW654" s="1"/>
  <c r="AW655" s="1"/>
  <c r="AW656" s="1"/>
  <c r="AW657" s="1"/>
  <c r="AW658" s="1"/>
  <c r="AW659" s="1"/>
  <c r="AW660" s="1"/>
  <c r="AW661" s="1"/>
  <c r="AW662" s="1"/>
  <c r="AW663" s="1"/>
  <c r="AW664" s="1"/>
  <c r="AW665" s="1"/>
  <c r="AW666" s="1"/>
  <c r="AW667" s="1"/>
  <c r="AW668" s="1"/>
  <c r="AW669" s="1"/>
  <c r="AW670" s="1"/>
  <c r="AW671" s="1"/>
  <c r="AW672" s="1"/>
  <c r="AW673" s="1"/>
  <c r="AW674" s="1"/>
  <c r="AW675" s="1"/>
  <c r="AW676" s="1"/>
  <c r="AW677" s="1"/>
  <c r="AW678" s="1"/>
  <c r="AW679" s="1"/>
  <c r="AW680" s="1"/>
  <c r="AW681" s="1"/>
  <c r="AW682" s="1"/>
  <c r="AW683" s="1"/>
  <c r="AW684" s="1"/>
  <c r="AW685" s="1"/>
  <c r="AW686" s="1"/>
  <c r="AW687" s="1"/>
  <c r="AW688" s="1"/>
  <c r="AW689" s="1"/>
  <c r="AW690" s="1"/>
  <c r="AW691" s="1"/>
  <c r="AW692" s="1"/>
  <c r="AW693" s="1"/>
  <c r="AW694" s="1"/>
  <c r="AW695" s="1"/>
  <c r="AW696" s="1"/>
  <c r="AW697" s="1"/>
  <c r="AW698" s="1"/>
  <c r="AW699" s="1"/>
  <c r="AW700" s="1"/>
  <c r="AW701" s="1"/>
  <c r="AW702" s="1"/>
  <c r="AW703" s="1"/>
  <c r="AW704" s="1"/>
  <c r="AW705" s="1"/>
  <c r="AW706" s="1"/>
  <c r="AW707" s="1"/>
  <c r="AW708" s="1"/>
  <c r="AW709" s="1"/>
  <c r="AW710" s="1"/>
  <c r="AW711" s="1"/>
  <c r="AW712" s="1"/>
  <c r="AW713" s="1"/>
  <c r="AW714" s="1"/>
  <c r="AW715" s="1"/>
  <c r="AW716" s="1"/>
  <c r="AW717" s="1"/>
  <c r="AW718" s="1"/>
  <c r="AW719" s="1"/>
  <c r="AW720" s="1"/>
  <c r="AW721" s="1"/>
  <c r="AW722" s="1"/>
  <c r="AW723" s="1"/>
  <c r="AW724" s="1"/>
  <c r="AW725" s="1"/>
  <c r="AW726" s="1"/>
  <c r="AW727" s="1"/>
  <c r="AW728" s="1"/>
  <c r="AW729" s="1"/>
  <c r="AW730" s="1"/>
  <c r="AW731" s="1"/>
  <c r="AW732" s="1"/>
  <c r="AW733" s="1"/>
  <c r="AW734" s="1"/>
  <c r="AW735" s="1"/>
  <c r="AW736" s="1"/>
  <c r="AW737" s="1"/>
  <c r="AW738" s="1"/>
  <c r="AW739" s="1"/>
  <c r="AW740" s="1"/>
  <c r="AW741" s="1"/>
  <c r="AW742" s="1"/>
  <c r="AW743" s="1"/>
  <c r="AW744" s="1"/>
  <c r="AW745" s="1"/>
  <c r="AW746" s="1"/>
  <c r="AW747" s="1"/>
  <c r="AW748" s="1"/>
  <c r="AW749" s="1"/>
  <c r="AW750" s="1"/>
  <c r="AW751" s="1"/>
  <c r="AW752" s="1"/>
  <c r="AW753" s="1"/>
  <c r="AW754" s="1"/>
  <c r="AW755" s="1"/>
  <c r="AW756" s="1"/>
  <c r="AW757" s="1"/>
  <c r="AW758" s="1"/>
  <c r="AW759" s="1"/>
  <c r="AW760" s="1"/>
  <c r="AW761" s="1"/>
  <c r="AW762" s="1"/>
  <c r="AW763" s="1"/>
  <c r="AW764" s="1"/>
  <c r="AW765" s="1"/>
  <c r="AW766" s="1"/>
  <c r="AW767" s="1"/>
  <c r="AW768" s="1"/>
  <c r="AW769" s="1"/>
  <c r="AW770" s="1"/>
  <c r="AW771" s="1"/>
  <c r="AW772" s="1"/>
  <c r="AW773" s="1"/>
  <c r="AW774" s="1"/>
  <c r="AW775" s="1"/>
  <c r="AW776" s="1"/>
  <c r="AW777" s="1"/>
  <c r="AW778" s="1"/>
  <c r="AW779" s="1"/>
  <c r="AW780" s="1"/>
  <c r="AW781" s="1"/>
  <c r="AW782" s="1"/>
  <c r="AW783" s="1"/>
  <c r="AW784" s="1"/>
  <c r="AW785" s="1"/>
  <c r="AW786" s="1"/>
  <c r="AW787" s="1"/>
  <c r="AW788" s="1"/>
  <c r="AW789" s="1"/>
  <c r="AW790" s="1"/>
  <c r="AW791" s="1"/>
  <c r="AW792" s="1"/>
  <c r="AW793" s="1"/>
  <c r="AW794" s="1"/>
  <c r="AW795" s="1"/>
  <c r="AW796" s="1"/>
  <c r="AW797" s="1"/>
  <c r="AW798" s="1"/>
  <c r="AW799" s="1"/>
  <c r="AW800" s="1"/>
  <c r="AW801" s="1"/>
  <c r="AW802" s="1"/>
  <c r="AW803" s="1"/>
  <c r="AW804" s="1"/>
  <c r="AW805" s="1"/>
  <c r="AW806" s="1"/>
  <c r="AW807" s="1"/>
  <c r="AW808" s="1"/>
  <c r="AW809" s="1"/>
  <c r="AW810" s="1"/>
  <c r="AW811" s="1"/>
  <c r="AW812" s="1"/>
  <c r="AW813" s="1"/>
  <c r="AW814" s="1"/>
  <c r="AW815" s="1"/>
  <c r="AW816" s="1"/>
  <c r="AW817" s="1"/>
  <c r="AW818" s="1"/>
  <c r="AW819" s="1"/>
  <c r="AW820" s="1"/>
  <c r="AW821" s="1"/>
  <c r="AW822" s="1"/>
  <c r="AW823" s="1"/>
  <c r="AW824" s="1"/>
  <c r="AW825" s="1"/>
  <c r="AW826" s="1"/>
  <c r="AW827" s="1"/>
  <c r="AW828" s="1"/>
  <c r="AW829" s="1"/>
  <c r="AW830" s="1"/>
  <c r="AW831" s="1"/>
  <c r="AW832" s="1"/>
  <c r="AW833" s="1"/>
  <c r="AW834" s="1"/>
  <c r="AW835" s="1"/>
  <c r="AW836" s="1"/>
  <c r="AW837" s="1"/>
  <c r="AW838" s="1"/>
  <c r="AW839" s="1"/>
  <c r="AW840" s="1"/>
  <c r="AW841" s="1"/>
  <c r="AW842" s="1"/>
  <c r="AW843" s="1"/>
  <c r="AW844" s="1"/>
  <c r="AW845" s="1"/>
  <c r="AW846" s="1"/>
  <c r="AW847" s="1"/>
  <c r="AW848" s="1"/>
  <c r="AW849" s="1"/>
  <c r="AW850" s="1"/>
  <c r="AW851" s="1"/>
  <c r="AW852" s="1"/>
  <c r="AW853" s="1"/>
  <c r="AW854" s="1"/>
  <c r="AW855" s="1"/>
  <c r="AW856" s="1"/>
  <c r="AW857" s="1"/>
  <c r="AW858" s="1"/>
  <c r="AW859" s="1"/>
  <c r="AW860" s="1"/>
  <c r="AW861" s="1"/>
  <c r="AW862" s="1"/>
  <c r="AW863" s="1"/>
  <c r="AW864" s="1"/>
  <c r="AW865" s="1"/>
  <c r="AW866" s="1"/>
  <c r="AW867" s="1"/>
  <c r="AW868" s="1"/>
  <c r="AW869" s="1"/>
  <c r="AW870" s="1"/>
  <c r="AW871" s="1"/>
  <c r="AW872" s="1"/>
  <c r="AW873" s="1"/>
  <c r="AW874" s="1"/>
  <c r="AW875" s="1"/>
  <c r="AW876" s="1"/>
  <c r="AW877" s="1"/>
  <c r="AW878" s="1"/>
  <c r="AW879" s="1"/>
  <c r="AW880" s="1"/>
  <c r="AW881" s="1"/>
  <c r="AW882" s="1"/>
  <c r="AW883" s="1"/>
  <c r="AW884" s="1"/>
  <c r="AW885" s="1"/>
  <c r="AW886" s="1"/>
  <c r="AW887" s="1"/>
  <c r="AW888" s="1"/>
  <c r="AW889" s="1"/>
  <c r="AW890" s="1"/>
  <c r="AW891" s="1"/>
  <c r="AW892" s="1"/>
  <c r="AW893" s="1"/>
  <c r="AW894" s="1"/>
  <c r="AW895" s="1"/>
  <c r="AW896" s="1"/>
  <c r="AW897" s="1"/>
  <c r="AW898" s="1"/>
  <c r="AW899" s="1"/>
  <c r="AW900" s="1"/>
  <c r="AW901" s="1"/>
  <c r="AW902" s="1"/>
  <c r="AW903" s="1"/>
  <c r="AW904" s="1"/>
  <c r="AW905" s="1"/>
  <c r="AW906" s="1"/>
  <c r="AW907" s="1"/>
  <c r="AW908" s="1"/>
  <c r="AW909" s="1"/>
  <c r="AW910" s="1"/>
  <c r="AW911" s="1"/>
  <c r="AW912" s="1"/>
  <c r="AW913" s="1"/>
  <c r="AW914" s="1"/>
  <c r="AW915" s="1"/>
  <c r="AW916" s="1"/>
  <c r="AW917" s="1"/>
  <c r="AW918" s="1"/>
  <c r="AW919" s="1"/>
  <c r="AW920" s="1"/>
  <c r="AW921" s="1"/>
  <c r="AW922" s="1"/>
  <c r="AW923" s="1"/>
  <c r="AW924" s="1"/>
  <c r="AW925" s="1"/>
  <c r="AW926" s="1"/>
  <c r="AW927" s="1"/>
  <c r="AW928" s="1"/>
  <c r="AW929" s="1"/>
  <c r="AW930" s="1"/>
  <c r="AW931" s="1"/>
  <c r="AW932" s="1"/>
  <c r="AW933" s="1"/>
  <c r="AW934" s="1"/>
  <c r="AW935" s="1"/>
  <c r="AW936" s="1"/>
  <c r="AW937" s="1"/>
  <c r="AW938" s="1"/>
  <c r="AW939" s="1"/>
  <c r="AW940" s="1"/>
  <c r="AW941" s="1"/>
  <c r="AW942" s="1"/>
  <c r="AW943" s="1"/>
  <c r="AW944" s="1"/>
  <c r="AW945" s="1"/>
  <c r="AW946" s="1"/>
  <c r="AW947" s="1"/>
  <c r="AW948" s="1"/>
  <c r="AW949" s="1"/>
  <c r="AW950" s="1"/>
  <c r="AW951" s="1"/>
  <c r="AW952" s="1"/>
  <c r="AW953" s="1"/>
  <c r="AW954" s="1"/>
  <c r="AW955" s="1"/>
  <c r="AW956" s="1"/>
  <c r="AW957" s="1"/>
  <c r="AW958" s="1"/>
  <c r="AW959" s="1"/>
  <c r="AW960" s="1"/>
  <c r="AW961" s="1"/>
  <c r="AW962" s="1"/>
  <c r="AW963" s="1"/>
  <c r="AW964" s="1"/>
  <c r="AW965" s="1"/>
  <c r="AW966" s="1"/>
  <c r="AW967" s="1"/>
  <c r="AW968" s="1"/>
  <c r="AW969" s="1"/>
  <c r="AW970" s="1"/>
  <c r="AW971" s="1"/>
  <c r="AW972" s="1"/>
  <c r="AW973" s="1"/>
  <c r="AW974" s="1"/>
  <c r="AW975" s="1"/>
  <c r="AW976" s="1"/>
  <c r="AW977" s="1"/>
  <c r="AW978" s="1"/>
  <c r="AW979" s="1"/>
  <c r="AW980" s="1"/>
  <c r="AW981" s="1"/>
  <c r="AW982" s="1"/>
  <c r="AW983" s="1"/>
  <c r="AW984" s="1"/>
  <c r="AW985" s="1"/>
  <c r="AW986" s="1"/>
  <c r="AW987" s="1"/>
  <c r="AW988" s="1"/>
  <c r="AW989" s="1"/>
  <c r="AW990" s="1"/>
  <c r="AW991" s="1"/>
  <c r="AW992" s="1"/>
  <c r="AW993" s="1"/>
  <c r="AW994" s="1"/>
  <c r="AW995" s="1"/>
  <c r="AW996" s="1"/>
  <c r="AW997" s="1"/>
  <c r="AW998" s="1"/>
  <c r="AW999" s="1"/>
  <c r="AW1000" s="1"/>
  <c r="AW1001" s="1"/>
  <c r="AW1002" s="1"/>
  <c r="AW1003" s="1"/>
  <c r="AW1004" s="1"/>
  <c r="AW1005" s="1"/>
  <c r="AW1006" s="1"/>
  <c r="AW1007" s="1"/>
  <c r="AW1008" s="1"/>
  <c r="AW1009" s="1"/>
  <c r="AW1010" s="1"/>
  <c r="AW1011" s="1"/>
  <c r="AW1012" s="1"/>
  <c r="AW1013" s="1"/>
  <c r="AW1014" s="1"/>
  <c r="AW1015" s="1"/>
  <c r="AW1016" s="1"/>
  <c r="AW1017" s="1"/>
  <c r="AW1018" s="1"/>
  <c r="AW1019" s="1"/>
  <c r="AW1020" s="1"/>
  <c r="AW1021" s="1"/>
  <c r="AW1022" s="1"/>
  <c r="AW1023" s="1"/>
  <c r="AW1024" s="1"/>
  <c r="AW1025" s="1"/>
  <c r="AW1026" s="1"/>
  <c r="AW1027" s="1"/>
  <c r="AW1028" s="1"/>
  <c r="AW1029" s="1"/>
  <c r="AW1030" s="1"/>
  <c r="AW1031" s="1"/>
  <c r="AW1032" s="1"/>
  <c r="AW1033" s="1"/>
  <c r="AW1034" s="1"/>
  <c r="AW1035" s="1"/>
  <c r="AW1036" s="1"/>
  <c r="AW1037" s="1"/>
  <c r="AW1038" s="1"/>
  <c r="AW1039" s="1"/>
  <c r="AW1040" s="1"/>
  <c r="AW1041" s="1"/>
  <c r="AW1042" s="1"/>
  <c r="AW1043" s="1"/>
  <c r="AW1044" s="1"/>
  <c r="AW1045" s="1"/>
  <c r="AW1046" s="1"/>
  <c r="AW1047" s="1"/>
  <c r="AW1048" s="1"/>
  <c r="AW1049" s="1"/>
  <c r="AW1050" s="1"/>
  <c r="AW1051" s="1"/>
  <c r="AW1052" s="1"/>
  <c r="AW1053" s="1"/>
  <c r="AW1054" s="1"/>
  <c r="AW1055" s="1"/>
  <c r="AW1056" s="1"/>
  <c r="AW1057" s="1"/>
  <c r="AW1058" s="1"/>
  <c r="AW1059" s="1"/>
  <c r="AW1060" s="1"/>
  <c r="AW1061" s="1"/>
  <c r="AW1062" s="1"/>
  <c r="AW1063" s="1"/>
  <c r="AW1064" s="1"/>
  <c r="AW1065" s="1"/>
  <c r="AW1066" s="1"/>
  <c r="AW1067" s="1"/>
  <c r="D65" i="20"/>
  <c r="E65"/>
  <c r="F65"/>
  <c r="G65"/>
  <c r="C64" l="1"/>
  <c r="C65"/>
  <c r="C66"/>
  <c r="C9"/>
  <c r="C10"/>
  <c r="C11"/>
  <c r="C12"/>
  <c r="C13"/>
  <c r="C16"/>
  <c r="C18"/>
  <c r="C19"/>
  <c r="C20"/>
  <c r="C22"/>
  <c r="C23"/>
  <c r="C24"/>
  <c r="C25"/>
  <c r="C26"/>
  <c r="C27"/>
  <c r="C31"/>
  <c r="C34"/>
  <c r="C36"/>
  <c r="C37"/>
  <c r="C38"/>
  <c r="C40"/>
  <c r="C41"/>
  <c r="C42"/>
  <c r="C43"/>
  <c r="C44"/>
  <c r="C46"/>
  <c r="C47"/>
  <c r="C48"/>
  <c r="C49"/>
  <c r="C51"/>
  <c r="C52"/>
  <c r="C56"/>
  <c r="C58"/>
  <c r="C60"/>
  <c r="C61"/>
  <c r="C62"/>
  <c r="C63"/>
  <c r="C68"/>
  <c r="C70"/>
  <c r="C72"/>
  <c r="C73"/>
  <c r="C74"/>
  <c r="C76"/>
  <c r="C77"/>
  <c r="C78"/>
  <c r="C79"/>
  <c r="C81"/>
  <c r="C83"/>
  <c r="C85"/>
  <c r="C86"/>
  <c r="C87"/>
  <c r="C89"/>
  <c r="C91"/>
  <c r="C92"/>
  <c r="C93"/>
  <c r="C95"/>
  <c r="C96"/>
  <c r="C97"/>
  <c r="C99"/>
  <c r="C100"/>
  <c r="C101"/>
  <c r="C103"/>
  <c r="C107"/>
  <c r="C108"/>
  <c r="C109"/>
  <c r="C111"/>
  <c r="C112"/>
  <c r="C113"/>
  <c r="C114"/>
  <c r="C115"/>
  <c r="C116"/>
  <c r="C117"/>
  <c r="C118"/>
  <c r="C119"/>
  <c r="C120"/>
  <c r="C121"/>
  <c r="U3" i="10"/>
  <c r="U4"/>
  <c r="U5"/>
  <c r="U6"/>
  <c r="U7"/>
  <c r="U8"/>
  <c r="U9"/>
  <c r="U10"/>
  <c r="U11"/>
  <c r="U12"/>
  <c r="U14"/>
  <c r="U16"/>
  <c r="U17"/>
  <c r="U18"/>
  <c r="U19"/>
  <c r="U20"/>
  <c r="U22"/>
  <c r="U23"/>
  <c r="U24"/>
  <c r="T3"/>
  <c r="T4"/>
  <c r="T5"/>
  <c r="T6"/>
  <c r="T7"/>
  <c r="T9"/>
  <c r="T10"/>
  <c r="T13"/>
  <c r="T14"/>
  <c r="T18"/>
  <c r="T19"/>
  <c r="T20"/>
  <c r="T24"/>
  <c r="S3"/>
  <c r="S4"/>
  <c r="S5"/>
  <c r="S6"/>
  <c r="S7"/>
  <c r="S10"/>
  <c r="S13"/>
  <c r="S14"/>
  <c r="S15"/>
  <c r="S16"/>
  <c r="S17"/>
  <c r="S18"/>
  <c r="S19"/>
  <c r="S20"/>
  <c r="S21"/>
  <c r="S22"/>
  <c r="S23"/>
  <c r="S24"/>
  <c r="F13" l="1"/>
  <c r="F10"/>
  <c r="M28" i="4" l="1"/>
  <c r="B6" i="1" l="1"/>
  <c r="A5"/>
  <c r="K73" i="10"/>
  <c r="K72"/>
  <c r="K70"/>
  <c r="K68"/>
  <c r="K67"/>
  <c r="K66"/>
  <c r="K65"/>
  <c r="K64"/>
  <c r="K63"/>
  <c r="K62"/>
  <c r="L5" i="1" l="1"/>
  <c r="L6"/>
  <c r="B5"/>
  <c r="F5"/>
  <c r="F6"/>
  <c r="F7"/>
  <c r="C5"/>
  <c r="C6"/>
  <c r="F37" i="11" l="1"/>
  <c r="F29"/>
  <c r="F30"/>
  <c r="F22" l="1"/>
  <c r="F17"/>
  <c r="Y2"/>
  <c r="U25" i="10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2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W3" i="27" l="1"/>
  <c r="X3"/>
  <c r="Y3"/>
  <c r="W4"/>
  <c r="X4"/>
  <c r="Y4"/>
  <c r="W5"/>
  <c r="X5"/>
  <c r="Y5"/>
  <c r="W6"/>
  <c r="X6"/>
  <c r="Y6"/>
  <c r="W7"/>
  <c r="X7"/>
  <c r="Y7"/>
  <c r="W8"/>
  <c r="X8"/>
  <c r="Y8"/>
  <c r="W9"/>
  <c r="X9"/>
  <c r="Y9"/>
  <c r="W10"/>
  <c r="X10"/>
  <c r="Y10"/>
  <c r="W11"/>
  <c r="X11"/>
  <c r="Y11"/>
  <c r="W12"/>
  <c r="X12"/>
  <c r="Y12"/>
  <c r="W13"/>
  <c r="X13"/>
  <c r="Y13"/>
  <c r="W14"/>
  <c r="X14"/>
  <c r="Y14"/>
  <c r="W15"/>
  <c r="X15"/>
  <c r="Y15"/>
  <c r="W16"/>
  <c r="X16"/>
  <c r="Y16"/>
  <c r="W17"/>
  <c r="X17"/>
  <c r="Y17"/>
  <c r="W18"/>
  <c r="X18"/>
  <c r="Y18"/>
  <c r="W19"/>
  <c r="X19"/>
  <c r="Y19"/>
  <c r="W20"/>
  <c r="X20"/>
  <c r="Y20"/>
  <c r="W21"/>
  <c r="X21"/>
  <c r="Y21"/>
  <c r="W22"/>
  <c r="X22"/>
  <c r="Y22"/>
  <c r="W23"/>
  <c r="X23"/>
  <c r="Y23"/>
  <c r="W24"/>
  <c r="X24"/>
  <c r="Y24"/>
  <c r="W25"/>
  <c r="X25"/>
  <c r="Y25"/>
  <c r="W26"/>
  <c r="X26"/>
  <c r="Y26"/>
  <c r="W27"/>
  <c r="X27"/>
  <c r="Y27"/>
  <c r="W28"/>
  <c r="X28"/>
  <c r="Y28"/>
  <c r="W29"/>
  <c r="X29"/>
  <c r="Y29"/>
  <c r="W30"/>
  <c r="X30"/>
  <c r="Y30"/>
  <c r="W31"/>
  <c r="X31"/>
  <c r="Y31"/>
  <c r="W32"/>
  <c r="X32"/>
  <c r="Y32"/>
  <c r="W33"/>
  <c r="X33"/>
  <c r="Y33"/>
  <c r="W34"/>
  <c r="X34"/>
  <c r="Y34"/>
  <c r="W35"/>
  <c r="X35"/>
  <c r="Y35"/>
  <c r="W36"/>
  <c r="X36"/>
  <c r="Y36"/>
  <c r="W37"/>
  <c r="X37"/>
  <c r="Y37"/>
  <c r="W38"/>
  <c r="X38"/>
  <c r="Y38"/>
  <c r="W39"/>
  <c r="X39"/>
  <c r="Y39"/>
  <c r="W40"/>
  <c r="X40"/>
  <c r="Y40"/>
  <c r="W41"/>
  <c r="X41"/>
  <c r="Y41"/>
  <c r="W42"/>
  <c r="X42"/>
  <c r="Y42"/>
  <c r="W43"/>
  <c r="X43"/>
  <c r="Y43"/>
  <c r="W44"/>
  <c r="X44"/>
  <c r="Y44"/>
  <c r="W45"/>
  <c r="X45"/>
  <c r="Y45"/>
  <c r="W46"/>
  <c r="X46"/>
  <c r="Y46"/>
  <c r="W47"/>
  <c r="X47"/>
  <c r="Y47"/>
  <c r="W48"/>
  <c r="X48"/>
  <c r="Y48"/>
  <c r="W49"/>
  <c r="X49"/>
  <c r="Y49"/>
  <c r="W50"/>
  <c r="X50"/>
  <c r="Y50"/>
  <c r="W51"/>
  <c r="I7" i="11" s="1"/>
  <c r="X51" i="27"/>
  <c r="Y51"/>
  <c r="W52"/>
  <c r="X52"/>
  <c r="Y52"/>
  <c r="W53"/>
  <c r="X53"/>
  <c r="Y53"/>
  <c r="W54"/>
  <c r="X54"/>
  <c r="Y54"/>
  <c r="W55"/>
  <c r="X55"/>
  <c r="Y55"/>
  <c r="W56"/>
  <c r="X56"/>
  <c r="Y56"/>
  <c r="W57"/>
  <c r="X57"/>
  <c r="Y57"/>
  <c r="W58"/>
  <c r="X58"/>
  <c r="Y58"/>
  <c r="W59"/>
  <c r="X59"/>
  <c r="Y59"/>
  <c r="W60"/>
  <c r="X60"/>
  <c r="Y60"/>
  <c r="W61"/>
  <c r="X61"/>
  <c r="Y61"/>
  <c r="W62"/>
  <c r="X62"/>
  <c r="Y62"/>
  <c r="W63"/>
  <c r="X63"/>
  <c r="Y63"/>
  <c r="W64"/>
  <c r="X64"/>
  <c r="Y64"/>
  <c r="W65"/>
  <c r="X65"/>
  <c r="Y65"/>
  <c r="W66"/>
  <c r="X66"/>
  <c r="Y66"/>
  <c r="W67"/>
  <c r="X67"/>
  <c r="Y67"/>
  <c r="W68"/>
  <c r="X68"/>
  <c r="Y68"/>
  <c r="W69"/>
  <c r="X69"/>
  <c r="Y69"/>
  <c r="W70"/>
  <c r="X70"/>
  <c r="Y70"/>
  <c r="W71"/>
  <c r="X71"/>
  <c r="Y71"/>
  <c r="W72"/>
  <c r="X72"/>
  <c r="Y72"/>
  <c r="W73"/>
  <c r="X73"/>
  <c r="Y73"/>
  <c r="W74"/>
  <c r="X74"/>
  <c r="Y74"/>
  <c r="W75"/>
  <c r="X75"/>
  <c r="Y75"/>
  <c r="W76"/>
  <c r="X76"/>
  <c r="Y76"/>
  <c r="W77"/>
  <c r="X77"/>
  <c r="Y77"/>
  <c r="W78"/>
  <c r="X78"/>
  <c r="Y78"/>
  <c r="W79"/>
  <c r="X79"/>
  <c r="Y79"/>
  <c r="W80"/>
  <c r="X80"/>
  <c r="Y80"/>
  <c r="W81"/>
  <c r="X81"/>
  <c r="Y81"/>
  <c r="W82"/>
  <c r="X82"/>
  <c r="Y82"/>
  <c r="W83"/>
  <c r="X83"/>
  <c r="Y83"/>
  <c r="W84"/>
  <c r="X84"/>
  <c r="Y84"/>
  <c r="W85"/>
  <c r="X85"/>
  <c r="Y85"/>
  <c r="W86"/>
  <c r="X86"/>
  <c r="Y86"/>
  <c r="W87"/>
  <c r="X87"/>
  <c r="Y87"/>
  <c r="W88"/>
  <c r="X88"/>
  <c r="Y88"/>
  <c r="W89"/>
  <c r="X89"/>
  <c r="Y89"/>
  <c r="W90"/>
  <c r="X90"/>
  <c r="Y90"/>
  <c r="W91"/>
  <c r="X91"/>
  <c r="Y91"/>
  <c r="W92"/>
  <c r="X92"/>
  <c r="Y92"/>
  <c r="W93"/>
  <c r="X93"/>
  <c r="Y93"/>
  <c r="W94"/>
  <c r="X94"/>
  <c r="Y94"/>
  <c r="W95"/>
  <c r="X95"/>
  <c r="Y95"/>
  <c r="W96"/>
  <c r="X96"/>
  <c r="Y96"/>
  <c r="W97"/>
  <c r="X97"/>
  <c r="Y97"/>
  <c r="W98"/>
  <c r="X98"/>
  <c r="Y98"/>
  <c r="W99"/>
  <c r="X99"/>
  <c r="Y99"/>
  <c r="W100"/>
  <c r="X100"/>
  <c r="Y100"/>
  <c r="W101"/>
  <c r="X101"/>
  <c r="Y101"/>
  <c r="W102"/>
  <c r="X102"/>
  <c r="Y102"/>
  <c r="W103"/>
  <c r="X103"/>
  <c r="Y103"/>
  <c r="W104"/>
  <c r="X104"/>
  <c r="Y104"/>
  <c r="W105"/>
  <c r="X105"/>
  <c r="Y105"/>
  <c r="W106"/>
  <c r="X106"/>
  <c r="Y106"/>
  <c r="W107"/>
  <c r="X107"/>
  <c r="Y107"/>
  <c r="W108"/>
  <c r="X108"/>
  <c r="Y108"/>
  <c r="W109"/>
  <c r="X109"/>
  <c r="Y109"/>
  <c r="W110"/>
  <c r="X110"/>
  <c r="Y110"/>
  <c r="W111"/>
  <c r="X111"/>
  <c r="Y111"/>
  <c r="W112"/>
  <c r="I9" i="11" s="1"/>
  <c r="X112" i="27"/>
  <c r="Y112"/>
  <c r="W113"/>
  <c r="X113"/>
  <c r="Y113"/>
  <c r="W114"/>
  <c r="X114"/>
  <c r="Y114"/>
  <c r="W115"/>
  <c r="X115"/>
  <c r="Y115"/>
  <c r="W116"/>
  <c r="I3" i="11" s="1"/>
  <c r="X116" i="27"/>
  <c r="Y116"/>
  <c r="W117"/>
  <c r="X117"/>
  <c r="Y117"/>
  <c r="W118"/>
  <c r="X118"/>
  <c r="Y118"/>
  <c r="W119"/>
  <c r="X119"/>
  <c r="Y119"/>
  <c r="W120"/>
  <c r="X120"/>
  <c r="Y120"/>
  <c r="W121"/>
  <c r="X121"/>
  <c r="Y121"/>
  <c r="W122"/>
  <c r="X122"/>
  <c r="Y122"/>
  <c r="W123"/>
  <c r="X123"/>
  <c r="Y123"/>
  <c r="W124"/>
  <c r="X124"/>
  <c r="Y124"/>
  <c r="W125"/>
  <c r="X125"/>
  <c r="Y125"/>
  <c r="W126"/>
  <c r="X126"/>
  <c r="Y126"/>
  <c r="W127"/>
  <c r="X127"/>
  <c r="Y127"/>
  <c r="W128"/>
  <c r="X128"/>
  <c r="Y128"/>
  <c r="W129"/>
  <c r="X129"/>
  <c r="Y129"/>
  <c r="W130"/>
  <c r="X130"/>
  <c r="Y130"/>
  <c r="W131"/>
  <c r="X131"/>
  <c r="Y131"/>
  <c r="W132"/>
  <c r="X132"/>
  <c r="Y132"/>
  <c r="W133"/>
  <c r="X133"/>
  <c r="Y133"/>
  <c r="W134"/>
  <c r="X134"/>
  <c r="Y134"/>
  <c r="W135"/>
  <c r="X135"/>
  <c r="Y135"/>
  <c r="W136"/>
  <c r="X136"/>
  <c r="Y136"/>
  <c r="W137"/>
  <c r="X137"/>
  <c r="Y137"/>
  <c r="W138"/>
  <c r="I13" i="11" s="1"/>
  <c r="X138" i="27"/>
  <c r="Y138"/>
  <c r="W139"/>
  <c r="X139"/>
  <c r="Y139"/>
  <c r="W140"/>
  <c r="I11" i="11" s="1"/>
  <c r="X140" i="27"/>
  <c r="Y140"/>
  <c r="W141"/>
  <c r="X141"/>
  <c r="Y141"/>
  <c r="W142"/>
  <c r="X142"/>
  <c r="Y142"/>
  <c r="W143"/>
  <c r="I10" i="11" s="1"/>
  <c r="X143" i="27"/>
  <c r="Y143"/>
  <c r="W144"/>
  <c r="X144"/>
  <c r="Y144"/>
  <c r="W145"/>
  <c r="X145"/>
  <c r="Y145"/>
  <c r="W146"/>
  <c r="X146"/>
  <c r="Y146"/>
  <c r="W147"/>
  <c r="X147"/>
  <c r="Y147"/>
  <c r="W148"/>
  <c r="X148"/>
  <c r="Y148"/>
  <c r="W149"/>
  <c r="X149"/>
  <c r="Y149"/>
  <c r="W150"/>
  <c r="X150"/>
  <c r="Y150"/>
  <c r="W151"/>
  <c r="X151"/>
  <c r="Y151"/>
  <c r="W152"/>
  <c r="X152"/>
  <c r="Y152"/>
  <c r="W153"/>
  <c r="X153"/>
  <c r="Y153"/>
  <c r="W154"/>
  <c r="X154"/>
  <c r="Y154"/>
  <c r="W155"/>
  <c r="X155"/>
  <c r="Y155"/>
  <c r="W156"/>
  <c r="X156"/>
  <c r="Y156"/>
  <c r="W157"/>
  <c r="X157"/>
  <c r="Y157"/>
  <c r="W158"/>
  <c r="X158"/>
  <c r="Y158"/>
  <c r="W159"/>
  <c r="X159"/>
  <c r="Y159"/>
  <c r="Y2"/>
  <c r="X2"/>
  <c r="W2"/>
  <c r="AA7" i="1" s="1"/>
  <c r="AB7" s="1"/>
  <c r="X3" i="11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"/>
  <c r="T25" i="10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2"/>
  <c r="L46" i="1"/>
  <c r="AW46" s="1"/>
  <c r="AA46"/>
  <c r="AB46" s="1"/>
  <c r="AD46"/>
  <c r="AE46" s="1"/>
  <c r="BC46"/>
  <c r="AZ46"/>
  <c r="V46"/>
  <c r="S46"/>
  <c r="F46"/>
  <c r="C46"/>
  <c r="AM46" s="1"/>
  <c r="AN46" s="1"/>
  <c r="B46"/>
  <c r="A46"/>
  <c r="L45"/>
  <c r="AT45" s="1"/>
  <c r="AA45"/>
  <c r="AB45" s="1"/>
  <c r="AD45"/>
  <c r="AE45" s="1"/>
  <c r="AZ45"/>
  <c r="BC45" s="1"/>
  <c r="V45"/>
  <c r="S45"/>
  <c r="F45"/>
  <c r="C45"/>
  <c r="AY45" s="1"/>
  <c r="B45"/>
  <c r="A45"/>
  <c r="L44"/>
  <c r="AA44"/>
  <c r="AB44" s="1"/>
  <c r="AD44"/>
  <c r="AE44" s="1"/>
  <c r="AZ44"/>
  <c r="BC44" s="1"/>
  <c r="V44"/>
  <c r="S44"/>
  <c r="F44"/>
  <c r="C44"/>
  <c r="B44"/>
  <c r="A44"/>
  <c r="L43"/>
  <c r="AW43" s="1"/>
  <c r="AA43"/>
  <c r="AB43" s="1"/>
  <c r="AD43"/>
  <c r="AE43" s="1"/>
  <c r="AZ43"/>
  <c r="BC43" s="1"/>
  <c r="V43"/>
  <c r="S43"/>
  <c r="F43"/>
  <c r="C43"/>
  <c r="AV43" s="1"/>
  <c r="B43"/>
  <c r="A43"/>
  <c r="L42"/>
  <c r="AT42" s="1"/>
  <c r="AA42"/>
  <c r="AB42" s="1"/>
  <c r="AD42"/>
  <c r="AE42" s="1"/>
  <c r="AG42"/>
  <c r="AJ42" s="1"/>
  <c r="AK42" s="1"/>
  <c r="AZ42"/>
  <c r="BC42" s="1"/>
  <c r="V42"/>
  <c r="S42"/>
  <c r="F42"/>
  <c r="C42"/>
  <c r="AM42" s="1"/>
  <c r="AN42" s="1"/>
  <c r="B42"/>
  <c r="A42"/>
  <c r="L41"/>
  <c r="AT41" s="1"/>
  <c r="AA41"/>
  <c r="AB41" s="1"/>
  <c r="AD41"/>
  <c r="AE41" s="1"/>
  <c r="AG41"/>
  <c r="AJ41" s="1"/>
  <c r="AK41" s="1"/>
  <c r="AZ41"/>
  <c r="BC41" s="1"/>
  <c r="V41"/>
  <c r="S41"/>
  <c r="F41"/>
  <c r="C41"/>
  <c r="AY41" s="1"/>
  <c r="B41"/>
  <c r="A41"/>
  <c r="L40"/>
  <c r="AA40"/>
  <c r="AB40" s="1"/>
  <c r="AD40"/>
  <c r="AE40" s="1"/>
  <c r="BC40"/>
  <c r="AZ40"/>
  <c r="V40"/>
  <c r="S40"/>
  <c r="F40"/>
  <c r="C40"/>
  <c r="B40"/>
  <c r="A40"/>
  <c r="L39"/>
  <c r="AW39" s="1"/>
  <c r="AA39"/>
  <c r="AB39" s="1"/>
  <c r="AD39"/>
  <c r="AE39" s="1"/>
  <c r="AZ39"/>
  <c r="BC39" s="1"/>
  <c r="V39"/>
  <c r="S39"/>
  <c r="F39"/>
  <c r="C39"/>
  <c r="B39"/>
  <c r="A39"/>
  <c r="L38"/>
  <c r="AT38" s="1"/>
  <c r="AA38"/>
  <c r="AB38" s="1"/>
  <c r="AD38"/>
  <c r="AE38" s="1"/>
  <c r="AG38"/>
  <c r="AJ38" s="1"/>
  <c r="AK38" s="1"/>
  <c r="BC38"/>
  <c r="AZ38"/>
  <c r="V38"/>
  <c r="S38"/>
  <c r="F38"/>
  <c r="C38"/>
  <c r="AM38" s="1"/>
  <c r="AN38" s="1"/>
  <c r="B38"/>
  <c r="A38"/>
  <c r="L37"/>
  <c r="AT37" s="1"/>
  <c r="AA37"/>
  <c r="AD37"/>
  <c r="AE37" s="1"/>
  <c r="AZ37"/>
  <c r="BC37" s="1"/>
  <c r="V37"/>
  <c r="S37"/>
  <c r="F37"/>
  <c r="C37"/>
  <c r="AY37" s="1"/>
  <c r="B37"/>
  <c r="A37"/>
  <c r="L36"/>
  <c r="AA36"/>
  <c r="AD36"/>
  <c r="AE36" s="1"/>
  <c r="AZ36"/>
  <c r="BC36" s="1"/>
  <c r="V36"/>
  <c r="S36"/>
  <c r="F36"/>
  <c r="C36"/>
  <c r="B36"/>
  <c r="A36"/>
  <c r="L35"/>
  <c r="AW35" s="1"/>
  <c r="AA35"/>
  <c r="AB35" s="1"/>
  <c r="AD35"/>
  <c r="AE35" s="1"/>
  <c r="AZ35"/>
  <c r="BC35" s="1"/>
  <c r="V35"/>
  <c r="S35"/>
  <c r="F35"/>
  <c r="C35"/>
  <c r="AV35" s="1"/>
  <c r="B35"/>
  <c r="A35"/>
  <c r="L34"/>
  <c r="AT34" s="1"/>
  <c r="AA34"/>
  <c r="AB34" s="1"/>
  <c r="AD34"/>
  <c r="AE34" s="1"/>
  <c r="AG34"/>
  <c r="AJ34" s="1"/>
  <c r="AK34" s="1"/>
  <c r="AZ34"/>
  <c r="BC34" s="1"/>
  <c r="V34"/>
  <c r="S34"/>
  <c r="F34"/>
  <c r="C34"/>
  <c r="AM34" s="1"/>
  <c r="AN34" s="1"/>
  <c r="B34"/>
  <c r="A34"/>
  <c r="L33"/>
  <c r="AT33" s="1"/>
  <c r="AA33"/>
  <c r="AB33" s="1"/>
  <c r="AD33"/>
  <c r="AE33" s="1"/>
  <c r="BC33"/>
  <c r="AZ33"/>
  <c r="V33"/>
  <c r="S33"/>
  <c r="F33"/>
  <c r="C33"/>
  <c r="AY33" s="1"/>
  <c r="B33"/>
  <c r="A33"/>
  <c r="L32"/>
  <c r="AA32"/>
  <c r="AB32" s="1"/>
  <c r="AD32"/>
  <c r="AE32" s="1"/>
  <c r="AZ32"/>
  <c r="BC32" s="1"/>
  <c r="V32"/>
  <c r="S32"/>
  <c r="F32"/>
  <c r="C32"/>
  <c r="B32"/>
  <c r="A32"/>
  <c r="L31"/>
  <c r="AA31"/>
  <c r="AB31" s="1"/>
  <c r="AD31"/>
  <c r="AE31" s="1"/>
  <c r="AZ31"/>
  <c r="BC31" s="1"/>
  <c r="V31"/>
  <c r="S31"/>
  <c r="F31"/>
  <c r="C31"/>
  <c r="AV31" s="1"/>
  <c r="B31"/>
  <c r="A31"/>
  <c r="L30"/>
  <c r="AT30" s="1"/>
  <c r="AA30"/>
  <c r="AB30" s="1"/>
  <c r="AD30"/>
  <c r="AE30" s="1"/>
  <c r="BC30"/>
  <c r="AZ30"/>
  <c r="V30"/>
  <c r="S30"/>
  <c r="F30"/>
  <c r="C30"/>
  <c r="AM30" s="1"/>
  <c r="AN30" s="1"/>
  <c r="B30"/>
  <c r="A30"/>
  <c r="L29"/>
  <c r="AT29" s="1"/>
  <c r="AA29"/>
  <c r="AB29" s="1"/>
  <c r="AD29"/>
  <c r="AE29" s="1"/>
  <c r="AZ29"/>
  <c r="BC29" s="1"/>
  <c r="V29"/>
  <c r="S29"/>
  <c r="F29"/>
  <c r="C29"/>
  <c r="AY29" s="1"/>
  <c r="B29"/>
  <c r="A29"/>
  <c r="L28"/>
  <c r="AA28"/>
  <c r="AB28" s="1"/>
  <c r="AD28"/>
  <c r="AE28" s="1"/>
  <c r="AZ28"/>
  <c r="BC28" s="1"/>
  <c r="V28"/>
  <c r="S28"/>
  <c r="F28"/>
  <c r="C28"/>
  <c r="B28"/>
  <c r="A28"/>
  <c r="L27"/>
  <c r="AW27" s="1"/>
  <c r="AA27"/>
  <c r="AB27" s="1"/>
  <c r="AD27"/>
  <c r="AE27" s="1"/>
  <c r="AZ27"/>
  <c r="BC27" s="1"/>
  <c r="V27"/>
  <c r="S27"/>
  <c r="F27"/>
  <c r="C27"/>
  <c r="AV27" s="1"/>
  <c r="B27"/>
  <c r="A27"/>
  <c r="L26"/>
  <c r="AW26" s="1"/>
  <c r="AA26"/>
  <c r="AB26" s="1"/>
  <c r="AD26"/>
  <c r="AE26" s="1"/>
  <c r="AG26"/>
  <c r="AJ26" s="1"/>
  <c r="AK26" s="1"/>
  <c r="AZ26"/>
  <c r="BC26" s="1"/>
  <c r="V26"/>
  <c r="S26"/>
  <c r="F26"/>
  <c r="C26"/>
  <c r="AM26" s="1"/>
  <c r="AN26" s="1"/>
  <c r="B26"/>
  <c r="A26"/>
  <c r="L25"/>
  <c r="AT25" s="1"/>
  <c r="AA25"/>
  <c r="AB25" s="1"/>
  <c r="AD25"/>
  <c r="AE25" s="1"/>
  <c r="BC25"/>
  <c r="AZ25"/>
  <c r="V25"/>
  <c r="S25"/>
  <c r="F25"/>
  <c r="C25"/>
  <c r="AY25" s="1"/>
  <c r="B25"/>
  <c r="A25"/>
  <c r="L24"/>
  <c r="AA24"/>
  <c r="AB24" s="1"/>
  <c r="AD24"/>
  <c r="AE24" s="1"/>
  <c r="AZ24"/>
  <c r="BC24" s="1"/>
  <c r="V24"/>
  <c r="S24"/>
  <c r="F24"/>
  <c r="C24"/>
  <c r="B24"/>
  <c r="A24"/>
  <c r="L23"/>
  <c r="AW23" s="1"/>
  <c r="AA23"/>
  <c r="AB23" s="1"/>
  <c r="AD23"/>
  <c r="AE23" s="1"/>
  <c r="AZ23"/>
  <c r="BC23" s="1"/>
  <c r="V23"/>
  <c r="S23"/>
  <c r="F23"/>
  <c r="C23"/>
  <c r="B23"/>
  <c r="A23"/>
  <c r="L22"/>
  <c r="AT22" s="1"/>
  <c r="AA22"/>
  <c r="AB22" s="1"/>
  <c r="AD22"/>
  <c r="AE22" s="1"/>
  <c r="AG22"/>
  <c r="AJ22" s="1"/>
  <c r="AK22" s="1"/>
  <c r="AZ22"/>
  <c r="BC22" s="1"/>
  <c r="V22"/>
  <c r="S22"/>
  <c r="F22"/>
  <c r="C22"/>
  <c r="AM22" s="1"/>
  <c r="AN22" s="1"/>
  <c r="B22"/>
  <c r="A22"/>
  <c r="L21"/>
  <c r="AT21" s="1"/>
  <c r="AA21"/>
  <c r="AD21"/>
  <c r="AE21" s="1"/>
  <c r="BC21"/>
  <c r="AZ21"/>
  <c r="V21"/>
  <c r="S21"/>
  <c r="F21"/>
  <c r="C21"/>
  <c r="AY21" s="1"/>
  <c r="B21"/>
  <c r="A21"/>
  <c r="L20"/>
  <c r="AA20"/>
  <c r="AD20"/>
  <c r="AE20" s="1"/>
  <c r="AZ20"/>
  <c r="BC20" s="1"/>
  <c r="V20"/>
  <c r="S20"/>
  <c r="F20"/>
  <c r="C20"/>
  <c r="B20"/>
  <c r="A20"/>
  <c r="L19"/>
  <c r="AW19" s="1"/>
  <c r="AA19"/>
  <c r="AB19" s="1"/>
  <c r="AD19"/>
  <c r="AE19" s="1"/>
  <c r="AZ19"/>
  <c r="BC19" s="1"/>
  <c r="V19"/>
  <c r="S19"/>
  <c r="F19"/>
  <c r="C19"/>
  <c r="AV19" s="1"/>
  <c r="B19"/>
  <c r="A19"/>
  <c r="L18"/>
  <c r="AT18" s="1"/>
  <c r="AA18"/>
  <c r="AB18" s="1"/>
  <c r="AD18"/>
  <c r="AE18" s="1"/>
  <c r="AG18"/>
  <c r="AJ18" s="1"/>
  <c r="AK18" s="1"/>
  <c r="BC18"/>
  <c r="AZ18"/>
  <c r="V18"/>
  <c r="S18"/>
  <c r="F18"/>
  <c r="C18"/>
  <c r="AM18" s="1"/>
  <c r="AN18" s="1"/>
  <c r="B18"/>
  <c r="A18"/>
  <c r="L17"/>
  <c r="AT17" s="1"/>
  <c r="AA17"/>
  <c r="AB17" s="1"/>
  <c r="AD17"/>
  <c r="AE17" s="1"/>
  <c r="AG17"/>
  <c r="AJ17" s="1"/>
  <c r="AK17" s="1"/>
  <c r="BC17"/>
  <c r="AZ17"/>
  <c r="V17"/>
  <c r="S17"/>
  <c r="F17"/>
  <c r="C17"/>
  <c r="AY17" s="1"/>
  <c r="B17"/>
  <c r="A17"/>
  <c r="L16"/>
  <c r="AA16"/>
  <c r="AB16" s="1"/>
  <c r="AD16"/>
  <c r="AE16" s="1"/>
  <c r="AZ16"/>
  <c r="BC16" s="1"/>
  <c r="V16"/>
  <c r="S16"/>
  <c r="F16"/>
  <c r="C16"/>
  <c r="B16"/>
  <c r="A16"/>
  <c r="L15"/>
  <c r="AA15"/>
  <c r="AB15" s="1"/>
  <c r="AD15"/>
  <c r="AE15" s="1"/>
  <c r="AZ15"/>
  <c r="BC15" s="1"/>
  <c r="V15"/>
  <c r="S15"/>
  <c r="F15"/>
  <c r="C15"/>
  <c r="AV15" s="1"/>
  <c r="B15"/>
  <c r="A15"/>
  <c r="L14"/>
  <c r="AW14" s="1"/>
  <c r="AA14"/>
  <c r="AB14" s="1"/>
  <c r="AD14"/>
  <c r="AE14" s="1"/>
  <c r="AG14"/>
  <c r="AJ14" s="1"/>
  <c r="AK14" s="1"/>
  <c r="AZ14"/>
  <c r="BC14" s="1"/>
  <c r="V14"/>
  <c r="S14"/>
  <c r="F14"/>
  <c r="C14"/>
  <c r="AM14" s="1"/>
  <c r="AN14" s="1"/>
  <c r="B14"/>
  <c r="A14"/>
  <c r="L13"/>
  <c r="AT13" s="1"/>
  <c r="AA13"/>
  <c r="AB13" s="1"/>
  <c r="AD13"/>
  <c r="AE13" s="1"/>
  <c r="BC13"/>
  <c r="AZ13"/>
  <c r="V13"/>
  <c r="S13"/>
  <c r="F13"/>
  <c r="C13"/>
  <c r="AY13" s="1"/>
  <c r="B13"/>
  <c r="A13"/>
  <c r="L12"/>
  <c r="AA12"/>
  <c r="AB12" s="1"/>
  <c r="AD12"/>
  <c r="AE12" s="1"/>
  <c r="AZ12"/>
  <c r="BC12" s="1"/>
  <c r="V12"/>
  <c r="S12"/>
  <c r="F12"/>
  <c r="C12"/>
  <c r="B12"/>
  <c r="A12"/>
  <c r="L11"/>
  <c r="AW11" s="1"/>
  <c r="AA11"/>
  <c r="AB11" s="1"/>
  <c r="AD11"/>
  <c r="AE11" s="1"/>
  <c r="AZ11"/>
  <c r="BC11" s="1"/>
  <c r="V11"/>
  <c r="S11"/>
  <c r="F11"/>
  <c r="C11"/>
  <c r="AV11" s="1"/>
  <c r="B11"/>
  <c r="A11"/>
  <c r="L10"/>
  <c r="AT10" s="1"/>
  <c r="AA10"/>
  <c r="AB10" s="1"/>
  <c r="AD10"/>
  <c r="AE10" s="1"/>
  <c r="AG10"/>
  <c r="AJ10" s="1"/>
  <c r="AK10" s="1"/>
  <c r="BC10"/>
  <c r="AZ10"/>
  <c r="V10"/>
  <c r="S10"/>
  <c r="F10"/>
  <c r="C10"/>
  <c r="AM10" s="1"/>
  <c r="AN10" s="1"/>
  <c r="B10"/>
  <c r="A10"/>
  <c r="L9"/>
  <c r="AT9" s="1"/>
  <c r="AA9"/>
  <c r="AB9" s="1"/>
  <c r="AD9"/>
  <c r="AE9" s="1"/>
  <c r="AZ9"/>
  <c r="BC9" s="1"/>
  <c r="V9"/>
  <c r="S9"/>
  <c r="F9"/>
  <c r="C9"/>
  <c r="AY9" s="1"/>
  <c r="B9"/>
  <c r="A9"/>
  <c r="L8"/>
  <c r="AA8"/>
  <c r="AB8" s="1"/>
  <c r="AD8"/>
  <c r="AE8" s="1"/>
  <c r="BC8"/>
  <c r="AZ8"/>
  <c r="V8"/>
  <c r="S8"/>
  <c r="F8"/>
  <c r="C8"/>
  <c r="A8"/>
  <c r="L7"/>
  <c r="AW7" s="1"/>
  <c r="AD7"/>
  <c r="AE7" s="1"/>
  <c r="AZ7"/>
  <c r="BC7" s="1"/>
  <c r="V7"/>
  <c r="S7"/>
  <c r="C7"/>
  <c r="AZ6"/>
  <c r="BC6" s="1"/>
  <c r="AY6"/>
  <c r="AW6"/>
  <c r="AT6"/>
  <c r="AM6"/>
  <c r="AN6" s="1"/>
  <c r="AE6"/>
  <c r="AG6"/>
  <c r="AK6" s="1"/>
  <c r="S6"/>
  <c r="AZ5"/>
  <c r="BC5" s="1"/>
  <c r="AY5"/>
  <c r="AW5"/>
  <c r="AT5"/>
  <c r="AM5"/>
  <c r="AN5" s="1"/>
  <c r="AE5"/>
  <c r="AB5"/>
  <c r="S5"/>
  <c r="L4"/>
  <c r="AT4" s="1"/>
  <c r="AZ4"/>
  <c r="BC4" s="1"/>
  <c r="V4"/>
  <c r="S4"/>
  <c r="F4"/>
  <c r="C4"/>
  <c r="AM4" s="1"/>
  <c r="AN4" s="1"/>
  <c r="B4"/>
  <c r="L3"/>
  <c r="AZ3"/>
  <c r="BC3" s="1"/>
  <c r="V3"/>
  <c r="S3"/>
  <c r="F3"/>
  <c r="C3"/>
  <c r="AY3" s="1"/>
  <c r="B3"/>
  <c r="AE2" i="27"/>
  <c r="R65" i="22"/>
  <c r="R64"/>
  <c r="R63"/>
  <c r="R62"/>
  <c r="R61"/>
  <c r="R66" s="1"/>
  <c r="M28"/>
  <c r="R28"/>
  <c r="X28"/>
  <c r="AC28"/>
  <c r="AH28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J2" i="27"/>
  <c r="AK2" s="1"/>
  <c r="AL2"/>
  <c r="AM2"/>
  <c r="AI2" s="1"/>
  <c r="X57" i="22"/>
  <c r="W57"/>
  <c r="V57"/>
  <c r="U57"/>
  <c r="T57"/>
  <c r="S57"/>
  <c r="Q57"/>
  <c r="R57" s="1"/>
  <c r="P57"/>
  <c r="O57"/>
  <c r="N57"/>
  <c r="I57"/>
  <c r="J57" s="1"/>
  <c r="H57"/>
  <c r="R56"/>
  <c r="J56"/>
  <c r="R55"/>
  <c r="J55"/>
  <c r="R54"/>
  <c r="J54"/>
  <c r="R53"/>
  <c r="J53"/>
  <c r="R52"/>
  <c r="J52"/>
  <c r="D40"/>
  <c r="D41"/>
  <c r="D42"/>
  <c r="D43"/>
  <c r="D44"/>
  <c r="D45"/>
  <c r="D28"/>
  <c r="F28"/>
  <c r="D30"/>
  <c r="F30"/>
  <c r="D31"/>
  <c r="F31"/>
  <c r="D33"/>
  <c r="F33"/>
  <c r="D34"/>
  <c r="F34"/>
  <c r="D35"/>
  <c r="F35"/>
  <c r="G36"/>
  <c r="E36"/>
  <c r="A1"/>
  <c r="Y200" i="11"/>
  <c r="W200"/>
  <c r="Q200"/>
  <c r="P200"/>
  <c r="O200"/>
  <c r="L200"/>
  <c r="K200"/>
  <c r="J200"/>
  <c r="I200"/>
  <c r="G200"/>
  <c r="F200"/>
  <c r="C200"/>
  <c r="B200"/>
  <c r="A200"/>
  <c r="Y199"/>
  <c r="W199"/>
  <c r="Q199"/>
  <c r="P199"/>
  <c r="O199"/>
  <c r="L199"/>
  <c r="K199"/>
  <c r="J199"/>
  <c r="I199"/>
  <c r="G199"/>
  <c r="F199"/>
  <c r="C199"/>
  <c r="B199"/>
  <c r="A199"/>
  <c r="Y198"/>
  <c r="W198"/>
  <c r="Q198"/>
  <c r="P198"/>
  <c r="O198"/>
  <c r="L198"/>
  <c r="K198"/>
  <c r="J198"/>
  <c r="I198"/>
  <c r="G198"/>
  <c r="F198"/>
  <c r="C198"/>
  <c r="B198"/>
  <c r="A198"/>
  <c r="Y197"/>
  <c r="W197"/>
  <c r="Q197"/>
  <c r="P197"/>
  <c r="O197"/>
  <c r="L197"/>
  <c r="K197"/>
  <c r="J197"/>
  <c r="I197"/>
  <c r="G197"/>
  <c r="F197"/>
  <c r="C197"/>
  <c r="B197"/>
  <c r="A197"/>
  <c r="Y196"/>
  <c r="W196"/>
  <c r="Q196"/>
  <c r="P196"/>
  <c r="O196"/>
  <c r="L196"/>
  <c r="K196"/>
  <c r="J196"/>
  <c r="I196"/>
  <c r="G196"/>
  <c r="F196"/>
  <c r="C196"/>
  <c r="B196"/>
  <c r="A196"/>
  <c r="Y195"/>
  <c r="W195"/>
  <c r="Q195"/>
  <c r="P195"/>
  <c r="O195"/>
  <c r="L195"/>
  <c r="K195"/>
  <c r="J195"/>
  <c r="I195"/>
  <c r="G195"/>
  <c r="F195"/>
  <c r="C195"/>
  <c r="B195"/>
  <c r="A195"/>
  <c r="Y194"/>
  <c r="W194"/>
  <c r="Q194"/>
  <c r="P194"/>
  <c r="O194"/>
  <c r="L194"/>
  <c r="K194"/>
  <c r="J194"/>
  <c r="I194"/>
  <c r="G194"/>
  <c r="F194"/>
  <c r="C194"/>
  <c r="B194"/>
  <c r="A194"/>
  <c r="Y193"/>
  <c r="W193"/>
  <c r="Q193"/>
  <c r="P193"/>
  <c r="O193"/>
  <c r="L193"/>
  <c r="K193"/>
  <c r="J193"/>
  <c r="I193"/>
  <c r="G193"/>
  <c r="F193"/>
  <c r="C193"/>
  <c r="B193"/>
  <c r="A193"/>
  <c r="Y192"/>
  <c r="W192"/>
  <c r="Q192"/>
  <c r="P192"/>
  <c r="O192"/>
  <c r="L192"/>
  <c r="K192"/>
  <c r="J192"/>
  <c r="I192"/>
  <c r="G192"/>
  <c r="F192"/>
  <c r="C192"/>
  <c r="B192"/>
  <c r="A192"/>
  <c r="Y191"/>
  <c r="W191"/>
  <c r="Q191"/>
  <c r="P191"/>
  <c r="O191"/>
  <c r="L191"/>
  <c r="K191"/>
  <c r="J191"/>
  <c r="I191"/>
  <c r="G191"/>
  <c r="F191"/>
  <c r="C191"/>
  <c r="B191"/>
  <c r="A191"/>
  <c r="Y190"/>
  <c r="W190"/>
  <c r="Q190"/>
  <c r="P190"/>
  <c r="O190"/>
  <c r="L190"/>
  <c r="K190"/>
  <c r="J190"/>
  <c r="I190"/>
  <c r="G190"/>
  <c r="F190"/>
  <c r="C190"/>
  <c r="B190"/>
  <c r="A190"/>
  <c r="Y189"/>
  <c r="W189"/>
  <c r="Q189"/>
  <c r="P189"/>
  <c r="O189"/>
  <c r="L189"/>
  <c r="K189"/>
  <c r="J189"/>
  <c r="I189"/>
  <c r="G189"/>
  <c r="F189"/>
  <c r="C189"/>
  <c r="B189"/>
  <c r="A189"/>
  <c r="Y188"/>
  <c r="W188"/>
  <c r="Q188"/>
  <c r="P188"/>
  <c r="O188"/>
  <c r="L188"/>
  <c r="K188"/>
  <c r="J188"/>
  <c r="I188"/>
  <c r="G188"/>
  <c r="F188"/>
  <c r="C188"/>
  <c r="B188"/>
  <c r="A188"/>
  <c r="Y187"/>
  <c r="W187"/>
  <c r="Q187"/>
  <c r="P187"/>
  <c r="O187"/>
  <c r="L187"/>
  <c r="K187"/>
  <c r="J187"/>
  <c r="I187"/>
  <c r="G187"/>
  <c r="F187"/>
  <c r="C187"/>
  <c r="B187"/>
  <c r="A187"/>
  <c r="Y186"/>
  <c r="W186"/>
  <c r="Q186"/>
  <c r="P186"/>
  <c r="O186"/>
  <c r="L186"/>
  <c r="K186"/>
  <c r="J186"/>
  <c r="I186"/>
  <c r="G186"/>
  <c r="F186"/>
  <c r="C186"/>
  <c r="B186"/>
  <c r="A186"/>
  <c r="Y185"/>
  <c r="W185"/>
  <c r="Q185"/>
  <c r="P185"/>
  <c r="O185"/>
  <c r="L185"/>
  <c r="K185"/>
  <c r="J185"/>
  <c r="I185"/>
  <c r="G185"/>
  <c r="F185"/>
  <c r="C185"/>
  <c r="B185"/>
  <c r="A185"/>
  <c r="Y184"/>
  <c r="W184"/>
  <c r="Q184"/>
  <c r="P184"/>
  <c r="O184"/>
  <c r="L184"/>
  <c r="K184"/>
  <c r="J184"/>
  <c r="I184"/>
  <c r="G184"/>
  <c r="F184"/>
  <c r="C184"/>
  <c r="B184"/>
  <c r="A184"/>
  <c r="Y183"/>
  <c r="W183"/>
  <c r="Q183"/>
  <c r="P183"/>
  <c r="O183"/>
  <c r="L183"/>
  <c r="K183"/>
  <c r="J183"/>
  <c r="I183"/>
  <c r="G183"/>
  <c r="F183"/>
  <c r="C183"/>
  <c r="B183"/>
  <c r="A183"/>
  <c r="Y182"/>
  <c r="W182"/>
  <c r="Q182"/>
  <c r="P182"/>
  <c r="O182"/>
  <c r="L182"/>
  <c r="K182"/>
  <c r="J182"/>
  <c r="I182"/>
  <c r="G182"/>
  <c r="F182"/>
  <c r="C182"/>
  <c r="B182"/>
  <c r="A182"/>
  <c r="Y181"/>
  <c r="W181"/>
  <c r="Q181"/>
  <c r="P181"/>
  <c r="O181"/>
  <c r="L181"/>
  <c r="K181"/>
  <c r="J181"/>
  <c r="I181"/>
  <c r="G181"/>
  <c r="F181"/>
  <c r="C181"/>
  <c r="B181"/>
  <c r="A181"/>
  <c r="Y180"/>
  <c r="W180"/>
  <c r="Q180"/>
  <c r="P180"/>
  <c r="O180"/>
  <c r="L180"/>
  <c r="K180"/>
  <c r="J180"/>
  <c r="I180"/>
  <c r="G180"/>
  <c r="F180"/>
  <c r="C180"/>
  <c r="B180"/>
  <c r="A180"/>
  <c r="Y179"/>
  <c r="W179"/>
  <c r="Q179"/>
  <c r="P179"/>
  <c r="O179"/>
  <c r="L179"/>
  <c r="K179"/>
  <c r="J179"/>
  <c r="I179"/>
  <c r="G179"/>
  <c r="F179"/>
  <c r="C179"/>
  <c r="B179"/>
  <c r="A179"/>
  <c r="Y178"/>
  <c r="W178"/>
  <c r="Q178"/>
  <c r="P178"/>
  <c r="O178"/>
  <c r="L178"/>
  <c r="K178"/>
  <c r="J178"/>
  <c r="I178"/>
  <c r="G178"/>
  <c r="F178"/>
  <c r="C178"/>
  <c r="B178"/>
  <c r="A178"/>
  <c r="Y177"/>
  <c r="W177"/>
  <c r="Q177"/>
  <c r="P177"/>
  <c r="O177"/>
  <c r="L177"/>
  <c r="K177"/>
  <c r="J177"/>
  <c r="I177"/>
  <c r="G177"/>
  <c r="F177"/>
  <c r="C177"/>
  <c r="B177"/>
  <c r="A177"/>
  <c r="Y176"/>
  <c r="W176"/>
  <c r="Q176"/>
  <c r="P176"/>
  <c r="O176"/>
  <c r="L176"/>
  <c r="K176"/>
  <c r="J176"/>
  <c r="I176"/>
  <c r="G176"/>
  <c r="F176"/>
  <c r="C176"/>
  <c r="B176"/>
  <c r="A176"/>
  <c r="Y175"/>
  <c r="W175"/>
  <c r="Q175"/>
  <c r="P175"/>
  <c r="O175"/>
  <c r="L175"/>
  <c r="K175"/>
  <c r="J175"/>
  <c r="I175"/>
  <c r="G175"/>
  <c r="F175"/>
  <c r="C175"/>
  <c r="B175"/>
  <c r="A175"/>
  <c r="Y174"/>
  <c r="W174"/>
  <c r="Q174"/>
  <c r="P174"/>
  <c r="O174"/>
  <c r="L174"/>
  <c r="K174"/>
  <c r="J174"/>
  <c r="I174"/>
  <c r="G174"/>
  <c r="F174"/>
  <c r="C174"/>
  <c r="B174"/>
  <c r="A174"/>
  <c r="Y173"/>
  <c r="W173"/>
  <c r="Q173"/>
  <c r="P173"/>
  <c r="O173"/>
  <c r="L173"/>
  <c r="K173"/>
  <c r="J173"/>
  <c r="I173"/>
  <c r="G173"/>
  <c r="F173"/>
  <c r="C173"/>
  <c r="B173"/>
  <c r="A173"/>
  <c r="Y172"/>
  <c r="W172"/>
  <c r="Q172"/>
  <c r="P172"/>
  <c r="O172"/>
  <c r="L172"/>
  <c r="K172"/>
  <c r="J172"/>
  <c r="I172"/>
  <c r="G172"/>
  <c r="F172"/>
  <c r="C172"/>
  <c r="B172"/>
  <c r="A172"/>
  <c r="Y171"/>
  <c r="W171"/>
  <c r="Q171"/>
  <c r="P171"/>
  <c r="O171"/>
  <c r="L171"/>
  <c r="K171"/>
  <c r="J171"/>
  <c r="I171"/>
  <c r="G171"/>
  <c r="F171"/>
  <c r="C171"/>
  <c r="B171"/>
  <c r="A171"/>
  <c r="Y170"/>
  <c r="W170"/>
  <c r="Q170"/>
  <c r="P170"/>
  <c r="O170"/>
  <c r="L170"/>
  <c r="K170"/>
  <c r="J170"/>
  <c r="I170"/>
  <c r="G170"/>
  <c r="F170"/>
  <c r="C170"/>
  <c r="B170"/>
  <c r="A170"/>
  <c r="Y169"/>
  <c r="W169"/>
  <c r="Q169"/>
  <c r="P169"/>
  <c r="O169"/>
  <c r="L169"/>
  <c r="K169"/>
  <c r="J169"/>
  <c r="I169"/>
  <c r="G169"/>
  <c r="F169"/>
  <c r="C169"/>
  <c r="B169"/>
  <c r="A169"/>
  <c r="Y168"/>
  <c r="W168"/>
  <c r="Q168"/>
  <c r="P168"/>
  <c r="O168"/>
  <c r="L168"/>
  <c r="K168"/>
  <c r="J168"/>
  <c r="I168"/>
  <c r="G168"/>
  <c r="F168"/>
  <c r="C168"/>
  <c r="B168"/>
  <c r="A168"/>
  <c r="Y167"/>
  <c r="W167"/>
  <c r="Q167"/>
  <c r="P167"/>
  <c r="O167"/>
  <c r="L167"/>
  <c r="K167"/>
  <c r="J167"/>
  <c r="I167"/>
  <c r="G167"/>
  <c r="F167"/>
  <c r="C167"/>
  <c r="B167"/>
  <c r="A167"/>
  <c r="Y166"/>
  <c r="W166"/>
  <c r="Q166"/>
  <c r="P166"/>
  <c r="O166"/>
  <c r="L166"/>
  <c r="K166"/>
  <c r="J166"/>
  <c r="I166"/>
  <c r="G166"/>
  <c r="F166"/>
  <c r="C166"/>
  <c r="B166"/>
  <c r="A166"/>
  <c r="Y165"/>
  <c r="W165"/>
  <c r="Q165"/>
  <c r="P165"/>
  <c r="O165"/>
  <c r="L165"/>
  <c r="K165"/>
  <c r="J165"/>
  <c r="I165"/>
  <c r="G165"/>
  <c r="F165"/>
  <c r="C165"/>
  <c r="B165"/>
  <c r="A165"/>
  <c r="Y164"/>
  <c r="W164"/>
  <c r="Q164"/>
  <c r="P164"/>
  <c r="O164"/>
  <c r="L164"/>
  <c r="K164"/>
  <c r="J164"/>
  <c r="I164"/>
  <c r="G164"/>
  <c r="F164"/>
  <c r="C164"/>
  <c r="B164"/>
  <c r="A164"/>
  <c r="Y163"/>
  <c r="W163"/>
  <c r="Q163"/>
  <c r="P163"/>
  <c r="O163"/>
  <c r="L163"/>
  <c r="K163"/>
  <c r="J163"/>
  <c r="I163"/>
  <c r="G163"/>
  <c r="F163"/>
  <c r="C163"/>
  <c r="B163"/>
  <c r="A163"/>
  <c r="Y162"/>
  <c r="W162"/>
  <c r="Q162"/>
  <c r="P162"/>
  <c r="O162"/>
  <c r="L162"/>
  <c r="K162"/>
  <c r="J162"/>
  <c r="I162"/>
  <c r="G162"/>
  <c r="F162"/>
  <c r="C162"/>
  <c r="B162"/>
  <c r="A162"/>
  <c r="Y161"/>
  <c r="W161"/>
  <c r="Q161"/>
  <c r="P161"/>
  <c r="O161"/>
  <c r="L161"/>
  <c r="K161"/>
  <c r="J161"/>
  <c r="I161"/>
  <c r="G161"/>
  <c r="F161"/>
  <c r="C161"/>
  <c r="B161"/>
  <c r="A161"/>
  <c r="Y160"/>
  <c r="W160"/>
  <c r="Q160"/>
  <c r="P160"/>
  <c r="O160"/>
  <c r="L160"/>
  <c r="K160"/>
  <c r="J160"/>
  <c r="I160"/>
  <c r="G160"/>
  <c r="F160"/>
  <c r="C160"/>
  <c r="B160"/>
  <c r="A160"/>
  <c r="Y159"/>
  <c r="W159"/>
  <c r="Q159"/>
  <c r="P159"/>
  <c r="O159"/>
  <c r="L159"/>
  <c r="K159"/>
  <c r="J159"/>
  <c r="I159"/>
  <c r="G159"/>
  <c r="F159"/>
  <c r="C159"/>
  <c r="B159"/>
  <c r="A159"/>
  <c r="Y158"/>
  <c r="W158"/>
  <c r="Q158"/>
  <c r="P158"/>
  <c r="O158"/>
  <c r="L158"/>
  <c r="K158"/>
  <c r="J158"/>
  <c r="I158"/>
  <c r="G158"/>
  <c r="F158"/>
  <c r="C158"/>
  <c r="B158"/>
  <c r="A158"/>
  <c r="Y157"/>
  <c r="W157"/>
  <c r="Q157"/>
  <c r="P157"/>
  <c r="O157"/>
  <c r="L157"/>
  <c r="K157"/>
  <c r="J157"/>
  <c r="I157"/>
  <c r="G157"/>
  <c r="F157"/>
  <c r="C157"/>
  <c r="B157"/>
  <c r="A157"/>
  <c r="Y156"/>
  <c r="W156"/>
  <c r="Q156"/>
  <c r="P156"/>
  <c r="O156"/>
  <c r="L156"/>
  <c r="K156"/>
  <c r="J156"/>
  <c r="I156"/>
  <c r="G156"/>
  <c r="F156"/>
  <c r="C156"/>
  <c r="B156"/>
  <c r="A156"/>
  <c r="Y155"/>
  <c r="W155"/>
  <c r="Q155"/>
  <c r="P155"/>
  <c r="O155"/>
  <c r="L155"/>
  <c r="K155"/>
  <c r="J155"/>
  <c r="I155"/>
  <c r="G155"/>
  <c r="F155"/>
  <c r="C155"/>
  <c r="B155"/>
  <c r="A155"/>
  <c r="Y154"/>
  <c r="W154"/>
  <c r="Q154"/>
  <c r="P154"/>
  <c r="O154"/>
  <c r="L154"/>
  <c r="K154"/>
  <c r="J154"/>
  <c r="I154"/>
  <c r="G154"/>
  <c r="F154"/>
  <c r="C154"/>
  <c r="B154"/>
  <c r="A154"/>
  <c r="Y153"/>
  <c r="W153"/>
  <c r="Q153"/>
  <c r="P153"/>
  <c r="O153"/>
  <c r="L153"/>
  <c r="K153"/>
  <c r="J153"/>
  <c r="I153"/>
  <c r="G153"/>
  <c r="F153"/>
  <c r="C153"/>
  <c r="B153"/>
  <c r="A153"/>
  <c r="Y152"/>
  <c r="W152"/>
  <c r="Q152"/>
  <c r="P152"/>
  <c r="O152"/>
  <c r="L152"/>
  <c r="K152"/>
  <c r="J152"/>
  <c r="I152"/>
  <c r="G152"/>
  <c r="F152"/>
  <c r="C152"/>
  <c r="B152"/>
  <c r="A152"/>
  <c r="Y151"/>
  <c r="W151"/>
  <c r="Q151"/>
  <c r="P151"/>
  <c r="O151"/>
  <c r="L151"/>
  <c r="K151"/>
  <c r="J151"/>
  <c r="I151"/>
  <c r="G151"/>
  <c r="F151"/>
  <c r="C151"/>
  <c r="B151"/>
  <c r="A151"/>
  <c r="Y150"/>
  <c r="W150"/>
  <c r="Q150"/>
  <c r="P150"/>
  <c r="O150"/>
  <c r="L150"/>
  <c r="K150"/>
  <c r="J150"/>
  <c r="I150"/>
  <c r="G150"/>
  <c r="F150"/>
  <c r="C150"/>
  <c r="B150"/>
  <c r="A150"/>
  <c r="Y149"/>
  <c r="W149"/>
  <c r="Q149"/>
  <c r="P149"/>
  <c r="O149"/>
  <c r="L149"/>
  <c r="K149"/>
  <c r="J149"/>
  <c r="I149"/>
  <c r="G149"/>
  <c r="F149"/>
  <c r="C149"/>
  <c r="B149"/>
  <c r="A149"/>
  <c r="Y148"/>
  <c r="W148"/>
  <c r="Q148"/>
  <c r="P148"/>
  <c r="O148"/>
  <c r="L148"/>
  <c r="K148"/>
  <c r="J148"/>
  <c r="I148"/>
  <c r="G148"/>
  <c r="F148"/>
  <c r="C148"/>
  <c r="B148"/>
  <c r="A148"/>
  <c r="Y147"/>
  <c r="W147"/>
  <c r="Q147"/>
  <c r="P147"/>
  <c r="O147"/>
  <c r="L147"/>
  <c r="K147"/>
  <c r="J147"/>
  <c r="I147"/>
  <c r="G147"/>
  <c r="F147"/>
  <c r="C147"/>
  <c r="B147"/>
  <c r="A147"/>
  <c r="Y146"/>
  <c r="W146"/>
  <c r="Q146"/>
  <c r="P146"/>
  <c r="O146"/>
  <c r="L146"/>
  <c r="K146"/>
  <c r="J146"/>
  <c r="I146"/>
  <c r="G146"/>
  <c r="F146"/>
  <c r="C146"/>
  <c r="B146"/>
  <c r="A146"/>
  <c r="Y145"/>
  <c r="W145"/>
  <c r="Q145"/>
  <c r="P145"/>
  <c r="O145"/>
  <c r="L145"/>
  <c r="K145"/>
  <c r="J145"/>
  <c r="I145"/>
  <c r="G145"/>
  <c r="F145"/>
  <c r="C145"/>
  <c r="B145"/>
  <c r="A145"/>
  <c r="Y144"/>
  <c r="W144"/>
  <c r="Q144"/>
  <c r="P144"/>
  <c r="O144"/>
  <c r="L144"/>
  <c r="K144"/>
  <c r="J144"/>
  <c r="I144"/>
  <c r="G144"/>
  <c r="F144"/>
  <c r="C144"/>
  <c r="B144"/>
  <c r="A144"/>
  <c r="Y143"/>
  <c r="W143"/>
  <c r="Q143"/>
  <c r="P143"/>
  <c r="O143"/>
  <c r="L143"/>
  <c r="K143"/>
  <c r="J143"/>
  <c r="I143"/>
  <c r="G143"/>
  <c r="F143"/>
  <c r="C143"/>
  <c r="B143"/>
  <c r="A143"/>
  <c r="Y142"/>
  <c r="W142"/>
  <c r="Q142"/>
  <c r="P142"/>
  <c r="O142"/>
  <c r="L142"/>
  <c r="K142"/>
  <c r="J142"/>
  <c r="I142"/>
  <c r="G142"/>
  <c r="F142"/>
  <c r="C142"/>
  <c r="B142"/>
  <c r="A142"/>
  <c r="Y141"/>
  <c r="W141"/>
  <c r="Q141"/>
  <c r="P141"/>
  <c r="O141"/>
  <c r="L141"/>
  <c r="K141"/>
  <c r="J141"/>
  <c r="I141"/>
  <c r="G141"/>
  <c r="F141"/>
  <c r="C141"/>
  <c r="B141"/>
  <c r="A141"/>
  <c r="Y140"/>
  <c r="W140"/>
  <c r="Q140"/>
  <c r="P140"/>
  <c r="O140"/>
  <c r="L140"/>
  <c r="K140"/>
  <c r="J140"/>
  <c r="I140"/>
  <c r="G140"/>
  <c r="F140"/>
  <c r="C140"/>
  <c r="B140"/>
  <c r="A140"/>
  <c r="Y139"/>
  <c r="W139"/>
  <c r="Q139"/>
  <c r="P139"/>
  <c r="O139"/>
  <c r="L139"/>
  <c r="K139"/>
  <c r="J139"/>
  <c r="I139"/>
  <c r="G139"/>
  <c r="F139"/>
  <c r="C139"/>
  <c r="B139"/>
  <c r="A139"/>
  <c r="Y138"/>
  <c r="W138"/>
  <c r="Q138"/>
  <c r="P138"/>
  <c r="O138"/>
  <c r="L138"/>
  <c r="K138"/>
  <c r="J138"/>
  <c r="I138"/>
  <c r="G138"/>
  <c r="F138"/>
  <c r="C138"/>
  <c r="B138"/>
  <c r="A138"/>
  <c r="Y137"/>
  <c r="W137"/>
  <c r="Q137"/>
  <c r="P137"/>
  <c r="O137"/>
  <c r="L137"/>
  <c r="K137"/>
  <c r="J137"/>
  <c r="I137"/>
  <c r="G137"/>
  <c r="F137"/>
  <c r="C137"/>
  <c r="B137"/>
  <c r="A137"/>
  <c r="Y136"/>
  <c r="W136"/>
  <c r="Q136"/>
  <c r="P136"/>
  <c r="O136"/>
  <c r="L136"/>
  <c r="K136"/>
  <c r="J136"/>
  <c r="I136"/>
  <c r="G136"/>
  <c r="F136"/>
  <c r="C136"/>
  <c r="B136"/>
  <c r="A136"/>
  <c r="Y135"/>
  <c r="W135"/>
  <c r="Q135"/>
  <c r="P135"/>
  <c r="O135"/>
  <c r="L135"/>
  <c r="K135"/>
  <c r="J135"/>
  <c r="I135"/>
  <c r="G135"/>
  <c r="F135"/>
  <c r="C135"/>
  <c r="B135"/>
  <c r="A135"/>
  <c r="Y134"/>
  <c r="W134"/>
  <c r="Q134"/>
  <c r="P134"/>
  <c r="O134"/>
  <c r="L134"/>
  <c r="K134"/>
  <c r="J134"/>
  <c r="I134"/>
  <c r="G134"/>
  <c r="F134"/>
  <c r="C134"/>
  <c r="B134"/>
  <c r="A134"/>
  <c r="Y133"/>
  <c r="W133"/>
  <c r="Q133"/>
  <c r="P133"/>
  <c r="O133"/>
  <c r="L133"/>
  <c r="K133"/>
  <c r="J133"/>
  <c r="I133"/>
  <c r="G133"/>
  <c r="F133"/>
  <c r="C133"/>
  <c r="B133"/>
  <c r="A133"/>
  <c r="Y132"/>
  <c r="W132"/>
  <c r="Q132"/>
  <c r="P132"/>
  <c r="O132"/>
  <c r="L132"/>
  <c r="K132"/>
  <c r="J132"/>
  <c r="I132"/>
  <c r="G132"/>
  <c r="F132"/>
  <c r="C132"/>
  <c r="B132"/>
  <c r="A132"/>
  <c r="Y131"/>
  <c r="W131"/>
  <c r="Q131"/>
  <c r="P131"/>
  <c r="O131"/>
  <c r="L131"/>
  <c r="K131"/>
  <c r="J131"/>
  <c r="I131"/>
  <c r="G131"/>
  <c r="F131"/>
  <c r="C131"/>
  <c r="B131"/>
  <c r="A131"/>
  <c r="Y130"/>
  <c r="W130"/>
  <c r="Q130"/>
  <c r="P130"/>
  <c r="O130"/>
  <c r="L130"/>
  <c r="K130"/>
  <c r="J130"/>
  <c r="I130"/>
  <c r="G130"/>
  <c r="F130"/>
  <c r="C130"/>
  <c r="B130"/>
  <c r="A130"/>
  <c r="Y129"/>
  <c r="W129"/>
  <c r="Q129"/>
  <c r="P129"/>
  <c r="O129"/>
  <c r="L129"/>
  <c r="K129"/>
  <c r="J129"/>
  <c r="I129"/>
  <c r="G129"/>
  <c r="F129"/>
  <c r="C129"/>
  <c r="B129"/>
  <c r="A129"/>
  <c r="Y128"/>
  <c r="W128"/>
  <c r="Q128"/>
  <c r="P128"/>
  <c r="O128"/>
  <c r="L128"/>
  <c r="K128"/>
  <c r="J128"/>
  <c r="I128"/>
  <c r="G128"/>
  <c r="F128"/>
  <c r="C128"/>
  <c r="B128"/>
  <c r="A128"/>
  <c r="Y127"/>
  <c r="W127"/>
  <c r="Q127"/>
  <c r="P127"/>
  <c r="O127"/>
  <c r="L127"/>
  <c r="K127"/>
  <c r="J127"/>
  <c r="I127"/>
  <c r="G127"/>
  <c r="F127"/>
  <c r="C127"/>
  <c r="B127"/>
  <c r="A127"/>
  <c r="Y126"/>
  <c r="W126"/>
  <c r="Q126"/>
  <c r="P126"/>
  <c r="O126"/>
  <c r="L126"/>
  <c r="K126"/>
  <c r="J126"/>
  <c r="I126"/>
  <c r="G126"/>
  <c r="F126"/>
  <c r="C126"/>
  <c r="B126"/>
  <c r="A126"/>
  <c r="Y125"/>
  <c r="W125"/>
  <c r="Q125"/>
  <c r="P125"/>
  <c r="O125"/>
  <c r="L125"/>
  <c r="K125"/>
  <c r="J125"/>
  <c r="I125"/>
  <c r="G125"/>
  <c r="F125"/>
  <c r="C125"/>
  <c r="B125"/>
  <c r="A125"/>
  <c r="Y124"/>
  <c r="W124"/>
  <c r="Q124"/>
  <c r="P124"/>
  <c r="O124"/>
  <c r="L124"/>
  <c r="K124"/>
  <c r="J124"/>
  <c r="I124"/>
  <c r="G124"/>
  <c r="F124"/>
  <c r="C124"/>
  <c r="B124"/>
  <c r="A124"/>
  <c r="Y123"/>
  <c r="W123"/>
  <c r="Q123"/>
  <c r="P123"/>
  <c r="O123"/>
  <c r="L123"/>
  <c r="K123"/>
  <c r="J123"/>
  <c r="I123"/>
  <c r="G123"/>
  <c r="F123"/>
  <c r="C123"/>
  <c r="B123"/>
  <c r="A123"/>
  <c r="Y122"/>
  <c r="W122"/>
  <c r="Q122"/>
  <c r="P122"/>
  <c r="O122"/>
  <c r="L122"/>
  <c r="K122"/>
  <c r="J122"/>
  <c r="I122"/>
  <c r="G122"/>
  <c r="F122"/>
  <c r="C122"/>
  <c r="B122"/>
  <c r="A122"/>
  <c r="Y121"/>
  <c r="W121"/>
  <c r="Q121"/>
  <c r="P121"/>
  <c r="O121"/>
  <c r="L121"/>
  <c r="K121"/>
  <c r="J121"/>
  <c r="I121"/>
  <c r="G121"/>
  <c r="F121"/>
  <c r="C121"/>
  <c r="B121"/>
  <c r="A121"/>
  <c r="Y120"/>
  <c r="W120"/>
  <c r="Q120"/>
  <c r="P120"/>
  <c r="O120"/>
  <c r="L120"/>
  <c r="K120"/>
  <c r="J120"/>
  <c r="I120"/>
  <c r="G120"/>
  <c r="F120"/>
  <c r="C120"/>
  <c r="B120"/>
  <c r="A120"/>
  <c r="Y119"/>
  <c r="W119"/>
  <c r="Q119"/>
  <c r="P119"/>
  <c r="O119"/>
  <c r="L119"/>
  <c r="K119"/>
  <c r="J119"/>
  <c r="I119"/>
  <c r="G119"/>
  <c r="F119"/>
  <c r="C119"/>
  <c r="B119"/>
  <c r="A119"/>
  <c r="Y118"/>
  <c r="W118"/>
  <c r="Q118"/>
  <c r="P118"/>
  <c r="O118"/>
  <c r="L118"/>
  <c r="K118"/>
  <c r="J118"/>
  <c r="I118"/>
  <c r="G118"/>
  <c r="F118"/>
  <c r="C118"/>
  <c r="B118"/>
  <c r="A118"/>
  <c r="Y117"/>
  <c r="W117"/>
  <c r="Q117"/>
  <c r="P117"/>
  <c r="O117"/>
  <c r="L117"/>
  <c r="K117"/>
  <c r="J117"/>
  <c r="I117"/>
  <c r="G117"/>
  <c r="F117"/>
  <c r="C117"/>
  <c r="B117"/>
  <c r="A117"/>
  <c r="Y116"/>
  <c r="W116"/>
  <c r="Q116"/>
  <c r="P116"/>
  <c r="O116"/>
  <c r="L116"/>
  <c r="K116"/>
  <c r="J116"/>
  <c r="I116"/>
  <c r="G116"/>
  <c r="F116"/>
  <c r="C116"/>
  <c r="B116"/>
  <c r="A116"/>
  <c r="Y115"/>
  <c r="W115"/>
  <c r="Q115"/>
  <c r="P115"/>
  <c r="O115"/>
  <c r="L115"/>
  <c r="K115"/>
  <c r="J115"/>
  <c r="I115"/>
  <c r="G115"/>
  <c r="F115"/>
  <c r="C115"/>
  <c r="B115"/>
  <c r="A115"/>
  <c r="Y114"/>
  <c r="W114"/>
  <c r="Q114"/>
  <c r="P114"/>
  <c r="O114"/>
  <c r="L114"/>
  <c r="K114"/>
  <c r="J114"/>
  <c r="I114"/>
  <c r="G114"/>
  <c r="F114"/>
  <c r="C114"/>
  <c r="B114"/>
  <c r="A114"/>
  <c r="Y113"/>
  <c r="W113"/>
  <c r="Q113"/>
  <c r="P113"/>
  <c r="O113"/>
  <c r="L113"/>
  <c r="K113"/>
  <c r="J113"/>
  <c r="I113"/>
  <c r="G113"/>
  <c r="F113"/>
  <c r="C113"/>
  <c r="B113"/>
  <c r="A113"/>
  <c r="Y112"/>
  <c r="W112"/>
  <c r="Q112"/>
  <c r="P112"/>
  <c r="O112"/>
  <c r="L112"/>
  <c r="K112"/>
  <c r="J112"/>
  <c r="I112"/>
  <c r="G112"/>
  <c r="F112"/>
  <c r="C112"/>
  <c r="B112"/>
  <c r="A112"/>
  <c r="Y111"/>
  <c r="W111"/>
  <c r="Q111"/>
  <c r="P111"/>
  <c r="O111"/>
  <c r="L111"/>
  <c r="K111"/>
  <c r="J111"/>
  <c r="I111"/>
  <c r="G111"/>
  <c r="F111"/>
  <c r="C111"/>
  <c r="B111"/>
  <c r="A111"/>
  <c r="Y110"/>
  <c r="W110"/>
  <c r="Q110"/>
  <c r="P110"/>
  <c r="O110"/>
  <c r="L110"/>
  <c r="K110"/>
  <c r="J110"/>
  <c r="I110"/>
  <c r="G110"/>
  <c r="F110"/>
  <c r="C110"/>
  <c r="B110"/>
  <c r="A110"/>
  <c r="Y109"/>
  <c r="W109"/>
  <c r="Q109"/>
  <c r="P109"/>
  <c r="O109"/>
  <c r="L109"/>
  <c r="K109"/>
  <c r="J109"/>
  <c r="I109"/>
  <c r="G109"/>
  <c r="F109"/>
  <c r="C109"/>
  <c r="B109"/>
  <c r="A109"/>
  <c r="Y108"/>
  <c r="W108"/>
  <c r="Q108"/>
  <c r="P108"/>
  <c r="O108"/>
  <c r="L108"/>
  <c r="K108"/>
  <c r="J108"/>
  <c r="I108"/>
  <c r="G108"/>
  <c r="F108"/>
  <c r="C108"/>
  <c r="B108"/>
  <c r="A108"/>
  <c r="Y107"/>
  <c r="W107"/>
  <c r="Q107"/>
  <c r="P107"/>
  <c r="O107"/>
  <c r="L107"/>
  <c r="K107"/>
  <c r="J107"/>
  <c r="I107"/>
  <c r="G107"/>
  <c r="F107"/>
  <c r="C107"/>
  <c r="B107"/>
  <c r="A107"/>
  <c r="Y106"/>
  <c r="W106"/>
  <c r="Q106"/>
  <c r="P106"/>
  <c r="O106"/>
  <c r="L106"/>
  <c r="K106"/>
  <c r="J106"/>
  <c r="I106"/>
  <c r="G106"/>
  <c r="F106"/>
  <c r="C106"/>
  <c r="B106"/>
  <c r="A106"/>
  <c r="Y105"/>
  <c r="W105"/>
  <c r="Q105"/>
  <c r="P105"/>
  <c r="O105"/>
  <c r="L105"/>
  <c r="K105"/>
  <c r="J105"/>
  <c r="I105"/>
  <c r="G105"/>
  <c r="F105"/>
  <c r="C105"/>
  <c r="B105"/>
  <c r="A105"/>
  <c r="Y104"/>
  <c r="W104"/>
  <c r="Q104"/>
  <c r="P104"/>
  <c r="O104"/>
  <c r="L104"/>
  <c r="K104"/>
  <c r="J104"/>
  <c r="I104"/>
  <c r="G104"/>
  <c r="F104"/>
  <c r="C104"/>
  <c r="B104"/>
  <c r="A104"/>
  <c r="Y103"/>
  <c r="W103"/>
  <c r="Q103"/>
  <c r="P103"/>
  <c r="O103"/>
  <c r="L103"/>
  <c r="K103"/>
  <c r="J103"/>
  <c r="I103"/>
  <c r="G103"/>
  <c r="F103"/>
  <c r="C103"/>
  <c r="B103"/>
  <c r="A103"/>
  <c r="Y102"/>
  <c r="W102"/>
  <c r="Q102"/>
  <c r="P102"/>
  <c r="O102"/>
  <c r="L102"/>
  <c r="K102"/>
  <c r="J102"/>
  <c r="I102"/>
  <c r="G102"/>
  <c r="F102"/>
  <c r="C102"/>
  <c r="B102"/>
  <c r="A102"/>
  <c r="Y101"/>
  <c r="W101"/>
  <c r="Q101"/>
  <c r="P101"/>
  <c r="O101"/>
  <c r="L101"/>
  <c r="K101"/>
  <c r="J101"/>
  <c r="I101"/>
  <c r="G101"/>
  <c r="F101"/>
  <c r="C101"/>
  <c r="B101"/>
  <c r="A101"/>
  <c r="Y100"/>
  <c r="W100"/>
  <c r="Q100"/>
  <c r="P100"/>
  <c r="O100"/>
  <c r="L100"/>
  <c r="K100"/>
  <c r="J100"/>
  <c r="I100"/>
  <c r="G100"/>
  <c r="F100"/>
  <c r="C100"/>
  <c r="B100"/>
  <c r="A100"/>
  <c r="Y99"/>
  <c r="W99"/>
  <c r="Q99"/>
  <c r="P99"/>
  <c r="O99"/>
  <c r="L99"/>
  <c r="K99"/>
  <c r="J99"/>
  <c r="I99"/>
  <c r="G99"/>
  <c r="F99"/>
  <c r="C99"/>
  <c r="B99"/>
  <c r="A99"/>
  <c r="Y98"/>
  <c r="W98"/>
  <c r="Q98"/>
  <c r="P98"/>
  <c r="O98"/>
  <c r="L98"/>
  <c r="K98"/>
  <c r="J98"/>
  <c r="I98"/>
  <c r="G98"/>
  <c r="F98"/>
  <c r="C98"/>
  <c r="B98"/>
  <c r="A98"/>
  <c r="Y97"/>
  <c r="W97"/>
  <c r="Q97"/>
  <c r="P97"/>
  <c r="O97"/>
  <c r="L97"/>
  <c r="K97"/>
  <c r="J97"/>
  <c r="I97"/>
  <c r="G97"/>
  <c r="F97"/>
  <c r="C97"/>
  <c r="B97"/>
  <c r="A97"/>
  <c r="Y96"/>
  <c r="W96"/>
  <c r="Q96"/>
  <c r="P96"/>
  <c r="O96"/>
  <c r="L96"/>
  <c r="K96"/>
  <c r="J96"/>
  <c r="I96"/>
  <c r="G96"/>
  <c r="F96"/>
  <c r="C96"/>
  <c r="B96"/>
  <c r="A96"/>
  <c r="Y95"/>
  <c r="W95"/>
  <c r="Q95"/>
  <c r="P95"/>
  <c r="O95"/>
  <c r="L95"/>
  <c r="K95"/>
  <c r="J95"/>
  <c r="I95"/>
  <c r="G95"/>
  <c r="F95"/>
  <c r="C95"/>
  <c r="B95"/>
  <c r="A95"/>
  <c r="Y94"/>
  <c r="W94"/>
  <c r="Q94"/>
  <c r="P94"/>
  <c r="O94"/>
  <c r="L94"/>
  <c r="K94"/>
  <c r="J94"/>
  <c r="I94"/>
  <c r="G94"/>
  <c r="F94"/>
  <c r="C94"/>
  <c r="B94"/>
  <c r="A94"/>
  <c r="Y93"/>
  <c r="W93"/>
  <c r="Q93"/>
  <c r="P93"/>
  <c r="O93"/>
  <c r="L93"/>
  <c r="K93"/>
  <c r="J93"/>
  <c r="I93"/>
  <c r="G93"/>
  <c r="F93"/>
  <c r="C93"/>
  <c r="B93"/>
  <c r="A93"/>
  <c r="Y92"/>
  <c r="W92"/>
  <c r="Q92"/>
  <c r="P92"/>
  <c r="O92"/>
  <c r="L92"/>
  <c r="K92"/>
  <c r="J92"/>
  <c r="I92"/>
  <c r="G92"/>
  <c r="F92"/>
  <c r="C92"/>
  <c r="B92"/>
  <c r="A92"/>
  <c r="Y91"/>
  <c r="W91"/>
  <c r="Q91"/>
  <c r="P91"/>
  <c r="O91"/>
  <c r="L91"/>
  <c r="K91"/>
  <c r="J91"/>
  <c r="I91"/>
  <c r="G91"/>
  <c r="F91"/>
  <c r="C91"/>
  <c r="B91"/>
  <c r="A91"/>
  <c r="Y90"/>
  <c r="W90"/>
  <c r="Q90"/>
  <c r="P90"/>
  <c r="O90"/>
  <c r="L90"/>
  <c r="K90"/>
  <c r="J90"/>
  <c r="I90"/>
  <c r="G90"/>
  <c r="F90"/>
  <c r="C90"/>
  <c r="B90"/>
  <c r="A90"/>
  <c r="Y89"/>
  <c r="W89"/>
  <c r="Q89"/>
  <c r="P89"/>
  <c r="O89"/>
  <c r="L89"/>
  <c r="K89"/>
  <c r="J89"/>
  <c r="I89"/>
  <c r="G89"/>
  <c r="F89"/>
  <c r="C89"/>
  <c r="B89"/>
  <c r="A89"/>
  <c r="Y88"/>
  <c r="W88"/>
  <c r="Q88"/>
  <c r="P88"/>
  <c r="O88"/>
  <c r="L88"/>
  <c r="K88"/>
  <c r="J88"/>
  <c r="I88"/>
  <c r="G88"/>
  <c r="F88"/>
  <c r="C88"/>
  <c r="B88"/>
  <c r="A88"/>
  <c r="Y87"/>
  <c r="W87"/>
  <c r="Q87"/>
  <c r="P87"/>
  <c r="O87"/>
  <c r="L87"/>
  <c r="K87"/>
  <c r="J87"/>
  <c r="I87"/>
  <c r="G87"/>
  <c r="F87"/>
  <c r="C87"/>
  <c r="B87"/>
  <c r="A87"/>
  <c r="Y86"/>
  <c r="W86"/>
  <c r="Q86"/>
  <c r="P86"/>
  <c r="O86"/>
  <c r="L86"/>
  <c r="K86"/>
  <c r="J86"/>
  <c r="I86"/>
  <c r="G86"/>
  <c r="F86"/>
  <c r="C86"/>
  <c r="B86"/>
  <c r="A86"/>
  <c r="Y85"/>
  <c r="W85"/>
  <c r="Q85"/>
  <c r="P85"/>
  <c r="O85"/>
  <c r="L85"/>
  <c r="K85"/>
  <c r="J85"/>
  <c r="I85"/>
  <c r="G85"/>
  <c r="F85"/>
  <c r="C85"/>
  <c r="B85"/>
  <c r="A85"/>
  <c r="Y84"/>
  <c r="W84"/>
  <c r="Q84"/>
  <c r="P84"/>
  <c r="O84"/>
  <c r="L84"/>
  <c r="K84"/>
  <c r="J84"/>
  <c r="I84"/>
  <c r="G84"/>
  <c r="F84"/>
  <c r="C84"/>
  <c r="B84"/>
  <c r="A84"/>
  <c r="Y83"/>
  <c r="W83"/>
  <c r="Q83"/>
  <c r="P83"/>
  <c r="O83"/>
  <c r="L83"/>
  <c r="K83"/>
  <c r="J83"/>
  <c r="I83"/>
  <c r="G83"/>
  <c r="F83"/>
  <c r="C83"/>
  <c r="B83"/>
  <c r="A83"/>
  <c r="Y82"/>
  <c r="W82"/>
  <c r="Q82"/>
  <c r="P82"/>
  <c r="O82"/>
  <c r="L82"/>
  <c r="K82"/>
  <c r="J82"/>
  <c r="I82"/>
  <c r="G82"/>
  <c r="F82"/>
  <c r="C82"/>
  <c r="B82"/>
  <c r="A82"/>
  <c r="Y81"/>
  <c r="W81"/>
  <c r="Q81"/>
  <c r="P81"/>
  <c r="O81"/>
  <c r="L81"/>
  <c r="K81"/>
  <c r="J81"/>
  <c r="I81"/>
  <c r="G81"/>
  <c r="F81"/>
  <c r="C81"/>
  <c r="B81"/>
  <c r="A81"/>
  <c r="Y80"/>
  <c r="W80"/>
  <c r="Q80"/>
  <c r="P80"/>
  <c r="O80"/>
  <c r="L80"/>
  <c r="K80"/>
  <c r="J80"/>
  <c r="I80"/>
  <c r="G80"/>
  <c r="F80"/>
  <c r="C80"/>
  <c r="B80"/>
  <c r="A80"/>
  <c r="Y79"/>
  <c r="W79"/>
  <c r="Q79"/>
  <c r="P79"/>
  <c r="O79"/>
  <c r="L79"/>
  <c r="K79"/>
  <c r="J79"/>
  <c r="I79"/>
  <c r="G79"/>
  <c r="F79"/>
  <c r="C79"/>
  <c r="B79"/>
  <c r="A79"/>
  <c r="Y78"/>
  <c r="W78"/>
  <c r="Q78"/>
  <c r="P78"/>
  <c r="O78"/>
  <c r="L78"/>
  <c r="K78"/>
  <c r="J78"/>
  <c r="I78"/>
  <c r="G78"/>
  <c r="F78"/>
  <c r="C78"/>
  <c r="B78"/>
  <c r="A78"/>
  <c r="Y77"/>
  <c r="W77"/>
  <c r="Q77"/>
  <c r="P77"/>
  <c r="O77"/>
  <c r="L77"/>
  <c r="K77"/>
  <c r="J77"/>
  <c r="I77"/>
  <c r="G77"/>
  <c r="F77"/>
  <c r="C77"/>
  <c r="B77"/>
  <c r="A77"/>
  <c r="Y76"/>
  <c r="W76"/>
  <c r="Q76"/>
  <c r="P76"/>
  <c r="O76"/>
  <c r="L76"/>
  <c r="K76"/>
  <c r="J76"/>
  <c r="I76"/>
  <c r="G76"/>
  <c r="F76"/>
  <c r="C76"/>
  <c r="B76"/>
  <c r="A76"/>
  <c r="Y75"/>
  <c r="W75"/>
  <c r="Q75"/>
  <c r="P75"/>
  <c r="O75"/>
  <c r="L75"/>
  <c r="K75"/>
  <c r="J75"/>
  <c r="I75"/>
  <c r="G75"/>
  <c r="F75"/>
  <c r="C75"/>
  <c r="B75"/>
  <c r="A75"/>
  <c r="Y74"/>
  <c r="W74"/>
  <c r="Q74"/>
  <c r="P74"/>
  <c r="O74"/>
  <c r="L74"/>
  <c r="K74"/>
  <c r="J74"/>
  <c r="I74"/>
  <c r="G74"/>
  <c r="F74"/>
  <c r="C74"/>
  <c r="B74"/>
  <c r="A74"/>
  <c r="Y73"/>
  <c r="W73"/>
  <c r="Q73"/>
  <c r="P73"/>
  <c r="O73"/>
  <c r="L73"/>
  <c r="K73"/>
  <c r="J73"/>
  <c r="I73"/>
  <c r="G73"/>
  <c r="F73"/>
  <c r="C73"/>
  <c r="B73"/>
  <c r="A73"/>
  <c r="Y72"/>
  <c r="W72"/>
  <c r="Q72"/>
  <c r="P72"/>
  <c r="O72"/>
  <c r="L72"/>
  <c r="K72"/>
  <c r="J72"/>
  <c r="I72"/>
  <c r="G72"/>
  <c r="F72"/>
  <c r="C72"/>
  <c r="B72"/>
  <c r="A72"/>
  <c r="Y71"/>
  <c r="W71"/>
  <c r="Q71"/>
  <c r="P71"/>
  <c r="O71"/>
  <c r="L71"/>
  <c r="K71"/>
  <c r="J71"/>
  <c r="I71"/>
  <c r="G71"/>
  <c r="F71"/>
  <c r="C71"/>
  <c r="B71"/>
  <c r="A71"/>
  <c r="Y70"/>
  <c r="W70"/>
  <c r="Q70"/>
  <c r="P70"/>
  <c r="O70"/>
  <c r="L70"/>
  <c r="K70"/>
  <c r="J70"/>
  <c r="I70"/>
  <c r="G70"/>
  <c r="F70"/>
  <c r="C70"/>
  <c r="B70"/>
  <c r="A70"/>
  <c r="Y69"/>
  <c r="W69"/>
  <c r="Q69"/>
  <c r="P69"/>
  <c r="O69"/>
  <c r="L69"/>
  <c r="K69"/>
  <c r="J69"/>
  <c r="I69"/>
  <c r="G69"/>
  <c r="F69"/>
  <c r="C69"/>
  <c r="B69"/>
  <c r="A69"/>
  <c r="Y68"/>
  <c r="W68"/>
  <c r="Q68"/>
  <c r="P68"/>
  <c r="O68"/>
  <c r="L68"/>
  <c r="K68"/>
  <c r="J68"/>
  <c r="I68"/>
  <c r="G68"/>
  <c r="F68"/>
  <c r="C68"/>
  <c r="B68"/>
  <c r="A68"/>
  <c r="Y67"/>
  <c r="W67"/>
  <c r="Q67"/>
  <c r="P67"/>
  <c r="O67"/>
  <c r="L67"/>
  <c r="K67"/>
  <c r="J67"/>
  <c r="I67"/>
  <c r="G67"/>
  <c r="F67"/>
  <c r="C67"/>
  <c r="B67"/>
  <c r="A67"/>
  <c r="Y66"/>
  <c r="W66"/>
  <c r="Q66"/>
  <c r="P66"/>
  <c r="O66"/>
  <c r="L66"/>
  <c r="K66"/>
  <c r="J66"/>
  <c r="I66"/>
  <c r="G66"/>
  <c r="F66"/>
  <c r="C66"/>
  <c r="B66"/>
  <c r="A66"/>
  <c r="Y65"/>
  <c r="W65"/>
  <c r="Q65"/>
  <c r="P65"/>
  <c r="O65"/>
  <c r="L65"/>
  <c r="K65"/>
  <c r="J65"/>
  <c r="I65"/>
  <c r="G65"/>
  <c r="F65"/>
  <c r="C65"/>
  <c r="B65"/>
  <c r="A65"/>
  <c r="Y64"/>
  <c r="W64"/>
  <c r="Q64"/>
  <c r="P64"/>
  <c r="O64"/>
  <c r="L64"/>
  <c r="K64"/>
  <c r="J64"/>
  <c r="I64"/>
  <c r="G64"/>
  <c r="F64"/>
  <c r="C64"/>
  <c r="B64"/>
  <c r="A64"/>
  <c r="Y63"/>
  <c r="W63"/>
  <c r="Q63"/>
  <c r="P63"/>
  <c r="O63"/>
  <c r="L63"/>
  <c r="K63"/>
  <c r="J63"/>
  <c r="I63"/>
  <c r="G63"/>
  <c r="F63"/>
  <c r="C63"/>
  <c r="B63"/>
  <c r="A63"/>
  <c r="Y62"/>
  <c r="W62"/>
  <c r="Q62"/>
  <c r="P62"/>
  <c r="O62"/>
  <c r="L62"/>
  <c r="K62"/>
  <c r="J62"/>
  <c r="I62"/>
  <c r="G62"/>
  <c r="F62"/>
  <c r="C62"/>
  <c r="B62"/>
  <c r="A62"/>
  <c r="Y61"/>
  <c r="W61"/>
  <c r="Q61"/>
  <c r="P61"/>
  <c r="O61"/>
  <c r="L61"/>
  <c r="K61"/>
  <c r="J61"/>
  <c r="I61"/>
  <c r="G61"/>
  <c r="F61"/>
  <c r="C61"/>
  <c r="B61"/>
  <c r="A61"/>
  <c r="Y60"/>
  <c r="W60"/>
  <c r="Q60"/>
  <c r="P60"/>
  <c r="O60"/>
  <c r="L60"/>
  <c r="K60"/>
  <c r="J60"/>
  <c r="I60"/>
  <c r="G60"/>
  <c r="F60"/>
  <c r="C60"/>
  <c r="B60"/>
  <c r="A60"/>
  <c r="Y59"/>
  <c r="W59"/>
  <c r="Q59"/>
  <c r="P59"/>
  <c r="O59"/>
  <c r="L59"/>
  <c r="K59"/>
  <c r="J59"/>
  <c r="I59"/>
  <c r="G59"/>
  <c r="F59"/>
  <c r="C59"/>
  <c r="B59"/>
  <c r="A59"/>
  <c r="Y58"/>
  <c r="W58"/>
  <c r="Q58"/>
  <c r="P58"/>
  <c r="O58"/>
  <c r="L58"/>
  <c r="K58"/>
  <c r="J58"/>
  <c r="I58"/>
  <c r="G58"/>
  <c r="F58"/>
  <c r="C58"/>
  <c r="B58"/>
  <c r="A58"/>
  <c r="Y57"/>
  <c r="W57"/>
  <c r="Q57"/>
  <c r="P57"/>
  <c r="O57"/>
  <c r="L57"/>
  <c r="K57"/>
  <c r="J57"/>
  <c r="I57"/>
  <c r="G57"/>
  <c r="F57"/>
  <c r="C57"/>
  <c r="B57"/>
  <c r="A57"/>
  <c r="Y56"/>
  <c r="W56"/>
  <c r="Q56"/>
  <c r="P56"/>
  <c r="O56"/>
  <c r="L56"/>
  <c r="K56"/>
  <c r="J56"/>
  <c r="I56"/>
  <c r="G56"/>
  <c r="F56"/>
  <c r="C56"/>
  <c r="B56"/>
  <c r="A56"/>
  <c r="Y55"/>
  <c r="W55"/>
  <c r="Q55"/>
  <c r="P55"/>
  <c r="O55"/>
  <c r="L55"/>
  <c r="K55"/>
  <c r="J55"/>
  <c r="I55"/>
  <c r="G55"/>
  <c r="F55"/>
  <c r="C55"/>
  <c r="B55"/>
  <c r="A55"/>
  <c r="Y54"/>
  <c r="W54"/>
  <c r="Q54"/>
  <c r="P54"/>
  <c r="O54"/>
  <c r="L54"/>
  <c r="K54"/>
  <c r="J54"/>
  <c r="I54"/>
  <c r="G54"/>
  <c r="F54"/>
  <c r="C54"/>
  <c r="B54"/>
  <c r="A54"/>
  <c r="Y53"/>
  <c r="W53"/>
  <c r="Q53"/>
  <c r="P53"/>
  <c r="O53"/>
  <c r="L53"/>
  <c r="K53"/>
  <c r="J53"/>
  <c r="I53"/>
  <c r="G53"/>
  <c r="F53"/>
  <c r="C53"/>
  <c r="B53"/>
  <c r="A53"/>
  <c r="Y52"/>
  <c r="W52"/>
  <c r="Q52"/>
  <c r="P52"/>
  <c r="O52"/>
  <c r="L52"/>
  <c r="K52"/>
  <c r="J52"/>
  <c r="I52"/>
  <c r="G52"/>
  <c r="F52"/>
  <c r="C52"/>
  <c r="B52"/>
  <c r="A52"/>
  <c r="Y51"/>
  <c r="W51"/>
  <c r="Q51"/>
  <c r="P51"/>
  <c r="O51"/>
  <c r="L51"/>
  <c r="K51"/>
  <c r="J51"/>
  <c r="I51"/>
  <c r="G51"/>
  <c r="F51"/>
  <c r="C51"/>
  <c r="B51"/>
  <c r="Y50"/>
  <c r="W50"/>
  <c r="Q50"/>
  <c r="P50"/>
  <c r="O50"/>
  <c r="L50"/>
  <c r="K50"/>
  <c r="J50"/>
  <c r="I50"/>
  <c r="G50"/>
  <c r="F50"/>
  <c r="C50"/>
  <c r="B50"/>
  <c r="Y49"/>
  <c r="W49"/>
  <c r="Q49"/>
  <c r="P49"/>
  <c r="O49"/>
  <c r="L49"/>
  <c r="K49"/>
  <c r="J49"/>
  <c r="I49"/>
  <c r="G49"/>
  <c r="F49"/>
  <c r="C49"/>
  <c r="B49"/>
  <c r="Y48"/>
  <c r="W48"/>
  <c r="Q48"/>
  <c r="P48"/>
  <c r="O48"/>
  <c r="L48"/>
  <c r="K48"/>
  <c r="J48"/>
  <c r="I48"/>
  <c r="G48"/>
  <c r="F48"/>
  <c r="C48"/>
  <c r="B48"/>
  <c r="Y47"/>
  <c r="W47"/>
  <c r="Q47"/>
  <c r="P47"/>
  <c r="O47"/>
  <c r="L47"/>
  <c r="K47"/>
  <c r="J47"/>
  <c r="I47"/>
  <c r="G47"/>
  <c r="F47"/>
  <c r="C47"/>
  <c r="B47"/>
  <c r="Y46"/>
  <c r="W46"/>
  <c r="Q46"/>
  <c r="P46"/>
  <c r="O46"/>
  <c r="L46"/>
  <c r="K46"/>
  <c r="J46"/>
  <c r="I46"/>
  <c r="G46"/>
  <c r="F46"/>
  <c r="C46"/>
  <c r="B46"/>
  <c r="Y45"/>
  <c r="W45"/>
  <c r="Q45"/>
  <c r="P45"/>
  <c r="O45"/>
  <c r="L45"/>
  <c r="K45"/>
  <c r="J45"/>
  <c r="I45"/>
  <c r="G45"/>
  <c r="F45"/>
  <c r="C45"/>
  <c r="B45"/>
  <c r="Y44"/>
  <c r="W44"/>
  <c r="Q44"/>
  <c r="P44"/>
  <c r="O44"/>
  <c r="L44"/>
  <c r="K44"/>
  <c r="J44"/>
  <c r="I44"/>
  <c r="G44"/>
  <c r="F44"/>
  <c r="C44"/>
  <c r="B44"/>
  <c r="Y43"/>
  <c r="W43"/>
  <c r="Q43"/>
  <c r="P43"/>
  <c r="O43"/>
  <c r="L43"/>
  <c r="K43"/>
  <c r="J43"/>
  <c r="I43"/>
  <c r="G43"/>
  <c r="F43"/>
  <c r="C43"/>
  <c r="B43"/>
  <c r="Y42"/>
  <c r="W42"/>
  <c r="Q42"/>
  <c r="P42"/>
  <c r="O42"/>
  <c r="L42"/>
  <c r="K42"/>
  <c r="J42"/>
  <c r="I42"/>
  <c r="G42"/>
  <c r="F42"/>
  <c r="C42"/>
  <c r="B42"/>
  <c r="Y41"/>
  <c r="W41"/>
  <c r="Q41"/>
  <c r="P41"/>
  <c r="O41"/>
  <c r="L41"/>
  <c r="K41"/>
  <c r="J41"/>
  <c r="I41"/>
  <c r="G41"/>
  <c r="F41"/>
  <c r="C41"/>
  <c r="B41"/>
  <c r="Y40"/>
  <c r="W40"/>
  <c r="Q40"/>
  <c r="P40"/>
  <c r="O40"/>
  <c r="L40"/>
  <c r="K40"/>
  <c r="J40"/>
  <c r="I40"/>
  <c r="G40"/>
  <c r="F40"/>
  <c r="C40"/>
  <c r="B40"/>
  <c r="Y39"/>
  <c r="W39"/>
  <c r="Q39"/>
  <c r="P39"/>
  <c r="O39"/>
  <c r="L39"/>
  <c r="K39"/>
  <c r="J39"/>
  <c r="I39"/>
  <c r="G39"/>
  <c r="F39"/>
  <c r="C39"/>
  <c r="B39"/>
  <c r="Y38"/>
  <c r="W38"/>
  <c r="Q38"/>
  <c r="P38"/>
  <c r="O38"/>
  <c r="L38"/>
  <c r="K38"/>
  <c r="J38"/>
  <c r="I38"/>
  <c r="G38"/>
  <c r="F38"/>
  <c r="C38"/>
  <c r="B38"/>
  <c r="Y37"/>
  <c r="W37"/>
  <c r="Q37"/>
  <c r="P37"/>
  <c r="O37"/>
  <c r="L37"/>
  <c r="K37"/>
  <c r="J37"/>
  <c r="I37"/>
  <c r="G37"/>
  <c r="C37"/>
  <c r="B37"/>
  <c r="Y36"/>
  <c r="W36"/>
  <c r="Q36"/>
  <c r="P36"/>
  <c r="O36"/>
  <c r="L36"/>
  <c r="K36"/>
  <c r="J36"/>
  <c r="I36"/>
  <c r="G36"/>
  <c r="F36"/>
  <c r="C36"/>
  <c r="B36"/>
  <c r="Y35"/>
  <c r="W35"/>
  <c r="Q35"/>
  <c r="P35"/>
  <c r="O35"/>
  <c r="L35"/>
  <c r="K35"/>
  <c r="J35"/>
  <c r="I35"/>
  <c r="G35"/>
  <c r="F35"/>
  <c r="C35"/>
  <c r="B35"/>
  <c r="Y34"/>
  <c r="W34"/>
  <c r="Q34"/>
  <c r="P34"/>
  <c r="O34"/>
  <c r="L34"/>
  <c r="K34"/>
  <c r="J34"/>
  <c r="I34"/>
  <c r="G34"/>
  <c r="F34"/>
  <c r="C34"/>
  <c r="B34"/>
  <c r="Y33"/>
  <c r="W33"/>
  <c r="Q33"/>
  <c r="P33"/>
  <c r="O33"/>
  <c r="L33"/>
  <c r="K33"/>
  <c r="J33"/>
  <c r="I33"/>
  <c r="G33"/>
  <c r="F33"/>
  <c r="C33"/>
  <c r="B33"/>
  <c r="Y32"/>
  <c r="W32"/>
  <c r="Q32"/>
  <c r="P32"/>
  <c r="O32"/>
  <c r="L32"/>
  <c r="K32"/>
  <c r="J32"/>
  <c r="G32"/>
  <c r="F32"/>
  <c r="C32"/>
  <c r="B32"/>
  <c r="Y31"/>
  <c r="W31"/>
  <c r="Q31"/>
  <c r="P31"/>
  <c r="O31"/>
  <c r="L31"/>
  <c r="K31"/>
  <c r="J31"/>
  <c r="I31"/>
  <c r="G31"/>
  <c r="F31"/>
  <c r="C31"/>
  <c r="B31"/>
  <c r="Y30"/>
  <c r="W30"/>
  <c r="Q30"/>
  <c r="P30"/>
  <c r="O30"/>
  <c r="K30"/>
  <c r="J30"/>
  <c r="I30"/>
  <c r="G30"/>
  <c r="Y29"/>
  <c r="W29"/>
  <c r="Q29"/>
  <c r="P29"/>
  <c r="O29"/>
  <c r="K29"/>
  <c r="J29"/>
  <c r="I29"/>
  <c r="G29"/>
  <c r="Y28"/>
  <c r="W28"/>
  <c r="Q28"/>
  <c r="P28"/>
  <c r="O28"/>
  <c r="K28"/>
  <c r="J28"/>
  <c r="I28"/>
  <c r="G28"/>
  <c r="F28"/>
  <c r="Y27"/>
  <c r="W27"/>
  <c r="Q27"/>
  <c r="P27"/>
  <c r="O27"/>
  <c r="K27"/>
  <c r="J27"/>
  <c r="I27"/>
  <c r="G27"/>
  <c r="F27"/>
  <c r="Y26"/>
  <c r="W26"/>
  <c r="Q26"/>
  <c r="P26"/>
  <c r="O26"/>
  <c r="K26"/>
  <c r="J26"/>
  <c r="I26"/>
  <c r="G26"/>
  <c r="F26"/>
  <c r="Y25"/>
  <c r="W25"/>
  <c r="Q25"/>
  <c r="P25"/>
  <c r="O25"/>
  <c r="K25"/>
  <c r="J25"/>
  <c r="I25"/>
  <c r="G25"/>
  <c r="F25"/>
  <c r="Y24"/>
  <c r="W24"/>
  <c r="Q24"/>
  <c r="P24"/>
  <c r="O24"/>
  <c r="K24"/>
  <c r="J24"/>
  <c r="I24"/>
  <c r="G24"/>
  <c r="F24"/>
  <c r="Y23"/>
  <c r="W23"/>
  <c r="Q23"/>
  <c r="P23"/>
  <c r="O23"/>
  <c r="K23"/>
  <c r="J23"/>
  <c r="I23"/>
  <c r="G23"/>
  <c r="F23"/>
  <c r="Y22"/>
  <c r="W22"/>
  <c r="Q22"/>
  <c r="P22"/>
  <c r="O22"/>
  <c r="K22"/>
  <c r="J22"/>
  <c r="I22"/>
  <c r="G22"/>
  <c r="Y21"/>
  <c r="W21"/>
  <c r="Q21"/>
  <c r="P21"/>
  <c r="O21"/>
  <c r="L21"/>
  <c r="K21"/>
  <c r="J21"/>
  <c r="I21"/>
  <c r="G21"/>
  <c r="F21"/>
  <c r="Y20"/>
  <c r="W20"/>
  <c r="Q20"/>
  <c r="P20"/>
  <c r="O20"/>
  <c r="K20"/>
  <c r="J20"/>
  <c r="I20"/>
  <c r="G20"/>
  <c r="F20"/>
  <c r="Y19"/>
  <c r="W19"/>
  <c r="Q19"/>
  <c r="P19"/>
  <c r="O19"/>
  <c r="K19"/>
  <c r="J19"/>
  <c r="I19"/>
  <c r="G19"/>
  <c r="F19"/>
  <c r="Y18"/>
  <c r="W18"/>
  <c r="Q18"/>
  <c r="P18"/>
  <c r="O18"/>
  <c r="K18"/>
  <c r="J18"/>
  <c r="I18"/>
  <c r="G18"/>
  <c r="F18"/>
  <c r="Y17"/>
  <c r="W17"/>
  <c r="Q17"/>
  <c r="P17"/>
  <c r="O17"/>
  <c r="K17"/>
  <c r="J17"/>
  <c r="I17"/>
  <c r="G17"/>
  <c r="Y16"/>
  <c r="W16"/>
  <c r="Q16"/>
  <c r="P16"/>
  <c r="O16"/>
  <c r="L16"/>
  <c r="K16"/>
  <c r="J16"/>
  <c r="I16"/>
  <c r="G16"/>
  <c r="F16"/>
  <c r="Y15"/>
  <c r="W15"/>
  <c r="Q15"/>
  <c r="P15"/>
  <c r="O15"/>
  <c r="L15"/>
  <c r="K15"/>
  <c r="J15"/>
  <c r="I15"/>
  <c r="G15"/>
  <c r="F15"/>
  <c r="Y14"/>
  <c r="W14"/>
  <c r="Q14"/>
  <c r="P14"/>
  <c r="O14"/>
  <c r="K14"/>
  <c r="J14"/>
  <c r="I14"/>
  <c r="G14"/>
  <c r="F14"/>
  <c r="Y13"/>
  <c r="W13"/>
  <c r="Q13"/>
  <c r="P13"/>
  <c r="O13"/>
  <c r="K13"/>
  <c r="J13"/>
  <c r="G13"/>
  <c r="F13"/>
  <c r="Y12"/>
  <c r="W12"/>
  <c r="Q12"/>
  <c r="P12"/>
  <c r="O12"/>
  <c r="K12"/>
  <c r="J12"/>
  <c r="I12"/>
  <c r="G12"/>
  <c r="F12"/>
  <c r="Y11"/>
  <c r="W11"/>
  <c r="Q11"/>
  <c r="P11"/>
  <c r="O11"/>
  <c r="K11"/>
  <c r="J11"/>
  <c r="G11"/>
  <c r="F11"/>
  <c r="Y10"/>
  <c r="W10"/>
  <c r="Q10"/>
  <c r="P10"/>
  <c r="O10"/>
  <c r="K10"/>
  <c r="J10"/>
  <c r="G10"/>
  <c r="F10"/>
  <c r="Y9"/>
  <c r="W9"/>
  <c r="Q9"/>
  <c r="P9"/>
  <c r="O9"/>
  <c r="K9"/>
  <c r="J9"/>
  <c r="G9"/>
  <c r="F9"/>
  <c r="A9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Y8"/>
  <c r="W8"/>
  <c r="Q8"/>
  <c r="P8"/>
  <c r="O8"/>
  <c r="K8"/>
  <c r="J8"/>
  <c r="I8"/>
  <c r="G8"/>
  <c r="F8"/>
  <c r="A8"/>
  <c r="Y7"/>
  <c r="W7"/>
  <c r="Q7"/>
  <c r="P7"/>
  <c r="O7"/>
  <c r="K7"/>
  <c r="J7"/>
  <c r="G7"/>
  <c r="F7"/>
  <c r="A7"/>
  <c r="Y6"/>
  <c r="W6"/>
  <c r="Q6"/>
  <c r="P6"/>
  <c r="O6"/>
  <c r="K6"/>
  <c r="J6"/>
  <c r="I6"/>
  <c r="G6"/>
  <c r="F6"/>
  <c r="Y5"/>
  <c r="W5"/>
  <c r="Q5"/>
  <c r="P5"/>
  <c r="O5"/>
  <c r="K5"/>
  <c r="J5"/>
  <c r="I5"/>
  <c r="G5"/>
  <c r="F5"/>
  <c r="Y4"/>
  <c r="W4"/>
  <c r="Q4"/>
  <c r="P4"/>
  <c r="O4"/>
  <c r="K4"/>
  <c r="J4"/>
  <c r="I4"/>
  <c r="G4"/>
  <c r="F4"/>
  <c r="Y3"/>
  <c r="W3"/>
  <c r="Q3"/>
  <c r="P3"/>
  <c r="O3"/>
  <c r="K3"/>
  <c r="J3"/>
  <c r="G3"/>
  <c r="F3"/>
  <c r="A3"/>
  <c r="A4" s="1"/>
  <c r="A5" s="1"/>
  <c r="A6" s="1"/>
  <c r="W2"/>
  <c r="Q2"/>
  <c r="P2"/>
  <c r="O2"/>
  <c r="K2"/>
  <c r="J2"/>
  <c r="I2"/>
  <c r="G2"/>
  <c r="F2"/>
  <c r="C2"/>
  <c r="C28" s="1"/>
  <c r="B2"/>
  <c r="B30" s="1"/>
  <c r="S425" i="10"/>
  <c r="O425"/>
  <c r="N425"/>
  <c r="M425"/>
  <c r="L425"/>
  <c r="K425"/>
  <c r="J425"/>
  <c r="I425"/>
  <c r="H425"/>
  <c r="G425"/>
  <c r="F425"/>
  <c r="C425"/>
  <c r="B425"/>
  <c r="A425"/>
  <c r="S424"/>
  <c r="O424"/>
  <c r="N424"/>
  <c r="M424"/>
  <c r="L424"/>
  <c r="K424"/>
  <c r="J424"/>
  <c r="I424"/>
  <c r="H424"/>
  <c r="G424"/>
  <c r="F424"/>
  <c r="C424"/>
  <c r="B424"/>
  <c r="A424"/>
  <c r="S423"/>
  <c r="O423"/>
  <c r="N423"/>
  <c r="M423"/>
  <c r="L423"/>
  <c r="K423"/>
  <c r="J423"/>
  <c r="I423"/>
  <c r="H423"/>
  <c r="G423"/>
  <c r="F423"/>
  <c r="C423"/>
  <c r="B423"/>
  <c r="A423"/>
  <c r="S422"/>
  <c r="O422"/>
  <c r="N422"/>
  <c r="M422"/>
  <c r="L422"/>
  <c r="K422"/>
  <c r="J422"/>
  <c r="I422"/>
  <c r="H422"/>
  <c r="G422"/>
  <c r="F422"/>
  <c r="C422"/>
  <c r="B422"/>
  <c r="A422"/>
  <c r="S421"/>
  <c r="O421"/>
  <c r="N421"/>
  <c r="M421"/>
  <c r="L421"/>
  <c r="K421"/>
  <c r="J421"/>
  <c r="I421"/>
  <c r="H421"/>
  <c r="G421"/>
  <c r="F421"/>
  <c r="C421"/>
  <c r="B421"/>
  <c r="A421"/>
  <c r="S420"/>
  <c r="O420"/>
  <c r="N420"/>
  <c r="M420"/>
  <c r="L420"/>
  <c r="K420"/>
  <c r="J420"/>
  <c r="I420"/>
  <c r="H420"/>
  <c r="G420"/>
  <c r="F420"/>
  <c r="C420"/>
  <c r="B420"/>
  <c r="A420"/>
  <c r="S419"/>
  <c r="O419"/>
  <c r="N419"/>
  <c r="M419"/>
  <c r="L419"/>
  <c r="K419"/>
  <c r="J419"/>
  <c r="I419"/>
  <c r="H419"/>
  <c r="G419"/>
  <c r="F419"/>
  <c r="C419"/>
  <c r="B419"/>
  <c r="A419"/>
  <c r="S418"/>
  <c r="O418"/>
  <c r="N418"/>
  <c r="M418"/>
  <c r="L418"/>
  <c r="K418"/>
  <c r="J418"/>
  <c r="I418"/>
  <c r="H418"/>
  <c r="G418"/>
  <c r="F418"/>
  <c r="C418"/>
  <c r="B418"/>
  <c r="A418"/>
  <c r="S417"/>
  <c r="O417"/>
  <c r="N417"/>
  <c r="M417"/>
  <c r="L417"/>
  <c r="K417"/>
  <c r="J417"/>
  <c r="I417"/>
  <c r="H417"/>
  <c r="G417"/>
  <c r="F417"/>
  <c r="C417"/>
  <c r="B417"/>
  <c r="A417"/>
  <c r="S416"/>
  <c r="O416"/>
  <c r="N416"/>
  <c r="M416"/>
  <c r="L416"/>
  <c r="K416"/>
  <c r="J416"/>
  <c r="I416"/>
  <c r="H416"/>
  <c r="G416"/>
  <c r="F416"/>
  <c r="C416"/>
  <c r="B416"/>
  <c r="A416"/>
  <c r="S415"/>
  <c r="O415"/>
  <c r="N415"/>
  <c r="M415"/>
  <c r="L415"/>
  <c r="K415"/>
  <c r="J415"/>
  <c r="I415"/>
  <c r="H415"/>
  <c r="G415"/>
  <c r="F415"/>
  <c r="C415"/>
  <c r="B415"/>
  <c r="A415"/>
  <c r="S414"/>
  <c r="O414"/>
  <c r="N414"/>
  <c r="M414"/>
  <c r="L414"/>
  <c r="K414"/>
  <c r="J414"/>
  <c r="I414"/>
  <c r="H414"/>
  <c r="G414"/>
  <c r="F414"/>
  <c r="C414"/>
  <c r="B414"/>
  <c r="A414"/>
  <c r="S413"/>
  <c r="O413"/>
  <c r="N413"/>
  <c r="M413"/>
  <c r="L413"/>
  <c r="K413"/>
  <c r="J413"/>
  <c r="I413"/>
  <c r="H413"/>
  <c r="G413"/>
  <c r="F413"/>
  <c r="C413"/>
  <c r="B413"/>
  <c r="A413"/>
  <c r="S412"/>
  <c r="O412"/>
  <c r="N412"/>
  <c r="M412"/>
  <c r="L412"/>
  <c r="K412"/>
  <c r="J412"/>
  <c r="I412"/>
  <c r="H412"/>
  <c r="G412"/>
  <c r="F412"/>
  <c r="C412"/>
  <c r="B412"/>
  <c r="A412"/>
  <c r="S411"/>
  <c r="O411"/>
  <c r="N411"/>
  <c r="M411"/>
  <c r="L411"/>
  <c r="K411"/>
  <c r="J411"/>
  <c r="I411"/>
  <c r="H411"/>
  <c r="G411"/>
  <c r="F411"/>
  <c r="C411"/>
  <c r="B411"/>
  <c r="A411"/>
  <c r="S410"/>
  <c r="O410"/>
  <c r="N410"/>
  <c r="M410"/>
  <c r="L410"/>
  <c r="K410"/>
  <c r="J410"/>
  <c r="I410"/>
  <c r="H410"/>
  <c r="G410"/>
  <c r="F410"/>
  <c r="C410"/>
  <c r="B410"/>
  <c r="A410"/>
  <c r="S409"/>
  <c r="O409"/>
  <c r="N409"/>
  <c r="M409"/>
  <c r="L409"/>
  <c r="K409"/>
  <c r="J409"/>
  <c r="I409"/>
  <c r="H409"/>
  <c r="G409"/>
  <c r="F409"/>
  <c r="C409"/>
  <c r="B409"/>
  <c r="A409"/>
  <c r="S408"/>
  <c r="O408"/>
  <c r="N408"/>
  <c r="M408"/>
  <c r="L408"/>
  <c r="K408"/>
  <c r="J408"/>
  <c r="I408"/>
  <c r="H408"/>
  <c r="G408"/>
  <c r="F408"/>
  <c r="C408"/>
  <c r="B408"/>
  <c r="A408"/>
  <c r="S407"/>
  <c r="O407"/>
  <c r="N407"/>
  <c r="M407"/>
  <c r="L407"/>
  <c r="K407"/>
  <c r="J407"/>
  <c r="I407"/>
  <c r="H407"/>
  <c r="G407"/>
  <c r="F407"/>
  <c r="C407"/>
  <c r="B407"/>
  <c r="A407"/>
  <c r="S406"/>
  <c r="O406"/>
  <c r="N406"/>
  <c r="M406"/>
  <c r="L406"/>
  <c r="K406"/>
  <c r="J406"/>
  <c r="I406"/>
  <c r="H406"/>
  <c r="G406"/>
  <c r="F406"/>
  <c r="C406"/>
  <c r="B406"/>
  <c r="A406"/>
  <c r="S405"/>
  <c r="O405"/>
  <c r="N405"/>
  <c r="M405"/>
  <c r="L405"/>
  <c r="K405"/>
  <c r="J405"/>
  <c r="I405"/>
  <c r="H405"/>
  <c r="G405"/>
  <c r="F405"/>
  <c r="C405"/>
  <c r="B405"/>
  <c r="A405"/>
  <c r="S404"/>
  <c r="O404"/>
  <c r="N404"/>
  <c r="M404"/>
  <c r="L404"/>
  <c r="K404"/>
  <c r="J404"/>
  <c r="I404"/>
  <c r="H404"/>
  <c r="G404"/>
  <c r="F404"/>
  <c r="C404"/>
  <c r="B404"/>
  <c r="A404"/>
  <c r="S403"/>
  <c r="O403"/>
  <c r="N403"/>
  <c r="M403"/>
  <c r="L403"/>
  <c r="K403"/>
  <c r="J403"/>
  <c r="I403"/>
  <c r="H403"/>
  <c r="G403"/>
  <c r="F403"/>
  <c r="C403"/>
  <c r="B403"/>
  <c r="A403"/>
  <c r="S402"/>
  <c r="O402"/>
  <c r="N402"/>
  <c r="M402"/>
  <c r="L402"/>
  <c r="K402"/>
  <c r="J402"/>
  <c r="I402"/>
  <c r="H402"/>
  <c r="G402"/>
  <c r="F402"/>
  <c r="C402"/>
  <c r="B402"/>
  <c r="A402"/>
  <c r="S401"/>
  <c r="O401"/>
  <c r="N401"/>
  <c r="M401"/>
  <c r="L401"/>
  <c r="K401"/>
  <c r="J401"/>
  <c r="I401"/>
  <c r="H401"/>
  <c r="G401"/>
  <c r="F401"/>
  <c r="C401"/>
  <c r="B401"/>
  <c r="A401"/>
  <c r="S400"/>
  <c r="O400"/>
  <c r="N400"/>
  <c r="M400"/>
  <c r="L400"/>
  <c r="K400"/>
  <c r="J400"/>
  <c r="I400"/>
  <c r="H400"/>
  <c r="G400"/>
  <c r="F400"/>
  <c r="C400"/>
  <c r="B400"/>
  <c r="A400"/>
  <c r="S399"/>
  <c r="O399"/>
  <c r="N399"/>
  <c r="M399"/>
  <c r="L399"/>
  <c r="K399"/>
  <c r="J399"/>
  <c r="I399"/>
  <c r="H399"/>
  <c r="G399"/>
  <c r="F399"/>
  <c r="C399"/>
  <c r="B399"/>
  <c r="A399"/>
  <c r="S398"/>
  <c r="O398"/>
  <c r="N398"/>
  <c r="M398"/>
  <c r="L398"/>
  <c r="K398"/>
  <c r="J398"/>
  <c r="I398"/>
  <c r="H398"/>
  <c r="G398"/>
  <c r="F398"/>
  <c r="C398"/>
  <c r="B398"/>
  <c r="A398"/>
  <c r="S397"/>
  <c r="O397"/>
  <c r="N397"/>
  <c r="M397"/>
  <c r="L397"/>
  <c r="K397"/>
  <c r="J397"/>
  <c r="I397"/>
  <c r="H397"/>
  <c r="G397"/>
  <c r="F397"/>
  <c r="C397"/>
  <c r="B397"/>
  <c r="A397"/>
  <c r="S396"/>
  <c r="O396"/>
  <c r="N396"/>
  <c r="M396"/>
  <c r="L396"/>
  <c r="K396"/>
  <c r="J396"/>
  <c r="I396"/>
  <c r="H396"/>
  <c r="G396"/>
  <c r="F396"/>
  <c r="C396"/>
  <c r="B396"/>
  <c r="A396"/>
  <c r="S395"/>
  <c r="O395"/>
  <c r="N395"/>
  <c r="M395"/>
  <c r="L395"/>
  <c r="K395"/>
  <c r="J395"/>
  <c r="I395"/>
  <c r="H395"/>
  <c r="G395"/>
  <c r="F395"/>
  <c r="C395"/>
  <c r="B395"/>
  <c r="A395"/>
  <c r="S394"/>
  <c r="O394"/>
  <c r="N394"/>
  <c r="M394"/>
  <c r="L394"/>
  <c r="K394"/>
  <c r="J394"/>
  <c r="I394"/>
  <c r="H394"/>
  <c r="G394"/>
  <c r="F394"/>
  <c r="C394"/>
  <c r="B394"/>
  <c r="A394"/>
  <c r="S393"/>
  <c r="O393"/>
  <c r="N393"/>
  <c r="M393"/>
  <c r="L393"/>
  <c r="K393"/>
  <c r="J393"/>
  <c r="I393"/>
  <c r="H393"/>
  <c r="G393"/>
  <c r="F393"/>
  <c r="C393"/>
  <c r="B393"/>
  <c r="A393"/>
  <c r="S392"/>
  <c r="O392"/>
  <c r="N392"/>
  <c r="M392"/>
  <c r="L392"/>
  <c r="K392"/>
  <c r="J392"/>
  <c r="I392"/>
  <c r="H392"/>
  <c r="G392"/>
  <c r="F392"/>
  <c r="C392"/>
  <c r="B392"/>
  <c r="A392"/>
  <c r="S391"/>
  <c r="O391"/>
  <c r="N391"/>
  <c r="M391"/>
  <c r="L391"/>
  <c r="K391"/>
  <c r="J391"/>
  <c r="I391"/>
  <c r="H391"/>
  <c r="G391"/>
  <c r="F391"/>
  <c r="C391"/>
  <c r="B391"/>
  <c r="A391"/>
  <c r="S390"/>
  <c r="O390"/>
  <c r="N390"/>
  <c r="M390"/>
  <c r="L390"/>
  <c r="K390"/>
  <c r="J390"/>
  <c r="I390"/>
  <c r="H390"/>
  <c r="G390"/>
  <c r="F390"/>
  <c r="C390"/>
  <c r="B390"/>
  <c r="A390"/>
  <c r="S389"/>
  <c r="O389"/>
  <c r="N389"/>
  <c r="M389"/>
  <c r="L389"/>
  <c r="K389"/>
  <c r="J389"/>
  <c r="I389"/>
  <c r="H389"/>
  <c r="G389"/>
  <c r="F389"/>
  <c r="C389"/>
  <c r="B389"/>
  <c r="A389"/>
  <c r="S388"/>
  <c r="O388"/>
  <c r="N388"/>
  <c r="M388"/>
  <c r="L388"/>
  <c r="K388"/>
  <c r="J388"/>
  <c r="I388"/>
  <c r="H388"/>
  <c r="G388"/>
  <c r="F388"/>
  <c r="C388"/>
  <c r="B388"/>
  <c r="A388"/>
  <c r="S387"/>
  <c r="O387"/>
  <c r="N387"/>
  <c r="M387"/>
  <c r="L387"/>
  <c r="K387"/>
  <c r="J387"/>
  <c r="I387"/>
  <c r="H387"/>
  <c r="G387"/>
  <c r="F387"/>
  <c r="C387"/>
  <c r="B387"/>
  <c r="A387"/>
  <c r="S386"/>
  <c r="O386"/>
  <c r="N386"/>
  <c r="M386"/>
  <c r="L386"/>
  <c r="K386"/>
  <c r="J386"/>
  <c r="I386"/>
  <c r="H386"/>
  <c r="G386"/>
  <c r="F386"/>
  <c r="C386"/>
  <c r="B386"/>
  <c r="A386"/>
  <c r="S385"/>
  <c r="O385"/>
  <c r="N385"/>
  <c r="M385"/>
  <c r="L385"/>
  <c r="K385"/>
  <c r="J385"/>
  <c r="I385"/>
  <c r="H385"/>
  <c r="G385"/>
  <c r="F385"/>
  <c r="C385"/>
  <c r="B385"/>
  <c r="A385"/>
  <c r="S384"/>
  <c r="O384"/>
  <c r="N384"/>
  <c r="M384"/>
  <c r="L384"/>
  <c r="K384"/>
  <c r="J384"/>
  <c r="I384"/>
  <c r="H384"/>
  <c r="G384"/>
  <c r="F384"/>
  <c r="C384"/>
  <c r="B384"/>
  <c r="A384"/>
  <c r="S383"/>
  <c r="O383"/>
  <c r="N383"/>
  <c r="M383"/>
  <c r="L383"/>
  <c r="K383"/>
  <c r="J383"/>
  <c r="I383"/>
  <c r="H383"/>
  <c r="G383"/>
  <c r="F383"/>
  <c r="C383"/>
  <c r="B383"/>
  <c r="A383"/>
  <c r="S382"/>
  <c r="O382"/>
  <c r="N382"/>
  <c r="M382"/>
  <c r="L382"/>
  <c r="K382"/>
  <c r="J382"/>
  <c r="I382"/>
  <c r="H382"/>
  <c r="G382"/>
  <c r="F382"/>
  <c r="C382"/>
  <c r="B382"/>
  <c r="A382"/>
  <c r="S381"/>
  <c r="O381"/>
  <c r="N381"/>
  <c r="M381"/>
  <c r="L381"/>
  <c r="K381"/>
  <c r="J381"/>
  <c r="I381"/>
  <c r="H381"/>
  <c r="G381"/>
  <c r="F381"/>
  <c r="C381"/>
  <c r="B381"/>
  <c r="A381"/>
  <c r="S380"/>
  <c r="O380"/>
  <c r="N380"/>
  <c r="M380"/>
  <c r="L380"/>
  <c r="K380"/>
  <c r="J380"/>
  <c r="I380"/>
  <c r="H380"/>
  <c r="G380"/>
  <c r="F380"/>
  <c r="C380"/>
  <c r="B380"/>
  <c r="A380"/>
  <c r="S379"/>
  <c r="O379"/>
  <c r="N379"/>
  <c r="M379"/>
  <c r="L379"/>
  <c r="K379"/>
  <c r="J379"/>
  <c r="I379"/>
  <c r="H379"/>
  <c r="G379"/>
  <c r="F379"/>
  <c r="C379"/>
  <c r="B379"/>
  <c r="A379"/>
  <c r="S378"/>
  <c r="O378"/>
  <c r="N378"/>
  <c r="M378"/>
  <c r="L378"/>
  <c r="K378"/>
  <c r="J378"/>
  <c r="I378"/>
  <c r="H378"/>
  <c r="G378"/>
  <c r="F378"/>
  <c r="C378"/>
  <c r="B378"/>
  <c r="A378"/>
  <c r="S377"/>
  <c r="O377"/>
  <c r="N377"/>
  <c r="M377"/>
  <c r="L377"/>
  <c r="K377"/>
  <c r="J377"/>
  <c r="I377"/>
  <c r="H377"/>
  <c r="G377"/>
  <c r="F377"/>
  <c r="C377"/>
  <c r="B377"/>
  <c r="A377"/>
  <c r="S376"/>
  <c r="O376"/>
  <c r="N376"/>
  <c r="M376"/>
  <c r="L376"/>
  <c r="K376"/>
  <c r="J376"/>
  <c r="I376"/>
  <c r="H376"/>
  <c r="G376"/>
  <c r="F376"/>
  <c r="C376"/>
  <c r="B376"/>
  <c r="A376"/>
  <c r="S375"/>
  <c r="O375"/>
  <c r="N375"/>
  <c r="M375"/>
  <c r="L375"/>
  <c r="K375"/>
  <c r="J375"/>
  <c r="I375"/>
  <c r="H375"/>
  <c r="G375"/>
  <c r="F375"/>
  <c r="C375"/>
  <c r="B375"/>
  <c r="A375"/>
  <c r="S374"/>
  <c r="O374"/>
  <c r="N374"/>
  <c r="M374"/>
  <c r="L374"/>
  <c r="K374"/>
  <c r="J374"/>
  <c r="I374"/>
  <c r="H374"/>
  <c r="G374"/>
  <c r="F374"/>
  <c r="C374"/>
  <c r="B374"/>
  <c r="A374"/>
  <c r="S373"/>
  <c r="O373"/>
  <c r="N373"/>
  <c r="M373"/>
  <c r="L373"/>
  <c r="K373"/>
  <c r="J373"/>
  <c r="I373"/>
  <c r="H373"/>
  <c r="G373"/>
  <c r="F373"/>
  <c r="C373"/>
  <c r="B373"/>
  <c r="A373"/>
  <c r="S372"/>
  <c r="O372"/>
  <c r="N372"/>
  <c r="M372"/>
  <c r="L372"/>
  <c r="K372"/>
  <c r="J372"/>
  <c r="I372"/>
  <c r="H372"/>
  <c r="G372"/>
  <c r="F372"/>
  <c r="C372"/>
  <c r="B372"/>
  <c r="A372"/>
  <c r="S371"/>
  <c r="O371"/>
  <c r="N371"/>
  <c r="M371"/>
  <c r="L371"/>
  <c r="K371"/>
  <c r="J371"/>
  <c r="I371"/>
  <c r="H371"/>
  <c r="G371"/>
  <c r="F371"/>
  <c r="C371"/>
  <c r="B371"/>
  <c r="A371"/>
  <c r="S370"/>
  <c r="O370"/>
  <c r="N370"/>
  <c r="M370"/>
  <c r="L370"/>
  <c r="K370"/>
  <c r="J370"/>
  <c r="I370"/>
  <c r="H370"/>
  <c r="G370"/>
  <c r="F370"/>
  <c r="C370"/>
  <c r="B370"/>
  <c r="A370"/>
  <c r="S369"/>
  <c r="O369"/>
  <c r="N369"/>
  <c r="M369"/>
  <c r="L369"/>
  <c r="K369"/>
  <c r="J369"/>
  <c r="I369"/>
  <c r="H369"/>
  <c r="G369"/>
  <c r="F369"/>
  <c r="C369"/>
  <c r="B369"/>
  <c r="A369"/>
  <c r="S368"/>
  <c r="O368"/>
  <c r="N368"/>
  <c r="M368"/>
  <c r="L368"/>
  <c r="K368"/>
  <c r="J368"/>
  <c r="I368"/>
  <c r="H368"/>
  <c r="G368"/>
  <c r="F368"/>
  <c r="C368"/>
  <c r="B368"/>
  <c r="A368"/>
  <c r="S367"/>
  <c r="O367"/>
  <c r="N367"/>
  <c r="M367"/>
  <c r="L367"/>
  <c r="K367"/>
  <c r="J367"/>
  <c r="I367"/>
  <c r="H367"/>
  <c r="G367"/>
  <c r="F367"/>
  <c r="C367"/>
  <c r="B367"/>
  <c r="A367"/>
  <c r="S366"/>
  <c r="O366"/>
  <c r="N366"/>
  <c r="M366"/>
  <c r="L366"/>
  <c r="K366"/>
  <c r="J366"/>
  <c r="I366"/>
  <c r="H366"/>
  <c r="G366"/>
  <c r="F366"/>
  <c r="C366"/>
  <c r="B366"/>
  <c r="A366"/>
  <c r="S365"/>
  <c r="O365"/>
  <c r="N365"/>
  <c r="M365"/>
  <c r="L365"/>
  <c r="K365"/>
  <c r="J365"/>
  <c r="I365"/>
  <c r="H365"/>
  <c r="G365"/>
  <c r="F365"/>
  <c r="C365"/>
  <c r="B365"/>
  <c r="A365"/>
  <c r="S364"/>
  <c r="O364"/>
  <c r="N364"/>
  <c r="M364"/>
  <c r="L364"/>
  <c r="K364"/>
  <c r="J364"/>
  <c r="I364"/>
  <c r="H364"/>
  <c r="G364"/>
  <c r="F364"/>
  <c r="C364"/>
  <c r="B364"/>
  <c r="A364"/>
  <c r="S363"/>
  <c r="O363"/>
  <c r="N363"/>
  <c r="M363"/>
  <c r="L363"/>
  <c r="K363"/>
  <c r="J363"/>
  <c r="I363"/>
  <c r="H363"/>
  <c r="G363"/>
  <c r="F363"/>
  <c r="C363"/>
  <c r="B363"/>
  <c r="A363"/>
  <c r="S362"/>
  <c r="O362"/>
  <c r="N362"/>
  <c r="M362"/>
  <c r="L362"/>
  <c r="K362"/>
  <c r="J362"/>
  <c r="I362"/>
  <c r="H362"/>
  <c r="G362"/>
  <c r="F362"/>
  <c r="C362"/>
  <c r="B362"/>
  <c r="A362"/>
  <c r="S361"/>
  <c r="O361"/>
  <c r="N361"/>
  <c r="M361"/>
  <c r="L361"/>
  <c r="K361"/>
  <c r="J361"/>
  <c r="I361"/>
  <c r="H361"/>
  <c r="G361"/>
  <c r="F361"/>
  <c r="C361"/>
  <c r="B361"/>
  <c r="A361"/>
  <c r="S360"/>
  <c r="O360"/>
  <c r="N360"/>
  <c r="M360"/>
  <c r="L360"/>
  <c r="K360"/>
  <c r="J360"/>
  <c r="I360"/>
  <c r="H360"/>
  <c r="G360"/>
  <c r="F360"/>
  <c r="C360"/>
  <c r="B360"/>
  <c r="A360"/>
  <c r="S359"/>
  <c r="O359"/>
  <c r="N359"/>
  <c r="M359"/>
  <c r="L359"/>
  <c r="K359"/>
  <c r="J359"/>
  <c r="I359"/>
  <c r="H359"/>
  <c r="G359"/>
  <c r="F359"/>
  <c r="C359"/>
  <c r="B359"/>
  <c r="A359"/>
  <c r="S358"/>
  <c r="O358"/>
  <c r="N358"/>
  <c r="M358"/>
  <c r="L358"/>
  <c r="K358"/>
  <c r="J358"/>
  <c r="I358"/>
  <c r="H358"/>
  <c r="G358"/>
  <c r="F358"/>
  <c r="C358"/>
  <c r="B358"/>
  <c r="A358"/>
  <c r="S357"/>
  <c r="O357"/>
  <c r="N357"/>
  <c r="M357"/>
  <c r="L357"/>
  <c r="K357"/>
  <c r="J357"/>
  <c r="I357"/>
  <c r="H357"/>
  <c r="G357"/>
  <c r="F357"/>
  <c r="C357"/>
  <c r="B357"/>
  <c r="A357"/>
  <c r="S356"/>
  <c r="O356"/>
  <c r="N356"/>
  <c r="M356"/>
  <c r="L356"/>
  <c r="K356"/>
  <c r="J356"/>
  <c r="I356"/>
  <c r="H356"/>
  <c r="G356"/>
  <c r="F356"/>
  <c r="C356"/>
  <c r="B356"/>
  <c r="A356"/>
  <c r="S355"/>
  <c r="O355"/>
  <c r="N355"/>
  <c r="M355"/>
  <c r="L355"/>
  <c r="K355"/>
  <c r="J355"/>
  <c r="I355"/>
  <c r="H355"/>
  <c r="G355"/>
  <c r="F355"/>
  <c r="C355"/>
  <c r="B355"/>
  <c r="A355"/>
  <c r="S354"/>
  <c r="O354"/>
  <c r="N354"/>
  <c r="M354"/>
  <c r="L354"/>
  <c r="K354"/>
  <c r="J354"/>
  <c r="I354"/>
  <c r="H354"/>
  <c r="G354"/>
  <c r="F354"/>
  <c r="C354"/>
  <c r="B354"/>
  <c r="A354"/>
  <c r="S353"/>
  <c r="O353"/>
  <c r="N353"/>
  <c r="M353"/>
  <c r="L353"/>
  <c r="K353"/>
  <c r="J353"/>
  <c r="I353"/>
  <c r="H353"/>
  <c r="G353"/>
  <c r="F353"/>
  <c r="C353"/>
  <c r="B353"/>
  <c r="A353"/>
  <c r="S352"/>
  <c r="O352"/>
  <c r="N352"/>
  <c r="M352"/>
  <c r="L352"/>
  <c r="K352"/>
  <c r="J352"/>
  <c r="I352"/>
  <c r="H352"/>
  <c r="G352"/>
  <c r="F352"/>
  <c r="C352"/>
  <c r="B352"/>
  <c r="A352"/>
  <c r="S351"/>
  <c r="O351"/>
  <c r="N351"/>
  <c r="M351"/>
  <c r="L351"/>
  <c r="K351"/>
  <c r="J351"/>
  <c r="I351"/>
  <c r="H351"/>
  <c r="G351"/>
  <c r="F351"/>
  <c r="C351"/>
  <c r="B351"/>
  <c r="A351"/>
  <c r="S350"/>
  <c r="O350"/>
  <c r="N350"/>
  <c r="M350"/>
  <c r="L350"/>
  <c r="K350"/>
  <c r="J350"/>
  <c r="I350"/>
  <c r="H350"/>
  <c r="G350"/>
  <c r="F350"/>
  <c r="C350"/>
  <c r="B350"/>
  <c r="A350"/>
  <c r="S349"/>
  <c r="O349"/>
  <c r="N349"/>
  <c r="M349"/>
  <c r="L349"/>
  <c r="K349"/>
  <c r="J349"/>
  <c r="I349"/>
  <c r="H349"/>
  <c r="G349"/>
  <c r="F349"/>
  <c r="C349"/>
  <c r="B349"/>
  <c r="A349"/>
  <c r="S348"/>
  <c r="O348"/>
  <c r="N348"/>
  <c r="M348"/>
  <c r="L348"/>
  <c r="K348"/>
  <c r="J348"/>
  <c r="I348"/>
  <c r="H348"/>
  <c r="G348"/>
  <c r="F348"/>
  <c r="C348"/>
  <c r="B348"/>
  <c r="A348"/>
  <c r="S347"/>
  <c r="O347"/>
  <c r="N347"/>
  <c r="M347"/>
  <c r="L347"/>
  <c r="K347"/>
  <c r="J347"/>
  <c r="I347"/>
  <c r="H347"/>
  <c r="G347"/>
  <c r="F347"/>
  <c r="C347"/>
  <c r="B347"/>
  <c r="A347"/>
  <c r="S346"/>
  <c r="O346"/>
  <c r="N346"/>
  <c r="M346"/>
  <c r="L346"/>
  <c r="K346"/>
  <c r="J346"/>
  <c r="I346"/>
  <c r="H346"/>
  <c r="G346"/>
  <c r="F346"/>
  <c r="C346"/>
  <c r="B346"/>
  <c r="A346"/>
  <c r="S345"/>
  <c r="O345"/>
  <c r="N345"/>
  <c r="M345"/>
  <c r="L345"/>
  <c r="K345"/>
  <c r="J345"/>
  <c r="I345"/>
  <c r="H345"/>
  <c r="G345"/>
  <c r="F345"/>
  <c r="C345"/>
  <c r="B345"/>
  <c r="A345"/>
  <c r="S344"/>
  <c r="O344"/>
  <c r="N344"/>
  <c r="M344"/>
  <c r="L344"/>
  <c r="K344"/>
  <c r="J344"/>
  <c r="I344"/>
  <c r="H344"/>
  <c r="G344"/>
  <c r="F344"/>
  <c r="C344"/>
  <c r="B344"/>
  <c r="A344"/>
  <c r="S343"/>
  <c r="O343"/>
  <c r="N343"/>
  <c r="M343"/>
  <c r="L343"/>
  <c r="K343"/>
  <c r="J343"/>
  <c r="I343"/>
  <c r="H343"/>
  <c r="G343"/>
  <c r="F343"/>
  <c r="C343"/>
  <c r="B343"/>
  <c r="A343"/>
  <c r="S342"/>
  <c r="O342"/>
  <c r="N342"/>
  <c r="M342"/>
  <c r="L342"/>
  <c r="K342"/>
  <c r="J342"/>
  <c r="I342"/>
  <c r="H342"/>
  <c r="G342"/>
  <c r="F342"/>
  <c r="C342"/>
  <c r="B342"/>
  <c r="A342"/>
  <c r="S341"/>
  <c r="O341"/>
  <c r="N341"/>
  <c r="M341"/>
  <c r="L341"/>
  <c r="K341"/>
  <c r="J341"/>
  <c r="I341"/>
  <c r="H341"/>
  <c r="G341"/>
  <c r="F341"/>
  <c r="C341"/>
  <c r="B341"/>
  <c r="A341"/>
  <c r="S340"/>
  <c r="O340"/>
  <c r="N340"/>
  <c r="M340"/>
  <c r="L340"/>
  <c r="K340"/>
  <c r="J340"/>
  <c r="I340"/>
  <c r="H340"/>
  <c r="G340"/>
  <c r="F340"/>
  <c r="C340"/>
  <c r="B340"/>
  <c r="A340"/>
  <c r="S339"/>
  <c r="O339"/>
  <c r="N339"/>
  <c r="M339"/>
  <c r="L339"/>
  <c r="K339"/>
  <c r="J339"/>
  <c r="I339"/>
  <c r="H339"/>
  <c r="G339"/>
  <c r="F339"/>
  <c r="C339"/>
  <c r="B339"/>
  <c r="A339"/>
  <c r="S338"/>
  <c r="O338"/>
  <c r="N338"/>
  <c r="M338"/>
  <c r="L338"/>
  <c r="K338"/>
  <c r="J338"/>
  <c r="I338"/>
  <c r="H338"/>
  <c r="G338"/>
  <c r="F338"/>
  <c r="C338"/>
  <c r="B338"/>
  <c r="A338"/>
  <c r="S337"/>
  <c r="O337"/>
  <c r="N337"/>
  <c r="M337"/>
  <c r="L337"/>
  <c r="K337"/>
  <c r="J337"/>
  <c r="I337"/>
  <c r="H337"/>
  <c r="G337"/>
  <c r="F337"/>
  <c r="C337"/>
  <c r="B337"/>
  <c r="A337"/>
  <c r="S336"/>
  <c r="O336"/>
  <c r="N336"/>
  <c r="M336"/>
  <c r="L336"/>
  <c r="K336"/>
  <c r="J336"/>
  <c r="I336"/>
  <c r="H336"/>
  <c r="G336"/>
  <c r="F336"/>
  <c r="C336"/>
  <c r="B336"/>
  <c r="A336"/>
  <c r="S335"/>
  <c r="O335"/>
  <c r="N335"/>
  <c r="M335"/>
  <c r="L335"/>
  <c r="K335"/>
  <c r="J335"/>
  <c r="I335"/>
  <c r="H335"/>
  <c r="G335"/>
  <c r="F335"/>
  <c r="C335"/>
  <c r="B335"/>
  <c r="A335"/>
  <c r="S334"/>
  <c r="O334"/>
  <c r="N334"/>
  <c r="M334"/>
  <c r="L334"/>
  <c r="K334"/>
  <c r="J334"/>
  <c r="I334"/>
  <c r="H334"/>
  <c r="G334"/>
  <c r="F334"/>
  <c r="C334"/>
  <c r="B334"/>
  <c r="A334"/>
  <c r="S333"/>
  <c r="O333"/>
  <c r="N333"/>
  <c r="M333"/>
  <c r="L333"/>
  <c r="K333"/>
  <c r="J333"/>
  <c r="I333"/>
  <c r="H333"/>
  <c r="G333"/>
  <c r="F333"/>
  <c r="C333"/>
  <c r="B333"/>
  <c r="A333"/>
  <c r="S332"/>
  <c r="O332"/>
  <c r="N332"/>
  <c r="M332"/>
  <c r="L332"/>
  <c r="K332"/>
  <c r="J332"/>
  <c r="I332"/>
  <c r="H332"/>
  <c r="G332"/>
  <c r="F332"/>
  <c r="C332"/>
  <c r="B332"/>
  <c r="A332"/>
  <c r="S331"/>
  <c r="O331"/>
  <c r="N331"/>
  <c r="M331"/>
  <c r="L331"/>
  <c r="K331"/>
  <c r="J331"/>
  <c r="I331"/>
  <c r="H331"/>
  <c r="G331"/>
  <c r="F331"/>
  <c r="C331"/>
  <c r="B331"/>
  <c r="A331"/>
  <c r="S330"/>
  <c r="O330"/>
  <c r="N330"/>
  <c r="M330"/>
  <c r="L330"/>
  <c r="K330"/>
  <c r="J330"/>
  <c r="I330"/>
  <c r="H330"/>
  <c r="G330"/>
  <c r="F330"/>
  <c r="C330"/>
  <c r="B330"/>
  <c r="A330"/>
  <c r="S329"/>
  <c r="O329"/>
  <c r="N329"/>
  <c r="M329"/>
  <c r="L329"/>
  <c r="K329"/>
  <c r="J329"/>
  <c r="I329"/>
  <c r="H329"/>
  <c r="G329"/>
  <c r="F329"/>
  <c r="C329"/>
  <c r="B329"/>
  <c r="A329"/>
  <c r="S328"/>
  <c r="O328"/>
  <c r="N328"/>
  <c r="M328"/>
  <c r="L328"/>
  <c r="K328"/>
  <c r="J328"/>
  <c r="I328"/>
  <c r="H328"/>
  <c r="G328"/>
  <c r="F328"/>
  <c r="C328"/>
  <c r="B328"/>
  <c r="A328"/>
  <c r="S327"/>
  <c r="O327"/>
  <c r="N327"/>
  <c r="M327"/>
  <c r="L327"/>
  <c r="K327"/>
  <c r="J327"/>
  <c r="I327"/>
  <c r="H327"/>
  <c r="G327"/>
  <c r="F327"/>
  <c r="C327"/>
  <c r="B327"/>
  <c r="A327"/>
  <c r="S326"/>
  <c r="O326"/>
  <c r="N326"/>
  <c r="M326"/>
  <c r="L326"/>
  <c r="K326"/>
  <c r="J326"/>
  <c r="I326"/>
  <c r="H326"/>
  <c r="G326"/>
  <c r="F326"/>
  <c r="C326"/>
  <c r="B326"/>
  <c r="A326"/>
  <c r="S325"/>
  <c r="O325"/>
  <c r="N325"/>
  <c r="M325"/>
  <c r="L325"/>
  <c r="K325"/>
  <c r="J325"/>
  <c r="I325"/>
  <c r="H325"/>
  <c r="G325"/>
  <c r="F325"/>
  <c r="C325"/>
  <c r="B325"/>
  <c r="A325"/>
  <c r="S324"/>
  <c r="O324"/>
  <c r="N324"/>
  <c r="M324"/>
  <c r="L324"/>
  <c r="K324"/>
  <c r="J324"/>
  <c r="I324"/>
  <c r="H324"/>
  <c r="G324"/>
  <c r="F324"/>
  <c r="C324"/>
  <c r="B324"/>
  <c r="A324"/>
  <c r="S323"/>
  <c r="O323"/>
  <c r="N323"/>
  <c r="M323"/>
  <c r="L323"/>
  <c r="K323"/>
  <c r="J323"/>
  <c r="I323"/>
  <c r="H323"/>
  <c r="G323"/>
  <c r="F323"/>
  <c r="C323"/>
  <c r="B323"/>
  <c r="A323"/>
  <c r="S322"/>
  <c r="O322"/>
  <c r="N322"/>
  <c r="M322"/>
  <c r="L322"/>
  <c r="K322"/>
  <c r="J322"/>
  <c r="I322"/>
  <c r="H322"/>
  <c r="G322"/>
  <c r="F322"/>
  <c r="C322"/>
  <c r="B322"/>
  <c r="A322"/>
  <c r="S321"/>
  <c r="O321"/>
  <c r="N321"/>
  <c r="M321"/>
  <c r="L321"/>
  <c r="K321"/>
  <c r="J321"/>
  <c r="I321"/>
  <c r="H321"/>
  <c r="G321"/>
  <c r="F321"/>
  <c r="C321"/>
  <c r="B321"/>
  <c r="A321"/>
  <c r="S320"/>
  <c r="O320"/>
  <c r="N320"/>
  <c r="M320"/>
  <c r="L320"/>
  <c r="K320"/>
  <c r="J320"/>
  <c r="I320"/>
  <c r="H320"/>
  <c r="G320"/>
  <c r="F320"/>
  <c r="C320"/>
  <c r="B320"/>
  <c r="A320"/>
  <c r="S319"/>
  <c r="O319"/>
  <c r="N319"/>
  <c r="M319"/>
  <c r="L319"/>
  <c r="K319"/>
  <c r="J319"/>
  <c r="I319"/>
  <c r="H319"/>
  <c r="G319"/>
  <c r="F319"/>
  <c r="C319"/>
  <c r="B319"/>
  <c r="A319"/>
  <c r="S318"/>
  <c r="O318"/>
  <c r="N318"/>
  <c r="M318"/>
  <c r="L318"/>
  <c r="K318"/>
  <c r="J318"/>
  <c r="I318"/>
  <c r="H318"/>
  <c r="G318"/>
  <c r="F318"/>
  <c r="C318"/>
  <c r="B318"/>
  <c r="A318"/>
  <c r="S317"/>
  <c r="O317"/>
  <c r="N317"/>
  <c r="M317"/>
  <c r="L317"/>
  <c r="K317"/>
  <c r="J317"/>
  <c r="I317"/>
  <c r="H317"/>
  <c r="G317"/>
  <c r="F317"/>
  <c r="C317"/>
  <c r="B317"/>
  <c r="A317"/>
  <c r="S316"/>
  <c r="O316"/>
  <c r="N316"/>
  <c r="M316"/>
  <c r="L316"/>
  <c r="K316"/>
  <c r="J316"/>
  <c r="I316"/>
  <c r="H316"/>
  <c r="G316"/>
  <c r="F316"/>
  <c r="C316"/>
  <c r="B316"/>
  <c r="A316"/>
  <c r="S315"/>
  <c r="O315"/>
  <c r="N315"/>
  <c r="M315"/>
  <c r="L315"/>
  <c r="K315"/>
  <c r="J315"/>
  <c r="I315"/>
  <c r="H315"/>
  <c r="G315"/>
  <c r="F315"/>
  <c r="C315"/>
  <c r="B315"/>
  <c r="A315"/>
  <c r="S314"/>
  <c r="O314"/>
  <c r="N314"/>
  <c r="M314"/>
  <c r="L314"/>
  <c r="K314"/>
  <c r="J314"/>
  <c r="I314"/>
  <c r="H314"/>
  <c r="G314"/>
  <c r="F314"/>
  <c r="C314"/>
  <c r="B314"/>
  <c r="A314"/>
  <c r="S313"/>
  <c r="O313"/>
  <c r="N313"/>
  <c r="M313"/>
  <c r="L313"/>
  <c r="K313"/>
  <c r="J313"/>
  <c r="I313"/>
  <c r="H313"/>
  <c r="G313"/>
  <c r="F313"/>
  <c r="C313"/>
  <c r="B313"/>
  <c r="A313"/>
  <c r="S312"/>
  <c r="O312"/>
  <c r="N312"/>
  <c r="M312"/>
  <c r="L312"/>
  <c r="K312"/>
  <c r="J312"/>
  <c r="I312"/>
  <c r="H312"/>
  <c r="G312"/>
  <c r="F312"/>
  <c r="C312"/>
  <c r="B312"/>
  <c r="A312"/>
  <c r="S311"/>
  <c r="O311"/>
  <c r="N311"/>
  <c r="M311"/>
  <c r="L311"/>
  <c r="K311"/>
  <c r="J311"/>
  <c r="I311"/>
  <c r="H311"/>
  <c r="G311"/>
  <c r="F311"/>
  <c r="C311"/>
  <c r="B311"/>
  <c r="A311"/>
  <c r="S310"/>
  <c r="O310"/>
  <c r="N310"/>
  <c r="M310"/>
  <c r="L310"/>
  <c r="K310"/>
  <c r="J310"/>
  <c r="I310"/>
  <c r="H310"/>
  <c r="G310"/>
  <c r="F310"/>
  <c r="C310"/>
  <c r="B310"/>
  <c r="A310"/>
  <c r="S309"/>
  <c r="O309"/>
  <c r="N309"/>
  <c r="M309"/>
  <c r="L309"/>
  <c r="K309"/>
  <c r="J309"/>
  <c r="I309"/>
  <c r="H309"/>
  <c r="G309"/>
  <c r="F309"/>
  <c r="C309"/>
  <c r="B309"/>
  <c r="A309"/>
  <c r="S308"/>
  <c r="O308"/>
  <c r="N308"/>
  <c r="M308"/>
  <c r="L308"/>
  <c r="K308"/>
  <c r="J308"/>
  <c r="I308"/>
  <c r="H308"/>
  <c r="G308"/>
  <c r="F308"/>
  <c r="C308"/>
  <c r="B308"/>
  <c r="A308"/>
  <c r="S307"/>
  <c r="O307"/>
  <c r="N307"/>
  <c r="M307"/>
  <c r="L307"/>
  <c r="K307"/>
  <c r="J307"/>
  <c r="I307"/>
  <c r="H307"/>
  <c r="G307"/>
  <c r="F307"/>
  <c r="C307"/>
  <c r="B307"/>
  <c r="A307"/>
  <c r="S306"/>
  <c r="O306"/>
  <c r="N306"/>
  <c r="M306"/>
  <c r="L306"/>
  <c r="K306"/>
  <c r="J306"/>
  <c r="I306"/>
  <c r="H306"/>
  <c r="G306"/>
  <c r="F306"/>
  <c r="C306"/>
  <c r="B306"/>
  <c r="A306"/>
  <c r="S305"/>
  <c r="O305"/>
  <c r="N305"/>
  <c r="M305"/>
  <c r="L305"/>
  <c r="K305"/>
  <c r="J305"/>
  <c r="I305"/>
  <c r="H305"/>
  <c r="G305"/>
  <c r="F305"/>
  <c r="C305"/>
  <c r="B305"/>
  <c r="A305"/>
  <c r="S304"/>
  <c r="O304"/>
  <c r="N304"/>
  <c r="M304"/>
  <c r="L304"/>
  <c r="K304"/>
  <c r="J304"/>
  <c r="I304"/>
  <c r="H304"/>
  <c r="G304"/>
  <c r="F304"/>
  <c r="C304"/>
  <c r="B304"/>
  <c r="A304"/>
  <c r="S303"/>
  <c r="O303"/>
  <c r="N303"/>
  <c r="M303"/>
  <c r="L303"/>
  <c r="K303"/>
  <c r="J303"/>
  <c r="I303"/>
  <c r="H303"/>
  <c r="G303"/>
  <c r="F303"/>
  <c r="C303"/>
  <c r="B303"/>
  <c r="A303"/>
  <c r="S302"/>
  <c r="O302"/>
  <c r="N302"/>
  <c r="M302"/>
  <c r="L302"/>
  <c r="K302"/>
  <c r="J302"/>
  <c r="I302"/>
  <c r="H302"/>
  <c r="G302"/>
  <c r="F302"/>
  <c r="C302"/>
  <c r="B302"/>
  <c r="A302"/>
  <c r="S301"/>
  <c r="O301"/>
  <c r="N301"/>
  <c r="M301"/>
  <c r="L301"/>
  <c r="K301"/>
  <c r="J301"/>
  <c r="I301"/>
  <c r="H301"/>
  <c r="G301"/>
  <c r="F301"/>
  <c r="C301"/>
  <c r="B301"/>
  <c r="A301"/>
  <c r="S300"/>
  <c r="O300"/>
  <c r="N300"/>
  <c r="M300"/>
  <c r="L300"/>
  <c r="K300"/>
  <c r="J300"/>
  <c r="I300"/>
  <c r="H300"/>
  <c r="G300"/>
  <c r="F300"/>
  <c r="C300"/>
  <c r="B300"/>
  <c r="A300"/>
  <c r="S299"/>
  <c r="O299"/>
  <c r="N299"/>
  <c r="M299"/>
  <c r="L299"/>
  <c r="K299"/>
  <c r="J299"/>
  <c r="I299"/>
  <c r="H299"/>
  <c r="G299"/>
  <c r="F299"/>
  <c r="C299"/>
  <c r="B299"/>
  <c r="A299"/>
  <c r="S298"/>
  <c r="O298"/>
  <c r="N298"/>
  <c r="M298"/>
  <c r="L298"/>
  <c r="K298"/>
  <c r="J298"/>
  <c r="I298"/>
  <c r="H298"/>
  <c r="G298"/>
  <c r="F298"/>
  <c r="C298"/>
  <c r="B298"/>
  <c r="A298"/>
  <c r="S297"/>
  <c r="O297"/>
  <c r="N297"/>
  <c r="M297"/>
  <c r="L297"/>
  <c r="K297"/>
  <c r="J297"/>
  <c r="I297"/>
  <c r="H297"/>
  <c r="G297"/>
  <c r="F297"/>
  <c r="C297"/>
  <c r="B297"/>
  <c r="A297"/>
  <c r="S296"/>
  <c r="O296"/>
  <c r="N296"/>
  <c r="M296"/>
  <c r="L296"/>
  <c r="K296"/>
  <c r="J296"/>
  <c r="I296"/>
  <c r="H296"/>
  <c r="G296"/>
  <c r="F296"/>
  <c r="C296"/>
  <c r="B296"/>
  <c r="A296"/>
  <c r="S295"/>
  <c r="O295"/>
  <c r="N295"/>
  <c r="M295"/>
  <c r="L295"/>
  <c r="K295"/>
  <c r="J295"/>
  <c r="I295"/>
  <c r="H295"/>
  <c r="G295"/>
  <c r="F295"/>
  <c r="C295"/>
  <c r="B295"/>
  <c r="A295"/>
  <c r="S294"/>
  <c r="O294"/>
  <c r="N294"/>
  <c r="M294"/>
  <c r="L294"/>
  <c r="K294"/>
  <c r="J294"/>
  <c r="I294"/>
  <c r="H294"/>
  <c r="G294"/>
  <c r="F294"/>
  <c r="C294"/>
  <c r="B294"/>
  <c r="A294"/>
  <c r="S293"/>
  <c r="O293"/>
  <c r="N293"/>
  <c r="M293"/>
  <c r="L293"/>
  <c r="K293"/>
  <c r="J293"/>
  <c r="I293"/>
  <c r="H293"/>
  <c r="G293"/>
  <c r="F293"/>
  <c r="C293"/>
  <c r="B293"/>
  <c r="A293"/>
  <c r="S292"/>
  <c r="O292"/>
  <c r="N292"/>
  <c r="M292"/>
  <c r="L292"/>
  <c r="K292"/>
  <c r="J292"/>
  <c r="I292"/>
  <c r="H292"/>
  <c r="G292"/>
  <c r="F292"/>
  <c r="C292"/>
  <c r="B292"/>
  <c r="A292"/>
  <c r="S291"/>
  <c r="O291"/>
  <c r="N291"/>
  <c r="M291"/>
  <c r="L291"/>
  <c r="K291"/>
  <c r="J291"/>
  <c r="I291"/>
  <c r="H291"/>
  <c r="G291"/>
  <c r="F291"/>
  <c r="C291"/>
  <c r="B291"/>
  <c r="A291"/>
  <c r="S290"/>
  <c r="O290"/>
  <c r="N290"/>
  <c r="M290"/>
  <c r="L290"/>
  <c r="K290"/>
  <c r="J290"/>
  <c r="I290"/>
  <c r="H290"/>
  <c r="G290"/>
  <c r="F290"/>
  <c r="C290"/>
  <c r="B290"/>
  <c r="A290"/>
  <c r="S289"/>
  <c r="O289"/>
  <c r="N289"/>
  <c r="M289"/>
  <c r="L289"/>
  <c r="K289"/>
  <c r="J289"/>
  <c r="I289"/>
  <c r="H289"/>
  <c r="G289"/>
  <c r="F289"/>
  <c r="C289"/>
  <c r="B289"/>
  <c r="A289"/>
  <c r="S288"/>
  <c r="O288"/>
  <c r="N288"/>
  <c r="M288"/>
  <c r="L288"/>
  <c r="K288"/>
  <c r="J288"/>
  <c r="I288"/>
  <c r="H288"/>
  <c r="G288"/>
  <c r="F288"/>
  <c r="C288"/>
  <c r="B288"/>
  <c r="A288"/>
  <c r="S287"/>
  <c r="O287"/>
  <c r="N287"/>
  <c r="M287"/>
  <c r="L287"/>
  <c r="K287"/>
  <c r="J287"/>
  <c r="I287"/>
  <c r="H287"/>
  <c r="G287"/>
  <c r="F287"/>
  <c r="C287"/>
  <c r="B287"/>
  <c r="A287"/>
  <c r="S286"/>
  <c r="O286"/>
  <c r="N286"/>
  <c r="M286"/>
  <c r="L286"/>
  <c r="K286"/>
  <c r="J286"/>
  <c r="I286"/>
  <c r="H286"/>
  <c r="G286"/>
  <c r="F286"/>
  <c r="C286"/>
  <c r="B286"/>
  <c r="A286"/>
  <c r="S285"/>
  <c r="O285"/>
  <c r="N285"/>
  <c r="M285"/>
  <c r="L285"/>
  <c r="K285"/>
  <c r="J285"/>
  <c r="I285"/>
  <c r="H285"/>
  <c r="G285"/>
  <c r="F285"/>
  <c r="C285"/>
  <c r="B285"/>
  <c r="A285"/>
  <c r="S284"/>
  <c r="O284"/>
  <c r="N284"/>
  <c r="M284"/>
  <c r="L284"/>
  <c r="K284"/>
  <c r="J284"/>
  <c r="I284"/>
  <c r="H284"/>
  <c r="G284"/>
  <c r="F284"/>
  <c r="C284"/>
  <c r="B284"/>
  <c r="A284"/>
  <c r="S283"/>
  <c r="O283"/>
  <c r="N283"/>
  <c r="M283"/>
  <c r="L283"/>
  <c r="K283"/>
  <c r="J283"/>
  <c r="I283"/>
  <c r="H283"/>
  <c r="G283"/>
  <c r="F283"/>
  <c r="C283"/>
  <c r="B283"/>
  <c r="A283"/>
  <c r="S282"/>
  <c r="O282"/>
  <c r="N282"/>
  <c r="M282"/>
  <c r="L282"/>
  <c r="K282"/>
  <c r="J282"/>
  <c r="I282"/>
  <c r="H282"/>
  <c r="G282"/>
  <c r="F282"/>
  <c r="C282"/>
  <c r="B282"/>
  <c r="A282"/>
  <c r="S281"/>
  <c r="O281"/>
  <c r="N281"/>
  <c r="M281"/>
  <c r="L281"/>
  <c r="K281"/>
  <c r="J281"/>
  <c r="I281"/>
  <c r="H281"/>
  <c r="G281"/>
  <c r="F281"/>
  <c r="C281"/>
  <c r="B281"/>
  <c r="A281"/>
  <c r="S280"/>
  <c r="O280"/>
  <c r="N280"/>
  <c r="M280"/>
  <c r="L280"/>
  <c r="K280"/>
  <c r="J280"/>
  <c r="I280"/>
  <c r="H280"/>
  <c r="G280"/>
  <c r="F280"/>
  <c r="C280"/>
  <c r="B280"/>
  <c r="A280"/>
  <c r="S279"/>
  <c r="O279"/>
  <c r="N279"/>
  <c r="M279"/>
  <c r="L279"/>
  <c r="K279"/>
  <c r="J279"/>
  <c r="I279"/>
  <c r="H279"/>
  <c r="G279"/>
  <c r="F279"/>
  <c r="C279"/>
  <c r="B279"/>
  <c r="A279"/>
  <c r="S278"/>
  <c r="O278"/>
  <c r="N278"/>
  <c r="M278"/>
  <c r="L278"/>
  <c r="K278"/>
  <c r="J278"/>
  <c r="I278"/>
  <c r="H278"/>
  <c r="G278"/>
  <c r="F278"/>
  <c r="C278"/>
  <c r="B278"/>
  <c r="A278"/>
  <c r="S277"/>
  <c r="O277"/>
  <c r="N277"/>
  <c r="M277"/>
  <c r="L277"/>
  <c r="K277"/>
  <c r="J277"/>
  <c r="I277"/>
  <c r="H277"/>
  <c r="G277"/>
  <c r="F277"/>
  <c r="C277"/>
  <c r="B277"/>
  <c r="A277"/>
  <c r="S276"/>
  <c r="O276"/>
  <c r="N276"/>
  <c r="M276"/>
  <c r="L276"/>
  <c r="K276"/>
  <c r="J276"/>
  <c r="I276"/>
  <c r="H276"/>
  <c r="G276"/>
  <c r="F276"/>
  <c r="C276"/>
  <c r="B276"/>
  <c r="A276"/>
  <c r="S275"/>
  <c r="O275"/>
  <c r="N275"/>
  <c r="M275"/>
  <c r="L275"/>
  <c r="K275"/>
  <c r="J275"/>
  <c r="I275"/>
  <c r="H275"/>
  <c r="G275"/>
  <c r="F275"/>
  <c r="C275"/>
  <c r="B275"/>
  <c r="A275"/>
  <c r="S274"/>
  <c r="O274"/>
  <c r="N274"/>
  <c r="M274"/>
  <c r="L274"/>
  <c r="K274"/>
  <c r="J274"/>
  <c r="I274"/>
  <c r="H274"/>
  <c r="G274"/>
  <c r="F274"/>
  <c r="C274"/>
  <c r="B274"/>
  <c r="A274"/>
  <c r="S273"/>
  <c r="O273"/>
  <c r="N273"/>
  <c r="M273"/>
  <c r="L273"/>
  <c r="K273"/>
  <c r="J273"/>
  <c r="I273"/>
  <c r="H273"/>
  <c r="G273"/>
  <c r="F273"/>
  <c r="C273"/>
  <c r="B273"/>
  <c r="A273"/>
  <c r="S272"/>
  <c r="O272"/>
  <c r="N272"/>
  <c r="M272"/>
  <c r="L272"/>
  <c r="K272"/>
  <c r="J272"/>
  <c r="I272"/>
  <c r="H272"/>
  <c r="G272"/>
  <c r="F272"/>
  <c r="C272"/>
  <c r="B272"/>
  <c r="A272"/>
  <c r="S271"/>
  <c r="O271"/>
  <c r="N271"/>
  <c r="M271"/>
  <c r="L271"/>
  <c r="K271"/>
  <c r="J271"/>
  <c r="I271"/>
  <c r="H271"/>
  <c r="G271"/>
  <c r="F271"/>
  <c r="C271"/>
  <c r="B271"/>
  <c r="A271"/>
  <c r="S270"/>
  <c r="O270"/>
  <c r="N270"/>
  <c r="M270"/>
  <c r="L270"/>
  <c r="K270"/>
  <c r="J270"/>
  <c r="I270"/>
  <c r="H270"/>
  <c r="G270"/>
  <c r="F270"/>
  <c r="C270"/>
  <c r="B270"/>
  <c r="A270"/>
  <c r="S269"/>
  <c r="O269"/>
  <c r="N269"/>
  <c r="M269"/>
  <c r="L269"/>
  <c r="K269"/>
  <c r="J269"/>
  <c r="I269"/>
  <c r="H269"/>
  <c r="G269"/>
  <c r="F269"/>
  <c r="C269"/>
  <c r="B269"/>
  <c r="A269"/>
  <c r="S268"/>
  <c r="O268"/>
  <c r="N268"/>
  <c r="M268"/>
  <c r="L268"/>
  <c r="K268"/>
  <c r="J268"/>
  <c r="I268"/>
  <c r="H268"/>
  <c r="G268"/>
  <c r="F268"/>
  <c r="C268"/>
  <c r="B268"/>
  <c r="A268"/>
  <c r="S267"/>
  <c r="O267"/>
  <c r="N267"/>
  <c r="M267"/>
  <c r="L267"/>
  <c r="K267"/>
  <c r="J267"/>
  <c r="I267"/>
  <c r="H267"/>
  <c r="G267"/>
  <c r="F267"/>
  <c r="C267"/>
  <c r="B267"/>
  <c r="A267"/>
  <c r="S266"/>
  <c r="O266"/>
  <c r="N266"/>
  <c r="M266"/>
  <c r="L266"/>
  <c r="K266"/>
  <c r="J266"/>
  <c r="I266"/>
  <c r="H266"/>
  <c r="G266"/>
  <c r="F266"/>
  <c r="C266"/>
  <c r="B266"/>
  <c r="A266"/>
  <c r="S265"/>
  <c r="O265"/>
  <c r="N265"/>
  <c r="M265"/>
  <c r="L265"/>
  <c r="K265"/>
  <c r="J265"/>
  <c r="I265"/>
  <c r="H265"/>
  <c r="G265"/>
  <c r="F265"/>
  <c r="C265"/>
  <c r="B265"/>
  <c r="A265"/>
  <c r="S264"/>
  <c r="O264"/>
  <c r="N264"/>
  <c r="M264"/>
  <c r="L264"/>
  <c r="K264"/>
  <c r="J264"/>
  <c r="I264"/>
  <c r="H264"/>
  <c r="G264"/>
  <c r="F264"/>
  <c r="C264"/>
  <c r="B264"/>
  <c r="A264"/>
  <c r="S263"/>
  <c r="O263"/>
  <c r="N263"/>
  <c r="M263"/>
  <c r="L263"/>
  <c r="K263"/>
  <c r="J263"/>
  <c r="I263"/>
  <c r="H263"/>
  <c r="G263"/>
  <c r="F263"/>
  <c r="C263"/>
  <c r="B263"/>
  <c r="A263"/>
  <c r="S262"/>
  <c r="O262"/>
  <c r="N262"/>
  <c r="M262"/>
  <c r="L262"/>
  <c r="K262"/>
  <c r="J262"/>
  <c r="I262"/>
  <c r="H262"/>
  <c r="G262"/>
  <c r="F262"/>
  <c r="C262"/>
  <c r="B262"/>
  <c r="A262"/>
  <c r="S261"/>
  <c r="O261"/>
  <c r="N261"/>
  <c r="M261"/>
  <c r="L261"/>
  <c r="K261"/>
  <c r="J261"/>
  <c r="I261"/>
  <c r="H261"/>
  <c r="G261"/>
  <c r="F261"/>
  <c r="C261"/>
  <c r="B261"/>
  <c r="A261"/>
  <c r="S260"/>
  <c r="O260"/>
  <c r="N260"/>
  <c r="M260"/>
  <c r="L260"/>
  <c r="K260"/>
  <c r="J260"/>
  <c r="I260"/>
  <c r="H260"/>
  <c r="G260"/>
  <c r="F260"/>
  <c r="C260"/>
  <c r="B260"/>
  <c r="A260"/>
  <c r="S259"/>
  <c r="O259"/>
  <c r="N259"/>
  <c r="M259"/>
  <c r="L259"/>
  <c r="K259"/>
  <c r="J259"/>
  <c r="I259"/>
  <c r="H259"/>
  <c r="G259"/>
  <c r="F259"/>
  <c r="C259"/>
  <c r="B259"/>
  <c r="A259"/>
  <c r="S258"/>
  <c r="O258"/>
  <c r="N258"/>
  <c r="M258"/>
  <c r="L258"/>
  <c r="K258"/>
  <c r="J258"/>
  <c r="I258"/>
  <c r="H258"/>
  <c r="G258"/>
  <c r="F258"/>
  <c r="C258"/>
  <c r="B258"/>
  <c r="A258"/>
  <c r="S257"/>
  <c r="O257"/>
  <c r="N257"/>
  <c r="M257"/>
  <c r="L257"/>
  <c r="K257"/>
  <c r="J257"/>
  <c r="I257"/>
  <c r="H257"/>
  <c r="G257"/>
  <c r="F257"/>
  <c r="C257"/>
  <c r="B257"/>
  <c r="A257"/>
  <c r="S256"/>
  <c r="O256"/>
  <c r="N256"/>
  <c r="M256"/>
  <c r="L256"/>
  <c r="K256"/>
  <c r="J256"/>
  <c r="I256"/>
  <c r="H256"/>
  <c r="G256"/>
  <c r="F256"/>
  <c r="C256"/>
  <c r="B256"/>
  <c r="A256"/>
  <c r="S255"/>
  <c r="O255"/>
  <c r="N255"/>
  <c r="M255"/>
  <c r="L255"/>
  <c r="K255"/>
  <c r="J255"/>
  <c r="I255"/>
  <c r="H255"/>
  <c r="G255"/>
  <c r="F255"/>
  <c r="C255"/>
  <c r="B255"/>
  <c r="A255"/>
  <c r="S254"/>
  <c r="O254"/>
  <c r="N254"/>
  <c r="M254"/>
  <c r="L254"/>
  <c r="K254"/>
  <c r="J254"/>
  <c r="I254"/>
  <c r="H254"/>
  <c r="G254"/>
  <c r="F254"/>
  <c r="C254"/>
  <c r="B254"/>
  <c r="A254"/>
  <c r="S253"/>
  <c r="O253"/>
  <c r="N253"/>
  <c r="M253"/>
  <c r="L253"/>
  <c r="K253"/>
  <c r="J253"/>
  <c r="I253"/>
  <c r="H253"/>
  <c r="G253"/>
  <c r="F253"/>
  <c r="C253"/>
  <c r="B253"/>
  <c r="A253"/>
  <c r="S252"/>
  <c r="O252"/>
  <c r="N252"/>
  <c r="M252"/>
  <c r="L252"/>
  <c r="K252"/>
  <c r="J252"/>
  <c r="I252"/>
  <c r="H252"/>
  <c r="G252"/>
  <c r="F252"/>
  <c r="C252"/>
  <c r="B252"/>
  <c r="A252"/>
  <c r="S251"/>
  <c r="O251"/>
  <c r="N251"/>
  <c r="M251"/>
  <c r="L251"/>
  <c r="K251"/>
  <c r="J251"/>
  <c r="I251"/>
  <c r="H251"/>
  <c r="G251"/>
  <c r="F251"/>
  <c r="C251"/>
  <c r="B251"/>
  <c r="A251"/>
  <c r="S250"/>
  <c r="O250"/>
  <c r="N250"/>
  <c r="M250"/>
  <c r="L250"/>
  <c r="K250"/>
  <c r="J250"/>
  <c r="I250"/>
  <c r="H250"/>
  <c r="G250"/>
  <c r="F250"/>
  <c r="C250"/>
  <c r="B250"/>
  <c r="A250"/>
  <c r="S249"/>
  <c r="O249"/>
  <c r="N249"/>
  <c r="M249"/>
  <c r="L249"/>
  <c r="K249"/>
  <c r="J249"/>
  <c r="I249"/>
  <c r="H249"/>
  <c r="G249"/>
  <c r="F249"/>
  <c r="C249"/>
  <c r="B249"/>
  <c r="A249"/>
  <c r="S248"/>
  <c r="O248"/>
  <c r="N248"/>
  <c r="M248"/>
  <c r="L248"/>
  <c r="K248"/>
  <c r="J248"/>
  <c r="I248"/>
  <c r="H248"/>
  <c r="G248"/>
  <c r="F248"/>
  <c r="C248"/>
  <c r="B248"/>
  <c r="A248"/>
  <c r="S247"/>
  <c r="O247"/>
  <c r="N247"/>
  <c r="M247"/>
  <c r="L247"/>
  <c r="K247"/>
  <c r="J247"/>
  <c r="I247"/>
  <c r="H247"/>
  <c r="G247"/>
  <c r="F247"/>
  <c r="C247"/>
  <c r="B247"/>
  <c r="A247"/>
  <c r="S246"/>
  <c r="O246"/>
  <c r="N246"/>
  <c r="M246"/>
  <c r="L246"/>
  <c r="K246"/>
  <c r="J246"/>
  <c r="I246"/>
  <c r="H246"/>
  <c r="G246"/>
  <c r="F246"/>
  <c r="C246"/>
  <c r="B246"/>
  <c r="A246"/>
  <c r="S245"/>
  <c r="O245"/>
  <c r="N245"/>
  <c r="M245"/>
  <c r="L245"/>
  <c r="K245"/>
  <c r="J245"/>
  <c r="I245"/>
  <c r="H245"/>
  <c r="G245"/>
  <c r="F245"/>
  <c r="C245"/>
  <c r="B245"/>
  <c r="A245"/>
  <c r="S244"/>
  <c r="O244"/>
  <c r="N244"/>
  <c r="M244"/>
  <c r="L244"/>
  <c r="K244"/>
  <c r="J244"/>
  <c r="I244"/>
  <c r="H244"/>
  <c r="G244"/>
  <c r="F244"/>
  <c r="C244"/>
  <c r="B244"/>
  <c r="A244"/>
  <c r="S243"/>
  <c r="O243"/>
  <c r="N243"/>
  <c r="M243"/>
  <c r="L243"/>
  <c r="K243"/>
  <c r="J243"/>
  <c r="I243"/>
  <c r="H243"/>
  <c r="G243"/>
  <c r="F243"/>
  <c r="C243"/>
  <c r="B243"/>
  <c r="A243"/>
  <c r="S242"/>
  <c r="O242"/>
  <c r="N242"/>
  <c r="M242"/>
  <c r="L242"/>
  <c r="K242"/>
  <c r="J242"/>
  <c r="I242"/>
  <c r="H242"/>
  <c r="G242"/>
  <c r="F242"/>
  <c r="C242"/>
  <c r="B242"/>
  <c r="A242"/>
  <c r="S241"/>
  <c r="O241"/>
  <c r="N241"/>
  <c r="M241"/>
  <c r="L241"/>
  <c r="K241"/>
  <c r="J241"/>
  <c r="I241"/>
  <c r="H241"/>
  <c r="G241"/>
  <c r="F241"/>
  <c r="C241"/>
  <c r="B241"/>
  <c r="A241"/>
  <c r="S240"/>
  <c r="O240"/>
  <c r="N240"/>
  <c r="M240"/>
  <c r="L240"/>
  <c r="K240"/>
  <c r="J240"/>
  <c r="I240"/>
  <c r="H240"/>
  <c r="G240"/>
  <c r="F240"/>
  <c r="C240"/>
  <c r="B240"/>
  <c r="A240"/>
  <c r="S239"/>
  <c r="O239"/>
  <c r="N239"/>
  <c r="M239"/>
  <c r="L239"/>
  <c r="K239"/>
  <c r="J239"/>
  <c r="I239"/>
  <c r="H239"/>
  <c r="G239"/>
  <c r="F239"/>
  <c r="C239"/>
  <c r="B239"/>
  <c r="A239"/>
  <c r="S238"/>
  <c r="O238"/>
  <c r="N238"/>
  <c r="M238"/>
  <c r="L238"/>
  <c r="K238"/>
  <c r="J238"/>
  <c r="I238"/>
  <c r="H238"/>
  <c r="G238"/>
  <c r="F238"/>
  <c r="C238"/>
  <c r="B238"/>
  <c r="A238"/>
  <c r="S237"/>
  <c r="O237"/>
  <c r="N237"/>
  <c r="M237"/>
  <c r="L237"/>
  <c r="K237"/>
  <c r="J237"/>
  <c r="I237"/>
  <c r="H237"/>
  <c r="G237"/>
  <c r="F237"/>
  <c r="C237"/>
  <c r="B237"/>
  <c r="A237"/>
  <c r="S236"/>
  <c r="O236"/>
  <c r="N236"/>
  <c r="M236"/>
  <c r="L236"/>
  <c r="K236"/>
  <c r="J236"/>
  <c r="I236"/>
  <c r="H236"/>
  <c r="G236"/>
  <c r="F236"/>
  <c r="C236"/>
  <c r="B236"/>
  <c r="A236"/>
  <c r="S235"/>
  <c r="O235"/>
  <c r="N235"/>
  <c r="M235"/>
  <c r="L235"/>
  <c r="K235"/>
  <c r="J235"/>
  <c r="I235"/>
  <c r="H235"/>
  <c r="G235"/>
  <c r="F235"/>
  <c r="C235"/>
  <c r="B235"/>
  <c r="A235"/>
  <c r="S234"/>
  <c r="O234"/>
  <c r="N234"/>
  <c r="M234"/>
  <c r="L234"/>
  <c r="K234"/>
  <c r="J234"/>
  <c r="I234"/>
  <c r="H234"/>
  <c r="G234"/>
  <c r="F234"/>
  <c r="C234"/>
  <c r="B234"/>
  <c r="A234"/>
  <c r="S233"/>
  <c r="O233"/>
  <c r="N233"/>
  <c r="M233"/>
  <c r="L233"/>
  <c r="K233"/>
  <c r="J233"/>
  <c r="I233"/>
  <c r="H233"/>
  <c r="G233"/>
  <c r="F233"/>
  <c r="C233"/>
  <c r="B233"/>
  <c r="A233"/>
  <c r="S232"/>
  <c r="O232"/>
  <c r="N232"/>
  <c r="M232"/>
  <c r="L232"/>
  <c r="K232"/>
  <c r="J232"/>
  <c r="I232"/>
  <c r="H232"/>
  <c r="G232"/>
  <c r="F232"/>
  <c r="C232"/>
  <c r="B232"/>
  <c r="A232"/>
  <c r="S231"/>
  <c r="O231"/>
  <c r="N231"/>
  <c r="M231"/>
  <c r="L231"/>
  <c r="K231"/>
  <c r="J231"/>
  <c r="I231"/>
  <c r="H231"/>
  <c r="G231"/>
  <c r="F231"/>
  <c r="C231"/>
  <c r="B231"/>
  <c r="A231"/>
  <c r="S230"/>
  <c r="O230"/>
  <c r="N230"/>
  <c r="M230"/>
  <c r="L230"/>
  <c r="K230"/>
  <c r="J230"/>
  <c r="I230"/>
  <c r="H230"/>
  <c r="G230"/>
  <c r="F230"/>
  <c r="C230"/>
  <c r="B230"/>
  <c r="A230"/>
  <c r="S229"/>
  <c r="O229"/>
  <c r="N229"/>
  <c r="M229"/>
  <c r="L229"/>
  <c r="K229"/>
  <c r="J229"/>
  <c r="I229"/>
  <c r="H229"/>
  <c r="G229"/>
  <c r="F229"/>
  <c r="C229"/>
  <c r="B229"/>
  <c r="A229"/>
  <c r="S228"/>
  <c r="O228"/>
  <c r="N228"/>
  <c r="M228"/>
  <c r="L228"/>
  <c r="K228"/>
  <c r="J228"/>
  <c r="I228"/>
  <c r="H228"/>
  <c r="G228"/>
  <c r="F228"/>
  <c r="C228"/>
  <c r="B228"/>
  <c r="A228"/>
  <c r="S227"/>
  <c r="O227"/>
  <c r="N227"/>
  <c r="M227"/>
  <c r="L227"/>
  <c r="K227"/>
  <c r="J227"/>
  <c r="I227"/>
  <c r="H227"/>
  <c r="G227"/>
  <c r="F227"/>
  <c r="C227"/>
  <c r="B227"/>
  <c r="A227"/>
  <c r="S226"/>
  <c r="O226"/>
  <c r="N226"/>
  <c r="M226"/>
  <c r="L226"/>
  <c r="K226"/>
  <c r="J226"/>
  <c r="I226"/>
  <c r="H226"/>
  <c r="G226"/>
  <c r="F226"/>
  <c r="C226"/>
  <c r="B226"/>
  <c r="A226"/>
  <c r="S225"/>
  <c r="O225"/>
  <c r="N225"/>
  <c r="M225"/>
  <c r="L225"/>
  <c r="K225"/>
  <c r="J225"/>
  <c r="I225"/>
  <c r="H225"/>
  <c r="G225"/>
  <c r="F225"/>
  <c r="C225"/>
  <c r="B225"/>
  <c r="A225"/>
  <c r="S224"/>
  <c r="O224"/>
  <c r="N224"/>
  <c r="M224"/>
  <c r="L224"/>
  <c r="K224"/>
  <c r="J224"/>
  <c r="I224"/>
  <c r="H224"/>
  <c r="G224"/>
  <c r="F224"/>
  <c r="C224"/>
  <c r="B224"/>
  <c r="A224"/>
  <c r="S223"/>
  <c r="O223"/>
  <c r="N223"/>
  <c r="M223"/>
  <c r="L223"/>
  <c r="K223"/>
  <c r="J223"/>
  <c r="I223"/>
  <c r="H223"/>
  <c r="G223"/>
  <c r="F223"/>
  <c r="C223"/>
  <c r="B223"/>
  <c r="A223"/>
  <c r="S222"/>
  <c r="O222"/>
  <c r="N222"/>
  <c r="M222"/>
  <c r="L222"/>
  <c r="K222"/>
  <c r="J222"/>
  <c r="I222"/>
  <c r="H222"/>
  <c r="G222"/>
  <c r="F222"/>
  <c r="C222"/>
  <c r="B222"/>
  <c r="A222"/>
  <c r="S221"/>
  <c r="O221"/>
  <c r="N221"/>
  <c r="M221"/>
  <c r="L221"/>
  <c r="K221"/>
  <c r="J221"/>
  <c r="I221"/>
  <c r="H221"/>
  <c r="G221"/>
  <c r="F221"/>
  <c r="C221"/>
  <c r="B221"/>
  <c r="A221"/>
  <c r="S220"/>
  <c r="O220"/>
  <c r="N220"/>
  <c r="M220"/>
  <c r="L220"/>
  <c r="K220"/>
  <c r="J220"/>
  <c r="I220"/>
  <c r="H220"/>
  <c r="G220"/>
  <c r="F220"/>
  <c r="C220"/>
  <c r="B220"/>
  <c r="A220"/>
  <c r="S219"/>
  <c r="O219"/>
  <c r="N219"/>
  <c r="M219"/>
  <c r="L219"/>
  <c r="K219"/>
  <c r="J219"/>
  <c r="I219"/>
  <c r="H219"/>
  <c r="G219"/>
  <c r="F219"/>
  <c r="C219"/>
  <c r="B219"/>
  <c r="A219"/>
  <c r="S218"/>
  <c r="O218"/>
  <c r="N218"/>
  <c r="M218"/>
  <c r="L218"/>
  <c r="K218"/>
  <c r="J218"/>
  <c r="I218"/>
  <c r="H218"/>
  <c r="G218"/>
  <c r="F218"/>
  <c r="C218"/>
  <c r="B218"/>
  <c r="A218"/>
  <c r="S217"/>
  <c r="O217"/>
  <c r="N217"/>
  <c r="M217"/>
  <c r="L217"/>
  <c r="K217"/>
  <c r="J217"/>
  <c r="I217"/>
  <c r="H217"/>
  <c r="G217"/>
  <c r="F217"/>
  <c r="C217"/>
  <c r="B217"/>
  <c r="A217"/>
  <c r="S216"/>
  <c r="O216"/>
  <c r="N216"/>
  <c r="M216"/>
  <c r="L216"/>
  <c r="K216"/>
  <c r="J216"/>
  <c r="I216"/>
  <c r="H216"/>
  <c r="G216"/>
  <c r="F216"/>
  <c r="C216"/>
  <c r="B216"/>
  <c r="A216"/>
  <c r="S215"/>
  <c r="O215"/>
  <c r="N215"/>
  <c r="M215"/>
  <c r="L215"/>
  <c r="K215"/>
  <c r="J215"/>
  <c r="I215"/>
  <c r="H215"/>
  <c r="G215"/>
  <c r="F215"/>
  <c r="C215"/>
  <c r="B215"/>
  <c r="A215"/>
  <c r="S214"/>
  <c r="O214"/>
  <c r="N214"/>
  <c r="M214"/>
  <c r="L214"/>
  <c r="K214"/>
  <c r="J214"/>
  <c r="I214"/>
  <c r="H214"/>
  <c r="G214"/>
  <c r="F214"/>
  <c r="C214"/>
  <c r="B214"/>
  <c r="A214"/>
  <c r="S213"/>
  <c r="O213"/>
  <c r="N213"/>
  <c r="M213"/>
  <c r="L213"/>
  <c r="K213"/>
  <c r="J213"/>
  <c r="I213"/>
  <c r="H213"/>
  <c r="G213"/>
  <c r="F213"/>
  <c r="C213"/>
  <c r="B213"/>
  <c r="A213"/>
  <c r="S212"/>
  <c r="O212"/>
  <c r="N212"/>
  <c r="M212"/>
  <c r="L212"/>
  <c r="K212"/>
  <c r="J212"/>
  <c r="I212"/>
  <c r="H212"/>
  <c r="G212"/>
  <c r="F212"/>
  <c r="C212"/>
  <c r="B212"/>
  <c r="A212"/>
  <c r="S211"/>
  <c r="O211"/>
  <c r="N211"/>
  <c r="M211"/>
  <c r="L211"/>
  <c r="K211"/>
  <c r="J211"/>
  <c r="I211"/>
  <c r="H211"/>
  <c r="G211"/>
  <c r="F211"/>
  <c r="C211"/>
  <c r="B211"/>
  <c r="A211"/>
  <c r="S210"/>
  <c r="O210"/>
  <c r="N210"/>
  <c r="M210"/>
  <c r="L210"/>
  <c r="K210"/>
  <c r="J210"/>
  <c r="I210"/>
  <c r="H210"/>
  <c r="G210"/>
  <c r="F210"/>
  <c r="C210"/>
  <c r="B210"/>
  <c r="A210"/>
  <c r="S209"/>
  <c r="O209"/>
  <c r="N209"/>
  <c r="M209"/>
  <c r="L209"/>
  <c r="K209"/>
  <c r="J209"/>
  <c r="I209"/>
  <c r="H209"/>
  <c r="G209"/>
  <c r="F209"/>
  <c r="C209"/>
  <c r="B209"/>
  <c r="A209"/>
  <c r="S208"/>
  <c r="O208"/>
  <c r="N208"/>
  <c r="M208"/>
  <c r="L208"/>
  <c r="K208"/>
  <c r="J208"/>
  <c r="I208"/>
  <c r="H208"/>
  <c r="G208"/>
  <c r="F208"/>
  <c r="C208"/>
  <c r="B208"/>
  <c r="A208"/>
  <c r="S207"/>
  <c r="O207"/>
  <c r="N207"/>
  <c r="M207"/>
  <c r="L207"/>
  <c r="K207"/>
  <c r="J207"/>
  <c r="I207"/>
  <c r="H207"/>
  <c r="G207"/>
  <c r="F207"/>
  <c r="C207"/>
  <c r="B207"/>
  <c r="A207"/>
  <c r="S206"/>
  <c r="O206"/>
  <c r="N206"/>
  <c r="M206"/>
  <c r="L206"/>
  <c r="K206"/>
  <c r="J206"/>
  <c r="I206"/>
  <c r="H206"/>
  <c r="G206"/>
  <c r="F206"/>
  <c r="C206"/>
  <c r="B206"/>
  <c r="A206"/>
  <c r="S205"/>
  <c r="O205"/>
  <c r="N205"/>
  <c r="M205"/>
  <c r="L205"/>
  <c r="K205"/>
  <c r="J205"/>
  <c r="I205"/>
  <c r="H205"/>
  <c r="G205"/>
  <c r="F205"/>
  <c r="C205"/>
  <c r="B205"/>
  <c r="A205"/>
  <c r="S204"/>
  <c r="O204"/>
  <c r="N204"/>
  <c r="M204"/>
  <c r="L204"/>
  <c r="K204"/>
  <c r="J204"/>
  <c r="I204"/>
  <c r="H204"/>
  <c r="G204"/>
  <c r="F204"/>
  <c r="C204"/>
  <c r="B204"/>
  <c r="A204"/>
  <c r="S203"/>
  <c r="O203"/>
  <c r="N203"/>
  <c r="M203"/>
  <c r="L203"/>
  <c r="K203"/>
  <c r="J203"/>
  <c r="I203"/>
  <c r="H203"/>
  <c r="G203"/>
  <c r="F203"/>
  <c r="C203"/>
  <c r="B203"/>
  <c r="A203"/>
  <c r="S202"/>
  <c r="O202"/>
  <c r="N202"/>
  <c r="M202"/>
  <c r="L202"/>
  <c r="K202"/>
  <c r="J202"/>
  <c r="I202"/>
  <c r="H202"/>
  <c r="G202"/>
  <c r="F202"/>
  <c r="C202"/>
  <c r="B202"/>
  <c r="A202"/>
  <c r="S201"/>
  <c r="O201"/>
  <c r="N201"/>
  <c r="M201"/>
  <c r="L201"/>
  <c r="K201"/>
  <c r="J201"/>
  <c r="I201"/>
  <c r="H201"/>
  <c r="G201"/>
  <c r="F201"/>
  <c r="C201"/>
  <c r="B201"/>
  <c r="A201"/>
  <c r="S200"/>
  <c r="O200"/>
  <c r="N200"/>
  <c r="M200"/>
  <c r="L200"/>
  <c r="K200"/>
  <c r="J200"/>
  <c r="I200"/>
  <c r="H200"/>
  <c r="G200"/>
  <c r="F200"/>
  <c r="C200"/>
  <c r="B200"/>
  <c r="A200"/>
  <c r="S199"/>
  <c r="O199"/>
  <c r="N199"/>
  <c r="M199"/>
  <c r="L199"/>
  <c r="K199"/>
  <c r="J199"/>
  <c r="I199"/>
  <c r="H199"/>
  <c r="G199"/>
  <c r="F199"/>
  <c r="C199"/>
  <c r="B199"/>
  <c r="A199"/>
  <c r="S198"/>
  <c r="O198"/>
  <c r="N198"/>
  <c r="M198"/>
  <c r="L198"/>
  <c r="K198"/>
  <c r="J198"/>
  <c r="I198"/>
  <c r="H198"/>
  <c r="G198"/>
  <c r="F198"/>
  <c r="C198"/>
  <c r="B198"/>
  <c r="A198"/>
  <c r="S197"/>
  <c r="O197"/>
  <c r="N197"/>
  <c r="M197"/>
  <c r="L197"/>
  <c r="K197"/>
  <c r="J197"/>
  <c r="I197"/>
  <c r="H197"/>
  <c r="G197"/>
  <c r="F197"/>
  <c r="C197"/>
  <c r="B197"/>
  <c r="A197"/>
  <c r="S196"/>
  <c r="O196"/>
  <c r="N196"/>
  <c r="M196"/>
  <c r="L196"/>
  <c r="K196"/>
  <c r="J196"/>
  <c r="I196"/>
  <c r="H196"/>
  <c r="G196"/>
  <c r="F196"/>
  <c r="C196"/>
  <c r="B196"/>
  <c r="A196"/>
  <c r="S195"/>
  <c r="O195"/>
  <c r="N195"/>
  <c r="M195"/>
  <c r="L195"/>
  <c r="K195"/>
  <c r="J195"/>
  <c r="I195"/>
  <c r="H195"/>
  <c r="G195"/>
  <c r="F195"/>
  <c r="C195"/>
  <c r="B195"/>
  <c r="A195"/>
  <c r="S194"/>
  <c r="O194"/>
  <c r="N194"/>
  <c r="M194"/>
  <c r="L194"/>
  <c r="K194"/>
  <c r="J194"/>
  <c r="I194"/>
  <c r="H194"/>
  <c r="G194"/>
  <c r="F194"/>
  <c r="C194"/>
  <c r="B194"/>
  <c r="A194"/>
  <c r="S193"/>
  <c r="O193"/>
  <c r="N193"/>
  <c r="M193"/>
  <c r="L193"/>
  <c r="K193"/>
  <c r="J193"/>
  <c r="I193"/>
  <c r="H193"/>
  <c r="G193"/>
  <c r="F193"/>
  <c r="C193"/>
  <c r="B193"/>
  <c r="A193"/>
  <c r="S192"/>
  <c r="O192"/>
  <c r="N192"/>
  <c r="M192"/>
  <c r="L192"/>
  <c r="K192"/>
  <c r="J192"/>
  <c r="I192"/>
  <c r="H192"/>
  <c r="G192"/>
  <c r="F192"/>
  <c r="C192"/>
  <c r="B192"/>
  <c r="A192"/>
  <c r="S191"/>
  <c r="O191"/>
  <c r="N191"/>
  <c r="M191"/>
  <c r="L191"/>
  <c r="K191"/>
  <c r="J191"/>
  <c r="I191"/>
  <c r="H191"/>
  <c r="G191"/>
  <c r="F191"/>
  <c r="C191"/>
  <c r="B191"/>
  <c r="A191"/>
  <c r="S190"/>
  <c r="O190"/>
  <c r="N190"/>
  <c r="M190"/>
  <c r="L190"/>
  <c r="K190"/>
  <c r="J190"/>
  <c r="I190"/>
  <c r="H190"/>
  <c r="G190"/>
  <c r="F190"/>
  <c r="C190"/>
  <c r="B190"/>
  <c r="A190"/>
  <c r="S189"/>
  <c r="O189"/>
  <c r="N189"/>
  <c r="M189"/>
  <c r="L189"/>
  <c r="K189"/>
  <c r="J189"/>
  <c r="I189"/>
  <c r="H189"/>
  <c r="G189"/>
  <c r="F189"/>
  <c r="C189"/>
  <c r="B189"/>
  <c r="A189"/>
  <c r="S188"/>
  <c r="O188"/>
  <c r="N188"/>
  <c r="M188"/>
  <c r="L188"/>
  <c r="K188"/>
  <c r="J188"/>
  <c r="I188"/>
  <c r="H188"/>
  <c r="G188"/>
  <c r="F188"/>
  <c r="C188"/>
  <c r="B188"/>
  <c r="A188"/>
  <c r="S187"/>
  <c r="O187"/>
  <c r="N187"/>
  <c r="M187"/>
  <c r="L187"/>
  <c r="K187"/>
  <c r="J187"/>
  <c r="I187"/>
  <c r="H187"/>
  <c r="G187"/>
  <c r="F187"/>
  <c r="C187"/>
  <c r="B187"/>
  <c r="A187"/>
  <c r="S186"/>
  <c r="O186"/>
  <c r="N186"/>
  <c r="M186"/>
  <c r="L186"/>
  <c r="K186"/>
  <c r="J186"/>
  <c r="I186"/>
  <c r="H186"/>
  <c r="G186"/>
  <c r="F186"/>
  <c r="C186"/>
  <c r="B186"/>
  <c r="A186"/>
  <c r="S185"/>
  <c r="O185"/>
  <c r="N185"/>
  <c r="M185"/>
  <c r="L185"/>
  <c r="K185"/>
  <c r="J185"/>
  <c r="I185"/>
  <c r="H185"/>
  <c r="G185"/>
  <c r="F185"/>
  <c r="C185"/>
  <c r="B185"/>
  <c r="A185"/>
  <c r="S184"/>
  <c r="O184"/>
  <c r="N184"/>
  <c r="M184"/>
  <c r="L184"/>
  <c r="K184"/>
  <c r="J184"/>
  <c r="I184"/>
  <c r="H184"/>
  <c r="G184"/>
  <c r="F184"/>
  <c r="C184"/>
  <c r="B184"/>
  <c r="A184"/>
  <c r="S183"/>
  <c r="O183"/>
  <c r="N183"/>
  <c r="M183"/>
  <c r="L183"/>
  <c r="K183"/>
  <c r="J183"/>
  <c r="I183"/>
  <c r="H183"/>
  <c r="G183"/>
  <c r="F183"/>
  <c r="C183"/>
  <c r="B183"/>
  <c r="A183"/>
  <c r="S182"/>
  <c r="O182"/>
  <c r="N182"/>
  <c r="M182"/>
  <c r="L182"/>
  <c r="K182"/>
  <c r="J182"/>
  <c r="I182"/>
  <c r="H182"/>
  <c r="G182"/>
  <c r="F182"/>
  <c r="C182"/>
  <c r="B182"/>
  <c r="A182"/>
  <c r="S181"/>
  <c r="O181"/>
  <c r="N181"/>
  <c r="M181"/>
  <c r="L181"/>
  <c r="K181"/>
  <c r="J181"/>
  <c r="I181"/>
  <c r="H181"/>
  <c r="G181"/>
  <c r="F181"/>
  <c r="C181"/>
  <c r="B181"/>
  <c r="A181"/>
  <c r="S180"/>
  <c r="O180"/>
  <c r="N180"/>
  <c r="M180"/>
  <c r="L180"/>
  <c r="K180"/>
  <c r="J180"/>
  <c r="I180"/>
  <c r="H180"/>
  <c r="G180"/>
  <c r="F180"/>
  <c r="C180"/>
  <c r="B180"/>
  <c r="A180"/>
  <c r="S179"/>
  <c r="O179"/>
  <c r="N179"/>
  <c r="M179"/>
  <c r="L179"/>
  <c r="K179"/>
  <c r="J179"/>
  <c r="I179"/>
  <c r="H179"/>
  <c r="G179"/>
  <c r="F179"/>
  <c r="C179"/>
  <c r="B179"/>
  <c r="A179"/>
  <c r="S178"/>
  <c r="O178"/>
  <c r="N178"/>
  <c r="M178"/>
  <c r="L178"/>
  <c r="K178"/>
  <c r="J178"/>
  <c r="I178"/>
  <c r="H178"/>
  <c r="G178"/>
  <c r="F178"/>
  <c r="C178"/>
  <c r="B178"/>
  <c r="A178"/>
  <c r="S177"/>
  <c r="O177"/>
  <c r="N177"/>
  <c r="M177"/>
  <c r="L177"/>
  <c r="K177"/>
  <c r="J177"/>
  <c r="I177"/>
  <c r="H177"/>
  <c r="G177"/>
  <c r="F177"/>
  <c r="C177"/>
  <c r="B177"/>
  <c r="A177"/>
  <c r="S176"/>
  <c r="O176"/>
  <c r="N176"/>
  <c r="M176"/>
  <c r="L176"/>
  <c r="K176"/>
  <c r="J176"/>
  <c r="I176"/>
  <c r="H176"/>
  <c r="G176"/>
  <c r="F176"/>
  <c r="C176"/>
  <c r="B176"/>
  <c r="A176"/>
  <c r="S175"/>
  <c r="O175"/>
  <c r="N175"/>
  <c r="M175"/>
  <c r="L175"/>
  <c r="K175"/>
  <c r="J175"/>
  <c r="I175"/>
  <c r="H175"/>
  <c r="G175"/>
  <c r="F175"/>
  <c r="C175"/>
  <c r="B175"/>
  <c r="A175"/>
  <c r="S174"/>
  <c r="O174"/>
  <c r="N174"/>
  <c r="M174"/>
  <c r="L174"/>
  <c r="K174"/>
  <c r="J174"/>
  <c r="I174"/>
  <c r="H174"/>
  <c r="G174"/>
  <c r="F174"/>
  <c r="C174"/>
  <c r="B174"/>
  <c r="A174"/>
  <c r="S173"/>
  <c r="O173"/>
  <c r="N173"/>
  <c r="M173"/>
  <c r="L173"/>
  <c r="K173"/>
  <c r="J173"/>
  <c r="I173"/>
  <c r="H173"/>
  <c r="G173"/>
  <c r="F173"/>
  <c r="C173"/>
  <c r="B173"/>
  <c r="A173"/>
  <c r="S172"/>
  <c r="O172"/>
  <c r="N172"/>
  <c r="M172"/>
  <c r="L172"/>
  <c r="K172"/>
  <c r="J172"/>
  <c r="I172"/>
  <c r="H172"/>
  <c r="G172"/>
  <c r="F172"/>
  <c r="C172"/>
  <c r="B172"/>
  <c r="A172"/>
  <c r="S171"/>
  <c r="O171"/>
  <c r="N171"/>
  <c r="M171"/>
  <c r="L171"/>
  <c r="K171"/>
  <c r="J171"/>
  <c r="I171"/>
  <c r="H171"/>
  <c r="G171"/>
  <c r="F171"/>
  <c r="C171"/>
  <c r="B171"/>
  <c r="A171"/>
  <c r="S170"/>
  <c r="O170"/>
  <c r="N170"/>
  <c r="M170"/>
  <c r="L170"/>
  <c r="K170"/>
  <c r="J170"/>
  <c r="I170"/>
  <c r="H170"/>
  <c r="G170"/>
  <c r="F170"/>
  <c r="C170"/>
  <c r="B170"/>
  <c r="A170"/>
  <c r="S169"/>
  <c r="O169"/>
  <c r="N169"/>
  <c r="M169"/>
  <c r="L169"/>
  <c r="K169"/>
  <c r="J169"/>
  <c r="I169"/>
  <c r="H169"/>
  <c r="G169"/>
  <c r="F169"/>
  <c r="C169"/>
  <c r="B169"/>
  <c r="A169"/>
  <c r="S168"/>
  <c r="O168"/>
  <c r="N168"/>
  <c r="M168"/>
  <c r="L168"/>
  <c r="K168"/>
  <c r="J168"/>
  <c r="I168"/>
  <c r="H168"/>
  <c r="G168"/>
  <c r="F168"/>
  <c r="C168"/>
  <c r="B168"/>
  <c r="A168"/>
  <c r="S167"/>
  <c r="O167"/>
  <c r="N167"/>
  <c r="M167"/>
  <c r="L167"/>
  <c r="K167"/>
  <c r="J167"/>
  <c r="I167"/>
  <c r="H167"/>
  <c r="G167"/>
  <c r="F167"/>
  <c r="C167"/>
  <c r="B167"/>
  <c r="A167"/>
  <c r="S166"/>
  <c r="O166"/>
  <c r="N166"/>
  <c r="M166"/>
  <c r="L166"/>
  <c r="K166"/>
  <c r="J166"/>
  <c r="I166"/>
  <c r="H166"/>
  <c r="G166"/>
  <c r="F166"/>
  <c r="C166"/>
  <c r="B166"/>
  <c r="A166"/>
  <c r="S165"/>
  <c r="O165"/>
  <c r="N165"/>
  <c r="M165"/>
  <c r="L165"/>
  <c r="K165"/>
  <c r="J165"/>
  <c r="I165"/>
  <c r="H165"/>
  <c r="G165"/>
  <c r="F165"/>
  <c r="C165"/>
  <c r="B165"/>
  <c r="A165"/>
  <c r="S164"/>
  <c r="O164"/>
  <c r="N164"/>
  <c r="M164"/>
  <c r="L164"/>
  <c r="K164"/>
  <c r="J164"/>
  <c r="I164"/>
  <c r="H164"/>
  <c r="G164"/>
  <c r="F164"/>
  <c r="C164"/>
  <c r="B164"/>
  <c r="A164"/>
  <c r="S163"/>
  <c r="O163"/>
  <c r="N163"/>
  <c r="M163"/>
  <c r="L163"/>
  <c r="K163"/>
  <c r="J163"/>
  <c r="I163"/>
  <c r="H163"/>
  <c r="G163"/>
  <c r="F163"/>
  <c r="C163"/>
  <c r="B163"/>
  <c r="A163"/>
  <c r="S162"/>
  <c r="O162"/>
  <c r="N162"/>
  <c r="M162"/>
  <c r="L162"/>
  <c r="K162"/>
  <c r="J162"/>
  <c r="I162"/>
  <c r="H162"/>
  <c r="G162"/>
  <c r="F162"/>
  <c r="C162"/>
  <c r="B162"/>
  <c r="A162"/>
  <c r="S161"/>
  <c r="O161"/>
  <c r="N161"/>
  <c r="M161"/>
  <c r="L161"/>
  <c r="K161"/>
  <c r="J161"/>
  <c r="I161"/>
  <c r="H161"/>
  <c r="G161"/>
  <c r="F161"/>
  <c r="C161"/>
  <c r="B161"/>
  <c r="A161"/>
  <c r="S160"/>
  <c r="O160"/>
  <c r="N160"/>
  <c r="M160"/>
  <c r="L160"/>
  <c r="K160"/>
  <c r="J160"/>
  <c r="I160"/>
  <c r="H160"/>
  <c r="G160"/>
  <c r="F160"/>
  <c r="C160"/>
  <c r="B160"/>
  <c r="A160"/>
  <c r="S159"/>
  <c r="O159"/>
  <c r="N159"/>
  <c r="M159"/>
  <c r="L159"/>
  <c r="K159"/>
  <c r="J159"/>
  <c r="I159"/>
  <c r="H159"/>
  <c r="G159"/>
  <c r="F159"/>
  <c r="C159"/>
  <c r="B159"/>
  <c r="A159"/>
  <c r="S158"/>
  <c r="O158"/>
  <c r="N158"/>
  <c r="M158"/>
  <c r="L158"/>
  <c r="K158"/>
  <c r="J158"/>
  <c r="I158"/>
  <c r="H158"/>
  <c r="G158"/>
  <c r="F158"/>
  <c r="C158"/>
  <c r="B158"/>
  <c r="A158"/>
  <c r="S157"/>
  <c r="O157"/>
  <c r="N157"/>
  <c r="M157"/>
  <c r="L157"/>
  <c r="K157"/>
  <c r="J157"/>
  <c r="I157"/>
  <c r="H157"/>
  <c r="G157"/>
  <c r="F157"/>
  <c r="C157"/>
  <c r="B157"/>
  <c r="A157"/>
  <c r="S156"/>
  <c r="O156"/>
  <c r="N156"/>
  <c r="M156"/>
  <c r="L156"/>
  <c r="K156"/>
  <c r="J156"/>
  <c r="I156"/>
  <c r="H156"/>
  <c r="G156"/>
  <c r="F156"/>
  <c r="C156"/>
  <c r="B156"/>
  <c r="A156"/>
  <c r="S155"/>
  <c r="O155"/>
  <c r="N155"/>
  <c r="M155"/>
  <c r="L155"/>
  <c r="K155"/>
  <c r="J155"/>
  <c r="I155"/>
  <c r="H155"/>
  <c r="G155"/>
  <c r="F155"/>
  <c r="C155"/>
  <c r="B155"/>
  <c r="A155"/>
  <c r="S154"/>
  <c r="O154"/>
  <c r="N154"/>
  <c r="M154"/>
  <c r="L154"/>
  <c r="K154"/>
  <c r="J154"/>
  <c r="I154"/>
  <c r="H154"/>
  <c r="G154"/>
  <c r="F154"/>
  <c r="C154"/>
  <c r="B154"/>
  <c r="A154"/>
  <c r="S153"/>
  <c r="O153"/>
  <c r="N153"/>
  <c r="M153"/>
  <c r="L153"/>
  <c r="K153"/>
  <c r="J153"/>
  <c r="I153"/>
  <c r="H153"/>
  <c r="G153"/>
  <c r="F153"/>
  <c r="C153"/>
  <c r="B153"/>
  <c r="A153"/>
  <c r="S152"/>
  <c r="O152"/>
  <c r="N152"/>
  <c r="M152"/>
  <c r="L152"/>
  <c r="K152"/>
  <c r="J152"/>
  <c r="I152"/>
  <c r="H152"/>
  <c r="G152"/>
  <c r="F152"/>
  <c r="C152"/>
  <c r="B152"/>
  <c r="A152"/>
  <c r="S151"/>
  <c r="O151"/>
  <c r="N151"/>
  <c r="M151"/>
  <c r="L151"/>
  <c r="K151"/>
  <c r="J151"/>
  <c r="I151"/>
  <c r="H151"/>
  <c r="G151"/>
  <c r="F151"/>
  <c r="C151"/>
  <c r="B151"/>
  <c r="A151"/>
  <c r="S150"/>
  <c r="O150"/>
  <c r="N150"/>
  <c r="M150"/>
  <c r="L150"/>
  <c r="K150"/>
  <c r="J150"/>
  <c r="I150"/>
  <c r="H150"/>
  <c r="G150"/>
  <c r="F150"/>
  <c r="C150"/>
  <c r="B150"/>
  <c r="A150"/>
  <c r="S149"/>
  <c r="O149"/>
  <c r="N149"/>
  <c r="M149"/>
  <c r="L149"/>
  <c r="K149"/>
  <c r="J149"/>
  <c r="I149"/>
  <c r="H149"/>
  <c r="G149"/>
  <c r="F149"/>
  <c r="C149"/>
  <c r="B149"/>
  <c r="A149"/>
  <c r="S148"/>
  <c r="O148"/>
  <c r="N148"/>
  <c r="M148"/>
  <c r="L148"/>
  <c r="K148"/>
  <c r="J148"/>
  <c r="I148"/>
  <c r="H148"/>
  <c r="G148"/>
  <c r="F148"/>
  <c r="C148"/>
  <c r="B148"/>
  <c r="A148"/>
  <c r="S147"/>
  <c r="O147"/>
  <c r="N147"/>
  <c r="M147"/>
  <c r="L147"/>
  <c r="K147"/>
  <c r="J147"/>
  <c r="I147"/>
  <c r="H147"/>
  <c r="G147"/>
  <c r="F147"/>
  <c r="C147"/>
  <c r="B147"/>
  <c r="A147"/>
  <c r="S146"/>
  <c r="O146"/>
  <c r="N146"/>
  <c r="M146"/>
  <c r="L146"/>
  <c r="K146"/>
  <c r="J146"/>
  <c r="I146"/>
  <c r="H146"/>
  <c r="G146"/>
  <c r="F146"/>
  <c r="C146"/>
  <c r="B146"/>
  <c r="A146"/>
  <c r="S145"/>
  <c r="O145"/>
  <c r="N145"/>
  <c r="M145"/>
  <c r="L145"/>
  <c r="K145"/>
  <c r="J145"/>
  <c r="I145"/>
  <c r="H145"/>
  <c r="G145"/>
  <c r="F145"/>
  <c r="C145"/>
  <c r="B145"/>
  <c r="A145"/>
  <c r="S144"/>
  <c r="O144"/>
  <c r="N144"/>
  <c r="M144"/>
  <c r="L144"/>
  <c r="K144"/>
  <c r="J144"/>
  <c r="I144"/>
  <c r="H144"/>
  <c r="G144"/>
  <c r="F144"/>
  <c r="C144"/>
  <c r="B144"/>
  <c r="A144"/>
  <c r="S143"/>
  <c r="O143"/>
  <c r="N143"/>
  <c r="M143"/>
  <c r="L143"/>
  <c r="K143"/>
  <c r="J143"/>
  <c r="I143"/>
  <c r="H143"/>
  <c r="G143"/>
  <c r="F143"/>
  <c r="C143"/>
  <c r="B143"/>
  <c r="A143"/>
  <c r="S142"/>
  <c r="O142"/>
  <c r="N142"/>
  <c r="M142"/>
  <c r="L142"/>
  <c r="K142"/>
  <c r="J142"/>
  <c r="I142"/>
  <c r="H142"/>
  <c r="G142"/>
  <c r="F142"/>
  <c r="C142"/>
  <c r="B142"/>
  <c r="A142"/>
  <c r="S141"/>
  <c r="O141"/>
  <c r="N141"/>
  <c r="M141"/>
  <c r="L141"/>
  <c r="K141"/>
  <c r="J141"/>
  <c r="I141"/>
  <c r="H141"/>
  <c r="G141"/>
  <c r="F141"/>
  <c r="C141"/>
  <c r="B141"/>
  <c r="A141"/>
  <c r="S140"/>
  <c r="O140"/>
  <c r="N140"/>
  <c r="M140"/>
  <c r="L140"/>
  <c r="K140"/>
  <c r="J140"/>
  <c r="I140"/>
  <c r="H140"/>
  <c r="G140"/>
  <c r="F140"/>
  <c r="C140"/>
  <c r="B140"/>
  <c r="A140"/>
  <c r="S139"/>
  <c r="O139"/>
  <c r="N139"/>
  <c r="M139"/>
  <c r="L139"/>
  <c r="K139"/>
  <c r="J139"/>
  <c r="I139"/>
  <c r="H139"/>
  <c r="G139"/>
  <c r="F139"/>
  <c r="C139"/>
  <c r="B139"/>
  <c r="A139"/>
  <c r="S138"/>
  <c r="O138"/>
  <c r="N138"/>
  <c r="M138"/>
  <c r="L138"/>
  <c r="K138"/>
  <c r="J138"/>
  <c r="I138"/>
  <c r="H138"/>
  <c r="G138"/>
  <c r="F138"/>
  <c r="C138"/>
  <c r="B138"/>
  <c r="A138"/>
  <c r="S137"/>
  <c r="O137"/>
  <c r="N137"/>
  <c r="M137"/>
  <c r="L137"/>
  <c r="K137"/>
  <c r="J137"/>
  <c r="I137"/>
  <c r="H137"/>
  <c r="G137"/>
  <c r="F137"/>
  <c r="C137"/>
  <c r="B137"/>
  <c r="A137"/>
  <c r="S136"/>
  <c r="O136"/>
  <c r="N136"/>
  <c r="M136"/>
  <c r="L136"/>
  <c r="K136"/>
  <c r="J136"/>
  <c r="I136"/>
  <c r="H136"/>
  <c r="G136"/>
  <c r="F136"/>
  <c r="C136"/>
  <c r="B136"/>
  <c r="A136"/>
  <c r="S135"/>
  <c r="O135"/>
  <c r="N135"/>
  <c r="M135"/>
  <c r="L135"/>
  <c r="K135"/>
  <c r="J135"/>
  <c r="I135"/>
  <c r="H135"/>
  <c r="G135"/>
  <c r="F135"/>
  <c r="C135"/>
  <c r="B135"/>
  <c r="A135"/>
  <c r="S134"/>
  <c r="O134"/>
  <c r="N134"/>
  <c r="M134"/>
  <c r="L134"/>
  <c r="K134"/>
  <c r="J134"/>
  <c r="I134"/>
  <c r="H134"/>
  <c r="G134"/>
  <c r="F134"/>
  <c r="C134"/>
  <c r="B134"/>
  <c r="A134"/>
  <c r="S133"/>
  <c r="O133"/>
  <c r="N133"/>
  <c r="M133"/>
  <c r="L133"/>
  <c r="K133"/>
  <c r="J133"/>
  <c r="I133"/>
  <c r="H133"/>
  <c r="G133"/>
  <c r="F133"/>
  <c r="C133"/>
  <c r="B133"/>
  <c r="A133"/>
  <c r="S132"/>
  <c r="O132"/>
  <c r="N132"/>
  <c r="M132"/>
  <c r="L132"/>
  <c r="K132"/>
  <c r="J132"/>
  <c r="I132"/>
  <c r="H132"/>
  <c r="G132"/>
  <c r="F132"/>
  <c r="C132"/>
  <c r="B132"/>
  <c r="A132"/>
  <c r="S131"/>
  <c r="O131"/>
  <c r="N131"/>
  <c r="M131"/>
  <c r="L131"/>
  <c r="K131"/>
  <c r="J131"/>
  <c r="I131"/>
  <c r="H131"/>
  <c r="G131"/>
  <c r="F131"/>
  <c r="C131"/>
  <c r="B131"/>
  <c r="A131"/>
  <c r="S130"/>
  <c r="O130"/>
  <c r="N130"/>
  <c r="M130"/>
  <c r="L130"/>
  <c r="K130"/>
  <c r="J130"/>
  <c r="I130"/>
  <c r="H130"/>
  <c r="G130"/>
  <c r="F130"/>
  <c r="C130"/>
  <c r="B130"/>
  <c r="A130"/>
  <c r="S129"/>
  <c r="O129"/>
  <c r="N129"/>
  <c r="M129"/>
  <c r="L129"/>
  <c r="K129"/>
  <c r="J129"/>
  <c r="I129"/>
  <c r="H129"/>
  <c r="G129"/>
  <c r="F129"/>
  <c r="C129"/>
  <c r="B129"/>
  <c r="A129"/>
  <c r="S128"/>
  <c r="O128"/>
  <c r="N128"/>
  <c r="M128"/>
  <c r="L128"/>
  <c r="K128"/>
  <c r="J128"/>
  <c r="I128"/>
  <c r="H128"/>
  <c r="G128"/>
  <c r="F128"/>
  <c r="C128"/>
  <c r="B128"/>
  <c r="A128"/>
  <c r="S127"/>
  <c r="O127"/>
  <c r="N127"/>
  <c r="M127"/>
  <c r="L127"/>
  <c r="K127"/>
  <c r="J127"/>
  <c r="I127"/>
  <c r="H127"/>
  <c r="G127"/>
  <c r="F127"/>
  <c r="C127"/>
  <c r="B127"/>
  <c r="A127"/>
  <c r="S126"/>
  <c r="O126"/>
  <c r="N126"/>
  <c r="M126"/>
  <c r="L126"/>
  <c r="K126"/>
  <c r="J126"/>
  <c r="I126"/>
  <c r="H126"/>
  <c r="G126"/>
  <c r="F126"/>
  <c r="C126"/>
  <c r="B126"/>
  <c r="A126"/>
  <c r="S125"/>
  <c r="O125"/>
  <c r="N125"/>
  <c r="M125"/>
  <c r="L125"/>
  <c r="K125"/>
  <c r="J125"/>
  <c r="I125"/>
  <c r="H125"/>
  <c r="G125"/>
  <c r="F125"/>
  <c r="C125"/>
  <c r="B125"/>
  <c r="A125"/>
  <c r="S124"/>
  <c r="O124"/>
  <c r="N124"/>
  <c r="M124"/>
  <c r="L124"/>
  <c r="K124"/>
  <c r="J124"/>
  <c r="I124"/>
  <c r="H124"/>
  <c r="G124"/>
  <c r="F124"/>
  <c r="C124"/>
  <c r="B124"/>
  <c r="A124"/>
  <c r="S123"/>
  <c r="O123"/>
  <c r="N123"/>
  <c r="M123"/>
  <c r="L123"/>
  <c r="K123"/>
  <c r="J123"/>
  <c r="I123"/>
  <c r="H123"/>
  <c r="G123"/>
  <c r="F123"/>
  <c r="C123"/>
  <c r="B123"/>
  <c r="A123"/>
  <c r="S122"/>
  <c r="O122"/>
  <c r="N122"/>
  <c r="M122"/>
  <c r="L122"/>
  <c r="K122"/>
  <c r="J122"/>
  <c r="I122"/>
  <c r="H122"/>
  <c r="G122"/>
  <c r="F122"/>
  <c r="C122"/>
  <c r="B122"/>
  <c r="A122"/>
  <c r="S121"/>
  <c r="O121"/>
  <c r="N121"/>
  <c r="M121"/>
  <c r="L121"/>
  <c r="K121"/>
  <c r="J121"/>
  <c r="I121"/>
  <c r="H121"/>
  <c r="G121"/>
  <c r="F121"/>
  <c r="C121"/>
  <c r="B121"/>
  <c r="A121"/>
  <c r="S120"/>
  <c r="O120"/>
  <c r="N120"/>
  <c r="M120"/>
  <c r="L120"/>
  <c r="K120"/>
  <c r="J120"/>
  <c r="I120"/>
  <c r="H120"/>
  <c r="G120"/>
  <c r="F120"/>
  <c r="C120"/>
  <c r="B120"/>
  <c r="A120"/>
  <c r="S119"/>
  <c r="O119"/>
  <c r="N119"/>
  <c r="M119"/>
  <c r="L119"/>
  <c r="K119"/>
  <c r="J119"/>
  <c r="I119"/>
  <c r="H119"/>
  <c r="G119"/>
  <c r="F119"/>
  <c r="C119"/>
  <c r="B119"/>
  <c r="A119"/>
  <c r="S118"/>
  <c r="O118"/>
  <c r="N118"/>
  <c r="M118"/>
  <c r="L118"/>
  <c r="K118"/>
  <c r="J118"/>
  <c r="I118"/>
  <c r="H118"/>
  <c r="G118"/>
  <c r="F118"/>
  <c r="C118"/>
  <c r="B118"/>
  <c r="A118"/>
  <c r="S117"/>
  <c r="O117"/>
  <c r="N117"/>
  <c r="M117"/>
  <c r="L117"/>
  <c r="K117"/>
  <c r="J117"/>
  <c r="I117"/>
  <c r="H117"/>
  <c r="G117"/>
  <c r="F117"/>
  <c r="C117"/>
  <c r="B117"/>
  <c r="A117"/>
  <c r="S116"/>
  <c r="O116"/>
  <c r="N116"/>
  <c r="M116"/>
  <c r="L116"/>
  <c r="K116"/>
  <c r="J116"/>
  <c r="I116"/>
  <c r="H116"/>
  <c r="G116"/>
  <c r="F116"/>
  <c r="C116"/>
  <c r="B116"/>
  <c r="A116"/>
  <c r="S115"/>
  <c r="O115"/>
  <c r="N115"/>
  <c r="M115"/>
  <c r="L115"/>
  <c r="K115"/>
  <c r="J115"/>
  <c r="I115"/>
  <c r="H115"/>
  <c r="G115"/>
  <c r="F115"/>
  <c r="C115"/>
  <c r="B115"/>
  <c r="A115"/>
  <c r="S114"/>
  <c r="O114"/>
  <c r="N114"/>
  <c r="M114"/>
  <c r="L114"/>
  <c r="K114"/>
  <c r="J114"/>
  <c r="I114"/>
  <c r="H114"/>
  <c r="G114"/>
  <c r="F114"/>
  <c r="C114"/>
  <c r="B114"/>
  <c r="A114"/>
  <c r="S113"/>
  <c r="O113"/>
  <c r="N113"/>
  <c r="M113"/>
  <c r="L113"/>
  <c r="K113"/>
  <c r="J113"/>
  <c r="I113"/>
  <c r="H113"/>
  <c r="G113"/>
  <c r="F113"/>
  <c r="C113"/>
  <c r="B113"/>
  <c r="A113"/>
  <c r="S112"/>
  <c r="O112"/>
  <c r="N112"/>
  <c r="M112"/>
  <c r="L112"/>
  <c r="K112"/>
  <c r="J112"/>
  <c r="I112"/>
  <c r="H112"/>
  <c r="G112"/>
  <c r="F112"/>
  <c r="C112"/>
  <c r="B112"/>
  <c r="A112"/>
  <c r="S111"/>
  <c r="O111"/>
  <c r="N111"/>
  <c r="M111"/>
  <c r="L111"/>
  <c r="K111"/>
  <c r="J111"/>
  <c r="I111"/>
  <c r="H111"/>
  <c r="G111"/>
  <c r="F111"/>
  <c r="C111"/>
  <c r="B111"/>
  <c r="A111"/>
  <c r="S110"/>
  <c r="O110"/>
  <c r="N110"/>
  <c r="M110"/>
  <c r="L110"/>
  <c r="K110"/>
  <c r="J110"/>
  <c r="I110"/>
  <c r="H110"/>
  <c r="G110"/>
  <c r="F110"/>
  <c r="C110"/>
  <c r="B110"/>
  <c r="A110"/>
  <c r="S109"/>
  <c r="O109"/>
  <c r="N109"/>
  <c r="M109"/>
  <c r="L109"/>
  <c r="K109"/>
  <c r="J109"/>
  <c r="I109"/>
  <c r="H109"/>
  <c r="G109"/>
  <c r="F109"/>
  <c r="C109"/>
  <c r="B109"/>
  <c r="A109"/>
  <c r="S108"/>
  <c r="O108"/>
  <c r="N108"/>
  <c r="M108"/>
  <c r="L108"/>
  <c r="K108"/>
  <c r="J108"/>
  <c r="I108"/>
  <c r="H108"/>
  <c r="G108"/>
  <c r="F108"/>
  <c r="C108"/>
  <c r="B108"/>
  <c r="A108"/>
  <c r="S107"/>
  <c r="O107"/>
  <c r="N107"/>
  <c r="M107"/>
  <c r="L107"/>
  <c r="K107"/>
  <c r="J107"/>
  <c r="I107"/>
  <c r="H107"/>
  <c r="G107"/>
  <c r="F107"/>
  <c r="C107"/>
  <c r="B107"/>
  <c r="A107"/>
  <c r="S106"/>
  <c r="O106"/>
  <c r="N106"/>
  <c r="M106"/>
  <c r="L106"/>
  <c r="K106"/>
  <c r="J106"/>
  <c r="I106"/>
  <c r="H106"/>
  <c r="G106"/>
  <c r="F106"/>
  <c r="C106"/>
  <c r="B106"/>
  <c r="A106"/>
  <c r="S105"/>
  <c r="O105"/>
  <c r="N105"/>
  <c r="M105"/>
  <c r="L105"/>
  <c r="K105"/>
  <c r="J105"/>
  <c r="I105"/>
  <c r="H105"/>
  <c r="G105"/>
  <c r="F105"/>
  <c r="C105"/>
  <c r="B105"/>
  <c r="A105"/>
  <c r="S104"/>
  <c r="O104"/>
  <c r="N104"/>
  <c r="M104"/>
  <c r="L104"/>
  <c r="K104"/>
  <c r="J104"/>
  <c r="I104"/>
  <c r="H104"/>
  <c r="G104"/>
  <c r="F104"/>
  <c r="C104"/>
  <c r="B104"/>
  <c r="A104"/>
  <c r="S103"/>
  <c r="O103"/>
  <c r="N103"/>
  <c r="M103"/>
  <c r="L103"/>
  <c r="K103"/>
  <c r="J103"/>
  <c r="I103"/>
  <c r="H103"/>
  <c r="G103"/>
  <c r="F103"/>
  <c r="C103"/>
  <c r="B103"/>
  <c r="A103"/>
  <c r="S102"/>
  <c r="O102"/>
  <c r="N102"/>
  <c r="M102"/>
  <c r="L102"/>
  <c r="K102"/>
  <c r="J102"/>
  <c r="I102"/>
  <c r="H102"/>
  <c r="G102"/>
  <c r="F102"/>
  <c r="C102"/>
  <c r="B102"/>
  <c r="A102"/>
  <c r="S101"/>
  <c r="O101"/>
  <c r="N101"/>
  <c r="M101"/>
  <c r="L101"/>
  <c r="K101"/>
  <c r="J101"/>
  <c r="I101"/>
  <c r="H101"/>
  <c r="G101"/>
  <c r="F101"/>
  <c r="C101"/>
  <c r="B101"/>
  <c r="A101"/>
  <c r="S100"/>
  <c r="O100"/>
  <c r="N100"/>
  <c r="M100"/>
  <c r="L100"/>
  <c r="K100"/>
  <c r="J100"/>
  <c r="I100"/>
  <c r="H100"/>
  <c r="G100"/>
  <c r="F100"/>
  <c r="C100"/>
  <c r="B100"/>
  <c r="A100"/>
  <c r="S99"/>
  <c r="O99"/>
  <c r="N99"/>
  <c r="M99"/>
  <c r="L99"/>
  <c r="K99"/>
  <c r="J99"/>
  <c r="I99"/>
  <c r="H99"/>
  <c r="G99"/>
  <c r="F99"/>
  <c r="C99"/>
  <c r="B99"/>
  <c r="A99"/>
  <c r="S98"/>
  <c r="O98"/>
  <c r="N98"/>
  <c r="M98"/>
  <c r="L98"/>
  <c r="K98"/>
  <c r="J98"/>
  <c r="I98"/>
  <c r="H98"/>
  <c r="G98"/>
  <c r="F98"/>
  <c r="C98"/>
  <c r="B98"/>
  <c r="A98"/>
  <c r="S97"/>
  <c r="O97"/>
  <c r="N97"/>
  <c r="M97"/>
  <c r="L97"/>
  <c r="K97"/>
  <c r="J97"/>
  <c r="I97"/>
  <c r="H97"/>
  <c r="G97"/>
  <c r="F97"/>
  <c r="C97"/>
  <c r="B97"/>
  <c r="A97"/>
  <c r="S96"/>
  <c r="O96"/>
  <c r="N96"/>
  <c r="M96"/>
  <c r="L96"/>
  <c r="K96"/>
  <c r="J96"/>
  <c r="I96"/>
  <c r="H96"/>
  <c r="G96"/>
  <c r="F96"/>
  <c r="C96"/>
  <c r="B96"/>
  <c r="A96"/>
  <c r="S95"/>
  <c r="O95"/>
  <c r="N95"/>
  <c r="M95"/>
  <c r="L95"/>
  <c r="K95"/>
  <c r="J95"/>
  <c r="I95"/>
  <c r="H95"/>
  <c r="G95"/>
  <c r="F95"/>
  <c r="C95"/>
  <c r="B95"/>
  <c r="A95"/>
  <c r="S94"/>
  <c r="O94"/>
  <c r="N94"/>
  <c r="M94"/>
  <c r="L94"/>
  <c r="K94"/>
  <c r="J94"/>
  <c r="I94"/>
  <c r="H94"/>
  <c r="G94"/>
  <c r="F94"/>
  <c r="C94"/>
  <c r="B94"/>
  <c r="A94"/>
  <c r="S93"/>
  <c r="O93"/>
  <c r="N93"/>
  <c r="M93"/>
  <c r="L93"/>
  <c r="K93"/>
  <c r="J93"/>
  <c r="I93"/>
  <c r="H93"/>
  <c r="G93"/>
  <c r="F93"/>
  <c r="C93"/>
  <c r="B93"/>
  <c r="A93"/>
  <c r="S92"/>
  <c r="O92"/>
  <c r="N92"/>
  <c r="M92"/>
  <c r="L92"/>
  <c r="K92"/>
  <c r="J92"/>
  <c r="I92"/>
  <c r="H92"/>
  <c r="G92"/>
  <c r="F92"/>
  <c r="C92"/>
  <c r="B92"/>
  <c r="A92"/>
  <c r="S91"/>
  <c r="O91"/>
  <c r="N91"/>
  <c r="M91"/>
  <c r="L91"/>
  <c r="K91"/>
  <c r="J91"/>
  <c r="I91"/>
  <c r="H91"/>
  <c r="G91"/>
  <c r="F91"/>
  <c r="C91"/>
  <c r="B91"/>
  <c r="A91"/>
  <c r="S90"/>
  <c r="O90"/>
  <c r="N90"/>
  <c r="M90"/>
  <c r="L90"/>
  <c r="K90"/>
  <c r="J90"/>
  <c r="I90"/>
  <c r="H90"/>
  <c r="G90"/>
  <c r="F90"/>
  <c r="C90"/>
  <c r="B90"/>
  <c r="A90"/>
  <c r="S89"/>
  <c r="O89"/>
  <c r="N89"/>
  <c r="M89"/>
  <c r="L89"/>
  <c r="K89"/>
  <c r="J89"/>
  <c r="I89"/>
  <c r="H89"/>
  <c r="G89"/>
  <c r="F89"/>
  <c r="C89"/>
  <c r="B89"/>
  <c r="A89"/>
  <c r="S88"/>
  <c r="O88"/>
  <c r="N88"/>
  <c r="M88"/>
  <c r="L88"/>
  <c r="K88"/>
  <c r="J88"/>
  <c r="I88"/>
  <c r="H88"/>
  <c r="G88"/>
  <c r="F88"/>
  <c r="C88"/>
  <c r="B88"/>
  <c r="A88"/>
  <c r="S87"/>
  <c r="O87"/>
  <c r="N87"/>
  <c r="M87"/>
  <c r="L87"/>
  <c r="K87"/>
  <c r="J87"/>
  <c r="I87"/>
  <c r="H87"/>
  <c r="G87"/>
  <c r="F87"/>
  <c r="C87"/>
  <c r="B87"/>
  <c r="A87"/>
  <c r="S86"/>
  <c r="O86"/>
  <c r="N86"/>
  <c r="M86"/>
  <c r="H86"/>
  <c r="L86"/>
  <c r="K86"/>
  <c r="J86"/>
  <c r="I86"/>
  <c r="G86"/>
  <c r="F86"/>
  <c r="C86"/>
  <c r="B86"/>
  <c r="A85"/>
  <c r="A86"/>
  <c r="S85"/>
  <c r="O85"/>
  <c r="N85"/>
  <c r="M85"/>
  <c r="L85"/>
  <c r="K85"/>
  <c r="J85"/>
  <c r="I85"/>
  <c r="H85"/>
  <c r="G85"/>
  <c r="F85"/>
  <c r="C85"/>
  <c r="B85"/>
  <c r="S84"/>
  <c r="O84"/>
  <c r="N84"/>
  <c r="M84"/>
  <c r="L84"/>
  <c r="K84"/>
  <c r="J84"/>
  <c r="I84"/>
  <c r="H84"/>
  <c r="G84"/>
  <c r="F84"/>
  <c r="C84"/>
  <c r="B84"/>
  <c r="A84"/>
  <c r="S83"/>
  <c r="O83"/>
  <c r="N83"/>
  <c r="M83"/>
  <c r="H83"/>
  <c r="L83"/>
  <c r="K83"/>
  <c r="J83"/>
  <c r="I82"/>
  <c r="I83"/>
  <c r="G83"/>
  <c r="F83"/>
  <c r="C83"/>
  <c r="B83"/>
  <c r="A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/>
  <c r="S82"/>
  <c r="O82"/>
  <c r="N82"/>
  <c r="M82"/>
  <c r="H79"/>
  <c r="H82"/>
  <c r="AD2" i="27"/>
  <c r="L30" i="11" s="1"/>
  <c r="I80" i="10"/>
  <c r="I79"/>
  <c r="G82"/>
  <c r="F82"/>
  <c r="S81"/>
  <c r="O81"/>
  <c r="N81"/>
  <c r="M81"/>
  <c r="H81"/>
  <c r="K81" s="1"/>
  <c r="I81"/>
  <c r="G81"/>
  <c r="F81"/>
  <c r="S80"/>
  <c r="O80"/>
  <c r="N80"/>
  <c r="M80"/>
  <c r="H80"/>
  <c r="K80"/>
  <c r="G80"/>
  <c r="F80"/>
  <c r="S79"/>
  <c r="O79"/>
  <c r="N79"/>
  <c r="M79"/>
  <c r="K79"/>
  <c r="G79"/>
  <c r="F79"/>
  <c r="S78"/>
  <c r="O78"/>
  <c r="N78"/>
  <c r="M78"/>
  <c r="H78"/>
  <c r="K78" s="1"/>
  <c r="I78"/>
  <c r="G78"/>
  <c r="F78"/>
  <c r="S77"/>
  <c r="O77"/>
  <c r="N77"/>
  <c r="M77"/>
  <c r="H77"/>
  <c r="K77" s="1"/>
  <c r="J77"/>
  <c r="I77"/>
  <c r="G77"/>
  <c r="F77"/>
  <c r="S76"/>
  <c r="O76"/>
  <c r="N76"/>
  <c r="M76"/>
  <c r="H76"/>
  <c r="I76"/>
  <c r="G76"/>
  <c r="F76"/>
  <c r="S75"/>
  <c r="O75"/>
  <c r="N75"/>
  <c r="M75"/>
  <c r="H75"/>
  <c r="K75" s="1"/>
  <c r="I75"/>
  <c r="G75"/>
  <c r="F75"/>
  <c r="S74"/>
  <c r="O74"/>
  <c r="N74"/>
  <c r="M74"/>
  <c r="G74"/>
  <c r="F74"/>
  <c r="S73"/>
  <c r="O73"/>
  <c r="N73"/>
  <c r="M73"/>
  <c r="F73"/>
  <c r="S72"/>
  <c r="O72"/>
  <c r="N72"/>
  <c r="M72"/>
  <c r="F72"/>
  <c r="S71"/>
  <c r="O71"/>
  <c r="N71"/>
  <c r="M71"/>
  <c r="G71"/>
  <c r="F71"/>
  <c r="S70"/>
  <c r="O70"/>
  <c r="N70"/>
  <c r="M70"/>
  <c r="F70"/>
  <c r="S69"/>
  <c r="O69"/>
  <c r="N69"/>
  <c r="M69"/>
  <c r="G69"/>
  <c r="F69"/>
  <c r="S68"/>
  <c r="O68"/>
  <c r="N68"/>
  <c r="M68"/>
  <c r="F68"/>
  <c r="S67"/>
  <c r="O67"/>
  <c r="N67"/>
  <c r="M67"/>
  <c r="F67"/>
  <c r="S66"/>
  <c r="O66"/>
  <c r="N66"/>
  <c r="M66"/>
  <c r="F66"/>
  <c r="S65"/>
  <c r="O65"/>
  <c r="N65"/>
  <c r="M65"/>
  <c r="F65"/>
  <c r="S64"/>
  <c r="O64"/>
  <c r="N64"/>
  <c r="M64"/>
  <c r="F64"/>
  <c r="S63"/>
  <c r="O63"/>
  <c r="N63"/>
  <c r="M63"/>
  <c r="F63"/>
  <c r="S62"/>
  <c r="O62"/>
  <c r="N62"/>
  <c r="M62"/>
  <c r="F62"/>
  <c r="S61"/>
  <c r="O61"/>
  <c r="N61"/>
  <c r="M61"/>
  <c r="G61"/>
  <c r="F61"/>
  <c r="S60"/>
  <c r="O60"/>
  <c r="N60"/>
  <c r="M60"/>
  <c r="F60"/>
  <c r="S59"/>
  <c r="O59"/>
  <c r="N59"/>
  <c r="M59"/>
  <c r="F59"/>
  <c r="S58"/>
  <c r="O58"/>
  <c r="N58"/>
  <c r="M58"/>
  <c r="F58"/>
  <c r="S57"/>
  <c r="O57"/>
  <c r="N57"/>
  <c r="M57"/>
  <c r="F57"/>
  <c r="S56"/>
  <c r="O56"/>
  <c r="N56"/>
  <c r="M56"/>
  <c r="G56"/>
  <c r="F56"/>
  <c r="S55"/>
  <c r="O55"/>
  <c r="N55"/>
  <c r="M55"/>
  <c r="G55"/>
  <c r="F55"/>
  <c r="S54"/>
  <c r="O54"/>
  <c r="N54"/>
  <c r="M54"/>
  <c r="G54"/>
  <c r="F54"/>
  <c r="S53"/>
  <c r="O53"/>
  <c r="N53"/>
  <c r="M53"/>
  <c r="G53"/>
  <c r="F53"/>
  <c r="S52"/>
  <c r="O52"/>
  <c r="N52"/>
  <c r="M52"/>
  <c r="G52"/>
  <c r="F52"/>
  <c r="S51"/>
  <c r="O51"/>
  <c r="N51"/>
  <c r="M51"/>
  <c r="G51"/>
  <c r="F51"/>
  <c r="S50"/>
  <c r="O50"/>
  <c r="N50"/>
  <c r="M50"/>
  <c r="G50"/>
  <c r="F50"/>
  <c r="S49"/>
  <c r="O49"/>
  <c r="N49"/>
  <c r="M49"/>
  <c r="G49"/>
  <c r="F49"/>
  <c r="S48"/>
  <c r="O48"/>
  <c r="N48"/>
  <c r="M48"/>
  <c r="G48"/>
  <c r="F48"/>
  <c r="S47"/>
  <c r="O47"/>
  <c r="N47"/>
  <c r="M47"/>
  <c r="G47"/>
  <c r="F47"/>
  <c r="S46"/>
  <c r="O46"/>
  <c r="N46"/>
  <c r="M46"/>
  <c r="G46"/>
  <c r="F46"/>
  <c r="S45"/>
  <c r="O45"/>
  <c r="N45"/>
  <c r="M45"/>
  <c r="G45"/>
  <c r="F45"/>
  <c r="S44"/>
  <c r="O44"/>
  <c r="N44"/>
  <c r="M44"/>
  <c r="G44"/>
  <c r="F44"/>
  <c r="S43"/>
  <c r="O43"/>
  <c r="N43"/>
  <c r="M43"/>
  <c r="G43"/>
  <c r="F43"/>
  <c r="S42"/>
  <c r="O42"/>
  <c r="N42"/>
  <c r="M42"/>
  <c r="G42"/>
  <c r="F42"/>
  <c r="S41"/>
  <c r="O41"/>
  <c r="N41"/>
  <c r="M41"/>
  <c r="G41"/>
  <c r="F41"/>
  <c r="S40"/>
  <c r="O40"/>
  <c r="N40"/>
  <c r="M40"/>
  <c r="G40"/>
  <c r="F40"/>
  <c r="S39"/>
  <c r="O39"/>
  <c r="N39"/>
  <c r="M39"/>
  <c r="G39"/>
  <c r="F39"/>
  <c r="S38"/>
  <c r="O38"/>
  <c r="N38"/>
  <c r="M38"/>
  <c r="G38"/>
  <c r="F38"/>
  <c r="S37"/>
  <c r="O37"/>
  <c r="N37"/>
  <c r="M37"/>
  <c r="G37"/>
  <c r="F37"/>
  <c r="S36"/>
  <c r="O36"/>
  <c r="N36"/>
  <c r="M36"/>
  <c r="G36"/>
  <c r="F36"/>
  <c r="S35"/>
  <c r="O35"/>
  <c r="N35"/>
  <c r="M35"/>
  <c r="G35"/>
  <c r="F35"/>
  <c r="S34"/>
  <c r="O34"/>
  <c r="N34"/>
  <c r="M34"/>
  <c r="G34"/>
  <c r="F34"/>
  <c r="S33"/>
  <c r="O33"/>
  <c r="N33"/>
  <c r="M33"/>
  <c r="G33"/>
  <c r="F33"/>
  <c r="S32"/>
  <c r="O32"/>
  <c r="N32"/>
  <c r="M32"/>
  <c r="G32"/>
  <c r="F32"/>
  <c r="S31"/>
  <c r="O31"/>
  <c r="N31"/>
  <c r="M31"/>
  <c r="G31"/>
  <c r="F31"/>
  <c r="S30"/>
  <c r="O30"/>
  <c r="N30"/>
  <c r="M30"/>
  <c r="G30"/>
  <c r="F30"/>
  <c r="S29"/>
  <c r="O29"/>
  <c r="N29"/>
  <c r="M29"/>
  <c r="G29"/>
  <c r="F29"/>
  <c r="S28"/>
  <c r="O28"/>
  <c r="N28"/>
  <c r="M28"/>
  <c r="G28"/>
  <c r="F28"/>
  <c r="S27"/>
  <c r="O27"/>
  <c r="N27"/>
  <c r="M27"/>
  <c r="G27"/>
  <c r="F27"/>
  <c r="S26"/>
  <c r="O26"/>
  <c r="N26"/>
  <c r="M26"/>
  <c r="G26"/>
  <c r="F26"/>
  <c r="S25"/>
  <c r="O25"/>
  <c r="N25"/>
  <c r="M25"/>
  <c r="G25"/>
  <c r="F25"/>
  <c r="O24"/>
  <c r="N24"/>
  <c r="M24"/>
  <c r="F24"/>
  <c r="O23"/>
  <c r="N23"/>
  <c r="M23"/>
  <c r="G23"/>
  <c r="F23"/>
  <c r="O22"/>
  <c r="N22"/>
  <c r="M22"/>
  <c r="G22"/>
  <c r="F22"/>
  <c r="O21"/>
  <c r="N21"/>
  <c r="M21"/>
  <c r="G21"/>
  <c r="F21"/>
  <c r="O20"/>
  <c r="N20"/>
  <c r="M20"/>
  <c r="G20"/>
  <c r="F20"/>
  <c r="O19"/>
  <c r="N19"/>
  <c r="M19"/>
  <c r="G19"/>
  <c r="F19"/>
  <c r="O18"/>
  <c r="N18"/>
  <c r="M18"/>
  <c r="G18"/>
  <c r="F18"/>
  <c r="O17"/>
  <c r="N17"/>
  <c r="M17"/>
  <c r="G17"/>
  <c r="F17"/>
  <c r="O16"/>
  <c r="N16"/>
  <c r="M16"/>
  <c r="G16"/>
  <c r="F16"/>
  <c r="O15"/>
  <c r="N15"/>
  <c r="M15"/>
  <c r="G15"/>
  <c r="F15"/>
  <c r="O14"/>
  <c r="N14"/>
  <c r="M14"/>
  <c r="G14"/>
  <c r="F14"/>
  <c r="O13"/>
  <c r="N13"/>
  <c r="M13"/>
  <c r="G13"/>
  <c r="O12"/>
  <c r="N12"/>
  <c r="M12"/>
  <c r="G12"/>
  <c r="F12"/>
  <c r="O11"/>
  <c r="N11"/>
  <c r="M11"/>
  <c r="G11"/>
  <c r="F11"/>
  <c r="O10"/>
  <c r="N10"/>
  <c r="M10"/>
  <c r="G10"/>
  <c r="O9"/>
  <c r="N9"/>
  <c r="M9"/>
  <c r="G9"/>
  <c r="F9"/>
  <c r="O8"/>
  <c r="N8"/>
  <c r="M8"/>
  <c r="G8"/>
  <c r="F8"/>
  <c r="O7"/>
  <c r="N7"/>
  <c r="M7"/>
  <c r="G7"/>
  <c r="F7"/>
  <c r="O6"/>
  <c r="N6"/>
  <c r="M6"/>
  <c r="G6"/>
  <c r="F6"/>
  <c r="O5"/>
  <c r="N5"/>
  <c r="M5"/>
  <c r="G5"/>
  <c r="F5"/>
  <c r="O4"/>
  <c r="N4"/>
  <c r="M4"/>
  <c r="G4"/>
  <c r="F4"/>
  <c r="O3"/>
  <c r="N3"/>
  <c r="M3"/>
  <c r="G3"/>
  <c r="F3"/>
  <c r="S2"/>
  <c r="O2"/>
  <c r="N2"/>
  <c r="M2"/>
  <c r="F2"/>
  <c r="C2"/>
  <c r="C79" s="1"/>
  <c r="B2"/>
  <c r="B76" s="1"/>
  <c r="C134" i="20"/>
  <c r="D134"/>
  <c r="E134"/>
  <c r="F134"/>
  <c r="G134"/>
  <c r="H134"/>
  <c r="I134"/>
  <c r="J134"/>
  <c r="K134"/>
  <c r="L134"/>
  <c r="C133"/>
  <c r="D133"/>
  <c r="E133"/>
  <c r="F133"/>
  <c r="G133"/>
  <c r="H133"/>
  <c r="I133"/>
  <c r="J133"/>
  <c r="K133"/>
  <c r="L133"/>
  <c r="C132"/>
  <c r="D132"/>
  <c r="E132"/>
  <c r="F132"/>
  <c r="G132"/>
  <c r="H132"/>
  <c r="I132"/>
  <c r="J132"/>
  <c r="K132"/>
  <c r="L132"/>
  <c r="C131"/>
  <c r="D131"/>
  <c r="E131"/>
  <c r="F131"/>
  <c r="G131"/>
  <c r="H131"/>
  <c r="I131"/>
  <c r="J131"/>
  <c r="K131"/>
  <c r="L131"/>
  <c r="C130"/>
  <c r="D130"/>
  <c r="E130"/>
  <c r="F130"/>
  <c r="G130"/>
  <c r="H130"/>
  <c r="I130"/>
  <c r="J130"/>
  <c r="K130"/>
  <c r="L130"/>
  <c r="C129"/>
  <c r="D129"/>
  <c r="E129"/>
  <c r="F129"/>
  <c r="G129"/>
  <c r="H129"/>
  <c r="I129"/>
  <c r="J129"/>
  <c r="K129"/>
  <c r="L129"/>
  <c r="C128"/>
  <c r="D128"/>
  <c r="E128"/>
  <c r="F128"/>
  <c r="G128"/>
  <c r="H128"/>
  <c r="I128"/>
  <c r="J128"/>
  <c r="K128"/>
  <c r="L128"/>
  <c r="C127"/>
  <c r="D127"/>
  <c r="E127"/>
  <c r="F127"/>
  <c r="G127"/>
  <c r="H127"/>
  <c r="I127"/>
  <c r="J127"/>
  <c r="K127"/>
  <c r="L127"/>
  <c r="C126"/>
  <c r="D126"/>
  <c r="E126"/>
  <c r="F126"/>
  <c r="G126"/>
  <c r="H126"/>
  <c r="I126"/>
  <c r="J126"/>
  <c r="K126"/>
  <c r="L126"/>
  <c r="C125"/>
  <c r="D125"/>
  <c r="E125"/>
  <c r="F125"/>
  <c r="G125"/>
  <c r="H125"/>
  <c r="I125"/>
  <c r="J125"/>
  <c r="K125"/>
  <c r="L125"/>
  <c r="C124"/>
  <c r="D124"/>
  <c r="E124"/>
  <c r="F124"/>
  <c r="G124"/>
  <c r="H124"/>
  <c r="I124"/>
  <c r="J124"/>
  <c r="K124"/>
  <c r="L124"/>
  <c r="C123"/>
  <c r="D123"/>
  <c r="E123"/>
  <c r="F123"/>
  <c r="G123"/>
  <c r="H123"/>
  <c r="I123"/>
  <c r="J123"/>
  <c r="K123"/>
  <c r="L123"/>
  <c r="C122"/>
  <c r="D122"/>
  <c r="E122"/>
  <c r="F122"/>
  <c r="G122"/>
  <c r="H122"/>
  <c r="I122"/>
  <c r="J122"/>
  <c r="K122"/>
  <c r="L122"/>
  <c r="D121"/>
  <c r="E121"/>
  <c r="F121"/>
  <c r="G121"/>
  <c r="H121"/>
  <c r="I121"/>
  <c r="J121"/>
  <c r="K121"/>
  <c r="L121"/>
  <c r="D120"/>
  <c r="E120"/>
  <c r="F120"/>
  <c r="G120"/>
  <c r="H120"/>
  <c r="I120"/>
  <c r="J120"/>
  <c r="K120"/>
  <c r="L120"/>
  <c r="D119"/>
  <c r="E119"/>
  <c r="F119"/>
  <c r="G119"/>
  <c r="H119"/>
  <c r="I119"/>
  <c r="J119"/>
  <c r="K119"/>
  <c r="L119"/>
  <c r="D118"/>
  <c r="E118"/>
  <c r="F118"/>
  <c r="G118"/>
  <c r="H118"/>
  <c r="I118"/>
  <c r="J118"/>
  <c r="K118"/>
  <c r="L118"/>
  <c r="D117"/>
  <c r="E117"/>
  <c r="F117"/>
  <c r="G117"/>
  <c r="H117"/>
  <c r="I117"/>
  <c r="J117"/>
  <c r="K117"/>
  <c r="L117"/>
  <c r="D116"/>
  <c r="E116"/>
  <c r="F116"/>
  <c r="G116"/>
  <c r="H116"/>
  <c r="I116"/>
  <c r="J116"/>
  <c r="K116"/>
  <c r="L116"/>
  <c r="D115"/>
  <c r="E115"/>
  <c r="F115"/>
  <c r="G115"/>
  <c r="H115"/>
  <c r="I115"/>
  <c r="J115"/>
  <c r="K115"/>
  <c r="L115"/>
  <c r="D114"/>
  <c r="E114"/>
  <c r="F114"/>
  <c r="G114"/>
  <c r="H114"/>
  <c r="I114"/>
  <c r="J114"/>
  <c r="K114"/>
  <c r="L114"/>
  <c r="D113"/>
  <c r="E113"/>
  <c r="F113"/>
  <c r="G113"/>
  <c r="H113"/>
  <c r="I113"/>
  <c r="J113"/>
  <c r="K113"/>
  <c r="L113"/>
  <c r="D112"/>
  <c r="E112"/>
  <c r="F112"/>
  <c r="G112"/>
  <c r="H112"/>
  <c r="I112"/>
  <c r="J112"/>
  <c r="K112"/>
  <c r="L112"/>
  <c r="D111"/>
  <c r="E111"/>
  <c r="F111"/>
  <c r="G111"/>
  <c r="H111"/>
  <c r="I111"/>
  <c r="J111"/>
  <c r="K111"/>
  <c r="L111"/>
  <c r="D110"/>
  <c r="E110"/>
  <c r="F110"/>
  <c r="G110"/>
  <c r="H110"/>
  <c r="I110"/>
  <c r="J110"/>
  <c r="K110"/>
  <c r="L110"/>
  <c r="D109"/>
  <c r="E109"/>
  <c r="F109"/>
  <c r="G109"/>
  <c r="H109"/>
  <c r="I109"/>
  <c r="J109"/>
  <c r="K109"/>
  <c r="L109"/>
  <c r="D108"/>
  <c r="E108"/>
  <c r="F108"/>
  <c r="G108"/>
  <c r="H108"/>
  <c r="I108"/>
  <c r="J108"/>
  <c r="K108"/>
  <c r="L108"/>
  <c r="D107"/>
  <c r="E107"/>
  <c r="F107"/>
  <c r="G107"/>
  <c r="H107"/>
  <c r="I107"/>
  <c r="J107"/>
  <c r="K107"/>
  <c r="L107"/>
  <c r="D106"/>
  <c r="E106"/>
  <c r="F106"/>
  <c r="G106"/>
  <c r="H106"/>
  <c r="I106"/>
  <c r="J106"/>
  <c r="K106"/>
  <c r="L106"/>
  <c r="D105"/>
  <c r="E105"/>
  <c r="F105"/>
  <c r="G105"/>
  <c r="H105"/>
  <c r="I105"/>
  <c r="J105"/>
  <c r="K105"/>
  <c r="L105"/>
  <c r="D104"/>
  <c r="E104"/>
  <c r="F104"/>
  <c r="G104"/>
  <c r="H104"/>
  <c r="I104"/>
  <c r="J104"/>
  <c r="K104"/>
  <c r="L104"/>
  <c r="D103"/>
  <c r="E103"/>
  <c r="F103"/>
  <c r="G103"/>
  <c r="H103"/>
  <c r="I103"/>
  <c r="J103"/>
  <c r="K103"/>
  <c r="L103"/>
  <c r="D102"/>
  <c r="E102"/>
  <c r="F102"/>
  <c r="G102"/>
  <c r="H102"/>
  <c r="I102"/>
  <c r="J102"/>
  <c r="K102"/>
  <c r="L102"/>
  <c r="D101"/>
  <c r="E101"/>
  <c r="F101"/>
  <c r="G101"/>
  <c r="H101"/>
  <c r="I101"/>
  <c r="J101"/>
  <c r="K101"/>
  <c r="L101"/>
  <c r="D100"/>
  <c r="E100"/>
  <c r="F100"/>
  <c r="G100"/>
  <c r="H100"/>
  <c r="I100"/>
  <c r="J100"/>
  <c r="K100"/>
  <c r="L100"/>
  <c r="D99"/>
  <c r="E99"/>
  <c r="F99"/>
  <c r="G99"/>
  <c r="H99"/>
  <c r="I99"/>
  <c r="J99"/>
  <c r="K99"/>
  <c r="L99"/>
  <c r="D98"/>
  <c r="E98"/>
  <c r="F98"/>
  <c r="G98"/>
  <c r="H98"/>
  <c r="I98"/>
  <c r="J98"/>
  <c r="K98"/>
  <c r="L98"/>
  <c r="D97"/>
  <c r="E97"/>
  <c r="F97"/>
  <c r="G97"/>
  <c r="H97"/>
  <c r="I97"/>
  <c r="J97"/>
  <c r="K97"/>
  <c r="L97"/>
  <c r="D96"/>
  <c r="E96"/>
  <c r="F96"/>
  <c r="G96"/>
  <c r="H96"/>
  <c r="I96"/>
  <c r="J96"/>
  <c r="K96"/>
  <c r="L96"/>
  <c r="D95"/>
  <c r="E95"/>
  <c r="F95"/>
  <c r="G95"/>
  <c r="H95"/>
  <c r="I95"/>
  <c r="J95"/>
  <c r="K95"/>
  <c r="L95"/>
  <c r="D94"/>
  <c r="E94"/>
  <c r="F94"/>
  <c r="G94"/>
  <c r="H94"/>
  <c r="I94"/>
  <c r="J94"/>
  <c r="K94"/>
  <c r="L94"/>
  <c r="D93"/>
  <c r="E93"/>
  <c r="F93"/>
  <c r="G93"/>
  <c r="H93"/>
  <c r="I93"/>
  <c r="J93"/>
  <c r="K93"/>
  <c r="L93"/>
  <c r="D92"/>
  <c r="E92"/>
  <c r="F92"/>
  <c r="G92"/>
  <c r="H92"/>
  <c r="I92"/>
  <c r="J92"/>
  <c r="K92"/>
  <c r="L92"/>
  <c r="D91"/>
  <c r="E91"/>
  <c r="F91"/>
  <c r="G91"/>
  <c r="H91"/>
  <c r="I91"/>
  <c r="J91"/>
  <c r="K91"/>
  <c r="L91"/>
  <c r="D90"/>
  <c r="E90"/>
  <c r="F90"/>
  <c r="G90"/>
  <c r="H90"/>
  <c r="I90"/>
  <c r="J90"/>
  <c r="K90"/>
  <c r="L90"/>
  <c r="D89"/>
  <c r="E89"/>
  <c r="F89"/>
  <c r="G89"/>
  <c r="H89"/>
  <c r="I89"/>
  <c r="J89"/>
  <c r="K89"/>
  <c r="L89"/>
  <c r="D88"/>
  <c r="E88"/>
  <c r="F88"/>
  <c r="G88"/>
  <c r="H88"/>
  <c r="I88"/>
  <c r="J88"/>
  <c r="K88"/>
  <c r="L88"/>
  <c r="D87"/>
  <c r="E87"/>
  <c r="F87"/>
  <c r="G87"/>
  <c r="H87"/>
  <c r="I87"/>
  <c r="J87"/>
  <c r="K87"/>
  <c r="L87"/>
  <c r="D86"/>
  <c r="E86"/>
  <c r="F86"/>
  <c r="G86"/>
  <c r="H86"/>
  <c r="I86"/>
  <c r="J86"/>
  <c r="K86"/>
  <c r="L86"/>
  <c r="D85"/>
  <c r="E85"/>
  <c r="F85"/>
  <c r="G85"/>
  <c r="H85"/>
  <c r="I85"/>
  <c r="J85"/>
  <c r="K85"/>
  <c r="L85"/>
  <c r="D84"/>
  <c r="E84"/>
  <c r="F84"/>
  <c r="G84"/>
  <c r="H84"/>
  <c r="I84"/>
  <c r="J84"/>
  <c r="K84"/>
  <c r="L84"/>
  <c r="D83"/>
  <c r="E83"/>
  <c r="F83"/>
  <c r="G83"/>
  <c r="H83"/>
  <c r="I83"/>
  <c r="J83"/>
  <c r="K83"/>
  <c r="L83"/>
  <c r="D82"/>
  <c r="E82"/>
  <c r="F82"/>
  <c r="G82"/>
  <c r="H82"/>
  <c r="I82"/>
  <c r="J82"/>
  <c r="K82"/>
  <c r="L82"/>
  <c r="D81"/>
  <c r="E81"/>
  <c r="F81"/>
  <c r="G81"/>
  <c r="H81"/>
  <c r="I81"/>
  <c r="J81"/>
  <c r="K81"/>
  <c r="L81"/>
  <c r="D80"/>
  <c r="E80"/>
  <c r="F80"/>
  <c r="G80"/>
  <c r="H80"/>
  <c r="I80"/>
  <c r="J80"/>
  <c r="K80"/>
  <c r="L80"/>
  <c r="D79"/>
  <c r="E79"/>
  <c r="F79"/>
  <c r="G79"/>
  <c r="H79"/>
  <c r="I79"/>
  <c r="J79"/>
  <c r="K79"/>
  <c r="L79"/>
  <c r="D78"/>
  <c r="E78"/>
  <c r="F78"/>
  <c r="G78"/>
  <c r="H78"/>
  <c r="I78"/>
  <c r="J78"/>
  <c r="K78"/>
  <c r="L78"/>
  <c r="D77"/>
  <c r="E77"/>
  <c r="F77"/>
  <c r="G77"/>
  <c r="H77"/>
  <c r="I77"/>
  <c r="J77"/>
  <c r="K77"/>
  <c r="L77"/>
  <c r="D76"/>
  <c r="E76"/>
  <c r="F76"/>
  <c r="G76"/>
  <c r="H76"/>
  <c r="I76"/>
  <c r="J76"/>
  <c r="K76"/>
  <c r="L76"/>
  <c r="D75"/>
  <c r="E75"/>
  <c r="F75"/>
  <c r="G75"/>
  <c r="H75"/>
  <c r="I75"/>
  <c r="J75"/>
  <c r="K75"/>
  <c r="L75"/>
  <c r="D74"/>
  <c r="E74"/>
  <c r="F74"/>
  <c r="G74"/>
  <c r="H74"/>
  <c r="I74"/>
  <c r="J74"/>
  <c r="K74"/>
  <c r="L74"/>
  <c r="D73"/>
  <c r="E73"/>
  <c r="F73"/>
  <c r="G73"/>
  <c r="H73"/>
  <c r="I73"/>
  <c r="J73"/>
  <c r="K73"/>
  <c r="L73"/>
  <c r="D72"/>
  <c r="E72"/>
  <c r="F72"/>
  <c r="G72"/>
  <c r="H72"/>
  <c r="I72"/>
  <c r="J72"/>
  <c r="K72"/>
  <c r="L72"/>
  <c r="D71"/>
  <c r="E71"/>
  <c r="F71"/>
  <c r="G71"/>
  <c r="H71"/>
  <c r="I71"/>
  <c r="J71"/>
  <c r="K71"/>
  <c r="L71"/>
  <c r="D70"/>
  <c r="E70"/>
  <c r="F70"/>
  <c r="G70"/>
  <c r="H70"/>
  <c r="I70"/>
  <c r="J70"/>
  <c r="K70"/>
  <c r="L70"/>
  <c r="D69"/>
  <c r="E69"/>
  <c r="F69"/>
  <c r="G69"/>
  <c r="H69"/>
  <c r="I69"/>
  <c r="J69"/>
  <c r="K69"/>
  <c r="L69"/>
  <c r="D68"/>
  <c r="E68"/>
  <c r="F68"/>
  <c r="G68"/>
  <c r="H68"/>
  <c r="I68"/>
  <c r="J68"/>
  <c r="K68"/>
  <c r="L68"/>
  <c r="D67"/>
  <c r="E67"/>
  <c r="F67"/>
  <c r="G67"/>
  <c r="H67"/>
  <c r="I67"/>
  <c r="J67"/>
  <c r="K67"/>
  <c r="L67"/>
  <c r="D66"/>
  <c r="E66"/>
  <c r="F66"/>
  <c r="G66"/>
  <c r="H66"/>
  <c r="I66"/>
  <c r="J66"/>
  <c r="K66"/>
  <c r="L66"/>
  <c r="H65"/>
  <c r="I65"/>
  <c r="J65"/>
  <c r="K65"/>
  <c r="L65"/>
  <c r="D64"/>
  <c r="E64"/>
  <c r="F64"/>
  <c r="G64"/>
  <c r="H64"/>
  <c r="I64"/>
  <c r="J64"/>
  <c r="K64"/>
  <c r="L64"/>
  <c r="D63"/>
  <c r="E63"/>
  <c r="F63"/>
  <c r="G63"/>
  <c r="H63"/>
  <c r="I63"/>
  <c r="J63"/>
  <c r="K63"/>
  <c r="L63"/>
  <c r="D62"/>
  <c r="E62"/>
  <c r="F62"/>
  <c r="G62"/>
  <c r="H62"/>
  <c r="I62"/>
  <c r="J62"/>
  <c r="K62"/>
  <c r="L62"/>
  <c r="D61"/>
  <c r="E61"/>
  <c r="F61"/>
  <c r="G61"/>
  <c r="H61"/>
  <c r="I61"/>
  <c r="J61"/>
  <c r="K61"/>
  <c r="L61"/>
  <c r="D60"/>
  <c r="E60"/>
  <c r="F60"/>
  <c r="G60"/>
  <c r="H60"/>
  <c r="I60"/>
  <c r="J60"/>
  <c r="K60"/>
  <c r="L60"/>
  <c r="D59"/>
  <c r="E59"/>
  <c r="F59"/>
  <c r="G59"/>
  <c r="H59"/>
  <c r="I59"/>
  <c r="J59"/>
  <c r="K59"/>
  <c r="L59"/>
  <c r="D58"/>
  <c r="E58"/>
  <c r="F58"/>
  <c r="G58"/>
  <c r="H58"/>
  <c r="I58"/>
  <c r="J58"/>
  <c r="K58"/>
  <c r="L58"/>
  <c r="D57"/>
  <c r="E57"/>
  <c r="F57"/>
  <c r="G57"/>
  <c r="H57"/>
  <c r="I57"/>
  <c r="J57"/>
  <c r="K57"/>
  <c r="L57"/>
  <c r="D56"/>
  <c r="E56"/>
  <c r="F56"/>
  <c r="G56"/>
  <c r="H56"/>
  <c r="I56"/>
  <c r="J56"/>
  <c r="K56"/>
  <c r="L56"/>
  <c r="D55"/>
  <c r="E55"/>
  <c r="F55"/>
  <c r="G55"/>
  <c r="H55"/>
  <c r="I55"/>
  <c r="J55"/>
  <c r="K55"/>
  <c r="L55"/>
  <c r="D54"/>
  <c r="E54"/>
  <c r="F54"/>
  <c r="G54"/>
  <c r="H54"/>
  <c r="I54"/>
  <c r="J54"/>
  <c r="K54"/>
  <c r="L54"/>
  <c r="D53"/>
  <c r="E53"/>
  <c r="F53"/>
  <c r="G53"/>
  <c r="H53"/>
  <c r="I53"/>
  <c r="J53"/>
  <c r="K53"/>
  <c r="L53"/>
  <c r="D52"/>
  <c r="E52"/>
  <c r="F52"/>
  <c r="G52"/>
  <c r="H52"/>
  <c r="I52"/>
  <c r="J52"/>
  <c r="K52"/>
  <c r="L52"/>
  <c r="D51"/>
  <c r="E51"/>
  <c r="F51"/>
  <c r="G51"/>
  <c r="H51"/>
  <c r="I51"/>
  <c r="J51"/>
  <c r="K51"/>
  <c r="L51"/>
  <c r="D50"/>
  <c r="E50"/>
  <c r="F50"/>
  <c r="G50"/>
  <c r="H50"/>
  <c r="I50"/>
  <c r="J50"/>
  <c r="K50"/>
  <c r="L50"/>
  <c r="D49"/>
  <c r="E49"/>
  <c r="F49"/>
  <c r="G49"/>
  <c r="H49"/>
  <c r="I49"/>
  <c r="J49"/>
  <c r="K49"/>
  <c r="L49"/>
  <c r="D48"/>
  <c r="E48"/>
  <c r="F48"/>
  <c r="G48"/>
  <c r="H48"/>
  <c r="I48"/>
  <c r="J48"/>
  <c r="K48"/>
  <c r="L48"/>
  <c r="D47"/>
  <c r="E47"/>
  <c r="G47"/>
  <c r="H47"/>
  <c r="I47"/>
  <c r="J47"/>
  <c r="K47"/>
  <c r="L47"/>
  <c r="D46"/>
  <c r="E46"/>
  <c r="F46"/>
  <c r="G46"/>
  <c r="H46"/>
  <c r="I46"/>
  <c r="J46"/>
  <c r="K46"/>
  <c r="L46"/>
  <c r="D45"/>
  <c r="E45"/>
  <c r="F45"/>
  <c r="G45"/>
  <c r="H45"/>
  <c r="I45"/>
  <c r="J45"/>
  <c r="K45"/>
  <c r="L45"/>
  <c r="D44"/>
  <c r="E44"/>
  <c r="F44"/>
  <c r="G44"/>
  <c r="H44"/>
  <c r="I44"/>
  <c r="J44"/>
  <c r="K44"/>
  <c r="L44"/>
  <c r="D43"/>
  <c r="E43"/>
  <c r="F43"/>
  <c r="G43"/>
  <c r="H43"/>
  <c r="I43"/>
  <c r="J43"/>
  <c r="K43"/>
  <c r="L43"/>
  <c r="D42"/>
  <c r="E42"/>
  <c r="F42"/>
  <c r="G42"/>
  <c r="H42"/>
  <c r="I42"/>
  <c r="J42"/>
  <c r="K42"/>
  <c r="L42"/>
  <c r="D41"/>
  <c r="E41"/>
  <c r="F41"/>
  <c r="G41"/>
  <c r="H41"/>
  <c r="I41"/>
  <c r="J41"/>
  <c r="K41"/>
  <c r="L41"/>
  <c r="D40"/>
  <c r="E40"/>
  <c r="F40"/>
  <c r="G40"/>
  <c r="H40"/>
  <c r="I40"/>
  <c r="J40"/>
  <c r="K40"/>
  <c r="L40"/>
  <c r="D39"/>
  <c r="E39"/>
  <c r="F39"/>
  <c r="G39"/>
  <c r="H39"/>
  <c r="I39"/>
  <c r="J39"/>
  <c r="K39"/>
  <c r="L39"/>
  <c r="G38"/>
  <c r="H38"/>
  <c r="I38"/>
  <c r="J38"/>
  <c r="K38"/>
  <c r="L38"/>
  <c r="D37"/>
  <c r="E37"/>
  <c r="F37"/>
  <c r="G37"/>
  <c r="H37"/>
  <c r="I37"/>
  <c r="J37"/>
  <c r="K37"/>
  <c r="L37"/>
  <c r="D36"/>
  <c r="E36"/>
  <c r="F36"/>
  <c r="G36"/>
  <c r="H36"/>
  <c r="I36"/>
  <c r="J36"/>
  <c r="K36"/>
  <c r="L36"/>
  <c r="D35"/>
  <c r="E35"/>
  <c r="F35"/>
  <c r="G35"/>
  <c r="H35"/>
  <c r="I35"/>
  <c r="J35"/>
  <c r="K35"/>
  <c r="L35"/>
  <c r="D34"/>
  <c r="E34"/>
  <c r="F34"/>
  <c r="G34"/>
  <c r="H34"/>
  <c r="I34"/>
  <c r="J34"/>
  <c r="K34"/>
  <c r="L34"/>
  <c r="D33"/>
  <c r="E33"/>
  <c r="F33"/>
  <c r="G33"/>
  <c r="H33"/>
  <c r="I33"/>
  <c r="J33"/>
  <c r="K33"/>
  <c r="L33"/>
  <c r="D32"/>
  <c r="E32"/>
  <c r="F32"/>
  <c r="G32"/>
  <c r="H32"/>
  <c r="I32"/>
  <c r="J32"/>
  <c r="K32"/>
  <c r="L32"/>
  <c r="D31"/>
  <c r="F31"/>
  <c r="G31"/>
  <c r="H31"/>
  <c r="I31"/>
  <c r="J31"/>
  <c r="K31"/>
  <c r="L31"/>
  <c r="D30"/>
  <c r="E30"/>
  <c r="F30"/>
  <c r="G30"/>
  <c r="H30"/>
  <c r="I30"/>
  <c r="J30"/>
  <c r="K30"/>
  <c r="L30"/>
  <c r="D29"/>
  <c r="E29"/>
  <c r="F29"/>
  <c r="G29"/>
  <c r="H29"/>
  <c r="I29"/>
  <c r="J29"/>
  <c r="K29"/>
  <c r="L29"/>
  <c r="D28"/>
  <c r="E28"/>
  <c r="F28"/>
  <c r="G28"/>
  <c r="H28"/>
  <c r="I28"/>
  <c r="J28"/>
  <c r="K28"/>
  <c r="L28"/>
  <c r="D27"/>
  <c r="E27"/>
  <c r="F27"/>
  <c r="G27"/>
  <c r="H27"/>
  <c r="I27"/>
  <c r="J27"/>
  <c r="K27"/>
  <c r="L27"/>
  <c r="D26"/>
  <c r="E26"/>
  <c r="F26"/>
  <c r="G26"/>
  <c r="H26"/>
  <c r="I26"/>
  <c r="J26"/>
  <c r="K26"/>
  <c r="L26"/>
  <c r="D25"/>
  <c r="E25"/>
  <c r="F25"/>
  <c r="G25"/>
  <c r="H25"/>
  <c r="I25"/>
  <c r="J25"/>
  <c r="K25"/>
  <c r="L25"/>
  <c r="D24"/>
  <c r="E24"/>
  <c r="F24"/>
  <c r="G24"/>
  <c r="H24"/>
  <c r="I24"/>
  <c r="J24"/>
  <c r="K24"/>
  <c r="L24"/>
  <c r="D23"/>
  <c r="E23"/>
  <c r="F23"/>
  <c r="G23"/>
  <c r="H23"/>
  <c r="I23"/>
  <c r="J23"/>
  <c r="K23"/>
  <c r="L23"/>
  <c r="D22"/>
  <c r="E22"/>
  <c r="F22"/>
  <c r="G22"/>
  <c r="H22"/>
  <c r="I22"/>
  <c r="J22"/>
  <c r="K22"/>
  <c r="L22"/>
  <c r="D21"/>
  <c r="E21"/>
  <c r="F21"/>
  <c r="G21"/>
  <c r="H21"/>
  <c r="I21"/>
  <c r="J21"/>
  <c r="K21"/>
  <c r="L21"/>
  <c r="D20"/>
  <c r="E20"/>
  <c r="F20"/>
  <c r="G20"/>
  <c r="H20"/>
  <c r="I20"/>
  <c r="J20"/>
  <c r="K20"/>
  <c r="L20"/>
  <c r="D19"/>
  <c r="E19"/>
  <c r="F19"/>
  <c r="G19"/>
  <c r="H19"/>
  <c r="I19"/>
  <c r="J19"/>
  <c r="K19"/>
  <c r="L19"/>
  <c r="D18"/>
  <c r="E18"/>
  <c r="F18"/>
  <c r="G18"/>
  <c r="H18"/>
  <c r="I18"/>
  <c r="J18"/>
  <c r="K18"/>
  <c r="L18"/>
  <c r="D17"/>
  <c r="E17"/>
  <c r="F17"/>
  <c r="G17"/>
  <c r="H17"/>
  <c r="I17"/>
  <c r="J17"/>
  <c r="K17"/>
  <c r="L17"/>
  <c r="D16"/>
  <c r="E16"/>
  <c r="F16"/>
  <c r="G16"/>
  <c r="H16"/>
  <c r="I16"/>
  <c r="J16"/>
  <c r="K16"/>
  <c r="L16"/>
  <c r="D15"/>
  <c r="E15"/>
  <c r="F15"/>
  <c r="G15"/>
  <c r="H15"/>
  <c r="I15"/>
  <c r="J15"/>
  <c r="K15"/>
  <c r="L15"/>
  <c r="D14"/>
  <c r="E14"/>
  <c r="F14"/>
  <c r="G14"/>
  <c r="H14"/>
  <c r="I14"/>
  <c r="J14"/>
  <c r="K14"/>
  <c r="L14"/>
  <c r="D13"/>
  <c r="E13"/>
  <c r="F13"/>
  <c r="G13"/>
  <c r="H13"/>
  <c r="I13"/>
  <c r="J13"/>
  <c r="K13"/>
  <c r="L13"/>
  <c r="D12"/>
  <c r="E12"/>
  <c r="F12"/>
  <c r="G12"/>
  <c r="H12"/>
  <c r="I12"/>
  <c r="J12"/>
  <c r="K12"/>
  <c r="L12"/>
  <c r="D11"/>
  <c r="E11"/>
  <c r="F11"/>
  <c r="G11"/>
  <c r="H11"/>
  <c r="I11"/>
  <c r="J11"/>
  <c r="K11"/>
  <c r="L11"/>
  <c r="D10"/>
  <c r="E10"/>
  <c r="F10"/>
  <c r="G10"/>
  <c r="H10"/>
  <c r="I10"/>
  <c r="J10"/>
  <c r="K10"/>
  <c r="L10"/>
  <c r="D9"/>
  <c r="E9"/>
  <c r="F9"/>
  <c r="G9"/>
  <c r="H9"/>
  <c r="I9"/>
  <c r="J9"/>
  <c r="K9"/>
  <c r="L9"/>
  <c r="D8"/>
  <c r="E8"/>
  <c r="F8"/>
  <c r="G8"/>
  <c r="H8"/>
  <c r="I8"/>
  <c r="J8"/>
  <c r="K8"/>
  <c r="L8"/>
  <c r="C7"/>
  <c r="D7"/>
  <c r="E7"/>
  <c r="F7"/>
  <c r="G7"/>
  <c r="H7"/>
  <c r="I7"/>
  <c r="J7"/>
  <c r="K7"/>
  <c r="L7"/>
  <c r="N6"/>
  <c r="A1"/>
  <c r="AC2" i="4"/>
  <c r="AC3"/>
  <c r="AH3"/>
  <c r="AI3" s="1"/>
  <c r="AJ3" s="1"/>
  <c r="AO3" s="1"/>
  <c r="AC4"/>
  <c r="AH2"/>
  <c r="AI2" s="1"/>
  <c r="AJ2" s="1"/>
  <c r="AO2" s="1"/>
  <c r="AH4"/>
  <c r="AI4" s="1"/>
  <c r="AJ4" s="1"/>
  <c r="AO4" s="1"/>
  <c r="AH5"/>
  <c r="AI5" s="1"/>
  <c r="AH6"/>
  <c r="AI6" s="1"/>
  <c r="AJ6" s="1"/>
  <c r="AO6" s="1"/>
  <c r="AH7"/>
  <c r="AI7" s="1"/>
  <c r="AJ7" s="1"/>
  <c r="AO7" s="1"/>
  <c r="AH8"/>
  <c r="AI8" s="1"/>
  <c r="AJ8" s="1"/>
  <c r="AO8" s="1"/>
  <c r="AH9"/>
  <c r="AI9" s="1"/>
  <c r="AJ9" s="1"/>
  <c r="AO9" s="1"/>
  <c r="AH10"/>
  <c r="AI10" s="1"/>
  <c r="AJ10" s="1"/>
  <c r="AO10" s="1"/>
  <c r="AH11"/>
  <c r="AI11" s="1"/>
  <c r="AJ11" s="1"/>
  <c r="AO11" s="1"/>
  <c r="AH12"/>
  <c r="AI12" s="1"/>
  <c r="AJ12" s="1"/>
  <c r="AO12" s="1"/>
  <c r="AH13"/>
  <c r="AI13" s="1"/>
  <c r="AJ13" s="1"/>
  <c r="AO13" s="1"/>
  <c r="AH14"/>
  <c r="AI14" s="1"/>
  <c r="AJ14" s="1"/>
  <c r="AO14" s="1"/>
  <c r="AH15"/>
  <c r="AI15" s="1"/>
  <c r="AJ15" s="1"/>
  <c r="AO15" s="1"/>
  <c r="AH16"/>
  <c r="AI16" s="1"/>
  <c r="AJ16" s="1"/>
  <c r="AO16" s="1"/>
  <c r="AH17"/>
  <c r="AI17" s="1"/>
  <c r="AJ17" s="1"/>
  <c r="AO17" s="1"/>
  <c r="AH18"/>
  <c r="AI18" s="1"/>
  <c r="AJ18" s="1"/>
  <c r="AO18" s="1"/>
  <c r="AH19"/>
  <c r="AI19" s="1"/>
  <c r="AJ19" s="1"/>
  <c r="AO19" s="1"/>
  <c r="AH20"/>
  <c r="AI20" s="1"/>
  <c r="AJ20" s="1"/>
  <c r="AO20" s="1"/>
  <c r="AH21"/>
  <c r="AI21" s="1"/>
  <c r="AJ21" s="1"/>
  <c r="AO21" s="1"/>
  <c r="AP21" s="1"/>
  <c r="AH22"/>
  <c r="AI22" s="1"/>
  <c r="AJ22" s="1"/>
  <c r="AO22" s="1"/>
  <c r="AH23"/>
  <c r="AI23" s="1"/>
  <c r="AJ23" s="1"/>
  <c r="AO23" s="1"/>
  <c r="AH24"/>
  <c r="AI24" s="1"/>
  <c r="AJ24" s="1"/>
  <c r="AO24" s="1"/>
  <c r="AH25"/>
  <c r="AI25" s="1"/>
  <c r="AJ25" s="1"/>
  <c r="AO25" s="1"/>
  <c r="AH26"/>
  <c r="AI26" s="1"/>
  <c r="AJ26" s="1"/>
  <c r="AO26" s="1"/>
  <c r="AH27"/>
  <c r="AI27" s="1"/>
  <c r="AJ27" s="1"/>
  <c r="AO27" s="1"/>
  <c r="AH28"/>
  <c r="AI28" s="1"/>
  <c r="AJ28" s="1"/>
  <c r="AO28" s="1"/>
  <c r="AH29"/>
  <c r="AI29" s="1"/>
  <c r="AJ29" s="1"/>
  <c r="AO29" s="1"/>
  <c r="AH30"/>
  <c r="AI30" s="1"/>
  <c r="AJ30" s="1"/>
  <c r="AO30" s="1"/>
  <c r="AH31"/>
  <c r="AI31" s="1"/>
  <c r="AJ31" s="1"/>
  <c r="AO31" s="1"/>
  <c r="AH32"/>
  <c r="AI32" s="1"/>
  <c r="AJ32" s="1"/>
  <c r="AO32" s="1"/>
  <c r="AH33"/>
  <c r="AI33" s="1"/>
  <c r="AJ33" s="1"/>
  <c r="AO33" s="1"/>
  <c r="AH34"/>
  <c r="AI34" s="1"/>
  <c r="AJ34" s="1"/>
  <c r="AO34" s="1"/>
  <c r="AH35"/>
  <c r="AI35" s="1"/>
  <c r="AJ35" s="1"/>
  <c r="AO35" s="1"/>
  <c r="AH36"/>
  <c r="AI36" s="1"/>
  <c r="AJ36" s="1"/>
  <c r="AO36" s="1"/>
  <c r="AH37"/>
  <c r="AI37" s="1"/>
  <c r="AJ37" s="1"/>
  <c r="AO37" s="1"/>
  <c r="AH38"/>
  <c r="AI38" s="1"/>
  <c r="AH39"/>
  <c r="AI39" s="1"/>
  <c r="AJ39" s="1"/>
  <c r="AO39" s="1"/>
  <c r="AH40"/>
  <c r="AI40" s="1"/>
  <c r="AJ40" s="1"/>
  <c r="AO40" s="1"/>
  <c r="AH41"/>
  <c r="AI41" s="1"/>
  <c r="AJ41" s="1"/>
  <c r="AO41" s="1"/>
  <c r="AH42"/>
  <c r="AI42" s="1"/>
  <c r="AJ42" s="1"/>
  <c r="AO42" s="1"/>
  <c r="AH43"/>
  <c r="AI43" s="1"/>
  <c r="AJ43" s="1"/>
  <c r="AO43" s="1"/>
  <c r="AH44"/>
  <c r="AI44" s="1"/>
  <c r="AJ44" s="1"/>
  <c r="AO44" s="1"/>
  <c r="AH45"/>
  <c r="AI45" s="1"/>
  <c r="AH46"/>
  <c r="AI46" s="1"/>
  <c r="AH47"/>
  <c r="AI47" s="1"/>
  <c r="AJ47" s="1"/>
  <c r="AO47" s="1"/>
  <c r="AH48"/>
  <c r="AI48" s="1"/>
  <c r="AJ48" s="1"/>
  <c r="AO48" s="1"/>
  <c r="AH49"/>
  <c r="AI49" s="1"/>
  <c r="AJ49" s="1"/>
  <c r="AO49" s="1"/>
  <c r="AH50"/>
  <c r="AI50" s="1"/>
  <c r="AJ50" s="1"/>
  <c r="AO50" s="1"/>
  <c r="AH51"/>
  <c r="AI51" s="1"/>
  <c r="AJ51" s="1"/>
  <c r="AO51" s="1"/>
  <c r="AH52"/>
  <c r="AI52" s="1"/>
  <c r="AJ52" s="1"/>
  <c r="AO52" s="1"/>
  <c r="AH53"/>
  <c r="AI53" s="1"/>
  <c r="AJ53" s="1"/>
  <c r="AO53" s="1"/>
  <c r="AH54"/>
  <c r="AI54" s="1"/>
  <c r="AJ54" s="1"/>
  <c r="AO54" s="1"/>
  <c r="AH55"/>
  <c r="AI55" s="1"/>
  <c r="AJ55" s="1"/>
  <c r="AO55" s="1"/>
  <c r="AH56"/>
  <c r="AI56" s="1"/>
  <c r="AH57"/>
  <c r="AI57" s="1"/>
  <c r="AH58"/>
  <c r="AI58" s="1"/>
  <c r="AJ58" s="1"/>
  <c r="AO58" s="1"/>
  <c r="AH59"/>
  <c r="AI59" s="1"/>
  <c r="AH60"/>
  <c r="AI60" s="1"/>
  <c r="AJ60" s="1"/>
  <c r="AO60" s="1"/>
  <c r="AH61"/>
  <c r="AI61" s="1"/>
  <c r="AJ61" s="1"/>
  <c r="AO61" s="1"/>
  <c r="AH62"/>
  <c r="AI62" s="1"/>
  <c r="AH63"/>
  <c r="AI63" s="1"/>
  <c r="AJ63" s="1"/>
  <c r="AO63" s="1"/>
  <c r="AH64"/>
  <c r="AI64" s="1"/>
  <c r="AJ64" s="1"/>
  <c r="AO64" s="1"/>
  <c r="AH65"/>
  <c r="AI65" s="1"/>
  <c r="AJ65" s="1"/>
  <c r="AO65" s="1"/>
  <c r="AH66"/>
  <c r="AI66" s="1"/>
  <c r="AJ66" s="1"/>
  <c r="AO66" s="1"/>
  <c r="AH67"/>
  <c r="AI67" s="1"/>
  <c r="AJ67" s="1"/>
  <c r="AO67" s="1"/>
  <c r="AH68"/>
  <c r="AI68" s="1"/>
  <c r="AJ68" s="1"/>
  <c r="AO68" s="1"/>
  <c r="AH69"/>
  <c r="AI69" s="1"/>
  <c r="AJ69" s="1"/>
  <c r="AO69" s="1"/>
  <c r="AH70"/>
  <c r="AI70" s="1"/>
  <c r="AJ70" s="1"/>
  <c r="AO70" s="1"/>
  <c r="AH71"/>
  <c r="AI71" s="1"/>
  <c r="AJ71" s="1"/>
  <c r="AO71" s="1"/>
  <c r="AH72"/>
  <c r="AI72" s="1"/>
  <c r="AJ72" s="1"/>
  <c r="AO72" s="1"/>
  <c r="AH73"/>
  <c r="AI73" s="1"/>
  <c r="AJ73" s="1"/>
  <c r="AO73" s="1"/>
  <c r="AH74"/>
  <c r="AI74" s="1"/>
  <c r="AJ74" s="1"/>
  <c r="AO74" s="1"/>
  <c r="AH75"/>
  <c r="AI75" s="1"/>
  <c r="AJ75" s="1"/>
  <c r="AO75" s="1"/>
  <c r="AH76"/>
  <c r="AI76" s="1"/>
  <c r="AJ76" s="1"/>
  <c r="AO76" s="1"/>
  <c r="AH77"/>
  <c r="AI77" s="1"/>
  <c r="AH78"/>
  <c r="AI78" s="1"/>
  <c r="AJ78" s="1"/>
  <c r="AO78" s="1"/>
  <c r="AH79"/>
  <c r="AI79" s="1"/>
  <c r="AH80"/>
  <c r="AI80" s="1"/>
  <c r="AJ80" s="1"/>
  <c r="AO80" s="1"/>
  <c r="AH81"/>
  <c r="AI81" s="1"/>
  <c r="AH82"/>
  <c r="AI82" s="1"/>
  <c r="AJ82" s="1"/>
  <c r="AO82" s="1"/>
  <c r="AH83"/>
  <c r="AI83" s="1"/>
  <c r="AJ83" s="1"/>
  <c r="AO83" s="1"/>
  <c r="AH84"/>
  <c r="AI84" s="1"/>
  <c r="AH85"/>
  <c r="AI85" s="1"/>
  <c r="AJ85" s="1"/>
  <c r="AO85" s="1"/>
  <c r="AH86"/>
  <c r="AI86" s="1"/>
  <c r="AJ86" s="1"/>
  <c r="AO86" s="1"/>
  <c r="AH87"/>
  <c r="AI87" s="1"/>
  <c r="AJ87" s="1"/>
  <c r="AO87" s="1"/>
  <c r="AH88"/>
  <c r="AI88" s="1"/>
  <c r="AJ88" s="1"/>
  <c r="AO88" s="1"/>
  <c r="AH89"/>
  <c r="AI89" s="1"/>
  <c r="AJ89" s="1"/>
  <c r="AO89" s="1"/>
  <c r="AH90"/>
  <c r="AI90" s="1"/>
  <c r="AJ90" s="1"/>
  <c r="AO90" s="1"/>
  <c r="AH91"/>
  <c r="AI91" s="1"/>
  <c r="AJ91" s="1"/>
  <c r="AO91" s="1"/>
  <c r="AH92"/>
  <c r="AI92" s="1"/>
  <c r="AH93"/>
  <c r="AI93" s="1"/>
  <c r="AH94"/>
  <c r="AI94" s="1"/>
  <c r="AH95"/>
  <c r="AI95" s="1"/>
  <c r="AJ95" s="1"/>
  <c r="AO95" s="1"/>
  <c r="AH96"/>
  <c r="AI96" s="1"/>
  <c r="AJ96" s="1"/>
  <c r="AO96" s="1"/>
  <c r="AH97"/>
  <c r="AI97" s="1"/>
  <c r="AJ97" s="1"/>
  <c r="AO97" s="1"/>
  <c r="AH98"/>
  <c r="AI98" s="1"/>
  <c r="AJ98" s="1"/>
  <c r="AO98" s="1"/>
  <c r="AH99"/>
  <c r="AI99" s="1"/>
  <c r="AH100"/>
  <c r="AI100" s="1"/>
  <c r="AJ100" s="1"/>
  <c r="AO100" s="1"/>
  <c r="AH101"/>
  <c r="AI101" s="1"/>
  <c r="AJ101" s="1"/>
  <c r="AO101" s="1"/>
  <c r="AH102"/>
  <c r="AI102" s="1"/>
  <c r="AJ102" s="1"/>
  <c r="AO102" s="1"/>
  <c r="AH103"/>
  <c r="AI103" s="1"/>
  <c r="AJ103" s="1"/>
  <c r="AO103" s="1"/>
  <c r="AH104"/>
  <c r="AI104" s="1"/>
  <c r="AJ104" s="1"/>
  <c r="AO104" s="1"/>
  <c r="AH105"/>
  <c r="AI105" s="1"/>
  <c r="AJ105" s="1"/>
  <c r="AO105" s="1"/>
  <c r="AH106"/>
  <c r="AI106" s="1"/>
  <c r="AJ106" s="1"/>
  <c r="AO106" s="1"/>
  <c r="AH107"/>
  <c r="AI107" s="1"/>
  <c r="AJ107" s="1"/>
  <c r="AO107" s="1"/>
  <c r="AH108"/>
  <c r="AI108" s="1"/>
  <c r="AJ108" s="1"/>
  <c r="AO108" s="1"/>
  <c r="AH109"/>
  <c r="AI109" s="1"/>
  <c r="AJ109" s="1"/>
  <c r="AO109" s="1"/>
  <c r="AH110"/>
  <c r="AI110" s="1"/>
  <c r="AH111"/>
  <c r="AI111" s="1"/>
  <c r="AH112"/>
  <c r="AI112" s="1"/>
  <c r="AJ112" s="1"/>
  <c r="AO112" s="1"/>
  <c r="AH113"/>
  <c r="AI113" s="1"/>
  <c r="AJ113" s="1"/>
  <c r="AO113" s="1"/>
  <c r="AH114"/>
  <c r="AI114" s="1"/>
  <c r="AJ114" s="1"/>
  <c r="AO114" s="1"/>
  <c r="AH115"/>
  <c r="AI115" s="1"/>
  <c r="AH116"/>
  <c r="AI116" s="1"/>
  <c r="AJ116" s="1"/>
  <c r="AO116" s="1"/>
  <c r="AH117"/>
  <c r="AI117" s="1"/>
  <c r="AH118"/>
  <c r="AI118" s="1"/>
  <c r="AJ118" s="1"/>
  <c r="AO118" s="1"/>
  <c r="AH119"/>
  <c r="AI119" s="1"/>
  <c r="AJ119" s="1"/>
  <c r="AO119" s="1"/>
  <c r="AH120"/>
  <c r="AI120" s="1"/>
  <c r="AJ120" s="1"/>
  <c r="AO120" s="1"/>
  <c r="AH121"/>
  <c r="AI121" s="1"/>
  <c r="AH122"/>
  <c r="AI122" s="1"/>
  <c r="AH123"/>
  <c r="AI123" s="1"/>
  <c r="AH124"/>
  <c r="AI124" s="1"/>
  <c r="AH125"/>
  <c r="AI125" s="1"/>
  <c r="AH126"/>
  <c r="AI126" s="1"/>
  <c r="AH127"/>
  <c r="AI127" s="1"/>
  <c r="AH128"/>
  <c r="AI128" s="1"/>
  <c r="AH129"/>
  <c r="AI129" s="1"/>
  <c r="AH130"/>
  <c r="AI130" s="1"/>
  <c r="AH131"/>
  <c r="AI131" s="1"/>
  <c r="AH132"/>
  <c r="AI132" s="1"/>
  <c r="AH133"/>
  <c r="AI133" s="1"/>
  <c r="AH134"/>
  <c r="AI134" s="1"/>
  <c r="AH135"/>
  <c r="AI135" s="1"/>
  <c r="AH136"/>
  <c r="AI136" s="1"/>
  <c r="AH137"/>
  <c r="AI137" s="1"/>
  <c r="AH138"/>
  <c r="AI138" s="1"/>
  <c r="AH139"/>
  <c r="AI139" s="1"/>
  <c r="AH140"/>
  <c r="AI140" s="1"/>
  <c r="AH141"/>
  <c r="AI141" s="1"/>
  <c r="AH142"/>
  <c r="AI142" s="1"/>
  <c r="AH143"/>
  <c r="AI143" s="1"/>
  <c r="AH144"/>
  <c r="AI144" s="1"/>
  <c r="AH145"/>
  <c r="AI145" s="1"/>
  <c r="AH146"/>
  <c r="AI146" s="1"/>
  <c r="AH147"/>
  <c r="AI147" s="1"/>
  <c r="AH148"/>
  <c r="AI148" s="1"/>
  <c r="AH149"/>
  <c r="AI149" s="1"/>
  <c r="AH150"/>
  <c r="AI150" s="1"/>
  <c r="AH151"/>
  <c r="AI151" s="1"/>
  <c r="AH152"/>
  <c r="AI152" s="1"/>
  <c r="AH153"/>
  <c r="AI153" s="1"/>
  <c r="AH154"/>
  <c r="AI154" s="1"/>
  <c r="AH155"/>
  <c r="AI155" s="1"/>
  <c r="AH156"/>
  <c r="AI156" s="1"/>
  <c r="AH157"/>
  <c r="AI157" s="1"/>
  <c r="AH158"/>
  <c r="AI158" s="1"/>
  <c r="AH159"/>
  <c r="AI159" s="1"/>
  <c r="AH160"/>
  <c r="AI160" s="1"/>
  <c r="AH161"/>
  <c r="AI161" s="1"/>
  <c r="AH162"/>
  <c r="AI162" s="1"/>
  <c r="AH163"/>
  <c r="AI163" s="1"/>
  <c r="AH164"/>
  <c r="AI164" s="1"/>
  <c r="AH165"/>
  <c r="AI165" s="1"/>
  <c r="AH166"/>
  <c r="AI166" s="1"/>
  <c r="AH167"/>
  <c r="AI167" s="1"/>
  <c r="AH168"/>
  <c r="AI168" s="1"/>
  <c r="AH169"/>
  <c r="AI169" s="1"/>
  <c r="AH170"/>
  <c r="AI170" s="1"/>
  <c r="AH171"/>
  <c r="AI171" s="1"/>
  <c r="AH172"/>
  <c r="AI172" s="1"/>
  <c r="AH173"/>
  <c r="AI173" s="1"/>
  <c r="AH174"/>
  <c r="AI174" s="1"/>
  <c r="AH175"/>
  <c r="AI175" s="1"/>
  <c r="AH176"/>
  <c r="AI176" s="1"/>
  <c r="AH177"/>
  <c r="AI177" s="1"/>
  <c r="AH178"/>
  <c r="AI178" s="1"/>
  <c r="AH179"/>
  <c r="AI179" s="1"/>
  <c r="AH180"/>
  <c r="AI180" s="1"/>
  <c r="AH181"/>
  <c r="AI181" s="1"/>
  <c r="AH182"/>
  <c r="AI182" s="1"/>
  <c r="AH183"/>
  <c r="AI183" s="1"/>
  <c r="AH184"/>
  <c r="AI184" s="1"/>
  <c r="AH185"/>
  <c r="AI185" s="1"/>
  <c r="AH186"/>
  <c r="AI186" s="1"/>
  <c r="AH187"/>
  <c r="AI187" s="1"/>
  <c r="AH188"/>
  <c r="AI188" s="1"/>
  <c r="AH189"/>
  <c r="AI189" s="1"/>
  <c r="AH190"/>
  <c r="AI190" s="1"/>
  <c r="AH191"/>
  <c r="AI191" s="1"/>
  <c r="AH192"/>
  <c r="AI192" s="1"/>
  <c r="AH193"/>
  <c r="AI193" s="1"/>
  <c r="AH194"/>
  <c r="AI194" s="1"/>
  <c r="AH195"/>
  <c r="AI195" s="1"/>
  <c r="AH196"/>
  <c r="AI196" s="1"/>
  <c r="AH197"/>
  <c r="AI197" s="1"/>
  <c r="AH198"/>
  <c r="AI198" s="1"/>
  <c r="AH199"/>
  <c r="AI199" s="1"/>
  <c r="AH200"/>
  <c r="AI200" s="1"/>
  <c r="AH201"/>
  <c r="AI201" s="1"/>
  <c r="AH202"/>
  <c r="AI202" s="1"/>
  <c r="AH203"/>
  <c r="AI203" s="1"/>
  <c r="AH204"/>
  <c r="AI204" s="1"/>
  <c r="AH205"/>
  <c r="AI205" s="1"/>
  <c r="AH206"/>
  <c r="AI206" s="1"/>
  <c r="AH207"/>
  <c r="AI207" s="1"/>
  <c r="AH208"/>
  <c r="AI208" s="1"/>
  <c r="AH209"/>
  <c r="AI209" s="1"/>
  <c r="AH210"/>
  <c r="AI210" s="1"/>
  <c r="AH211"/>
  <c r="AI211" s="1"/>
  <c r="AH212"/>
  <c r="AI212" s="1"/>
  <c r="AH213"/>
  <c r="AI213" s="1"/>
  <c r="AH214"/>
  <c r="AI214" s="1"/>
  <c r="AH215"/>
  <c r="AI215" s="1"/>
  <c r="AH216"/>
  <c r="AI216" s="1"/>
  <c r="AH217"/>
  <c r="AI217" s="1"/>
  <c r="AH218"/>
  <c r="AI218" s="1"/>
  <c r="AH219"/>
  <c r="AI219" s="1"/>
  <c r="AH220"/>
  <c r="AI220" s="1"/>
  <c r="AH221"/>
  <c r="AI221" s="1"/>
  <c r="AH222"/>
  <c r="AI222" s="1"/>
  <c r="AH223"/>
  <c r="AI223" s="1"/>
  <c r="AH224"/>
  <c r="AI224" s="1"/>
  <c r="AH225"/>
  <c r="AI225" s="1"/>
  <c r="AH226"/>
  <c r="AI226" s="1"/>
  <c r="AH227"/>
  <c r="AI227" s="1"/>
  <c r="AH228"/>
  <c r="AI228" s="1"/>
  <c r="AH229"/>
  <c r="AI229" s="1"/>
  <c r="AH230"/>
  <c r="AI230" s="1"/>
  <c r="AH231"/>
  <c r="AI231" s="1"/>
  <c r="AH232"/>
  <c r="AI232" s="1"/>
  <c r="AH233"/>
  <c r="AI233" s="1"/>
  <c r="AH234"/>
  <c r="AI234" s="1"/>
  <c r="AH235"/>
  <c r="AI235" s="1"/>
  <c r="AH236"/>
  <c r="AI236" s="1"/>
  <c r="AH237"/>
  <c r="AI237" s="1"/>
  <c r="AH238"/>
  <c r="AI238" s="1"/>
  <c r="AH239"/>
  <c r="AI239" s="1"/>
  <c r="AH240"/>
  <c r="AI240" s="1"/>
  <c r="AH241"/>
  <c r="AI241" s="1"/>
  <c r="AH242"/>
  <c r="AI242" s="1"/>
  <c r="AH243"/>
  <c r="AI243" s="1"/>
  <c r="AH244"/>
  <c r="AI244" s="1"/>
  <c r="AH245"/>
  <c r="AI245" s="1"/>
  <c r="AH246"/>
  <c r="AI246" s="1"/>
  <c r="AH247"/>
  <c r="AI247" s="1"/>
  <c r="AH248"/>
  <c r="AI248" s="1"/>
  <c r="AH249"/>
  <c r="AI249" s="1"/>
  <c r="AH250"/>
  <c r="AI250" s="1"/>
  <c r="AH251"/>
  <c r="AI251" s="1"/>
  <c r="AH252"/>
  <c r="AI252" s="1"/>
  <c r="AH253"/>
  <c r="AI253" s="1"/>
  <c r="AH254"/>
  <c r="AI254" s="1"/>
  <c r="AH255"/>
  <c r="AI255" s="1"/>
  <c r="AH256"/>
  <c r="AI256" s="1"/>
  <c r="AH257"/>
  <c r="AI257" s="1"/>
  <c r="AH258"/>
  <c r="AI258" s="1"/>
  <c r="AH259"/>
  <c r="AI259" s="1"/>
  <c r="AH260"/>
  <c r="AI260" s="1"/>
  <c r="AH261"/>
  <c r="AI261" s="1"/>
  <c r="AH262"/>
  <c r="AI262" s="1"/>
  <c r="AH263"/>
  <c r="AI263" s="1"/>
  <c r="AH264"/>
  <c r="AI264" s="1"/>
  <c r="AH265"/>
  <c r="AI265" s="1"/>
  <c r="AH266"/>
  <c r="AI266" s="1"/>
  <c r="AH267"/>
  <c r="AI267" s="1"/>
  <c r="AH268"/>
  <c r="AI268" s="1"/>
  <c r="AH269"/>
  <c r="AI269" s="1"/>
  <c r="AH270"/>
  <c r="AI270" s="1"/>
  <c r="AH271"/>
  <c r="AI271" s="1"/>
  <c r="AH272"/>
  <c r="AI272" s="1"/>
  <c r="AH273"/>
  <c r="AI273" s="1"/>
  <c r="AH274"/>
  <c r="AI274" s="1"/>
  <c r="AH275"/>
  <c r="AI275" s="1"/>
  <c r="AH276"/>
  <c r="AI276" s="1"/>
  <c r="AH277"/>
  <c r="AI277" s="1"/>
  <c r="AH278"/>
  <c r="AI278" s="1"/>
  <c r="AH279"/>
  <c r="AI279" s="1"/>
  <c r="AH280"/>
  <c r="AI280" s="1"/>
  <c r="AH281"/>
  <c r="AI281" s="1"/>
  <c r="AH282"/>
  <c r="AI282" s="1"/>
  <c r="AH283"/>
  <c r="AI283" s="1"/>
  <c r="AH284"/>
  <c r="AI284" s="1"/>
  <c r="AH285"/>
  <c r="AI285" s="1"/>
  <c r="AH286"/>
  <c r="AI286" s="1"/>
  <c r="AH287"/>
  <c r="AI287" s="1"/>
  <c r="AH288"/>
  <c r="AI288" s="1"/>
  <c r="AH289"/>
  <c r="AI289" s="1"/>
  <c r="AH290"/>
  <c r="AI290" s="1"/>
  <c r="AH291"/>
  <c r="AI291" s="1"/>
  <c r="AH292"/>
  <c r="AI292" s="1"/>
  <c r="AH293"/>
  <c r="AI293" s="1"/>
  <c r="AH294"/>
  <c r="AI294" s="1"/>
  <c r="AH295"/>
  <c r="AI295" s="1"/>
  <c r="AH296"/>
  <c r="AI296" s="1"/>
  <c r="AH297"/>
  <c r="AI297" s="1"/>
  <c r="AH298"/>
  <c r="AI298" s="1"/>
  <c r="AH299"/>
  <c r="AI299" s="1"/>
  <c r="AH300"/>
  <c r="AI300" s="1"/>
  <c r="AH301"/>
  <c r="AI301" s="1"/>
  <c r="AH302"/>
  <c r="AI302" s="1"/>
  <c r="AH303"/>
  <c r="AI303" s="1"/>
  <c r="AH304"/>
  <c r="AI304" s="1"/>
  <c r="AH305"/>
  <c r="AI305" s="1"/>
  <c r="AH306"/>
  <c r="AI306" s="1"/>
  <c r="AH307"/>
  <c r="AI307" s="1"/>
  <c r="AH308"/>
  <c r="AI308" s="1"/>
  <c r="AH309"/>
  <c r="AI309" s="1"/>
  <c r="AH310"/>
  <c r="AI310" s="1"/>
  <c r="AH311"/>
  <c r="AI311" s="1"/>
  <c r="AH312"/>
  <c r="AI312" s="1"/>
  <c r="AH313"/>
  <c r="AI313" s="1"/>
  <c r="AH314"/>
  <c r="AI314" s="1"/>
  <c r="AH315"/>
  <c r="AI315" s="1"/>
  <c r="AH316"/>
  <c r="AI316" s="1"/>
  <c r="AH317"/>
  <c r="AI317" s="1"/>
  <c r="AH318"/>
  <c r="AI318" s="1"/>
  <c r="AH319"/>
  <c r="AI319" s="1"/>
  <c r="AH320"/>
  <c r="AI320" s="1"/>
  <c r="AH321"/>
  <c r="AI321" s="1"/>
  <c r="AH322"/>
  <c r="AI322" s="1"/>
  <c r="AH323"/>
  <c r="AI323" s="1"/>
  <c r="AH324"/>
  <c r="AI324" s="1"/>
  <c r="AH325"/>
  <c r="AI325" s="1"/>
  <c r="AH326"/>
  <c r="AI326" s="1"/>
  <c r="AH327"/>
  <c r="AI327" s="1"/>
  <c r="AH328"/>
  <c r="AI328" s="1"/>
  <c r="AH329"/>
  <c r="AI329" s="1"/>
  <c r="AH330"/>
  <c r="AI330" s="1"/>
  <c r="AH331"/>
  <c r="AI331" s="1"/>
  <c r="AH332"/>
  <c r="AI332" s="1"/>
  <c r="AH333"/>
  <c r="AI333" s="1"/>
  <c r="AH334"/>
  <c r="AI334" s="1"/>
  <c r="AH335"/>
  <c r="AI335" s="1"/>
  <c r="AH336"/>
  <c r="AI336" s="1"/>
  <c r="AH337"/>
  <c r="AI337" s="1"/>
  <c r="AH338"/>
  <c r="AI338" s="1"/>
  <c r="AH339"/>
  <c r="AI339" s="1"/>
  <c r="AH340"/>
  <c r="AI340" s="1"/>
  <c r="AH341"/>
  <c r="AI341" s="1"/>
  <c r="AH342"/>
  <c r="AI342" s="1"/>
  <c r="AH343"/>
  <c r="AI343" s="1"/>
  <c r="AH344"/>
  <c r="AI344" s="1"/>
  <c r="AH345"/>
  <c r="AI345" s="1"/>
  <c r="AH346"/>
  <c r="AI346" s="1"/>
  <c r="AH347"/>
  <c r="AI347" s="1"/>
  <c r="AH348"/>
  <c r="AI348" s="1"/>
  <c r="AH349"/>
  <c r="AI349" s="1"/>
  <c r="AH350"/>
  <c r="AI350" s="1"/>
  <c r="AH351"/>
  <c r="AI351" s="1"/>
  <c r="AH352"/>
  <c r="AI352" s="1"/>
  <c r="AH353"/>
  <c r="AI353" s="1"/>
  <c r="AH354"/>
  <c r="AI354" s="1"/>
  <c r="AH355"/>
  <c r="AI355" s="1"/>
  <c r="AH356"/>
  <c r="AI356" s="1"/>
  <c r="AH357"/>
  <c r="AI357" s="1"/>
  <c r="AH358"/>
  <c r="AI358" s="1"/>
  <c r="AH359"/>
  <c r="AI359" s="1"/>
  <c r="AH360"/>
  <c r="AI360" s="1"/>
  <c r="AH361"/>
  <c r="AI361" s="1"/>
  <c r="AH362"/>
  <c r="AI362" s="1"/>
  <c r="AH363"/>
  <c r="AI363" s="1"/>
  <c r="AH364"/>
  <c r="AI364" s="1"/>
  <c r="AH365"/>
  <c r="AI365" s="1"/>
  <c r="AH366"/>
  <c r="AI366" s="1"/>
  <c r="AH367"/>
  <c r="AI367" s="1"/>
  <c r="AH368"/>
  <c r="AI368" s="1"/>
  <c r="AH369"/>
  <c r="AI369" s="1"/>
  <c r="AH370"/>
  <c r="AI370" s="1"/>
  <c r="AH371"/>
  <c r="AI371" s="1"/>
  <c r="AH372"/>
  <c r="AI372" s="1"/>
  <c r="AH373"/>
  <c r="AI373" s="1"/>
  <c r="AH374"/>
  <c r="AI374" s="1"/>
  <c r="AH375"/>
  <c r="AI375" s="1"/>
  <c r="AH376"/>
  <c r="AI376" s="1"/>
  <c r="AH377"/>
  <c r="AI377" s="1"/>
  <c r="AH378"/>
  <c r="AI378" s="1"/>
  <c r="AH379"/>
  <c r="AI379" s="1"/>
  <c r="AH380"/>
  <c r="AI380" s="1"/>
  <c r="AH381"/>
  <c r="AI381" s="1"/>
  <c r="AH382"/>
  <c r="AI382" s="1"/>
  <c r="AH383"/>
  <c r="AI383" s="1"/>
  <c r="AH384"/>
  <c r="AI384" s="1"/>
  <c r="AH385"/>
  <c r="AI385" s="1"/>
  <c r="AH386"/>
  <c r="AI386" s="1"/>
  <c r="AH387"/>
  <c r="AI387" s="1"/>
  <c r="AH388"/>
  <c r="AI388" s="1"/>
  <c r="AH389"/>
  <c r="AI389" s="1"/>
  <c r="AH390"/>
  <c r="AI390" s="1"/>
  <c r="AH391"/>
  <c r="AI391" s="1"/>
  <c r="AH392"/>
  <c r="AI392" s="1"/>
  <c r="AH393"/>
  <c r="AI393" s="1"/>
  <c r="AH394"/>
  <c r="AI394" s="1"/>
  <c r="AH395"/>
  <c r="AI395" s="1"/>
  <c r="AH396"/>
  <c r="AI396" s="1"/>
  <c r="AH397"/>
  <c r="AI397" s="1"/>
  <c r="AH398"/>
  <c r="AI398" s="1"/>
  <c r="AH399"/>
  <c r="AI399" s="1"/>
  <c r="AH400"/>
  <c r="AI400" s="1"/>
  <c r="AH401"/>
  <c r="AI401" s="1"/>
  <c r="AH402"/>
  <c r="AI402" s="1"/>
  <c r="AH403"/>
  <c r="AI403" s="1"/>
  <c r="AH404"/>
  <c r="AI404" s="1"/>
  <c r="AH405"/>
  <c r="AI405" s="1"/>
  <c r="AH406"/>
  <c r="AI406" s="1"/>
  <c r="AH407"/>
  <c r="AI407" s="1"/>
  <c r="AH408"/>
  <c r="AI408" s="1"/>
  <c r="AH409"/>
  <c r="AI409" s="1"/>
  <c r="AH410"/>
  <c r="AI410" s="1"/>
  <c r="AH411"/>
  <c r="AI411" s="1"/>
  <c r="AH412"/>
  <c r="AI412" s="1"/>
  <c r="AH413"/>
  <c r="AI413" s="1"/>
  <c r="AH414"/>
  <c r="AI414" s="1"/>
  <c r="AH415"/>
  <c r="AI415" s="1"/>
  <c r="AH416"/>
  <c r="AI416" s="1"/>
  <c r="AH417"/>
  <c r="AI417" s="1"/>
  <c r="AH418"/>
  <c r="AI418" s="1"/>
  <c r="AH419"/>
  <c r="AI419" s="1"/>
  <c r="AH420"/>
  <c r="AI420" s="1"/>
  <c r="AH421"/>
  <c r="AI421" s="1"/>
  <c r="AH422"/>
  <c r="AI422" s="1"/>
  <c r="AH423"/>
  <c r="AI423" s="1"/>
  <c r="AH424"/>
  <c r="AI424" s="1"/>
  <c r="AH425"/>
  <c r="AI425" s="1"/>
  <c r="AH426"/>
  <c r="AI426" s="1"/>
  <c r="AH427"/>
  <c r="AI427" s="1"/>
  <c r="AH428"/>
  <c r="AI428" s="1"/>
  <c r="AH429"/>
  <c r="AI429" s="1"/>
  <c r="AH430"/>
  <c r="AI430" s="1"/>
  <c r="AH431"/>
  <c r="AI431" s="1"/>
  <c r="AH432"/>
  <c r="AI432" s="1"/>
  <c r="AH433"/>
  <c r="AI433" s="1"/>
  <c r="AH434"/>
  <c r="AI434" s="1"/>
  <c r="AH435"/>
  <c r="AI435" s="1"/>
  <c r="AH436"/>
  <c r="AI436" s="1"/>
  <c r="AH437"/>
  <c r="AI437" s="1"/>
  <c r="AH438"/>
  <c r="AI438" s="1"/>
  <c r="AH439"/>
  <c r="AI439" s="1"/>
  <c r="AH440"/>
  <c r="AI440" s="1"/>
  <c r="AH441"/>
  <c r="AI441" s="1"/>
  <c r="AH442"/>
  <c r="AI442" s="1"/>
  <c r="AH443"/>
  <c r="AI443" s="1"/>
  <c r="AH444"/>
  <c r="AI444" s="1"/>
  <c r="AH445"/>
  <c r="AI445" s="1"/>
  <c r="AH446"/>
  <c r="AI446" s="1"/>
  <c r="AH447"/>
  <c r="AI447" s="1"/>
  <c r="AH448"/>
  <c r="AI448" s="1"/>
  <c r="AH449"/>
  <c r="AI449" s="1"/>
  <c r="AH450"/>
  <c r="AI450" s="1"/>
  <c r="AH451"/>
  <c r="AI451" s="1"/>
  <c r="AH452"/>
  <c r="AI452" s="1"/>
  <c r="AH453"/>
  <c r="AI453" s="1"/>
  <c r="AH454"/>
  <c r="AI454" s="1"/>
  <c r="AH455"/>
  <c r="AI455" s="1"/>
  <c r="AH456"/>
  <c r="AI456" s="1"/>
  <c r="AH457"/>
  <c r="AI457" s="1"/>
  <c r="AH458"/>
  <c r="AI458" s="1"/>
  <c r="AH459"/>
  <c r="AI459" s="1"/>
  <c r="AH460"/>
  <c r="AI460" s="1"/>
  <c r="AH461"/>
  <c r="AI461" s="1"/>
  <c r="AH462"/>
  <c r="AI462" s="1"/>
  <c r="AH463"/>
  <c r="AI463" s="1"/>
  <c r="AH464"/>
  <c r="AI464" s="1"/>
  <c r="AH465"/>
  <c r="AI465" s="1"/>
  <c r="AH466"/>
  <c r="AI466" s="1"/>
  <c r="AH467"/>
  <c r="AI467" s="1"/>
  <c r="AH468"/>
  <c r="AI468" s="1"/>
  <c r="AH469"/>
  <c r="AI469" s="1"/>
  <c r="AH470"/>
  <c r="AI470" s="1"/>
  <c r="AH471"/>
  <c r="AI471" s="1"/>
  <c r="AH472"/>
  <c r="AI472" s="1"/>
  <c r="AH473"/>
  <c r="AI473" s="1"/>
  <c r="AH474"/>
  <c r="AI474" s="1"/>
  <c r="AH475"/>
  <c r="AI475" s="1"/>
  <c r="AH476"/>
  <c r="AI476" s="1"/>
  <c r="AH477"/>
  <c r="AI477" s="1"/>
  <c r="AH478"/>
  <c r="AI478" s="1"/>
  <c r="AH479"/>
  <c r="AI479" s="1"/>
  <c r="AH480"/>
  <c r="AI480" s="1"/>
  <c r="AH481"/>
  <c r="AI481" s="1"/>
  <c r="AH482"/>
  <c r="AI482" s="1"/>
  <c r="AH483"/>
  <c r="AI483" s="1"/>
  <c r="AH484"/>
  <c r="AI484" s="1"/>
  <c r="AH485"/>
  <c r="AI485" s="1"/>
  <c r="AH486"/>
  <c r="AI486" s="1"/>
  <c r="AH487"/>
  <c r="AI487" s="1"/>
  <c r="AH488"/>
  <c r="AI488" s="1"/>
  <c r="AH489"/>
  <c r="AI489" s="1"/>
  <c r="AH490"/>
  <c r="AI490" s="1"/>
  <c r="AH491"/>
  <c r="AI491" s="1"/>
  <c r="AH492"/>
  <c r="AI492" s="1"/>
  <c r="AH493"/>
  <c r="AI493" s="1"/>
  <c r="AH494"/>
  <c r="AI494" s="1"/>
  <c r="AH495"/>
  <c r="AI495" s="1"/>
  <c r="AH496"/>
  <c r="AI496" s="1"/>
  <c r="AH497"/>
  <c r="AI497" s="1"/>
  <c r="AH498"/>
  <c r="AI498" s="1"/>
  <c r="AH499"/>
  <c r="AI499" s="1"/>
  <c r="AH500"/>
  <c r="AI500" s="1"/>
  <c r="AH501"/>
  <c r="AI501" s="1"/>
  <c r="AH502"/>
  <c r="AI502" s="1"/>
  <c r="AH503"/>
  <c r="AI503" s="1"/>
  <c r="AH504"/>
  <c r="AI504" s="1"/>
  <c r="AH505"/>
  <c r="AI505" s="1"/>
  <c r="AH506"/>
  <c r="AI506" s="1"/>
  <c r="AH507"/>
  <c r="AI507" s="1"/>
  <c r="AH508"/>
  <c r="AI508" s="1"/>
  <c r="AH509"/>
  <c r="AI509" s="1"/>
  <c r="AH510"/>
  <c r="AI510" s="1"/>
  <c r="AH511"/>
  <c r="AI511" s="1"/>
  <c r="AH512"/>
  <c r="AI512" s="1"/>
  <c r="AH513"/>
  <c r="AI513" s="1"/>
  <c r="AH514"/>
  <c r="AI514" s="1"/>
  <c r="AH515"/>
  <c r="AI515" s="1"/>
  <c r="AH516"/>
  <c r="AI516" s="1"/>
  <c r="AH517"/>
  <c r="AI517" s="1"/>
  <c r="AH518"/>
  <c r="AI518" s="1"/>
  <c r="AH519"/>
  <c r="AI519" s="1"/>
  <c r="AH520"/>
  <c r="AI520" s="1"/>
  <c r="AH521"/>
  <c r="AI521" s="1"/>
  <c r="AH522"/>
  <c r="AI522" s="1"/>
  <c r="AH523"/>
  <c r="AI523" s="1"/>
  <c r="AH524"/>
  <c r="AI524" s="1"/>
  <c r="AH525"/>
  <c r="AI525" s="1"/>
  <c r="AH526"/>
  <c r="AI526" s="1"/>
  <c r="AH527"/>
  <c r="AI527" s="1"/>
  <c r="AH528"/>
  <c r="AI528" s="1"/>
  <c r="AH529"/>
  <c r="AI529" s="1"/>
  <c r="AH530"/>
  <c r="AI530" s="1"/>
  <c r="AH531"/>
  <c r="AI531" s="1"/>
  <c r="AH532"/>
  <c r="AI532" s="1"/>
  <c r="AH533"/>
  <c r="AI533" s="1"/>
  <c r="AH534"/>
  <c r="AI534" s="1"/>
  <c r="AH535"/>
  <c r="AI535" s="1"/>
  <c r="AH536"/>
  <c r="AI536" s="1"/>
  <c r="AH537"/>
  <c r="AI537" s="1"/>
  <c r="AH538"/>
  <c r="AI538" s="1"/>
  <c r="AH539"/>
  <c r="AI539" s="1"/>
  <c r="AH540"/>
  <c r="AI540" s="1"/>
  <c r="AH541"/>
  <c r="AI541" s="1"/>
  <c r="AH542"/>
  <c r="AI542" s="1"/>
  <c r="AH543"/>
  <c r="AI543" s="1"/>
  <c r="AH544"/>
  <c r="AI544" s="1"/>
  <c r="AH545"/>
  <c r="AI545" s="1"/>
  <c r="AH546"/>
  <c r="AI546" s="1"/>
  <c r="AH547"/>
  <c r="AI547" s="1"/>
  <c r="AH548"/>
  <c r="AI548" s="1"/>
  <c r="AH549"/>
  <c r="AI549" s="1"/>
  <c r="AH550"/>
  <c r="AI550" s="1"/>
  <c r="AH551"/>
  <c r="AI551" s="1"/>
  <c r="AH552"/>
  <c r="AI552" s="1"/>
  <c r="AH553"/>
  <c r="AI553" s="1"/>
  <c r="AH554"/>
  <c r="AI554" s="1"/>
  <c r="AH555"/>
  <c r="AI555" s="1"/>
  <c r="AH556"/>
  <c r="AI556" s="1"/>
  <c r="AH557"/>
  <c r="AI557" s="1"/>
  <c r="AH558"/>
  <c r="AI558" s="1"/>
  <c r="AH559"/>
  <c r="AI559" s="1"/>
  <c r="AH560"/>
  <c r="AI560" s="1"/>
  <c r="AH561"/>
  <c r="AI561" s="1"/>
  <c r="AH562"/>
  <c r="AI562" s="1"/>
  <c r="AH563"/>
  <c r="AI563" s="1"/>
  <c r="AH564"/>
  <c r="AI564" s="1"/>
  <c r="AH565"/>
  <c r="AI565" s="1"/>
  <c r="AH566"/>
  <c r="AI566" s="1"/>
  <c r="AH567"/>
  <c r="AI567" s="1"/>
  <c r="AH568"/>
  <c r="AI568" s="1"/>
  <c r="AH569"/>
  <c r="AI569" s="1"/>
  <c r="AH570"/>
  <c r="AI570" s="1"/>
  <c r="AH571"/>
  <c r="AI571" s="1"/>
  <c r="AH572"/>
  <c r="AI572" s="1"/>
  <c r="AH573"/>
  <c r="AI573" s="1"/>
  <c r="AH574"/>
  <c r="AI574" s="1"/>
  <c r="AH575"/>
  <c r="AI575" s="1"/>
  <c r="AH576"/>
  <c r="AI576" s="1"/>
  <c r="AH577"/>
  <c r="AI577" s="1"/>
  <c r="AH578"/>
  <c r="AI578" s="1"/>
  <c r="AH579"/>
  <c r="AI579" s="1"/>
  <c r="AH580"/>
  <c r="AI580" s="1"/>
  <c r="AH581"/>
  <c r="AI581" s="1"/>
  <c r="AH582"/>
  <c r="AI582" s="1"/>
  <c r="AH583"/>
  <c r="AI583" s="1"/>
  <c r="AH584"/>
  <c r="AI584" s="1"/>
  <c r="AH585"/>
  <c r="AI585" s="1"/>
  <c r="AH586"/>
  <c r="AI586" s="1"/>
  <c r="AH587"/>
  <c r="AI587" s="1"/>
  <c r="AH588"/>
  <c r="AI588" s="1"/>
  <c r="AH589"/>
  <c r="AI589" s="1"/>
  <c r="AH590"/>
  <c r="AI590" s="1"/>
  <c r="AH591"/>
  <c r="AI591" s="1"/>
  <c r="AH592"/>
  <c r="AI592" s="1"/>
  <c r="AH593"/>
  <c r="AI593" s="1"/>
  <c r="AH594"/>
  <c r="AI594" s="1"/>
  <c r="AH595"/>
  <c r="AI595" s="1"/>
  <c r="AH596"/>
  <c r="AI596" s="1"/>
  <c r="AH597"/>
  <c r="AI597" s="1"/>
  <c r="AH598"/>
  <c r="AI598" s="1"/>
  <c r="AH599"/>
  <c r="AI599" s="1"/>
  <c r="AH600"/>
  <c r="AI600" s="1"/>
  <c r="AH601"/>
  <c r="AI601" s="1"/>
  <c r="AH602"/>
  <c r="AI602" s="1"/>
  <c r="AH603"/>
  <c r="AI603" s="1"/>
  <c r="AH604"/>
  <c r="AI604" s="1"/>
  <c r="AH605"/>
  <c r="AI605" s="1"/>
  <c r="AH606"/>
  <c r="AI606" s="1"/>
  <c r="AH607"/>
  <c r="AI607" s="1"/>
  <c r="AH608"/>
  <c r="AI608" s="1"/>
  <c r="AH609"/>
  <c r="AI609" s="1"/>
  <c r="AH610"/>
  <c r="AI610" s="1"/>
  <c r="AH611"/>
  <c r="AI611" s="1"/>
  <c r="AH612"/>
  <c r="AI612" s="1"/>
  <c r="AH613"/>
  <c r="AI613" s="1"/>
  <c r="AH614"/>
  <c r="AI614" s="1"/>
  <c r="AH615"/>
  <c r="AI615" s="1"/>
  <c r="AH616"/>
  <c r="AI616" s="1"/>
  <c r="AH617"/>
  <c r="AI617" s="1"/>
  <c r="AH618"/>
  <c r="AI618" s="1"/>
  <c r="AH619"/>
  <c r="AI619" s="1"/>
  <c r="AH620"/>
  <c r="AI620" s="1"/>
  <c r="AH621"/>
  <c r="AI621" s="1"/>
  <c r="AH622"/>
  <c r="AI622" s="1"/>
  <c r="AH623"/>
  <c r="AI623" s="1"/>
  <c r="AH624"/>
  <c r="AI624" s="1"/>
  <c r="AH625"/>
  <c r="AI625" s="1"/>
  <c r="AH626"/>
  <c r="AI626" s="1"/>
  <c r="AH627"/>
  <c r="AI627" s="1"/>
  <c r="AH628"/>
  <c r="AI628" s="1"/>
  <c r="AH629"/>
  <c r="AI629" s="1"/>
  <c r="AH630"/>
  <c r="AI630" s="1"/>
  <c r="AH631"/>
  <c r="AI631" s="1"/>
  <c r="AH632"/>
  <c r="AI632" s="1"/>
  <c r="AH633"/>
  <c r="AI633" s="1"/>
  <c r="AH634"/>
  <c r="AI634" s="1"/>
  <c r="AH635"/>
  <c r="AI635" s="1"/>
  <c r="AH636"/>
  <c r="AI636" s="1"/>
  <c r="AH637"/>
  <c r="AI637" s="1"/>
  <c r="AH638"/>
  <c r="AI638" s="1"/>
  <c r="AH639"/>
  <c r="AI639" s="1"/>
  <c r="AH640"/>
  <c r="AI640" s="1"/>
  <c r="AH641"/>
  <c r="AI641" s="1"/>
  <c r="AH642"/>
  <c r="AI642" s="1"/>
  <c r="AH643"/>
  <c r="AI643" s="1"/>
  <c r="AH644"/>
  <c r="AI644" s="1"/>
  <c r="AH645"/>
  <c r="AI645" s="1"/>
  <c r="AH646"/>
  <c r="AI646" s="1"/>
  <c r="AH647"/>
  <c r="AI647" s="1"/>
  <c r="AH648"/>
  <c r="AI648" s="1"/>
  <c r="AH649"/>
  <c r="AI649" s="1"/>
  <c r="AH650"/>
  <c r="AI650" s="1"/>
  <c r="AH651"/>
  <c r="AI651" s="1"/>
  <c r="AH652"/>
  <c r="AI652" s="1"/>
  <c r="AH653"/>
  <c r="AI653" s="1"/>
  <c r="AH654"/>
  <c r="AI654" s="1"/>
  <c r="AH655"/>
  <c r="AI655" s="1"/>
  <c r="AH656"/>
  <c r="AI656" s="1"/>
  <c r="AH657"/>
  <c r="AI657" s="1"/>
  <c r="AH658"/>
  <c r="AI658" s="1"/>
  <c r="AH659"/>
  <c r="AI659" s="1"/>
  <c r="AH660"/>
  <c r="AI660" s="1"/>
  <c r="AH661"/>
  <c r="AI661" s="1"/>
  <c r="AH662"/>
  <c r="AI662" s="1"/>
  <c r="AH663"/>
  <c r="AI663" s="1"/>
  <c r="AH664"/>
  <c r="AI664" s="1"/>
  <c r="AH665"/>
  <c r="AI665" s="1"/>
  <c r="AH666"/>
  <c r="AI666" s="1"/>
  <c r="AH667"/>
  <c r="AI667" s="1"/>
  <c r="AH668"/>
  <c r="AI668" s="1"/>
  <c r="AH669"/>
  <c r="AI669" s="1"/>
  <c r="AH670"/>
  <c r="AI670" s="1"/>
  <c r="AH671"/>
  <c r="AI671" s="1"/>
  <c r="AH672"/>
  <c r="AI672" s="1"/>
  <c r="AH673"/>
  <c r="AI673" s="1"/>
  <c r="AH674"/>
  <c r="AI674" s="1"/>
  <c r="AH675"/>
  <c r="AI675" s="1"/>
  <c r="AH676"/>
  <c r="AI676" s="1"/>
  <c r="AH677"/>
  <c r="AI677" s="1"/>
  <c r="AH678"/>
  <c r="AI678" s="1"/>
  <c r="AH679"/>
  <c r="AI679" s="1"/>
  <c r="AH680"/>
  <c r="AI680" s="1"/>
  <c r="AH681"/>
  <c r="AI681" s="1"/>
  <c r="AH682"/>
  <c r="AI682" s="1"/>
  <c r="AH683"/>
  <c r="AI683" s="1"/>
  <c r="AH684"/>
  <c r="AI684" s="1"/>
  <c r="AH685"/>
  <c r="AI685" s="1"/>
  <c r="AH686"/>
  <c r="AI686" s="1"/>
  <c r="AH687"/>
  <c r="AI687" s="1"/>
  <c r="AH688"/>
  <c r="AI688" s="1"/>
  <c r="AH689"/>
  <c r="AI689" s="1"/>
  <c r="AH690"/>
  <c r="AI690" s="1"/>
  <c r="AH691"/>
  <c r="AI691" s="1"/>
  <c r="AH692"/>
  <c r="AI692" s="1"/>
  <c r="AH693"/>
  <c r="AI693" s="1"/>
  <c r="AH694"/>
  <c r="AI694" s="1"/>
  <c r="AH695"/>
  <c r="AI695" s="1"/>
  <c r="AH696"/>
  <c r="AI696" s="1"/>
  <c r="AH697"/>
  <c r="AI697" s="1"/>
  <c r="AH698"/>
  <c r="AI698" s="1"/>
  <c r="AH699"/>
  <c r="AI699" s="1"/>
  <c r="AH700"/>
  <c r="AI700" s="1"/>
  <c r="AH701"/>
  <c r="AI701" s="1"/>
  <c r="AH702"/>
  <c r="AI702" s="1"/>
  <c r="AH703"/>
  <c r="AI703" s="1"/>
  <c r="AH704"/>
  <c r="AI704" s="1"/>
  <c r="AH705"/>
  <c r="AI705" s="1"/>
  <c r="AH706"/>
  <c r="AI706" s="1"/>
  <c r="AH707"/>
  <c r="AI707" s="1"/>
  <c r="AH708"/>
  <c r="AI708" s="1"/>
  <c r="AH709"/>
  <c r="AI709" s="1"/>
  <c r="AH710"/>
  <c r="AI710" s="1"/>
  <c r="AH711"/>
  <c r="AI711" s="1"/>
  <c r="AH712"/>
  <c r="AI712" s="1"/>
  <c r="AH713"/>
  <c r="AI713" s="1"/>
  <c r="AH714"/>
  <c r="AI714" s="1"/>
  <c r="AH715"/>
  <c r="AI715" s="1"/>
  <c r="AH716"/>
  <c r="AI716" s="1"/>
  <c r="AH717"/>
  <c r="AI717" s="1"/>
  <c r="AH718"/>
  <c r="AI718" s="1"/>
  <c r="AH719"/>
  <c r="AI719" s="1"/>
  <c r="AH720"/>
  <c r="AI720" s="1"/>
  <c r="AH721"/>
  <c r="AI721" s="1"/>
  <c r="AH722"/>
  <c r="AI722" s="1"/>
  <c r="AH723"/>
  <c r="AI723" s="1"/>
  <c r="AH724"/>
  <c r="AI724" s="1"/>
  <c r="AH725"/>
  <c r="AI725" s="1"/>
  <c r="AH726"/>
  <c r="AI726" s="1"/>
  <c r="AH727"/>
  <c r="AI727" s="1"/>
  <c r="AH728"/>
  <c r="AI728" s="1"/>
  <c r="AH729"/>
  <c r="AI729" s="1"/>
  <c r="AH730"/>
  <c r="AI730" s="1"/>
  <c r="AH731"/>
  <c r="AI731" s="1"/>
  <c r="AH732"/>
  <c r="AI732" s="1"/>
  <c r="AH733"/>
  <c r="AI733" s="1"/>
  <c r="AH734"/>
  <c r="AI734" s="1"/>
  <c r="AH735"/>
  <c r="AI735" s="1"/>
  <c r="AH736"/>
  <c r="AI736" s="1"/>
  <c r="AH737"/>
  <c r="AI737" s="1"/>
  <c r="AH738"/>
  <c r="AI738" s="1"/>
  <c r="AH739"/>
  <c r="AI739" s="1"/>
  <c r="AH740"/>
  <c r="AI740" s="1"/>
  <c r="AH741"/>
  <c r="AI741" s="1"/>
  <c r="AH742"/>
  <c r="AI742" s="1"/>
  <c r="AH743"/>
  <c r="AI743" s="1"/>
  <c r="AH744"/>
  <c r="AI744" s="1"/>
  <c r="AH745"/>
  <c r="AI745" s="1"/>
  <c r="AH746"/>
  <c r="AI746" s="1"/>
  <c r="AH747"/>
  <c r="AI747" s="1"/>
  <c r="AH748"/>
  <c r="AI748" s="1"/>
  <c r="AH749"/>
  <c r="AI749" s="1"/>
  <c r="AH750"/>
  <c r="AI750" s="1"/>
  <c r="AH751"/>
  <c r="AI751" s="1"/>
  <c r="AH752"/>
  <c r="AI752" s="1"/>
  <c r="AH753"/>
  <c r="AI753" s="1"/>
  <c r="AH754"/>
  <c r="AI754" s="1"/>
  <c r="AH755"/>
  <c r="AI755" s="1"/>
  <c r="AH756"/>
  <c r="AI756" s="1"/>
  <c r="AH757"/>
  <c r="AI757" s="1"/>
  <c r="AH758"/>
  <c r="AI758" s="1"/>
  <c r="AH759"/>
  <c r="AI759" s="1"/>
  <c r="AH760"/>
  <c r="AI760" s="1"/>
  <c r="AH761"/>
  <c r="AI761" s="1"/>
  <c r="AH762"/>
  <c r="AI762" s="1"/>
  <c r="AH763"/>
  <c r="AI763" s="1"/>
  <c r="AH764"/>
  <c r="AI764" s="1"/>
  <c r="AH765"/>
  <c r="AI765" s="1"/>
  <c r="AH766"/>
  <c r="AI766" s="1"/>
  <c r="AH767"/>
  <c r="AI767" s="1"/>
  <c r="AH768"/>
  <c r="AI768" s="1"/>
  <c r="AH769"/>
  <c r="AI769" s="1"/>
  <c r="AH770"/>
  <c r="AI770" s="1"/>
  <c r="AH771"/>
  <c r="AI771" s="1"/>
  <c r="AH772"/>
  <c r="AI772" s="1"/>
  <c r="AH773"/>
  <c r="AI773" s="1"/>
  <c r="AH774"/>
  <c r="AI774" s="1"/>
  <c r="AH775"/>
  <c r="AI775" s="1"/>
  <c r="AH776"/>
  <c r="AI776" s="1"/>
  <c r="AH777"/>
  <c r="AI777" s="1"/>
  <c r="AH778"/>
  <c r="AI778" s="1"/>
  <c r="AH779"/>
  <c r="AI779" s="1"/>
  <c r="AH780"/>
  <c r="AI780" s="1"/>
  <c r="AH781"/>
  <c r="AI781" s="1"/>
  <c r="AH782"/>
  <c r="AI782" s="1"/>
  <c r="AH783"/>
  <c r="AI783" s="1"/>
  <c r="AH784"/>
  <c r="AI784" s="1"/>
  <c r="AH785"/>
  <c r="AI785" s="1"/>
  <c r="AH786"/>
  <c r="AI786" s="1"/>
  <c r="AH787"/>
  <c r="AI787" s="1"/>
  <c r="AH788"/>
  <c r="AI788" s="1"/>
  <c r="AH789"/>
  <c r="AI789" s="1"/>
  <c r="AH790"/>
  <c r="AI790" s="1"/>
  <c r="AH791"/>
  <c r="AI791" s="1"/>
  <c r="AH792"/>
  <c r="AI792" s="1"/>
  <c r="AH793"/>
  <c r="AI793" s="1"/>
  <c r="AH794"/>
  <c r="AI794" s="1"/>
  <c r="AH795"/>
  <c r="AI795" s="1"/>
  <c r="AH796"/>
  <c r="AI796" s="1"/>
  <c r="AH797"/>
  <c r="AI797" s="1"/>
  <c r="AH798"/>
  <c r="AI798" s="1"/>
  <c r="AH799"/>
  <c r="AI799" s="1"/>
  <c r="AH800"/>
  <c r="AI800" s="1"/>
  <c r="AH801"/>
  <c r="AI801" s="1"/>
  <c r="AH802"/>
  <c r="AI802" s="1"/>
  <c r="AH803"/>
  <c r="AI803" s="1"/>
  <c r="AH804"/>
  <c r="AI804" s="1"/>
  <c r="AH805"/>
  <c r="AI805" s="1"/>
  <c r="AH806"/>
  <c r="AI806" s="1"/>
  <c r="AH807"/>
  <c r="AI807" s="1"/>
  <c r="AH808"/>
  <c r="AI808" s="1"/>
  <c r="AH809"/>
  <c r="AI809" s="1"/>
  <c r="AH810"/>
  <c r="AI810" s="1"/>
  <c r="AH811"/>
  <c r="AI811" s="1"/>
  <c r="AH812"/>
  <c r="AI812" s="1"/>
  <c r="AH813"/>
  <c r="AI813" s="1"/>
  <c r="AH814"/>
  <c r="AI814" s="1"/>
  <c r="AH815"/>
  <c r="AI815" s="1"/>
  <c r="AH816"/>
  <c r="AI816" s="1"/>
  <c r="AH817"/>
  <c r="AI817" s="1"/>
  <c r="AH818"/>
  <c r="AI818" s="1"/>
  <c r="AH819"/>
  <c r="AI819" s="1"/>
  <c r="AH820"/>
  <c r="AI820" s="1"/>
  <c r="AH821"/>
  <c r="AI821" s="1"/>
  <c r="AH822"/>
  <c r="AI822" s="1"/>
  <c r="AH823"/>
  <c r="AI823" s="1"/>
  <c r="AH824"/>
  <c r="AI824" s="1"/>
  <c r="AH825"/>
  <c r="AI825" s="1"/>
  <c r="AH826"/>
  <c r="AI826" s="1"/>
  <c r="AH827"/>
  <c r="AI827" s="1"/>
  <c r="AH828"/>
  <c r="AI828" s="1"/>
  <c r="AH829"/>
  <c r="AI829" s="1"/>
  <c r="AH830"/>
  <c r="AI830" s="1"/>
  <c r="AH831"/>
  <c r="AI831" s="1"/>
  <c r="AH832"/>
  <c r="AI832" s="1"/>
  <c r="AH833"/>
  <c r="AI833" s="1"/>
  <c r="AH834"/>
  <c r="AI834" s="1"/>
  <c r="AH835"/>
  <c r="AI835" s="1"/>
  <c r="AH836"/>
  <c r="AI836" s="1"/>
  <c r="AH837"/>
  <c r="AI837" s="1"/>
  <c r="AH838"/>
  <c r="AI838" s="1"/>
  <c r="AH839"/>
  <c r="AI839" s="1"/>
  <c r="AH840"/>
  <c r="AI840" s="1"/>
  <c r="AH841"/>
  <c r="AI841" s="1"/>
  <c r="AH842"/>
  <c r="AI842" s="1"/>
  <c r="AH843"/>
  <c r="AI843" s="1"/>
  <c r="AH844"/>
  <c r="AI844" s="1"/>
  <c r="AH845"/>
  <c r="AI845" s="1"/>
  <c r="AH846"/>
  <c r="AI846" s="1"/>
  <c r="AH847"/>
  <c r="AI847" s="1"/>
  <c r="AH848"/>
  <c r="AI848" s="1"/>
  <c r="AH849"/>
  <c r="AI849" s="1"/>
  <c r="AH850"/>
  <c r="AI850" s="1"/>
  <c r="AH851"/>
  <c r="AI851" s="1"/>
  <c r="AH852"/>
  <c r="AI852" s="1"/>
  <c r="AH853"/>
  <c r="AI853" s="1"/>
  <c r="AH854"/>
  <c r="AI854" s="1"/>
  <c r="AH855"/>
  <c r="AI855" s="1"/>
  <c r="AH856"/>
  <c r="AI856" s="1"/>
  <c r="AH857"/>
  <c r="AI857" s="1"/>
  <c r="AH858"/>
  <c r="AI858" s="1"/>
  <c r="AH859"/>
  <c r="AI859" s="1"/>
  <c r="AH860"/>
  <c r="AI860" s="1"/>
  <c r="AH861"/>
  <c r="AI861" s="1"/>
  <c r="AH862"/>
  <c r="AI862" s="1"/>
  <c r="AH863"/>
  <c r="AI863" s="1"/>
  <c r="AH864"/>
  <c r="AI864" s="1"/>
  <c r="AH865"/>
  <c r="AI865" s="1"/>
  <c r="AH866"/>
  <c r="AI866" s="1"/>
  <c r="AH867"/>
  <c r="AI867" s="1"/>
  <c r="AH868"/>
  <c r="AI868" s="1"/>
  <c r="AH869"/>
  <c r="AI869" s="1"/>
  <c r="AH870"/>
  <c r="AI870" s="1"/>
  <c r="AH871"/>
  <c r="AI871" s="1"/>
  <c r="AH872"/>
  <c r="AI872" s="1"/>
  <c r="AH873"/>
  <c r="AI873" s="1"/>
  <c r="AH874"/>
  <c r="AI874" s="1"/>
  <c r="AH875"/>
  <c r="AI875" s="1"/>
  <c r="AH876"/>
  <c r="AI876" s="1"/>
  <c r="AH877"/>
  <c r="AI877" s="1"/>
  <c r="AH878"/>
  <c r="AI878" s="1"/>
  <c r="AH879"/>
  <c r="AI879" s="1"/>
  <c r="AH880"/>
  <c r="AI880" s="1"/>
  <c r="AH881"/>
  <c r="AI881" s="1"/>
  <c r="AH882"/>
  <c r="AI882" s="1"/>
  <c r="AH883"/>
  <c r="AI883" s="1"/>
  <c r="AH884"/>
  <c r="AI884" s="1"/>
  <c r="AH885"/>
  <c r="AI885" s="1"/>
  <c r="AH886"/>
  <c r="AI886" s="1"/>
  <c r="AH887"/>
  <c r="AI887" s="1"/>
  <c r="AH888"/>
  <c r="AI888" s="1"/>
  <c r="AH889"/>
  <c r="AI889" s="1"/>
  <c r="AH890"/>
  <c r="AI890" s="1"/>
  <c r="AH891"/>
  <c r="AI891" s="1"/>
  <c r="AH892"/>
  <c r="AI892" s="1"/>
  <c r="AH893"/>
  <c r="AI893" s="1"/>
  <c r="AH894"/>
  <c r="AI894" s="1"/>
  <c r="AH895"/>
  <c r="AI895" s="1"/>
  <c r="AH896"/>
  <c r="AI896" s="1"/>
  <c r="AH897"/>
  <c r="AI897" s="1"/>
  <c r="AH898"/>
  <c r="AI898" s="1"/>
  <c r="AH899"/>
  <c r="AI899" s="1"/>
  <c r="AH900"/>
  <c r="AI900" s="1"/>
  <c r="AH901"/>
  <c r="AI901" s="1"/>
  <c r="AH902"/>
  <c r="AI902" s="1"/>
  <c r="AH903"/>
  <c r="AI903" s="1"/>
  <c r="AH904"/>
  <c r="AI904" s="1"/>
  <c r="AH905"/>
  <c r="AI905" s="1"/>
  <c r="AH906"/>
  <c r="AI906" s="1"/>
  <c r="AH907"/>
  <c r="AI907" s="1"/>
  <c r="AH908"/>
  <c r="AI908" s="1"/>
  <c r="AH909"/>
  <c r="AI909" s="1"/>
  <c r="AH910"/>
  <c r="AI910" s="1"/>
  <c r="AH911"/>
  <c r="AI911" s="1"/>
  <c r="AH912"/>
  <c r="AI912" s="1"/>
  <c r="AH913"/>
  <c r="AI913" s="1"/>
  <c r="AH914"/>
  <c r="AI914" s="1"/>
  <c r="AH915"/>
  <c r="AI915" s="1"/>
  <c r="AH916"/>
  <c r="AI916" s="1"/>
  <c r="AH917"/>
  <c r="AI917" s="1"/>
  <c r="AH918"/>
  <c r="AI918" s="1"/>
  <c r="AH919"/>
  <c r="AI919" s="1"/>
  <c r="AH920"/>
  <c r="AI920" s="1"/>
  <c r="AH921"/>
  <c r="AI921" s="1"/>
  <c r="AH922"/>
  <c r="AI922" s="1"/>
  <c r="AH923"/>
  <c r="AI923" s="1"/>
  <c r="AH924"/>
  <c r="AI924" s="1"/>
  <c r="AH925"/>
  <c r="AI925" s="1"/>
  <c r="AH926"/>
  <c r="AI926" s="1"/>
  <c r="AH927"/>
  <c r="AI927" s="1"/>
  <c r="AH928"/>
  <c r="AI928" s="1"/>
  <c r="AH929"/>
  <c r="AI929" s="1"/>
  <c r="AH930"/>
  <c r="AI930" s="1"/>
  <c r="AH931"/>
  <c r="AI931" s="1"/>
  <c r="AH932"/>
  <c r="AI932" s="1"/>
  <c r="AH933"/>
  <c r="AI933" s="1"/>
  <c r="AH934"/>
  <c r="AI934" s="1"/>
  <c r="AH935"/>
  <c r="AI935" s="1"/>
  <c r="AH936"/>
  <c r="AI936" s="1"/>
  <c r="AH937"/>
  <c r="AI937" s="1"/>
  <c r="AH938"/>
  <c r="AI938" s="1"/>
  <c r="AH939"/>
  <c r="AI939" s="1"/>
  <c r="AH940"/>
  <c r="AI940" s="1"/>
  <c r="AH941"/>
  <c r="AI941" s="1"/>
  <c r="AH942"/>
  <c r="AI942" s="1"/>
  <c r="AH943"/>
  <c r="AI943" s="1"/>
  <c r="AH944"/>
  <c r="AI944" s="1"/>
  <c r="AH945"/>
  <c r="AI945" s="1"/>
  <c r="AH946"/>
  <c r="AI946" s="1"/>
  <c r="AH947"/>
  <c r="AI947" s="1"/>
  <c r="AH948"/>
  <c r="AI948" s="1"/>
  <c r="AH949"/>
  <c r="AI949" s="1"/>
  <c r="AH950"/>
  <c r="AI950" s="1"/>
  <c r="AH951"/>
  <c r="AI951" s="1"/>
  <c r="AH952"/>
  <c r="AI952" s="1"/>
  <c r="AH953"/>
  <c r="AI953" s="1"/>
  <c r="AH954"/>
  <c r="AI954" s="1"/>
  <c r="AH955"/>
  <c r="AI955" s="1"/>
  <c r="AH956"/>
  <c r="AI956" s="1"/>
  <c r="AH957"/>
  <c r="AI957" s="1"/>
  <c r="AH958"/>
  <c r="AI958" s="1"/>
  <c r="AH959"/>
  <c r="AI959" s="1"/>
  <c r="AH960"/>
  <c r="AI960" s="1"/>
  <c r="AH961"/>
  <c r="AI961" s="1"/>
  <c r="AH962"/>
  <c r="AI962" s="1"/>
  <c r="AH963"/>
  <c r="AI963" s="1"/>
  <c r="AH964"/>
  <c r="AI964" s="1"/>
  <c r="AH965"/>
  <c r="AI965" s="1"/>
  <c r="AH966"/>
  <c r="AI966" s="1"/>
  <c r="AH967"/>
  <c r="AI967" s="1"/>
  <c r="AH968"/>
  <c r="AI968" s="1"/>
  <c r="AH969"/>
  <c r="AI969" s="1"/>
  <c r="AH970"/>
  <c r="AI970" s="1"/>
  <c r="AH971"/>
  <c r="AI971" s="1"/>
  <c r="AH972"/>
  <c r="AI972" s="1"/>
  <c r="AH973"/>
  <c r="AI973" s="1"/>
  <c r="AH974"/>
  <c r="AI974" s="1"/>
  <c r="AH975"/>
  <c r="AI975" s="1"/>
  <c r="AH976"/>
  <c r="AI976" s="1"/>
  <c r="AH977"/>
  <c r="AI977" s="1"/>
  <c r="AH978"/>
  <c r="AI978" s="1"/>
  <c r="AH979"/>
  <c r="AI979" s="1"/>
  <c r="AH980"/>
  <c r="AI980" s="1"/>
  <c r="AH981"/>
  <c r="AI981" s="1"/>
  <c r="AH982"/>
  <c r="AI982" s="1"/>
  <c r="AH983"/>
  <c r="AI983" s="1"/>
  <c r="AH984"/>
  <c r="AI984" s="1"/>
  <c r="AH985"/>
  <c r="AI985" s="1"/>
  <c r="AH986"/>
  <c r="AI986" s="1"/>
  <c r="AH987"/>
  <c r="AI987" s="1"/>
  <c r="AH988"/>
  <c r="AI988" s="1"/>
  <c r="AH989"/>
  <c r="AI989" s="1"/>
  <c r="AH990"/>
  <c r="AI990" s="1"/>
  <c r="AH991"/>
  <c r="AI991" s="1"/>
  <c r="AH992"/>
  <c r="AI992" s="1"/>
  <c r="AH993"/>
  <c r="AI993" s="1"/>
  <c r="AH994"/>
  <c r="AI994" s="1"/>
  <c r="AH995"/>
  <c r="AI995" s="1"/>
  <c r="AH996"/>
  <c r="AI996" s="1"/>
  <c r="AH997"/>
  <c r="AI997" s="1"/>
  <c r="AH998"/>
  <c r="AI998" s="1"/>
  <c r="AH999"/>
  <c r="AI999" s="1"/>
  <c r="AH1000"/>
  <c r="AI1000" s="1"/>
  <c r="AH1001"/>
  <c r="AI1001" s="1"/>
  <c r="AH1002"/>
  <c r="AI1002" s="1"/>
  <c r="AH1003"/>
  <c r="AI1003" s="1"/>
  <c r="AH1004"/>
  <c r="AI1004" s="1"/>
  <c r="AH1005"/>
  <c r="AI1005" s="1"/>
  <c r="AH1006"/>
  <c r="AI1006" s="1"/>
  <c r="AH1007"/>
  <c r="AI1007" s="1"/>
  <c r="AH1008"/>
  <c r="AI1008" s="1"/>
  <c r="AH1009"/>
  <c r="AI1009" s="1"/>
  <c r="AH1010"/>
  <c r="AI1010" s="1"/>
  <c r="AH1011"/>
  <c r="AI1011" s="1"/>
  <c r="AH1012"/>
  <c r="AI1012" s="1"/>
  <c r="AH1013"/>
  <c r="AI1013" s="1"/>
  <c r="AH1014"/>
  <c r="AI1014" s="1"/>
  <c r="AH1015"/>
  <c r="AI1015" s="1"/>
  <c r="AH1016"/>
  <c r="AI1016" s="1"/>
  <c r="AH1017"/>
  <c r="AI1017" s="1"/>
  <c r="AH1018"/>
  <c r="AI1018" s="1"/>
  <c r="AH1019"/>
  <c r="AI1019" s="1"/>
  <c r="AH1020"/>
  <c r="AI1020" s="1"/>
  <c r="AH1021"/>
  <c r="AI1021" s="1"/>
  <c r="AH1022"/>
  <c r="AI1022" s="1"/>
  <c r="AH1023"/>
  <c r="AI1023" s="1"/>
  <c r="AH1024"/>
  <c r="AI1024" s="1"/>
  <c r="AH1025"/>
  <c r="AI1025" s="1"/>
  <c r="AH1026"/>
  <c r="AI1026" s="1"/>
  <c r="AH1027"/>
  <c r="AI1027" s="1"/>
  <c r="AH1028"/>
  <c r="AI1028" s="1"/>
  <c r="AH1029"/>
  <c r="AI1029" s="1"/>
  <c r="AH1030"/>
  <c r="AI1030" s="1"/>
  <c r="AH1031"/>
  <c r="AI1031" s="1"/>
  <c r="AH1032"/>
  <c r="AI1032" s="1"/>
  <c r="AH1033"/>
  <c r="AI1033" s="1"/>
  <c r="AH1034"/>
  <c r="AI1034" s="1"/>
  <c r="AH1035"/>
  <c r="AI1035" s="1"/>
  <c r="AH1036"/>
  <c r="AI1036" s="1"/>
  <c r="AH1037"/>
  <c r="AI1037" s="1"/>
  <c r="AH1038"/>
  <c r="AI1038" s="1"/>
  <c r="AH1039"/>
  <c r="AI1039" s="1"/>
  <c r="AH1040"/>
  <c r="AI1040" s="1"/>
  <c r="AH1041"/>
  <c r="AI1041" s="1"/>
  <c r="AH1042"/>
  <c r="AI1042" s="1"/>
  <c r="AH1043"/>
  <c r="AI1043" s="1"/>
  <c r="AH1044"/>
  <c r="AI1044" s="1"/>
  <c r="AH1045"/>
  <c r="AI1045" s="1"/>
  <c r="AH1046"/>
  <c r="AI1046" s="1"/>
  <c r="AH1047"/>
  <c r="AI1047" s="1"/>
  <c r="AH1048"/>
  <c r="AI1048" s="1"/>
  <c r="AH1049"/>
  <c r="AI1049" s="1"/>
  <c r="AH1050"/>
  <c r="AI1050" s="1"/>
  <c r="AH1051"/>
  <c r="AI1051" s="1"/>
  <c r="AH1052"/>
  <c r="AI1052" s="1"/>
  <c r="AH1053"/>
  <c r="AI1053" s="1"/>
  <c r="AH1054"/>
  <c r="AI1054" s="1"/>
  <c r="AH1055"/>
  <c r="AI1055" s="1"/>
  <c r="AH1056"/>
  <c r="AI1056" s="1"/>
  <c r="AH1057"/>
  <c r="AI1057" s="1"/>
  <c r="AH1058"/>
  <c r="AI1058" s="1"/>
  <c r="AH1059"/>
  <c r="AI1059" s="1"/>
  <c r="AH1060"/>
  <c r="AI1060" s="1"/>
  <c r="AH1061"/>
  <c r="AI1061" s="1"/>
  <c r="AH1062"/>
  <c r="AI1062" s="1"/>
  <c r="AH1063"/>
  <c r="AI1063" s="1"/>
  <c r="AH1064"/>
  <c r="AI1064" s="1"/>
  <c r="AH1065"/>
  <c r="AI1065" s="1"/>
  <c r="AH1066"/>
  <c r="AI1066" s="1"/>
  <c r="AH1067"/>
  <c r="AI1067" s="1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J5"/>
  <c r="AO5" s="1"/>
  <c r="AJ38"/>
  <c r="AO38" s="1"/>
  <c r="AJ45"/>
  <c r="AO45" s="1"/>
  <c r="AJ46"/>
  <c r="AO46" s="1"/>
  <c r="AJ56"/>
  <c r="AO56" s="1"/>
  <c r="AJ57"/>
  <c r="AO57" s="1"/>
  <c r="AJ59"/>
  <c r="AO59" s="1"/>
  <c r="AJ62"/>
  <c r="AO62" s="1"/>
  <c r="AJ77"/>
  <c r="AO77" s="1"/>
  <c r="AJ79"/>
  <c r="AO79" s="1"/>
  <c r="AJ81"/>
  <c r="AO81" s="1"/>
  <c r="AJ84"/>
  <c r="AO84" s="1"/>
  <c r="AJ92"/>
  <c r="AO92" s="1"/>
  <c r="AJ93"/>
  <c r="AO93" s="1"/>
  <c r="AJ94"/>
  <c r="AO94" s="1"/>
  <c r="AJ99"/>
  <c r="AO99" s="1"/>
  <c r="AJ110"/>
  <c r="AO110" s="1"/>
  <c r="AJ111"/>
  <c r="AO111" s="1"/>
  <c r="AJ115"/>
  <c r="AO115" s="1"/>
  <c r="AJ117"/>
  <c r="AO117" s="1"/>
  <c r="AJ121"/>
  <c r="AO121" s="1"/>
  <c r="AJ122"/>
  <c r="AO122" s="1"/>
  <c r="AJ123"/>
  <c r="AO123" s="1"/>
  <c r="AJ124"/>
  <c r="AO124" s="1"/>
  <c r="AJ125"/>
  <c r="AO125" s="1"/>
  <c r="AJ126"/>
  <c r="AO126" s="1"/>
  <c r="AJ127"/>
  <c r="AO127" s="1"/>
  <c r="AJ128"/>
  <c r="AO128" s="1"/>
  <c r="AJ129"/>
  <c r="AO129" s="1"/>
  <c r="AJ130"/>
  <c r="AO130" s="1"/>
  <c r="AJ131"/>
  <c r="AO131" s="1"/>
  <c r="AJ132"/>
  <c r="AO132" s="1"/>
  <c r="AJ133"/>
  <c r="AO133" s="1"/>
  <c r="AJ134"/>
  <c r="AO134" s="1"/>
  <c r="AJ135"/>
  <c r="AO135" s="1"/>
  <c r="AJ136"/>
  <c r="AO136" s="1"/>
  <c r="AJ137"/>
  <c r="AO137" s="1"/>
  <c r="AJ138"/>
  <c r="AO138" s="1"/>
  <c r="AJ139"/>
  <c r="AO139" s="1"/>
  <c r="AJ140"/>
  <c r="AO140" s="1"/>
  <c r="AJ141"/>
  <c r="AO141" s="1"/>
  <c r="AJ142"/>
  <c r="AO142" s="1"/>
  <c r="AJ143"/>
  <c r="AO143" s="1"/>
  <c r="AJ144"/>
  <c r="AO144" s="1"/>
  <c r="AJ145"/>
  <c r="AO145" s="1"/>
  <c r="AJ146"/>
  <c r="AO146" s="1"/>
  <c r="AJ147"/>
  <c r="AO147" s="1"/>
  <c r="AJ148"/>
  <c r="AO148" s="1"/>
  <c r="AJ149"/>
  <c r="AO149" s="1"/>
  <c r="AJ150"/>
  <c r="AO150" s="1"/>
  <c r="AJ151"/>
  <c r="AO151" s="1"/>
  <c r="AJ152"/>
  <c r="AO152" s="1"/>
  <c r="AJ153"/>
  <c r="AO153" s="1"/>
  <c r="AJ154"/>
  <c r="AO154" s="1"/>
  <c r="AJ155"/>
  <c r="AO155" s="1"/>
  <c r="AJ156"/>
  <c r="AO156" s="1"/>
  <c r="AJ157"/>
  <c r="AO157" s="1"/>
  <c r="AJ158"/>
  <c r="AO158" s="1"/>
  <c r="AJ159"/>
  <c r="AO159" s="1"/>
  <c r="AJ160"/>
  <c r="AO160" s="1"/>
  <c r="AJ161"/>
  <c r="AO161" s="1"/>
  <c r="AJ162"/>
  <c r="AO162" s="1"/>
  <c r="AJ163"/>
  <c r="AO163" s="1"/>
  <c r="AJ164"/>
  <c r="AO164" s="1"/>
  <c r="AJ165"/>
  <c r="AO165" s="1"/>
  <c r="AJ166"/>
  <c r="AO166" s="1"/>
  <c r="AJ167"/>
  <c r="AO167" s="1"/>
  <c r="AJ168"/>
  <c r="AO168" s="1"/>
  <c r="AJ169"/>
  <c r="AO169" s="1"/>
  <c r="AJ170"/>
  <c r="AO170" s="1"/>
  <c r="AJ171"/>
  <c r="AO171" s="1"/>
  <c r="AJ172"/>
  <c r="AO172" s="1"/>
  <c r="AJ173"/>
  <c r="AO173" s="1"/>
  <c r="AJ174"/>
  <c r="AO174" s="1"/>
  <c r="AJ175"/>
  <c r="AO175" s="1"/>
  <c r="AJ176"/>
  <c r="AO176" s="1"/>
  <c r="AJ177"/>
  <c r="AO177" s="1"/>
  <c r="AJ178"/>
  <c r="AO178" s="1"/>
  <c r="AJ179"/>
  <c r="AO179" s="1"/>
  <c r="AJ180"/>
  <c r="AO180" s="1"/>
  <c r="AJ181"/>
  <c r="AO181" s="1"/>
  <c r="AJ182"/>
  <c r="AO182" s="1"/>
  <c r="AJ183"/>
  <c r="AO183" s="1"/>
  <c r="AJ184"/>
  <c r="AJ185"/>
  <c r="AO185" s="1"/>
  <c r="AJ186"/>
  <c r="AJ187"/>
  <c r="AO187" s="1"/>
  <c r="AJ188"/>
  <c r="AJ189"/>
  <c r="AO189" s="1"/>
  <c r="AJ190"/>
  <c r="AO190" s="1"/>
  <c r="AJ191"/>
  <c r="AO191" s="1"/>
  <c r="AJ192"/>
  <c r="AJ193"/>
  <c r="AO193" s="1"/>
  <c r="AJ194"/>
  <c r="AJ195"/>
  <c r="AO195" s="1"/>
  <c r="AJ196"/>
  <c r="AJ197"/>
  <c r="AJ198"/>
  <c r="AO198" s="1"/>
  <c r="AJ199"/>
  <c r="AO199" s="1"/>
  <c r="AJ200"/>
  <c r="AJ201"/>
  <c r="AO201" s="1"/>
  <c r="AJ202"/>
  <c r="AO202" s="1"/>
  <c r="AJ203"/>
  <c r="AO203" s="1"/>
  <c r="AJ204"/>
  <c r="AO204" s="1"/>
  <c r="AJ205"/>
  <c r="AO205" s="1"/>
  <c r="AJ206"/>
  <c r="AJ207"/>
  <c r="AO207" s="1"/>
  <c r="AJ208"/>
  <c r="AO208" s="1"/>
  <c r="AJ209"/>
  <c r="AO209" s="1"/>
  <c r="AJ210"/>
  <c r="AO210" s="1"/>
  <c r="AJ211"/>
  <c r="AO211" s="1"/>
  <c r="AJ212"/>
  <c r="AJ213"/>
  <c r="AO213" s="1"/>
  <c r="AJ214"/>
  <c r="AJ215"/>
  <c r="AJ216"/>
  <c r="AJ217"/>
  <c r="AO217" s="1"/>
  <c r="AJ218"/>
  <c r="AO218" s="1"/>
  <c r="AJ219"/>
  <c r="AO219" s="1"/>
  <c r="AJ220"/>
  <c r="AJ221"/>
  <c r="AO221" s="1"/>
  <c r="AJ222"/>
  <c r="AJ223"/>
  <c r="AO223" s="1"/>
  <c r="AJ224"/>
  <c r="AJ225"/>
  <c r="AJ226"/>
  <c r="AJ227"/>
  <c r="AO227" s="1"/>
  <c r="AJ228"/>
  <c r="AJ229"/>
  <c r="AJ230"/>
  <c r="AO230" s="1"/>
  <c r="AJ231"/>
  <c r="AO231" s="1"/>
  <c r="AJ232"/>
  <c r="AO232" s="1"/>
  <c r="AJ233"/>
  <c r="AO233" s="1"/>
  <c r="AJ234"/>
  <c r="AJ235"/>
  <c r="AO235" s="1"/>
  <c r="AJ236"/>
  <c r="AJ237"/>
  <c r="AJ238"/>
  <c r="AJ239"/>
  <c r="AO239" s="1"/>
  <c r="AJ240"/>
  <c r="AO240" s="1"/>
  <c r="AJ241"/>
  <c r="AO241" s="1"/>
  <c r="AJ242"/>
  <c r="AO242" s="1"/>
  <c r="AJ243"/>
  <c r="AO243" s="1"/>
  <c r="AJ244"/>
  <c r="AJ245"/>
  <c r="AO245" s="1"/>
  <c r="AJ246"/>
  <c r="AJ247"/>
  <c r="AO247" s="1"/>
  <c r="AJ248"/>
  <c r="AJ249"/>
  <c r="AO249" s="1"/>
  <c r="AJ250"/>
  <c r="AO250" s="1"/>
  <c r="AJ251"/>
  <c r="AO251" s="1"/>
  <c r="AJ252"/>
  <c r="AJ253"/>
  <c r="AJ254"/>
  <c r="AJ255"/>
  <c r="AO255" s="1"/>
  <c r="AJ256"/>
  <c r="AJ257"/>
  <c r="AO257" s="1"/>
  <c r="AJ258"/>
  <c r="AJ259"/>
  <c r="AO259" s="1"/>
  <c r="AJ260"/>
  <c r="AJ261"/>
  <c r="AJ262"/>
  <c r="AO262" s="1"/>
  <c r="AJ263"/>
  <c r="AO263" s="1"/>
  <c r="AJ264"/>
  <c r="AJ265"/>
  <c r="AO265" s="1"/>
  <c r="AJ266"/>
  <c r="AJ267"/>
  <c r="AO267" s="1"/>
  <c r="AJ268"/>
  <c r="AJ269"/>
  <c r="AO269" s="1"/>
  <c r="AJ270"/>
  <c r="AJ271"/>
  <c r="AO271" s="1"/>
  <c r="AJ272"/>
  <c r="AO272" s="1"/>
  <c r="AJ273"/>
  <c r="AO273" s="1"/>
  <c r="AJ274"/>
  <c r="AO274" s="1"/>
  <c r="AJ275"/>
  <c r="AO275" s="1"/>
  <c r="AJ276"/>
  <c r="AJ277"/>
  <c r="AO277" s="1"/>
  <c r="AJ278"/>
  <c r="AJ279"/>
  <c r="AO279" s="1"/>
  <c r="AJ280"/>
  <c r="AO280" s="1"/>
  <c r="AJ281"/>
  <c r="AJ282"/>
  <c r="AJ283"/>
  <c r="AO283" s="1"/>
  <c r="AJ284"/>
  <c r="AJ285"/>
  <c r="AJ286"/>
  <c r="AJ287"/>
  <c r="AO287" s="1"/>
  <c r="AJ288"/>
  <c r="AJ289"/>
  <c r="AJ290"/>
  <c r="AJ291"/>
  <c r="AO291" s="1"/>
  <c r="AJ292"/>
  <c r="AJ293"/>
  <c r="AO293" s="1"/>
  <c r="AJ294"/>
  <c r="AJ295"/>
  <c r="AO295" s="1"/>
  <c r="AJ296"/>
  <c r="AO296" s="1"/>
  <c r="AJ297"/>
  <c r="AO297" s="1"/>
  <c r="AJ298"/>
  <c r="AJ299"/>
  <c r="AO299" s="1"/>
  <c r="AJ300"/>
  <c r="AJ301"/>
  <c r="AO301" s="1"/>
  <c r="AJ302"/>
  <c r="AJ303"/>
  <c r="AO303" s="1"/>
  <c r="AJ304"/>
  <c r="AO304" s="1"/>
  <c r="AJ305"/>
  <c r="AO305" s="1"/>
  <c r="AJ306"/>
  <c r="AO306" s="1"/>
  <c r="AJ307"/>
  <c r="AO307" s="1"/>
  <c r="AJ308"/>
  <c r="AJ309"/>
  <c r="AO309" s="1"/>
  <c r="AJ310"/>
  <c r="AJ311"/>
  <c r="AJ312"/>
  <c r="AJ313"/>
  <c r="AJ314"/>
  <c r="AJ315"/>
  <c r="AO315" s="1"/>
  <c r="AJ316"/>
  <c r="AJ317"/>
  <c r="AO317" s="1"/>
  <c r="AJ318"/>
  <c r="AJ319"/>
  <c r="AO319" s="1"/>
  <c r="AJ320"/>
  <c r="AJ321"/>
  <c r="AJ322"/>
  <c r="AJ323"/>
  <c r="AO323" s="1"/>
  <c r="AJ324"/>
  <c r="AJ325"/>
  <c r="AJ326"/>
  <c r="AO326" s="1"/>
  <c r="AJ327"/>
  <c r="AO327" s="1"/>
  <c r="AJ328"/>
  <c r="AO328" s="1"/>
  <c r="AJ329"/>
  <c r="AO329" s="1"/>
  <c r="AJ330"/>
  <c r="AJ331"/>
  <c r="AJ332"/>
  <c r="AJ333"/>
  <c r="AO333" s="1"/>
  <c r="AJ334"/>
  <c r="AJ335"/>
  <c r="AO335" s="1"/>
  <c r="AJ336"/>
  <c r="AJ337"/>
  <c r="AO337" s="1"/>
  <c r="AJ338"/>
  <c r="AJ339"/>
  <c r="AO339" s="1"/>
  <c r="AJ340"/>
  <c r="AJ341"/>
  <c r="AJ342"/>
  <c r="AO342" s="1"/>
  <c r="AJ343"/>
  <c r="AO343" s="1"/>
  <c r="AJ344"/>
  <c r="AJ345"/>
  <c r="AO345" s="1"/>
  <c r="AJ346"/>
  <c r="AO346" s="1"/>
  <c r="AJ347"/>
  <c r="AO347" s="1"/>
  <c r="AJ348"/>
  <c r="AO348" s="1"/>
  <c r="AJ349"/>
  <c r="AJ350"/>
  <c r="AJ351"/>
  <c r="AO351" s="1"/>
  <c r="AJ352"/>
  <c r="AJ353"/>
  <c r="AJ354"/>
  <c r="AO354" s="1"/>
  <c r="AJ355"/>
  <c r="AO355" s="1"/>
  <c r="AJ356"/>
  <c r="AJ357"/>
  <c r="AJ358"/>
  <c r="AO358" s="1"/>
  <c r="AJ359"/>
  <c r="AO359" s="1"/>
  <c r="AJ360"/>
  <c r="AJ361"/>
  <c r="AO361" s="1"/>
  <c r="AJ362"/>
  <c r="AJ363"/>
  <c r="AO363" s="1"/>
  <c r="AJ364"/>
  <c r="AJ365"/>
  <c r="AO365" s="1"/>
  <c r="AJ366"/>
  <c r="AJ367"/>
  <c r="AO367" s="1"/>
  <c r="AJ368"/>
  <c r="AJ369"/>
  <c r="AJ370"/>
  <c r="AJ371"/>
  <c r="AO371" s="1"/>
  <c r="AJ372"/>
  <c r="AJ373"/>
  <c r="AO373" s="1"/>
  <c r="AJ374"/>
  <c r="AO374" s="1"/>
  <c r="AJ375"/>
  <c r="AJ376"/>
  <c r="AJ377"/>
  <c r="AJ378"/>
  <c r="AJ379"/>
  <c r="AO379" s="1"/>
  <c r="AJ380"/>
  <c r="AJ381"/>
  <c r="AJ382"/>
  <c r="AO382" s="1"/>
  <c r="AJ383"/>
  <c r="AO383" s="1"/>
  <c r="AJ384"/>
  <c r="AJ385"/>
  <c r="AJ386"/>
  <c r="AJ387"/>
  <c r="AO387" s="1"/>
  <c r="AJ388"/>
  <c r="AO388" s="1"/>
  <c r="AJ389"/>
  <c r="AO389" s="1"/>
  <c r="AJ390"/>
  <c r="AO390" s="1"/>
  <c r="AJ391"/>
  <c r="AO391" s="1"/>
  <c r="AJ392"/>
  <c r="AJ393"/>
  <c r="AO393" s="1"/>
  <c r="AJ394"/>
  <c r="AJ395"/>
  <c r="AO395" s="1"/>
  <c r="AJ396"/>
  <c r="AJ397"/>
  <c r="AO397" s="1"/>
  <c r="AJ398"/>
  <c r="AJ399"/>
  <c r="AO399" s="1"/>
  <c r="AJ400"/>
  <c r="AJ401"/>
  <c r="AO401" s="1"/>
  <c r="AJ402"/>
  <c r="AJ403"/>
  <c r="AO403" s="1"/>
  <c r="AJ404"/>
  <c r="AJ405"/>
  <c r="AO405" s="1"/>
  <c r="AJ406"/>
  <c r="AO406" s="1"/>
  <c r="AJ407"/>
  <c r="AJ408"/>
  <c r="AJ409"/>
  <c r="AJ410"/>
  <c r="AJ411"/>
  <c r="AO411" s="1"/>
  <c r="AJ412"/>
  <c r="AJ413"/>
  <c r="AJ414"/>
  <c r="AO414" s="1"/>
  <c r="AJ415"/>
  <c r="AO415" s="1"/>
  <c r="AJ416"/>
  <c r="AJ417"/>
  <c r="AO417" s="1"/>
  <c r="AJ418"/>
  <c r="AJ419"/>
  <c r="AO419" s="1"/>
  <c r="AJ420"/>
  <c r="AJ421"/>
  <c r="AJ422"/>
  <c r="AO422" s="1"/>
  <c r="AJ423"/>
  <c r="AO423" s="1"/>
  <c r="AJ424"/>
  <c r="AJ425"/>
  <c r="AO425" s="1"/>
  <c r="AJ426"/>
  <c r="AJ427"/>
  <c r="AO427" s="1"/>
  <c r="AJ428"/>
  <c r="AJ429"/>
  <c r="AO429" s="1"/>
  <c r="AJ430"/>
  <c r="AJ431"/>
  <c r="AO431" s="1"/>
  <c r="AJ432"/>
  <c r="AJ433"/>
  <c r="AO433" s="1"/>
  <c r="AJ434"/>
  <c r="AJ435"/>
  <c r="AO435" s="1"/>
  <c r="AJ436"/>
  <c r="AJ437"/>
  <c r="AO437" s="1"/>
  <c r="AJ438"/>
  <c r="AO438" s="1"/>
  <c r="AJ439"/>
  <c r="AJ440"/>
  <c r="AJ441"/>
  <c r="AJ442"/>
  <c r="AJ443"/>
  <c r="AO443" s="1"/>
  <c r="AJ444"/>
  <c r="AJ445"/>
  <c r="AO445" s="1"/>
  <c r="AJ446"/>
  <c r="AJ447"/>
  <c r="AO447" s="1"/>
  <c r="AJ448"/>
  <c r="AJ449"/>
  <c r="AO449" s="1"/>
  <c r="AJ450"/>
  <c r="AJ451"/>
  <c r="AO451" s="1"/>
  <c r="AJ452"/>
  <c r="AJ453"/>
  <c r="AJ454"/>
  <c r="AO454" s="1"/>
  <c r="AJ455"/>
  <c r="AO455" s="1"/>
  <c r="AJ456"/>
  <c r="AO456" s="1"/>
  <c r="AJ457"/>
  <c r="AO457" s="1"/>
  <c r="AJ458"/>
  <c r="AJ459"/>
  <c r="AO459" s="1"/>
  <c r="AJ460"/>
  <c r="AJ461"/>
  <c r="AO461" s="1"/>
  <c r="AJ462"/>
  <c r="AJ463"/>
  <c r="AO463" s="1"/>
  <c r="AJ464"/>
  <c r="AO464" s="1"/>
  <c r="AJ465"/>
  <c r="AO465" s="1"/>
  <c r="AJ466"/>
  <c r="AO466" s="1"/>
  <c r="AJ467"/>
  <c r="AO467" s="1"/>
  <c r="AJ468"/>
  <c r="AO468" s="1"/>
  <c r="AJ469"/>
  <c r="AO469" s="1"/>
  <c r="AJ470"/>
  <c r="AO470" s="1"/>
  <c r="AJ471"/>
  <c r="AJ472"/>
  <c r="AJ473"/>
  <c r="AJ474"/>
  <c r="AJ475"/>
  <c r="AO475" s="1"/>
  <c r="AJ476"/>
  <c r="AJ477"/>
  <c r="AJ478"/>
  <c r="AJ479"/>
  <c r="AO479" s="1"/>
  <c r="AJ480"/>
  <c r="AJ481"/>
  <c r="AJ482"/>
  <c r="AO482" s="1"/>
  <c r="AJ483"/>
  <c r="AO483" s="1"/>
  <c r="AJ484"/>
  <c r="AJ485"/>
  <c r="AJ486"/>
  <c r="AO486" s="1"/>
  <c r="AJ487"/>
  <c r="AO487" s="1"/>
  <c r="AJ488"/>
  <c r="AO488" s="1"/>
  <c r="AJ489"/>
  <c r="AO489" s="1"/>
  <c r="AJ490"/>
  <c r="AO490" s="1"/>
  <c r="AJ491"/>
  <c r="AO491" s="1"/>
  <c r="AJ492"/>
  <c r="AJ493"/>
  <c r="AO493" s="1"/>
  <c r="AJ494"/>
  <c r="AO494" s="1"/>
  <c r="AJ495"/>
  <c r="AO495" s="1"/>
  <c r="AJ496"/>
  <c r="AO496" s="1"/>
  <c r="AJ497"/>
  <c r="AO497" s="1"/>
  <c r="AJ498"/>
  <c r="AO498" s="1"/>
  <c r="AJ499"/>
  <c r="AO499" s="1"/>
  <c r="AJ500"/>
  <c r="AJ501"/>
  <c r="AO501" s="1"/>
  <c r="AJ502"/>
  <c r="AJ503"/>
  <c r="AJ504"/>
  <c r="AJ505"/>
  <c r="AO505" s="1"/>
  <c r="AJ506"/>
  <c r="AJ507"/>
  <c r="AJ508"/>
  <c r="AJ509"/>
  <c r="AO509" s="1"/>
  <c r="AJ510"/>
  <c r="AO510" s="1"/>
  <c r="AJ511"/>
  <c r="AO511" s="1"/>
  <c r="AJ512"/>
  <c r="AJ513"/>
  <c r="AJ514"/>
  <c r="AO514" s="1"/>
  <c r="AJ515"/>
  <c r="AO515" s="1"/>
  <c r="AJ516"/>
  <c r="AJ517"/>
  <c r="AO517" s="1"/>
  <c r="AJ518"/>
  <c r="AJ519"/>
  <c r="AJ520"/>
  <c r="AJ521"/>
  <c r="AO521" s="1"/>
  <c r="AJ522"/>
  <c r="AJ523"/>
  <c r="AO523" s="1"/>
  <c r="AJ524"/>
  <c r="AJ525"/>
  <c r="AO525" s="1"/>
  <c r="AJ526"/>
  <c r="AO526" s="1"/>
  <c r="AJ527"/>
  <c r="AJ528"/>
  <c r="AJ529"/>
  <c r="AO529" s="1"/>
  <c r="AJ530"/>
  <c r="AJ531"/>
  <c r="AJ532"/>
  <c r="AJ533"/>
  <c r="AO533" s="1"/>
  <c r="AJ534"/>
  <c r="AJ535"/>
  <c r="AJ536"/>
  <c r="AJ537"/>
  <c r="AO537" s="1"/>
  <c r="AJ538"/>
  <c r="AJ539"/>
  <c r="AO539" s="1"/>
  <c r="AJ540"/>
  <c r="AJ541"/>
  <c r="AO541" s="1"/>
  <c r="AJ542"/>
  <c r="AJ543"/>
  <c r="AO543" s="1"/>
  <c r="AJ544"/>
  <c r="AJ545"/>
  <c r="AO545" s="1"/>
  <c r="AJ546"/>
  <c r="AO546" s="1"/>
  <c r="AJ547"/>
  <c r="AJ548"/>
  <c r="AJ549"/>
  <c r="AO549" s="1"/>
  <c r="AJ550"/>
  <c r="AJ551"/>
  <c r="AJ552"/>
  <c r="AJ553"/>
  <c r="AO553" s="1"/>
  <c r="AJ554"/>
  <c r="AJ555"/>
  <c r="AJ556"/>
  <c r="AJ557"/>
  <c r="AO557" s="1"/>
  <c r="AJ558"/>
  <c r="AJ559"/>
  <c r="AO559" s="1"/>
  <c r="AJ560"/>
  <c r="AJ561"/>
  <c r="AJ562"/>
  <c r="AO562" s="1"/>
  <c r="AJ563"/>
  <c r="AO563" s="1"/>
  <c r="AJ564"/>
  <c r="AJ565"/>
  <c r="AJ566"/>
  <c r="AJ567"/>
  <c r="AO567" s="1"/>
  <c r="AJ568"/>
  <c r="AJ569"/>
  <c r="AJ570"/>
  <c r="AJ571"/>
  <c r="AO571" s="1"/>
  <c r="AJ572"/>
  <c r="AJ573"/>
  <c r="AO573" s="1"/>
  <c r="AJ574"/>
  <c r="AO574" s="1"/>
  <c r="AJ575"/>
  <c r="AJ576"/>
  <c r="AJ577"/>
  <c r="AO577" s="1"/>
  <c r="AJ578"/>
  <c r="AO578" s="1"/>
  <c r="AJ579"/>
  <c r="AJ580"/>
  <c r="AJ581"/>
  <c r="AJ582"/>
  <c r="AJ583"/>
  <c r="AO583" s="1"/>
  <c r="AJ584"/>
  <c r="AJ585"/>
  <c r="AJ586"/>
  <c r="AJ587"/>
  <c r="AJ588"/>
  <c r="AJ589"/>
  <c r="AJ590"/>
  <c r="AO590" s="1"/>
  <c r="AJ591"/>
  <c r="AO591" s="1"/>
  <c r="AJ592"/>
  <c r="AJ593"/>
  <c r="AJ594"/>
  <c r="AJ595"/>
  <c r="AO595" s="1"/>
  <c r="AJ596"/>
  <c r="AJ597"/>
  <c r="AJ598"/>
  <c r="AO598" s="1"/>
  <c r="AJ599"/>
  <c r="AO599" s="1"/>
  <c r="AJ600"/>
  <c r="AO600" s="1"/>
  <c r="AJ601"/>
  <c r="AJ602"/>
  <c r="AJ603"/>
  <c r="AO603" s="1"/>
  <c r="AJ604"/>
  <c r="AJ605"/>
  <c r="AO605" s="1"/>
  <c r="AJ606"/>
  <c r="AJ607"/>
  <c r="AJ608"/>
  <c r="AJ609"/>
  <c r="AO609" s="1"/>
  <c r="AJ610"/>
  <c r="AO610" s="1"/>
  <c r="AJ611"/>
  <c r="AJ612"/>
  <c r="AJ613"/>
  <c r="AJ614"/>
  <c r="AJ615"/>
  <c r="AO615" s="1"/>
  <c r="AJ616"/>
  <c r="AJ617"/>
  <c r="AJ618"/>
  <c r="AJ619"/>
  <c r="AJ620"/>
  <c r="AJ621"/>
  <c r="AO621" s="1"/>
  <c r="AJ622"/>
  <c r="AJ623"/>
  <c r="AO623" s="1"/>
  <c r="AJ624"/>
  <c r="AJ625"/>
  <c r="AO625" s="1"/>
  <c r="AJ626"/>
  <c r="AO626" s="1"/>
  <c r="AJ627"/>
  <c r="AJ628"/>
  <c r="AJ629"/>
  <c r="AO629" s="1"/>
  <c r="AJ630"/>
  <c r="AJ631"/>
  <c r="AO631" s="1"/>
  <c r="AJ632"/>
  <c r="AJ633"/>
  <c r="AO633" s="1"/>
  <c r="AJ634"/>
  <c r="AJ635"/>
  <c r="AJ636"/>
  <c r="AJ637"/>
  <c r="AO637" s="1"/>
  <c r="AJ638"/>
  <c r="AO638" s="1"/>
  <c r="AJ639"/>
  <c r="AO639" s="1"/>
  <c r="AJ640"/>
  <c r="AJ641"/>
  <c r="AO641" s="1"/>
  <c r="AJ642"/>
  <c r="AO642" s="1"/>
  <c r="AJ643"/>
  <c r="AO643" s="1"/>
  <c r="AJ644"/>
  <c r="AJ645"/>
  <c r="AO645" s="1"/>
  <c r="AJ646"/>
  <c r="AJ647"/>
  <c r="AJ648"/>
  <c r="AJ649"/>
  <c r="AO649" s="1"/>
  <c r="AJ650"/>
  <c r="AJ651"/>
  <c r="AO651" s="1"/>
  <c r="AJ652"/>
  <c r="AJ653"/>
  <c r="AJ654"/>
  <c r="AO654" s="1"/>
  <c r="AJ655"/>
  <c r="AO655" s="1"/>
  <c r="AJ656"/>
  <c r="AJ657"/>
  <c r="AJ658"/>
  <c r="AJ659"/>
  <c r="AO659" s="1"/>
  <c r="AJ660"/>
  <c r="AJ661"/>
  <c r="AJ662"/>
  <c r="AO662" s="1"/>
  <c r="AJ663"/>
  <c r="AO663" s="1"/>
  <c r="AJ664"/>
  <c r="AJ665"/>
  <c r="AJ666"/>
  <c r="AJ667"/>
  <c r="AO667" s="1"/>
  <c r="AJ668"/>
  <c r="AJ669"/>
  <c r="AO669" s="1"/>
  <c r="AJ670"/>
  <c r="AJ671"/>
  <c r="AJ672"/>
  <c r="AJ673"/>
  <c r="AJ674"/>
  <c r="AO674" s="1"/>
  <c r="AJ675"/>
  <c r="AO675" s="1"/>
  <c r="AJ676"/>
  <c r="AJ677"/>
  <c r="AJ678"/>
  <c r="AJ679"/>
  <c r="AO679" s="1"/>
  <c r="AJ680"/>
  <c r="AJ681"/>
  <c r="AO681" s="1"/>
  <c r="AJ682"/>
  <c r="AJ683"/>
  <c r="AJ684"/>
  <c r="AJ685"/>
  <c r="AO685" s="1"/>
  <c r="AJ686"/>
  <c r="AJ687"/>
  <c r="AO687" s="1"/>
  <c r="AJ688"/>
  <c r="AJ689"/>
  <c r="AJ690"/>
  <c r="AO690" s="1"/>
  <c r="AJ691"/>
  <c r="AO691" s="1"/>
  <c r="AJ692"/>
  <c r="AJ693"/>
  <c r="AJ694"/>
  <c r="AO694" s="1"/>
  <c r="AJ695"/>
  <c r="AO695" s="1"/>
  <c r="AJ696"/>
  <c r="AJ697"/>
  <c r="AO697" s="1"/>
  <c r="AJ698"/>
  <c r="AJ699"/>
  <c r="AJ700"/>
  <c r="AJ701"/>
  <c r="AO701" s="1"/>
  <c r="AJ702"/>
  <c r="AJ703"/>
  <c r="AO703" s="1"/>
  <c r="AJ704"/>
  <c r="AJ705"/>
  <c r="AJ706"/>
  <c r="AO706" s="1"/>
  <c r="AJ707"/>
  <c r="AO707" s="1"/>
  <c r="AJ708"/>
  <c r="AJ709"/>
  <c r="AJ710"/>
  <c r="AO710" s="1"/>
  <c r="AJ711"/>
  <c r="AO711" s="1"/>
  <c r="AJ712"/>
  <c r="AJ713"/>
  <c r="AO713" s="1"/>
  <c r="AJ714"/>
  <c r="AJ715"/>
  <c r="AO715" s="1"/>
  <c r="AJ716"/>
  <c r="AJ717"/>
  <c r="AJ718"/>
  <c r="AJ719"/>
  <c r="AO719" s="1"/>
  <c r="AJ720"/>
  <c r="AJ721"/>
  <c r="AJ722"/>
  <c r="AO722" s="1"/>
  <c r="AJ723"/>
  <c r="AO723" s="1"/>
  <c r="AJ724"/>
  <c r="AJ725"/>
  <c r="AO725" s="1"/>
  <c r="AJ726"/>
  <c r="AO726" s="1"/>
  <c r="AJ727"/>
  <c r="AO727" s="1"/>
  <c r="AJ728"/>
  <c r="AJ729"/>
  <c r="AJ730"/>
  <c r="AJ731"/>
  <c r="AJ732"/>
  <c r="AJ733"/>
  <c r="AO733" s="1"/>
  <c r="AJ734"/>
  <c r="AJ735"/>
  <c r="AO735" s="1"/>
  <c r="AJ736"/>
  <c r="AJ737"/>
  <c r="AJ738"/>
  <c r="AO738" s="1"/>
  <c r="AJ739"/>
  <c r="AO739" s="1"/>
  <c r="AJ740"/>
  <c r="AJ741"/>
  <c r="AO741" s="1"/>
  <c r="AJ742"/>
  <c r="AJ743"/>
  <c r="AJ744"/>
  <c r="AJ745"/>
  <c r="AO745" s="1"/>
  <c r="AJ746"/>
  <c r="AJ747"/>
  <c r="AO747" s="1"/>
  <c r="AJ748"/>
  <c r="AJ749"/>
  <c r="AO749" s="1"/>
  <c r="AJ750"/>
  <c r="AJ751"/>
  <c r="AJ752"/>
  <c r="AJ753"/>
  <c r="AO753" s="1"/>
  <c r="AJ754"/>
  <c r="AO754" s="1"/>
  <c r="AJ755"/>
  <c r="AO755" s="1"/>
  <c r="AJ756"/>
  <c r="AJ757"/>
  <c r="AO757" s="1"/>
  <c r="AJ758"/>
  <c r="AO758" s="1"/>
  <c r="AJ759"/>
  <c r="AJ760"/>
  <c r="AJ761"/>
  <c r="AO761" s="1"/>
  <c r="AJ762"/>
  <c r="AJ763"/>
  <c r="AJ764"/>
  <c r="AJ765"/>
  <c r="AO765" s="1"/>
  <c r="AJ766"/>
  <c r="AJ767"/>
  <c r="AJ768"/>
  <c r="AJ769"/>
  <c r="AO769" s="1"/>
  <c r="AJ770"/>
  <c r="AO770" s="1"/>
  <c r="AJ771"/>
  <c r="AO771" s="1"/>
  <c r="AJ772"/>
  <c r="AJ773"/>
  <c r="AO773" s="1"/>
  <c r="AJ774"/>
  <c r="AJ775"/>
  <c r="AO775" s="1"/>
  <c r="AJ776"/>
  <c r="AJ777"/>
  <c r="AO777" s="1"/>
  <c r="AJ778"/>
  <c r="AO778" s="1"/>
  <c r="AJ779"/>
  <c r="AJ780"/>
  <c r="AJ781"/>
  <c r="AO781" s="1"/>
  <c r="AJ782"/>
  <c r="AJ783"/>
  <c r="AO783" s="1"/>
  <c r="AJ784"/>
  <c r="AJ785"/>
  <c r="AO785" s="1"/>
  <c r="AJ786"/>
  <c r="AO786" s="1"/>
  <c r="AJ787"/>
  <c r="AO787" s="1"/>
  <c r="AJ788"/>
  <c r="AJ789"/>
  <c r="AO789" s="1"/>
  <c r="AJ790"/>
  <c r="AJ791"/>
  <c r="AO791" s="1"/>
  <c r="AJ792"/>
  <c r="AJ793"/>
  <c r="AO793" s="1"/>
  <c r="AJ794"/>
  <c r="AJ795"/>
  <c r="AO795" s="1"/>
  <c r="AJ796"/>
  <c r="AJ797"/>
  <c r="AO797" s="1"/>
  <c r="AJ798"/>
  <c r="AJ799"/>
  <c r="AO799" s="1"/>
  <c r="AJ800"/>
  <c r="AJ801"/>
  <c r="AJ802"/>
  <c r="AJ803"/>
  <c r="AO803" s="1"/>
  <c r="AJ804"/>
  <c r="AJ805"/>
  <c r="AO805" s="1"/>
  <c r="AJ806"/>
  <c r="AO806" s="1"/>
  <c r="AJ807"/>
  <c r="AO807" s="1"/>
  <c r="AJ808"/>
  <c r="AO808" s="1"/>
  <c r="AJ809"/>
  <c r="AO809" s="1"/>
  <c r="AJ810"/>
  <c r="AJ811"/>
  <c r="AO811" s="1"/>
  <c r="AJ812"/>
  <c r="AJ813"/>
  <c r="AO813" s="1"/>
  <c r="AJ814"/>
  <c r="AO814" s="1"/>
  <c r="AJ815"/>
  <c r="AJ816"/>
  <c r="AO816" s="1"/>
  <c r="AJ817"/>
  <c r="AO817" s="1"/>
  <c r="AJ818"/>
  <c r="AO818" s="1"/>
  <c r="AJ819"/>
  <c r="AO819" s="1"/>
  <c r="AJ820"/>
  <c r="AJ821"/>
  <c r="AO821" s="1"/>
  <c r="AJ822"/>
  <c r="AO822" s="1"/>
  <c r="AJ823"/>
  <c r="AO823" s="1"/>
  <c r="AJ824"/>
  <c r="AJ825"/>
  <c r="AO825" s="1"/>
  <c r="AJ826"/>
  <c r="AJ827"/>
  <c r="AO827" s="1"/>
  <c r="AJ828"/>
  <c r="AJ829"/>
  <c r="AO829" s="1"/>
  <c r="AJ830"/>
  <c r="AO830" s="1"/>
  <c r="AJ831"/>
  <c r="AO831" s="1"/>
  <c r="AJ832"/>
  <c r="AJ833"/>
  <c r="AO833" s="1"/>
  <c r="AJ834"/>
  <c r="AO834" s="1"/>
  <c r="AJ835"/>
  <c r="AO835" s="1"/>
  <c r="AJ836"/>
  <c r="AJ837"/>
  <c r="AO837" s="1"/>
  <c r="AJ838"/>
  <c r="AJ839"/>
  <c r="AO839" s="1"/>
  <c r="AJ840"/>
  <c r="AJ841"/>
  <c r="AJ842"/>
  <c r="AJ843"/>
  <c r="AO843" s="1"/>
  <c r="AJ844"/>
  <c r="AO844" s="1"/>
  <c r="AJ845"/>
  <c r="AO845" s="1"/>
  <c r="AJ846"/>
  <c r="AO846" s="1"/>
  <c r="AJ847"/>
  <c r="AO847" s="1"/>
  <c r="AJ848"/>
  <c r="AJ849"/>
  <c r="AJ850"/>
  <c r="AJ851"/>
  <c r="AO851" s="1"/>
  <c r="AJ852"/>
  <c r="AJ853"/>
  <c r="AO853" s="1"/>
  <c r="AJ854"/>
  <c r="AO854" s="1"/>
  <c r="AJ855"/>
  <c r="AO855" s="1"/>
  <c r="AJ856"/>
  <c r="AJ857"/>
  <c r="AO857" s="1"/>
  <c r="AJ858"/>
  <c r="AJ859"/>
  <c r="AO859" s="1"/>
  <c r="AJ860"/>
  <c r="AJ861"/>
  <c r="AO861" s="1"/>
  <c r="AJ862"/>
  <c r="AO862" s="1"/>
  <c r="AJ863"/>
  <c r="AJ864"/>
  <c r="AJ865"/>
  <c r="AO865" s="1"/>
  <c r="AJ866"/>
  <c r="AJ867"/>
  <c r="AO867" s="1"/>
  <c r="AJ868"/>
  <c r="AJ869"/>
  <c r="AO869" s="1"/>
  <c r="AJ870"/>
  <c r="AO870" s="1"/>
  <c r="AJ871"/>
  <c r="AO871" s="1"/>
  <c r="AJ872"/>
  <c r="AO872" s="1"/>
  <c r="AJ873"/>
  <c r="AJ874"/>
  <c r="AJ875"/>
  <c r="AO875" s="1"/>
  <c r="AJ876"/>
  <c r="AJ877"/>
  <c r="AO877" s="1"/>
  <c r="AJ878"/>
  <c r="AJ879"/>
  <c r="AO879" s="1"/>
  <c r="AJ880"/>
  <c r="AJ881"/>
  <c r="AO881" s="1"/>
  <c r="AJ882"/>
  <c r="AJ883"/>
  <c r="AO883" s="1"/>
  <c r="AJ884"/>
  <c r="AJ885"/>
  <c r="AO885" s="1"/>
  <c r="AJ886"/>
  <c r="AO886" s="1"/>
  <c r="AJ887"/>
  <c r="AO887" s="1"/>
  <c r="AJ888"/>
  <c r="AJ889"/>
  <c r="AO889" s="1"/>
  <c r="AJ890"/>
  <c r="AJ891"/>
  <c r="AJ892"/>
  <c r="AJ893"/>
  <c r="AO893" s="1"/>
  <c r="AJ894"/>
  <c r="AO894" s="1"/>
  <c r="AJ895"/>
  <c r="AO895" s="1"/>
  <c r="AJ896"/>
  <c r="AJ897"/>
  <c r="AJ898"/>
  <c r="AJ899"/>
  <c r="AO899" s="1"/>
  <c r="AJ900"/>
  <c r="AJ901"/>
  <c r="AO901" s="1"/>
  <c r="AJ902"/>
  <c r="AJ903"/>
  <c r="AO903" s="1"/>
  <c r="AJ904"/>
  <c r="AJ905"/>
  <c r="AO905" s="1"/>
  <c r="AJ906"/>
  <c r="AJ907"/>
  <c r="AJ908"/>
  <c r="AJ909"/>
  <c r="AO909" s="1"/>
  <c r="AJ910"/>
  <c r="AJ911"/>
  <c r="AO911" s="1"/>
  <c r="AJ912"/>
  <c r="AJ913"/>
  <c r="AO913" s="1"/>
  <c r="AJ914"/>
  <c r="AO914" s="1"/>
  <c r="AJ915"/>
  <c r="AJ916"/>
  <c r="AO916" s="1"/>
  <c r="AJ917"/>
  <c r="AO917" s="1"/>
  <c r="AJ918"/>
  <c r="AJ919"/>
  <c r="AO919" s="1"/>
  <c r="AJ920"/>
  <c r="AJ921"/>
  <c r="AO921" s="1"/>
  <c r="AJ922"/>
  <c r="AO922" s="1"/>
  <c r="AJ923"/>
  <c r="AO923" s="1"/>
  <c r="AJ924"/>
  <c r="AJ925"/>
  <c r="AO925" s="1"/>
  <c r="AJ926"/>
  <c r="AO926" s="1"/>
  <c r="AJ927"/>
  <c r="AO927" s="1"/>
  <c r="AJ928"/>
  <c r="AJ929"/>
  <c r="AO929" s="1"/>
  <c r="AJ930"/>
  <c r="AO930" s="1"/>
  <c r="AJ931"/>
  <c r="AO931" s="1"/>
  <c r="AJ932"/>
  <c r="AJ933"/>
  <c r="AO933" s="1"/>
  <c r="AJ934"/>
  <c r="AO934" s="1"/>
  <c r="AJ935"/>
  <c r="AO935" s="1"/>
  <c r="AJ936"/>
  <c r="AJ937"/>
  <c r="AO937" s="1"/>
  <c r="AJ938"/>
  <c r="AJ939"/>
  <c r="AO939" s="1"/>
  <c r="AJ940"/>
  <c r="AJ941"/>
  <c r="AO941" s="1"/>
  <c r="AJ942"/>
  <c r="AJ943"/>
  <c r="AO943" s="1"/>
  <c r="AJ944"/>
  <c r="AO944" s="1"/>
  <c r="AJ945"/>
  <c r="AO945" s="1"/>
  <c r="AJ946"/>
  <c r="AO946" s="1"/>
  <c r="AJ947"/>
  <c r="AJ948"/>
  <c r="AJ949"/>
  <c r="AO949" s="1"/>
  <c r="AJ950"/>
  <c r="AJ951"/>
  <c r="AO951" s="1"/>
  <c r="AJ952"/>
  <c r="AO952" s="1"/>
  <c r="AJ953"/>
  <c r="AJ954"/>
  <c r="AJ955"/>
  <c r="AO955" s="1"/>
  <c r="AJ956"/>
  <c r="AJ957"/>
  <c r="AO957" s="1"/>
  <c r="AJ958"/>
  <c r="AJ959"/>
  <c r="AO959" s="1"/>
  <c r="AJ960"/>
  <c r="AJ961"/>
  <c r="AO961" s="1"/>
  <c r="AJ962"/>
  <c r="AJ963"/>
  <c r="AO963" s="1"/>
  <c r="AJ964"/>
  <c r="AJ965"/>
  <c r="AO965" s="1"/>
  <c r="AJ966"/>
  <c r="AJ967"/>
  <c r="AO967" s="1"/>
  <c r="AJ968"/>
  <c r="AJ969"/>
  <c r="AO969" s="1"/>
  <c r="AJ970"/>
  <c r="AO970" s="1"/>
  <c r="AJ971"/>
  <c r="AO971" s="1"/>
  <c r="AJ972"/>
  <c r="AO972" s="1"/>
  <c r="AJ973"/>
  <c r="AO973" s="1"/>
  <c r="AJ974"/>
  <c r="AJ975"/>
  <c r="AO975" s="1"/>
  <c r="AJ976"/>
  <c r="AJ977"/>
  <c r="AO977" s="1"/>
  <c r="AJ978"/>
  <c r="AJ979"/>
  <c r="AO979" s="1"/>
  <c r="AJ980"/>
  <c r="AJ981"/>
  <c r="AO981" s="1"/>
  <c r="AJ982"/>
  <c r="AJ983"/>
  <c r="AO983" s="1"/>
  <c r="AJ984"/>
  <c r="AJ985"/>
  <c r="AO985" s="1"/>
  <c r="AJ986"/>
  <c r="AJ987"/>
  <c r="AO987" s="1"/>
  <c r="AJ988"/>
  <c r="AJ989"/>
  <c r="AO989" s="1"/>
  <c r="AJ990"/>
  <c r="AJ991"/>
  <c r="AO991" s="1"/>
  <c r="AJ992"/>
  <c r="AJ993"/>
  <c r="AO993" s="1"/>
  <c r="AJ994"/>
  <c r="AO994" s="1"/>
  <c r="AJ995"/>
  <c r="AO995" s="1"/>
  <c r="AJ996"/>
  <c r="AJ997"/>
  <c r="AO997" s="1"/>
  <c r="AJ998"/>
  <c r="AJ999"/>
  <c r="AO999" s="1"/>
  <c r="AJ1000"/>
  <c r="AJ1001"/>
  <c r="AO1001" s="1"/>
  <c r="AJ1002"/>
  <c r="AJ1003"/>
  <c r="AO1003" s="1"/>
  <c r="AJ1004"/>
  <c r="AO1004" s="1"/>
  <c r="AJ1005"/>
  <c r="AO1005" s="1"/>
  <c r="AJ1006"/>
  <c r="AJ1007"/>
  <c r="AO1007" s="1"/>
  <c r="AJ1008"/>
  <c r="AJ1009"/>
  <c r="AO1009" s="1"/>
  <c r="AJ1010"/>
  <c r="AO1010" s="1"/>
  <c r="AJ1011"/>
  <c r="AO1011" s="1"/>
  <c r="AJ1012"/>
  <c r="AO1012" s="1"/>
  <c r="AJ1013"/>
  <c r="AO1013" s="1"/>
  <c r="AJ1014"/>
  <c r="AJ1015"/>
  <c r="AO1015" s="1"/>
  <c r="AJ1016"/>
  <c r="AJ1017"/>
  <c r="AO1017" s="1"/>
  <c r="AJ1018"/>
  <c r="AJ1019"/>
  <c r="AO1019" s="1"/>
  <c r="AJ1020"/>
  <c r="AJ1021"/>
  <c r="AO1021" s="1"/>
  <c r="AJ1022"/>
  <c r="AJ1023"/>
  <c r="AO1023" s="1"/>
  <c r="AJ1024"/>
  <c r="AO1024" s="1"/>
  <c r="AJ1025"/>
  <c r="AO1025" s="1"/>
  <c r="AJ1026"/>
  <c r="AJ1027"/>
  <c r="AO1027" s="1"/>
  <c r="AJ1028"/>
  <c r="AO1028" s="1"/>
  <c r="AJ1029"/>
  <c r="AO1029" s="1"/>
  <c r="AJ1030"/>
  <c r="AJ1031"/>
  <c r="AO1031" s="1"/>
  <c r="AJ1032"/>
  <c r="AJ1033"/>
  <c r="AO1033" s="1"/>
  <c r="AJ1034"/>
  <c r="AJ1035"/>
  <c r="AO1035" s="1"/>
  <c r="AJ1036"/>
  <c r="AJ1037"/>
  <c r="AO1037" s="1"/>
  <c r="AJ1038"/>
  <c r="AJ1039"/>
  <c r="AO1039" s="1"/>
  <c r="AJ1040"/>
  <c r="AJ1041"/>
  <c r="AO1041" s="1"/>
  <c r="AJ1042"/>
  <c r="AO1042" s="1"/>
  <c r="AJ1043"/>
  <c r="AO1043" s="1"/>
  <c r="AJ1044"/>
  <c r="AJ1045"/>
  <c r="AO1045" s="1"/>
  <c r="AJ1046"/>
  <c r="AJ1047"/>
  <c r="AO1047" s="1"/>
  <c r="AJ1048"/>
  <c r="AJ1049"/>
  <c r="AO1049" s="1"/>
  <c r="AJ1050"/>
  <c r="AO1050" s="1"/>
  <c r="AJ1051"/>
  <c r="AO1051" s="1"/>
  <c r="AJ1052"/>
  <c r="AJ1053"/>
  <c r="AO1053" s="1"/>
  <c r="AJ1054"/>
  <c r="AJ1055"/>
  <c r="AO1055" s="1"/>
  <c r="AJ1056"/>
  <c r="AO1056" s="1"/>
  <c r="AJ1057"/>
  <c r="AO1057" s="1"/>
  <c r="AJ1058"/>
  <c r="AJ1059"/>
  <c r="AO1059" s="1"/>
  <c r="AJ1060"/>
  <c r="AJ1061"/>
  <c r="AO1061" s="1"/>
  <c r="AJ1062"/>
  <c r="AO1062" s="1"/>
  <c r="AJ1063"/>
  <c r="AO1063" s="1"/>
  <c r="AJ1064"/>
  <c r="AJ1065"/>
  <c r="AO1065" s="1"/>
  <c r="AJ1066"/>
  <c r="AJ1067"/>
  <c r="AO1067" s="1"/>
  <c r="AJ1068"/>
  <c r="AJ1069"/>
  <c r="AJ1070"/>
  <c r="AO1070" s="1"/>
  <c r="AJ1071"/>
  <c r="AO1071" s="1"/>
  <c r="AJ1072"/>
  <c r="AJ1073"/>
  <c r="AO1073" s="1"/>
  <c r="AJ1074"/>
  <c r="AO1074" s="1"/>
  <c r="AJ1075"/>
  <c r="AO1075" s="1"/>
  <c r="AJ1076"/>
  <c r="AJ1077"/>
  <c r="AO1077" s="1"/>
  <c r="AJ1078"/>
  <c r="AJ1079"/>
  <c r="AO1079" s="1"/>
  <c r="AJ1080"/>
  <c r="AJ1081"/>
  <c r="AO1081" s="1"/>
  <c r="AJ1082"/>
  <c r="AJ1083"/>
  <c r="AO1083" s="1"/>
  <c r="AJ1084"/>
  <c r="AO1084" s="1"/>
  <c r="AJ1085"/>
  <c r="AO1085" s="1"/>
  <c r="AJ1086"/>
  <c r="AJ1087"/>
  <c r="AO1087" s="1"/>
  <c r="AJ1088"/>
  <c r="AJ1089"/>
  <c r="AO1089" s="1"/>
  <c r="AQ14" i="19"/>
  <c r="AQ15"/>
  <c r="AQ16"/>
  <c r="AQ17"/>
  <c r="AQ18"/>
  <c r="AQ19"/>
  <c r="AQ20"/>
  <c r="AQ21"/>
  <c r="AQ22"/>
  <c r="AQ23"/>
  <c r="AQ24"/>
  <c r="AQ25"/>
  <c r="AQ26"/>
  <c r="AQ27"/>
  <c r="AQ28"/>
  <c r="AQ29"/>
  <c r="AQ30"/>
  <c r="AQ31"/>
  <c r="AQ32"/>
  <c r="AQ33"/>
  <c r="AE11" i="4"/>
  <c r="AE18"/>
  <c r="AE26"/>
  <c r="AE31"/>
  <c r="AE38"/>
  <c r="AE39"/>
  <c r="AE46"/>
  <c r="AE49"/>
  <c r="AE65"/>
  <c r="AE73"/>
  <c r="AE89"/>
  <c r="AE97"/>
  <c r="AE105"/>
  <c r="AE125"/>
  <c r="AE129"/>
  <c r="AE138"/>
  <c r="AE142"/>
  <c r="AE148"/>
  <c r="AE149"/>
  <c r="AE152"/>
  <c r="AE158"/>
  <c r="AE168"/>
  <c r="AE171"/>
  <c r="AE173"/>
  <c r="AE178"/>
  <c r="AE183"/>
  <c r="AE185"/>
  <c r="AE203"/>
  <c r="AE213"/>
  <c r="AE220"/>
  <c r="AE235"/>
  <c r="AE245"/>
  <c r="AE258"/>
  <c r="AE265"/>
  <c r="AE267"/>
  <c r="AE269"/>
  <c r="AE274"/>
  <c r="AE279"/>
  <c r="AE286"/>
  <c r="AE296"/>
  <c r="AE304"/>
  <c r="AE305"/>
  <c r="AE308"/>
  <c r="AE309"/>
  <c r="AE312"/>
  <c r="AE324"/>
  <c r="AE329"/>
  <c r="AE333"/>
  <c r="AE343"/>
  <c r="AE345"/>
  <c r="AE358"/>
  <c r="AE361"/>
  <c r="AE363"/>
  <c r="AE365"/>
  <c r="AE368"/>
  <c r="AE373"/>
  <c r="AE382"/>
  <c r="AE395"/>
  <c r="AE400"/>
  <c r="AE405"/>
  <c r="AE417"/>
  <c r="AE426"/>
  <c r="AE427"/>
  <c r="AE428"/>
  <c r="AE429"/>
  <c r="AE430"/>
  <c r="AE433"/>
  <c r="AE436"/>
  <c r="AE437"/>
  <c r="AE440"/>
  <c r="AE445"/>
  <c r="AE449"/>
  <c r="AE457"/>
  <c r="AE459"/>
  <c r="AE461"/>
  <c r="AE469"/>
  <c r="AE476"/>
  <c r="AE491"/>
  <c r="AE493"/>
  <c r="AE501"/>
  <c r="AE505"/>
  <c r="AE511"/>
  <c r="AE515"/>
  <c r="AE517"/>
  <c r="AE521"/>
  <c r="AE522"/>
  <c r="AE523"/>
  <c r="AE524"/>
  <c r="AE525"/>
  <c r="AE529"/>
  <c r="AE533"/>
  <c r="AE537"/>
  <c r="AE539"/>
  <c r="AE543"/>
  <c r="AE545"/>
  <c r="AE549"/>
  <c r="AE553"/>
  <c r="AE563"/>
  <c r="AE567"/>
  <c r="AE571"/>
  <c r="AE577"/>
  <c r="AE580"/>
  <c r="AE583"/>
  <c r="AE586"/>
  <c r="AE591"/>
  <c r="AE595"/>
  <c r="AE599"/>
  <c r="AE603"/>
  <c r="AE609"/>
  <c r="AE615"/>
  <c r="AE629"/>
  <c r="AE631"/>
  <c r="AE633"/>
  <c r="AE639"/>
  <c r="AE641"/>
  <c r="AE645"/>
  <c r="AE655"/>
  <c r="AE659"/>
  <c r="AE663"/>
  <c r="AE675"/>
  <c r="AE681"/>
  <c r="AE691"/>
  <c r="AE711"/>
  <c r="AE719"/>
  <c r="AE727"/>
  <c r="AE739"/>
  <c r="AE755"/>
  <c r="AE761"/>
  <c r="AE765"/>
  <c r="AE769"/>
  <c r="AE781"/>
  <c r="AE799"/>
  <c r="AE809"/>
  <c r="AE819"/>
  <c r="AE837"/>
  <c r="AE847"/>
  <c r="AE857"/>
  <c r="AE867"/>
  <c r="AE875"/>
  <c r="AE893"/>
  <c r="AE905"/>
  <c r="AE909"/>
  <c r="AE949"/>
  <c r="AE957"/>
  <c r="AE964"/>
  <c r="AE1009"/>
  <c r="AE1021"/>
  <c r="AG3"/>
  <c r="AG4"/>
  <c r="AG5"/>
  <c r="AG8"/>
  <c r="AG2"/>
  <c r="AG6"/>
  <c r="AG7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C34" i="19"/>
  <c r="B34"/>
  <c r="C33"/>
  <c r="B33"/>
  <c r="C32"/>
  <c r="B32"/>
  <c r="C31"/>
  <c r="B31"/>
  <c r="C30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AN4"/>
  <c r="C4"/>
  <c r="B4"/>
  <c r="A1"/>
  <c r="J16" i="30"/>
  <c r="J15"/>
  <c r="J14"/>
  <c r="J13"/>
  <c r="J12"/>
  <c r="J11"/>
  <c r="J8"/>
  <c r="J7"/>
  <c r="J6"/>
  <c r="J5"/>
  <c r="J4"/>
  <c r="J3"/>
  <c r="AT1198" i="4"/>
  <c r="AS1198"/>
  <c r="AR1198"/>
  <c r="AQ1198"/>
  <c r="AJ1198"/>
  <c r="AO1198" s="1"/>
  <c r="AH1198"/>
  <c r="AI1198" s="1"/>
  <c r="AG1198"/>
  <c r="AD1198"/>
  <c r="AC1198"/>
  <c r="AT1197"/>
  <c r="AS1197"/>
  <c r="AR1197"/>
  <c r="AQ1197"/>
  <c r="AJ1197"/>
  <c r="AO1197" s="1"/>
  <c r="AH1197"/>
  <c r="AI1197" s="1"/>
  <c r="AG1197"/>
  <c r="AD1197"/>
  <c r="AC1197"/>
  <c r="AT1196"/>
  <c r="AS1196"/>
  <c r="AR1196"/>
  <c r="AQ1196"/>
  <c r="AJ1196"/>
  <c r="AO1196" s="1"/>
  <c r="AH1196"/>
  <c r="AI1196" s="1"/>
  <c r="AG1196"/>
  <c r="AD1196"/>
  <c r="AC1196"/>
  <c r="AT1195"/>
  <c r="AS1195"/>
  <c r="AR1195"/>
  <c r="AQ1195"/>
  <c r="AJ1195"/>
  <c r="AO1195" s="1"/>
  <c r="AH1195"/>
  <c r="AI1195" s="1"/>
  <c r="AG1195"/>
  <c r="AD1195"/>
  <c r="AC1195"/>
  <c r="AT1194"/>
  <c r="AS1194"/>
  <c r="AR1194"/>
  <c r="AQ1194"/>
  <c r="AJ1194"/>
  <c r="AO1194" s="1"/>
  <c r="AH1194"/>
  <c r="AI1194" s="1"/>
  <c r="AG1194"/>
  <c r="AD1194"/>
  <c r="AC1194"/>
  <c r="AT1193"/>
  <c r="AS1193"/>
  <c r="AR1193"/>
  <c r="AQ1193"/>
  <c r="AJ1193"/>
  <c r="AO1193" s="1"/>
  <c r="AH1193"/>
  <c r="AI1193" s="1"/>
  <c r="AG1193"/>
  <c r="AD1193"/>
  <c r="AC1193"/>
  <c r="AT1192"/>
  <c r="AS1192"/>
  <c r="AR1192"/>
  <c r="AQ1192"/>
  <c r="AJ1192"/>
  <c r="AO1192" s="1"/>
  <c r="AH1192"/>
  <c r="AI1192" s="1"/>
  <c r="AG1192"/>
  <c r="AD1192"/>
  <c r="AC1192"/>
  <c r="AT1191"/>
  <c r="AS1191"/>
  <c r="AR1191"/>
  <c r="AQ1191"/>
  <c r="AJ1191"/>
  <c r="AO1191" s="1"/>
  <c r="AH1191"/>
  <c r="AI1191" s="1"/>
  <c r="AG1191"/>
  <c r="AD1191"/>
  <c r="AC1191"/>
  <c r="AT1190"/>
  <c r="AS1190"/>
  <c r="AR1190"/>
  <c r="AQ1190"/>
  <c r="AJ1190"/>
  <c r="AO1190" s="1"/>
  <c r="AH1190"/>
  <c r="AI1190" s="1"/>
  <c r="AG1190"/>
  <c r="AD1190"/>
  <c r="AC1190"/>
  <c r="AT1189"/>
  <c r="AS1189"/>
  <c r="AR1189"/>
  <c r="AQ1189"/>
  <c r="AJ1189"/>
  <c r="AO1189" s="1"/>
  <c r="AH1189"/>
  <c r="AI1189" s="1"/>
  <c r="AG1189"/>
  <c r="AD1189"/>
  <c r="AC1189"/>
  <c r="AT1188"/>
  <c r="AS1188"/>
  <c r="AR1188"/>
  <c r="AQ1188"/>
  <c r="AJ1188"/>
  <c r="AO1188" s="1"/>
  <c r="AH1188"/>
  <c r="AI1188" s="1"/>
  <c r="AG1188"/>
  <c r="AD1188"/>
  <c r="AC1188"/>
  <c r="AT1187"/>
  <c r="AS1187"/>
  <c r="AR1187"/>
  <c r="AQ1187"/>
  <c r="AJ1187"/>
  <c r="AO1187" s="1"/>
  <c r="AH1187"/>
  <c r="AI1187" s="1"/>
  <c r="AG1187"/>
  <c r="AD1187"/>
  <c r="AC1187"/>
  <c r="AT1186"/>
  <c r="AS1186"/>
  <c r="AR1186"/>
  <c r="AQ1186"/>
  <c r="AJ1186"/>
  <c r="AO1186" s="1"/>
  <c r="AH1186"/>
  <c r="AI1186" s="1"/>
  <c r="AG1186"/>
  <c r="AD1186"/>
  <c r="AC1186"/>
  <c r="AT1185"/>
  <c r="AS1185"/>
  <c r="AR1185"/>
  <c r="AQ1185"/>
  <c r="AJ1185"/>
  <c r="AO1185" s="1"/>
  <c r="AH1185"/>
  <c r="AI1185" s="1"/>
  <c r="AG1185"/>
  <c r="AD1185"/>
  <c r="AC1185"/>
  <c r="AT1184"/>
  <c r="AS1184"/>
  <c r="AR1184"/>
  <c r="AQ1184"/>
  <c r="AJ1184"/>
  <c r="AO1184" s="1"/>
  <c r="AH1184"/>
  <c r="AI1184" s="1"/>
  <c r="AG1184"/>
  <c r="AD1184"/>
  <c r="AC1184"/>
  <c r="AT1183"/>
  <c r="AS1183"/>
  <c r="AR1183"/>
  <c r="AQ1183"/>
  <c r="AJ1183"/>
  <c r="AO1183" s="1"/>
  <c r="AH1183"/>
  <c r="AI1183" s="1"/>
  <c r="AG1183"/>
  <c r="AD1183"/>
  <c r="AC1183"/>
  <c r="AT1182"/>
  <c r="AS1182"/>
  <c r="AR1182"/>
  <c r="AQ1182"/>
  <c r="AJ1182"/>
  <c r="AO1182" s="1"/>
  <c r="AH1182"/>
  <c r="AI1182" s="1"/>
  <c r="AG1182"/>
  <c r="AD1182"/>
  <c r="AC1182"/>
  <c r="AT1181"/>
  <c r="AS1181"/>
  <c r="AR1181"/>
  <c r="AQ1181"/>
  <c r="AJ1181"/>
  <c r="AO1181" s="1"/>
  <c r="AH1181"/>
  <c r="AI1181" s="1"/>
  <c r="AG1181"/>
  <c r="AD1181"/>
  <c r="AC1181"/>
  <c r="AT1180"/>
  <c r="AS1180"/>
  <c r="AR1180"/>
  <c r="AQ1180"/>
  <c r="AJ1180"/>
  <c r="AO1180" s="1"/>
  <c r="AH1180"/>
  <c r="AI1180" s="1"/>
  <c r="AG1180"/>
  <c r="AD1180"/>
  <c r="AC1180"/>
  <c r="AT1179"/>
  <c r="AS1179"/>
  <c r="AR1179"/>
  <c r="AQ1179"/>
  <c r="AJ1179"/>
  <c r="AO1179" s="1"/>
  <c r="AH1179"/>
  <c r="AI1179" s="1"/>
  <c r="AG1179"/>
  <c r="AD1179"/>
  <c r="AC1179"/>
  <c r="AT1178"/>
  <c r="AS1178"/>
  <c r="AR1178"/>
  <c r="AQ1178"/>
  <c r="AJ1178"/>
  <c r="AO1178" s="1"/>
  <c r="AH1178"/>
  <c r="AI1178" s="1"/>
  <c r="AG1178"/>
  <c r="AD1178"/>
  <c r="AC1178"/>
  <c r="AT1177"/>
  <c r="AS1177"/>
  <c r="AR1177"/>
  <c r="AQ1177"/>
  <c r="AJ1177"/>
  <c r="AO1177" s="1"/>
  <c r="AH1177"/>
  <c r="AI1177" s="1"/>
  <c r="AG1177"/>
  <c r="AD1177"/>
  <c r="AC1177"/>
  <c r="AT1176"/>
  <c r="AS1176"/>
  <c r="AR1176"/>
  <c r="AQ1176"/>
  <c r="AJ1176"/>
  <c r="AO1176" s="1"/>
  <c r="AH1176"/>
  <c r="AI1176" s="1"/>
  <c r="AG1176"/>
  <c r="AD1176"/>
  <c r="AC1176"/>
  <c r="AT1175"/>
  <c r="AS1175"/>
  <c r="AR1175"/>
  <c r="AQ1175"/>
  <c r="AJ1175"/>
  <c r="AO1175" s="1"/>
  <c r="AH1175"/>
  <c r="AI1175" s="1"/>
  <c r="AG1175"/>
  <c r="AD1175"/>
  <c r="AC1175"/>
  <c r="AT1174"/>
  <c r="AS1174"/>
  <c r="AR1174"/>
  <c r="AQ1174"/>
  <c r="AJ1174"/>
  <c r="AO1174" s="1"/>
  <c r="AH1174"/>
  <c r="AI1174" s="1"/>
  <c r="AG1174"/>
  <c r="AD1174"/>
  <c r="AC1174"/>
  <c r="AT1173"/>
  <c r="AS1173"/>
  <c r="AR1173"/>
  <c r="AQ1173"/>
  <c r="AJ1173"/>
  <c r="AO1173" s="1"/>
  <c r="AH1173"/>
  <c r="AI1173" s="1"/>
  <c r="AG1173"/>
  <c r="AD1173"/>
  <c r="AC1173"/>
  <c r="AT1172"/>
  <c r="AS1172"/>
  <c r="AR1172"/>
  <c r="AQ1172"/>
  <c r="AJ1172"/>
  <c r="AO1172" s="1"/>
  <c r="AH1172"/>
  <c r="AI1172" s="1"/>
  <c r="AG1172"/>
  <c r="AD1172"/>
  <c r="AC1172"/>
  <c r="AT1171"/>
  <c r="AS1171"/>
  <c r="AR1171"/>
  <c r="AQ1171"/>
  <c r="AJ1171"/>
  <c r="AO1171" s="1"/>
  <c r="AH1171"/>
  <c r="AI1171" s="1"/>
  <c r="AG1171"/>
  <c r="AD1171"/>
  <c r="AC1171"/>
  <c r="AT1170"/>
  <c r="AS1170"/>
  <c r="AR1170"/>
  <c r="AQ1170"/>
  <c r="AJ1170"/>
  <c r="AO1170" s="1"/>
  <c r="AH1170"/>
  <c r="AI1170" s="1"/>
  <c r="AG1170"/>
  <c r="AD1170"/>
  <c r="AC1170"/>
  <c r="AT1169"/>
  <c r="AS1169"/>
  <c r="AR1169"/>
  <c r="AQ1169"/>
  <c r="AJ1169"/>
  <c r="AO1169" s="1"/>
  <c r="AH1169"/>
  <c r="AI1169" s="1"/>
  <c r="AG1169"/>
  <c r="AD1169"/>
  <c r="AC1169"/>
  <c r="AT1168"/>
  <c r="AS1168"/>
  <c r="AR1168"/>
  <c r="AQ1168"/>
  <c r="AJ1168"/>
  <c r="AO1168" s="1"/>
  <c r="AH1168"/>
  <c r="AI1168" s="1"/>
  <c r="AG1168"/>
  <c r="AD1168"/>
  <c r="AC1168"/>
  <c r="AT1167"/>
  <c r="AS1167"/>
  <c r="AR1167"/>
  <c r="AQ1167"/>
  <c r="AJ1167"/>
  <c r="AO1167" s="1"/>
  <c r="AH1167"/>
  <c r="AI1167" s="1"/>
  <c r="AG1167"/>
  <c r="AD1167"/>
  <c r="AC1167"/>
  <c r="AT1166"/>
  <c r="AS1166"/>
  <c r="AR1166"/>
  <c r="AQ1166"/>
  <c r="AJ1166"/>
  <c r="AO1166" s="1"/>
  <c r="AH1166"/>
  <c r="AI1166" s="1"/>
  <c r="AG1166"/>
  <c r="AD1166"/>
  <c r="AC1166"/>
  <c r="AT1165"/>
  <c r="AS1165"/>
  <c r="AR1165"/>
  <c r="AQ1165"/>
  <c r="AJ1165"/>
  <c r="AO1165" s="1"/>
  <c r="AH1165"/>
  <c r="AI1165" s="1"/>
  <c r="AG1165"/>
  <c r="AD1165"/>
  <c r="AC1165"/>
  <c r="AT1164"/>
  <c r="AS1164"/>
  <c r="AR1164"/>
  <c r="AQ1164"/>
  <c r="AJ1164"/>
  <c r="AO1164" s="1"/>
  <c r="AH1164"/>
  <c r="AI1164" s="1"/>
  <c r="AG1164"/>
  <c r="AD1164"/>
  <c r="AC1164"/>
  <c r="AT1163"/>
  <c r="AS1163"/>
  <c r="AR1163"/>
  <c r="AQ1163"/>
  <c r="AJ1163"/>
  <c r="AO1163" s="1"/>
  <c r="AH1163"/>
  <c r="AI1163" s="1"/>
  <c r="AG1163"/>
  <c r="AD1163"/>
  <c r="AC1163"/>
  <c r="AT1162"/>
  <c r="AS1162"/>
  <c r="AR1162"/>
  <c r="AQ1162"/>
  <c r="AJ1162"/>
  <c r="AO1162" s="1"/>
  <c r="AH1162"/>
  <c r="AI1162" s="1"/>
  <c r="AG1162"/>
  <c r="AD1162"/>
  <c r="AC1162"/>
  <c r="AT1161"/>
  <c r="AS1161"/>
  <c r="AR1161"/>
  <c r="AQ1161"/>
  <c r="AJ1161"/>
  <c r="AO1161" s="1"/>
  <c r="AH1161"/>
  <c r="AI1161" s="1"/>
  <c r="AG1161"/>
  <c r="AD1161"/>
  <c r="AC1161"/>
  <c r="AT1160"/>
  <c r="AS1160"/>
  <c r="AR1160"/>
  <c r="AQ1160"/>
  <c r="AJ1160"/>
  <c r="AO1160" s="1"/>
  <c r="AH1160"/>
  <c r="AI1160" s="1"/>
  <c r="AG1160"/>
  <c r="AD1160"/>
  <c r="AC1160"/>
  <c r="AT1159"/>
  <c r="AS1159"/>
  <c r="AR1159"/>
  <c r="AQ1159"/>
  <c r="AJ1159"/>
  <c r="AO1159" s="1"/>
  <c r="AH1159"/>
  <c r="AI1159" s="1"/>
  <c r="AG1159"/>
  <c r="AD1159"/>
  <c r="AC1159"/>
  <c r="AT1158"/>
  <c r="AS1158"/>
  <c r="AR1158"/>
  <c r="AQ1158"/>
  <c r="AJ1158"/>
  <c r="AO1158" s="1"/>
  <c r="AH1158"/>
  <c r="AI1158" s="1"/>
  <c r="AG1158"/>
  <c r="AD1158"/>
  <c r="AC1158"/>
  <c r="AT1157"/>
  <c r="AS1157"/>
  <c r="AR1157"/>
  <c r="AQ1157"/>
  <c r="AJ1157"/>
  <c r="AO1157" s="1"/>
  <c r="AH1157"/>
  <c r="AI1157" s="1"/>
  <c r="AG1157"/>
  <c r="AD1157"/>
  <c r="AC1157"/>
  <c r="AT1156"/>
  <c r="AS1156"/>
  <c r="AR1156"/>
  <c r="AQ1156"/>
  <c r="AJ1156"/>
  <c r="AO1156" s="1"/>
  <c r="AH1156"/>
  <c r="AI1156" s="1"/>
  <c r="AG1156"/>
  <c r="AD1156"/>
  <c r="AC1156"/>
  <c r="AT1155"/>
  <c r="AS1155"/>
  <c r="AR1155"/>
  <c r="AQ1155"/>
  <c r="AJ1155"/>
  <c r="AO1155" s="1"/>
  <c r="AH1155"/>
  <c r="AI1155" s="1"/>
  <c r="AG1155"/>
  <c r="AD1155"/>
  <c r="AC1155"/>
  <c r="AT1154"/>
  <c r="AS1154"/>
  <c r="AR1154"/>
  <c r="AQ1154"/>
  <c r="AJ1154"/>
  <c r="AO1154" s="1"/>
  <c r="AH1154"/>
  <c r="AI1154" s="1"/>
  <c r="AG1154"/>
  <c r="AD1154"/>
  <c r="AC1154"/>
  <c r="AT1153"/>
  <c r="AS1153"/>
  <c r="AR1153"/>
  <c r="AQ1153"/>
  <c r="AJ1153"/>
  <c r="AO1153" s="1"/>
  <c r="AH1153"/>
  <c r="AI1153" s="1"/>
  <c r="AG1153"/>
  <c r="AD1153"/>
  <c r="AC1153"/>
  <c r="AT1152"/>
  <c r="AS1152"/>
  <c r="AR1152"/>
  <c r="AQ1152"/>
  <c r="AJ1152"/>
  <c r="AO1152" s="1"/>
  <c r="AH1152"/>
  <c r="AI1152" s="1"/>
  <c r="AG1152"/>
  <c r="AD1152"/>
  <c r="AC1152"/>
  <c r="AT1151"/>
  <c r="AS1151"/>
  <c r="AR1151"/>
  <c r="AQ1151"/>
  <c r="AJ1151"/>
  <c r="AO1151" s="1"/>
  <c r="AH1151"/>
  <c r="AI1151" s="1"/>
  <c r="AG1151"/>
  <c r="AD1151"/>
  <c r="AC1151"/>
  <c r="AT1150"/>
  <c r="AS1150"/>
  <c r="AR1150"/>
  <c r="AQ1150"/>
  <c r="AJ1150"/>
  <c r="AO1150" s="1"/>
  <c r="AH1150"/>
  <c r="AI1150" s="1"/>
  <c r="AG1150"/>
  <c r="AD1150"/>
  <c r="AC1150"/>
  <c r="AT1149"/>
  <c r="AS1149"/>
  <c r="AR1149"/>
  <c r="AQ1149"/>
  <c r="AJ1149"/>
  <c r="AO1149" s="1"/>
  <c r="AH1149"/>
  <c r="AI1149" s="1"/>
  <c r="AG1149"/>
  <c r="AD1149"/>
  <c r="AC1149"/>
  <c r="AT1148"/>
  <c r="AS1148"/>
  <c r="AR1148"/>
  <c r="AQ1148"/>
  <c r="AJ1148"/>
  <c r="AO1148" s="1"/>
  <c r="AH1148"/>
  <c r="AI1148" s="1"/>
  <c r="AG1148"/>
  <c r="AD1148"/>
  <c r="AC1148"/>
  <c r="AT1147"/>
  <c r="AS1147"/>
  <c r="AR1147"/>
  <c r="AQ1147"/>
  <c r="AJ1147"/>
  <c r="AO1147" s="1"/>
  <c r="AH1147"/>
  <c r="AI1147" s="1"/>
  <c r="AG1147"/>
  <c r="AD1147"/>
  <c r="AC1147"/>
  <c r="AT1146"/>
  <c r="AS1146"/>
  <c r="AR1146"/>
  <c r="AQ1146"/>
  <c r="AJ1146"/>
  <c r="AO1146" s="1"/>
  <c r="AH1146"/>
  <c r="AI1146" s="1"/>
  <c r="AG1146"/>
  <c r="AD1146"/>
  <c r="AC1146"/>
  <c r="AT1145"/>
  <c r="AS1145"/>
  <c r="AR1145"/>
  <c r="AQ1145"/>
  <c r="AJ1145"/>
  <c r="AO1145" s="1"/>
  <c r="AH1145"/>
  <c r="AI1145" s="1"/>
  <c r="AG1145"/>
  <c r="AD1145"/>
  <c r="AC1145"/>
  <c r="AT1144"/>
  <c r="AS1144"/>
  <c r="AR1144"/>
  <c r="AQ1144"/>
  <c r="AJ1144"/>
  <c r="AO1144" s="1"/>
  <c r="AH1144"/>
  <c r="AI1144" s="1"/>
  <c r="AG1144"/>
  <c r="AD1144"/>
  <c r="AC1144"/>
  <c r="AT1143"/>
  <c r="AS1143"/>
  <c r="AR1143"/>
  <c r="AQ1143"/>
  <c r="AJ1143"/>
  <c r="AO1143" s="1"/>
  <c r="AH1143"/>
  <c r="AI1143" s="1"/>
  <c r="AG1143"/>
  <c r="AD1143"/>
  <c r="AC1143"/>
  <c r="AT1142"/>
  <c r="AS1142"/>
  <c r="AR1142"/>
  <c r="AQ1142"/>
  <c r="AJ1142"/>
  <c r="AO1142" s="1"/>
  <c r="AH1142"/>
  <c r="AI1142" s="1"/>
  <c r="AG1142"/>
  <c r="AD1142"/>
  <c r="AC1142"/>
  <c r="AT1141"/>
  <c r="AS1141"/>
  <c r="AR1141"/>
  <c r="AQ1141"/>
  <c r="AJ1141"/>
  <c r="AO1141" s="1"/>
  <c r="AH1141"/>
  <c r="AI1141" s="1"/>
  <c r="AG1141"/>
  <c r="AD1141"/>
  <c r="AC1141"/>
  <c r="AT1140"/>
  <c r="AS1140"/>
  <c r="AR1140"/>
  <c r="AQ1140"/>
  <c r="AJ1140"/>
  <c r="AO1140" s="1"/>
  <c r="AH1140"/>
  <c r="AI1140" s="1"/>
  <c r="AG1140"/>
  <c r="AD1140"/>
  <c r="AC1140"/>
  <c r="AT1139"/>
  <c r="AS1139"/>
  <c r="AR1139"/>
  <c r="AQ1139"/>
  <c r="AJ1139"/>
  <c r="AO1139" s="1"/>
  <c r="AH1139"/>
  <c r="AI1139" s="1"/>
  <c r="AG1139"/>
  <c r="AD1139"/>
  <c r="AC1139"/>
  <c r="AT1138"/>
  <c r="AS1138"/>
  <c r="AR1138"/>
  <c r="AQ1138"/>
  <c r="AJ1138"/>
  <c r="AO1138" s="1"/>
  <c r="AH1138"/>
  <c r="AI1138" s="1"/>
  <c r="AG1138"/>
  <c r="AD1138"/>
  <c r="AC1138"/>
  <c r="AT1137"/>
  <c r="AS1137"/>
  <c r="AR1137"/>
  <c r="AQ1137"/>
  <c r="AJ1137"/>
  <c r="AO1137" s="1"/>
  <c r="AH1137"/>
  <c r="AI1137" s="1"/>
  <c r="AG1137"/>
  <c r="AD1137"/>
  <c r="AC1137"/>
  <c r="AT1136"/>
  <c r="AS1136"/>
  <c r="AR1136"/>
  <c r="AQ1136"/>
  <c r="AJ1136"/>
  <c r="AO1136" s="1"/>
  <c r="AH1136"/>
  <c r="AI1136" s="1"/>
  <c r="AG1136"/>
  <c r="AD1136"/>
  <c r="AC1136"/>
  <c r="AT1135"/>
  <c r="AS1135"/>
  <c r="AR1135"/>
  <c r="AQ1135"/>
  <c r="AJ1135"/>
  <c r="AO1135" s="1"/>
  <c r="AH1135"/>
  <c r="AI1135" s="1"/>
  <c r="AG1135"/>
  <c r="AD1135"/>
  <c r="AC1135"/>
  <c r="AT1134"/>
  <c r="AS1134"/>
  <c r="AR1134"/>
  <c r="AQ1134"/>
  <c r="AJ1134"/>
  <c r="AO1134" s="1"/>
  <c r="AH1134"/>
  <c r="AI1134" s="1"/>
  <c r="AG1134"/>
  <c r="AD1134"/>
  <c r="AC1134"/>
  <c r="AT1133"/>
  <c r="AS1133"/>
  <c r="AR1133"/>
  <c r="AQ1133"/>
  <c r="AJ1133"/>
  <c r="AO1133" s="1"/>
  <c r="AH1133"/>
  <c r="AI1133" s="1"/>
  <c r="AG1133"/>
  <c r="AD1133"/>
  <c r="AC1133"/>
  <c r="AT1132"/>
  <c r="AS1132"/>
  <c r="AR1132"/>
  <c r="AQ1132"/>
  <c r="AJ1132"/>
  <c r="AO1132" s="1"/>
  <c r="AH1132"/>
  <c r="AI1132" s="1"/>
  <c r="AG1132"/>
  <c r="AD1132"/>
  <c r="AC1132"/>
  <c r="AT1131"/>
  <c r="AS1131"/>
  <c r="AR1131"/>
  <c r="AQ1131"/>
  <c r="AJ1131"/>
  <c r="AO1131" s="1"/>
  <c r="AH1131"/>
  <c r="AI1131" s="1"/>
  <c r="AG1131"/>
  <c r="AD1131"/>
  <c r="AC1131"/>
  <c r="AT1130"/>
  <c r="AS1130"/>
  <c r="AR1130"/>
  <c r="AQ1130"/>
  <c r="AJ1130"/>
  <c r="AO1130" s="1"/>
  <c r="AH1130"/>
  <c r="AI1130" s="1"/>
  <c r="AG1130"/>
  <c r="AD1130"/>
  <c r="AC1130"/>
  <c r="AT1129"/>
  <c r="AS1129"/>
  <c r="AR1129"/>
  <c r="AQ1129"/>
  <c r="AJ1129"/>
  <c r="AO1129" s="1"/>
  <c r="AH1129"/>
  <c r="AI1129" s="1"/>
  <c r="AG1129"/>
  <c r="AD1129"/>
  <c r="AC1129"/>
  <c r="AT1128"/>
  <c r="AS1128"/>
  <c r="AR1128"/>
  <c r="AQ1128"/>
  <c r="AJ1128"/>
  <c r="AO1128" s="1"/>
  <c r="AH1128"/>
  <c r="AI1128" s="1"/>
  <c r="AG1128"/>
  <c r="AD1128"/>
  <c r="AC1128"/>
  <c r="AT1127"/>
  <c r="AS1127"/>
  <c r="AR1127"/>
  <c r="AQ1127"/>
  <c r="AJ1127"/>
  <c r="AO1127" s="1"/>
  <c r="AH1127"/>
  <c r="AI1127" s="1"/>
  <c r="AG1127"/>
  <c r="AD1127"/>
  <c r="AC1127"/>
  <c r="AT1126"/>
  <c r="AS1126"/>
  <c r="AR1126"/>
  <c r="AQ1126"/>
  <c r="AJ1126"/>
  <c r="AO1126" s="1"/>
  <c r="AH1126"/>
  <c r="AI1126" s="1"/>
  <c r="AG1126"/>
  <c r="AD1126"/>
  <c r="AC1126"/>
  <c r="AT1125"/>
  <c r="AS1125"/>
  <c r="AR1125"/>
  <c r="AQ1125"/>
  <c r="AJ1125"/>
  <c r="AO1125" s="1"/>
  <c r="AH1125"/>
  <c r="AI1125" s="1"/>
  <c r="AG1125"/>
  <c r="AD1125"/>
  <c r="AC1125"/>
  <c r="AT1124"/>
  <c r="AS1124"/>
  <c r="AR1124"/>
  <c r="AQ1124"/>
  <c r="AJ1124"/>
  <c r="AO1124" s="1"/>
  <c r="AH1124"/>
  <c r="AI1124" s="1"/>
  <c r="AG1124"/>
  <c r="AD1124"/>
  <c r="AC1124"/>
  <c r="AT1123"/>
  <c r="AS1123"/>
  <c r="AR1123"/>
  <c r="AQ1123"/>
  <c r="AJ1123"/>
  <c r="AO1123" s="1"/>
  <c r="AH1123"/>
  <c r="AI1123" s="1"/>
  <c r="AG1123"/>
  <c r="AD1123"/>
  <c r="AC1123"/>
  <c r="AT1122"/>
  <c r="AS1122"/>
  <c r="AR1122"/>
  <c r="AQ1122"/>
  <c r="AJ1122"/>
  <c r="AO1122" s="1"/>
  <c r="AH1122"/>
  <c r="AI1122" s="1"/>
  <c r="AG1122"/>
  <c r="AD1122"/>
  <c r="AC1122"/>
  <c r="AT1121"/>
  <c r="AS1121"/>
  <c r="AR1121"/>
  <c r="AQ1121"/>
  <c r="AJ1121"/>
  <c r="AO1121" s="1"/>
  <c r="AH1121"/>
  <c r="AI1121" s="1"/>
  <c r="AG1121"/>
  <c r="AD1121"/>
  <c r="AC1121"/>
  <c r="AT1120"/>
  <c r="AS1120"/>
  <c r="AR1120"/>
  <c r="AQ1120"/>
  <c r="AJ1120"/>
  <c r="AO1120" s="1"/>
  <c r="AH1120"/>
  <c r="AI1120" s="1"/>
  <c r="AG1120"/>
  <c r="AD1120"/>
  <c r="AC1120"/>
  <c r="AT1119"/>
  <c r="AS1119"/>
  <c r="AR1119"/>
  <c r="AQ1119"/>
  <c r="AJ1119"/>
  <c r="AO1119" s="1"/>
  <c r="AH1119"/>
  <c r="AI1119" s="1"/>
  <c r="AG1119"/>
  <c r="AD1119"/>
  <c r="AC1119"/>
  <c r="AT1118"/>
  <c r="AS1118"/>
  <c r="AR1118"/>
  <c r="AQ1118"/>
  <c r="AJ1118"/>
  <c r="AO1118" s="1"/>
  <c r="AH1118"/>
  <c r="AI1118" s="1"/>
  <c r="AG1118"/>
  <c r="AD1118"/>
  <c r="AC1118"/>
  <c r="AT1117"/>
  <c r="AS1117"/>
  <c r="AR1117"/>
  <c r="AQ1117"/>
  <c r="AJ1117"/>
  <c r="AO1117" s="1"/>
  <c r="AH1117"/>
  <c r="AI1117" s="1"/>
  <c r="AG1117"/>
  <c r="AD1117"/>
  <c r="AC1117"/>
  <c r="AT1116"/>
  <c r="AS1116"/>
  <c r="AR1116"/>
  <c r="AQ1116"/>
  <c r="AJ1116"/>
  <c r="AO1116" s="1"/>
  <c r="AH1116"/>
  <c r="AI1116" s="1"/>
  <c r="AG1116"/>
  <c r="AD1116"/>
  <c r="AC1116"/>
  <c r="AT1115"/>
  <c r="AS1115"/>
  <c r="AR1115"/>
  <c r="AQ1115"/>
  <c r="AJ1115"/>
  <c r="AO1115" s="1"/>
  <c r="AH1115"/>
  <c r="AI1115" s="1"/>
  <c r="AG1115"/>
  <c r="AD1115"/>
  <c r="AC1115"/>
  <c r="AT1114"/>
  <c r="AS1114"/>
  <c r="AR1114"/>
  <c r="AQ1114"/>
  <c r="AJ1114"/>
  <c r="AO1114" s="1"/>
  <c r="AH1114"/>
  <c r="AI1114" s="1"/>
  <c r="AG1114"/>
  <c r="AD1114"/>
  <c r="AC1114"/>
  <c r="AT1113"/>
  <c r="AS1113"/>
  <c r="AR1113"/>
  <c r="AQ1113"/>
  <c r="AJ1113"/>
  <c r="AO1113" s="1"/>
  <c r="AH1113"/>
  <c r="AI1113" s="1"/>
  <c r="AG1113"/>
  <c r="AD1113"/>
  <c r="AC1113"/>
  <c r="AT1112"/>
  <c r="AS1112"/>
  <c r="AR1112"/>
  <c r="AQ1112"/>
  <c r="AJ1112"/>
  <c r="AO1112" s="1"/>
  <c r="AH1112"/>
  <c r="AI1112" s="1"/>
  <c r="AG1112"/>
  <c r="AD1112"/>
  <c r="AC1112"/>
  <c r="AT1111"/>
  <c r="AS1111"/>
  <c r="AR1111"/>
  <c r="AQ1111"/>
  <c r="AJ1111"/>
  <c r="AO1111" s="1"/>
  <c r="AH1111"/>
  <c r="AI1111" s="1"/>
  <c r="AG1111"/>
  <c r="AD1111"/>
  <c r="AC1111"/>
  <c r="AT1110"/>
  <c r="AS1110"/>
  <c r="AR1110"/>
  <c r="AQ1110"/>
  <c r="AJ1110"/>
  <c r="AO1110" s="1"/>
  <c r="AH1110"/>
  <c r="AI1110" s="1"/>
  <c r="AG1110"/>
  <c r="AD1110"/>
  <c r="AC1110"/>
  <c r="AT1109"/>
  <c r="AS1109"/>
  <c r="AR1109"/>
  <c r="AQ1109"/>
  <c r="AJ1109"/>
  <c r="AO1109" s="1"/>
  <c r="AH1109"/>
  <c r="AI1109" s="1"/>
  <c r="AG1109"/>
  <c r="AD1109"/>
  <c r="AC1109"/>
  <c r="AT1108"/>
  <c r="AS1108"/>
  <c r="AR1108"/>
  <c r="AQ1108"/>
  <c r="AJ1108"/>
  <c r="AO1108" s="1"/>
  <c r="AH1108"/>
  <c r="AI1108" s="1"/>
  <c r="AG1108"/>
  <c r="AD1108"/>
  <c r="AC1108"/>
  <c r="AT1107"/>
  <c r="AS1107"/>
  <c r="AR1107"/>
  <c r="AQ1107"/>
  <c r="AJ1107"/>
  <c r="AO1107" s="1"/>
  <c r="AH1107"/>
  <c r="AI1107" s="1"/>
  <c r="AG1107"/>
  <c r="AD1107"/>
  <c r="AC1107"/>
  <c r="AT1106"/>
  <c r="AS1106"/>
  <c r="AR1106"/>
  <c r="AQ1106"/>
  <c r="AJ1106"/>
  <c r="AO1106" s="1"/>
  <c r="AH1106"/>
  <c r="AI1106" s="1"/>
  <c r="AG1106"/>
  <c r="AD1106"/>
  <c r="AC1106"/>
  <c r="AT1105"/>
  <c r="AS1105"/>
  <c r="AR1105"/>
  <c r="AQ1105"/>
  <c r="AJ1105"/>
  <c r="AO1105" s="1"/>
  <c r="AH1105"/>
  <c r="AI1105" s="1"/>
  <c r="AG1105"/>
  <c r="AD1105"/>
  <c r="AC1105"/>
  <c r="AT1104"/>
  <c r="AS1104"/>
  <c r="AR1104"/>
  <c r="AQ1104"/>
  <c r="AJ1104"/>
  <c r="AO1104" s="1"/>
  <c r="AH1104"/>
  <c r="AI1104" s="1"/>
  <c r="AG1104"/>
  <c r="AD1104"/>
  <c r="AC1104"/>
  <c r="AT1103"/>
  <c r="AS1103"/>
  <c r="AR1103"/>
  <c r="AQ1103"/>
  <c r="AJ1103"/>
  <c r="AO1103" s="1"/>
  <c r="AH1103"/>
  <c r="AI1103" s="1"/>
  <c r="AG1103"/>
  <c r="AD1103"/>
  <c r="AC1103"/>
  <c r="AT1102"/>
  <c r="AS1102"/>
  <c r="AR1102"/>
  <c r="AQ1102"/>
  <c r="AJ1102"/>
  <c r="AO1102" s="1"/>
  <c r="AH1102"/>
  <c r="AI1102" s="1"/>
  <c r="AG1102"/>
  <c r="AD1102"/>
  <c r="AC1102"/>
  <c r="AT1101"/>
  <c r="AS1101"/>
  <c r="AR1101"/>
  <c r="AQ1101"/>
  <c r="AJ1101"/>
  <c r="AO1101" s="1"/>
  <c r="AH1101"/>
  <c r="AI1101" s="1"/>
  <c r="AG1101"/>
  <c r="AD1101"/>
  <c r="AC1101"/>
  <c r="AT1100"/>
  <c r="AS1100"/>
  <c r="AR1100"/>
  <c r="AQ1100"/>
  <c r="AJ1100"/>
  <c r="AO1100" s="1"/>
  <c r="AH1100"/>
  <c r="AI1100" s="1"/>
  <c r="AG1100"/>
  <c r="AD1100"/>
  <c r="AC1100"/>
  <c r="AT1099"/>
  <c r="AS1099"/>
  <c r="AR1099"/>
  <c r="AQ1099"/>
  <c r="AJ1099"/>
  <c r="AO1099" s="1"/>
  <c r="AH1099"/>
  <c r="AI1099" s="1"/>
  <c r="AG1099"/>
  <c r="AD1099"/>
  <c r="AC1099"/>
  <c r="AT1098"/>
  <c r="AS1098"/>
  <c r="AR1098"/>
  <c r="AQ1098"/>
  <c r="AJ1098"/>
  <c r="AO1098" s="1"/>
  <c r="AH1098"/>
  <c r="AI1098" s="1"/>
  <c r="AG1098"/>
  <c r="AD1098"/>
  <c r="AC1098"/>
  <c r="AT1097"/>
  <c r="AS1097"/>
  <c r="AR1097"/>
  <c r="AQ1097"/>
  <c r="AJ1097"/>
  <c r="AO1097" s="1"/>
  <c r="AH1097"/>
  <c r="AI1097" s="1"/>
  <c r="AG1097"/>
  <c r="AD1097"/>
  <c r="AC1097"/>
  <c r="AT1096"/>
  <c r="AS1096"/>
  <c r="AR1096"/>
  <c r="AQ1096"/>
  <c r="AJ1096"/>
  <c r="AO1096" s="1"/>
  <c r="AH1096"/>
  <c r="AI1096" s="1"/>
  <c r="AG1096"/>
  <c r="AD1096"/>
  <c r="AC1096"/>
  <c r="AT1095"/>
  <c r="AS1095"/>
  <c r="AR1095"/>
  <c r="AQ1095"/>
  <c r="AJ1095"/>
  <c r="AO1095" s="1"/>
  <c r="AH1095"/>
  <c r="AI1095" s="1"/>
  <c r="AG1095"/>
  <c r="AD1095"/>
  <c r="AC1095"/>
  <c r="AT1094"/>
  <c r="AS1094"/>
  <c r="AR1094"/>
  <c r="AQ1094"/>
  <c r="AJ1094"/>
  <c r="AO1094" s="1"/>
  <c r="AH1094"/>
  <c r="AI1094" s="1"/>
  <c r="AG1094"/>
  <c r="AD1094"/>
  <c r="AC1094"/>
  <c r="AT1093"/>
  <c r="AS1093"/>
  <c r="AR1093"/>
  <c r="AQ1093"/>
  <c r="AJ1093"/>
  <c r="AO1093" s="1"/>
  <c r="AH1093"/>
  <c r="AI1093" s="1"/>
  <c r="AG1093"/>
  <c r="AD1093"/>
  <c r="AC1093"/>
  <c r="AT1092"/>
  <c r="AS1092"/>
  <c r="AR1092"/>
  <c r="AQ1092"/>
  <c r="AJ1092"/>
  <c r="AO1092" s="1"/>
  <c r="AH1092"/>
  <c r="AI1092" s="1"/>
  <c r="AG1092"/>
  <c r="AD1092"/>
  <c r="AC1092"/>
  <c r="AT1091"/>
  <c r="AS1091"/>
  <c r="AR1091"/>
  <c r="AQ1091"/>
  <c r="AJ1091"/>
  <c r="AO1091" s="1"/>
  <c r="AH1091"/>
  <c r="AI1091" s="1"/>
  <c r="AG1091"/>
  <c r="AD1091"/>
  <c r="AC1091"/>
  <c r="AT1090"/>
  <c r="AS1090"/>
  <c r="AR1090"/>
  <c r="AQ1090"/>
  <c r="AJ1090"/>
  <c r="AO1090" s="1"/>
  <c r="AH1090"/>
  <c r="AI1090" s="1"/>
  <c r="AG1090"/>
  <c r="AD1090"/>
  <c r="AC1090"/>
  <c r="AT1089"/>
  <c r="AS1089"/>
  <c r="AR1089"/>
  <c r="AQ1089"/>
  <c r="AH1089"/>
  <c r="AI1089" s="1"/>
  <c r="AG1089"/>
  <c r="AD1089"/>
  <c r="AC1089"/>
  <c r="AT1088"/>
  <c r="AS1088"/>
  <c r="AR1088"/>
  <c r="AQ1088"/>
  <c r="AH1088"/>
  <c r="AI1088" s="1"/>
  <c r="AG1088"/>
  <c r="AD1088"/>
  <c r="AC1088"/>
  <c r="AT1087"/>
  <c r="AS1087"/>
  <c r="AR1087"/>
  <c r="AQ1087"/>
  <c r="AN1087"/>
  <c r="AH1087"/>
  <c r="AI1087" s="1"/>
  <c r="AG1087"/>
  <c r="AD1087"/>
  <c r="AC1087"/>
  <c r="AT1086"/>
  <c r="AS1086"/>
  <c r="AR1086"/>
  <c r="AQ1086"/>
  <c r="AH1086"/>
  <c r="AI1086" s="1"/>
  <c r="AG1086"/>
  <c r="AD1086"/>
  <c r="AC1086"/>
  <c r="AT1085"/>
  <c r="AS1085"/>
  <c r="AR1085"/>
  <c r="AQ1085"/>
  <c r="AH1085"/>
  <c r="AI1085" s="1"/>
  <c r="AG1085"/>
  <c r="AD1085"/>
  <c r="AC1085"/>
  <c r="AT1084"/>
  <c r="AS1084"/>
  <c r="AR1084"/>
  <c r="AQ1084"/>
  <c r="AH1084"/>
  <c r="AI1084" s="1"/>
  <c r="AG1084"/>
  <c r="AD1084"/>
  <c r="AC1084"/>
  <c r="AT1083"/>
  <c r="AS1083"/>
  <c r="AR1083"/>
  <c r="AQ1083"/>
  <c r="AH1083"/>
  <c r="AI1083" s="1"/>
  <c r="AG1083"/>
  <c r="AD1083"/>
  <c r="AC1083"/>
  <c r="AT1082"/>
  <c r="AS1082"/>
  <c r="AR1082"/>
  <c r="AQ1082"/>
  <c r="AH1082"/>
  <c r="AI1082" s="1"/>
  <c r="AG1082"/>
  <c r="AD1082"/>
  <c r="AC1082"/>
  <c r="AT1081"/>
  <c r="AS1081"/>
  <c r="AR1081"/>
  <c r="AQ1081"/>
  <c r="AN1081"/>
  <c r="AH1081"/>
  <c r="AI1081" s="1"/>
  <c r="AG1081"/>
  <c r="AD1081"/>
  <c r="AC1081"/>
  <c r="AT1080"/>
  <c r="AS1080"/>
  <c r="AR1080"/>
  <c r="AQ1080"/>
  <c r="AH1080"/>
  <c r="AI1080" s="1"/>
  <c r="AG1080"/>
  <c r="AD1080"/>
  <c r="AC1080"/>
  <c r="AT1079"/>
  <c r="AS1079"/>
  <c r="AR1079"/>
  <c r="AQ1079"/>
  <c r="AL1079"/>
  <c r="AH1079"/>
  <c r="AI1079" s="1"/>
  <c r="AG1079"/>
  <c r="AD1079"/>
  <c r="AC1079"/>
  <c r="AT1078"/>
  <c r="AS1078"/>
  <c r="AR1078"/>
  <c r="AQ1078"/>
  <c r="AH1078"/>
  <c r="AI1078" s="1"/>
  <c r="AG1078"/>
  <c r="AD1078"/>
  <c r="AC1078"/>
  <c r="AT1077"/>
  <c r="AS1077"/>
  <c r="AR1077"/>
  <c r="AQ1077"/>
  <c r="AH1077"/>
  <c r="AI1077" s="1"/>
  <c r="AG1077"/>
  <c r="AD1077"/>
  <c r="AC1077"/>
  <c r="AT1076"/>
  <c r="AS1076"/>
  <c r="AR1076"/>
  <c r="AQ1076"/>
  <c r="AH1076"/>
  <c r="AI1076" s="1"/>
  <c r="AG1076"/>
  <c r="AD1076"/>
  <c r="AC1076"/>
  <c r="AT1075"/>
  <c r="AS1075"/>
  <c r="AR1075"/>
  <c r="AQ1075"/>
  <c r="AH1075"/>
  <c r="AI1075" s="1"/>
  <c r="AG1075"/>
  <c r="AD1075"/>
  <c r="AC1075"/>
  <c r="AT1074"/>
  <c r="AS1074"/>
  <c r="AR1074"/>
  <c r="AQ1074"/>
  <c r="AH1074"/>
  <c r="AI1074" s="1"/>
  <c r="AG1074"/>
  <c r="AD1074"/>
  <c r="AC1074"/>
  <c r="AT1073"/>
  <c r="AS1073"/>
  <c r="AR1073"/>
  <c r="AQ1073"/>
  <c r="AN1073"/>
  <c r="AH1073"/>
  <c r="AI1073" s="1"/>
  <c r="AG1073"/>
  <c r="AD1073"/>
  <c r="AC1073"/>
  <c r="AT1072"/>
  <c r="AS1072"/>
  <c r="AR1072"/>
  <c r="AQ1072"/>
  <c r="AH1072"/>
  <c r="AI1072" s="1"/>
  <c r="AG1072"/>
  <c r="AD1072"/>
  <c r="AC1072"/>
  <c r="AT1071"/>
  <c r="AS1071"/>
  <c r="AR1071"/>
  <c r="AQ1071"/>
  <c r="AH1071"/>
  <c r="AI1071" s="1"/>
  <c r="AG1071"/>
  <c r="AD1071"/>
  <c r="AC1071"/>
  <c r="AT1070"/>
  <c r="AS1070"/>
  <c r="AR1070"/>
  <c r="AQ1070"/>
  <c r="AH1070"/>
  <c r="AI1070" s="1"/>
  <c r="AG1070"/>
  <c r="AD1070"/>
  <c r="AC1070"/>
  <c r="AT1069"/>
  <c r="AS1069"/>
  <c r="AR1069"/>
  <c r="AQ1069"/>
  <c r="AL1069"/>
  <c r="AH1069"/>
  <c r="AI1069" s="1"/>
  <c r="AG1069"/>
  <c r="AD1069"/>
  <c r="AC1069"/>
  <c r="AT1068"/>
  <c r="AS1068"/>
  <c r="AR1068"/>
  <c r="AQ1068"/>
  <c r="AH1068"/>
  <c r="AI1068" s="1"/>
  <c r="AG1068"/>
  <c r="AD1068"/>
  <c r="AC1068"/>
  <c r="AT1067"/>
  <c r="AS1067"/>
  <c r="AR1067"/>
  <c r="AQ1067"/>
  <c r="AD1067"/>
  <c r="AT1066"/>
  <c r="AS1066"/>
  <c r="AR1066"/>
  <c r="AQ1066"/>
  <c r="AD1066"/>
  <c r="AT1065"/>
  <c r="AS1065"/>
  <c r="AR1065"/>
  <c r="AQ1065"/>
  <c r="AN1065"/>
  <c r="AD1065"/>
  <c r="AT1064"/>
  <c r="AS1064"/>
  <c r="AR1064"/>
  <c r="AQ1064"/>
  <c r="AD1064"/>
  <c r="AT1063"/>
  <c r="AS1063"/>
  <c r="AR1063"/>
  <c r="AQ1063"/>
  <c r="AD1063"/>
  <c r="AT1062"/>
  <c r="AS1062"/>
  <c r="AR1062"/>
  <c r="AQ1062"/>
  <c r="AL1062"/>
  <c r="AD1062"/>
  <c r="AT1061"/>
  <c r="AS1061"/>
  <c r="AR1061"/>
  <c r="AQ1061"/>
  <c r="AN1061"/>
  <c r="AD1061"/>
  <c r="AT1060"/>
  <c r="AS1060"/>
  <c r="AR1060"/>
  <c r="AQ1060"/>
  <c r="AN1060"/>
  <c r="AD1060"/>
  <c r="AT1059"/>
  <c r="AS1059"/>
  <c r="AR1059"/>
  <c r="AQ1059"/>
  <c r="AD1059"/>
  <c r="AT1058"/>
  <c r="AS1058"/>
  <c r="AR1058"/>
  <c r="AQ1058"/>
  <c r="AD1058"/>
  <c r="AT1057"/>
  <c r="AS1057"/>
  <c r="AR1057"/>
  <c r="AQ1057"/>
  <c r="AD1057"/>
  <c r="AT1056"/>
  <c r="AS1056"/>
  <c r="AR1056"/>
  <c r="AQ1056"/>
  <c r="AD1056"/>
  <c r="AT1055"/>
  <c r="AS1055"/>
  <c r="AR1055"/>
  <c r="AQ1055"/>
  <c r="AD1055"/>
  <c r="AT1054"/>
  <c r="AS1054"/>
  <c r="AR1054"/>
  <c r="AQ1054"/>
  <c r="AD1054"/>
  <c r="AT1053"/>
  <c r="AS1053"/>
  <c r="AR1053"/>
  <c r="AQ1053"/>
  <c r="AN1053"/>
  <c r="AD1053"/>
  <c r="AT1052"/>
  <c r="AS1052"/>
  <c r="AR1052"/>
  <c r="AQ1052"/>
  <c r="AD1052"/>
  <c r="AT1051"/>
  <c r="AS1051"/>
  <c r="AR1051"/>
  <c r="AQ1051"/>
  <c r="AD1051"/>
  <c r="AT1050"/>
  <c r="AS1050"/>
  <c r="AR1050"/>
  <c r="AQ1050"/>
  <c r="AD1050"/>
  <c r="AT1049"/>
  <c r="AS1049"/>
  <c r="AR1049"/>
  <c r="AQ1049"/>
  <c r="AD1049"/>
  <c r="AT1048"/>
  <c r="AS1048"/>
  <c r="AR1048"/>
  <c r="AQ1048"/>
  <c r="AD1048"/>
  <c r="AT1047"/>
  <c r="AS1047"/>
  <c r="AR1047"/>
  <c r="AQ1047"/>
  <c r="AD1047"/>
  <c r="AT1046"/>
  <c r="AS1046"/>
  <c r="AR1046"/>
  <c r="AQ1046"/>
  <c r="AD1046"/>
  <c r="AT1045"/>
  <c r="AS1045"/>
  <c r="AR1045"/>
  <c r="AQ1045"/>
  <c r="AD1045"/>
  <c r="AT1044"/>
  <c r="AS1044"/>
  <c r="AR1044"/>
  <c r="AQ1044"/>
  <c r="AD1044"/>
  <c r="AT1043"/>
  <c r="AS1043"/>
  <c r="AR1043"/>
  <c r="AQ1043"/>
  <c r="AL1043"/>
  <c r="AD1043"/>
  <c r="AT1042"/>
  <c r="AS1042"/>
  <c r="AR1042"/>
  <c r="AQ1042"/>
  <c r="AD1042"/>
  <c r="AT1041"/>
  <c r="AS1041"/>
  <c r="AR1041"/>
  <c r="AQ1041"/>
  <c r="AD1041"/>
  <c r="AT1040"/>
  <c r="AS1040"/>
  <c r="AR1040"/>
  <c r="AQ1040"/>
  <c r="AD1040"/>
  <c r="AT1039"/>
  <c r="AS1039"/>
  <c r="AR1039"/>
  <c r="AQ1039"/>
  <c r="AN1039"/>
  <c r="AD1039"/>
  <c r="AT1038"/>
  <c r="AS1038"/>
  <c r="AR1038"/>
  <c r="AQ1038"/>
  <c r="AD1038"/>
  <c r="AT1037"/>
  <c r="AS1037"/>
  <c r="AR1037"/>
  <c r="AQ1037"/>
  <c r="AN1037"/>
  <c r="AD1037"/>
  <c r="AT1036"/>
  <c r="AS1036"/>
  <c r="AR1036"/>
  <c r="AQ1036"/>
  <c r="AD1036"/>
  <c r="AT1035"/>
  <c r="AS1035"/>
  <c r="AR1035"/>
  <c r="AQ1035"/>
  <c r="AD1035"/>
  <c r="AT1034"/>
  <c r="AS1034"/>
  <c r="AR1034"/>
  <c r="AQ1034"/>
  <c r="AD1034"/>
  <c r="AT1033"/>
  <c r="AS1033"/>
  <c r="AR1033"/>
  <c r="AQ1033"/>
  <c r="AD1033"/>
  <c r="AT1032"/>
  <c r="AS1032"/>
  <c r="AR1032"/>
  <c r="AQ1032"/>
  <c r="AD1032"/>
  <c r="AT1031"/>
  <c r="AS1031"/>
  <c r="AR1031"/>
  <c r="AQ1031"/>
  <c r="AN1031"/>
  <c r="AD1031"/>
  <c r="AT1030"/>
  <c r="AS1030"/>
  <c r="AR1030"/>
  <c r="AQ1030"/>
  <c r="AD1030"/>
  <c r="AT1029"/>
  <c r="AS1029"/>
  <c r="AR1029"/>
  <c r="AQ1029"/>
  <c r="AD1029"/>
  <c r="AT1028"/>
  <c r="AS1028"/>
  <c r="AR1028"/>
  <c r="AQ1028"/>
  <c r="AD1028"/>
  <c r="AT1027"/>
  <c r="AS1027"/>
  <c r="AR1027"/>
  <c r="AQ1027"/>
  <c r="AL1027"/>
  <c r="AD1027"/>
  <c r="AT1026"/>
  <c r="AS1026"/>
  <c r="AR1026"/>
  <c r="AQ1026"/>
  <c r="AD1026"/>
  <c r="AT1025"/>
  <c r="AS1025"/>
  <c r="AR1025"/>
  <c r="AQ1025"/>
  <c r="AD1025"/>
  <c r="AT1024"/>
  <c r="AS1024"/>
  <c r="AR1024"/>
  <c r="AQ1024"/>
  <c r="AD1024"/>
  <c r="AT1023"/>
  <c r="AS1023"/>
  <c r="AR1023"/>
  <c r="AQ1023"/>
  <c r="AN1023"/>
  <c r="AD1023"/>
  <c r="AT1022"/>
  <c r="AS1022"/>
  <c r="AR1022"/>
  <c r="AQ1022"/>
  <c r="AD1022"/>
  <c r="AT1021"/>
  <c r="AS1021"/>
  <c r="AR1021"/>
  <c r="AQ1021"/>
  <c r="AN1021"/>
  <c r="AD1021"/>
  <c r="AT1020"/>
  <c r="AS1020"/>
  <c r="AR1020"/>
  <c r="AQ1020"/>
  <c r="AD1020"/>
  <c r="AT1019"/>
  <c r="AS1019"/>
  <c r="AR1019"/>
  <c r="AQ1019"/>
  <c r="AD1019"/>
  <c r="AT1018"/>
  <c r="AS1018"/>
  <c r="AR1018"/>
  <c r="AQ1018"/>
  <c r="AL1018"/>
  <c r="AD1018"/>
  <c r="AT1017"/>
  <c r="AS1017"/>
  <c r="AR1017"/>
  <c r="AQ1017"/>
  <c r="AD1017"/>
  <c r="AT1016"/>
  <c r="AS1016"/>
  <c r="AR1016"/>
  <c r="AQ1016"/>
  <c r="AD1016"/>
  <c r="AT1015"/>
  <c r="AS1015"/>
  <c r="AR1015"/>
  <c r="AQ1015"/>
  <c r="AD1015"/>
  <c r="AT1014"/>
  <c r="AS1014"/>
  <c r="AR1014"/>
  <c r="AQ1014"/>
  <c r="AD1014"/>
  <c r="AT1013"/>
  <c r="AS1013"/>
  <c r="AR1013"/>
  <c r="AQ1013"/>
  <c r="AD1013"/>
  <c r="AT1012"/>
  <c r="AS1012"/>
  <c r="AR1012"/>
  <c r="AQ1012"/>
  <c r="AD1012"/>
  <c r="AT1011"/>
  <c r="AS1011"/>
  <c r="AR1011"/>
  <c r="AQ1011"/>
  <c r="AD1011"/>
  <c r="AT1010"/>
  <c r="AS1010"/>
  <c r="AR1010"/>
  <c r="AQ1010"/>
  <c r="AD1010"/>
  <c r="AT1009"/>
  <c r="AS1009"/>
  <c r="AR1009"/>
  <c r="AQ1009"/>
  <c r="AD1009"/>
  <c r="AT1008"/>
  <c r="AS1008"/>
  <c r="AR1008"/>
  <c r="AQ1008"/>
  <c r="AD1008"/>
  <c r="AT1007"/>
  <c r="AS1007"/>
  <c r="AR1007"/>
  <c r="AQ1007"/>
  <c r="AN1007"/>
  <c r="AD1007"/>
  <c r="AT1006"/>
  <c r="AS1006"/>
  <c r="AR1006"/>
  <c r="AQ1006"/>
  <c r="AD1006"/>
  <c r="AT1005"/>
  <c r="AS1005"/>
  <c r="AR1005"/>
  <c r="AQ1005"/>
  <c r="AD1005"/>
  <c r="AT1004"/>
  <c r="AS1004"/>
  <c r="AR1004"/>
  <c r="AQ1004"/>
  <c r="AD1004"/>
  <c r="AT1003"/>
  <c r="AS1003"/>
  <c r="AR1003"/>
  <c r="AQ1003"/>
  <c r="AD1003"/>
  <c r="AT1002"/>
  <c r="AS1002"/>
  <c r="AR1002"/>
  <c r="AQ1002"/>
  <c r="AD1002"/>
  <c r="AT1001"/>
  <c r="AS1001"/>
  <c r="AR1001"/>
  <c r="AQ1001"/>
  <c r="AN1001"/>
  <c r="AD1001"/>
  <c r="AT1000"/>
  <c r="AS1000"/>
  <c r="AR1000"/>
  <c r="AQ1000"/>
  <c r="AD1000"/>
  <c r="AT999"/>
  <c r="AS999"/>
  <c r="AR999"/>
  <c r="AQ999"/>
  <c r="AD999"/>
  <c r="AT998"/>
  <c r="AS998"/>
  <c r="AR998"/>
  <c r="AQ998"/>
  <c r="AD998"/>
  <c r="AT997"/>
  <c r="AS997"/>
  <c r="AR997"/>
  <c r="AQ997"/>
  <c r="AN997"/>
  <c r="AD997"/>
  <c r="AT996"/>
  <c r="AS996"/>
  <c r="AR996"/>
  <c r="AQ996"/>
  <c r="AD996"/>
  <c r="AT995"/>
  <c r="AS995"/>
  <c r="AR995"/>
  <c r="AQ995"/>
  <c r="AL995"/>
  <c r="AD995"/>
  <c r="AT994"/>
  <c r="AS994"/>
  <c r="AR994"/>
  <c r="AQ994"/>
  <c r="AD994"/>
  <c r="AT993"/>
  <c r="AS993"/>
  <c r="AR993"/>
  <c r="AQ993"/>
  <c r="AD993"/>
  <c r="AT992"/>
  <c r="AS992"/>
  <c r="AR992"/>
  <c r="AQ992"/>
  <c r="AD992"/>
  <c r="AT991"/>
  <c r="AS991"/>
  <c r="AR991"/>
  <c r="AQ991"/>
  <c r="AD991"/>
  <c r="AT990"/>
  <c r="AS990"/>
  <c r="AR990"/>
  <c r="AQ990"/>
  <c r="AD990"/>
  <c r="AT989"/>
  <c r="AS989"/>
  <c r="AR989"/>
  <c r="AQ989"/>
  <c r="AN989"/>
  <c r="AD989"/>
  <c r="AT988"/>
  <c r="AS988"/>
  <c r="AR988"/>
  <c r="AQ988"/>
  <c r="AD988"/>
  <c r="AT987"/>
  <c r="AS987"/>
  <c r="AR987"/>
  <c r="AQ987"/>
  <c r="AD987"/>
  <c r="AT986"/>
  <c r="AS986"/>
  <c r="AR986"/>
  <c r="AQ986"/>
  <c r="AD986"/>
  <c r="AT985"/>
  <c r="AS985"/>
  <c r="AR985"/>
  <c r="AQ985"/>
  <c r="AD985"/>
  <c r="AT984"/>
  <c r="AS984"/>
  <c r="AR984"/>
  <c r="AQ984"/>
  <c r="AD984"/>
  <c r="AT983"/>
  <c r="AS983"/>
  <c r="AR983"/>
  <c r="AQ983"/>
  <c r="AD983"/>
  <c r="AT982"/>
  <c r="AS982"/>
  <c r="AR982"/>
  <c r="AQ982"/>
  <c r="AL982"/>
  <c r="AD982"/>
  <c r="AT981"/>
  <c r="AS981"/>
  <c r="AR981"/>
  <c r="AQ981"/>
  <c r="AN981"/>
  <c r="AD981"/>
  <c r="AT980"/>
  <c r="AS980"/>
  <c r="AR980"/>
  <c r="AQ980"/>
  <c r="AN980"/>
  <c r="AD980"/>
  <c r="AT979"/>
  <c r="AS979"/>
  <c r="AR979"/>
  <c r="AQ979"/>
  <c r="AL979"/>
  <c r="AD979"/>
  <c r="AT978"/>
  <c r="AS978"/>
  <c r="AR978"/>
  <c r="AQ978"/>
  <c r="AL978"/>
  <c r="AD978"/>
  <c r="AT977"/>
  <c r="AS977"/>
  <c r="AR977"/>
  <c r="AQ977"/>
  <c r="AD977"/>
  <c r="AT976"/>
  <c r="AS976"/>
  <c r="AR976"/>
  <c r="AQ976"/>
  <c r="AD976"/>
  <c r="AT975"/>
  <c r="AS975"/>
  <c r="AR975"/>
  <c r="AQ975"/>
  <c r="AN975"/>
  <c r="AL975"/>
  <c r="AD975"/>
  <c r="AT974"/>
  <c r="AS974"/>
  <c r="AR974"/>
  <c r="AQ974"/>
  <c r="AD974"/>
  <c r="AT973"/>
  <c r="AS973"/>
  <c r="AR973"/>
  <c r="AQ973"/>
  <c r="AN973"/>
  <c r="AL973"/>
  <c r="AD973"/>
  <c r="AT972"/>
  <c r="AS972"/>
  <c r="AR972"/>
  <c r="AQ972"/>
  <c r="AD972"/>
  <c r="AT971"/>
  <c r="AS971"/>
  <c r="AR971"/>
  <c r="AQ971"/>
  <c r="AN971"/>
  <c r="AL971"/>
  <c r="AD971"/>
  <c r="AT970"/>
  <c r="AS970"/>
  <c r="AR970"/>
  <c r="AQ970"/>
  <c r="AD970"/>
  <c r="AT969"/>
  <c r="AS969"/>
  <c r="AR969"/>
  <c r="AQ969"/>
  <c r="AL969"/>
  <c r="AD969"/>
  <c r="AT968"/>
  <c r="AS968"/>
  <c r="AR968"/>
  <c r="AQ968"/>
  <c r="AD968"/>
  <c r="AT967"/>
  <c r="AS967"/>
  <c r="AR967"/>
  <c r="AQ967"/>
  <c r="AN967"/>
  <c r="AL967"/>
  <c r="AD967"/>
  <c r="AT966"/>
  <c r="AS966"/>
  <c r="AR966"/>
  <c r="AQ966"/>
  <c r="AD966"/>
  <c r="AT965"/>
  <c r="AS965"/>
  <c r="AR965"/>
  <c r="AQ965"/>
  <c r="AN965"/>
  <c r="AL965"/>
  <c r="AD965"/>
  <c r="AT964"/>
  <c r="AS964"/>
  <c r="AR964"/>
  <c r="AQ964"/>
  <c r="AD964"/>
  <c r="AT963"/>
  <c r="AS963"/>
  <c r="AR963"/>
  <c r="AQ963"/>
  <c r="AL963"/>
  <c r="AD963"/>
  <c r="AT962"/>
  <c r="AS962"/>
  <c r="AR962"/>
  <c r="AQ962"/>
  <c r="AD962"/>
  <c r="AT961"/>
  <c r="AS961"/>
  <c r="AR961"/>
  <c r="AQ961"/>
  <c r="AL961"/>
  <c r="AD961"/>
  <c r="AT960"/>
  <c r="AS960"/>
  <c r="AR960"/>
  <c r="AQ960"/>
  <c r="AL960"/>
  <c r="AD960"/>
  <c r="AT959"/>
  <c r="AS959"/>
  <c r="AR959"/>
  <c r="AQ959"/>
  <c r="AD959"/>
  <c r="AT958"/>
  <c r="AS958"/>
  <c r="AR958"/>
  <c r="AQ958"/>
  <c r="AD958"/>
  <c r="AT957"/>
  <c r="AS957"/>
  <c r="AR957"/>
  <c r="AQ957"/>
  <c r="AL957"/>
  <c r="AD957"/>
  <c r="AT956"/>
  <c r="AS956"/>
  <c r="AR956"/>
  <c r="AQ956"/>
  <c r="AL956"/>
  <c r="AD956"/>
  <c r="AT955"/>
  <c r="AS955"/>
  <c r="AR955"/>
  <c r="AQ955"/>
  <c r="AN955"/>
  <c r="AL955"/>
  <c r="AD955"/>
  <c r="AT954"/>
  <c r="AS954"/>
  <c r="AR954"/>
  <c r="AQ954"/>
  <c r="AD954"/>
  <c r="AT953"/>
  <c r="AS953"/>
  <c r="AR953"/>
  <c r="AQ953"/>
  <c r="AN953"/>
  <c r="AL953"/>
  <c r="AD953"/>
  <c r="AT952"/>
  <c r="AS952"/>
  <c r="AR952"/>
  <c r="AQ952"/>
  <c r="AD952"/>
  <c r="AT951"/>
  <c r="AS951"/>
  <c r="AR951"/>
  <c r="AQ951"/>
  <c r="AN951"/>
  <c r="AL951"/>
  <c r="AD951"/>
  <c r="AT950"/>
  <c r="AS950"/>
  <c r="AR950"/>
  <c r="AQ950"/>
  <c r="AD950"/>
  <c r="AT949"/>
  <c r="AS949"/>
  <c r="AR949"/>
  <c r="AQ949"/>
  <c r="AN949"/>
  <c r="AD949"/>
  <c r="AT948"/>
  <c r="AS948"/>
  <c r="AR948"/>
  <c r="AQ948"/>
  <c r="AD948"/>
  <c r="AT947"/>
  <c r="AS947"/>
  <c r="AR947"/>
  <c r="AQ947"/>
  <c r="AN947"/>
  <c r="AL947"/>
  <c r="AD947"/>
  <c r="AT946"/>
  <c r="AS946"/>
  <c r="AR946"/>
  <c r="AQ946"/>
  <c r="AD946"/>
  <c r="AT945"/>
  <c r="AS945"/>
  <c r="AR945"/>
  <c r="AQ945"/>
  <c r="AN945"/>
  <c r="AL945"/>
  <c r="AD945"/>
  <c r="AT944"/>
  <c r="AS944"/>
  <c r="AR944"/>
  <c r="AQ944"/>
  <c r="AD944"/>
  <c r="AT943"/>
  <c r="AS943"/>
  <c r="AR943"/>
  <c r="AQ943"/>
  <c r="AN943"/>
  <c r="AL943"/>
  <c r="AD943"/>
  <c r="AT942"/>
  <c r="AS942"/>
  <c r="AR942"/>
  <c r="AQ942"/>
  <c r="AD942"/>
  <c r="AT941"/>
  <c r="AS941"/>
  <c r="AR941"/>
  <c r="AQ941"/>
  <c r="AN941"/>
  <c r="AL941"/>
  <c r="AD941"/>
  <c r="AT940"/>
  <c r="AS940"/>
  <c r="AR940"/>
  <c r="AQ940"/>
  <c r="AD940"/>
  <c r="AT939"/>
  <c r="AS939"/>
  <c r="AR939"/>
  <c r="AQ939"/>
  <c r="AD939"/>
  <c r="AT938"/>
  <c r="AS938"/>
  <c r="AR938"/>
  <c r="AQ938"/>
  <c r="AN938"/>
  <c r="AD938"/>
  <c r="AT937"/>
  <c r="AS937"/>
  <c r="AR937"/>
  <c r="AQ937"/>
  <c r="AL937"/>
  <c r="AD937"/>
  <c r="AT936"/>
  <c r="AS936"/>
  <c r="AR936"/>
  <c r="AQ936"/>
  <c r="AD936"/>
  <c r="AT935"/>
  <c r="AS935"/>
  <c r="AR935"/>
  <c r="AQ935"/>
  <c r="AN935"/>
  <c r="AL935"/>
  <c r="AD935"/>
  <c r="AT934"/>
  <c r="AS934"/>
  <c r="AR934"/>
  <c r="AQ934"/>
  <c r="AD934"/>
  <c r="AT933"/>
  <c r="AS933"/>
  <c r="AR933"/>
  <c r="AQ933"/>
  <c r="AN933"/>
  <c r="AL933"/>
  <c r="AD933"/>
  <c r="AT932"/>
  <c r="AS932"/>
  <c r="AR932"/>
  <c r="AQ932"/>
  <c r="AN932"/>
  <c r="AD932"/>
  <c r="AT931"/>
  <c r="AS931"/>
  <c r="AR931"/>
  <c r="AQ931"/>
  <c r="AL931"/>
  <c r="AD931"/>
  <c r="AT930"/>
  <c r="AS930"/>
  <c r="AR930"/>
  <c r="AQ930"/>
  <c r="AL930"/>
  <c r="AD930"/>
  <c r="AT929"/>
  <c r="AS929"/>
  <c r="AR929"/>
  <c r="AQ929"/>
  <c r="AL929"/>
  <c r="AD929"/>
  <c r="AT928"/>
  <c r="AS928"/>
  <c r="AR928"/>
  <c r="AQ928"/>
  <c r="AN928"/>
  <c r="AD928"/>
  <c r="AT927"/>
  <c r="AS927"/>
  <c r="AR927"/>
  <c r="AQ927"/>
  <c r="AN927"/>
  <c r="AL927"/>
  <c r="AD927"/>
  <c r="AT926"/>
  <c r="AS926"/>
  <c r="AR926"/>
  <c r="AQ926"/>
  <c r="AD926"/>
  <c r="AT925"/>
  <c r="AS925"/>
  <c r="AR925"/>
  <c r="AQ925"/>
  <c r="AL925"/>
  <c r="AD925"/>
  <c r="AT924"/>
  <c r="AS924"/>
  <c r="AR924"/>
  <c r="AQ924"/>
  <c r="AD924"/>
  <c r="AT923"/>
  <c r="AS923"/>
  <c r="AR923"/>
  <c r="AQ923"/>
  <c r="AL923"/>
  <c r="AD923"/>
  <c r="AT922"/>
  <c r="AS922"/>
  <c r="AR922"/>
  <c r="AQ922"/>
  <c r="AD922"/>
  <c r="AT921"/>
  <c r="AS921"/>
  <c r="AR921"/>
  <c r="AQ921"/>
  <c r="AN921"/>
  <c r="AD921"/>
  <c r="AT920"/>
  <c r="AS920"/>
  <c r="AR920"/>
  <c r="AQ920"/>
  <c r="AN920"/>
  <c r="AD920"/>
  <c r="AT919"/>
  <c r="AS919"/>
  <c r="AR919"/>
  <c r="AQ919"/>
  <c r="AL919"/>
  <c r="AD919"/>
  <c r="AT918"/>
  <c r="AS918"/>
  <c r="AR918"/>
  <c r="AQ918"/>
  <c r="AD918"/>
  <c r="AT917"/>
  <c r="AS917"/>
  <c r="AR917"/>
  <c r="AQ917"/>
  <c r="AD917"/>
  <c r="AT916"/>
  <c r="AS916"/>
  <c r="AR916"/>
  <c r="AQ916"/>
  <c r="AL916"/>
  <c r="AD916"/>
  <c r="AT915"/>
  <c r="AS915"/>
  <c r="AR915"/>
  <c r="AQ915"/>
  <c r="AN915"/>
  <c r="AL915"/>
  <c r="AD915"/>
  <c r="AT914"/>
  <c r="AS914"/>
  <c r="AR914"/>
  <c r="AQ914"/>
  <c r="AD914"/>
  <c r="AT913"/>
  <c r="AS913"/>
  <c r="AR913"/>
  <c r="AQ913"/>
  <c r="AN913"/>
  <c r="AD913"/>
  <c r="AT912"/>
  <c r="AS912"/>
  <c r="AR912"/>
  <c r="AQ912"/>
  <c r="AN912"/>
  <c r="AD912"/>
  <c r="AT911"/>
  <c r="AS911"/>
  <c r="AR911"/>
  <c r="AQ911"/>
  <c r="AN911"/>
  <c r="AD911"/>
  <c r="AT910"/>
  <c r="AS910"/>
  <c r="AR910"/>
  <c r="AQ910"/>
  <c r="AD910"/>
  <c r="AT909"/>
  <c r="AS909"/>
  <c r="AR909"/>
  <c r="AQ909"/>
  <c r="AN909"/>
  <c r="AL909"/>
  <c r="AD909"/>
  <c r="AT908"/>
  <c r="AS908"/>
  <c r="AR908"/>
  <c r="AQ908"/>
  <c r="AN908"/>
  <c r="AD908"/>
  <c r="AT907"/>
  <c r="AS907"/>
  <c r="AR907"/>
  <c r="AQ907"/>
  <c r="AN907"/>
  <c r="AL907"/>
  <c r="AD907"/>
  <c r="AT906"/>
  <c r="AS906"/>
  <c r="AR906"/>
  <c r="AQ906"/>
  <c r="AD906"/>
  <c r="AT905"/>
  <c r="AS905"/>
  <c r="AR905"/>
  <c r="AQ905"/>
  <c r="AN905"/>
  <c r="AL905"/>
  <c r="AD905"/>
  <c r="AT904"/>
  <c r="AS904"/>
  <c r="AR904"/>
  <c r="AQ904"/>
  <c r="AL904"/>
  <c r="AD904"/>
  <c r="AT903"/>
  <c r="AS903"/>
  <c r="AR903"/>
  <c r="AQ903"/>
  <c r="AN903"/>
  <c r="AL903"/>
  <c r="AD903"/>
  <c r="AT902"/>
  <c r="AS902"/>
  <c r="AR902"/>
  <c r="AQ902"/>
  <c r="AD902"/>
  <c r="AT901"/>
  <c r="AS901"/>
  <c r="AR901"/>
  <c r="AQ901"/>
  <c r="AN901"/>
  <c r="AL901"/>
  <c r="AD901"/>
  <c r="AT900"/>
  <c r="AS900"/>
  <c r="AR900"/>
  <c r="AQ900"/>
  <c r="AD900"/>
  <c r="AT899"/>
  <c r="AS899"/>
  <c r="AR899"/>
  <c r="AQ899"/>
  <c r="AL899"/>
  <c r="AD899"/>
  <c r="AT898"/>
  <c r="AS898"/>
  <c r="AR898"/>
  <c r="AQ898"/>
  <c r="AD898"/>
  <c r="AT897"/>
  <c r="AS897"/>
  <c r="AR897"/>
  <c r="AQ897"/>
  <c r="AN897"/>
  <c r="AL897"/>
  <c r="AD897"/>
  <c r="AT896"/>
  <c r="AS896"/>
  <c r="AR896"/>
  <c r="AQ896"/>
  <c r="AD896"/>
  <c r="AT895"/>
  <c r="AS895"/>
  <c r="AR895"/>
  <c r="AQ895"/>
  <c r="AN895"/>
  <c r="AL895"/>
  <c r="AD895"/>
  <c r="AT894"/>
  <c r="AS894"/>
  <c r="AR894"/>
  <c r="AQ894"/>
  <c r="AD894"/>
  <c r="AT893"/>
  <c r="AS893"/>
  <c r="AR893"/>
  <c r="AQ893"/>
  <c r="AN893"/>
  <c r="AL893"/>
  <c r="AD893"/>
  <c r="AT892"/>
  <c r="AS892"/>
  <c r="AR892"/>
  <c r="AQ892"/>
  <c r="AL892"/>
  <c r="AD892"/>
  <c r="AT891"/>
  <c r="AS891"/>
  <c r="AR891"/>
  <c r="AQ891"/>
  <c r="AN891"/>
  <c r="AL891"/>
  <c r="AD891"/>
  <c r="AT890"/>
  <c r="AS890"/>
  <c r="AR890"/>
  <c r="AQ890"/>
  <c r="AD890"/>
  <c r="AT889"/>
  <c r="AS889"/>
  <c r="AR889"/>
  <c r="AQ889"/>
  <c r="AN889"/>
  <c r="AL889"/>
  <c r="AD889"/>
  <c r="AT888"/>
  <c r="AS888"/>
  <c r="AR888"/>
  <c r="AQ888"/>
  <c r="AD888"/>
  <c r="AT887"/>
  <c r="AS887"/>
  <c r="AR887"/>
  <c r="AQ887"/>
  <c r="AN887"/>
  <c r="AL887"/>
  <c r="AD887"/>
  <c r="AT886"/>
  <c r="AS886"/>
  <c r="AR886"/>
  <c r="AQ886"/>
  <c r="AL886"/>
  <c r="AD886"/>
  <c r="AT885"/>
  <c r="AS885"/>
  <c r="AR885"/>
  <c r="AQ885"/>
  <c r="AN885"/>
  <c r="AL885"/>
  <c r="AD885"/>
  <c r="AT884"/>
  <c r="AS884"/>
  <c r="AR884"/>
  <c r="AQ884"/>
  <c r="AD884"/>
  <c r="AT883"/>
  <c r="AS883"/>
  <c r="AR883"/>
  <c r="AQ883"/>
  <c r="AN883"/>
  <c r="AL883"/>
  <c r="AD883"/>
  <c r="AT882"/>
  <c r="AS882"/>
  <c r="AR882"/>
  <c r="AQ882"/>
  <c r="AD882"/>
  <c r="AT881"/>
  <c r="AS881"/>
  <c r="AR881"/>
  <c r="AQ881"/>
  <c r="AL881"/>
  <c r="AD881"/>
  <c r="AT880"/>
  <c r="AS880"/>
  <c r="AR880"/>
  <c r="AQ880"/>
  <c r="AD880"/>
  <c r="AT879"/>
  <c r="AS879"/>
  <c r="AR879"/>
  <c r="AQ879"/>
  <c r="AL879"/>
  <c r="AD879"/>
  <c r="AT878"/>
  <c r="AS878"/>
  <c r="AR878"/>
  <c r="AQ878"/>
  <c r="AD878"/>
  <c r="AT877"/>
  <c r="AS877"/>
  <c r="AR877"/>
  <c r="AQ877"/>
  <c r="AL877"/>
  <c r="AD877"/>
  <c r="AT876"/>
  <c r="AS876"/>
  <c r="AR876"/>
  <c r="AQ876"/>
  <c r="AL876"/>
  <c r="AD876"/>
  <c r="AT875"/>
  <c r="AS875"/>
  <c r="AR875"/>
  <c r="AQ875"/>
  <c r="AN875"/>
  <c r="AL875"/>
  <c r="AD875"/>
  <c r="AT874"/>
  <c r="AS874"/>
  <c r="AR874"/>
  <c r="AQ874"/>
  <c r="AD874"/>
  <c r="AT873"/>
  <c r="AS873"/>
  <c r="AR873"/>
  <c r="AQ873"/>
  <c r="AN873"/>
  <c r="AL873"/>
  <c r="AD873"/>
  <c r="AT872"/>
  <c r="AS872"/>
  <c r="AR872"/>
  <c r="AQ872"/>
  <c r="AD872"/>
  <c r="AT871"/>
  <c r="AS871"/>
  <c r="AR871"/>
  <c r="AQ871"/>
  <c r="AN871"/>
  <c r="AL871"/>
  <c r="AD871"/>
  <c r="AT870"/>
  <c r="AS870"/>
  <c r="AR870"/>
  <c r="AQ870"/>
  <c r="AD870"/>
  <c r="AT869"/>
  <c r="AS869"/>
  <c r="AR869"/>
  <c r="AQ869"/>
  <c r="AN869"/>
  <c r="AL869"/>
  <c r="AD869"/>
  <c r="AT868"/>
  <c r="AS868"/>
  <c r="AR868"/>
  <c r="AQ868"/>
  <c r="AL868"/>
  <c r="AD868"/>
  <c r="AT867"/>
  <c r="AS867"/>
  <c r="AR867"/>
  <c r="AQ867"/>
  <c r="AN867"/>
  <c r="AL867"/>
  <c r="AD867"/>
  <c r="AT866"/>
  <c r="AS866"/>
  <c r="AR866"/>
  <c r="AQ866"/>
  <c r="AD866"/>
  <c r="AT865"/>
  <c r="AS865"/>
  <c r="AR865"/>
  <c r="AQ865"/>
  <c r="AL865"/>
  <c r="AD865"/>
  <c r="AT864"/>
  <c r="AS864"/>
  <c r="AR864"/>
  <c r="AQ864"/>
  <c r="AL864"/>
  <c r="AD864"/>
  <c r="AT863"/>
  <c r="AS863"/>
  <c r="AR863"/>
  <c r="AQ863"/>
  <c r="AL863"/>
  <c r="AD863"/>
  <c r="AT862"/>
  <c r="AS862"/>
  <c r="AR862"/>
  <c r="AQ862"/>
  <c r="AL862"/>
  <c r="AD862"/>
  <c r="AT861"/>
  <c r="AS861"/>
  <c r="AR861"/>
  <c r="AQ861"/>
  <c r="AL861"/>
  <c r="AD861"/>
  <c r="AT860"/>
  <c r="AS860"/>
  <c r="AR860"/>
  <c r="AQ860"/>
  <c r="AN860"/>
  <c r="AD860"/>
  <c r="AT859"/>
  <c r="AS859"/>
  <c r="AR859"/>
  <c r="AQ859"/>
  <c r="AL859"/>
  <c r="AD859"/>
  <c r="AT858"/>
  <c r="AS858"/>
  <c r="AR858"/>
  <c r="AQ858"/>
  <c r="AD858"/>
  <c r="AT857"/>
  <c r="AS857"/>
  <c r="AR857"/>
  <c r="AQ857"/>
  <c r="AN857"/>
  <c r="AL857"/>
  <c r="AD857"/>
  <c r="AT856"/>
  <c r="AS856"/>
  <c r="AR856"/>
  <c r="AQ856"/>
  <c r="AN856"/>
  <c r="AD856"/>
  <c r="AT855"/>
  <c r="AS855"/>
  <c r="AR855"/>
  <c r="AQ855"/>
  <c r="AD855"/>
  <c r="AT854"/>
  <c r="AS854"/>
  <c r="AR854"/>
  <c r="AQ854"/>
  <c r="AD854"/>
  <c r="AT853"/>
  <c r="AS853"/>
  <c r="AR853"/>
  <c r="AQ853"/>
  <c r="AD853"/>
  <c r="AT852"/>
  <c r="AS852"/>
  <c r="AR852"/>
  <c r="AQ852"/>
  <c r="AL852"/>
  <c r="AD852"/>
  <c r="AT851"/>
  <c r="AS851"/>
  <c r="AR851"/>
  <c r="AQ851"/>
  <c r="AN851"/>
  <c r="AL851"/>
  <c r="AD851"/>
  <c r="AT850"/>
  <c r="AS850"/>
  <c r="AR850"/>
  <c r="AQ850"/>
  <c r="AD850"/>
  <c r="AT849"/>
  <c r="AS849"/>
  <c r="AR849"/>
  <c r="AQ849"/>
  <c r="AN849"/>
  <c r="AL849"/>
  <c r="AD849"/>
  <c r="AT848"/>
  <c r="AS848"/>
  <c r="AR848"/>
  <c r="AQ848"/>
  <c r="AD848"/>
  <c r="AT847"/>
  <c r="AS847"/>
  <c r="AR847"/>
  <c r="AQ847"/>
  <c r="AN847"/>
  <c r="AL847"/>
  <c r="AD847"/>
  <c r="AT846"/>
  <c r="AS846"/>
  <c r="AR846"/>
  <c r="AQ846"/>
  <c r="AD846"/>
  <c r="AT845"/>
  <c r="AS845"/>
  <c r="AR845"/>
  <c r="AQ845"/>
  <c r="AN845"/>
  <c r="AL845"/>
  <c r="AD845"/>
  <c r="AT844"/>
  <c r="AS844"/>
  <c r="AR844"/>
  <c r="AQ844"/>
  <c r="AN844"/>
  <c r="AD844"/>
  <c r="AT843"/>
  <c r="AS843"/>
  <c r="AR843"/>
  <c r="AQ843"/>
  <c r="AN843"/>
  <c r="AL843"/>
  <c r="AD843"/>
  <c r="AT842"/>
  <c r="AS842"/>
  <c r="AR842"/>
  <c r="AQ842"/>
  <c r="AD842"/>
  <c r="AT841"/>
  <c r="AS841"/>
  <c r="AR841"/>
  <c r="AQ841"/>
  <c r="AN841"/>
  <c r="AD841"/>
  <c r="AT840"/>
  <c r="AS840"/>
  <c r="AR840"/>
  <c r="AQ840"/>
  <c r="AL840"/>
  <c r="AD840"/>
  <c r="AT839"/>
  <c r="AS839"/>
  <c r="AR839"/>
  <c r="AQ839"/>
  <c r="AN839"/>
  <c r="AL839"/>
  <c r="AD839"/>
  <c r="AT838"/>
  <c r="AS838"/>
  <c r="AR838"/>
  <c r="AQ838"/>
  <c r="AD838"/>
  <c r="AT837"/>
  <c r="AS837"/>
  <c r="AR837"/>
  <c r="AQ837"/>
  <c r="AN837"/>
  <c r="AL837"/>
  <c r="AD837"/>
  <c r="AT836"/>
  <c r="AS836"/>
  <c r="AR836"/>
  <c r="AQ836"/>
  <c r="AD836"/>
  <c r="AT835"/>
  <c r="AS835"/>
  <c r="AR835"/>
  <c r="AQ835"/>
  <c r="AD835"/>
  <c r="AT834"/>
  <c r="AS834"/>
  <c r="AR834"/>
  <c r="AQ834"/>
  <c r="AL834"/>
  <c r="AD834"/>
  <c r="AT833"/>
  <c r="AS833"/>
  <c r="AR833"/>
  <c r="AQ833"/>
  <c r="AN833"/>
  <c r="AL833"/>
  <c r="AD833"/>
  <c r="AT832"/>
  <c r="AS832"/>
  <c r="AR832"/>
  <c r="AQ832"/>
  <c r="AD832"/>
  <c r="AT831"/>
  <c r="AS831"/>
  <c r="AR831"/>
  <c r="AQ831"/>
  <c r="AL831"/>
  <c r="AD831"/>
  <c r="AT830"/>
  <c r="AS830"/>
  <c r="AR830"/>
  <c r="AQ830"/>
  <c r="AD830"/>
  <c r="AT829"/>
  <c r="AS829"/>
  <c r="AR829"/>
  <c r="AQ829"/>
  <c r="AN829"/>
  <c r="AL829"/>
  <c r="AD829"/>
  <c r="AT828"/>
  <c r="AS828"/>
  <c r="AR828"/>
  <c r="AQ828"/>
  <c r="AL828"/>
  <c r="AD828"/>
  <c r="AT827"/>
  <c r="AS827"/>
  <c r="AR827"/>
  <c r="AQ827"/>
  <c r="AN827"/>
  <c r="AL827"/>
  <c r="AD827"/>
  <c r="AT826"/>
  <c r="AS826"/>
  <c r="AR826"/>
  <c r="AQ826"/>
  <c r="AD826"/>
  <c r="AT825"/>
  <c r="AS825"/>
  <c r="AR825"/>
  <c r="AQ825"/>
  <c r="AN825"/>
  <c r="AL825"/>
  <c r="AD825"/>
  <c r="AT824"/>
  <c r="AS824"/>
  <c r="AR824"/>
  <c r="AQ824"/>
  <c r="AD824"/>
  <c r="AT823"/>
  <c r="AS823"/>
  <c r="AR823"/>
  <c r="AQ823"/>
  <c r="AN823"/>
  <c r="AL823"/>
  <c r="AD823"/>
  <c r="AT822"/>
  <c r="AS822"/>
  <c r="AR822"/>
  <c r="AQ822"/>
  <c r="AL822"/>
  <c r="AD822"/>
  <c r="AT821"/>
  <c r="AS821"/>
  <c r="AR821"/>
  <c r="AQ821"/>
  <c r="AN821"/>
  <c r="AL821"/>
  <c r="AD821"/>
  <c r="AT820"/>
  <c r="AS820"/>
  <c r="AR820"/>
  <c r="AQ820"/>
  <c r="AD820"/>
  <c r="AT819"/>
  <c r="AS819"/>
  <c r="AR819"/>
  <c r="AQ819"/>
  <c r="AN819"/>
  <c r="AL819"/>
  <c r="AD819"/>
  <c r="AT818"/>
  <c r="AS818"/>
  <c r="AR818"/>
  <c r="AQ818"/>
  <c r="AD818"/>
  <c r="AT817"/>
  <c r="AS817"/>
  <c r="AR817"/>
  <c r="AQ817"/>
  <c r="AN817"/>
  <c r="AL817"/>
  <c r="AD817"/>
  <c r="AT816"/>
  <c r="AS816"/>
  <c r="AR816"/>
  <c r="AQ816"/>
  <c r="AD816"/>
  <c r="AT815"/>
  <c r="AS815"/>
  <c r="AR815"/>
  <c r="AQ815"/>
  <c r="AN815"/>
  <c r="AL815"/>
  <c r="AD815"/>
  <c r="AT814"/>
  <c r="AS814"/>
  <c r="AR814"/>
  <c r="AQ814"/>
  <c r="AD814"/>
  <c r="AT813"/>
  <c r="AS813"/>
  <c r="AR813"/>
  <c r="AQ813"/>
  <c r="AN813"/>
  <c r="AL813"/>
  <c r="AD813"/>
  <c r="AT812"/>
  <c r="AS812"/>
  <c r="AR812"/>
  <c r="AQ812"/>
  <c r="AL812"/>
  <c r="AD812"/>
  <c r="AT811"/>
  <c r="AS811"/>
  <c r="AR811"/>
  <c r="AQ811"/>
  <c r="AL811"/>
  <c r="AD811"/>
  <c r="AT810"/>
  <c r="AS810"/>
  <c r="AR810"/>
  <c r="AQ810"/>
  <c r="AN810"/>
  <c r="AD810"/>
  <c r="AT809"/>
  <c r="AS809"/>
  <c r="AR809"/>
  <c r="AQ809"/>
  <c r="AN809"/>
  <c r="AL809"/>
  <c r="AD809"/>
  <c r="AT808"/>
  <c r="AS808"/>
  <c r="AR808"/>
  <c r="AQ808"/>
  <c r="AD808"/>
  <c r="AT807"/>
  <c r="AS807"/>
  <c r="AR807"/>
  <c r="AQ807"/>
  <c r="AN807"/>
  <c r="AL807"/>
  <c r="AD807"/>
  <c r="AT806"/>
  <c r="AS806"/>
  <c r="AR806"/>
  <c r="AQ806"/>
  <c r="AD806"/>
  <c r="AT805"/>
  <c r="AS805"/>
  <c r="AR805"/>
  <c r="AQ805"/>
  <c r="AN805"/>
  <c r="AL805"/>
  <c r="AD805"/>
  <c r="AT804"/>
  <c r="AS804"/>
  <c r="AR804"/>
  <c r="AQ804"/>
  <c r="AL804"/>
  <c r="AD804"/>
  <c r="AT803"/>
  <c r="AS803"/>
  <c r="AR803"/>
  <c r="AQ803"/>
  <c r="AN803"/>
  <c r="AL803"/>
  <c r="AD803"/>
  <c r="AT802"/>
  <c r="AS802"/>
  <c r="AR802"/>
  <c r="AQ802"/>
  <c r="AD802"/>
  <c r="AT801"/>
  <c r="AS801"/>
  <c r="AR801"/>
  <c r="AQ801"/>
  <c r="AL801"/>
  <c r="AD801"/>
  <c r="AT800"/>
  <c r="AS800"/>
  <c r="AR800"/>
  <c r="AQ800"/>
  <c r="AL800"/>
  <c r="AD800"/>
  <c r="AT799"/>
  <c r="AS799"/>
  <c r="AR799"/>
  <c r="AQ799"/>
  <c r="AN799"/>
  <c r="AL799"/>
  <c r="AD799"/>
  <c r="AT798"/>
  <c r="AS798"/>
  <c r="AR798"/>
  <c r="AQ798"/>
  <c r="AD798"/>
  <c r="AT797"/>
  <c r="AS797"/>
  <c r="AR797"/>
  <c r="AQ797"/>
  <c r="AN797"/>
  <c r="AL797"/>
  <c r="AD797"/>
  <c r="AT796"/>
  <c r="AS796"/>
  <c r="AR796"/>
  <c r="AQ796"/>
  <c r="AD796"/>
  <c r="AT795"/>
  <c r="AS795"/>
  <c r="AR795"/>
  <c r="AQ795"/>
  <c r="AL795"/>
  <c r="AD795"/>
  <c r="AT794"/>
  <c r="AS794"/>
  <c r="AR794"/>
  <c r="AQ794"/>
  <c r="AD794"/>
  <c r="AT793"/>
  <c r="AS793"/>
  <c r="AR793"/>
  <c r="AQ793"/>
  <c r="AN793"/>
  <c r="AL793"/>
  <c r="AD793"/>
  <c r="AT792"/>
  <c r="AS792"/>
  <c r="AR792"/>
  <c r="AQ792"/>
  <c r="AD792"/>
  <c r="AT791"/>
  <c r="AS791"/>
  <c r="AR791"/>
  <c r="AQ791"/>
  <c r="AL791"/>
  <c r="AD791"/>
  <c r="AT790"/>
  <c r="AS790"/>
  <c r="AR790"/>
  <c r="AQ790"/>
  <c r="AD790"/>
  <c r="AT789"/>
  <c r="AS789"/>
  <c r="AR789"/>
  <c r="AQ789"/>
  <c r="AD789"/>
  <c r="AT788"/>
  <c r="AS788"/>
  <c r="AR788"/>
  <c r="AQ788"/>
  <c r="AD788"/>
  <c r="AT787"/>
  <c r="AS787"/>
  <c r="AR787"/>
  <c r="AQ787"/>
  <c r="AN787"/>
  <c r="AL787"/>
  <c r="AD787"/>
  <c r="AT786"/>
  <c r="AS786"/>
  <c r="AR786"/>
  <c r="AQ786"/>
  <c r="AL786"/>
  <c r="AD786"/>
  <c r="AT785"/>
  <c r="AS785"/>
  <c r="AR785"/>
  <c r="AQ785"/>
  <c r="AN785"/>
  <c r="AL785"/>
  <c r="AD785"/>
  <c r="AT784"/>
  <c r="AS784"/>
  <c r="AR784"/>
  <c r="AQ784"/>
  <c r="AD784"/>
  <c r="AT783"/>
  <c r="AS783"/>
  <c r="AR783"/>
  <c r="AQ783"/>
  <c r="AN783"/>
  <c r="AL783"/>
  <c r="AD783"/>
  <c r="AT782"/>
  <c r="AS782"/>
  <c r="AR782"/>
  <c r="AQ782"/>
  <c r="AD782"/>
  <c r="AT781"/>
  <c r="AS781"/>
  <c r="AR781"/>
  <c r="AQ781"/>
  <c r="AN781"/>
  <c r="AL781"/>
  <c r="AD781"/>
  <c r="AT780"/>
  <c r="AS780"/>
  <c r="AR780"/>
  <c r="AQ780"/>
  <c r="AN780"/>
  <c r="AD780"/>
  <c r="AT779"/>
  <c r="AS779"/>
  <c r="AR779"/>
  <c r="AQ779"/>
  <c r="AN779"/>
  <c r="AL779"/>
  <c r="AD779"/>
  <c r="AT778"/>
  <c r="AS778"/>
  <c r="AR778"/>
  <c r="AQ778"/>
  <c r="AD778"/>
  <c r="AT777"/>
  <c r="AS777"/>
  <c r="AR777"/>
  <c r="AQ777"/>
  <c r="AN777"/>
  <c r="AL777"/>
  <c r="AD777"/>
  <c r="AT776"/>
  <c r="AS776"/>
  <c r="AR776"/>
  <c r="AQ776"/>
  <c r="AL776"/>
  <c r="AD776"/>
  <c r="AT775"/>
  <c r="AS775"/>
  <c r="AR775"/>
  <c r="AQ775"/>
  <c r="AN775"/>
  <c r="AL775"/>
  <c r="AD775"/>
  <c r="AT774"/>
  <c r="AS774"/>
  <c r="AR774"/>
  <c r="AQ774"/>
  <c r="AD774"/>
  <c r="AT773"/>
  <c r="AS773"/>
  <c r="AR773"/>
  <c r="AQ773"/>
  <c r="AN773"/>
  <c r="AL773"/>
  <c r="AD773"/>
  <c r="AT772"/>
  <c r="AS772"/>
  <c r="AR772"/>
  <c r="AQ772"/>
  <c r="AD772"/>
  <c r="AT771"/>
  <c r="AS771"/>
  <c r="AR771"/>
  <c r="AQ771"/>
  <c r="AD771"/>
  <c r="AT770"/>
  <c r="AS770"/>
  <c r="AR770"/>
  <c r="AQ770"/>
  <c r="AL770"/>
  <c r="AD770"/>
  <c r="AT769"/>
  <c r="AS769"/>
  <c r="AR769"/>
  <c r="AQ769"/>
  <c r="AN769"/>
  <c r="AL769"/>
  <c r="AD769"/>
  <c r="AT768"/>
  <c r="AS768"/>
  <c r="AR768"/>
  <c r="AQ768"/>
  <c r="AD768"/>
  <c r="AT767"/>
  <c r="AS767"/>
  <c r="AR767"/>
  <c r="AQ767"/>
  <c r="AN767"/>
  <c r="AL767"/>
  <c r="AD767"/>
  <c r="AT766"/>
  <c r="AS766"/>
  <c r="AR766"/>
  <c r="AQ766"/>
  <c r="AD766"/>
  <c r="AT765"/>
  <c r="AS765"/>
  <c r="AR765"/>
  <c r="AQ765"/>
  <c r="AN765"/>
  <c r="AL765"/>
  <c r="AD765"/>
  <c r="AT764"/>
  <c r="AS764"/>
  <c r="AR764"/>
  <c r="AQ764"/>
  <c r="AN764"/>
  <c r="AD764"/>
  <c r="AT763"/>
  <c r="AS763"/>
  <c r="AR763"/>
  <c r="AQ763"/>
  <c r="AN763"/>
  <c r="AL763"/>
  <c r="AD763"/>
  <c r="AT762"/>
  <c r="AS762"/>
  <c r="AR762"/>
  <c r="AQ762"/>
  <c r="AD762"/>
  <c r="AT761"/>
  <c r="AS761"/>
  <c r="AR761"/>
  <c r="AQ761"/>
  <c r="AN761"/>
  <c r="AL761"/>
  <c r="AD761"/>
  <c r="AT760"/>
  <c r="AS760"/>
  <c r="AR760"/>
  <c r="AQ760"/>
  <c r="AN760"/>
  <c r="AD760"/>
  <c r="AT759"/>
  <c r="AS759"/>
  <c r="AR759"/>
  <c r="AQ759"/>
  <c r="AN759"/>
  <c r="AL759"/>
  <c r="AD759"/>
  <c r="AT758"/>
  <c r="AS758"/>
  <c r="AR758"/>
  <c r="AQ758"/>
  <c r="AD758"/>
  <c r="AT757"/>
  <c r="AS757"/>
  <c r="AR757"/>
  <c r="AQ757"/>
  <c r="AN757"/>
  <c r="AL757"/>
  <c r="AD757"/>
  <c r="AT756"/>
  <c r="AS756"/>
  <c r="AR756"/>
  <c r="AQ756"/>
  <c r="AL756"/>
  <c r="AD756"/>
  <c r="AT755"/>
  <c r="AS755"/>
  <c r="AR755"/>
  <c r="AQ755"/>
  <c r="AN755"/>
  <c r="AL755"/>
  <c r="AD755"/>
  <c r="AT754"/>
  <c r="AS754"/>
  <c r="AR754"/>
  <c r="AQ754"/>
  <c r="AD754"/>
  <c r="AT753"/>
  <c r="AS753"/>
  <c r="AR753"/>
  <c r="AQ753"/>
  <c r="AN753"/>
  <c r="AL753"/>
  <c r="AD753"/>
  <c r="AT752"/>
  <c r="AS752"/>
  <c r="AR752"/>
  <c r="AQ752"/>
  <c r="AD752"/>
  <c r="AT751"/>
  <c r="AS751"/>
  <c r="AR751"/>
  <c r="AQ751"/>
  <c r="AN751"/>
  <c r="AL751"/>
  <c r="AD751"/>
  <c r="AT750"/>
  <c r="AS750"/>
  <c r="AR750"/>
  <c r="AQ750"/>
  <c r="AD750"/>
  <c r="AT749"/>
  <c r="AS749"/>
  <c r="AR749"/>
  <c r="AQ749"/>
  <c r="AL749"/>
  <c r="AD749"/>
  <c r="AT748"/>
  <c r="AS748"/>
  <c r="AR748"/>
  <c r="AQ748"/>
  <c r="AD748"/>
  <c r="AT747"/>
  <c r="AS747"/>
  <c r="AR747"/>
  <c r="AQ747"/>
  <c r="AN747"/>
  <c r="AL747"/>
  <c r="AD747"/>
  <c r="AT746"/>
  <c r="AS746"/>
  <c r="AR746"/>
  <c r="AQ746"/>
  <c r="AL746"/>
  <c r="AD746"/>
  <c r="AT745"/>
  <c r="AS745"/>
  <c r="AR745"/>
  <c r="AQ745"/>
  <c r="AN745"/>
  <c r="AL745"/>
  <c r="AD745"/>
  <c r="AT744"/>
  <c r="AS744"/>
  <c r="AR744"/>
  <c r="AQ744"/>
  <c r="AD744"/>
  <c r="AT743"/>
  <c r="AS743"/>
  <c r="AR743"/>
  <c r="AQ743"/>
  <c r="AN743"/>
  <c r="AL743"/>
  <c r="AD743"/>
  <c r="AT742"/>
  <c r="AS742"/>
  <c r="AR742"/>
  <c r="AQ742"/>
  <c r="AD742"/>
  <c r="AT741"/>
  <c r="AS741"/>
  <c r="AR741"/>
  <c r="AQ741"/>
  <c r="AN741"/>
  <c r="AL741"/>
  <c r="AD741"/>
  <c r="AT740"/>
  <c r="AS740"/>
  <c r="AR740"/>
  <c r="AQ740"/>
  <c r="AN740"/>
  <c r="AD740"/>
  <c r="AT739"/>
  <c r="AS739"/>
  <c r="AR739"/>
  <c r="AQ739"/>
  <c r="AN739"/>
  <c r="AL739"/>
  <c r="AD739"/>
  <c r="AT738"/>
  <c r="AS738"/>
  <c r="AR738"/>
  <c r="AQ738"/>
  <c r="AD738"/>
  <c r="AT737"/>
  <c r="AS737"/>
  <c r="AR737"/>
  <c r="AQ737"/>
  <c r="AN737"/>
  <c r="AL737"/>
  <c r="AD737"/>
  <c r="AT736"/>
  <c r="AS736"/>
  <c r="AR736"/>
  <c r="AQ736"/>
  <c r="AL736"/>
  <c r="AD736"/>
  <c r="AT735"/>
  <c r="AS735"/>
  <c r="AR735"/>
  <c r="AQ735"/>
  <c r="AN735"/>
  <c r="AL735"/>
  <c r="AD735"/>
  <c r="AT734"/>
  <c r="AS734"/>
  <c r="AR734"/>
  <c r="AQ734"/>
  <c r="AD734"/>
  <c r="AT733"/>
  <c r="AS733"/>
  <c r="AR733"/>
  <c r="AQ733"/>
  <c r="AN733"/>
  <c r="AD733"/>
  <c r="AT732"/>
  <c r="AS732"/>
  <c r="AR732"/>
  <c r="AQ732"/>
  <c r="AL732"/>
  <c r="AD732"/>
  <c r="AT731"/>
  <c r="AS731"/>
  <c r="AR731"/>
  <c r="AQ731"/>
  <c r="AN731"/>
  <c r="AL731"/>
  <c r="AD731"/>
  <c r="AT730"/>
  <c r="AS730"/>
  <c r="AR730"/>
  <c r="AQ730"/>
  <c r="AD730"/>
  <c r="AT729"/>
  <c r="AS729"/>
  <c r="AR729"/>
  <c r="AQ729"/>
  <c r="AN729"/>
  <c r="AL729"/>
  <c r="AD729"/>
  <c r="AT728"/>
  <c r="AS728"/>
  <c r="AR728"/>
  <c r="AQ728"/>
  <c r="AD728"/>
  <c r="AT727"/>
  <c r="AS727"/>
  <c r="AR727"/>
  <c r="AQ727"/>
  <c r="AN727"/>
  <c r="AL727"/>
  <c r="AD727"/>
  <c r="AT726"/>
  <c r="AS726"/>
  <c r="AR726"/>
  <c r="AQ726"/>
  <c r="AD726"/>
  <c r="AT725"/>
  <c r="AS725"/>
  <c r="AR725"/>
  <c r="AQ725"/>
  <c r="AN725"/>
  <c r="AL725"/>
  <c r="AD725"/>
  <c r="AT724"/>
  <c r="AS724"/>
  <c r="AR724"/>
  <c r="AQ724"/>
  <c r="AN724"/>
  <c r="AD724"/>
  <c r="AT723"/>
  <c r="AS723"/>
  <c r="AR723"/>
  <c r="AQ723"/>
  <c r="AN723"/>
  <c r="AL723"/>
  <c r="AD723"/>
  <c r="AT722"/>
  <c r="AS722"/>
  <c r="AR722"/>
  <c r="AQ722"/>
  <c r="AD722"/>
  <c r="AT721"/>
  <c r="AS721"/>
  <c r="AR721"/>
  <c r="AQ721"/>
  <c r="AN721"/>
  <c r="AL721"/>
  <c r="AD721"/>
  <c r="AT720"/>
  <c r="AS720"/>
  <c r="AR720"/>
  <c r="AQ720"/>
  <c r="AL720"/>
  <c r="AD720"/>
  <c r="AT719"/>
  <c r="AS719"/>
  <c r="AR719"/>
  <c r="AQ719"/>
  <c r="AN719"/>
  <c r="AL719"/>
  <c r="AD719"/>
  <c r="AT718"/>
  <c r="AS718"/>
  <c r="AR718"/>
  <c r="AQ718"/>
  <c r="AD718"/>
  <c r="AT717"/>
  <c r="AS717"/>
  <c r="AR717"/>
  <c r="AQ717"/>
  <c r="AN717"/>
  <c r="AL717"/>
  <c r="AD717"/>
  <c r="AT716"/>
  <c r="AS716"/>
  <c r="AR716"/>
  <c r="AQ716"/>
  <c r="AD716"/>
  <c r="AT715"/>
  <c r="AS715"/>
  <c r="AR715"/>
  <c r="AQ715"/>
  <c r="AN715"/>
  <c r="AL715"/>
  <c r="AD715"/>
  <c r="AT714"/>
  <c r="AS714"/>
  <c r="AR714"/>
  <c r="AQ714"/>
  <c r="AN714"/>
  <c r="AD714"/>
  <c r="AT713"/>
  <c r="AS713"/>
  <c r="AR713"/>
  <c r="AQ713"/>
  <c r="AN713"/>
  <c r="AL713"/>
  <c r="AD713"/>
  <c r="AT712"/>
  <c r="AS712"/>
  <c r="AR712"/>
  <c r="AQ712"/>
  <c r="AD712"/>
  <c r="AT711"/>
  <c r="AS711"/>
  <c r="AR711"/>
  <c r="AQ711"/>
  <c r="AN711"/>
  <c r="AL711"/>
  <c r="AD711"/>
  <c r="AT710"/>
  <c r="AS710"/>
  <c r="AR710"/>
  <c r="AQ710"/>
  <c r="AL710"/>
  <c r="AD710"/>
  <c r="AT709"/>
  <c r="AS709"/>
  <c r="AR709"/>
  <c r="AQ709"/>
  <c r="AN709"/>
  <c r="AL709"/>
  <c r="AD709"/>
  <c r="AT708"/>
  <c r="AS708"/>
  <c r="AR708"/>
  <c r="AQ708"/>
  <c r="AD708"/>
  <c r="AT707"/>
  <c r="AS707"/>
  <c r="AR707"/>
  <c r="AQ707"/>
  <c r="AN707"/>
  <c r="AL707"/>
  <c r="AD707"/>
  <c r="AT706"/>
  <c r="AS706"/>
  <c r="AR706"/>
  <c r="AQ706"/>
  <c r="AD706"/>
  <c r="AT705"/>
  <c r="AS705"/>
  <c r="AR705"/>
  <c r="AQ705"/>
  <c r="AN705"/>
  <c r="AL705"/>
  <c r="AD705"/>
  <c r="AT704"/>
  <c r="AS704"/>
  <c r="AR704"/>
  <c r="AQ704"/>
  <c r="AL704"/>
  <c r="AD704"/>
  <c r="AT703"/>
  <c r="AS703"/>
  <c r="AR703"/>
  <c r="AQ703"/>
  <c r="AN703"/>
  <c r="AL703"/>
  <c r="AD703"/>
  <c r="AT702"/>
  <c r="AS702"/>
  <c r="AR702"/>
  <c r="AQ702"/>
  <c r="AD702"/>
  <c r="AT701"/>
  <c r="AS701"/>
  <c r="AR701"/>
  <c r="AQ701"/>
  <c r="AN701"/>
  <c r="AL701"/>
  <c r="AD701"/>
  <c r="AT700"/>
  <c r="AS700"/>
  <c r="AR700"/>
  <c r="AQ700"/>
  <c r="AD700"/>
  <c r="AT699"/>
  <c r="AS699"/>
  <c r="AR699"/>
  <c r="AQ699"/>
  <c r="AN699"/>
  <c r="AL699"/>
  <c r="AD699"/>
  <c r="AT698"/>
  <c r="AS698"/>
  <c r="AR698"/>
  <c r="AQ698"/>
  <c r="AN698"/>
  <c r="AD698"/>
  <c r="AT697"/>
  <c r="AS697"/>
  <c r="AR697"/>
  <c r="AQ697"/>
  <c r="AN697"/>
  <c r="AL697"/>
  <c r="AD697"/>
  <c r="AT696"/>
  <c r="AS696"/>
  <c r="AR696"/>
  <c r="AQ696"/>
  <c r="AD696"/>
  <c r="AT695"/>
  <c r="AS695"/>
  <c r="AR695"/>
  <c r="AQ695"/>
  <c r="AN695"/>
  <c r="AL695"/>
  <c r="AD695"/>
  <c r="AT694"/>
  <c r="AS694"/>
  <c r="AR694"/>
  <c r="AQ694"/>
  <c r="AL694"/>
  <c r="AD694"/>
  <c r="AT693"/>
  <c r="AS693"/>
  <c r="AR693"/>
  <c r="AQ693"/>
  <c r="AN693"/>
  <c r="AL693"/>
  <c r="AD693"/>
  <c r="AT692"/>
  <c r="AS692"/>
  <c r="AR692"/>
  <c r="AQ692"/>
  <c r="AD692"/>
  <c r="AT691"/>
  <c r="AS691"/>
  <c r="AR691"/>
  <c r="AQ691"/>
  <c r="AN691"/>
  <c r="AL691"/>
  <c r="AD691"/>
  <c r="AT690"/>
  <c r="AS690"/>
  <c r="AR690"/>
  <c r="AQ690"/>
  <c r="AD690"/>
  <c r="AT689"/>
  <c r="AS689"/>
  <c r="AR689"/>
  <c r="AQ689"/>
  <c r="AN689"/>
  <c r="AL689"/>
  <c r="AD689"/>
  <c r="AT688"/>
  <c r="AS688"/>
  <c r="AR688"/>
  <c r="AQ688"/>
  <c r="AL688"/>
  <c r="AD688"/>
  <c r="AT687"/>
  <c r="AS687"/>
  <c r="AR687"/>
  <c r="AQ687"/>
  <c r="AN687"/>
  <c r="AL687"/>
  <c r="AD687"/>
  <c r="AT686"/>
  <c r="AS686"/>
  <c r="AR686"/>
  <c r="AQ686"/>
  <c r="AD686"/>
  <c r="AT685"/>
  <c r="AS685"/>
  <c r="AR685"/>
  <c r="AQ685"/>
  <c r="AN685"/>
  <c r="AD685"/>
  <c r="AT684"/>
  <c r="AS684"/>
  <c r="AR684"/>
  <c r="AQ684"/>
  <c r="AL684"/>
  <c r="AD684"/>
  <c r="AT683"/>
  <c r="AS683"/>
  <c r="AR683"/>
  <c r="AQ683"/>
  <c r="AN683"/>
  <c r="AL683"/>
  <c r="AD683"/>
  <c r="AT682"/>
  <c r="AS682"/>
  <c r="AR682"/>
  <c r="AQ682"/>
  <c r="AD682"/>
  <c r="AT681"/>
  <c r="AS681"/>
  <c r="AR681"/>
  <c r="AQ681"/>
  <c r="AN681"/>
  <c r="AL681"/>
  <c r="AD681"/>
  <c r="AT680"/>
  <c r="AS680"/>
  <c r="AR680"/>
  <c r="AQ680"/>
  <c r="AL680"/>
  <c r="AD680"/>
  <c r="AT679"/>
  <c r="AS679"/>
  <c r="AR679"/>
  <c r="AQ679"/>
  <c r="AN679"/>
  <c r="AL679"/>
  <c r="AD679"/>
  <c r="AT678"/>
  <c r="AS678"/>
  <c r="AR678"/>
  <c r="AQ678"/>
  <c r="AD678"/>
  <c r="AT677"/>
  <c r="AS677"/>
  <c r="AR677"/>
  <c r="AQ677"/>
  <c r="AN677"/>
  <c r="AL677"/>
  <c r="AD677"/>
  <c r="AT676"/>
  <c r="AS676"/>
  <c r="AR676"/>
  <c r="AQ676"/>
  <c r="AD676"/>
  <c r="AT675"/>
  <c r="AS675"/>
  <c r="AR675"/>
  <c r="AQ675"/>
  <c r="AN675"/>
  <c r="AL675"/>
  <c r="AD675"/>
  <c r="AT674"/>
  <c r="AS674"/>
  <c r="AR674"/>
  <c r="AQ674"/>
  <c r="AL674"/>
  <c r="AD674"/>
  <c r="AT673"/>
  <c r="AS673"/>
  <c r="AR673"/>
  <c r="AQ673"/>
  <c r="AN673"/>
  <c r="AL673"/>
  <c r="AD673"/>
  <c r="AT672"/>
  <c r="AS672"/>
  <c r="AR672"/>
  <c r="AQ672"/>
  <c r="AD672"/>
  <c r="AT671"/>
  <c r="AS671"/>
  <c r="AR671"/>
  <c r="AQ671"/>
  <c r="AN671"/>
  <c r="AL671"/>
  <c r="AD671"/>
  <c r="AT670"/>
  <c r="AS670"/>
  <c r="AR670"/>
  <c r="AQ670"/>
  <c r="AD670"/>
  <c r="AT669"/>
  <c r="AS669"/>
  <c r="AR669"/>
  <c r="AQ669"/>
  <c r="AN669"/>
  <c r="AD669"/>
  <c r="AT668"/>
  <c r="AS668"/>
  <c r="AR668"/>
  <c r="AQ668"/>
  <c r="AD668"/>
  <c r="AT667"/>
  <c r="AS667"/>
  <c r="AR667"/>
  <c r="AQ667"/>
  <c r="AN667"/>
  <c r="AL667"/>
  <c r="AD667"/>
  <c r="AT666"/>
  <c r="AS666"/>
  <c r="AR666"/>
  <c r="AQ666"/>
  <c r="AL666"/>
  <c r="AD666"/>
  <c r="AT665"/>
  <c r="AS665"/>
  <c r="AR665"/>
  <c r="AQ665"/>
  <c r="AN665"/>
  <c r="AL665"/>
  <c r="AD665"/>
  <c r="AT664"/>
  <c r="AS664"/>
  <c r="AR664"/>
  <c r="AQ664"/>
  <c r="AD664"/>
  <c r="AT663"/>
  <c r="AS663"/>
  <c r="AR663"/>
  <c r="AQ663"/>
  <c r="AN663"/>
  <c r="AL663"/>
  <c r="AD663"/>
  <c r="AT662"/>
  <c r="AS662"/>
  <c r="AR662"/>
  <c r="AQ662"/>
  <c r="AD662"/>
  <c r="AT661"/>
  <c r="AS661"/>
  <c r="AR661"/>
  <c r="AQ661"/>
  <c r="AN661"/>
  <c r="AL661"/>
  <c r="AD661"/>
  <c r="AT660"/>
  <c r="AS660"/>
  <c r="AR660"/>
  <c r="AQ660"/>
  <c r="AL660"/>
  <c r="AD660"/>
  <c r="AT659"/>
  <c r="AS659"/>
  <c r="AR659"/>
  <c r="AQ659"/>
  <c r="AN659"/>
  <c r="AL659"/>
  <c r="AD659"/>
  <c r="AT658"/>
  <c r="AS658"/>
  <c r="AR658"/>
  <c r="AQ658"/>
  <c r="AD658"/>
  <c r="AT657"/>
  <c r="AS657"/>
  <c r="AR657"/>
  <c r="AQ657"/>
  <c r="AN657"/>
  <c r="AL657"/>
  <c r="AD657"/>
  <c r="AT656"/>
  <c r="AS656"/>
  <c r="AR656"/>
  <c r="AQ656"/>
  <c r="AD656"/>
  <c r="AT655"/>
  <c r="AS655"/>
  <c r="AR655"/>
  <c r="AQ655"/>
  <c r="AN655"/>
  <c r="AL655"/>
  <c r="AD655"/>
  <c r="AT654"/>
  <c r="AS654"/>
  <c r="AR654"/>
  <c r="AQ654"/>
  <c r="AL654"/>
  <c r="AD654"/>
  <c r="AT653"/>
  <c r="AS653"/>
  <c r="AR653"/>
  <c r="AQ653"/>
  <c r="AN653"/>
  <c r="AL653"/>
  <c r="AD653"/>
  <c r="AT652"/>
  <c r="AS652"/>
  <c r="AR652"/>
  <c r="AQ652"/>
  <c r="AD652"/>
  <c r="AT651"/>
  <c r="AS651"/>
  <c r="AR651"/>
  <c r="AQ651"/>
  <c r="AN651"/>
  <c r="AL651"/>
  <c r="AD651"/>
  <c r="AT650"/>
  <c r="AS650"/>
  <c r="AR650"/>
  <c r="AQ650"/>
  <c r="AL650"/>
  <c r="AD650"/>
  <c r="AT649"/>
  <c r="AS649"/>
  <c r="AR649"/>
  <c r="AQ649"/>
  <c r="AN649"/>
  <c r="AL649"/>
  <c r="AD649"/>
  <c r="AT648"/>
  <c r="AS648"/>
  <c r="AR648"/>
  <c r="AQ648"/>
  <c r="AD648"/>
  <c r="AT647"/>
  <c r="AS647"/>
  <c r="AR647"/>
  <c r="AQ647"/>
  <c r="AN647"/>
  <c r="AL647"/>
  <c r="AD647"/>
  <c r="AT646"/>
  <c r="AS646"/>
  <c r="AR646"/>
  <c r="AQ646"/>
  <c r="AD646"/>
  <c r="AT645"/>
  <c r="AS645"/>
  <c r="AR645"/>
  <c r="AQ645"/>
  <c r="AN645"/>
  <c r="AL645"/>
  <c r="AD645"/>
  <c r="AT644"/>
  <c r="AS644"/>
  <c r="AR644"/>
  <c r="AQ644"/>
  <c r="AN644"/>
  <c r="AD644"/>
  <c r="AT643"/>
  <c r="AS643"/>
  <c r="AR643"/>
  <c r="AQ643"/>
  <c r="AN643"/>
  <c r="AL643"/>
  <c r="AD643"/>
  <c r="AT642"/>
  <c r="AS642"/>
  <c r="AR642"/>
  <c r="AQ642"/>
  <c r="AD642"/>
  <c r="AT641"/>
  <c r="AS641"/>
  <c r="AR641"/>
  <c r="AQ641"/>
  <c r="AN641"/>
  <c r="AL641"/>
  <c r="AD641"/>
  <c r="AT640"/>
  <c r="AS640"/>
  <c r="AR640"/>
  <c r="AQ640"/>
  <c r="AD640"/>
  <c r="AT639"/>
  <c r="AS639"/>
  <c r="AR639"/>
  <c r="AQ639"/>
  <c r="AN639"/>
  <c r="AL639"/>
  <c r="AD639"/>
  <c r="AT638"/>
  <c r="AS638"/>
  <c r="AR638"/>
  <c r="AQ638"/>
  <c r="AL638"/>
  <c r="AD638"/>
  <c r="AT637"/>
  <c r="AS637"/>
  <c r="AR637"/>
  <c r="AQ637"/>
  <c r="AN637"/>
  <c r="AL637"/>
  <c r="AD637"/>
  <c r="AT636"/>
  <c r="AS636"/>
  <c r="AR636"/>
  <c r="AQ636"/>
  <c r="AD636"/>
  <c r="AT635"/>
  <c r="AS635"/>
  <c r="AR635"/>
  <c r="AQ635"/>
  <c r="AN635"/>
  <c r="AL635"/>
  <c r="AD635"/>
  <c r="AT634"/>
  <c r="AS634"/>
  <c r="AR634"/>
  <c r="AQ634"/>
  <c r="AL634"/>
  <c r="AD634"/>
  <c r="AT633"/>
  <c r="AS633"/>
  <c r="AR633"/>
  <c r="AQ633"/>
  <c r="AN633"/>
  <c r="AL633"/>
  <c r="AD633"/>
  <c r="AT632"/>
  <c r="AS632"/>
  <c r="AR632"/>
  <c r="AQ632"/>
  <c r="AD632"/>
  <c r="AT631"/>
  <c r="AS631"/>
  <c r="AR631"/>
  <c r="AQ631"/>
  <c r="AN631"/>
  <c r="AL631"/>
  <c r="AD631"/>
  <c r="AT630"/>
  <c r="AS630"/>
  <c r="AR630"/>
  <c r="AQ630"/>
  <c r="AD630"/>
  <c r="AT629"/>
  <c r="AS629"/>
  <c r="AR629"/>
  <c r="AQ629"/>
  <c r="AN629"/>
  <c r="AL629"/>
  <c r="AD629"/>
  <c r="AT628"/>
  <c r="AS628"/>
  <c r="AR628"/>
  <c r="AQ628"/>
  <c r="AN628"/>
  <c r="AD628"/>
  <c r="AT627"/>
  <c r="AS627"/>
  <c r="AR627"/>
  <c r="AQ627"/>
  <c r="AN627"/>
  <c r="AL627"/>
  <c r="AD627"/>
  <c r="AT626"/>
  <c r="AS626"/>
  <c r="AR626"/>
  <c r="AQ626"/>
  <c r="AD626"/>
  <c r="AT625"/>
  <c r="AS625"/>
  <c r="AR625"/>
  <c r="AQ625"/>
  <c r="AN625"/>
  <c r="AL625"/>
  <c r="AD625"/>
  <c r="AT624"/>
  <c r="AS624"/>
  <c r="AR624"/>
  <c r="AQ624"/>
  <c r="AL624"/>
  <c r="AD624"/>
  <c r="AT623"/>
  <c r="AS623"/>
  <c r="AR623"/>
  <c r="AQ623"/>
  <c r="AN623"/>
  <c r="AL623"/>
  <c r="AD623"/>
  <c r="AT622"/>
  <c r="AS622"/>
  <c r="AR622"/>
  <c r="AQ622"/>
  <c r="AD622"/>
  <c r="AT621"/>
  <c r="AS621"/>
  <c r="AR621"/>
  <c r="AQ621"/>
  <c r="AN621"/>
  <c r="AD621"/>
  <c r="AT620"/>
  <c r="AS620"/>
  <c r="AR620"/>
  <c r="AQ620"/>
  <c r="AL620"/>
  <c r="AD620"/>
  <c r="AT619"/>
  <c r="AS619"/>
  <c r="AR619"/>
  <c r="AQ619"/>
  <c r="AN619"/>
  <c r="AL619"/>
  <c r="AD619"/>
  <c r="AT618"/>
  <c r="AS618"/>
  <c r="AR618"/>
  <c r="AQ618"/>
  <c r="AD618"/>
  <c r="AT617"/>
  <c r="AS617"/>
  <c r="AR617"/>
  <c r="AQ617"/>
  <c r="AN617"/>
  <c r="AL617"/>
  <c r="AD617"/>
  <c r="AT616"/>
  <c r="AS616"/>
  <c r="AR616"/>
  <c r="AQ616"/>
  <c r="AL616"/>
  <c r="AD616"/>
  <c r="AT615"/>
  <c r="AS615"/>
  <c r="AR615"/>
  <c r="AQ615"/>
  <c r="AN615"/>
  <c r="AL615"/>
  <c r="AD615"/>
  <c r="AT614"/>
  <c r="AS614"/>
  <c r="AR614"/>
  <c r="AQ614"/>
  <c r="AD614"/>
  <c r="AT613"/>
  <c r="AS613"/>
  <c r="AR613"/>
  <c r="AQ613"/>
  <c r="AN613"/>
  <c r="AL613"/>
  <c r="AD613"/>
  <c r="AT612"/>
  <c r="AS612"/>
  <c r="AR612"/>
  <c r="AQ612"/>
  <c r="AD612"/>
  <c r="AT611"/>
  <c r="AS611"/>
  <c r="AR611"/>
  <c r="AQ611"/>
  <c r="AN611"/>
  <c r="AL611"/>
  <c r="AD611"/>
  <c r="AT610"/>
  <c r="AS610"/>
  <c r="AR610"/>
  <c r="AQ610"/>
  <c r="AL610"/>
  <c r="AD610"/>
  <c r="AT609"/>
  <c r="AS609"/>
  <c r="AR609"/>
  <c r="AQ609"/>
  <c r="AN609"/>
  <c r="AL609"/>
  <c r="AD609"/>
  <c r="AT608"/>
  <c r="AS608"/>
  <c r="AR608"/>
  <c r="AQ608"/>
  <c r="AD608"/>
  <c r="AT607"/>
  <c r="AS607"/>
  <c r="AR607"/>
  <c r="AQ607"/>
  <c r="AN607"/>
  <c r="AL607"/>
  <c r="AD607"/>
  <c r="AT606"/>
  <c r="AS606"/>
  <c r="AR606"/>
  <c r="AQ606"/>
  <c r="AD606"/>
  <c r="AT605"/>
  <c r="AS605"/>
  <c r="AR605"/>
  <c r="AQ605"/>
  <c r="AN605"/>
  <c r="AD605"/>
  <c r="AT604"/>
  <c r="AS604"/>
  <c r="AR604"/>
  <c r="AQ604"/>
  <c r="AD604"/>
  <c r="AT603"/>
  <c r="AS603"/>
  <c r="AR603"/>
  <c r="AQ603"/>
  <c r="AN603"/>
  <c r="AL603"/>
  <c r="AD603"/>
  <c r="AT602"/>
  <c r="AS602"/>
  <c r="AR602"/>
  <c r="AQ602"/>
  <c r="AL602"/>
  <c r="AD602"/>
  <c r="AT601"/>
  <c r="AS601"/>
  <c r="AR601"/>
  <c r="AQ601"/>
  <c r="AN601"/>
  <c r="AL601"/>
  <c r="AD601"/>
  <c r="AT600"/>
  <c r="AS600"/>
  <c r="AR600"/>
  <c r="AQ600"/>
  <c r="AD600"/>
  <c r="AT599"/>
  <c r="AS599"/>
  <c r="AR599"/>
  <c r="AQ599"/>
  <c r="AN599"/>
  <c r="AL599"/>
  <c r="AD599"/>
  <c r="AT598"/>
  <c r="AS598"/>
  <c r="AR598"/>
  <c r="AQ598"/>
  <c r="AD598"/>
  <c r="AT597"/>
  <c r="AS597"/>
  <c r="AR597"/>
  <c r="AQ597"/>
  <c r="AN597"/>
  <c r="AL597"/>
  <c r="AD597"/>
  <c r="AT596"/>
  <c r="AS596"/>
  <c r="AR596"/>
  <c r="AQ596"/>
  <c r="AD596"/>
  <c r="AT595"/>
  <c r="AS595"/>
  <c r="AR595"/>
  <c r="AQ595"/>
  <c r="AN595"/>
  <c r="AL595"/>
  <c r="AD595"/>
  <c r="AT594"/>
  <c r="AS594"/>
  <c r="AR594"/>
  <c r="AQ594"/>
  <c r="AD594"/>
  <c r="AT593"/>
  <c r="AS593"/>
  <c r="AR593"/>
  <c r="AQ593"/>
  <c r="AN593"/>
  <c r="AL593"/>
  <c r="AD593"/>
  <c r="AT592"/>
  <c r="AS592"/>
  <c r="AR592"/>
  <c r="AQ592"/>
  <c r="AN592"/>
  <c r="AD592"/>
  <c r="AT591"/>
  <c r="AS591"/>
  <c r="AR591"/>
  <c r="AQ591"/>
  <c r="AN591"/>
  <c r="AL591"/>
  <c r="AD591"/>
  <c r="AT590"/>
  <c r="AS590"/>
  <c r="AR590"/>
  <c r="AQ590"/>
  <c r="AD590"/>
  <c r="AT589"/>
  <c r="AS589"/>
  <c r="AR589"/>
  <c r="AQ589"/>
  <c r="AN589"/>
  <c r="AL589"/>
  <c r="AD589"/>
  <c r="AT588"/>
  <c r="AS588"/>
  <c r="AR588"/>
  <c r="AQ588"/>
  <c r="AL588"/>
  <c r="AD588"/>
  <c r="AT587"/>
  <c r="AS587"/>
  <c r="AR587"/>
  <c r="AQ587"/>
  <c r="AN587"/>
  <c r="AL587"/>
  <c r="AD587"/>
  <c r="AT586"/>
  <c r="AS586"/>
  <c r="AR586"/>
  <c r="AQ586"/>
  <c r="AD586"/>
  <c r="AT585"/>
  <c r="AS585"/>
  <c r="AR585"/>
  <c r="AQ585"/>
  <c r="AN585"/>
  <c r="AL585"/>
  <c r="AD585"/>
  <c r="AT584"/>
  <c r="AS584"/>
  <c r="AR584"/>
  <c r="AQ584"/>
  <c r="AL584"/>
  <c r="AD584"/>
  <c r="AT583"/>
  <c r="AS583"/>
  <c r="AR583"/>
  <c r="AQ583"/>
  <c r="AN583"/>
  <c r="AL583"/>
  <c r="AD583"/>
  <c r="AT582"/>
  <c r="AS582"/>
  <c r="AR582"/>
  <c r="AQ582"/>
  <c r="AD582"/>
  <c r="AT581"/>
  <c r="AS581"/>
  <c r="AR581"/>
  <c r="AQ581"/>
  <c r="AN581"/>
  <c r="AL581"/>
  <c r="AD581"/>
  <c r="AT580"/>
  <c r="AS580"/>
  <c r="AR580"/>
  <c r="AQ580"/>
  <c r="AD580"/>
  <c r="AT579"/>
  <c r="AS579"/>
  <c r="AR579"/>
  <c r="AQ579"/>
  <c r="AN579"/>
  <c r="AL579"/>
  <c r="AD579"/>
  <c r="AT578"/>
  <c r="AS578"/>
  <c r="AR578"/>
  <c r="AQ578"/>
  <c r="AD578"/>
  <c r="AT577"/>
  <c r="AS577"/>
  <c r="AR577"/>
  <c r="AQ577"/>
  <c r="AN577"/>
  <c r="AL577"/>
  <c r="AD577"/>
  <c r="AT576"/>
  <c r="AS576"/>
  <c r="AR576"/>
  <c r="AQ576"/>
  <c r="AN576"/>
  <c r="AD576"/>
  <c r="AT575"/>
  <c r="AS575"/>
  <c r="AR575"/>
  <c r="AQ575"/>
  <c r="AN575"/>
  <c r="AL575"/>
  <c r="AD575"/>
  <c r="AT574"/>
  <c r="AS574"/>
  <c r="AR574"/>
  <c r="AQ574"/>
  <c r="AD574"/>
  <c r="AT573"/>
  <c r="AS573"/>
  <c r="AR573"/>
  <c r="AQ573"/>
  <c r="AN573"/>
  <c r="AL573"/>
  <c r="AD573"/>
  <c r="AT572"/>
  <c r="AS572"/>
  <c r="AR572"/>
  <c r="AQ572"/>
  <c r="AL572"/>
  <c r="AD572"/>
  <c r="AT571"/>
  <c r="AS571"/>
  <c r="AR571"/>
  <c r="AQ571"/>
  <c r="AN571"/>
  <c r="AL571"/>
  <c r="AD571"/>
  <c r="AT570"/>
  <c r="AS570"/>
  <c r="AR570"/>
  <c r="AQ570"/>
  <c r="AD570"/>
  <c r="AT569"/>
  <c r="AS569"/>
  <c r="AR569"/>
  <c r="AQ569"/>
  <c r="AN569"/>
  <c r="AL569"/>
  <c r="AD569"/>
  <c r="AT568"/>
  <c r="AS568"/>
  <c r="AR568"/>
  <c r="AQ568"/>
  <c r="AL568"/>
  <c r="AD568"/>
  <c r="AT567"/>
  <c r="AS567"/>
  <c r="AR567"/>
  <c r="AQ567"/>
  <c r="AN567"/>
  <c r="AL567"/>
  <c r="AD567"/>
  <c r="AT566"/>
  <c r="AS566"/>
  <c r="AR566"/>
  <c r="AQ566"/>
  <c r="AD566"/>
  <c r="AT565"/>
  <c r="AS565"/>
  <c r="AR565"/>
  <c r="AQ565"/>
  <c r="AN565"/>
  <c r="AL565"/>
  <c r="AD565"/>
  <c r="AT564"/>
  <c r="AS564"/>
  <c r="AR564"/>
  <c r="AQ564"/>
  <c r="AD564"/>
  <c r="AT563"/>
  <c r="AS563"/>
  <c r="AR563"/>
  <c r="AQ563"/>
  <c r="AN563"/>
  <c r="AL563"/>
  <c r="AD563"/>
  <c r="AT562"/>
  <c r="AS562"/>
  <c r="AR562"/>
  <c r="AQ562"/>
  <c r="AL562"/>
  <c r="AD562"/>
  <c r="AT561"/>
  <c r="AS561"/>
  <c r="AR561"/>
  <c r="AQ561"/>
  <c r="AN561"/>
  <c r="AL561"/>
  <c r="AD561"/>
  <c r="AT560"/>
  <c r="AS560"/>
  <c r="AR560"/>
  <c r="AQ560"/>
  <c r="AD560"/>
  <c r="AT559"/>
  <c r="AS559"/>
  <c r="AR559"/>
  <c r="AQ559"/>
  <c r="AN559"/>
  <c r="AL559"/>
  <c r="AD559"/>
  <c r="AT558"/>
  <c r="AS558"/>
  <c r="AR558"/>
  <c r="AQ558"/>
  <c r="AD558"/>
  <c r="AT557"/>
  <c r="AS557"/>
  <c r="AR557"/>
  <c r="AQ557"/>
  <c r="AN557"/>
  <c r="AD557"/>
  <c r="AT556"/>
  <c r="AS556"/>
  <c r="AR556"/>
  <c r="AQ556"/>
  <c r="AD556"/>
  <c r="AT555"/>
  <c r="AS555"/>
  <c r="AR555"/>
  <c r="AQ555"/>
  <c r="AN555"/>
  <c r="AL555"/>
  <c r="AD555"/>
  <c r="AT554"/>
  <c r="AS554"/>
  <c r="AR554"/>
  <c r="AQ554"/>
  <c r="AL554"/>
  <c r="AD554"/>
  <c r="AT553"/>
  <c r="AS553"/>
  <c r="AR553"/>
  <c r="AQ553"/>
  <c r="AN553"/>
  <c r="AL553"/>
  <c r="AD553"/>
  <c r="AT552"/>
  <c r="AS552"/>
  <c r="AR552"/>
  <c r="AQ552"/>
  <c r="AD552"/>
  <c r="AT551"/>
  <c r="AS551"/>
  <c r="AR551"/>
  <c r="AQ551"/>
  <c r="AN551"/>
  <c r="AL551"/>
  <c r="AD551"/>
  <c r="AT550"/>
  <c r="AS550"/>
  <c r="AR550"/>
  <c r="AQ550"/>
  <c r="AD550"/>
  <c r="AT549"/>
  <c r="AS549"/>
  <c r="AR549"/>
  <c r="AQ549"/>
  <c r="AN549"/>
  <c r="AL549"/>
  <c r="AD549"/>
  <c r="AT548"/>
  <c r="AS548"/>
  <c r="AR548"/>
  <c r="AQ548"/>
  <c r="AN548"/>
  <c r="AD548"/>
  <c r="AT547"/>
  <c r="AS547"/>
  <c r="AR547"/>
  <c r="AQ547"/>
  <c r="AN547"/>
  <c r="AL547"/>
  <c r="AD547"/>
  <c r="AT546"/>
  <c r="AS546"/>
  <c r="AR546"/>
  <c r="AQ546"/>
  <c r="AD546"/>
  <c r="AT545"/>
  <c r="AS545"/>
  <c r="AR545"/>
  <c r="AQ545"/>
  <c r="AN545"/>
  <c r="AL545"/>
  <c r="AD545"/>
  <c r="AT544"/>
  <c r="AS544"/>
  <c r="AR544"/>
  <c r="AQ544"/>
  <c r="AL544"/>
  <c r="AD544"/>
  <c r="AT543"/>
  <c r="AS543"/>
  <c r="AR543"/>
  <c r="AQ543"/>
  <c r="AN543"/>
  <c r="AL543"/>
  <c r="AD543"/>
  <c r="AT542"/>
  <c r="AS542"/>
  <c r="AR542"/>
  <c r="AQ542"/>
  <c r="AD542"/>
  <c r="AT541"/>
  <c r="AS541"/>
  <c r="AR541"/>
  <c r="AQ541"/>
  <c r="AN541"/>
  <c r="AD541"/>
  <c r="AT540"/>
  <c r="AS540"/>
  <c r="AR540"/>
  <c r="AQ540"/>
  <c r="AL540"/>
  <c r="AD540"/>
  <c r="AT539"/>
  <c r="AS539"/>
  <c r="AR539"/>
  <c r="AQ539"/>
  <c r="AN539"/>
  <c r="AL539"/>
  <c r="AD539"/>
  <c r="AT538"/>
  <c r="AS538"/>
  <c r="AR538"/>
  <c r="AQ538"/>
  <c r="AD538"/>
  <c r="AT537"/>
  <c r="AS537"/>
  <c r="AR537"/>
  <c r="AQ537"/>
  <c r="AN537"/>
  <c r="AL537"/>
  <c r="AD537"/>
  <c r="AT536"/>
  <c r="AS536"/>
  <c r="AR536"/>
  <c r="AQ536"/>
  <c r="AL536"/>
  <c r="AD536"/>
  <c r="AT535"/>
  <c r="AS535"/>
  <c r="AR535"/>
  <c r="AQ535"/>
  <c r="AN535"/>
  <c r="AL535"/>
  <c r="AD535"/>
  <c r="AT534"/>
  <c r="AS534"/>
  <c r="AR534"/>
  <c r="AQ534"/>
  <c r="AD534"/>
  <c r="AT533"/>
  <c r="AS533"/>
  <c r="AR533"/>
  <c r="AQ533"/>
  <c r="AN533"/>
  <c r="AL533"/>
  <c r="AD533"/>
  <c r="AT532"/>
  <c r="AS532"/>
  <c r="AR532"/>
  <c r="AQ532"/>
  <c r="AD532"/>
  <c r="AT531"/>
  <c r="AS531"/>
  <c r="AR531"/>
  <c r="AQ531"/>
  <c r="AN531"/>
  <c r="AL531"/>
  <c r="AD531"/>
  <c r="AT530"/>
  <c r="AS530"/>
  <c r="AR530"/>
  <c r="AQ530"/>
  <c r="AD530"/>
  <c r="AT529"/>
  <c r="AS529"/>
  <c r="AR529"/>
  <c r="AQ529"/>
  <c r="AN529"/>
  <c r="AL529"/>
  <c r="AD529"/>
  <c r="AT528"/>
  <c r="AS528"/>
  <c r="AR528"/>
  <c r="AQ528"/>
  <c r="AN528"/>
  <c r="AD528"/>
  <c r="AT527"/>
  <c r="AS527"/>
  <c r="AR527"/>
  <c r="AQ527"/>
  <c r="AN527"/>
  <c r="AL527"/>
  <c r="AD527"/>
  <c r="AT526"/>
  <c r="AS526"/>
  <c r="AR526"/>
  <c r="AQ526"/>
  <c r="AD526"/>
  <c r="AT525"/>
  <c r="AS525"/>
  <c r="AR525"/>
  <c r="AQ525"/>
  <c r="AN525"/>
  <c r="AL525"/>
  <c r="AD525"/>
  <c r="AT524"/>
  <c r="AS524"/>
  <c r="AR524"/>
  <c r="AQ524"/>
  <c r="AL524"/>
  <c r="AD524"/>
  <c r="AT523"/>
  <c r="AS523"/>
  <c r="AR523"/>
  <c r="AQ523"/>
  <c r="AN523"/>
  <c r="AL523"/>
  <c r="AD523"/>
  <c r="AT522"/>
  <c r="AS522"/>
  <c r="AR522"/>
  <c r="AQ522"/>
  <c r="AD522"/>
  <c r="AT521"/>
  <c r="AS521"/>
  <c r="AR521"/>
  <c r="AQ521"/>
  <c r="AN521"/>
  <c r="AL521"/>
  <c r="AD521"/>
  <c r="AT520"/>
  <c r="AS520"/>
  <c r="AR520"/>
  <c r="AQ520"/>
  <c r="AL520"/>
  <c r="AD520"/>
  <c r="AT519"/>
  <c r="AS519"/>
  <c r="AR519"/>
  <c r="AQ519"/>
  <c r="AN519"/>
  <c r="AL519"/>
  <c r="AD519"/>
  <c r="AT518"/>
  <c r="AS518"/>
  <c r="AR518"/>
  <c r="AQ518"/>
  <c r="AD518"/>
  <c r="AT517"/>
  <c r="AS517"/>
  <c r="AR517"/>
  <c r="AQ517"/>
  <c r="AN517"/>
  <c r="AL517"/>
  <c r="AD517"/>
  <c r="AT516"/>
  <c r="AS516"/>
  <c r="AR516"/>
  <c r="AQ516"/>
  <c r="AD516"/>
  <c r="AT515"/>
  <c r="AS515"/>
  <c r="AR515"/>
  <c r="AQ515"/>
  <c r="AN515"/>
  <c r="AL515"/>
  <c r="AD515"/>
  <c r="AT514"/>
  <c r="AS514"/>
  <c r="AR514"/>
  <c r="AQ514"/>
  <c r="AD514"/>
  <c r="AT513"/>
  <c r="AS513"/>
  <c r="AR513"/>
  <c r="AQ513"/>
  <c r="AN513"/>
  <c r="AL513"/>
  <c r="AD513"/>
  <c r="AT512"/>
  <c r="AS512"/>
  <c r="AR512"/>
  <c r="AQ512"/>
  <c r="AN512"/>
  <c r="AD512"/>
  <c r="AT511"/>
  <c r="AS511"/>
  <c r="AR511"/>
  <c r="AQ511"/>
  <c r="AN511"/>
  <c r="AL511"/>
  <c r="AD511"/>
  <c r="AT510"/>
  <c r="AS510"/>
  <c r="AR510"/>
  <c r="AQ510"/>
  <c r="AD510"/>
  <c r="AT509"/>
  <c r="AS509"/>
  <c r="AR509"/>
  <c r="AQ509"/>
  <c r="AN509"/>
  <c r="AL509"/>
  <c r="AD509"/>
  <c r="AT508"/>
  <c r="AS508"/>
  <c r="AR508"/>
  <c r="AQ508"/>
  <c r="AL508"/>
  <c r="AD508"/>
  <c r="AT507"/>
  <c r="AS507"/>
  <c r="AR507"/>
  <c r="AQ507"/>
  <c r="AN507"/>
  <c r="AL507"/>
  <c r="AD507"/>
  <c r="AT506"/>
  <c r="AS506"/>
  <c r="AR506"/>
  <c r="AQ506"/>
  <c r="AD506"/>
  <c r="AT505"/>
  <c r="AS505"/>
  <c r="AR505"/>
  <c r="AQ505"/>
  <c r="AN505"/>
  <c r="AL505"/>
  <c r="AD505"/>
  <c r="AT504"/>
  <c r="AS504"/>
  <c r="AR504"/>
  <c r="AQ504"/>
  <c r="AL504"/>
  <c r="AD504"/>
  <c r="AT503"/>
  <c r="AS503"/>
  <c r="AR503"/>
  <c r="AQ503"/>
  <c r="AN503"/>
  <c r="AL503"/>
  <c r="AD503"/>
  <c r="AT502"/>
  <c r="AS502"/>
  <c r="AR502"/>
  <c r="AQ502"/>
  <c r="AD502"/>
  <c r="AT501"/>
  <c r="AS501"/>
  <c r="AR501"/>
  <c r="AQ501"/>
  <c r="AN501"/>
  <c r="AL501"/>
  <c r="AD501"/>
  <c r="AT500"/>
  <c r="AS500"/>
  <c r="AR500"/>
  <c r="AQ500"/>
  <c r="AD500"/>
  <c r="AT499"/>
  <c r="AS499"/>
  <c r="AR499"/>
  <c r="AQ499"/>
  <c r="AN499"/>
  <c r="AL499"/>
  <c r="AD499"/>
  <c r="AT498"/>
  <c r="AS498"/>
  <c r="AR498"/>
  <c r="AQ498"/>
  <c r="AL498"/>
  <c r="AD498"/>
  <c r="AT497"/>
  <c r="AS497"/>
  <c r="AR497"/>
  <c r="AQ497"/>
  <c r="AN497"/>
  <c r="AD497"/>
  <c r="AT496"/>
  <c r="AS496"/>
  <c r="AR496"/>
  <c r="AQ496"/>
  <c r="AD496"/>
  <c r="AT495"/>
  <c r="AS495"/>
  <c r="AR495"/>
  <c r="AQ495"/>
  <c r="AN495"/>
  <c r="AL495"/>
  <c r="AD495"/>
  <c r="AT494"/>
  <c r="AS494"/>
  <c r="AR494"/>
  <c r="AQ494"/>
  <c r="AN494"/>
  <c r="AD494"/>
  <c r="AT493"/>
  <c r="AS493"/>
  <c r="AR493"/>
  <c r="AQ493"/>
  <c r="AN493"/>
  <c r="AL493"/>
  <c r="AD493"/>
  <c r="AT492"/>
  <c r="AS492"/>
  <c r="AR492"/>
  <c r="AQ492"/>
  <c r="AD492"/>
  <c r="AT491"/>
  <c r="AS491"/>
  <c r="AR491"/>
  <c r="AQ491"/>
  <c r="AN491"/>
  <c r="AL491"/>
  <c r="AD491"/>
  <c r="AT490"/>
  <c r="AS490"/>
  <c r="AR490"/>
  <c r="AQ490"/>
  <c r="AD490"/>
  <c r="AT489"/>
  <c r="AS489"/>
  <c r="AR489"/>
  <c r="AQ489"/>
  <c r="AN489"/>
  <c r="AD489"/>
  <c r="AT488"/>
  <c r="AS488"/>
  <c r="AR488"/>
  <c r="AQ488"/>
  <c r="AD488"/>
  <c r="AT487"/>
  <c r="AS487"/>
  <c r="AR487"/>
  <c r="AQ487"/>
  <c r="AN487"/>
  <c r="AL487"/>
  <c r="AD487"/>
  <c r="AT486"/>
  <c r="AS486"/>
  <c r="AR486"/>
  <c r="AQ486"/>
  <c r="AD486"/>
  <c r="AT485"/>
  <c r="AS485"/>
  <c r="AR485"/>
  <c r="AQ485"/>
  <c r="AN485"/>
  <c r="AL485"/>
  <c r="AD485"/>
  <c r="AT484"/>
  <c r="AS484"/>
  <c r="AR484"/>
  <c r="AQ484"/>
  <c r="AL484"/>
  <c r="AD484"/>
  <c r="AT483"/>
  <c r="AS483"/>
  <c r="AR483"/>
  <c r="AQ483"/>
  <c r="AN483"/>
  <c r="AD483"/>
  <c r="AT482"/>
  <c r="AS482"/>
  <c r="AR482"/>
  <c r="AQ482"/>
  <c r="AL482"/>
  <c r="AD482"/>
  <c r="AT481"/>
  <c r="AS481"/>
  <c r="AR481"/>
  <c r="AQ481"/>
  <c r="AN481"/>
  <c r="AL481"/>
  <c r="AD481"/>
  <c r="AT480"/>
  <c r="AS480"/>
  <c r="AR480"/>
  <c r="AQ480"/>
  <c r="AD480"/>
  <c r="AT479"/>
  <c r="AS479"/>
  <c r="AR479"/>
  <c r="AQ479"/>
  <c r="AN479"/>
  <c r="AL479"/>
  <c r="AD479"/>
  <c r="AT478"/>
  <c r="AS478"/>
  <c r="AR478"/>
  <c r="AQ478"/>
  <c r="AD478"/>
  <c r="AT477"/>
  <c r="AS477"/>
  <c r="AR477"/>
  <c r="AQ477"/>
  <c r="AN477"/>
  <c r="AL477"/>
  <c r="AD477"/>
  <c r="AT476"/>
  <c r="AS476"/>
  <c r="AR476"/>
  <c r="AQ476"/>
  <c r="AN476"/>
  <c r="AD476"/>
  <c r="AT475"/>
  <c r="AS475"/>
  <c r="AR475"/>
  <c r="AQ475"/>
  <c r="AL475"/>
  <c r="AD475"/>
  <c r="AT474"/>
  <c r="AS474"/>
  <c r="AR474"/>
  <c r="AQ474"/>
  <c r="AD474"/>
  <c r="AT473"/>
  <c r="AS473"/>
  <c r="AR473"/>
  <c r="AQ473"/>
  <c r="AN473"/>
  <c r="AL473"/>
  <c r="AD473"/>
  <c r="AT472"/>
  <c r="AS472"/>
  <c r="AR472"/>
  <c r="AQ472"/>
  <c r="AN472"/>
  <c r="AD472"/>
  <c r="AT471"/>
  <c r="AS471"/>
  <c r="AR471"/>
  <c r="AQ471"/>
  <c r="AN471"/>
  <c r="AL471"/>
  <c r="AD471"/>
  <c r="AT470"/>
  <c r="AS470"/>
  <c r="AR470"/>
  <c r="AQ470"/>
  <c r="AD470"/>
  <c r="AT469"/>
  <c r="AS469"/>
  <c r="AR469"/>
  <c r="AQ469"/>
  <c r="AN469"/>
  <c r="AL469"/>
  <c r="AD469"/>
  <c r="AT468"/>
  <c r="AS468"/>
  <c r="AR468"/>
  <c r="AQ468"/>
  <c r="AD468"/>
  <c r="AT467"/>
  <c r="AS467"/>
  <c r="AR467"/>
  <c r="AQ467"/>
  <c r="AN467"/>
  <c r="AL467"/>
  <c r="AD467"/>
  <c r="AT466"/>
  <c r="AS466"/>
  <c r="AR466"/>
  <c r="AQ466"/>
  <c r="AD466"/>
  <c r="AT465"/>
  <c r="AS465"/>
  <c r="AR465"/>
  <c r="AQ465"/>
  <c r="AN465"/>
  <c r="AD465"/>
  <c r="AT464"/>
  <c r="AS464"/>
  <c r="AR464"/>
  <c r="AQ464"/>
  <c r="AD464"/>
  <c r="AT463"/>
  <c r="AS463"/>
  <c r="AR463"/>
  <c r="AQ463"/>
  <c r="AN463"/>
  <c r="AD463"/>
  <c r="AT462"/>
  <c r="AS462"/>
  <c r="AR462"/>
  <c r="AQ462"/>
  <c r="AD462"/>
  <c r="AT461"/>
  <c r="AS461"/>
  <c r="AR461"/>
  <c r="AQ461"/>
  <c r="AN461"/>
  <c r="AL461"/>
  <c r="AD461"/>
  <c r="AT460"/>
  <c r="AS460"/>
  <c r="AR460"/>
  <c r="AQ460"/>
  <c r="AN460"/>
  <c r="AD460"/>
  <c r="AT459"/>
  <c r="AS459"/>
  <c r="AR459"/>
  <c r="AQ459"/>
  <c r="AN459"/>
  <c r="AL459"/>
  <c r="AD459"/>
  <c r="AT458"/>
  <c r="AS458"/>
  <c r="AR458"/>
  <c r="AQ458"/>
  <c r="AD458"/>
  <c r="AT457"/>
  <c r="AS457"/>
  <c r="AR457"/>
  <c r="AQ457"/>
  <c r="AN457"/>
  <c r="AD457"/>
  <c r="AT456"/>
  <c r="AS456"/>
  <c r="AR456"/>
  <c r="AQ456"/>
  <c r="AD456"/>
  <c r="AT455"/>
  <c r="AS455"/>
  <c r="AR455"/>
  <c r="AQ455"/>
  <c r="AN455"/>
  <c r="AL455"/>
  <c r="AD455"/>
  <c r="AT454"/>
  <c r="AS454"/>
  <c r="AR454"/>
  <c r="AQ454"/>
  <c r="AD454"/>
  <c r="AT453"/>
  <c r="AS453"/>
  <c r="AR453"/>
  <c r="AQ453"/>
  <c r="AN453"/>
  <c r="AL453"/>
  <c r="AD453"/>
  <c r="AT452"/>
  <c r="AS452"/>
  <c r="AR452"/>
  <c r="AQ452"/>
  <c r="AD452"/>
  <c r="AT451"/>
  <c r="AS451"/>
  <c r="AR451"/>
  <c r="AQ451"/>
  <c r="AN451"/>
  <c r="AL451"/>
  <c r="AD451"/>
  <c r="AT450"/>
  <c r="AS450"/>
  <c r="AR450"/>
  <c r="AQ450"/>
  <c r="AL450"/>
  <c r="AD450"/>
  <c r="AT449"/>
  <c r="AS449"/>
  <c r="AR449"/>
  <c r="AQ449"/>
  <c r="AN449"/>
  <c r="AL449"/>
  <c r="AD449"/>
  <c r="AT448"/>
  <c r="AS448"/>
  <c r="AR448"/>
  <c r="AQ448"/>
  <c r="AD448"/>
  <c r="AT447"/>
  <c r="AS447"/>
  <c r="AR447"/>
  <c r="AQ447"/>
  <c r="AN447"/>
  <c r="AL447"/>
  <c r="AD447"/>
  <c r="AT446"/>
  <c r="AS446"/>
  <c r="AR446"/>
  <c r="AQ446"/>
  <c r="AD446"/>
  <c r="AT445"/>
  <c r="AS445"/>
  <c r="AR445"/>
  <c r="AQ445"/>
  <c r="AN445"/>
  <c r="AL445"/>
  <c r="AD445"/>
  <c r="AT444"/>
  <c r="AS444"/>
  <c r="AR444"/>
  <c r="AQ444"/>
  <c r="AN444"/>
  <c r="AD444"/>
  <c r="AT443"/>
  <c r="AS443"/>
  <c r="AR443"/>
  <c r="AQ443"/>
  <c r="AN443"/>
  <c r="AL443"/>
  <c r="AD443"/>
  <c r="AT442"/>
  <c r="AS442"/>
  <c r="AR442"/>
  <c r="AQ442"/>
  <c r="AD442"/>
  <c r="AT441"/>
  <c r="AS441"/>
  <c r="AR441"/>
  <c r="AQ441"/>
  <c r="AN441"/>
  <c r="AL441"/>
  <c r="AD441"/>
  <c r="AT440"/>
  <c r="AS440"/>
  <c r="AR440"/>
  <c r="AQ440"/>
  <c r="AL440"/>
  <c r="AD440"/>
  <c r="AT439"/>
  <c r="AS439"/>
  <c r="AR439"/>
  <c r="AQ439"/>
  <c r="AN439"/>
  <c r="AL439"/>
  <c r="AD439"/>
  <c r="AT438"/>
  <c r="AS438"/>
  <c r="AR438"/>
  <c r="AQ438"/>
  <c r="AD438"/>
  <c r="AT437"/>
  <c r="AS437"/>
  <c r="AR437"/>
  <c r="AQ437"/>
  <c r="AN437"/>
  <c r="AL437"/>
  <c r="AD437"/>
  <c r="AT436"/>
  <c r="AS436"/>
  <c r="AR436"/>
  <c r="AQ436"/>
  <c r="AD436"/>
  <c r="AT435"/>
  <c r="AS435"/>
  <c r="AR435"/>
  <c r="AQ435"/>
  <c r="AN435"/>
  <c r="AL435"/>
  <c r="AD435"/>
  <c r="AT434"/>
  <c r="AS434"/>
  <c r="AR434"/>
  <c r="AQ434"/>
  <c r="AD434"/>
  <c r="AT433"/>
  <c r="AS433"/>
  <c r="AR433"/>
  <c r="AQ433"/>
  <c r="AN433"/>
  <c r="AD433"/>
  <c r="AT432"/>
  <c r="AS432"/>
  <c r="AR432"/>
  <c r="AQ432"/>
  <c r="AD432"/>
  <c r="AT431"/>
  <c r="AS431"/>
  <c r="AR431"/>
  <c r="AQ431"/>
  <c r="AN431"/>
  <c r="AL431"/>
  <c r="AD431"/>
  <c r="AT430"/>
  <c r="AS430"/>
  <c r="AR430"/>
  <c r="AQ430"/>
  <c r="AD430"/>
  <c r="AT429"/>
  <c r="AS429"/>
  <c r="AR429"/>
  <c r="AQ429"/>
  <c r="AN429"/>
  <c r="AL429"/>
  <c r="AD429"/>
  <c r="AT428"/>
  <c r="AS428"/>
  <c r="AR428"/>
  <c r="AQ428"/>
  <c r="AN428"/>
  <c r="AD428"/>
  <c r="AT427"/>
  <c r="AS427"/>
  <c r="AR427"/>
  <c r="AQ427"/>
  <c r="AN427"/>
  <c r="AL427"/>
  <c r="AD427"/>
  <c r="AT426"/>
  <c r="AS426"/>
  <c r="AR426"/>
  <c r="AQ426"/>
  <c r="AD426"/>
  <c r="AT425"/>
  <c r="AS425"/>
  <c r="AR425"/>
  <c r="AQ425"/>
  <c r="AN425"/>
  <c r="AD425"/>
  <c r="AT424"/>
  <c r="AS424"/>
  <c r="AR424"/>
  <c r="AQ424"/>
  <c r="AD424"/>
  <c r="AT423"/>
  <c r="AS423"/>
  <c r="AR423"/>
  <c r="AQ423"/>
  <c r="AN423"/>
  <c r="AL423"/>
  <c r="AD423"/>
  <c r="AT422"/>
  <c r="AS422"/>
  <c r="AR422"/>
  <c r="AQ422"/>
  <c r="AD422"/>
  <c r="AT421"/>
  <c r="AS421"/>
  <c r="AR421"/>
  <c r="AQ421"/>
  <c r="AN421"/>
  <c r="AL421"/>
  <c r="AD421"/>
  <c r="AT420"/>
  <c r="AS420"/>
  <c r="AR420"/>
  <c r="AQ420"/>
  <c r="AD420"/>
  <c r="AT419"/>
  <c r="AS419"/>
  <c r="AR419"/>
  <c r="AQ419"/>
  <c r="AN419"/>
  <c r="AL419"/>
  <c r="AD419"/>
  <c r="AT418"/>
  <c r="AS418"/>
  <c r="AR418"/>
  <c r="AQ418"/>
  <c r="AN418"/>
  <c r="AD418"/>
  <c r="AT417"/>
  <c r="AS417"/>
  <c r="AR417"/>
  <c r="AQ417"/>
  <c r="AD417"/>
  <c r="AT416"/>
  <c r="AS416"/>
  <c r="AR416"/>
  <c r="AQ416"/>
  <c r="AD416"/>
  <c r="AT415"/>
  <c r="AS415"/>
  <c r="AR415"/>
  <c r="AQ415"/>
  <c r="AN415"/>
  <c r="AL415"/>
  <c r="AD415"/>
  <c r="AT414"/>
  <c r="AS414"/>
  <c r="AR414"/>
  <c r="AQ414"/>
  <c r="AD414"/>
  <c r="AT413"/>
  <c r="AS413"/>
  <c r="AR413"/>
  <c r="AQ413"/>
  <c r="AN413"/>
  <c r="AD413"/>
  <c r="AT412"/>
  <c r="AS412"/>
  <c r="AR412"/>
  <c r="AQ412"/>
  <c r="AD412"/>
  <c r="AT411"/>
  <c r="AS411"/>
  <c r="AR411"/>
  <c r="AQ411"/>
  <c r="AD411"/>
  <c r="AT410"/>
  <c r="AS410"/>
  <c r="AR410"/>
  <c r="AQ410"/>
  <c r="AD410"/>
  <c r="AT409"/>
  <c r="AS409"/>
  <c r="AR409"/>
  <c r="AQ409"/>
  <c r="AN409"/>
  <c r="AL409"/>
  <c r="AD409"/>
  <c r="AT408"/>
  <c r="AS408"/>
  <c r="AR408"/>
  <c r="AQ408"/>
  <c r="AN408"/>
  <c r="AD408"/>
  <c r="AT407"/>
  <c r="AS407"/>
  <c r="AR407"/>
  <c r="AQ407"/>
  <c r="AN407"/>
  <c r="AL407"/>
  <c r="AD407"/>
  <c r="AT406"/>
  <c r="AS406"/>
  <c r="AR406"/>
  <c r="AQ406"/>
  <c r="AD406"/>
  <c r="AT405"/>
  <c r="AS405"/>
  <c r="AR405"/>
  <c r="AQ405"/>
  <c r="AN405"/>
  <c r="AL405"/>
  <c r="AD405"/>
  <c r="AT404"/>
  <c r="AS404"/>
  <c r="AR404"/>
  <c r="AQ404"/>
  <c r="AL404"/>
  <c r="AD404"/>
  <c r="AT403"/>
  <c r="AS403"/>
  <c r="AR403"/>
  <c r="AQ403"/>
  <c r="AN403"/>
  <c r="AL403"/>
  <c r="AD403"/>
  <c r="AT402"/>
  <c r="AS402"/>
  <c r="AR402"/>
  <c r="AQ402"/>
  <c r="AD402"/>
  <c r="AT401"/>
  <c r="AS401"/>
  <c r="AR401"/>
  <c r="AQ401"/>
  <c r="AN401"/>
  <c r="AD401"/>
  <c r="AT400"/>
  <c r="AS400"/>
  <c r="AR400"/>
  <c r="AQ400"/>
  <c r="AD400"/>
  <c r="AT399"/>
  <c r="AS399"/>
  <c r="AR399"/>
  <c r="AQ399"/>
  <c r="AN399"/>
  <c r="AD399"/>
  <c r="AT398"/>
  <c r="AS398"/>
  <c r="AR398"/>
  <c r="AQ398"/>
  <c r="AD398"/>
  <c r="AT397"/>
  <c r="AS397"/>
  <c r="AR397"/>
  <c r="AQ397"/>
  <c r="AN397"/>
  <c r="AL397"/>
  <c r="AD397"/>
  <c r="AT396"/>
  <c r="AS396"/>
  <c r="AR396"/>
  <c r="AQ396"/>
  <c r="AL396"/>
  <c r="AD396"/>
  <c r="AT395"/>
  <c r="AS395"/>
  <c r="AR395"/>
  <c r="AQ395"/>
  <c r="AD395"/>
  <c r="AT394"/>
  <c r="AS394"/>
  <c r="AR394"/>
  <c r="AQ394"/>
  <c r="AD394"/>
  <c r="AT393"/>
  <c r="AS393"/>
  <c r="AR393"/>
  <c r="AQ393"/>
  <c r="AN393"/>
  <c r="AD393"/>
  <c r="AT392"/>
  <c r="AS392"/>
  <c r="AR392"/>
  <c r="AQ392"/>
  <c r="AD392"/>
  <c r="AT391"/>
  <c r="AS391"/>
  <c r="AR391"/>
  <c r="AQ391"/>
  <c r="AN391"/>
  <c r="AL391"/>
  <c r="AD391"/>
  <c r="AT390"/>
  <c r="AS390"/>
  <c r="AR390"/>
  <c r="AQ390"/>
  <c r="AD390"/>
  <c r="AT389"/>
  <c r="AS389"/>
  <c r="AR389"/>
  <c r="AQ389"/>
  <c r="AD389"/>
  <c r="AT388"/>
  <c r="AS388"/>
  <c r="AR388"/>
  <c r="AQ388"/>
  <c r="AN388"/>
  <c r="AD388"/>
  <c r="AT387"/>
  <c r="AS387"/>
  <c r="AR387"/>
  <c r="AQ387"/>
  <c r="AN387"/>
  <c r="AL387"/>
  <c r="AD387"/>
  <c r="AT386"/>
  <c r="AS386"/>
  <c r="AR386"/>
  <c r="AQ386"/>
  <c r="AD386"/>
  <c r="AT385"/>
  <c r="AS385"/>
  <c r="AR385"/>
  <c r="AQ385"/>
  <c r="AN385"/>
  <c r="AL385"/>
  <c r="AD385"/>
  <c r="AT384"/>
  <c r="AS384"/>
  <c r="AR384"/>
  <c r="AQ384"/>
  <c r="AL384"/>
  <c r="AD384"/>
  <c r="AT383"/>
  <c r="AS383"/>
  <c r="AR383"/>
  <c r="AQ383"/>
  <c r="AL383"/>
  <c r="AD383"/>
  <c r="AT382"/>
  <c r="AS382"/>
  <c r="AR382"/>
  <c r="AQ382"/>
  <c r="AL382"/>
  <c r="AD382"/>
  <c r="AT381"/>
  <c r="AS381"/>
  <c r="AR381"/>
  <c r="AQ381"/>
  <c r="AN381"/>
  <c r="AL381"/>
  <c r="AD381"/>
  <c r="AT380"/>
  <c r="AS380"/>
  <c r="AR380"/>
  <c r="AQ380"/>
  <c r="AD380"/>
  <c r="AT379"/>
  <c r="AS379"/>
  <c r="AR379"/>
  <c r="AQ379"/>
  <c r="AN379"/>
  <c r="AL379"/>
  <c r="AD379"/>
  <c r="AT378"/>
  <c r="AS378"/>
  <c r="AR378"/>
  <c r="AQ378"/>
  <c r="AD378"/>
  <c r="AT377"/>
  <c r="AS377"/>
  <c r="AR377"/>
  <c r="AQ377"/>
  <c r="AN377"/>
  <c r="AL377"/>
  <c r="AD377"/>
  <c r="AT376"/>
  <c r="AS376"/>
  <c r="AR376"/>
  <c r="AQ376"/>
  <c r="AN376"/>
  <c r="AD376"/>
  <c r="AT375"/>
  <c r="AS375"/>
  <c r="AR375"/>
  <c r="AQ375"/>
  <c r="AN375"/>
  <c r="AL375"/>
  <c r="AD375"/>
  <c r="AT374"/>
  <c r="AS374"/>
  <c r="AR374"/>
  <c r="AQ374"/>
  <c r="AD374"/>
  <c r="AT373"/>
  <c r="AS373"/>
  <c r="AR373"/>
  <c r="AQ373"/>
  <c r="AN373"/>
  <c r="AL373"/>
  <c r="AD373"/>
  <c r="AT372"/>
  <c r="AS372"/>
  <c r="AR372"/>
  <c r="AQ372"/>
  <c r="AL372"/>
  <c r="AD372"/>
  <c r="AT371"/>
  <c r="AS371"/>
  <c r="AR371"/>
  <c r="AQ371"/>
  <c r="AN371"/>
  <c r="AL371"/>
  <c r="AD371"/>
  <c r="AT370"/>
  <c r="AS370"/>
  <c r="AR370"/>
  <c r="AQ370"/>
  <c r="AD370"/>
  <c r="AT369"/>
  <c r="AS369"/>
  <c r="AR369"/>
  <c r="AQ369"/>
  <c r="AN369"/>
  <c r="AD369"/>
  <c r="AT368"/>
  <c r="AS368"/>
  <c r="AR368"/>
  <c r="AQ368"/>
  <c r="AD368"/>
  <c r="AT367"/>
  <c r="AS367"/>
  <c r="AR367"/>
  <c r="AQ367"/>
  <c r="AN367"/>
  <c r="AL367"/>
  <c r="AD367"/>
  <c r="AT366"/>
  <c r="AS366"/>
  <c r="AR366"/>
  <c r="AQ366"/>
  <c r="AN366"/>
  <c r="AD366"/>
  <c r="AT365"/>
  <c r="AS365"/>
  <c r="AR365"/>
  <c r="AQ365"/>
  <c r="AN365"/>
  <c r="AL365"/>
  <c r="AD365"/>
  <c r="AT364"/>
  <c r="AS364"/>
  <c r="AR364"/>
  <c r="AQ364"/>
  <c r="AD364"/>
  <c r="AT363"/>
  <c r="AS363"/>
  <c r="AR363"/>
  <c r="AQ363"/>
  <c r="AN363"/>
  <c r="AL363"/>
  <c r="AD363"/>
  <c r="AT362"/>
  <c r="AS362"/>
  <c r="AR362"/>
  <c r="AQ362"/>
  <c r="AN362"/>
  <c r="AD362"/>
  <c r="AT361"/>
  <c r="AS361"/>
  <c r="AR361"/>
  <c r="AQ361"/>
  <c r="AN361"/>
  <c r="AD361"/>
  <c r="AT360"/>
  <c r="AS360"/>
  <c r="AR360"/>
  <c r="AQ360"/>
  <c r="AD360"/>
  <c r="AT359"/>
  <c r="AS359"/>
  <c r="AR359"/>
  <c r="AQ359"/>
  <c r="AN359"/>
  <c r="AL359"/>
  <c r="AD359"/>
  <c r="AT358"/>
  <c r="AS358"/>
  <c r="AR358"/>
  <c r="AQ358"/>
  <c r="AD358"/>
  <c r="AT357"/>
  <c r="AS357"/>
  <c r="AR357"/>
  <c r="AQ357"/>
  <c r="AN357"/>
  <c r="AL357"/>
  <c r="AD357"/>
  <c r="AT356"/>
  <c r="AS356"/>
  <c r="AR356"/>
  <c r="AQ356"/>
  <c r="AN356"/>
  <c r="AD356"/>
  <c r="AT355"/>
  <c r="AS355"/>
  <c r="AR355"/>
  <c r="AQ355"/>
  <c r="AN355"/>
  <c r="AL355"/>
  <c r="AD355"/>
  <c r="AT354"/>
  <c r="AS354"/>
  <c r="AR354"/>
  <c r="AQ354"/>
  <c r="AD354"/>
  <c r="AT353"/>
  <c r="AS353"/>
  <c r="AR353"/>
  <c r="AQ353"/>
  <c r="AN353"/>
  <c r="AL353"/>
  <c r="AD353"/>
  <c r="AT352"/>
  <c r="AS352"/>
  <c r="AR352"/>
  <c r="AQ352"/>
  <c r="AL352"/>
  <c r="AD352"/>
  <c r="AT351"/>
  <c r="AS351"/>
  <c r="AR351"/>
  <c r="AQ351"/>
  <c r="AN351"/>
  <c r="AL351"/>
  <c r="AD351"/>
  <c r="AT350"/>
  <c r="AS350"/>
  <c r="AR350"/>
  <c r="AQ350"/>
  <c r="AD350"/>
  <c r="AT349"/>
  <c r="AS349"/>
  <c r="AR349"/>
  <c r="AQ349"/>
  <c r="AN349"/>
  <c r="AL349"/>
  <c r="AD349"/>
  <c r="AT348"/>
  <c r="AS348"/>
  <c r="AR348"/>
  <c r="AQ348"/>
  <c r="AD348"/>
  <c r="AT347"/>
  <c r="AS347"/>
  <c r="AR347"/>
  <c r="AQ347"/>
  <c r="AL347"/>
  <c r="AD347"/>
  <c r="AT346"/>
  <c r="AS346"/>
  <c r="AR346"/>
  <c r="AQ346"/>
  <c r="AD346"/>
  <c r="AT345"/>
  <c r="AS345"/>
  <c r="AR345"/>
  <c r="AQ345"/>
  <c r="AN345"/>
  <c r="AL345"/>
  <c r="AD345"/>
  <c r="AT344"/>
  <c r="AS344"/>
  <c r="AR344"/>
  <c r="AQ344"/>
  <c r="AD344"/>
  <c r="AT343"/>
  <c r="AS343"/>
  <c r="AR343"/>
  <c r="AQ343"/>
  <c r="AN343"/>
  <c r="AL343"/>
  <c r="AD343"/>
  <c r="AT342"/>
  <c r="AS342"/>
  <c r="AR342"/>
  <c r="AQ342"/>
  <c r="AL342"/>
  <c r="AD342"/>
  <c r="AT341"/>
  <c r="AS341"/>
  <c r="AR341"/>
  <c r="AQ341"/>
  <c r="AN341"/>
  <c r="AL341"/>
  <c r="AD341"/>
  <c r="AT340"/>
  <c r="AS340"/>
  <c r="AR340"/>
  <c r="AQ340"/>
  <c r="AD340"/>
  <c r="AT339"/>
  <c r="AS339"/>
  <c r="AR339"/>
  <c r="AQ339"/>
  <c r="AN339"/>
  <c r="AL339"/>
  <c r="AD339"/>
  <c r="AT338"/>
  <c r="AS338"/>
  <c r="AR338"/>
  <c r="AQ338"/>
  <c r="AD338"/>
  <c r="AT337"/>
  <c r="AS337"/>
  <c r="AR337"/>
  <c r="AQ337"/>
  <c r="AN337"/>
  <c r="AD337"/>
  <c r="AT336"/>
  <c r="AS336"/>
  <c r="AR336"/>
  <c r="AQ336"/>
  <c r="AD336"/>
  <c r="AT335"/>
  <c r="AS335"/>
  <c r="AR335"/>
  <c r="AQ335"/>
  <c r="AN335"/>
  <c r="AD335"/>
  <c r="AT334"/>
  <c r="AS334"/>
  <c r="AR334"/>
  <c r="AQ334"/>
  <c r="AL334"/>
  <c r="AD334"/>
  <c r="AT333"/>
  <c r="AS333"/>
  <c r="AR333"/>
  <c r="AQ333"/>
  <c r="AN333"/>
  <c r="AL333"/>
  <c r="AD333"/>
  <c r="AT332"/>
  <c r="AS332"/>
  <c r="AR332"/>
  <c r="AQ332"/>
  <c r="AD332"/>
  <c r="AT331"/>
  <c r="AS331"/>
  <c r="AR331"/>
  <c r="AQ331"/>
  <c r="AN331"/>
  <c r="AL331"/>
  <c r="AD331"/>
  <c r="AT330"/>
  <c r="AS330"/>
  <c r="AR330"/>
  <c r="AQ330"/>
  <c r="AL330"/>
  <c r="AD330"/>
  <c r="AT329"/>
  <c r="AS329"/>
  <c r="AR329"/>
  <c r="AQ329"/>
  <c r="AN329"/>
  <c r="AD329"/>
  <c r="AT328"/>
  <c r="AS328"/>
  <c r="AR328"/>
  <c r="AQ328"/>
  <c r="AD328"/>
  <c r="AT327"/>
  <c r="AS327"/>
  <c r="AR327"/>
  <c r="AQ327"/>
  <c r="AN327"/>
  <c r="AL327"/>
  <c r="AD327"/>
  <c r="AT326"/>
  <c r="AS326"/>
  <c r="AR326"/>
  <c r="AQ326"/>
  <c r="AD326"/>
  <c r="AT325"/>
  <c r="AS325"/>
  <c r="AR325"/>
  <c r="AQ325"/>
  <c r="AN325"/>
  <c r="AL325"/>
  <c r="AD325"/>
  <c r="AT324"/>
  <c r="AS324"/>
  <c r="AR324"/>
  <c r="AQ324"/>
  <c r="AN324"/>
  <c r="AD324"/>
  <c r="AT323"/>
  <c r="AS323"/>
  <c r="AR323"/>
  <c r="AQ323"/>
  <c r="AN323"/>
  <c r="AL323"/>
  <c r="AD323"/>
  <c r="AT322"/>
  <c r="AS322"/>
  <c r="AR322"/>
  <c r="AQ322"/>
  <c r="AD322"/>
  <c r="AT321"/>
  <c r="AS321"/>
  <c r="AR321"/>
  <c r="AQ321"/>
  <c r="AN321"/>
  <c r="AL321"/>
  <c r="AD321"/>
  <c r="AT320"/>
  <c r="AS320"/>
  <c r="AR320"/>
  <c r="AQ320"/>
  <c r="AN320"/>
  <c r="AD320"/>
  <c r="AT319"/>
  <c r="AS319"/>
  <c r="AR319"/>
  <c r="AQ319"/>
  <c r="AN319"/>
  <c r="AL319"/>
  <c r="AD319"/>
  <c r="AT318"/>
  <c r="AS318"/>
  <c r="AR318"/>
  <c r="AQ318"/>
  <c r="AD318"/>
  <c r="AT317"/>
  <c r="AS317"/>
  <c r="AR317"/>
  <c r="AQ317"/>
  <c r="AN317"/>
  <c r="AL317"/>
  <c r="AD317"/>
  <c r="AT316"/>
  <c r="AS316"/>
  <c r="AR316"/>
  <c r="AQ316"/>
  <c r="AL316"/>
  <c r="AD316"/>
  <c r="AT315"/>
  <c r="AS315"/>
  <c r="AR315"/>
  <c r="AQ315"/>
  <c r="AN315"/>
  <c r="AD315"/>
  <c r="AT314"/>
  <c r="AS314"/>
  <c r="AR314"/>
  <c r="AQ314"/>
  <c r="AL314"/>
  <c r="AD314"/>
  <c r="AT313"/>
  <c r="AS313"/>
  <c r="AR313"/>
  <c r="AQ313"/>
  <c r="AN313"/>
  <c r="AL313"/>
  <c r="AD313"/>
  <c r="AT312"/>
  <c r="AS312"/>
  <c r="AR312"/>
  <c r="AQ312"/>
  <c r="AD312"/>
  <c r="AT311"/>
  <c r="AS311"/>
  <c r="AR311"/>
  <c r="AQ311"/>
  <c r="AN311"/>
  <c r="AL311"/>
  <c r="AD311"/>
  <c r="AT310"/>
  <c r="AS310"/>
  <c r="AR310"/>
  <c r="AQ310"/>
  <c r="AD310"/>
  <c r="AT309"/>
  <c r="AS309"/>
  <c r="AR309"/>
  <c r="AQ309"/>
  <c r="AN309"/>
  <c r="AL309"/>
  <c r="AD309"/>
  <c r="AT308"/>
  <c r="AS308"/>
  <c r="AR308"/>
  <c r="AQ308"/>
  <c r="AN308"/>
  <c r="AD308"/>
  <c r="AT307"/>
  <c r="AS307"/>
  <c r="AR307"/>
  <c r="AQ307"/>
  <c r="AN307"/>
  <c r="AL307"/>
  <c r="AD307"/>
  <c r="AT306"/>
  <c r="AS306"/>
  <c r="AR306"/>
  <c r="AQ306"/>
  <c r="AD306"/>
  <c r="AT305"/>
  <c r="AS305"/>
  <c r="AR305"/>
  <c r="AQ305"/>
  <c r="AN305"/>
  <c r="AD305"/>
  <c r="AT304"/>
  <c r="AS304"/>
  <c r="AR304"/>
  <c r="AQ304"/>
  <c r="AD304"/>
  <c r="AT303"/>
  <c r="AS303"/>
  <c r="AR303"/>
  <c r="AQ303"/>
  <c r="AL303"/>
  <c r="AD303"/>
  <c r="AT302"/>
  <c r="AS302"/>
  <c r="AR302"/>
  <c r="AQ302"/>
  <c r="AD302"/>
  <c r="AT301"/>
  <c r="AS301"/>
  <c r="AR301"/>
  <c r="AQ301"/>
  <c r="AN301"/>
  <c r="AL301"/>
  <c r="AD301"/>
  <c r="AT300"/>
  <c r="AS300"/>
  <c r="AR300"/>
  <c r="AQ300"/>
  <c r="AN300"/>
  <c r="AD300"/>
  <c r="AT299"/>
  <c r="AS299"/>
  <c r="AR299"/>
  <c r="AQ299"/>
  <c r="AN299"/>
  <c r="AL299"/>
  <c r="AD299"/>
  <c r="AT298"/>
  <c r="AS298"/>
  <c r="AR298"/>
  <c r="AQ298"/>
  <c r="AD298"/>
  <c r="AT297"/>
  <c r="AS297"/>
  <c r="AR297"/>
  <c r="AQ297"/>
  <c r="AD297"/>
  <c r="AT296"/>
  <c r="AS296"/>
  <c r="AR296"/>
  <c r="AQ296"/>
  <c r="AL296"/>
  <c r="AD296"/>
  <c r="AT295"/>
  <c r="AS295"/>
  <c r="AR295"/>
  <c r="AQ295"/>
  <c r="AN295"/>
  <c r="AL295"/>
  <c r="AD295"/>
  <c r="AT294"/>
  <c r="AS294"/>
  <c r="AR294"/>
  <c r="AQ294"/>
  <c r="AD294"/>
  <c r="AT293"/>
  <c r="AS293"/>
  <c r="AR293"/>
  <c r="AQ293"/>
  <c r="AN293"/>
  <c r="AL293"/>
  <c r="AD293"/>
  <c r="AT292"/>
  <c r="AS292"/>
  <c r="AR292"/>
  <c r="AQ292"/>
  <c r="AD292"/>
  <c r="AT291"/>
  <c r="AS291"/>
  <c r="AR291"/>
  <c r="AQ291"/>
  <c r="AN291"/>
  <c r="AL291"/>
  <c r="AD291"/>
  <c r="AT290"/>
  <c r="AS290"/>
  <c r="AR290"/>
  <c r="AQ290"/>
  <c r="AL290"/>
  <c r="AD290"/>
  <c r="AT289"/>
  <c r="AS289"/>
  <c r="AR289"/>
  <c r="AQ289"/>
  <c r="AN289"/>
  <c r="AL289"/>
  <c r="AD289"/>
  <c r="AT288"/>
  <c r="AS288"/>
  <c r="AR288"/>
  <c r="AQ288"/>
  <c r="AD288"/>
  <c r="AT287"/>
  <c r="AS287"/>
  <c r="AR287"/>
  <c r="AQ287"/>
  <c r="AN287"/>
  <c r="AL287"/>
  <c r="AD287"/>
  <c r="AT286"/>
  <c r="AS286"/>
  <c r="AR286"/>
  <c r="AQ286"/>
  <c r="AD286"/>
  <c r="AT285"/>
  <c r="AS285"/>
  <c r="AR285"/>
  <c r="AQ285"/>
  <c r="AN285"/>
  <c r="AL285"/>
  <c r="AD285"/>
  <c r="AT284"/>
  <c r="AS284"/>
  <c r="AR284"/>
  <c r="AQ284"/>
  <c r="AN284"/>
  <c r="AD284"/>
  <c r="AT283"/>
  <c r="AS283"/>
  <c r="AR283"/>
  <c r="AQ283"/>
  <c r="AL283"/>
  <c r="AD283"/>
  <c r="AT282"/>
  <c r="AS282"/>
  <c r="AR282"/>
  <c r="AQ282"/>
  <c r="AD282"/>
  <c r="AT281"/>
  <c r="AS281"/>
  <c r="AR281"/>
  <c r="AQ281"/>
  <c r="AN281"/>
  <c r="AL281"/>
  <c r="AD281"/>
  <c r="AT280"/>
  <c r="AS280"/>
  <c r="AR280"/>
  <c r="AQ280"/>
  <c r="AL280"/>
  <c r="AD280"/>
  <c r="AT279"/>
  <c r="AS279"/>
  <c r="AR279"/>
  <c r="AQ279"/>
  <c r="AN279"/>
  <c r="AL279"/>
  <c r="AD279"/>
  <c r="AT278"/>
  <c r="AS278"/>
  <c r="AR278"/>
  <c r="AQ278"/>
  <c r="AD278"/>
  <c r="AT277"/>
  <c r="AS277"/>
  <c r="AR277"/>
  <c r="AQ277"/>
  <c r="AN277"/>
  <c r="AL277"/>
  <c r="AD277"/>
  <c r="AT276"/>
  <c r="AS276"/>
  <c r="AR276"/>
  <c r="AQ276"/>
  <c r="AD276"/>
  <c r="AT275"/>
  <c r="AS275"/>
  <c r="AR275"/>
  <c r="AQ275"/>
  <c r="AN275"/>
  <c r="AL275"/>
  <c r="AD275"/>
  <c r="AT274"/>
  <c r="AS274"/>
  <c r="AR274"/>
  <c r="AQ274"/>
  <c r="AL274"/>
  <c r="AD274"/>
  <c r="AT273"/>
  <c r="AS273"/>
  <c r="AR273"/>
  <c r="AQ273"/>
  <c r="AN273"/>
  <c r="AD273"/>
  <c r="AT272"/>
  <c r="AS272"/>
  <c r="AR272"/>
  <c r="AQ272"/>
  <c r="AN272"/>
  <c r="AD272"/>
  <c r="AT271"/>
  <c r="AS271"/>
  <c r="AR271"/>
  <c r="AQ271"/>
  <c r="AN271"/>
  <c r="AD271"/>
  <c r="AT270"/>
  <c r="AS270"/>
  <c r="AR270"/>
  <c r="AQ270"/>
  <c r="AN270"/>
  <c r="AD270"/>
  <c r="AT269"/>
  <c r="AS269"/>
  <c r="AR269"/>
  <c r="AQ269"/>
  <c r="AN269"/>
  <c r="AL269"/>
  <c r="AD269"/>
  <c r="AT268"/>
  <c r="AS268"/>
  <c r="AR268"/>
  <c r="AQ268"/>
  <c r="AD268"/>
  <c r="AT267"/>
  <c r="AS267"/>
  <c r="AR267"/>
  <c r="AQ267"/>
  <c r="AN267"/>
  <c r="AL267"/>
  <c r="AD267"/>
  <c r="AT266"/>
  <c r="AS266"/>
  <c r="AR266"/>
  <c r="AQ266"/>
  <c r="AN266"/>
  <c r="AD266"/>
  <c r="AT265"/>
  <c r="AS265"/>
  <c r="AR265"/>
  <c r="AQ265"/>
  <c r="AN265"/>
  <c r="AD265"/>
  <c r="AT264"/>
  <c r="AS264"/>
  <c r="AR264"/>
  <c r="AQ264"/>
  <c r="AL264"/>
  <c r="AD264"/>
  <c r="AT263"/>
  <c r="AS263"/>
  <c r="AR263"/>
  <c r="AQ263"/>
  <c r="AN263"/>
  <c r="AL263"/>
  <c r="AD263"/>
  <c r="AT262"/>
  <c r="AS262"/>
  <c r="AR262"/>
  <c r="AQ262"/>
  <c r="AD262"/>
  <c r="AT261"/>
  <c r="AS261"/>
  <c r="AR261"/>
  <c r="AQ261"/>
  <c r="AN261"/>
  <c r="AL261"/>
  <c r="AD261"/>
  <c r="AT260"/>
  <c r="AS260"/>
  <c r="AR260"/>
  <c r="AQ260"/>
  <c r="AD260"/>
  <c r="AT259"/>
  <c r="AS259"/>
  <c r="AR259"/>
  <c r="AQ259"/>
  <c r="AN259"/>
  <c r="AL259"/>
  <c r="AD259"/>
  <c r="AT258"/>
  <c r="AS258"/>
  <c r="AR258"/>
  <c r="AQ258"/>
  <c r="AL258"/>
  <c r="AD258"/>
  <c r="AT257"/>
  <c r="AS257"/>
  <c r="AR257"/>
  <c r="AQ257"/>
  <c r="AN257"/>
  <c r="AL257"/>
  <c r="AD257"/>
  <c r="AT256"/>
  <c r="AS256"/>
  <c r="AR256"/>
  <c r="AQ256"/>
  <c r="AD256"/>
  <c r="AT255"/>
  <c r="AS255"/>
  <c r="AR255"/>
  <c r="AQ255"/>
  <c r="AN255"/>
  <c r="AL255"/>
  <c r="AD255"/>
  <c r="AT254"/>
  <c r="AS254"/>
  <c r="AR254"/>
  <c r="AQ254"/>
  <c r="AD254"/>
  <c r="AT253"/>
  <c r="AS253"/>
  <c r="AR253"/>
  <c r="AQ253"/>
  <c r="AN253"/>
  <c r="AL253"/>
  <c r="AD253"/>
  <c r="AT252"/>
  <c r="AS252"/>
  <c r="AR252"/>
  <c r="AQ252"/>
  <c r="AN252"/>
  <c r="AD252"/>
  <c r="AT251"/>
  <c r="AS251"/>
  <c r="AR251"/>
  <c r="AQ251"/>
  <c r="AN251"/>
  <c r="AL251"/>
  <c r="AD251"/>
  <c r="AT250"/>
  <c r="AS250"/>
  <c r="AR250"/>
  <c r="AQ250"/>
  <c r="AD250"/>
  <c r="AT249"/>
  <c r="AS249"/>
  <c r="AR249"/>
  <c r="AQ249"/>
  <c r="AN249"/>
  <c r="AL249"/>
  <c r="AD249"/>
  <c r="AT248"/>
  <c r="AS248"/>
  <c r="AR248"/>
  <c r="AQ248"/>
  <c r="AL248"/>
  <c r="AD248"/>
  <c r="AT247"/>
  <c r="AS247"/>
  <c r="AR247"/>
  <c r="AQ247"/>
  <c r="AD247"/>
  <c r="AT246"/>
  <c r="AS246"/>
  <c r="AR246"/>
  <c r="AQ246"/>
  <c r="AD246"/>
  <c r="AT245"/>
  <c r="AS245"/>
  <c r="AR245"/>
  <c r="AQ245"/>
  <c r="AN245"/>
  <c r="AL245"/>
  <c r="AD245"/>
  <c r="AT244"/>
  <c r="AS244"/>
  <c r="AR244"/>
  <c r="AQ244"/>
  <c r="AD244"/>
  <c r="AT243"/>
  <c r="AS243"/>
  <c r="AR243"/>
  <c r="AQ243"/>
  <c r="AN243"/>
  <c r="AL243"/>
  <c r="AD243"/>
  <c r="AT242"/>
  <c r="AS242"/>
  <c r="AR242"/>
  <c r="AQ242"/>
  <c r="AL242"/>
  <c r="AD242"/>
  <c r="AT241"/>
  <c r="AS241"/>
  <c r="AR241"/>
  <c r="AQ241"/>
  <c r="AN241"/>
  <c r="AD241"/>
  <c r="AT240"/>
  <c r="AS240"/>
  <c r="AR240"/>
  <c r="AQ240"/>
  <c r="AN240"/>
  <c r="AD240"/>
  <c r="AT239"/>
  <c r="AS239"/>
  <c r="AR239"/>
  <c r="AQ239"/>
  <c r="AN239"/>
  <c r="AL239"/>
  <c r="AD239"/>
  <c r="AT238"/>
  <c r="AS238"/>
  <c r="AR238"/>
  <c r="AQ238"/>
  <c r="AD238"/>
  <c r="AT237"/>
  <c r="AS237"/>
  <c r="AR237"/>
  <c r="AQ237"/>
  <c r="AN237"/>
  <c r="AL237"/>
  <c r="AD237"/>
  <c r="AT236"/>
  <c r="AS236"/>
  <c r="AR236"/>
  <c r="AQ236"/>
  <c r="AL236"/>
  <c r="AD236"/>
  <c r="AT235"/>
  <c r="AS235"/>
  <c r="AR235"/>
  <c r="AQ235"/>
  <c r="AN235"/>
  <c r="AL235"/>
  <c r="AD235"/>
  <c r="AT234"/>
  <c r="AS234"/>
  <c r="AR234"/>
  <c r="AQ234"/>
  <c r="AD234"/>
  <c r="AT233"/>
  <c r="AS233"/>
  <c r="AR233"/>
  <c r="AQ233"/>
  <c r="AN233"/>
  <c r="AD233"/>
  <c r="AT232"/>
  <c r="AS232"/>
  <c r="AR232"/>
  <c r="AQ232"/>
  <c r="AD232"/>
  <c r="AT231"/>
  <c r="AS231"/>
  <c r="AR231"/>
  <c r="AQ231"/>
  <c r="AN231"/>
  <c r="AL231"/>
  <c r="AD231"/>
  <c r="AT230"/>
  <c r="AS230"/>
  <c r="AR230"/>
  <c r="AQ230"/>
  <c r="AD230"/>
  <c r="AT229"/>
  <c r="AS229"/>
  <c r="AR229"/>
  <c r="AQ229"/>
  <c r="AN229"/>
  <c r="AL229"/>
  <c r="AD229"/>
  <c r="AT228"/>
  <c r="AS228"/>
  <c r="AR228"/>
  <c r="AQ228"/>
  <c r="AL228"/>
  <c r="AD228"/>
  <c r="AT227"/>
  <c r="AS227"/>
  <c r="AR227"/>
  <c r="AQ227"/>
  <c r="AN227"/>
  <c r="AL227"/>
  <c r="AD227"/>
  <c r="AT226"/>
  <c r="AS226"/>
  <c r="AR226"/>
  <c r="AQ226"/>
  <c r="AD226"/>
  <c r="AT225"/>
  <c r="AS225"/>
  <c r="AR225"/>
  <c r="AQ225"/>
  <c r="AN225"/>
  <c r="AL225"/>
  <c r="AD225"/>
  <c r="AT224"/>
  <c r="AS224"/>
  <c r="AR224"/>
  <c r="AQ224"/>
  <c r="AL224"/>
  <c r="AD224"/>
  <c r="AT223"/>
  <c r="AS223"/>
  <c r="AR223"/>
  <c r="AQ223"/>
  <c r="AL223"/>
  <c r="AD223"/>
  <c r="AT222"/>
  <c r="AS222"/>
  <c r="AR222"/>
  <c r="AQ222"/>
  <c r="AL222"/>
  <c r="AD222"/>
  <c r="AT221"/>
  <c r="AS221"/>
  <c r="AR221"/>
  <c r="AQ221"/>
  <c r="AN221"/>
  <c r="AL221"/>
  <c r="AD221"/>
  <c r="AT220"/>
  <c r="AS220"/>
  <c r="AR220"/>
  <c r="AQ220"/>
  <c r="AD220"/>
  <c r="AT219"/>
  <c r="AS219"/>
  <c r="AR219"/>
  <c r="AQ219"/>
  <c r="AL219"/>
  <c r="AD219"/>
  <c r="AT218"/>
  <c r="AS218"/>
  <c r="AR218"/>
  <c r="AQ218"/>
  <c r="AD218"/>
  <c r="AT217"/>
  <c r="AS217"/>
  <c r="AR217"/>
  <c r="AQ217"/>
  <c r="AN217"/>
  <c r="AL217"/>
  <c r="AD217"/>
  <c r="AT216"/>
  <c r="AS216"/>
  <c r="AR216"/>
  <c r="AQ216"/>
  <c r="AL216"/>
  <c r="AD216"/>
  <c r="AT215"/>
  <c r="AS215"/>
  <c r="AR215"/>
  <c r="AQ215"/>
  <c r="AN215"/>
  <c r="AL215"/>
  <c r="AD215"/>
  <c r="AT214"/>
  <c r="AS214"/>
  <c r="AR214"/>
  <c r="AQ214"/>
  <c r="AD214"/>
  <c r="AT213"/>
  <c r="AS213"/>
  <c r="AR213"/>
  <c r="AQ213"/>
  <c r="AN213"/>
  <c r="AL213"/>
  <c r="AD213"/>
  <c r="AT212"/>
  <c r="AS212"/>
  <c r="AR212"/>
  <c r="AQ212"/>
  <c r="AD212"/>
  <c r="AT211"/>
  <c r="AS211"/>
  <c r="AR211"/>
  <c r="AQ211"/>
  <c r="AN211"/>
  <c r="AL211"/>
  <c r="AD211"/>
  <c r="AT210"/>
  <c r="AS210"/>
  <c r="AR210"/>
  <c r="AQ210"/>
  <c r="AL210"/>
  <c r="AD210"/>
  <c r="AT209"/>
  <c r="AS209"/>
  <c r="AR209"/>
  <c r="AQ209"/>
  <c r="AN209"/>
  <c r="AD209"/>
  <c r="AT208"/>
  <c r="AS208"/>
  <c r="AR208"/>
  <c r="AQ208"/>
  <c r="AD208"/>
  <c r="AT207"/>
  <c r="AS207"/>
  <c r="AR207"/>
  <c r="AQ207"/>
  <c r="AN207"/>
  <c r="AD207"/>
  <c r="AT206"/>
  <c r="AS206"/>
  <c r="AR206"/>
  <c r="AQ206"/>
  <c r="AD206"/>
  <c r="AT205"/>
  <c r="AS205"/>
  <c r="AR205"/>
  <c r="AQ205"/>
  <c r="AN205"/>
  <c r="AL205"/>
  <c r="AD205"/>
  <c r="AT204"/>
  <c r="AS204"/>
  <c r="AR204"/>
  <c r="AQ204"/>
  <c r="AD204"/>
  <c r="AT203"/>
  <c r="AS203"/>
  <c r="AR203"/>
  <c r="AQ203"/>
  <c r="AN203"/>
  <c r="AL203"/>
  <c r="AD203"/>
  <c r="AT202"/>
  <c r="AS202"/>
  <c r="AR202"/>
  <c r="AQ202"/>
  <c r="AD202"/>
  <c r="AT201"/>
  <c r="AS201"/>
  <c r="AR201"/>
  <c r="AQ201"/>
  <c r="AN201"/>
  <c r="AD201"/>
  <c r="AT200"/>
  <c r="AS200"/>
  <c r="AR200"/>
  <c r="AQ200"/>
  <c r="AD200"/>
  <c r="AT199"/>
  <c r="AS199"/>
  <c r="AR199"/>
  <c r="AQ199"/>
  <c r="AN199"/>
  <c r="AL199"/>
  <c r="AD199"/>
  <c r="AT198"/>
  <c r="AS198"/>
  <c r="AR198"/>
  <c r="AQ198"/>
  <c r="AD198"/>
  <c r="AT197"/>
  <c r="AS197"/>
  <c r="AR197"/>
  <c r="AQ197"/>
  <c r="AN197"/>
  <c r="AL197"/>
  <c r="AD197"/>
  <c r="AT196"/>
  <c r="AS196"/>
  <c r="AR196"/>
  <c r="AQ196"/>
  <c r="AN196"/>
  <c r="AD196"/>
  <c r="AT195"/>
  <c r="AS195"/>
  <c r="AR195"/>
  <c r="AQ195"/>
  <c r="AN195"/>
  <c r="AL195"/>
  <c r="AD195"/>
  <c r="AT194"/>
  <c r="AS194"/>
  <c r="AR194"/>
  <c r="AQ194"/>
  <c r="AD194"/>
  <c r="AT193"/>
  <c r="AS193"/>
  <c r="AR193"/>
  <c r="AQ193"/>
  <c r="AN193"/>
  <c r="AL193"/>
  <c r="AD193"/>
  <c r="AT192"/>
  <c r="AS192"/>
  <c r="AR192"/>
  <c r="AQ192"/>
  <c r="AN192"/>
  <c r="AD192"/>
  <c r="AT191"/>
  <c r="AS191"/>
  <c r="AR191"/>
  <c r="AQ191"/>
  <c r="AN191"/>
  <c r="AL191"/>
  <c r="AD191"/>
  <c r="AT190"/>
  <c r="AS190"/>
  <c r="AR190"/>
  <c r="AQ190"/>
  <c r="AD190"/>
  <c r="AT189"/>
  <c r="AS189"/>
  <c r="AR189"/>
  <c r="AQ189"/>
  <c r="AN189"/>
  <c r="AL189"/>
  <c r="AD189"/>
  <c r="AT188"/>
  <c r="AS188"/>
  <c r="AR188"/>
  <c r="AQ188"/>
  <c r="AL188"/>
  <c r="AD188"/>
  <c r="AT187"/>
  <c r="AS187"/>
  <c r="AR187"/>
  <c r="AQ187"/>
  <c r="AN187"/>
  <c r="AL187"/>
  <c r="AD187"/>
  <c r="AT186"/>
  <c r="AS186"/>
  <c r="AR186"/>
  <c r="AQ186"/>
  <c r="AD186"/>
  <c r="AT185"/>
  <c r="AS185"/>
  <c r="AR185"/>
  <c r="AQ185"/>
  <c r="AN185"/>
  <c r="AL185"/>
  <c r="AD185"/>
  <c r="AT184"/>
  <c r="AS184"/>
  <c r="AR184"/>
  <c r="AQ184"/>
  <c r="AD184"/>
  <c r="AT183"/>
  <c r="AS183"/>
  <c r="AR183"/>
  <c r="AQ183"/>
  <c r="AN183"/>
  <c r="AL183"/>
  <c r="AD183"/>
  <c r="AT182"/>
  <c r="AS182"/>
  <c r="AR182"/>
  <c r="AQ182"/>
  <c r="AL182"/>
  <c r="AD182"/>
  <c r="AT181"/>
  <c r="AS181"/>
  <c r="AR181"/>
  <c r="AQ181"/>
  <c r="AN181"/>
  <c r="AL181"/>
  <c r="AD181"/>
  <c r="AT180"/>
  <c r="AS180"/>
  <c r="AR180"/>
  <c r="AQ180"/>
  <c r="AL180"/>
  <c r="AD180"/>
  <c r="AT179"/>
  <c r="AS179"/>
  <c r="AR179"/>
  <c r="AQ179"/>
  <c r="AN179"/>
  <c r="AL179"/>
  <c r="AD179"/>
  <c r="AT178"/>
  <c r="AS178"/>
  <c r="AR178"/>
  <c r="AQ178"/>
  <c r="AD178"/>
  <c r="AT177"/>
  <c r="AS177"/>
  <c r="AR177"/>
  <c r="AQ177"/>
  <c r="AN177"/>
  <c r="AD177"/>
  <c r="AT176"/>
  <c r="AS176"/>
  <c r="AR176"/>
  <c r="AQ176"/>
  <c r="AD176"/>
  <c r="AT175"/>
  <c r="AS175"/>
  <c r="AR175"/>
  <c r="AQ175"/>
  <c r="AN175"/>
  <c r="AL175"/>
  <c r="AD175"/>
  <c r="AT174"/>
  <c r="AS174"/>
  <c r="AR174"/>
  <c r="AQ174"/>
  <c r="AN174"/>
  <c r="AD174"/>
  <c r="AT173"/>
  <c r="AS173"/>
  <c r="AR173"/>
  <c r="AQ173"/>
  <c r="AN173"/>
  <c r="AL173"/>
  <c r="AD173"/>
  <c r="AT172"/>
  <c r="AS172"/>
  <c r="AR172"/>
  <c r="AQ172"/>
  <c r="AN172"/>
  <c r="AD172"/>
  <c r="AT171"/>
  <c r="AS171"/>
  <c r="AR171"/>
  <c r="AQ171"/>
  <c r="AN171"/>
  <c r="AL171"/>
  <c r="AD171"/>
  <c r="AT170"/>
  <c r="AS170"/>
  <c r="AR170"/>
  <c r="AQ170"/>
  <c r="AN170"/>
  <c r="AD170"/>
  <c r="AT169"/>
  <c r="AS169"/>
  <c r="AR169"/>
  <c r="AQ169"/>
  <c r="AN169"/>
  <c r="AD169"/>
  <c r="AT168"/>
  <c r="AS168"/>
  <c r="AR168"/>
  <c r="AQ168"/>
  <c r="AD168"/>
  <c r="AT167"/>
  <c r="AS167"/>
  <c r="AR167"/>
  <c r="AQ167"/>
  <c r="AN167"/>
  <c r="AD167"/>
  <c r="AT166"/>
  <c r="AS166"/>
  <c r="AR166"/>
  <c r="AQ166"/>
  <c r="AD166"/>
  <c r="AT165"/>
  <c r="AS165"/>
  <c r="AR165"/>
  <c r="AQ165"/>
  <c r="AN165"/>
  <c r="AL165"/>
  <c r="AD165"/>
  <c r="AT164"/>
  <c r="AS164"/>
  <c r="AR164"/>
  <c r="AQ164"/>
  <c r="AL164"/>
  <c r="AD164"/>
  <c r="AT163"/>
  <c r="AS163"/>
  <c r="AR163"/>
  <c r="AQ163"/>
  <c r="AN163"/>
  <c r="AL163"/>
  <c r="AD163"/>
  <c r="AT162"/>
  <c r="AS162"/>
  <c r="AR162"/>
  <c r="AQ162"/>
  <c r="AL162"/>
  <c r="AD162"/>
  <c r="AT161"/>
  <c r="AS161"/>
  <c r="AR161"/>
  <c r="AQ161"/>
  <c r="AN161"/>
  <c r="AL161"/>
  <c r="AD161"/>
  <c r="AT160"/>
  <c r="AS160"/>
  <c r="AR160"/>
  <c r="AQ160"/>
  <c r="AL160"/>
  <c r="AD160"/>
  <c r="AT159"/>
  <c r="AS159"/>
  <c r="AR159"/>
  <c r="AQ159"/>
  <c r="AN159"/>
  <c r="AL159"/>
  <c r="AD159"/>
  <c r="AT158"/>
  <c r="AS158"/>
  <c r="AR158"/>
  <c r="AQ158"/>
  <c r="AD158"/>
  <c r="AT157"/>
  <c r="AS157"/>
  <c r="AR157"/>
  <c r="AQ157"/>
  <c r="AN157"/>
  <c r="AL157"/>
  <c r="AD157"/>
  <c r="AT156"/>
  <c r="AS156"/>
  <c r="AR156"/>
  <c r="AQ156"/>
  <c r="AN156"/>
  <c r="AD156"/>
  <c r="AT155"/>
  <c r="AS155"/>
  <c r="AR155"/>
  <c r="AQ155"/>
  <c r="AL155"/>
  <c r="AD155"/>
  <c r="AT154"/>
  <c r="AS154"/>
  <c r="AR154"/>
  <c r="AQ154"/>
  <c r="AD154"/>
  <c r="AT153"/>
  <c r="AS153"/>
  <c r="AR153"/>
  <c r="AQ153"/>
  <c r="AL153"/>
  <c r="AD153"/>
  <c r="AT152"/>
  <c r="AS152"/>
  <c r="AR152"/>
  <c r="AQ152"/>
  <c r="AL152"/>
  <c r="AD152"/>
  <c r="AT151"/>
  <c r="AS151"/>
  <c r="AR151"/>
  <c r="AQ151"/>
  <c r="AD151"/>
  <c r="AT150"/>
  <c r="AS150"/>
  <c r="AR150"/>
  <c r="AQ150"/>
  <c r="AD150"/>
  <c r="AT149"/>
  <c r="AS149"/>
  <c r="AR149"/>
  <c r="AQ149"/>
  <c r="AN149"/>
  <c r="AL149"/>
  <c r="AD149"/>
  <c r="AT148"/>
  <c r="AS148"/>
  <c r="AR148"/>
  <c r="AQ148"/>
  <c r="AN148"/>
  <c r="AD148"/>
  <c r="AT147"/>
  <c r="AS147"/>
  <c r="AR147"/>
  <c r="AQ147"/>
  <c r="AN147"/>
  <c r="AL147"/>
  <c r="AD147"/>
  <c r="AT146"/>
  <c r="AS146"/>
  <c r="AR146"/>
  <c r="AQ146"/>
  <c r="AL146"/>
  <c r="AD146"/>
  <c r="AT145"/>
  <c r="AS145"/>
  <c r="AR145"/>
  <c r="AQ145"/>
  <c r="AN145"/>
  <c r="AD145"/>
  <c r="AT144"/>
  <c r="AS144"/>
  <c r="AR144"/>
  <c r="AQ144"/>
  <c r="AN144"/>
  <c r="AD144"/>
  <c r="AT143"/>
  <c r="AS143"/>
  <c r="AR143"/>
  <c r="AQ143"/>
  <c r="AD143"/>
  <c r="AT142"/>
  <c r="AS142"/>
  <c r="AR142"/>
  <c r="AQ142"/>
  <c r="AL142"/>
  <c r="AD142"/>
  <c r="AT141"/>
  <c r="AS141"/>
  <c r="AR141"/>
  <c r="AQ141"/>
  <c r="AN141"/>
  <c r="AL141"/>
  <c r="AD141"/>
  <c r="AT140"/>
  <c r="AS140"/>
  <c r="AR140"/>
  <c r="AQ140"/>
  <c r="AL140"/>
  <c r="AD140"/>
  <c r="AT139"/>
  <c r="AS139"/>
  <c r="AR139"/>
  <c r="AQ139"/>
  <c r="AN139"/>
  <c r="AL139"/>
  <c r="AD139"/>
  <c r="AT138"/>
  <c r="AS138"/>
  <c r="AR138"/>
  <c r="AQ138"/>
  <c r="AL138"/>
  <c r="AD138"/>
  <c r="AT137"/>
  <c r="AS137"/>
  <c r="AR137"/>
  <c r="AQ137"/>
  <c r="AN137"/>
  <c r="AD137"/>
  <c r="AT136"/>
  <c r="AS136"/>
  <c r="AR136"/>
  <c r="AQ136"/>
  <c r="AN136"/>
  <c r="AD136"/>
  <c r="AT135"/>
  <c r="AS135"/>
  <c r="AR135"/>
  <c r="AQ135"/>
  <c r="AN135"/>
  <c r="AL135"/>
  <c r="AD135"/>
  <c r="AT134"/>
  <c r="AS134"/>
  <c r="AR134"/>
  <c r="AQ134"/>
  <c r="AD134"/>
  <c r="AT133"/>
  <c r="AS133"/>
  <c r="AR133"/>
  <c r="AQ133"/>
  <c r="AN133"/>
  <c r="AL133"/>
  <c r="AD133"/>
  <c r="AT132"/>
  <c r="AS132"/>
  <c r="AR132"/>
  <c r="AQ132"/>
  <c r="AN132"/>
  <c r="AD132"/>
  <c r="AT131"/>
  <c r="AS131"/>
  <c r="AR131"/>
  <c r="AQ131"/>
  <c r="AD131"/>
  <c r="AT130"/>
  <c r="AS130"/>
  <c r="AR130"/>
  <c r="AQ130"/>
  <c r="AN130"/>
  <c r="AD130"/>
  <c r="AT129"/>
  <c r="AS129"/>
  <c r="AR129"/>
  <c r="AQ129"/>
  <c r="AN129"/>
  <c r="AL129"/>
  <c r="AD129"/>
  <c r="AT128"/>
  <c r="AS128"/>
  <c r="AR128"/>
  <c r="AQ128"/>
  <c r="AN128"/>
  <c r="AD128"/>
  <c r="AT127"/>
  <c r="AS127"/>
  <c r="AR127"/>
  <c r="AQ127"/>
  <c r="AN127"/>
  <c r="AL127"/>
  <c r="AD127"/>
  <c r="AT126"/>
  <c r="AS126"/>
  <c r="AR126"/>
  <c r="AQ126"/>
  <c r="AL126"/>
  <c r="AD126"/>
  <c r="AT125"/>
  <c r="AS125"/>
  <c r="AR125"/>
  <c r="AQ125"/>
  <c r="AN125"/>
  <c r="AL125"/>
  <c r="AD125"/>
  <c r="AT124"/>
  <c r="AS124"/>
  <c r="AR124"/>
  <c r="AQ124"/>
  <c r="AD124"/>
  <c r="AT123"/>
  <c r="AS123"/>
  <c r="AR123"/>
  <c r="AQ123"/>
  <c r="AN123"/>
  <c r="AL123"/>
  <c r="AD123"/>
  <c r="AT122"/>
  <c r="AS122"/>
  <c r="AR122"/>
  <c r="AQ122"/>
  <c r="AD122"/>
  <c r="AT121"/>
  <c r="AS121"/>
  <c r="AR121"/>
  <c r="AQ121"/>
  <c r="AN121"/>
  <c r="AL121"/>
  <c r="AD121"/>
  <c r="AT120"/>
  <c r="AS120"/>
  <c r="AR120"/>
  <c r="AQ120"/>
  <c r="AD120"/>
  <c r="AT119"/>
  <c r="AS119"/>
  <c r="AR119"/>
  <c r="AQ119"/>
  <c r="AD119"/>
  <c r="AT118"/>
  <c r="AS118"/>
  <c r="AR118"/>
  <c r="AQ118"/>
  <c r="AD118"/>
  <c r="AT117"/>
  <c r="AS117"/>
  <c r="AR117"/>
  <c r="AQ117"/>
  <c r="AD117"/>
  <c r="AT116"/>
  <c r="AS116"/>
  <c r="AR116"/>
  <c r="AQ116"/>
  <c r="AD116"/>
  <c r="AT115"/>
  <c r="AS115"/>
  <c r="AR115"/>
  <c r="AQ115"/>
  <c r="AL115"/>
  <c r="AD115"/>
  <c r="AT114"/>
  <c r="AS114"/>
  <c r="AR114"/>
  <c r="AQ114"/>
  <c r="AD114"/>
  <c r="AT113"/>
  <c r="AS113"/>
  <c r="AR113"/>
  <c r="AQ113"/>
  <c r="AL113"/>
  <c r="AD113"/>
  <c r="AT112"/>
  <c r="AS112"/>
  <c r="AR112"/>
  <c r="AQ112"/>
  <c r="AD112"/>
  <c r="AT111"/>
  <c r="AS111"/>
  <c r="AR111"/>
  <c r="AQ111"/>
  <c r="AD111"/>
  <c r="AT110"/>
  <c r="AS110"/>
  <c r="AR110"/>
  <c r="AQ110"/>
  <c r="AL110"/>
  <c r="AD110"/>
  <c r="AT109"/>
  <c r="AS109"/>
  <c r="AR109"/>
  <c r="AQ109"/>
  <c r="AL109"/>
  <c r="AD109"/>
  <c r="AT108"/>
  <c r="AS108"/>
  <c r="AR108"/>
  <c r="AQ108"/>
  <c r="AD108"/>
  <c r="AT107"/>
  <c r="AS107"/>
  <c r="AR107"/>
  <c r="AQ107"/>
  <c r="AD107"/>
  <c r="AT106"/>
  <c r="AS106"/>
  <c r="AR106"/>
  <c r="AQ106"/>
  <c r="AD106"/>
  <c r="AT105"/>
  <c r="AS105"/>
  <c r="AR105"/>
  <c r="AQ105"/>
  <c r="AD105"/>
  <c r="AT104"/>
  <c r="AS104"/>
  <c r="AR104"/>
  <c r="AQ104"/>
  <c r="AD104"/>
  <c r="AT103"/>
  <c r="AS103"/>
  <c r="AR103"/>
  <c r="AQ103"/>
  <c r="AL103"/>
  <c r="AD103"/>
  <c r="AT102"/>
  <c r="AS102"/>
  <c r="AR102"/>
  <c r="AQ102"/>
  <c r="AL102"/>
  <c r="AD102"/>
  <c r="AT101"/>
  <c r="AS101"/>
  <c r="AR101"/>
  <c r="AQ101"/>
  <c r="AL101"/>
  <c r="AD101"/>
  <c r="AT100"/>
  <c r="AS100"/>
  <c r="AR100"/>
  <c r="AQ100"/>
  <c r="AD100"/>
  <c r="AT99"/>
  <c r="AS99"/>
  <c r="AR99"/>
  <c r="AQ99"/>
  <c r="AD99"/>
  <c r="AT98"/>
  <c r="AS98"/>
  <c r="AR98"/>
  <c r="AQ98"/>
  <c r="AL98"/>
  <c r="AD98"/>
  <c r="AT97"/>
  <c r="AS97"/>
  <c r="AR97"/>
  <c r="AQ97"/>
  <c r="AN97"/>
  <c r="AD97"/>
  <c r="AT96"/>
  <c r="AS96"/>
  <c r="AR96"/>
  <c r="AQ96"/>
  <c r="AD96"/>
  <c r="AT95"/>
  <c r="AS95"/>
  <c r="AR95"/>
  <c r="AQ95"/>
  <c r="AD95"/>
  <c r="AT94"/>
  <c r="AS94"/>
  <c r="AR94"/>
  <c r="AQ94"/>
  <c r="AD94"/>
  <c r="AT93"/>
  <c r="AS93"/>
  <c r="AR93"/>
  <c r="AQ93"/>
  <c r="AL93"/>
  <c r="AD93"/>
  <c r="AT92"/>
  <c r="AS92"/>
  <c r="AR92"/>
  <c r="AQ92"/>
  <c r="AD92"/>
  <c r="AT91"/>
  <c r="AS91"/>
  <c r="AR91"/>
  <c r="AQ91"/>
  <c r="AN91"/>
  <c r="AD91"/>
  <c r="AT90"/>
  <c r="AS90"/>
  <c r="AR90"/>
  <c r="AQ90"/>
  <c r="AD90"/>
  <c r="AT89"/>
  <c r="AS89"/>
  <c r="AR89"/>
  <c r="AQ89"/>
  <c r="AL89"/>
  <c r="AD89"/>
  <c r="AT88"/>
  <c r="AS88"/>
  <c r="AR88"/>
  <c r="AQ88"/>
  <c r="AD88"/>
  <c r="AT87"/>
  <c r="AS87"/>
  <c r="AR87"/>
  <c r="AQ87"/>
  <c r="AD87"/>
  <c r="AT86"/>
  <c r="AS86"/>
  <c r="AR86"/>
  <c r="AQ86"/>
  <c r="AD86"/>
  <c r="AT85"/>
  <c r="AS85"/>
  <c r="AR85"/>
  <c r="AQ85"/>
  <c r="AD85"/>
  <c r="AT84"/>
  <c r="AS84"/>
  <c r="AR84"/>
  <c r="AQ84"/>
  <c r="AN84"/>
  <c r="AD84"/>
  <c r="AT83"/>
  <c r="AS83"/>
  <c r="AR83"/>
  <c r="AQ83"/>
  <c r="AL83"/>
  <c r="AD83"/>
  <c r="AT82"/>
  <c r="AS82"/>
  <c r="AR82"/>
  <c r="AQ82"/>
  <c r="AD82"/>
  <c r="AT81"/>
  <c r="AS81"/>
  <c r="AR81"/>
  <c r="AQ81"/>
  <c r="AD81"/>
  <c r="AT80"/>
  <c r="AS80"/>
  <c r="AR80"/>
  <c r="AQ80"/>
  <c r="AD80"/>
  <c r="AT79"/>
  <c r="AS79"/>
  <c r="AR79"/>
  <c r="AQ79"/>
  <c r="AD79"/>
  <c r="AT78"/>
  <c r="AS78"/>
  <c r="AR78"/>
  <c r="AQ78"/>
  <c r="AM78"/>
  <c r="AN78"/>
  <c r="AL78"/>
  <c r="AD78"/>
  <c r="AT77"/>
  <c r="AS77"/>
  <c r="AR77"/>
  <c r="AQ77"/>
  <c r="AL77"/>
  <c r="AD77"/>
  <c r="AT76"/>
  <c r="AS76"/>
  <c r="AR76"/>
  <c r="AQ76"/>
  <c r="AL76"/>
  <c r="AM76"/>
  <c r="AD76"/>
  <c r="AT75"/>
  <c r="AS75"/>
  <c r="AR75"/>
  <c r="AQ75"/>
  <c r="AD75"/>
  <c r="AT74"/>
  <c r="AS74"/>
  <c r="AR74"/>
  <c r="AQ74"/>
  <c r="AD74"/>
  <c r="AT73"/>
  <c r="AS73"/>
  <c r="AR73"/>
  <c r="AQ73"/>
  <c r="AD73"/>
  <c r="AT72"/>
  <c r="AS72"/>
  <c r="AR72"/>
  <c r="AQ72"/>
  <c r="AL72"/>
  <c r="AD72"/>
  <c r="AT71"/>
  <c r="AS71"/>
  <c r="AR71"/>
  <c r="AQ71"/>
  <c r="AD71"/>
  <c r="AT70"/>
  <c r="AS70"/>
  <c r="AR70"/>
  <c r="AQ70"/>
  <c r="AD70"/>
  <c r="AT69"/>
  <c r="AS69"/>
  <c r="AR69"/>
  <c r="AQ69"/>
  <c r="AD69"/>
  <c r="AT68"/>
  <c r="AS68"/>
  <c r="AR68"/>
  <c r="AQ68"/>
  <c r="AD68"/>
  <c r="AT67"/>
  <c r="AS67"/>
  <c r="AR67"/>
  <c r="AQ67"/>
  <c r="AD67"/>
  <c r="AT66"/>
  <c r="AS66"/>
  <c r="AR66"/>
  <c r="AQ66"/>
  <c r="AD66"/>
  <c r="AT65"/>
  <c r="AS65"/>
  <c r="AR65"/>
  <c r="AQ65"/>
  <c r="AD65"/>
  <c r="AT64"/>
  <c r="AS64"/>
  <c r="AR64"/>
  <c r="AQ64"/>
  <c r="AD64"/>
  <c r="AT63"/>
  <c r="AS63"/>
  <c r="AR63"/>
  <c r="AQ63"/>
  <c r="AD63"/>
  <c r="AT62"/>
  <c r="AS62"/>
  <c r="AR62"/>
  <c r="AQ62"/>
  <c r="AL62"/>
  <c r="AD62"/>
  <c r="AT61"/>
  <c r="AS61"/>
  <c r="AR61"/>
  <c r="AQ61"/>
  <c r="AD61"/>
  <c r="AT60"/>
  <c r="AS60"/>
  <c r="AR60"/>
  <c r="AQ60"/>
  <c r="AL60"/>
  <c r="AD60"/>
  <c r="AT59"/>
  <c r="AS59"/>
  <c r="AR59"/>
  <c r="AQ59"/>
  <c r="AD59"/>
  <c r="AT58"/>
  <c r="AS58"/>
  <c r="AR58"/>
  <c r="AQ58"/>
  <c r="AD58"/>
  <c r="AT57"/>
  <c r="AS57"/>
  <c r="AR57"/>
  <c r="AQ57"/>
  <c r="AL57"/>
  <c r="AD57"/>
  <c r="AT56"/>
  <c r="AS56"/>
  <c r="AR56"/>
  <c r="AQ56"/>
  <c r="AL56"/>
  <c r="AD56"/>
  <c r="AT55"/>
  <c r="AS55"/>
  <c r="AR55"/>
  <c r="AQ55"/>
  <c r="AD55"/>
  <c r="AT54"/>
  <c r="AS54"/>
  <c r="AR54"/>
  <c r="AQ54"/>
  <c r="AD54"/>
  <c r="AT53"/>
  <c r="AS53"/>
  <c r="AR53"/>
  <c r="AQ53"/>
  <c r="AD53"/>
  <c r="AT52"/>
  <c r="AS52"/>
  <c r="AR52"/>
  <c r="AQ52"/>
  <c r="AL52"/>
  <c r="AD52"/>
  <c r="AT51"/>
  <c r="AS51"/>
  <c r="AR51"/>
  <c r="AQ51"/>
  <c r="AL51"/>
  <c r="AD51"/>
  <c r="AT50"/>
  <c r="AS50"/>
  <c r="AR50"/>
  <c r="AQ50"/>
  <c r="AL50"/>
  <c r="AD50"/>
  <c r="AT49"/>
  <c r="AS49"/>
  <c r="AR49"/>
  <c r="AQ49"/>
  <c r="AD49"/>
  <c r="AT48"/>
  <c r="AS48"/>
  <c r="AR48"/>
  <c r="AQ48"/>
  <c r="AD48"/>
  <c r="AT47"/>
  <c r="AS47"/>
  <c r="AR47"/>
  <c r="AQ47"/>
  <c r="AL47"/>
  <c r="AD47"/>
  <c r="AT46"/>
  <c r="AS46"/>
  <c r="AR46"/>
  <c r="AQ46"/>
  <c r="AL46"/>
  <c r="AD46"/>
  <c r="AT45"/>
  <c r="AS45"/>
  <c r="AR45"/>
  <c r="AQ45"/>
  <c r="AD45"/>
  <c r="AT44"/>
  <c r="AS44"/>
  <c r="AR44"/>
  <c r="AQ44"/>
  <c r="AD44"/>
  <c r="AT43"/>
  <c r="AS43"/>
  <c r="AR43"/>
  <c r="AQ43"/>
  <c r="AD43"/>
  <c r="AT42"/>
  <c r="AS42"/>
  <c r="AR42"/>
  <c r="AQ42"/>
  <c r="AD42"/>
  <c r="AT41"/>
  <c r="AS41"/>
  <c r="AR41"/>
  <c r="AQ41"/>
  <c r="AD41"/>
  <c r="AT40"/>
  <c r="AS40"/>
  <c r="AR40"/>
  <c r="AQ40"/>
  <c r="AD40"/>
  <c r="AT39"/>
  <c r="AS39"/>
  <c r="AR39"/>
  <c r="AQ39"/>
  <c r="AL39"/>
  <c r="AD39"/>
  <c r="AT38"/>
  <c r="AS38"/>
  <c r="AR38"/>
  <c r="AQ38"/>
  <c r="AD38"/>
  <c r="AT37"/>
  <c r="AS37"/>
  <c r="AR37"/>
  <c r="AQ37"/>
  <c r="AD37"/>
  <c r="AT36"/>
  <c r="AS36"/>
  <c r="AR36"/>
  <c r="AQ36"/>
  <c r="AM36"/>
  <c r="AL36"/>
  <c r="AD36"/>
  <c r="AT35"/>
  <c r="AS35"/>
  <c r="AR35"/>
  <c r="AQ35"/>
  <c r="AD35"/>
  <c r="AT34"/>
  <c r="AS34"/>
  <c r="AR34"/>
  <c r="AQ34"/>
  <c r="AL34"/>
  <c r="AD34"/>
  <c r="AT33"/>
  <c r="AS33"/>
  <c r="AR33"/>
  <c r="AQ33"/>
  <c r="AD33"/>
  <c r="AT32"/>
  <c r="AS32"/>
  <c r="AR32"/>
  <c r="AQ32"/>
  <c r="AL32"/>
  <c r="AD32"/>
  <c r="AT31"/>
  <c r="AS31"/>
  <c r="AR31"/>
  <c r="AQ31"/>
  <c r="AM31"/>
  <c r="AD31"/>
  <c r="AT30"/>
  <c r="AS30"/>
  <c r="AR30"/>
  <c r="AQ30"/>
  <c r="AL30"/>
  <c r="AD30"/>
  <c r="AT29"/>
  <c r="AS29"/>
  <c r="AR29"/>
  <c r="AQ29"/>
  <c r="AL29"/>
  <c r="AD29"/>
  <c r="AT28"/>
  <c r="AS28"/>
  <c r="AR28"/>
  <c r="AQ28"/>
  <c r="AD28"/>
  <c r="AT27"/>
  <c r="AS27"/>
  <c r="AR27"/>
  <c r="AQ27"/>
  <c r="AD27"/>
  <c r="AT26"/>
  <c r="AS26"/>
  <c r="AR26"/>
  <c r="AQ26"/>
  <c r="AD26"/>
  <c r="AT25"/>
  <c r="AS25"/>
  <c r="AR25"/>
  <c r="AQ25"/>
  <c r="AD25"/>
  <c r="AT24"/>
  <c r="AS24"/>
  <c r="AR24"/>
  <c r="AQ24"/>
  <c r="AL24"/>
  <c r="AD24"/>
  <c r="AT23"/>
  <c r="AS23"/>
  <c r="AR23"/>
  <c r="AQ23"/>
  <c r="AD23"/>
  <c r="AT22"/>
  <c r="AS22"/>
  <c r="AR22"/>
  <c r="AQ22"/>
  <c r="AD22"/>
  <c r="AT21"/>
  <c r="AS21"/>
  <c r="AR21"/>
  <c r="AQ21"/>
  <c r="AD21"/>
  <c r="AT20"/>
  <c r="AS20"/>
  <c r="AR20"/>
  <c r="AQ20"/>
  <c r="AD20"/>
  <c r="AT19"/>
  <c r="AS19"/>
  <c r="AR19"/>
  <c r="AQ19"/>
  <c r="AL19"/>
  <c r="AD19"/>
  <c r="AT18"/>
  <c r="AS18"/>
  <c r="AR18"/>
  <c r="AQ18"/>
  <c r="AL18"/>
  <c r="AD18"/>
  <c r="AT17"/>
  <c r="AS17"/>
  <c r="AR17"/>
  <c r="AQ17"/>
  <c r="AD17"/>
  <c r="AT16"/>
  <c r="AS16"/>
  <c r="AR16"/>
  <c r="AQ16"/>
  <c r="AL16"/>
  <c r="AD16"/>
  <c r="AT15"/>
  <c r="AS15"/>
  <c r="AR15"/>
  <c r="AQ15"/>
  <c r="AD15"/>
  <c r="AT14"/>
  <c r="AS14"/>
  <c r="AR14"/>
  <c r="AQ14"/>
  <c r="AL14"/>
  <c r="AD14"/>
  <c r="AT13"/>
  <c r="AS13"/>
  <c r="AR13"/>
  <c r="AQ13"/>
  <c r="AD13"/>
  <c r="AT12"/>
  <c r="AS12"/>
  <c r="AR12"/>
  <c r="AQ12"/>
  <c r="AD12"/>
  <c r="AT11"/>
  <c r="AS11"/>
  <c r="AR11"/>
  <c r="AQ11"/>
  <c r="AD11"/>
  <c r="AT10"/>
  <c r="AS10"/>
  <c r="AR10"/>
  <c r="AQ10"/>
  <c r="AD10"/>
  <c r="AT9"/>
  <c r="AS9"/>
  <c r="AR9"/>
  <c r="AQ9"/>
  <c r="AD9"/>
  <c r="AT8"/>
  <c r="AS8"/>
  <c r="AR8"/>
  <c r="AQ8"/>
  <c r="AL8"/>
  <c r="AD8"/>
  <c r="AT7"/>
  <c r="AS7"/>
  <c r="AR7"/>
  <c r="AQ7"/>
  <c r="AD7"/>
  <c r="AT6"/>
  <c r="AS6"/>
  <c r="AR6"/>
  <c r="AQ6"/>
  <c r="AL6"/>
  <c r="AD6"/>
  <c r="AT5"/>
  <c r="AS5"/>
  <c r="AR5"/>
  <c r="AQ5"/>
  <c r="AD5"/>
  <c r="AT4"/>
  <c r="AS4"/>
  <c r="AR4"/>
  <c r="AQ4"/>
  <c r="AD4"/>
  <c r="AT3"/>
  <c r="AS3"/>
  <c r="AR3"/>
  <c r="AQ3"/>
  <c r="AD3"/>
  <c r="AT2"/>
  <c r="AS2"/>
  <c r="AR2"/>
  <c r="AQ2"/>
  <c r="AD2"/>
  <c r="M27" i="22"/>
  <c r="I32"/>
  <c r="R26"/>
  <c r="R29"/>
  <c r="I9" i="10"/>
  <c r="H9"/>
  <c r="K9" s="1"/>
  <c r="H40"/>
  <c r="I13"/>
  <c r="I14"/>
  <c r="I15"/>
  <c r="H16"/>
  <c r="I17"/>
  <c r="H18"/>
  <c r="I19"/>
  <c r="H20"/>
  <c r="I21"/>
  <c r="I23"/>
  <c r="AM159" i="27"/>
  <c r="AL159"/>
  <c r="AI159" s="1"/>
  <c r="AJ159"/>
  <c r="AK159" s="1"/>
  <c r="AH159"/>
  <c r="AE159"/>
  <c r="AD159"/>
  <c r="AF159" s="1"/>
  <c r="AA159"/>
  <c r="Z159"/>
  <c r="AM158"/>
  <c r="AL158"/>
  <c r="AJ158"/>
  <c r="AK158" s="1"/>
  <c r="AH158"/>
  <c r="AE158"/>
  <c r="AD158"/>
  <c r="AG158" s="1"/>
  <c r="AA158"/>
  <c r="Z158"/>
  <c r="AM157"/>
  <c r="AL157"/>
  <c r="AJ157"/>
  <c r="AK157" s="1"/>
  <c r="AH157"/>
  <c r="AE157"/>
  <c r="AD157"/>
  <c r="AF157" s="1"/>
  <c r="AA157"/>
  <c r="Z157"/>
  <c r="AM156"/>
  <c r="AL156"/>
  <c r="AJ156"/>
  <c r="AK156" s="1"/>
  <c r="AH156"/>
  <c r="AE156"/>
  <c r="AD156"/>
  <c r="AG156" s="1"/>
  <c r="AA156"/>
  <c r="Z156"/>
  <c r="AM155"/>
  <c r="AL155"/>
  <c r="AJ155"/>
  <c r="AK155" s="1"/>
  <c r="AH155"/>
  <c r="AE155"/>
  <c r="AD155"/>
  <c r="AF155" s="1"/>
  <c r="AA155"/>
  <c r="Z155"/>
  <c r="AM154"/>
  <c r="AL154"/>
  <c r="AJ154"/>
  <c r="AK154" s="1"/>
  <c r="AH154"/>
  <c r="AE154"/>
  <c r="AD154"/>
  <c r="AG154" s="1"/>
  <c r="AA154"/>
  <c r="Z154"/>
  <c r="AM153"/>
  <c r="AL153"/>
  <c r="AJ153"/>
  <c r="AK153" s="1"/>
  <c r="AH153"/>
  <c r="AE153"/>
  <c r="AD153"/>
  <c r="AF153" s="1"/>
  <c r="AA153"/>
  <c r="Z153"/>
  <c r="AM152"/>
  <c r="AL152"/>
  <c r="AJ152"/>
  <c r="AK152" s="1"/>
  <c r="AH152"/>
  <c r="AE152"/>
  <c r="AD152"/>
  <c r="AG152" s="1"/>
  <c r="AA152"/>
  <c r="Z152"/>
  <c r="AM151"/>
  <c r="AL151"/>
  <c r="AJ151"/>
  <c r="AK151" s="1"/>
  <c r="AH151"/>
  <c r="AE151"/>
  <c r="AD151"/>
  <c r="AF151" s="1"/>
  <c r="AA151"/>
  <c r="Z151"/>
  <c r="AM150"/>
  <c r="AL150"/>
  <c r="AJ150"/>
  <c r="AK150" s="1"/>
  <c r="AH150"/>
  <c r="AE150"/>
  <c r="AD150"/>
  <c r="AG150" s="1"/>
  <c r="AA150"/>
  <c r="Z150"/>
  <c r="AM149"/>
  <c r="AL149"/>
  <c r="AJ149"/>
  <c r="AK149" s="1"/>
  <c r="AH149"/>
  <c r="AE149"/>
  <c r="AD149"/>
  <c r="AF149" s="1"/>
  <c r="AA149"/>
  <c r="Z149"/>
  <c r="AM148"/>
  <c r="AL148"/>
  <c r="AJ148"/>
  <c r="AK148" s="1"/>
  <c r="AH148"/>
  <c r="AE148"/>
  <c r="AD148"/>
  <c r="AG148" s="1"/>
  <c r="AA148"/>
  <c r="Z148"/>
  <c r="AM147"/>
  <c r="AL147"/>
  <c r="AJ147"/>
  <c r="AK147" s="1"/>
  <c r="AH147"/>
  <c r="AE147"/>
  <c r="AD147"/>
  <c r="AF147" s="1"/>
  <c r="AA147"/>
  <c r="Z147"/>
  <c r="AM146"/>
  <c r="AL146"/>
  <c r="AJ146"/>
  <c r="AK146" s="1"/>
  <c r="AH146"/>
  <c r="AE146"/>
  <c r="AD146"/>
  <c r="AG146" s="1"/>
  <c r="AA146"/>
  <c r="Z146"/>
  <c r="AM145"/>
  <c r="AL145"/>
  <c r="AJ145"/>
  <c r="AK145" s="1"/>
  <c r="AH145"/>
  <c r="AE145"/>
  <c r="AD145"/>
  <c r="AF145" s="1"/>
  <c r="AA145"/>
  <c r="Z145"/>
  <c r="AM144"/>
  <c r="AL144"/>
  <c r="AJ144"/>
  <c r="AK144" s="1"/>
  <c r="AH144"/>
  <c r="AE144"/>
  <c r="AD144"/>
  <c r="AG144" s="1"/>
  <c r="AA144"/>
  <c r="Z144"/>
  <c r="AM143"/>
  <c r="AL143"/>
  <c r="AJ143"/>
  <c r="AK143" s="1"/>
  <c r="AH143"/>
  <c r="AE143"/>
  <c r="AD143"/>
  <c r="AF143" s="1"/>
  <c r="AA143"/>
  <c r="Z143"/>
  <c r="AM142"/>
  <c r="AL142"/>
  <c r="AJ142"/>
  <c r="AK142" s="1"/>
  <c r="AH142"/>
  <c r="AE142"/>
  <c r="AD142"/>
  <c r="AG142" s="1"/>
  <c r="AA142"/>
  <c r="Z142"/>
  <c r="AM141"/>
  <c r="AL141"/>
  <c r="AJ141"/>
  <c r="AK141" s="1"/>
  <c r="AH141"/>
  <c r="AE141"/>
  <c r="AD141"/>
  <c r="AF141" s="1"/>
  <c r="AA141"/>
  <c r="Z141"/>
  <c r="AM140"/>
  <c r="AL140"/>
  <c r="AJ140"/>
  <c r="AK140" s="1"/>
  <c r="AH140"/>
  <c r="AE140"/>
  <c r="AD140"/>
  <c r="AG140" s="1"/>
  <c r="AA140"/>
  <c r="Z140"/>
  <c r="AM139"/>
  <c r="AL139"/>
  <c r="AJ139"/>
  <c r="AK139" s="1"/>
  <c r="AH139"/>
  <c r="AE139"/>
  <c r="AD139"/>
  <c r="AF139" s="1"/>
  <c r="AA139"/>
  <c r="Z139"/>
  <c r="AM138"/>
  <c r="AL138"/>
  <c r="AJ138"/>
  <c r="AK138" s="1"/>
  <c r="AH138"/>
  <c r="AE138"/>
  <c r="AD138"/>
  <c r="AG138" s="1"/>
  <c r="AA138"/>
  <c r="Z138"/>
  <c r="AM137"/>
  <c r="AL137"/>
  <c r="AJ137"/>
  <c r="AK137" s="1"/>
  <c r="AH137"/>
  <c r="AE137"/>
  <c r="AD137"/>
  <c r="AF137" s="1"/>
  <c r="AA137"/>
  <c r="Z137"/>
  <c r="AM136"/>
  <c r="AL136"/>
  <c r="AJ136"/>
  <c r="AK136" s="1"/>
  <c r="AH136"/>
  <c r="AE136"/>
  <c r="AD136"/>
  <c r="AG136" s="1"/>
  <c r="AA136"/>
  <c r="Z136"/>
  <c r="AM135"/>
  <c r="AL135"/>
  <c r="AJ135"/>
  <c r="AK135" s="1"/>
  <c r="AH135"/>
  <c r="AE135"/>
  <c r="AD135"/>
  <c r="AF135" s="1"/>
  <c r="AA135"/>
  <c r="Z135"/>
  <c r="AM134"/>
  <c r="AL134"/>
  <c r="AJ134"/>
  <c r="AK134" s="1"/>
  <c r="AH134"/>
  <c r="AE134"/>
  <c r="AD134"/>
  <c r="AG134" s="1"/>
  <c r="AA134"/>
  <c r="Z134"/>
  <c r="AM133"/>
  <c r="AL133"/>
  <c r="AJ133"/>
  <c r="AK133" s="1"/>
  <c r="AH133"/>
  <c r="AE133"/>
  <c r="AD133"/>
  <c r="AF133" s="1"/>
  <c r="AA133"/>
  <c r="Z133"/>
  <c r="AM132"/>
  <c r="AL132"/>
  <c r="AJ132"/>
  <c r="AK132" s="1"/>
  <c r="AH132"/>
  <c r="AE132"/>
  <c r="AD132"/>
  <c r="AG132" s="1"/>
  <c r="AA132"/>
  <c r="Z132"/>
  <c r="AM131"/>
  <c r="AL131"/>
  <c r="AJ131"/>
  <c r="AK131" s="1"/>
  <c r="AH131"/>
  <c r="AE131"/>
  <c r="AD131"/>
  <c r="AF131" s="1"/>
  <c r="AA131"/>
  <c r="Z131"/>
  <c r="AM130"/>
  <c r="AL130"/>
  <c r="AJ130"/>
  <c r="AK130" s="1"/>
  <c r="AH130"/>
  <c r="AE130"/>
  <c r="AD130"/>
  <c r="AG130" s="1"/>
  <c r="AA130"/>
  <c r="Z130"/>
  <c r="AM129"/>
  <c r="AL129"/>
  <c r="AJ129"/>
  <c r="AK129" s="1"/>
  <c r="AH129"/>
  <c r="AE129"/>
  <c r="AD129"/>
  <c r="AF129" s="1"/>
  <c r="AA129"/>
  <c r="Z129"/>
  <c r="AM128"/>
  <c r="AL128"/>
  <c r="AJ128"/>
  <c r="AK128" s="1"/>
  <c r="AH128"/>
  <c r="AE128"/>
  <c r="AD128"/>
  <c r="AG128" s="1"/>
  <c r="AA128"/>
  <c r="Z128"/>
  <c r="AM127"/>
  <c r="AL127"/>
  <c r="AJ127"/>
  <c r="AK127" s="1"/>
  <c r="AH127"/>
  <c r="AE127"/>
  <c r="AD127"/>
  <c r="AF127" s="1"/>
  <c r="AA127"/>
  <c r="Z127"/>
  <c r="AM126"/>
  <c r="AL126"/>
  <c r="AJ126"/>
  <c r="AK126" s="1"/>
  <c r="AH126"/>
  <c r="AE126"/>
  <c r="AD126"/>
  <c r="AG126" s="1"/>
  <c r="AA126"/>
  <c r="Z126"/>
  <c r="AM125"/>
  <c r="AL125"/>
  <c r="AJ125"/>
  <c r="AK125" s="1"/>
  <c r="AH125"/>
  <c r="AE125"/>
  <c r="AD125"/>
  <c r="AF125" s="1"/>
  <c r="AA125"/>
  <c r="Z125"/>
  <c r="AM124"/>
  <c r="AL124"/>
  <c r="AJ124"/>
  <c r="AK124" s="1"/>
  <c r="AH124"/>
  <c r="AE124"/>
  <c r="AD124"/>
  <c r="AG124" s="1"/>
  <c r="AA124"/>
  <c r="Z124"/>
  <c r="AM123"/>
  <c r="AL123"/>
  <c r="AJ123"/>
  <c r="AK123" s="1"/>
  <c r="AH123"/>
  <c r="AE123"/>
  <c r="AD123"/>
  <c r="AF123" s="1"/>
  <c r="AA123"/>
  <c r="Z123"/>
  <c r="AM122"/>
  <c r="AL122"/>
  <c r="AJ122"/>
  <c r="AK122" s="1"/>
  <c r="AH122"/>
  <c r="AE122"/>
  <c r="AD122"/>
  <c r="AG122" s="1"/>
  <c r="AA122"/>
  <c r="Z122"/>
  <c r="AM121"/>
  <c r="AL121"/>
  <c r="AJ121"/>
  <c r="AK121" s="1"/>
  <c r="AH121"/>
  <c r="AE121"/>
  <c r="AD121"/>
  <c r="AF121" s="1"/>
  <c r="AA121"/>
  <c r="Z121"/>
  <c r="AM120"/>
  <c r="AL120"/>
  <c r="AJ120"/>
  <c r="AK120" s="1"/>
  <c r="AH120"/>
  <c r="AE120"/>
  <c r="AD120"/>
  <c r="AG120" s="1"/>
  <c r="AA120"/>
  <c r="Z120"/>
  <c r="AM119"/>
  <c r="AL119"/>
  <c r="AJ119"/>
  <c r="AK119" s="1"/>
  <c r="AH119"/>
  <c r="AE119"/>
  <c r="AD119"/>
  <c r="AF119" s="1"/>
  <c r="AA119"/>
  <c r="Z119"/>
  <c r="AM118"/>
  <c r="AL118"/>
  <c r="AJ118"/>
  <c r="AK118" s="1"/>
  <c r="AH118"/>
  <c r="AE118"/>
  <c r="AD118"/>
  <c r="AG118" s="1"/>
  <c r="AA118"/>
  <c r="Z118"/>
  <c r="AM117"/>
  <c r="AL117"/>
  <c r="AJ117"/>
  <c r="AK117" s="1"/>
  <c r="AH117"/>
  <c r="AE117"/>
  <c r="AD117"/>
  <c r="AF117" s="1"/>
  <c r="AA117"/>
  <c r="Z117"/>
  <c r="AM116"/>
  <c r="AL116"/>
  <c r="AJ116"/>
  <c r="AK116" s="1"/>
  <c r="AH116"/>
  <c r="AE116"/>
  <c r="AD116"/>
  <c r="AG116" s="1"/>
  <c r="AA116"/>
  <c r="Z116"/>
  <c r="AM115"/>
  <c r="AL115"/>
  <c r="AJ115"/>
  <c r="AK115" s="1"/>
  <c r="AH115"/>
  <c r="AE115"/>
  <c r="AD115"/>
  <c r="AF115" s="1"/>
  <c r="AA115"/>
  <c r="Z115"/>
  <c r="AM114"/>
  <c r="AL114"/>
  <c r="AJ114"/>
  <c r="AK114" s="1"/>
  <c r="AH114"/>
  <c r="AE114"/>
  <c r="AD114"/>
  <c r="AG114" s="1"/>
  <c r="AA114"/>
  <c r="Z114"/>
  <c r="AM113"/>
  <c r="AL113"/>
  <c r="AJ113"/>
  <c r="AK113" s="1"/>
  <c r="AH113"/>
  <c r="AE113"/>
  <c r="AD113"/>
  <c r="AF113" s="1"/>
  <c r="AA113"/>
  <c r="Z113"/>
  <c r="AM112"/>
  <c r="AL112"/>
  <c r="AJ112"/>
  <c r="AK112" s="1"/>
  <c r="AH112"/>
  <c r="AE112"/>
  <c r="AD112"/>
  <c r="AG112" s="1"/>
  <c r="AA112"/>
  <c r="Z112"/>
  <c r="AM111"/>
  <c r="AL111"/>
  <c r="AJ111"/>
  <c r="AK111" s="1"/>
  <c r="AH111"/>
  <c r="AE111"/>
  <c r="AD111"/>
  <c r="AF111" s="1"/>
  <c r="AA111"/>
  <c r="Z111"/>
  <c r="AM110"/>
  <c r="AL110"/>
  <c r="AJ110"/>
  <c r="AK110" s="1"/>
  <c r="AH110"/>
  <c r="AE110"/>
  <c r="AD110"/>
  <c r="AG110" s="1"/>
  <c r="AA110"/>
  <c r="Z110"/>
  <c r="AM109"/>
  <c r="AI109" s="1"/>
  <c r="AL109"/>
  <c r="AJ109"/>
  <c r="AK109" s="1"/>
  <c r="AH109"/>
  <c r="AE109"/>
  <c r="AD109"/>
  <c r="AF109" s="1"/>
  <c r="AA109"/>
  <c r="Z109"/>
  <c r="AM108"/>
  <c r="AL108"/>
  <c r="AJ108"/>
  <c r="AK108" s="1"/>
  <c r="AH108"/>
  <c r="AE108"/>
  <c r="AD108"/>
  <c r="AG108" s="1"/>
  <c r="AA108"/>
  <c r="Z108"/>
  <c r="AM107"/>
  <c r="AL107"/>
  <c r="AJ107"/>
  <c r="AK107" s="1"/>
  <c r="AH107"/>
  <c r="AE107"/>
  <c r="AD107"/>
  <c r="AF107" s="1"/>
  <c r="AA107"/>
  <c r="Z107"/>
  <c r="AM106"/>
  <c r="AL106"/>
  <c r="AJ106"/>
  <c r="AK106" s="1"/>
  <c r="AH106"/>
  <c r="AE106"/>
  <c r="AD106"/>
  <c r="AG106" s="1"/>
  <c r="AA106"/>
  <c r="Z106"/>
  <c r="AM105"/>
  <c r="AL105"/>
  <c r="AJ105"/>
  <c r="AK105" s="1"/>
  <c r="AH105"/>
  <c r="AE105"/>
  <c r="AD105"/>
  <c r="AF105" s="1"/>
  <c r="AA105"/>
  <c r="Z105"/>
  <c r="AM104"/>
  <c r="AL104"/>
  <c r="AJ104"/>
  <c r="AK104" s="1"/>
  <c r="AH104"/>
  <c r="AE104"/>
  <c r="AD104"/>
  <c r="AG104" s="1"/>
  <c r="AA104"/>
  <c r="Z104"/>
  <c r="AM103"/>
  <c r="AL103"/>
  <c r="AJ103"/>
  <c r="AK103" s="1"/>
  <c r="AH103"/>
  <c r="AE103"/>
  <c r="AD103"/>
  <c r="AF103" s="1"/>
  <c r="AA103"/>
  <c r="Z103"/>
  <c r="AM102"/>
  <c r="AL102"/>
  <c r="AJ102"/>
  <c r="AK102" s="1"/>
  <c r="AH102"/>
  <c r="AE102"/>
  <c r="AD102"/>
  <c r="AG102" s="1"/>
  <c r="AA102"/>
  <c r="Z102"/>
  <c r="AM101"/>
  <c r="AL101"/>
  <c r="AJ101"/>
  <c r="AK101" s="1"/>
  <c r="AH101"/>
  <c r="AE101"/>
  <c r="AD101"/>
  <c r="AF101" s="1"/>
  <c r="AA101"/>
  <c r="Z101"/>
  <c r="AM100"/>
  <c r="AL100"/>
  <c r="AJ100"/>
  <c r="AK100" s="1"/>
  <c r="AH100"/>
  <c r="AE100"/>
  <c r="AD100"/>
  <c r="AG100" s="1"/>
  <c r="AA100"/>
  <c r="Z100"/>
  <c r="AM99"/>
  <c r="AL99"/>
  <c r="AJ99"/>
  <c r="AK99" s="1"/>
  <c r="AH99"/>
  <c r="AE99"/>
  <c r="AD99"/>
  <c r="AF99" s="1"/>
  <c r="AA99"/>
  <c r="Z99"/>
  <c r="AM98"/>
  <c r="AL98"/>
  <c r="AJ98"/>
  <c r="AK98" s="1"/>
  <c r="AH98"/>
  <c r="AE98"/>
  <c r="AD98"/>
  <c r="AG98" s="1"/>
  <c r="AA98"/>
  <c r="Z98"/>
  <c r="AM97"/>
  <c r="AL97"/>
  <c r="AJ97"/>
  <c r="AK97" s="1"/>
  <c r="AH97"/>
  <c r="AE97"/>
  <c r="AD97"/>
  <c r="AF97" s="1"/>
  <c r="AA97"/>
  <c r="Z97"/>
  <c r="AM96"/>
  <c r="AL96"/>
  <c r="AJ96"/>
  <c r="AK96" s="1"/>
  <c r="AH96"/>
  <c r="AE96"/>
  <c r="AD96"/>
  <c r="AG96" s="1"/>
  <c r="AA96"/>
  <c r="Z96"/>
  <c r="AM95"/>
  <c r="AL95"/>
  <c r="AJ95"/>
  <c r="AK95" s="1"/>
  <c r="AH95"/>
  <c r="AE95"/>
  <c r="AD95"/>
  <c r="AF95" s="1"/>
  <c r="AA95"/>
  <c r="Z95"/>
  <c r="AM94"/>
  <c r="AL94"/>
  <c r="AJ94"/>
  <c r="AK94" s="1"/>
  <c r="AH94"/>
  <c r="AE94"/>
  <c r="AD94"/>
  <c r="AG94" s="1"/>
  <c r="AA94"/>
  <c r="Z94"/>
  <c r="AM93"/>
  <c r="AL93"/>
  <c r="AJ93"/>
  <c r="AK93" s="1"/>
  <c r="AH93"/>
  <c r="AE93"/>
  <c r="AD93"/>
  <c r="AF93" s="1"/>
  <c r="AA93"/>
  <c r="Z93"/>
  <c r="AM92"/>
  <c r="AL92"/>
  <c r="AJ92"/>
  <c r="AK92" s="1"/>
  <c r="AH92"/>
  <c r="AE92"/>
  <c r="AD92"/>
  <c r="AG92" s="1"/>
  <c r="AA92"/>
  <c r="Z92"/>
  <c r="AM91"/>
  <c r="AL91"/>
  <c r="AJ91"/>
  <c r="AK91" s="1"/>
  <c r="AH91"/>
  <c r="AE91"/>
  <c r="AD91"/>
  <c r="AF91" s="1"/>
  <c r="AA91"/>
  <c r="Z91"/>
  <c r="AM90"/>
  <c r="AL90"/>
  <c r="AJ90"/>
  <c r="AK90" s="1"/>
  <c r="AH90"/>
  <c r="AE90"/>
  <c r="AD90"/>
  <c r="AG90" s="1"/>
  <c r="AA90"/>
  <c r="Z90"/>
  <c r="AM89"/>
  <c r="AL89"/>
  <c r="AJ89"/>
  <c r="AK89" s="1"/>
  <c r="AH89"/>
  <c r="AE89"/>
  <c r="AD89"/>
  <c r="AF89" s="1"/>
  <c r="AA89"/>
  <c r="Z89"/>
  <c r="AM88"/>
  <c r="AL88"/>
  <c r="AJ88"/>
  <c r="AK88" s="1"/>
  <c r="AH88"/>
  <c r="AE88"/>
  <c r="AD88"/>
  <c r="AG88" s="1"/>
  <c r="AA88"/>
  <c r="Z88"/>
  <c r="AM87"/>
  <c r="AL87"/>
  <c r="AJ87"/>
  <c r="AK87" s="1"/>
  <c r="AH87"/>
  <c r="AE87"/>
  <c r="AD87"/>
  <c r="AF87" s="1"/>
  <c r="AA87"/>
  <c r="Z87"/>
  <c r="AM86"/>
  <c r="AL86"/>
  <c r="AJ86"/>
  <c r="AK86" s="1"/>
  <c r="AH86"/>
  <c r="AE86"/>
  <c r="AD86"/>
  <c r="AG86" s="1"/>
  <c r="AA86"/>
  <c r="Z86"/>
  <c r="AM85"/>
  <c r="AL85"/>
  <c r="AJ85"/>
  <c r="AK85" s="1"/>
  <c r="AH85"/>
  <c r="AE85"/>
  <c r="AD85"/>
  <c r="AF85" s="1"/>
  <c r="AA85"/>
  <c r="Z85"/>
  <c r="AM84"/>
  <c r="AL84"/>
  <c r="AJ84"/>
  <c r="AK84" s="1"/>
  <c r="AH84"/>
  <c r="AE84"/>
  <c r="AD84"/>
  <c r="AG84" s="1"/>
  <c r="AA84"/>
  <c r="Z84"/>
  <c r="AM83"/>
  <c r="AL83"/>
  <c r="AJ83"/>
  <c r="AK83" s="1"/>
  <c r="AH83"/>
  <c r="AE83"/>
  <c r="AD83"/>
  <c r="AF83" s="1"/>
  <c r="AA83"/>
  <c r="Z83"/>
  <c r="AM82"/>
  <c r="AL82"/>
  <c r="AJ82"/>
  <c r="AK82" s="1"/>
  <c r="AH82"/>
  <c r="AE82"/>
  <c r="AD82"/>
  <c r="AG82" s="1"/>
  <c r="AA82"/>
  <c r="Z82"/>
  <c r="AM81"/>
  <c r="AL81"/>
  <c r="AJ81"/>
  <c r="AK81" s="1"/>
  <c r="AH81"/>
  <c r="AE81"/>
  <c r="AD81"/>
  <c r="AF81" s="1"/>
  <c r="AA81"/>
  <c r="Z81"/>
  <c r="AM80"/>
  <c r="AL80"/>
  <c r="AJ80"/>
  <c r="AK80" s="1"/>
  <c r="AH80"/>
  <c r="AE80"/>
  <c r="AD80"/>
  <c r="AG80" s="1"/>
  <c r="AA80"/>
  <c r="Z80"/>
  <c r="AM79"/>
  <c r="AL79"/>
  <c r="AJ79"/>
  <c r="AK79" s="1"/>
  <c r="AH79"/>
  <c r="AE79"/>
  <c r="AD79"/>
  <c r="AF79" s="1"/>
  <c r="AA79"/>
  <c r="Z79"/>
  <c r="AM78"/>
  <c r="AL78"/>
  <c r="AJ78"/>
  <c r="AK78" s="1"/>
  <c r="AH78"/>
  <c r="AE78"/>
  <c r="AD78"/>
  <c r="AG78" s="1"/>
  <c r="AA78"/>
  <c r="Z78"/>
  <c r="AM77"/>
  <c r="AL77"/>
  <c r="AJ77"/>
  <c r="AK77" s="1"/>
  <c r="AH77"/>
  <c r="AE77"/>
  <c r="AD77"/>
  <c r="AF77" s="1"/>
  <c r="AA77"/>
  <c r="Z77"/>
  <c r="AM76"/>
  <c r="AL76"/>
  <c r="AJ76"/>
  <c r="AK76" s="1"/>
  <c r="AH76"/>
  <c r="AE76"/>
  <c r="AD76"/>
  <c r="AG76" s="1"/>
  <c r="AA76"/>
  <c r="Z76"/>
  <c r="AM75"/>
  <c r="AL75"/>
  <c r="AJ75"/>
  <c r="AK75" s="1"/>
  <c r="AH75"/>
  <c r="AE75"/>
  <c r="AD75"/>
  <c r="AF75" s="1"/>
  <c r="AA75"/>
  <c r="Z75"/>
  <c r="AM74"/>
  <c r="AL74"/>
  <c r="AJ74"/>
  <c r="AK74" s="1"/>
  <c r="AH74"/>
  <c r="AE74"/>
  <c r="AD74"/>
  <c r="AG74" s="1"/>
  <c r="AA74"/>
  <c r="Z74"/>
  <c r="AM73"/>
  <c r="AL73"/>
  <c r="AJ73"/>
  <c r="AK73" s="1"/>
  <c r="AH73"/>
  <c r="AE73"/>
  <c r="AD73"/>
  <c r="AF73" s="1"/>
  <c r="AA73"/>
  <c r="Z73"/>
  <c r="AM72"/>
  <c r="AL72"/>
  <c r="AJ72"/>
  <c r="AK72" s="1"/>
  <c r="AH72"/>
  <c r="AE72"/>
  <c r="AD72"/>
  <c r="AG72" s="1"/>
  <c r="AA72"/>
  <c r="Z72"/>
  <c r="AM71"/>
  <c r="AL71"/>
  <c r="AJ71"/>
  <c r="AK71" s="1"/>
  <c r="AH71"/>
  <c r="AE71"/>
  <c r="AD71"/>
  <c r="AF71" s="1"/>
  <c r="AA71"/>
  <c r="Z71"/>
  <c r="AM70"/>
  <c r="AL70"/>
  <c r="AJ70"/>
  <c r="AK70" s="1"/>
  <c r="AH70"/>
  <c r="AE70"/>
  <c r="AD70"/>
  <c r="AG70" s="1"/>
  <c r="AA70"/>
  <c r="Z70"/>
  <c r="AM69"/>
  <c r="AL69"/>
  <c r="AJ69"/>
  <c r="AK69" s="1"/>
  <c r="AH69"/>
  <c r="AE69"/>
  <c r="AD69"/>
  <c r="AF69" s="1"/>
  <c r="AA69"/>
  <c r="Z69"/>
  <c r="AM68"/>
  <c r="AL68"/>
  <c r="AJ68"/>
  <c r="AK68" s="1"/>
  <c r="AH68"/>
  <c r="AE68"/>
  <c r="AD68"/>
  <c r="AG68" s="1"/>
  <c r="AA68"/>
  <c r="Z68"/>
  <c r="AM67"/>
  <c r="AL67"/>
  <c r="AJ67"/>
  <c r="AK67" s="1"/>
  <c r="AH67"/>
  <c r="AE67"/>
  <c r="AD67"/>
  <c r="AF67" s="1"/>
  <c r="AA67"/>
  <c r="Z67"/>
  <c r="AM66"/>
  <c r="AL66"/>
  <c r="AJ66"/>
  <c r="AK66" s="1"/>
  <c r="AH66"/>
  <c r="AE66"/>
  <c r="AD66"/>
  <c r="AG66" s="1"/>
  <c r="AA66"/>
  <c r="Z66"/>
  <c r="AM65"/>
  <c r="AL65"/>
  <c r="AJ65"/>
  <c r="AK65" s="1"/>
  <c r="AH65"/>
  <c r="AE65"/>
  <c r="AD65"/>
  <c r="AF65" s="1"/>
  <c r="AA65"/>
  <c r="Z65"/>
  <c r="AM64"/>
  <c r="AL64"/>
  <c r="AJ64"/>
  <c r="AK64" s="1"/>
  <c r="AH64"/>
  <c r="AE64"/>
  <c r="AD64"/>
  <c r="AG64" s="1"/>
  <c r="AA64"/>
  <c r="Z64"/>
  <c r="AM63"/>
  <c r="AL63"/>
  <c r="AJ63"/>
  <c r="AK63" s="1"/>
  <c r="AH63"/>
  <c r="AE63"/>
  <c r="AD63"/>
  <c r="AF63" s="1"/>
  <c r="AA63"/>
  <c r="Z63"/>
  <c r="AM62"/>
  <c r="AL62"/>
  <c r="AJ62"/>
  <c r="AK62" s="1"/>
  <c r="AH62"/>
  <c r="AE62"/>
  <c r="AD62"/>
  <c r="AG62" s="1"/>
  <c r="AA62"/>
  <c r="Z62"/>
  <c r="AM61"/>
  <c r="AL61"/>
  <c r="AJ61"/>
  <c r="AK61" s="1"/>
  <c r="AH61"/>
  <c r="AE61"/>
  <c r="AD61"/>
  <c r="AF61" s="1"/>
  <c r="AA61"/>
  <c r="Z61"/>
  <c r="AM60"/>
  <c r="AL60"/>
  <c r="AJ60"/>
  <c r="AK60" s="1"/>
  <c r="AH60"/>
  <c r="AE60"/>
  <c r="AD60"/>
  <c r="AG60" s="1"/>
  <c r="AA60"/>
  <c r="Z60"/>
  <c r="AM59"/>
  <c r="AL59"/>
  <c r="AJ59"/>
  <c r="AK59" s="1"/>
  <c r="AH59"/>
  <c r="AE59"/>
  <c r="AD59"/>
  <c r="AF59" s="1"/>
  <c r="AA59"/>
  <c r="Z59"/>
  <c r="AM58"/>
  <c r="AL58"/>
  <c r="AJ58"/>
  <c r="AK58" s="1"/>
  <c r="AH58"/>
  <c r="AE58"/>
  <c r="AD58"/>
  <c r="AG58" s="1"/>
  <c r="AA58"/>
  <c r="Z58"/>
  <c r="AM57"/>
  <c r="AL57"/>
  <c r="AJ57"/>
  <c r="AK57" s="1"/>
  <c r="AH57"/>
  <c r="AE57"/>
  <c r="AD57"/>
  <c r="AG57" s="1"/>
  <c r="AA57"/>
  <c r="Z57"/>
  <c r="AM56"/>
  <c r="AL56"/>
  <c r="AJ56"/>
  <c r="AK56" s="1"/>
  <c r="AH56"/>
  <c r="AE56"/>
  <c r="AD56"/>
  <c r="AG56" s="1"/>
  <c r="AA56"/>
  <c r="Z56"/>
  <c r="AM55"/>
  <c r="AL55"/>
  <c r="AJ55"/>
  <c r="AK55" s="1"/>
  <c r="AH55"/>
  <c r="AE55"/>
  <c r="AD55"/>
  <c r="AF55" s="1"/>
  <c r="AA55"/>
  <c r="Z55"/>
  <c r="AM54"/>
  <c r="AL54"/>
  <c r="AJ54"/>
  <c r="AK54" s="1"/>
  <c r="AH54"/>
  <c r="AE54"/>
  <c r="AD54"/>
  <c r="AG54" s="1"/>
  <c r="AA54"/>
  <c r="Z54"/>
  <c r="AM53"/>
  <c r="AL53"/>
  <c r="AJ53"/>
  <c r="AK53" s="1"/>
  <c r="AH53"/>
  <c r="AE53"/>
  <c r="AD53"/>
  <c r="AG53" s="1"/>
  <c r="AA53"/>
  <c r="Z53"/>
  <c r="AM52"/>
  <c r="AL52"/>
  <c r="AJ52"/>
  <c r="AK52" s="1"/>
  <c r="AH52"/>
  <c r="AE52"/>
  <c r="AD52"/>
  <c r="AG52" s="1"/>
  <c r="AA52"/>
  <c r="Z52"/>
  <c r="AM51"/>
  <c r="AL51"/>
  <c r="AJ51"/>
  <c r="AK51" s="1"/>
  <c r="AH51"/>
  <c r="AE51"/>
  <c r="AD51"/>
  <c r="AF51" s="1"/>
  <c r="AA51"/>
  <c r="Z51"/>
  <c r="AM50"/>
  <c r="AL50"/>
  <c r="AJ50"/>
  <c r="AK50" s="1"/>
  <c r="AH50"/>
  <c r="AE50"/>
  <c r="AD50"/>
  <c r="AG50" s="1"/>
  <c r="AA50"/>
  <c r="Z50"/>
  <c r="AM49"/>
  <c r="AL49"/>
  <c r="AJ49"/>
  <c r="AK49" s="1"/>
  <c r="AH49"/>
  <c r="AE49"/>
  <c r="AD49"/>
  <c r="AF49" s="1"/>
  <c r="AA49"/>
  <c r="Z49"/>
  <c r="AM48"/>
  <c r="AL48"/>
  <c r="AJ48"/>
  <c r="AK48" s="1"/>
  <c r="AH48"/>
  <c r="AE48"/>
  <c r="AD48"/>
  <c r="AG48" s="1"/>
  <c r="AA48"/>
  <c r="Z48"/>
  <c r="AM47"/>
  <c r="AL47"/>
  <c r="AJ47"/>
  <c r="AK47" s="1"/>
  <c r="AH47"/>
  <c r="AE47"/>
  <c r="AD47"/>
  <c r="AF47" s="1"/>
  <c r="AA47"/>
  <c r="Z47"/>
  <c r="AM46"/>
  <c r="AL46"/>
  <c r="AJ46"/>
  <c r="AK46" s="1"/>
  <c r="AH46"/>
  <c r="AE46"/>
  <c r="AD46"/>
  <c r="AG46" s="1"/>
  <c r="AA46"/>
  <c r="Z46"/>
  <c r="AM45"/>
  <c r="AL45"/>
  <c r="AJ45"/>
  <c r="AK45" s="1"/>
  <c r="AH45"/>
  <c r="AE45"/>
  <c r="AD45"/>
  <c r="AF45" s="1"/>
  <c r="AA45"/>
  <c r="Z45"/>
  <c r="AM44"/>
  <c r="AL44"/>
  <c r="AJ44"/>
  <c r="AK44" s="1"/>
  <c r="AH44"/>
  <c r="AE44"/>
  <c r="AD44"/>
  <c r="AG44" s="1"/>
  <c r="AA44"/>
  <c r="Z44"/>
  <c r="AM43"/>
  <c r="AL43"/>
  <c r="AJ43"/>
  <c r="AK43" s="1"/>
  <c r="AH43"/>
  <c r="AE43"/>
  <c r="AD43"/>
  <c r="AF43" s="1"/>
  <c r="AA43"/>
  <c r="Z43"/>
  <c r="AM42"/>
  <c r="AL42"/>
  <c r="AJ42"/>
  <c r="AK42" s="1"/>
  <c r="AH42"/>
  <c r="AE42"/>
  <c r="AD42"/>
  <c r="AG42" s="1"/>
  <c r="AA42"/>
  <c r="Z42"/>
  <c r="AM41"/>
  <c r="AL41"/>
  <c r="AJ41"/>
  <c r="AK41" s="1"/>
  <c r="AH41"/>
  <c r="AE41"/>
  <c r="AD41"/>
  <c r="AF41" s="1"/>
  <c r="AA41"/>
  <c r="Z41"/>
  <c r="AM40"/>
  <c r="AL40"/>
  <c r="AJ40"/>
  <c r="AK40" s="1"/>
  <c r="AH40"/>
  <c r="AE40"/>
  <c r="AD40"/>
  <c r="AG40" s="1"/>
  <c r="AA40"/>
  <c r="Z40"/>
  <c r="AM39"/>
  <c r="AL39"/>
  <c r="AJ39"/>
  <c r="AK39" s="1"/>
  <c r="AH39"/>
  <c r="AE39"/>
  <c r="AD39"/>
  <c r="AF39" s="1"/>
  <c r="AA39"/>
  <c r="Z39"/>
  <c r="AM38"/>
  <c r="AL38"/>
  <c r="AJ38"/>
  <c r="AK38" s="1"/>
  <c r="AH38"/>
  <c r="AE38"/>
  <c r="AD38"/>
  <c r="AG38" s="1"/>
  <c r="AA38"/>
  <c r="Z38"/>
  <c r="AM37"/>
  <c r="AL37"/>
  <c r="AJ37"/>
  <c r="AK37" s="1"/>
  <c r="AH37"/>
  <c r="AE37"/>
  <c r="AD37"/>
  <c r="AF37" s="1"/>
  <c r="AA37"/>
  <c r="Z37"/>
  <c r="AM36"/>
  <c r="AL36"/>
  <c r="AJ36"/>
  <c r="AK36" s="1"/>
  <c r="AH36"/>
  <c r="AE36"/>
  <c r="AD36"/>
  <c r="AG36" s="1"/>
  <c r="AA36"/>
  <c r="Z36"/>
  <c r="AM35"/>
  <c r="AL35"/>
  <c r="AJ35"/>
  <c r="AK35" s="1"/>
  <c r="AH35"/>
  <c r="AE35"/>
  <c r="AD35"/>
  <c r="AF35" s="1"/>
  <c r="AA35"/>
  <c r="Z35"/>
  <c r="AM34"/>
  <c r="AL34"/>
  <c r="AJ34"/>
  <c r="AK34" s="1"/>
  <c r="AH34"/>
  <c r="AE34"/>
  <c r="AD34"/>
  <c r="AG34" s="1"/>
  <c r="AA34"/>
  <c r="Z34"/>
  <c r="AM33"/>
  <c r="AL33"/>
  <c r="AJ33"/>
  <c r="AK33" s="1"/>
  <c r="AH33"/>
  <c r="AE33"/>
  <c r="AD33"/>
  <c r="AG33" s="1"/>
  <c r="AA33"/>
  <c r="Z33"/>
  <c r="AM32"/>
  <c r="AL32"/>
  <c r="AJ32"/>
  <c r="AK32" s="1"/>
  <c r="AH32"/>
  <c r="AE32"/>
  <c r="AD32"/>
  <c r="AG32" s="1"/>
  <c r="AA32"/>
  <c r="Z32"/>
  <c r="AM31"/>
  <c r="AL31"/>
  <c r="AJ31"/>
  <c r="AK31" s="1"/>
  <c r="AH31"/>
  <c r="AE31"/>
  <c r="AD31"/>
  <c r="AF31" s="1"/>
  <c r="AA31"/>
  <c r="Z31"/>
  <c r="AM30"/>
  <c r="AL30"/>
  <c r="AJ30"/>
  <c r="AK30" s="1"/>
  <c r="AH30"/>
  <c r="AE30"/>
  <c r="AD30"/>
  <c r="AG30" s="1"/>
  <c r="AA30"/>
  <c r="Z30"/>
  <c r="AM29"/>
  <c r="AL29"/>
  <c r="AJ29"/>
  <c r="AK29" s="1"/>
  <c r="AH29"/>
  <c r="AE29"/>
  <c r="AD29"/>
  <c r="AF29" s="1"/>
  <c r="AA29"/>
  <c r="Z29"/>
  <c r="AM28"/>
  <c r="AL28"/>
  <c r="AJ28"/>
  <c r="AK28" s="1"/>
  <c r="AH28"/>
  <c r="AE28"/>
  <c r="AD28"/>
  <c r="AG28" s="1"/>
  <c r="AA28"/>
  <c r="Z28"/>
  <c r="AM27"/>
  <c r="AL27"/>
  <c r="AJ27"/>
  <c r="AK27" s="1"/>
  <c r="AH27"/>
  <c r="AE27"/>
  <c r="AD27"/>
  <c r="AF27" s="1"/>
  <c r="AA27"/>
  <c r="Z27"/>
  <c r="AM26"/>
  <c r="AL26"/>
  <c r="AJ26"/>
  <c r="AK26" s="1"/>
  <c r="AH26"/>
  <c r="AE26"/>
  <c r="AD26"/>
  <c r="AG26" s="1"/>
  <c r="AA26"/>
  <c r="Z26"/>
  <c r="AM25"/>
  <c r="AL25"/>
  <c r="AJ25"/>
  <c r="AK25" s="1"/>
  <c r="AH25"/>
  <c r="AE25"/>
  <c r="AD25"/>
  <c r="AF25" s="1"/>
  <c r="AA25"/>
  <c r="Z25"/>
  <c r="AM24"/>
  <c r="AL24"/>
  <c r="AJ24"/>
  <c r="AK24" s="1"/>
  <c r="AH24"/>
  <c r="AE24"/>
  <c r="AD24"/>
  <c r="AG24" s="1"/>
  <c r="AA24"/>
  <c r="Z24"/>
  <c r="AM23"/>
  <c r="AL23"/>
  <c r="AJ23"/>
  <c r="AK23" s="1"/>
  <c r="AH23"/>
  <c r="AE23"/>
  <c r="AD23"/>
  <c r="AF23" s="1"/>
  <c r="AA23"/>
  <c r="Z23"/>
  <c r="AM22"/>
  <c r="AL22"/>
  <c r="AJ22"/>
  <c r="AK22" s="1"/>
  <c r="AH22"/>
  <c r="AE22"/>
  <c r="AD22"/>
  <c r="AG22" s="1"/>
  <c r="AA22"/>
  <c r="Z22"/>
  <c r="AM21"/>
  <c r="AL21"/>
  <c r="AJ21"/>
  <c r="AK21" s="1"/>
  <c r="AH21"/>
  <c r="AE21"/>
  <c r="AD21"/>
  <c r="AG21" s="1"/>
  <c r="AA21"/>
  <c r="Z21"/>
  <c r="AM20"/>
  <c r="AL20"/>
  <c r="AJ20"/>
  <c r="AK20" s="1"/>
  <c r="AH20"/>
  <c r="AE20"/>
  <c r="AD20"/>
  <c r="AG20" s="1"/>
  <c r="AA20"/>
  <c r="Z20"/>
  <c r="AM19"/>
  <c r="AL19"/>
  <c r="AJ19"/>
  <c r="AK19" s="1"/>
  <c r="AH19"/>
  <c r="AE19"/>
  <c r="AD19"/>
  <c r="AF19" s="1"/>
  <c r="AA19"/>
  <c r="Z19"/>
  <c r="AM18"/>
  <c r="AL18"/>
  <c r="AJ18"/>
  <c r="AK18" s="1"/>
  <c r="AH18"/>
  <c r="AE18"/>
  <c r="AD18"/>
  <c r="AG18" s="1"/>
  <c r="AA18"/>
  <c r="Z18"/>
  <c r="AM17"/>
  <c r="AL17"/>
  <c r="AJ17"/>
  <c r="AK17" s="1"/>
  <c r="AH17"/>
  <c r="AE17"/>
  <c r="AD17"/>
  <c r="AG17" s="1"/>
  <c r="AA17"/>
  <c r="Z17"/>
  <c r="AM16"/>
  <c r="AL16"/>
  <c r="AJ16"/>
  <c r="AK16" s="1"/>
  <c r="AH16"/>
  <c r="AE16"/>
  <c r="AD16"/>
  <c r="AG16" s="1"/>
  <c r="AA16"/>
  <c r="Z16"/>
  <c r="AM15"/>
  <c r="AL15"/>
  <c r="AJ15"/>
  <c r="AK15" s="1"/>
  <c r="AH15"/>
  <c r="AE15"/>
  <c r="AD15"/>
  <c r="AF15" s="1"/>
  <c r="AA15"/>
  <c r="Z15"/>
  <c r="AM14"/>
  <c r="AL14"/>
  <c r="AJ14"/>
  <c r="AK14" s="1"/>
  <c r="AH14"/>
  <c r="AE14"/>
  <c r="AD14"/>
  <c r="AG14" s="1"/>
  <c r="AA14"/>
  <c r="Z14"/>
  <c r="AM13"/>
  <c r="AL13"/>
  <c r="AJ13"/>
  <c r="AK13" s="1"/>
  <c r="AH13"/>
  <c r="AE13"/>
  <c r="AD13"/>
  <c r="AG13" s="1"/>
  <c r="AA13"/>
  <c r="Z13"/>
  <c r="AM12"/>
  <c r="AL12"/>
  <c r="AJ12"/>
  <c r="AK12" s="1"/>
  <c r="AH12"/>
  <c r="AE12"/>
  <c r="AD12"/>
  <c r="AG12" s="1"/>
  <c r="AA12"/>
  <c r="Z12"/>
  <c r="AM11"/>
  <c r="AL11"/>
  <c r="AJ11"/>
  <c r="AK11" s="1"/>
  <c r="AH11"/>
  <c r="AE11"/>
  <c r="AD11"/>
  <c r="AF11" s="1"/>
  <c r="AA11"/>
  <c r="Z11"/>
  <c r="AM10"/>
  <c r="AL10"/>
  <c r="AJ10"/>
  <c r="AK10" s="1"/>
  <c r="AH10"/>
  <c r="AE10"/>
  <c r="AD10"/>
  <c r="AG10" s="1"/>
  <c r="AA10"/>
  <c r="Z10"/>
  <c r="AM9"/>
  <c r="AL9"/>
  <c r="AJ9"/>
  <c r="AK9" s="1"/>
  <c r="AH9"/>
  <c r="AE9"/>
  <c r="AD9"/>
  <c r="AG9" s="1"/>
  <c r="AA9"/>
  <c r="Z9"/>
  <c r="AM8"/>
  <c r="AL8"/>
  <c r="AJ8"/>
  <c r="AK8" s="1"/>
  <c r="AH8"/>
  <c r="AE8"/>
  <c r="AD8"/>
  <c r="AG8" s="1"/>
  <c r="AA8"/>
  <c r="Z8"/>
  <c r="AM7"/>
  <c r="AL7"/>
  <c r="AJ7"/>
  <c r="AK7" s="1"/>
  <c r="AH7"/>
  <c r="AE7"/>
  <c r="AD7"/>
  <c r="AF7" s="1"/>
  <c r="AA7"/>
  <c r="Z7"/>
  <c r="AM6"/>
  <c r="AL6"/>
  <c r="AJ6"/>
  <c r="AK6" s="1"/>
  <c r="AH6"/>
  <c r="AE6"/>
  <c r="AD6"/>
  <c r="AG6" s="1"/>
  <c r="AA6"/>
  <c r="Z6"/>
  <c r="AM5"/>
  <c r="AL5"/>
  <c r="AJ5"/>
  <c r="AK5" s="1"/>
  <c r="AH5"/>
  <c r="AE5"/>
  <c r="AD5"/>
  <c r="AF5" s="1"/>
  <c r="AA5"/>
  <c r="Z5"/>
  <c r="AM4"/>
  <c r="AL4"/>
  <c r="AJ4"/>
  <c r="AK4" s="1"/>
  <c r="AH4"/>
  <c r="AE4"/>
  <c r="AD4"/>
  <c r="AG4" s="1"/>
  <c r="AA4"/>
  <c r="Z4"/>
  <c r="AM3"/>
  <c r="AL3"/>
  <c r="AJ3"/>
  <c r="AK3" s="1"/>
  <c r="AH3"/>
  <c r="AE3"/>
  <c r="AD3"/>
  <c r="AF3" s="1"/>
  <c r="AA3"/>
  <c r="Z3"/>
  <c r="AH2"/>
  <c r="AA2"/>
  <c r="Z2"/>
  <c r="AO1088" i="4" l="1"/>
  <c r="AP1088" s="1"/>
  <c r="AN1088"/>
  <c r="AL1088"/>
  <c r="AO1086"/>
  <c r="AL1086"/>
  <c r="AN1086"/>
  <c r="AO1082"/>
  <c r="AP1082" s="1"/>
  <c r="AL1082"/>
  <c r="AO1080"/>
  <c r="AP1080" s="1"/>
  <c r="AN1080"/>
  <c r="AO1078"/>
  <c r="AP1078" s="1"/>
  <c r="AN1078"/>
  <c r="AL1078"/>
  <c r="AO1076"/>
  <c r="AL1076"/>
  <c r="AO1072"/>
  <c r="AN1072"/>
  <c r="AL1072"/>
  <c r="AO1068"/>
  <c r="AL1068"/>
  <c r="AN1068"/>
  <c r="AO1066"/>
  <c r="AN1066"/>
  <c r="AL1066"/>
  <c r="AO1064"/>
  <c r="AL1064"/>
  <c r="AN1064"/>
  <c r="AO1060"/>
  <c r="AP1060" s="1"/>
  <c r="AL1060"/>
  <c r="AO1058"/>
  <c r="AE1058"/>
  <c r="AL1058"/>
  <c r="AN1058"/>
  <c r="AE1054"/>
  <c r="AO1054"/>
  <c r="AL1054"/>
  <c r="AO1052"/>
  <c r="AL1052"/>
  <c r="AO1048"/>
  <c r="AP1048" s="1"/>
  <c r="AN1048"/>
  <c r="AE1048"/>
  <c r="AO1046"/>
  <c r="AL1046"/>
  <c r="AO1044"/>
  <c r="AL1044"/>
  <c r="AO1040"/>
  <c r="AN1040"/>
  <c r="AL1040"/>
  <c r="AO1038"/>
  <c r="AL1038"/>
  <c r="AO1036"/>
  <c r="AL1036"/>
  <c r="AN1036"/>
  <c r="AO1034"/>
  <c r="AL1034"/>
  <c r="AO1032"/>
  <c r="AN1032"/>
  <c r="AO1030"/>
  <c r="AL1030"/>
  <c r="AN1030"/>
  <c r="AO1026"/>
  <c r="AP1026" s="1"/>
  <c r="AN1026"/>
  <c r="AL1026"/>
  <c r="AO1022"/>
  <c r="AN1022"/>
  <c r="AO1020"/>
  <c r="AN1020"/>
  <c r="AO1018"/>
  <c r="AN1018"/>
  <c r="AO1016"/>
  <c r="AN1016"/>
  <c r="AO1014"/>
  <c r="AL1014"/>
  <c r="AE1014"/>
  <c r="AN1014"/>
  <c r="AO1008"/>
  <c r="AN1008"/>
  <c r="AE1008"/>
  <c r="AO1006"/>
  <c r="AL1006"/>
  <c r="AO1002"/>
  <c r="AP1002" s="1"/>
  <c r="AN1002"/>
  <c r="AO1000"/>
  <c r="AP1000" s="1"/>
  <c r="AN1000"/>
  <c r="AO998"/>
  <c r="AL998"/>
  <c r="AO996"/>
  <c r="AP996" s="1"/>
  <c r="AN996"/>
  <c r="AO992"/>
  <c r="AP992" s="1"/>
  <c r="AL992"/>
  <c r="AE990"/>
  <c r="AO990"/>
  <c r="AL990"/>
  <c r="AN990"/>
  <c r="AO988"/>
  <c r="AP988" s="1"/>
  <c r="AN988"/>
  <c r="AL988"/>
  <c r="AO986"/>
  <c r="AE986"/>
  <c r="AN986"/>
  <c r="AO984"/>
  <c r="AP984" s="1"/>
  <c r="AN984"/>
  <c r="AL984"/>
  <c r="AO982"/>
  <c r="AN982"/>
  <c r="AO980"/>
  <c r="AP980" s="1"/>
  <c r="AL980"/>
  <c r="AE978"/>
  <c r="AO978"/>
  <c r="AP978" s="1"/>
  <c r="AN978"/>
  <c r="AO976"/>
  <c r="AP976" s="1"/>
  <c r="AN976"/>
  <c r="AL976"/>
  <c r="AO974"/>
  <c r="AL974"/>
  <c r="AO968"/>
  <c r="AL968"/>
  <c r="AO966"/>
  <c r="AL966"/>
  <c r="AO964"/>
  <c r="AN964"/>
  <c r="AO962"/>
  <c r="AL962"/>
  <c r="AO960"/>
  <c r="AN960"/>
  <c r="AO958"/>
  <c r="AL958"/>
  <c r="AO956"/>
  <c r="AN956"/>
  <c r="AO954"/>
  <c r="AN954"/>
  <c r="AL954"/>
  <c r="AE950"/>
  <c r="AO950"/>
  <c r="AL950"/>
  <c r="AO948"/>
  <c r="AN948"/>
  <c r="AO942"/>
  <c r="AL942"/>
  <c r="AO940"/>
  <c r="AN940"/>
  <c r="AO938"/>
  <c r="AP938" s="1"/>
  <c r="AL938"/>
  <c r="AO936"/>
  <c r="AN936"/>
  <c r="AO932"/>
  <c r="AP932" s="1"/>
  <c r="AE932"/>
  <c r="AO928"/>
  <c r="AP928" s="1"/>
  <c r="AL928"/>
  <c r="AE924"/>
  <c r="AO924"/>
  <c r="AP924" s="1"/>
  <c r="AN924"/>
  <c r="AO920"/>
  <c r="AP920" s="1"/>
  <c r="AL920"/>
  <c r="AO918"/>
  <c r="AL918"/>
  <c r="AO912"/>
  <c r="AP912" s="1"/>
  <c r="AL912"/>
  <c r="AO910"/>
  <c r="AL910"/>
  <c r="AO908"/>
  <c r="AP908" s="1"/>
  <c r="AL908"/>
  <c r="AO906"/>
  <c r="AP906" s="1"/>
  <c r="AN906"/>
  <c r="AO904"/>
  <c r="AP904" s="1"/>
  <c r="AN904"/>
  <c r="AO902"/>
  <c r="AL902"/>
  <c r="AO900"/>
  <c r="AL900"/>
  <c r="AN900"/>
  <c r="AO898"/>
  <c r="AL898"/>
  <c r="AO896"/>
  <c r="AN896"/>
  <c r="AO892"/>
  <c r="AN892"/>
  <c r="AO890"/>
  <c r="AN890"/>
  <c r="AL890"/>
  <c r="AO888"/>
  <c r="AP888" s="1"/>
  <c r="AN888"/>
  <c r="AO884"/>
  <c r="AP884" s="1"/>
  <c r="AN884"/>
  <c r="AO882"/>
  <c r="AL882"/>
  <c r="AE880"/>
  <c r="AO880"/>
  <c r="AL880"/>
  <c r="AN880"/>
  <c r="AO878"/>
  <c r="AL878"/>
  <c r="AO876"/>
  <c r="AP876" s="1"/>
  <c r="AN876"/>
  <c r="AP1010"/>
  <c r="AP970"/>
  <c r="AN968"/>
  <c r="AN970"/>
  <c r="AL986"/>
  <c r="AN992"/>
  <c r="AL996"/>
  <c r="AL1000"/>
  <c r="AL1004"/>
  <c r="AN1010"/>
  <c r="AN1034"/>
  <c r="AN1050"/>
  <c r="AP1050" s="1"/>
  <c r="AL1056"/>
  <c r="AN1082"/>
  <c r="AO874"/>
  <c r="AN874"/>
  <c r="AO868"/>
  <c r="AN868"/>
  <c r="AO866"/>
  <c r="AL866"/>
  <c r="AO864"/>
  <c r="AN864"/>
  <c r="AO860"/>
  <c r="AP860" s="1"/>
  <c r="AL860"/>
  <c r="AO858"/>
  <c r="AN858"/>
  <c r="AO856"/>
  <c r="AP856" s="1"/>
  <c r="AL856"/>
  <c r="AO852"/>
  <c r="AN852"/>
  <c r="AO850"/>
  <c r="AL850"/>
  <c r="AO848"/>
  <c r="AL848"/>
  <c r="AO842"/>
  <c r="AN842"/>
  <c r="AO840"/>
  <c r="AN840"/>
  <c r="AO838"/>
  <c r="AL838"/>
  <c r="AE836"/>
  <c r="AO836"/>
  <c r="AL836"/>
  <c r="AO832"/>
  <c r="AP832" s="1"/>
  <c r="AN832"/>
  <c r="AO828"/>
  <c r="AP828" s="1"/>
  <c r="AN828"/>
  <c r="AO826"/>
  <c r="AP826" s="1"/>
  <c r="AN826"/>
  <c r="AO824"/>
  <c r="AP824" s="1"/>
  <c r="AN824"/>
  <c r="AO820"/>
  <c r="AP820" s="1"/>
  <c r="AN820"/>
  <c r="AO812"/>
  <c r="AP812" s="1"/>
  <c r="AN812"/>
  <c r="AO810"/>
  <c r="AP810" s="1"/>
  <c r="AL810"/>
  <c r="AO804"/>
  <c r="AP804" s="1"/>
  <c r="AN804"/>
  <c r="AO802"/>
  <c r="AL802"/>
  <c r="AO800"/>
  <c r="AP800" s="1"/>
  <c r="AN800"/>
  <c r="AO798"/>
  <c r="AL798"/>
  <c r="AO796"/>
  <c r="AL796"/>
  <c r="AO794"/>
  <c r="AP794" s="1"/>
  <c r="AN794"/>
  <c r="AO792"/>
  <c r="AP792" s="1"/>
  <c r="AL792"/>
  <c r="AO790"/>
  <c r="AL790"/>
  <c r="AO788"/>
  <c r="AL788"/>
  <c r="AE784"/>
  <c r="AO784"/>
  <c r="AN784"/>
  <c r="AO782"/>
  <c r="AL782"/>
  <c r="AE780"/>
  <c r="AO780"/>
  <c r="AP780" s="1"/>
  <c r="AL780"/>
  <c r="AE776"/>
  <c r="AO776"/>
  <c r="AN776"/>
  <c r="AO774"/>
  <c r="AL774"/>
  <c r="AO772"/>
  <c r="AL772"/>
  <c r="AO768"/>
  <c r="AN768"/>
  <c r="AO766"/>
  <c r="AL766"/>
  <c r="AO764"/>
  <c r="AP764" s="1"/>
  <c r="AL764"/>
  <c r="AO762"/>
  <c r="AL762"/>
  <c r="AO760"/>
  <c r="AP760" s="1"/>
  <c r="AL760"/>
  <c r="AO756"/>
  <c r="AN756"/>
  <c r="AO752"/>
  <c r="AN752"/>
  <c r="AO750"/>
  <c r="AL750"/>
  <c r="AO748"/>
  <c r="AN748"/>
  <c r="AO746"/>
  <c r="AN746"/>
  <c r="AO744"/>
  <c r="AN744"/>
  <c r="AO742"/>
  <c r="AL742"/>
  <c r="AO740"/>
  <c r="AP740" s="1"/>
  <c r="AL740"/>
  <c r="AO736"/>
  <c r="AN736"/>
  <c r="AO734"/>
  <c r="AL734"/>
  <c r="AO732"/>
  <c r="AN732"/>
  <c r="AO730"/>
  <c r="AE730"/>
  <c r="AN730"/>
  <c r="AO728"/>
  <c r="AP728" s="1"/>
  <c r="AN728"/>
  <c r="AE724"/>
  <c r="AO724"/>
  <c r="AP724" s="1"/>
  <c r="AL724"/>
  <c r="AO720"/>
  <c r="AN720"/>
  <c r="AO718"/>
  <c r="AL718"/>
  <c r="AE716"/>
  <c r="AO716"/>
  <c r="AP716" s="1"/>
  <c r="AL716"/>
  <c r="AO714"/>
  <c r="AP714" s="1"/>
  <c r="AL714"/>
  <c r="AO712"/>
  <c r="AL712"/>
  <c r="AO708"/>
  <c r="AE708"/>
  <c r="AN708"/>
  <c r="AO704"/>
  <c r="AN704"/>
  <c r="AO702"/>
  <c r="AL702"/>
  <c r="AO700"/>
  <c r="AL700"/>
  <c r="AO698"/>
  <c r="AP698" s="1"/>
  <c r="AL698"/>
  <c r="AO696"/>
  <c r="AE696"/>
  <c r="AL696"/>
  <c r="AO692"/>
  <c r="AP692" s="1"/>
  <c r="AN692"/>
  <c r="AO688"/>
  <c r="AE688"/>
  <c r="AN688"/>
  <c r="AO686"/>
  <c r="AL686"/>
  <c r="AO684"/>
  <c r="AN684"/>
  <c r="AO682"/>
  <c r="AN682"/>
  <c r="AO680"/>
  <c r="AN680"/>
  <c r="AO678"/>
  <c r="AL678"/>
  <c r="AO676"/>
  <c r="AL676"/>
  <c r="AO672"/>
  <c r="AN672"/>
  <c r="AO670"/>
  <c r="AL670"/>
  <c r="AO668"/>
  <c r="AE668"/>
  <c r="AN668"/>
  <c r="AO666"/>
  <c r="AP666" s="1"/>
  <c r="AN666"/>
  <c r="AO664"/>
  <c r="AP664" s="1"/>
  <c r="AN664"/>
  <c r="AO660"/>
  <c r="AP660" s="1"/>
  <c r="AN660"/>
  <c r="AO658"/>
  <c r="AL658"/>
  <c r="AO656"/>
  <c r="AL656"/>
  <c r="AO652"/>
  <c r="AE652"/>
  <c r="AN652"/>
  <c r="AO650"/>
  <c r="AN650"/>
  <c r="AO648"/>
  <c r="AN648"/>
  <c r="AO646"/>
  <c r="AL646"/>
  <c r="AO644"/>
  <c r="AP644" s="1"/>
  <c r="AE644"/>
  <c r="AL644"/>
  <c r="AO640"/>
  <c r="AP640" s="1"/>
  <c r="AE640"/>
  <c r="AL640"/>
  <c r="AO636"/>
  <c r="AN636"/>
  <c r="AO634"/>
  <c r="AN634"/>
  <c r="AO632"/>
  <c r="AN632"/>
  <c r="AO630"/>
  <c r="AL630"/>
  <c r="AO628"/>
  <c r="AP628" s="1"/>
  <c r="AL628"/>
  <c r="AO624"/>
  <c r="AN624"/>
  <c r="AO622"/>
  <c r="AL622"/>
  <c r="AO620"/>
  <c r="AN620"/>
  <c r="AO618"/>
  <c r="AE618"/>
  <c r="AN618"/>
  <c r="AO616"/>
  <c r="AP616" s="1"/>
  <c r="AN616"/>
  <c r="AO614"/>
  <c r="AL614"/>
  <c r="AO612"/>
  <c r="AE612"/>
  <c r="AL612"/>
  <c r="AE608"/>
  <c r="AO608"/>
  <c r="AP608" s="1"/>
  <c r="AN608"/>
  <c r="AO606"/>
  <c r="AL606"/>
  <c r="AE604"/>
  <c r="AO604"/>
  <c r="AN604"/>
  <c r="AE602"/>
  <c r="AO602"/>
  <c r="AP602" s="1"/>
  <c r="AN602"/>
  <c r="AE596"/>
  <c r="AO596"/>
  <c r="AN596"/>
  <c r="AE594"/>
  <c r="AO594"/>
  <c r="AL594"/>
  <c r="AE592"/>
  <c r="AO592"/>
  <c r="AP592" s="1"/>
  <c r="AL592"/>
  <c r="AO588"/>
  <c r="AE588"/>
  <c r="AN588"/>
  <c r="AO586"/>
  <c r="AP586" s="1"/>
  <c r="AN586"/>
  <c r="AO584"/>
  <c r="AP584" s="1"/>
  <c r="AN584"/>
  <c r="AO582"/>
  <c r="AL582"/>
  <c r="AO580"/>
  <c r="AL580"/>
  <c r="AE576"/>
  <c r="AO576"/>
  <c r="AP576" s="1"/>
  <c r="AL576"/>
  <c r="AE572"/>
  <c r="AO572"/>
  <c r="AP572" s="1"/>
  <c r="AN572"/>
  <c r="AE570"/>
  <c r="AO570"/>
  <c r="AN570"/>
  <c r="AE568"/>
  <c r="AO568"/>
  <c r="AP568" s="1"/>
  <c r="AN568"/>
  <c r="AE566"/>
  <c r="AO566"/>
  <c r="AL566"/>
  <c r="AE564"/>
  <c r="AO564"/>
  <c r="AP564" s="1"/>
  <c r="AL564"/>
  <c r="AO560"/>
  <c r="AE560"/>
  <c r="AN560"/>
  <c r="AO558"/>
  <c r="AL558"/>
  <c r="AE556"/>
  <c r="AO556"/>
  <c r="AP556" s="1"/>
  <c r="AN556"/>
  <c r="AE554"/>
  <c r="AO554"/>
  <c r="AN554"/>
  <c r="AO552"/>
  <c r="AN552"/>
  <c r="AO550"/>
  <c r="AL550"/>
  <c r="AE548"/>
  <c r="AO548"/>
  <c r="AP548" s="1"/>
  <c r="AL548"/>
  <c r="AO544"/>
  <c r="AE544"/>
  <c r="AN544"/>
  <c r="AO542"/>
  <c r="AL542"/>
  <c r="AO540"/>
  <c r="AE540"/>
  <c r="AN540"/>
  <c r="AO538"/>
  <c r="AE538"/>
  <c r="AN538"/>
  <c r="AO536"/>
  <c r="AN536"/>
  <c r="AE534"/>
  <c r="AO534"/>
  <c r="AE532"/>
  <c r="AO532"/>
  <c r="AP532" s="1"/>
  <c r="AN532"/>
  <c r="AE530"/>
  <c r="AO530"/>
  <c r="AL530"/>
  <c r="AE528"/>
  <c r="AO528"/>
  <c r="AP528" s="1"/>
  <c r="AL528"/>
  <c r="AO524"/>
  <c r="AP524" s="1"/>
  <c r="AN524"/>
  <c r="AO522"/>
  <c r="AP522" s="1"/>
  <c r="AN522"/>
  <c r="AO520"/>
  <c r="AP520" s="1"/>
  <c r="AN520"/>
  <c r="AO518"/>
  <c r="AL518"/>
  <c r="AO516"/>
  <c r="AE516"/>
  <c r="AL516"/>
  <c r="AE512"/>
  <c r="AO512"/>
  <c r="AP512" s="1"/>
  <c r="AL512"/>
  <c r="AE508"/>
  <c r="AO508"/>
  <c r="AN508"/>
  <c r="AE506"/>
  <c r="AO506"/>
  <c r="AP506" s="1"/>
  <c r="AN506"/>
  <c r="AE504"/>
  <c r="AO504"/>
  <c r="AN504"/>
  <c r="AE502"/>
  <c r="AO502"/>
  <c r="AL502"/>
  <c r="AE500"/>
  <c r="AO500"/>
  <c r="AL500"/>
  <c r="AO492"/>
  <c r="AL492"/>
  <c r="AE484"/>
  <c r="AO484"/>
  <c r="AP484" s="1"/>
  <c r="AN484"/>
  <c r="AO480"/>
  <c r="AP480" s="1"/>
  <c r="AN480"/>
  <c r="AO478"/>
  <c r="AE478"/>
  <c r="AL478"/>
  <c r="AO476"/>
  <c r="AP476" s="1"/>
  <c r="AL476"/>
  <c r="AO474"/>
  <c r="AL474"/>
  <c r="AO472"/>
  <c r="AP472" s="1"/>
  <c r="AE472"/>
  <c r="AL472"/>
  <c r="AO462"/>
  <c r="AP462" s="1"/>
  <c r="AE462"/>
  <c r="AL462"/>
  <c r="AO460"/>
  <c r="AP460" s="1"/>
  <c r="AE460"/>
  <c r="AL460"/>
  <c r="AO458"/>
  <c r="AE458"/>
  <c r="AL458"/>
  <c r="AO452"/>
  <c r="AE452"/>
  <c r="AN452"/>
  <c r="AO450"/>
  <c r="AP450" s="1"/>
  <c r="AN450"/>
  <c r="AO448"/>
  <c r="AP448" s="1"/>
  <c r="AN448"/>
  <c r="AO446"/>
  <c r="AL446"/>
  <c r="AO444"/>
  <c r="AP444" s="1"/>
  <c r="AL444"/>
  <c r="AO442"/>
  <c r="AE442"/>
  <c r="AO440"/>
  <c r="AP440" s="1"/>
  <c r="AN440"/>
  <c r="AO436"/>
  <c r="AP436" s="1"/>
  <c r="AN436"/>
  <c r="AO434"/>
  <c r="AL434"/>
  <c r="AO432"/>
  <c r="AP432" s="1"/>
  <c r="AN432"/>
  <c r="AO430"/>
  <c r="AP430" s="1"/>
  <c r="AL430"/>
  <c r="AO428"/>
  <c r="AP428" s="1"/>
  <c r="AL428"/>
  <c r="AO426"/>
  <c r="AL426"/>
  <c r="AO424"/>
  <c r="AE424"/>
  <c r="AL424"/>
  <c r="AO420"/>
  <c r="AL420"/>
  <c r="AO418"/>
  <c r="AP418" s="1"/>
  <c r="AE418"/>
  <c r="AL418"/>
  <c r="AO416"/>
  <c r="AL416"/>
  <c r="AO412"/>
  <c r="AE412"/>
  <c r="AN412"/>
  <c r="AO410"/>
  <c r="AL410"/>
  <c r="AO408"/>
  <c r="AP408" s="1"/>
  <c r="AL408"/>
  <c r="AO404"/>
  <c r="AN404"/>
  <c r="AO402"/>
  <c r="AE402"/>
  <c r="AL402"/>
  <c r="AO400"/>
  <c r="AP400" s="1"/>
  <c r="AN400"/>
  <c r="AO398"/>
  <c r="AE398"/>
  <c r="AN398"/>
  <c r="AO396"/>
  <c r="AN396"/>
  <c r="AO394"/>
  <c r="AN394"/>
  <c r="AO392"/>
  <c r="AL392"/>
  <c r="AO386"/>
  <c r="AE386"/>
  <c r="AN386"/>
  <c r="AO384"/>
  <c r="AP384" s="1"/>
  <c r="AN384"/>
  <c r="AO380"/>
  <c r="AE380"/>
  <c r="AN380"/>
  <c r="AO378"/>
  <c r="AL378"/>
  <c r="AO376"/>
  <c r="AP376" s="1"/>
  <c r="AL376"/>
  <c r="AO372"/>
  <c r="AN372"/>
  <c r="AO370"/>
  <c r="AE370"/>
  <c r="AL370"/>
  <c r="AO368"/>
  <c r="AP368" s="1"/>
  <c r="AN368"/>
  <c r="AO366"/>
  <c r="AP366" s="1"/>
  <c r="AE366"/>
  <c r="AL366"/>
  <c r="AO364"/>
  <c r="AE364"/>
  <c r="AL364"/>
  <c r="AO362"/>
  <c r="AP362" s="1"/>
  <c r="AE362"/>
  <c r="AL362"/>
  <c r="AO360"/>
  <c r="AE360"/>
  <c r="AL360"/>
  <c r="AO356"/>
  <c r="AP356" s="1"/>
  <c r="AE356"/>
  <c r="AL356"/>
  <c r="AO352"/>
  <c r="AN352"/>
  <c r="AO350"/>
  <c r="AL350"/>
  <c r="AO344"/>
  <c r="AL344"/>
  <c r="AO340"/>
  <c r="AN340"/>
  <c r="AO338"/>
  <c r="AL338"/>
  <c r="AO336"/>
  <c r="AE336"/>
  <c r="AN336"/>
  <c r="AO334"/>
  <c r="AP334" s="1"/>
  <c r="AN334"/>
  <c r="AO332"/>
  <c r="AP332" s="1"/>
  <c r="AN332"/>
  <c r="AO330"/>
  <c r="AP330" s="1"/>
  <c r="AN330"/>
  <c r="AO324"/>
  <c r="AP324" s="1"/>
  <c r="AL324"/>
  <c r="AO322"/>
  <c r="AP322" s="1"/>
  <c r="AL322"/>
  <c r="AO320"/>
  <c r="AP320" s="1"/>
  <c r="AL320"/>
  <c r="AO318"/>
  <c r="AE318"/>
  <c r="AO316"/>
  <c r="AP316" s="1"/>
  <c r="AN316"/>
  <c r="AO314"/>
  <c r="AE314"/>
  <c r="AO312"/>
  <c r="AP312" s="1"/>
  <c r="AN312"/>
  <c r="AO310"/>
  <c r="AL310"/>
  <c r="AO308"/>
  <c r="AP308" s="1"/>
  <c r="AL308"/>
  <c r="AO302"/>
  <c r="AE302"/>
  <c r="AL302"/>
  <c r="AO300"/>
  <c r="AP300" s="1"/>
  <c r="AL300"/>
  <c r="AO298"/>
  <c r="AE298"/>
  <c r="AL298"/>
  <c r="AO294"/>
  <c r="AE294"/>
  <c r="AO292"/>
  <c r="AP292" s="1"/>
  <c r="AN292"/>
  <c r="AO290"/>
  <c r="AE290"/>
  <c r="AN290"/>
  <c r="AO288"/>
  <c r="AN288"/>
  <c r="AO286"/>
  <c r="AL286"/>
  <c r="AO284"/>
  <c r="AP284" s="1"/>
  <c r="AE284"/>
  <c r="AL284"/>
  <c r="AO282"/>
  <c r="AL282"/>
  <c r="AO278"/>
  <c r="AL278"/>
  <c r="AO276"/>
  <c r="AE276"/>
  <c r="AL276"/>
  <c r="AO270"/>
  <c r="AP270" s="1"/>
  <c r="AE270"/>
  <c r="AL270"/>
  <c r="AO268"/>
  <c r="AP268" s="1"/>
  <c r="AE268"/>
  <c r="AL268"/>
  <c r="AO266"/>
  <c r="AP266" s="1"/>
  <c r="AE266"/>
  <c r="AL266"/>
  <c r="AO264"/>
  <c r="AP264" s="1"/>
  <c r="AN264"/>
  <c r="AO260"/>
  <c r="AE260"/>
  <c r="AN260"/>
  <c r="AO258"/>
  <c r="AN258"/>
  <c r="AO256"/>
  <c r="AN256"/>
  <c r="AO254"/>
  <c r="AE254"/>
  <c r="AL254"/>
  <c r="AO252"/>
  <c r="AP252" s="1"/>
  <c r="AL252"/>
  <c r="AO248"/>
  <c r="AE248"/>
  <c r="AN248"/>
  <c r="AO246"/>
  <c r="AL246"/>
  <c r="AO244"/>
  <c r="AE244"/>
  <c r="AL244"/>
  <c r="AO238"/>
  <c r="AP238" s="1"/>
  <c r="AN238"/>
  <c r="AO236"/>
  <c r="AP236" s="1"/>
  <c r="AN236"/>
  <c r="AO234"/>
  <c r="AP234" s="1"/>
  <c r="AN234"/>
  <c r="AO228"/>
  <c r="AP228" s="1"/>
  <c r="AN228"/>
  <c r="AO226"/>
  <c r="AP226" s="1"/>
  <c r="AN226"/>
  <c r="AO224"/>
  <c r="AP224" s="1"/>
  <c r="AN224"/>
  <c r="AO222"/>
  <c r="AE222"/>
  <c r="AO220"/>
  <c r="AP220" s="1"/>
  <c r="AN220"/>
  <c r="AO216"/>
  <c r="AE216"/>
  <c r="AN216"/>
  <c r="AO214"/>
  <c r="AL214"/>
  <c r="AO212"/>
  <c r="AL212"/>
  <c r="AO206"/>
  <c r="AE206"/>
  <c r="AN206"/>
  <c r="AO200"/>
  <c r="AL200"/>
  <c r="AO196"/>
  <c r="AP196" s="1"/>
  <c r="AL196"/>
  <c r="AO194"/>
  <c r="AP194" s="1"/>
  <c r="AE194"/>
  <c r="AL194"/>
  <c r="AO192"/>
  <c r="AP192" s="1"/>
  <c r="AL192"/>
  <c r="AO188"/>
  <c r="AE188"/>
  <c r="AN188"/>
  <c r="AO186"/>
  <c r="AL186"/>
  <c r="AO184"/>
  <c r="AP184" s="1"/>
  <c r="AL184"/>
  <c r="AP844"/>
  <c r="AP808"/>
  <c r="AP494"/>
  <c r="AP388"/>
  <c r="AP304"/>
  <c r="AP272"/>
  <c r="AP240"/>
  <c r="AN184"/>
  <c r="AL190"/>
  <c r="AN194"/>
  <c r="AN200"/>
  <c r="AL206"/>
  <c r="AN212"/>
  <c r="AL218"/>
  <c r="AL220"/>
  <c r="AL226"/>
  <c r="AL232"/>
  <c r="AL234"/>
  <c r="AL238"/>
  <c r="AN244"/>
  <c r="AL250"/>
  <c r="AL256"/>
  <c r="AL260"/>
  <c r="AN268"/>
  <c r="AN276"/>
  <c r="AL288"/>
  <c r="AL292"/>
  <c r="AN298"/>
  <c r="AN302"/>
  <c r="AN304"/>
  <c r="AL306"/>
  <c r="AL312"/>
  <c r="AL318"/>
  <c r="AN322"/>
  <c r="AL332"/>
  <c r="AL340"/>
  <c r="AN344"/>
  <c r="AL348"/>
  <c r="AL354"/>
  <c r="AN364"/>
  <c r="AL374"/>
  <c r="AL380"/>
  <c r="AL386"/>
  <c r="AN392"/>
  <c r="AL394"/>
  <c r="AL398"/>
  <c r="AL406"/>
  <c r="AL412"/>
  <c r="AN416"/>
  <c r="AN420"/>
  <c r="AN426"/>
  <c r="AN430"/>
  <c r="AL436"/>
  <c r="AL442"/>
  <c r="AL448"/>
  <c r="AL452"/>
  <c r="AN458"/>
  <c r="AN462"/>
  <c r="AN464"/>
  <c r="AP464" s="1"/>
  <c r="AL470"/>
  <c r="AL480"/>
  <c r="AL488"/>
  <c r="AN490"/>
  <c r="AP490" s="1"/>
  <c r="AN500"/>
  <c r="AL506"/>
  <c r="AL510"/>
  <c r="AN516"/>
  <c r="AL522"/>
  <c r="AL526"/>
  <c r="AL532"/>
  <c r="AL538"/>
  <c r="AL546"/>
  <c r="AL552"/>
  <c r="AL556"/>
  <c r="AL560"/>
  <c r="AN564"/>
  <c r="AL570"/>
  <c r="AL574"/>
  <c r="AN580"/>
  <c r="AL586"/>
  <c r="AL590"/>
  <c r="AL596"/>
  <c r="AL604"/>
  <c r="AL608"/>
  <c r="AN612"/>
  <c r="AL618"/>
  <c r="AL626"/>
  <c r="AL632"/>
  <c r="AL636"/>
  <c r="AN640"/>
  <c r="AL648"/>
  <c r="AL652"/>
  <c r="AN656"/>
  <c r="AL664"/>
  <c r="AL668"/>
  <c r="AL672"/>
  <c r="AN676"/>
  <c r="AL682"/>
  <c r="AL692"/>
  <c r="AN696"/>
  <c r="AN700"/>
  <c r="AL708"/>
  <c r="AN712"/>
  <c r="AN716"/>
  <c r="AL722"/>
  <c r="AL730"/>
  <c r="AL738"/>
  <c r="AL744"/>
  <c r="AL748"/>
  <c r="AL752"/>
  <c r="AL758"/>
  <c r="AN762"/>
  <c r="AL768"/>
  <c r="AN772"/>
  <c r="AN778"/>
  <c r="AP778" s="1"/>
  <c r="AL784"/>
  <c r="AN788"/>
  <c r="AN792"/>
  <c r="AN796"/>
  <c r="AN808"/>
  <c r="AL814"/>
  <c r="AL826"/>
  <c r="AL830"/>
  <c r="AL832"/>
  <c r="AN836"/>
  <c r="AN848"/>
  <c r="AL854"/>
  <c r="AL874"/>
  <c r="AE826"/>
  <c r="AE790"/>
  <c r="AE748"/>
  <c r="AE732"/>
  <c r="AE704"/>
  <c r="AE672"/>
  <c r="AE632"/>
  <c r="AE630"/>
  <c r="AE620"/>
  <c r="AE498"/>
  <c r="AE492"/>
  <c r="AE482"/>
  <c r="AE450"/>
  <c r="AE448"/>
  <c r="AE444"/>
  <c r="AE420"/>
  <c r="AE408"/>
  <c r="AE404"/>
  <c r="AE396"/>
  <c r="AE394"/>
  <c r="AE376"/>
  <c r="AE372"/>
  <c r="AE350"/>
  <c r="AE344"/>
  <c r="AE340"/>
  <c r="AE316"/>
  <c r="AE300"/>
  <c r="AE292"/>
  <c r="AE252"/>
  <c r="AE242"/>
  <c r="AE228"/>
  <c r="AE192"/>
  <c r="AE1069"/>
  <c r="AO1069"/>
  <c r="AE953"/>
  <c r="AO953"/>
  <c r="AP953" s="1"/>
  <c r="AE947"/>
  <c r="AO947"/>
  <c r="AP947" s="1"/>
  <c r="AE915"/>
  <c r="AO915"/>
  <c r="AP915" s="1"/>
  <c r="AE907"/>
  <c r="AO907"/>
  <c r="AP907" s="1"/>
  <c r="AE897"/>
  <c r="AO897"/>
  <c r="AP897" s="1"/>
  <c r="AE891"/>
  <c r="AO891"/>
  <c r="AP891" s="1"/>
  <c r="AE873"/>
  <c r="AO873"/>
  <c r="AP873" s="1"/>
  <c r="AE863"/>
  <c r="AO863"/>
  <c r="AE849"/>
  <c r="AO849"/>
  <c r="AP849" s="1"/>
  <c r="AE841"/>
  <c r="AO841"/>
  <c r="AP841" s="1"/>
  <c r="AE815"/>
  <c r="AO815"/>
  <c r="AP815" s="1"/>
  <c r="AE801"/>
  <c r="AO801"/>
  <c r="AE779"/>
  <c r="AO779"/>
  <c r="AP779" s="1"/>
  <c r="AE767"/>
  <c r="AO767"/>
  <c r="AP767" s="1"/>
  <c r="AE763"/>
  <c r="AO763"/>
  <c r="AP763" s="1"/>
  <c r="AE759"/>
  <c r="AO759"/>
  <c r="AP759" s="1"/>
  <c r="AE751"/>
  <c r="AO751"/>
  <c r="AP751" s="1"/>
  <c r="AE743"/>
  <c r="AO743"/>
  <c r="AP743" s="1"/>
  <c r="AE737"/>
  <c r="AO737"/>
  <c r="AP737" s="1"/>
  <c r="AE731"/>
  <c r="AO731"/>
  <c r="AP731" s="1"/>
  <c r="AE729"/>
  <c r="AO729"/>
  <c r="AP729" s="1"/>
  <c r="AE721"/>
  <c r="AO721"/>
  <c r="AP721" s="1"/>
  <c r="AE717"/>
  <c r="AO717"/>
  <c r="AP717" s="1"/>
  <c r="AE709"/>
  <c r="AO709"/>
  <c r="AP709" s="1"/>
  <c r="AE705"/>
  <c r="AO705"/>
  <c r="AP705" s="1"/>
  <c r="AE699"/>
  <c r="AO699"/>
  <c r="AP699" s="1"/>
  <c r="AE693"/>
  <c r="AO693"/>
  <c r="AP693" s="1"/>
  <c r="AE689"/>
  <c r="AO689"/>
  <c r="AP689" s="1"/>
  <c r="AE683"/>
  <c r="AO683"/>
  <c r="AP683" s="1"/>
  <c r="AE677"/>
  <c r="AO677"/>
  <c r="AP677" s="1"/>
  <c r="AE673"/>
  <c r="AO673"/>
  <c r="AP673" s="1"/>
  <c r="AE671"/>
  <c r="AO671"/>
  <c r="AP671" s="1"/>
  <c r="AE665"/>
  <c r="AO665"/>
  <c r="AP665" s="1"/>
  <c r="AE661"/>
  <c r="AO661"/>
  <c r="AP661" s="1"/>
  <c r="AE657"/>
  <c r="AO657"/>
  <c r="AP657" s="1"/>
  <c r="AE653"/>
  <c r="AO653"/>
  <c r="AP653" s="1"/>
  <c r="AE647"/>
  <c r="AO647"/>
  <c r="AP647" s="1"/>
  <c r="AE635"/>
  <c r="AO635"/>
  <c r="AP635" s="1"/>
  <c r="AE627"/>
  <c r="AO627"/>
  <c r="AP627" s="1"/>
  <c r="AE619"/>
  <c r="AO619"/>
  <c r="AP619" s="1"/>
  <c r="AE617"/>
  <c r="AO617"/>
  <c r="AP617" s="1"/>
  <c r="AE613"/>
  <c r="AO613"/>
  <c r="AP613" s="1"/>
  <c r="AE611"/>
  <c r="AO611"/>
  <c r="AP611" s="1"/>
  <c r="AE607"/>
  <c r="AO607"/>
  <c r="AP607" s="1"/>
  <c r="AE601"/>
  <c r="AO601"/>
  <c r="AP601" s="1"/>
  <c r="AE597"/>
  <c r="AO597"/>
  <c r="AP597" s="1"/>
  <c r="AE593"/>
  <c r="AO593"/>
  <c r="AP593" s="1"/>
  <c r="AE589"/>
  <c r="AO589"/>
  <c r="AP589" s="1"/>
  <c r="AE587"/>
  <c r="AO587"/>
  <c r="AP587" s="1"/>
  <c r="AE585"/>
  <c r="AO585"/>
  <c r="AP585" s="1"/>
  <c r="AE581"/>
  <c r="AO581"/>
  <c r="AP581" s="1"/>
  <c r="AE579"/>
  <c r="AO579"/>
  <c r="AP579" s="1"/>
  <c r="AE575"/>
  <c r="AO575"/>
  <c r="AP575" s="1"/>
  <c r="AE569"/>
  <c r="AO569"/>
  <c r="AP569" s="1"/>
  <c r="AE565"/>
  <c r="AO565"/>
  <c r="AP565" s="1"/>
  <c r="AE561"/>
  <c r="AO561"/>
  <c r="AP561" s="1"/>
  <c r="AE555"/>
  <c r="AO555"/>
  <c r="AP555" s="1"/>
  <c r="AE551"/>
  <c r="AO551"/>
  <c r="AP551" s="1"/>
  <c r="AE547"/>
  <c r="AO547"/>
  <c r="AP547" s="1"/>
  <c r="AE535"/>
  <c r="AO535"/>
  <c r="AP535" s="1"/>
  <c r="AE531"/>
  <c r="AO531"/>
  <c r="AP531" s="1"/>
  <c r="AE527"/>
  <c r="AO527"/>
  <c r="AP527" s="1"/>
  <c r="AE519"/>
  <c r="AO519"/>
  <c r="AP519" s="1"/>
  <c r="AE513"/>
  <c r="AO513"/>
  <c r="AP513" s="1"/>
  <c r="AE507"/>
  <c r="AO507"/>
  <c r="AP507" s="1"/>
  <c r="AE503"/>
  <c r="AO503"/>
  <c r="AP503" s="1"/>
  <c r="AE485"/>
  <c r="AO485"/>
  <c r="AP485" s="1"/>
  <c r="AE481"/>
  <c r="AO481"/>
  <c r="AP481" s="1"/>
  <c r="AE477"/>
  <c r="AO477"/>
  <c r="AP477" s="1"/>
  <c r="AE473"/>
  <c r="AO473"/>
  <c r="AP473" s="1"/>
  <c r="AE471"/>
  <c r="AO471"/>
  <c r="AP471" s="1"/>
  <c r="AE453"/>
  <c r="AO453"/>
  <c r="AP453" s="1"/>
  <c r="AE441"/>
  <c r="AO441"/>
  <c r="AP441" s="1"/>
  <c r="AE439"/>
  <c r="AO439"/>
  <c r="AP439" s="1"/>
  <c r="AE421"/>
  <c r="AO421"/>
  <c r="AP421" s="1"/>
  <c r="AE413"/>
  <c r="AO413"/>
  <c r="AP413" s="1"/>
  <c r="AE409"/>
  <c r="AO409"/>
  <c r="AP409" s="1"/>
  <c r="AE407"/>
  <c r="AO407"/>
  <c r="AP407" s="1"/>
  <c r="AE385"/>
  <c r="AO385"/>
  <c r="AP385" s="1"/>
  <c r="AE381"/>
  <c r="AO381"/>
  <c r="AP381" s="1"/>
  <c r="AE377"/>
  <c r="AO377"/>
  <c r="AP377" s="1"/>
  <c r="AE375"/>
  <c r="AO375"/>
  <c r="AP375" s="1"/>
  <c r="AE369"/>
  <c r="AO369"/>
  <c r="AP369" s="1"/>
  <c r="AE357"/>
  <c r="AO357"/>
  <c r="AP357" s="1"/>
  <c r="AE353"/>
  <c r="AO353"/>
  <c r="AP353" s="1"/>
  <c r="AE349"/>
  <c r="AO349"/>
  <c r="AP349" s="1"/>
  <c r="AE341"/>
  <c r="AO341"/>
  <c r="AP341" s="1"/>
  <c r="AE331"/>
  <c r="AO331"/>
  <c r="AP331" s="1"/>
  <c r="AE325"/>
  <c r="AO325"/>
  <c r="AP325" s="1"/>
  <c r="AE321"/>
  <c r="AO321"/>
  <c r="AP321" s="1"/>
  <c r="AE313"/>
  <c r="AO313"/>
  <c r="AP313" s="1"/>
  <c r="AE311"/>
  <c r="AO311"/>
  <c r="AP311" s="1"/>
  <c r="AE289"/>
  <c r="AO289"/>
  <c r="AP289" s="1"/>
  <c r="AE285"/>
  <c r="AO285"/>
  <c r="AP285" s="1"/>
  <c r="AE281"/>
  <c r="AO281"/>
  <c r="AP281" s="1"/>
  <c r="AE261"/>
  <c r="AO261"/>
  <c r="AP261" s="1"/>
  <c r="AE253"/>
  <c r="AO253"/>
  <c r="AP253" s="1"/>
  <c r="AE237"/>
  <c r="AO237"/>
  <c r="AP237" s="1"/>
  <c r="AE229"/>
  <c r="AO229"/>
  <c r="AP229" s="1"/>
  <c r="AE225"/>
  <c r="AO225"/>
  <c r="AP225" s="1"/>
  <c r="AE215"/>
  <c r="AO215"/>
  <c r="AP215" s="1"/>
  <c r="AE197"/>
  <c r="AO197"/>
  <c r="AP197" s="1"/>
  <c r="AP174"/>
  <c r="AP172"/>
  <c r="AP170"/>
  <c r="AP156"/>
  <c r="AP148"/>
  <c r="AP144"/>
  <c r="AP136"/>
  <c r="AP132"/>
  <c r="AP130"/>
  <c r="AP128"/>
  <c r="AP97"/>
  <c r="AP91"/>
  <c r="AP51"/>
  <c r="AL13"/>
  <c r="AL15"/>
  <c r="AL21"/>
  <c r="AL27"/>
  <c r="AL31"/>
  <c r="AL45"/>
  <c r="AM47"/>
  <c r="AM51"/>
  <c r="AL59"/>
  <c r="AL61"/>
  <c r="AL63"/>
  <c r="AL75"/>
  <c r="AL91"/>
  <c r="AM91"/>
  <c r="AL92"/>
  <c r="AN94"/>
  <c r="AP94" s="1"/>
  <c r="AL97"/>
  <c r="AL107"/>
  <c r="AL122"/>
  <c r="AL128"/>
  <c r="AL130"/>
  <c r="AL132"/>
  <c r="AL136"/>
  <c r="AN138"/>
  <c r="AP138" s="1"/>
  <c r="AN140"/>
  <c r="AP140" s="1"/>
  <c r="AN142"/>
  <c r="AP142" s="1"/>
  <c r="AL148"/>
  <c r="AL150"/>
  <c r="AN152"/>
  <c r="AP152" s="1"/>
  <c r="AL154"/>
  <c r="AL156"/>
  <c r="AL158"/>
  <c r="AN160"/>
  <c r="AP160" s="1"/>
  <c r="AN162"/>
  <c r="AP162" s="1"/>
  <c r="AN164"/>
  <c r="AP164" s="1"/>
  <c r="AL168"/>
  <c r="AL170"/>
  <c r="AL172"/>
  <c r="AL174"/>
  <c r="AN176"/>
  <c r="AP176" s="1"/>
  <c r="AL178"/>
  <c r="AN180"/>
  <c r="AP180" s="1"/>
  <c r="AE170"/>
  <c r="AE164"/>
  <c r="AE156"/>
  <c r="AE144"/>
  <c r="AE140"/>
  <c r="AE132"/>
  <c r="AE126"/>
  <c r="AE113"/>
  <c r="AE101"/>
  <c r="AE94"/>
  <c r="AE85"/>
  <c r="AE69"/>
  <c r="AE53"/>
  <c r="AE27"/>
  <c r="AE23"/>
  <c r="AE13"/>
  <c r="AP1087"/>
  <c r="AP1081"/>
  <c r="AP1073"/>
  <c r="AP1065"/>
  <c r="AP1061"/>
  <c r="AP1053"/>
  <c r="AP1045"/>
  <c r="AP1039"/>
  <c r="AP1037"/>
  <c r="AP1031"/>
  <c r="AP1023"/>
  <c r="AP1021"/>
  <c r="AP1007"/>
  <c r="AP1001"/>
  <c r="AP997"/>
  <c r="AP989"/>
  <c r="AP981"/>
  <c r="AP975"/>
  <c r="AP973"/>
  <c r="AP971"/>
  <c r="AP967"/>
  <c r="AP965"/>
  <c r="AP955"/>
  <c r="AP951"/>
  <c r="AP949"/>
  <c r="AP945"/>
  <c r="AP943"/>
  <c r="AP941"/>
  <c r="AP935"/>
  <c r="AP933"/>
  <c r="AP927"/>
  <c r="AP921"/>
  <c r="AP913"/>
  <c r="AP911"/>
  <c r="AP909"/>
  <c r="AP905"/>
  <c r="AP903"/>
  <c r="AP901"/>
  <c r="AP895"/>
  <c r="AP893"/>
  <c r="AP889"/>
  <c r="AP887"/>
  <c r="AP885"/>
  <c r="AP883"/>
  <c r="AP875"/>
  <c r="AP871"/>
  <c r="AP869"/>
  <c r="AP867"/>
  <c r="AP857"/>
  <c r="AP851"/>
  <c r="AP847"/>
  <c r="AP845"/>
  <c r="AP843"/>
  <c r="AP839"/>
  <c r="AP837"/>
  <c r="AP833"/>
  <c r="AP829"/>
  <c r="AP827"/>
  <c r="AP825"/>
  <c r="AP823"/>
  <c r="AP821"/>
  <c r="AP819"/>
  <c r="AP817"/>
  <c r="AP813"/>
  <c r="AP809"/>
  <c r="AP807"/>
  <c r="AP805"/>
  <c r="AP803"/>
  <c r="AP799"/>
  <c r="AP797"/>
  <c r="AP793"/>
  <c r="AP787"/>
  <c r="AP785"/>
  <c r="AP783"/>
  <c r="AP781"/>
  <c r="AP777"/>
  <c r="AP775"/>
  <c r="AP773"/>
  <c r="AP769"/>
  <c r="AP765"/>
  <c r="AP761"/>
  <c r="AP757"/>
  <c r="AP755"/>
  <c r="AP753"/>
  <c r="AP747"/>
  <c r="AP745"/>
  <c r="AP741"/>
  <c r="AP739"/>
  <c r="AP735"/>
  <c r="AP733"/>
  <c r="AP727"/>
  <c r="AP725"/>
  <c r="AP723"/>
  <c r="AP719"/>
  <c r="AP715"/>
  <c r="AP713"/>
  <c r="AP711"/>
  <c r="AP707"/>
  <c r="AP703"/>
  <c r="AP701"/>
  <c r="AP697"/>
  <c r="AP695"/>
  <c r="AP691"/>
  <c r="AP687"/>
  <c r="AP685"/>
  <c r="AP681"/>
  <c r="AP679"/>
  <c r="AP675"/>
  <c r="AP669"/>
  <c r="AP667"/>
  <c r="AP663"/>
  <c r="AP659"/>
  <c r="AP655"/>
  <c r="AP651"/>
  <c r="AP649"/>
  <c r="AP645"/>
  <c r="AP643"/>
  <c r="AP641"/>
  <c r="AP639"/>
  <c r="AP637"/>
  <c r="AP633"/>
  <c r="AP631"/>
  <c r="AP629"/>
  <c r="AP625"/>
  <c r="AP623"/>
  <c r="AP621"/>
  <c r="AP615"/>
  <c r="AP609"/>
  <c r="AP605"/>
  <c r="AP603"/>
  <c r="AP599"/>
  <c r="AP595"/>
  <c r="AP591"/>
  <c r="AP583"/>
  <c r="AP577"/>
  <c r="AP573"/>
  <c r="AP571"/>
  <c r="AP567"/>
  <c r="AP563"/>
  <c r="AP559"/>
  <c r="AP557"/>
  <c r="AP553"/>
  <c r="AP549"/>
  <c r="AP545"/>
  <c r="AP543"/>
  <c r="AP541"/>
  <c r="AP539"/>
  <c r="AP537"/>
  <c r="AP533"/>
  <c r="AP529"/>
  <c r="AP525"/>
  <c r="AP523"/>
  <c r="AP521"/>
  <c r="AP517"/>
  <c r="AP515"/>
  <c r="AP511"/>
  <c r="AP509"/>
  <c r="AP505"/>
  <c r="AP501"/>
  <c r="AP499"/>
  <c r="AP497"/>
  <c r="AP495"/>
  <c r="AP493"/>
  <c r="AP491"/>
  <c r="AP489"/>
  <c r="AP487"/>
  <c r="AP483"/>
  <c r="AP479"/>
  <c r="AP469"/>
  <c r="AP467"/>
  <c r="AP465"/>
  <c r="AP463"/>
  <c r="AP461"/>
  <c r="AP459"/>
  <c r="AP457"/>
  <c r="AP455"/>
  <c r="AP451"/>
  <c r="AP449"/>
  <c r="AP447"/>
  <c r="AP445"/>
  <c r="AP443"/>
  <c r="AP437"/>
  <c r="AP435"/>
  <c r="AP433"/>
  <c r="AP431"/>
  <c r="AP429"/>
  <c r="AP427"/>
  <c r="AP425"/>
  <c r="AP423"/>
  <c r="AP419"/>
  <c r="AP415"/>
  <c r="AP405"/>
  <c r="AP403"/>
  <c r="AP401"/>
  <c r="AP399"/>
  <c r="AP397"/>
  <c r="AP393"/>
  <c r="AP391"/>
  <c r="AP387"/>
  <c r="AP379"/>
  <c r="AP373"/>
  <c r="AP371"/>
  <c r="AP367"/>
  <c r="AP365"/>
  <c r="AP363"/>
  <c r="AP361"/>
  <c r="AP359"/>
  <c r="AP355"/>
  <c r="AP351"/>
  <c r="AP345"/>
  <c r="AP343"/>
  <c r="AP339"/>
  <c r="AP337"/>
  <c r="AP335"/>
  <c r="AP333"/>
  <c r="AP329"/>
  <c r="AP327"/>
  <c r="AP323"/>
  <c r="AP319"/>
  <c r="AP317"/>
  <c r="AP315"/>
  <c r="AP309"/>
  <c r="AP307"/>
  <c r="AP305"/>
  <c r="AP301"/>
  <c r="AP299"/>
  <c r="AP295"/>
  <c r="AP293"/>
  <c r="AP291"/>
  <c r="AP287"/>
  <c r="AP279"/>
  <c r="AP277"/>
  <c r="AP275"/>
  <c r="AP273"/>
  <c r="AP271"/>
  <c r="AP269"/>
  <c r="AP267"/>
  <c r="AP265"/>
  <c r="AP263"/>
  <c r="AP259"/>
  <c r="AP257"/>
  <c r="AP255"/>
  <c r="AP251"/>
  <c r="AP249"/>
  <c r="AP245"/>
  <c r="AP243"/>
  <c r="AP241"/>
  <c r="AP239"/>
  <c r="AP235"/>
  <c r="AP233"/>
  <c r="AP231"/>
  <c r="AP227"/>
  <c r="AP221"/>
  <c r="AP217"/>
  <c r="AP213"/>
  <c r="AP211"/>
  <c r="AP209"/>
  <c r="AP207"/>
  <c r="AP205"/>
  <c r="AP203"/>
  <c r="AP201"/>
  <c r="AP199"/>
  <c r="AP195"/>
  <c r="AP193"/>
  <c r="AP191"/>
  <c r="AP189"/>
  <c r="AP187"/>
  <c r="AP185"/>
  <c r="AP183"/>
  <c r="AP181"/>
  <c r="AP179"/>
  <c r="AP177"/>
  <c r="AP175"/>
  <c r="AP173"/>
  <c r="AP171"/>
  <c r="AP169"/>
  <c r="AP167"/>
  <c r="AP165"/>
  <c r="AP163"/>
  <c r="AP161"/>
  <c r="AP159"/>
  <c r="AP157"/>
  <c r="AP149"/>
  <c r="AP147"/>
  <c r="AP145"/>
  <c r="AP141"/>
  <c r="AP139"/>
  <c r="AP137"/>
  <c r="AP135"/>
  <c r="AP133"/>
  <c r="AP129"/>
  <c r="AP127"/>
  <c r="AP125"/>
  <c r="AP123"/>
  <c r="AP121"/>
  <c r="AM97"/>
  <c r="AP84"/>
  <c r="AP78"/>
  <c r="AK1091"/>
  <c r="AK1093"/>
  <c r="AK1095"/>
  <c r="AK1097"/>
  <c r="AK1099"/>
  <c r="AK1101"/>
  <c r="AK1103"/>
  <c r="AK1105"/>
  <c r="AK1107"/>
  <c r="AK1109"/>
  <c r="AK1111"/>
  <c r="AK1113"/>
  <c r="AK1115"/>
  <c r="AK1117"/>
  <c r="AK1119"/>
  <c r="AK1121"/>
  <c r="AK1123"/>
  <c r="AK1125"/>
  <c r="AK1127"/>
  <c r="AK1129"/>
  <c r="AK1131"/>
  <c r="AK1133"/>
  <c r="AK1135"/>
  <c r="AK1137"/>
  <c r="AK1139"/>
  <c r="AK1141"/>
  <c r="AK1143"/>
  <c r="AK1145"/>
  <c r="AK1147"/>
  <c r="AK1149"/>
  <c r="AK1151"/>
  <c r="AK1153"/>
  <c r="AK1155"/>
  <c r="AK1157"/>
  <c r="AK1159"/>
  <c r="AK1161"/>
  <c r="AK1163"/>
  <c r="AK1165"/>
  <c r="AK1167"/>
  <c r="AK1169"/>
  <c r="AK1171"/>
  <c r="AK1173"/>
  <c r="AK1175"/>
  <c r="AK1177"/>
  <c r="AK1179"/>
  <c r="AK1181"/>
  <c r="AK1183"/>
  <c r="AK1185"/>
  <c r="AK1187"/>
  <c r="AK1189"/>
  <c r="AK1191"/>
  <c r="AK1193"/>
  <c r="AK1195"/>
  <c r="AK1197"/>
  <c r="AK1090"/>
  <c r="AK1092"/>
  <c r="AK1094"/>
  <c r="AK1096"/>
  <c r="AK1098"/>
  <c r="AK1100"/>
  <c r="AK1102"/>
  <c r="AK1104"/>
  <c r="AK1106"/>
  <c r="AK1108"/>
  <c r="AK1110"/>
  <c r="AK1112"/>
  <c r="AK1114"/>
  <c r="AK1116"/>
  <c r="AK1118"/>
  <c r="AK1120"/>
  <c r="AK1122"/>
  <c r="AK1124"/>
  <c r="AK1126"/>
  <c r="AK1128"/>
  <c r="AK1130"/>
  <c r="AK1132"/>
  <c r="AK1134"/>
  <c r="AK1136"/>
  <c r="AK1138"/>
  <c r="AK1140"/>
  <c r="AK1142"/>
  <c r="AK1144"/>
  <c r="AK1146"/>
  <c r="AK1148"/>
  <c r="AK1150"/>
  <c r="AK1152"/>
  <c r="AK1154"/>
  <c r="AK1156"/>
  <c r="AK1158"/>
  <c r="AK1160"/>
  <c r="AK1162"/>
  <c r="AK1164"/>
  <c r="AK1166"/>
  <c r="AK1168"/>
  <c r="AK1170"/>
  <c r="AK1172"/>
  <c r="AK1174"/>
  <c r="AK1176"/>
  <c r="AK1178"/>
  <c r="AK1180"/>
  <c r="AK1182"/>
  <c r="AK1184"/>
  <c r="AK1186"/>
  <c r="AK1188"/>
  <c r="AK1190"/>
  <c r="AK1192"/>
  <c r="AK1194"/>
  <c r="AK1196"/>
  <c r="AK1198"/>
  <c r="AK1088"/>
  <c r="AK1086"/>
  <c r="AK1084"/>
  <c r="AK1082"/>
  <c r="AK1080"/>
  <c r="AK1078"/>
  <c r="AK1076"/>
  <c r="AK1074"/>
  <c r="AK1072"/>
  <c r="AK1070"/>
  <c r="AK1068"/>
  <c r="AK1066"/>
  <c r="AK1064"/>
  <c r="AK1062"/>
  <c r="AK1060"/>
  <c r="AK1058"/>
  <c r="AK1056"/>
  <c r="AK1054"/>
  <c r="AK1052"/>
  <c r="AK1050"/>
  <c r="AK1048"/>
  <c r="AK1046"/>
  <c r="AK1044"/>
  <c r="AK1042"/>
  <c r="AK1040"/>
  <c r="AK1038"/>
  <c r="AK1036"/>
  <c r="AK1034"/>
  <c r="AK1032"/>
  <c r="AK1030"/>
  <c r="AK1028"/>
  <c r="AK1026"/>
  <c r="AK1024"/>
  <c r="AK1022"/>
  <c r="AK1020"/>
  <c r="AK1018"/>
  <c r="AK1016"/>
  <c r="AK1014"/>
  <c r="AK1012"/>
  <c r="AK1010"/>
  <c r="AK1008"/>
  <c r="AK1006"/>
  <c r="AK1004"/>
  <c r="AK1002"/>
  <c r="AK1000"/>
  <c r="AK998"/>
  <c r="AK996"/>
  <c r="AK994"/>
  <c r="AK992"/>
  <c r="AK990"/>
  <c r="AK988"/>
  <c r="AK986"/>
  <c r="AK984"/>
  <c r="AK982"/>
  <c r="AK980"/>
  <c r="AK978"/>
  <c r="AK976"/>
  <c r="AK974"/>
  <c r="AK972"/>
  <c r="AK970"/>
  <c r="AK968"/>
  <c r="AK966"/>
  <c r="AK964"/>
  <c r="AK962"/>
  <c r="AK960"/>
  <c r="AK958"/>
  <c r="AK956"/>
  <c r="AK954"/>
  <c r="AK952"/>
  <c r="AE952"/>
  <c r="AK950"/>
  <c r="AK948"/>
  <c r="AK946"/>
  <c r="AK944"/>
  <c r="AK942"/>
  <c r="AK940"/>
  <c r="AE940"/>
  <c r="AK938"/>
  <c r="AK936"/>
  <c r="AK934"/>
  <c r="AK932"/>
  <c r="AK930"/>
  <c r="AK928"/>
  <c r="AE928"/>
  <c r="AK926"/>
  <c r="AK924"/>
  <c r="AK922"/>
  <c r="AK920"/>
  <c r="AK918"/>
  <c r="AK916"/>
  <c r="AK914"/>
  <c r="AK912"/>
  <c r="AK910"/>
  <c r="AK908"/>
  <c r="AK906"/>
  <c r="AK904"/>
  <c r="AE904"/>
  <c r="AK902"/>
  <c r="AK900"/>
  <c r="AK898"/>
  <c r="AK896"/>
  <c r="AK894"/>
  <c r="AK892"/>
  <c r="AK890"/>
  <c r="AK888"/>
  <c r="AE888"/>
  <c r="AK886"/>
  <c r="AK884"/>
  <c r="AK882"/>
  <c r="AK880"/>
  <c r="AK878"/>
  <c r="AK876"/>
  <c r="AK874"/>
  <c r="AK872"/>
  <c r="AK870"/>
  <c r="AK868"/>
  <c r="AK866"/>
  <c r="AK864"/>
  <c r="AK862"/>
  <c r="AK860"/>
  <c r="AE860"/>
  <c r="AK858"/>
  <c r="AK856"/>
  <c r="AK854"/>
  <c r="AK852"/>
  <c r="AE852"/>
  <c r="AK850"/>
  <c r="AK848"/>
  <c r="AK846"/>
  <c r="AK844"/>
  <c r="AK842"/>
  <c r="AK840"/>
  <c r="AK838"/>
  <c r="AK836"/>
  <c r="AK834"/>
  <c r="AK832"/>
  <c r="AK830"/>
  <c r="AK828"/>
  <c r="AE828"/>
  <c r="AK826"/>
  <c r="AK824"/>
  <c r="AE824"/>
  <c r="AK822"/>
  <c r="AK820"/>
  <c r="AK818"/>
  <c r="AK816"/>
  <c r="AK814"/>
  <c r="AK812"/>
  <c r="AK810"/>
  <c r="AK808"/>
  <c r="AK806"/>
  <c r="AK804"/>
  <c r="AK802"/>
  <c r="AK800"/>
  <c r="AK798"/>
  <c r="AK796"/>
  <c r="AK794"/>
  <c r="AE794"/>
  <c r="AK792"/>
  <c r="AK790"/>
  <c r="AK788"/>
  <c r="AK786"/>
  <c r="AE786"/>
  <c r="AK784"/>
  <c r="AK782"/>
  <c r="AK780"/>
  <c r="AK778"/>
  <c r="AK776"/>
  <c r="AK774"/>
  <c r="AK772"/>
  <c r="AE772"/>
  <c r="AK770"/>
  <c r="AK768"/>
  <c r="AK766"/>
  <c r="AK764"/>
  <c r="AK762"/>
  <c r="AK760"/>
  <c r="AE760"/>
  <c r="AK758"/>
  <c r="AE758"/>
  <c r="AK756"/>
  <c r="AK754"/>
  <c r="AK752"/>
  <c r="AK750"/>
  <c r="AK748"/>
  <c r="AK746"/>
  <c r="AE746"/>
  <c r="AK744"/>
  <c r="AK742"/>
  <c r="AK740"/>
  <c r="AE740"/>
  <c r="AK738"/>
  <c r="AK736"/>
  <c r="AK734"/>
  <c r="AK732"/>
  <c r="AK730"/>
  <c r="AK728"/>
  <c r="AK726"/>
  <c r="AE726"/>
  <c r="AK724"/>
  <c r="AK722"/>
  <c r="AK720"/>
  <c r="AK718"/>
  <c r="AK716"/>
  <c r="AK714"/>
  <c r="AE714"/>
  <c r="AK712"/>
  <c r="AK710"/>
  <c r="AK708"/>
  <c r="AK706"/>
  <c r="AK704"/>
  <c r="AK702"/>
  <c r="AK700"/>
  <c r="AE700"/>
  <c r="AK698"/>
  <c r="AE698"/>
  <c r="AK696"/>
  <c r="AK694"/>
  <c r="AE694"/>
  <c r="AK692"/>
  <c r="AE692"/>
  <c r="AK690"/>
  <c r="AK688"/>
  <c r="AK686"/>
  <c r="AK684"/>
  <c r="AE684"/>
  <c r="AK682"/>
  <c r="AK680"/>
  <c r="AK678"/>
  <c r="AK676"/>
  <c r="AE676"/>
  <c r="AK674"/>
  <c r="AK672"/>
  <c r="AK670"/>
  <c r="AK668"/>
  <c r="AK666"/>
  <c r="AE666"/>
  <c r="AK664"/>
  <c r="AK662"/>
  <c r="AK660"/>
  <c r="AE660"/>
  <c r="AK658"/>
  <c r="AK656"/>
  <c r="AK654"/>
  <c r="AK652"/>
  <c r="AK650"/>
  <c r="AE650"/>
  <c r="AK648"/>
  <c r="AK646"/>
  <c r="AK644"/>
  <c r="AK642"/>
  <c r="AK640"/>
  <c r="AK638"/>
  <c r="AK636"/>
  <c r="AK634"/>
  <c r="AK632"/>
  <c r="AK630"/>
  <c r="AK628"/>
  <c r="AK626"/>
  <c r="AK624"/>
  <c r="AE624"/>
  <c r="AK622"/>
  <c r="AK620"/>
  <c r="AK618"/>
  <c r="AK616"/>
  <c r="AK614"/>
  <c r="AK612"/>
  <c r="AK1089"/>
  <c r="AK1087"/>
  <c r="AK1085"/>
  <c r="AK1083"/>
  <c r="AK1081"/>
  <c r="AK1079"/>
  <c r="AK1077"/>
  <c r="AK1075"/>
  <c r="AK1073"/>
  <c r="AK1071"/>
  <c r="AK1069"/>
  <c r="AK1067"/>
  <c r="AK1065"/>
  <c r="AK1063"/>
  <c r="AK1061"/>
  <c r="AK1059"/>
  <c r="AK1057"/>
  <c r="AK1055"/>
  <c r="AK1053"/>
  <c r="AK1051"/>
  <c r="AK1049"/>
  <c r="AK1047"/>
  <c r="AK1045"/>
  <c r="AK1043"/>
  <c r="AK1041"/>
  <c r="AK1039"/>
  <c r="AK1037"/>
  <c r="AK1035"/>
  <c r="AK1033"/>
  <c r="AK1031"/>
  <c r="AK1029"/>
  <c r="AK1027"/>
  <c r="AK1025"/>
  <c r="AK1023"/>
  <c r="AK1021"/>
  <c r="AK1019"/>
  <c r="AK1017"/>
  <c r="AK1015"/>
  <c r="AK1013"/>
  <c r="AK1011"/>
  <c r="AK1009"/>
  <c r="AK1007"/>
  <c r="AK1005"/>
  <c r="AK1003"/>
  <c r="AK1001"/>
  <c r="AK999"/>
  <c r="AK997"/>
  <c r="AK995"/>
  <c r="AK993"/>
  <c r="AK991"/>
  <c r="AK989"/>
  <c r="AK987"/>
  <c r="AK985"/>
  <c r="AK983"/>
  <c r="AK981"/>
  <c r="AK979"/>
  <c r="AK977"/>
  <c r="AK975"/>
  <c r="AK973"/>
  <c r="AK971"/>
  <c r="AK969"/>
  <c r="AK967"/>
  <c r="AK965"/>
  <c r="AK963"/>
  <c r="AK961"/>
  <c r="AK959"/>
  <c r="AK957"/>
  <c r="AK955"/>
  <c r="AK953"/>
  <c r="AK951"/>
  <c r="AK949"/>
  <c r="AK947"/>
  <c r="AK945"/>
  <c r="AK943"/>
  <c r="AK941"/>
  <c r="AK939"/>
  <c r="AK937"/>
  <c r="AK935"/>
  <c r="AK933"/>
  <c r="AK931"/>
  <c r="AK929"/>
  <c r="AK927"/>
  <c r="AK925"/>
  <c r="AK923"/>
  <c r="AK921"/>
  <c r="AK919"/>
  <c r="AK917"/>
  <c r="AK915"/>
  <c r="AK913"/>
  <c r="AK911"/>
  <c r="AK909"/>
  <c r="AK907"/>
  <c r="AK905"/>
  <c r="AK903"/>
  <c r="AK901"/>
  <c r="AK899"/>
  <c r="AK897"/>
  <c r="AK895"/>
  <c r="AK893"/>
  <c r="AK891"/>
  <c r="AK889"/>
  <c r="AK887"/>
  <c r="AK885"/>
  <c r="AK883"/>
  <c r="AK881"/>
  <c r="AK879"/>
  <c r="AK877"/>
  <c r="AK875"/>
  <c r="AK873"/>
  <c r="AK871"/>
  <c r="AK869"/>
  <c r="AK867"/>
  <c r="AK865"/>
  <c r="AK863"/>
  <c r="AK861"/>
  <c r="AK859"/>
  <c r="AK857"/>
  <c r="AK855"/>
  <c r="AK853"/>
  <c r="AK851"/>
  <c r="AK849"/>
  <c r="AK847"/>
  <c r="AK845"/>
  <c r="AK843"/>
  <c r="AK841"/>
  <c r="AK839"/>
  <c r="AK837"/>
  <c r="AK835"/>
  <c r="AK833"/>
  <c r="AK831"/>
  <c r="AK829"/>
  <c r="AK827"/>
  <c r="AK825"/>
  <c r="AK823"/>
  <c r="AK821"/>
  <c r="AK819"/>
  <c r="AK817"/>
  <c r="AK815"/>
  <c r="AK813"/>
  <c r="AK811"/>
  <c r="AK809"/>
  <c r="AK807"/>
  <c r="AK805"/>
  <c r="AK803"/>
  <c r="AK801"/>
  <c r="AK799"/>
  <c r="AK797"/>
  <c r="AK795"/>
  <c r="AK793"/>
  <c r="AK791"/>
  <c r="AK789"/>
  <c r="AK787"/>
  <c r="AK785"/>
  <c r="AK783"/>
  <c r="AK781"/>
  <c r="AK779"/>
  <c r="AK777"/>
  <c r="AK775"/>
  <c r="AK773"/>
  <c r="AK771"/>
  <c r="AK769"/>
  <c r="AK767"/>
  <c r="AK765"/>
  <c r="AK763"/>
  <c r="AK761"/>
  <c r="AK759"/>
  <c r="AK757"/>
  <c r="AK755"/>
  <c r="AK753"/>
  <c r="AK751"/>
  <c r="AK749"/>
  <c r="AK747"/>
  <c r="AK745"/>
  <c r="AK743"/>
  <c r="AK741"/>
  <c r="AK739"/>
  <c r="AK737"/>
  <c r="AK735"/>
  <c r="AK733"/>
  <c r="AK731"/>
  <c r="AK729"/>
  <c r="AK727"/>
  <c r="AK725"/>
  <c r="AK723"/>
  <c r="AK721"/>
  <c r="AK719"/>
  <c r="AK717"/>
  <c r="AK715"/>
  <c r="AK713"/>
  <c r="AK711"/>
  <c r="AK709"/>
  <c r="AK707"/>
  <c r="AK705"/>
  <c r="AK703"/>
  <c r="AK701"/>
  <c r="AK699"/>
  <c r="AK697"/>
  <c r="AK695"/>
  <c r="AK693"/>
  <c r="AK691"/>
  <c r="AK689"/>
  <c r="AK687"/>
  <c r="AK685"/>
  <c r="AK683"/>
  <c r="AK681"/>
  <c r="AK679"/>
  <c r="AK677"/>
  <c r="AK675"/>
  <c r="AK673"/>
  <c r="AK671"/>
  <c r="AK669"/>
  <c r="AK667"/>
  <c r="AK665"/>
  <c r="AK663"/>
  <c r="AK661"/>
  <c r="AK659"/>
  <c r="AK657"/>
  <c r="AK655"/>
  <c r="AK653"/>
  <c r="AK651"/>
  <c r="AK649"/>
  <c r="AK647"/>
  <c r="AK645"/>
  <c r="AK643"/>
  <c r="AK641"/>
  <c r="AK639"/>
  <c r="AK637"/>
  <c r="AK635"/>
  <c r="AK633"/>
  <c r="AK631"/>
  <c r="AK629"/>
  <c r="AK627"/>
  <c r="AK625"/>
  <c r="AK623"/>
  <c r="AK621"/>
  <c r="AK619"/>
  <c r="AK617"/>
  <c r="AK615"/>
  <c r="AK613"/>
  <c r="AK611"/>
  <c r="AK609"/>
  <c r="AK607"/>
  <c r="AK605"/>
  <c r="AK603"/>
  <c r="AK601"/>
  <c r="AK599"/>
  <c r="AK597"/>
  <c r="AK595"/>
  <c r="AK593"/>
  <c r="AK591"/>
  <c r="AK589"/>
  <c r="AK587"/>
  <c r="AK585"/>
  <c r="AK583"/>
  <c r="AK581"/>
  <c r="AK579"/>
  <c r="AK577"/>
  <c r="AK575"/>
  <c r="AK573"/>
  <c r="AK571"/>
  <c r="AK569"/>
  <c r="AK567"/>
  <c r="AK565"/>
  <c r="AK563"/>
  <c r="AK561"/>
  <c r="AK559"/>
  <c r="AK557"/>
  <c r="AK555"/>
  <c r="AK553"/>
  <c r="AK551"/>
  <c r="AK549"/>
  <c r="AK547"/>
  <c r="AK545"/>
  <c r="AK543"/>
  <c r="AK541"/>
  <c r="AK539"/>
  <c r="AK537"/>
  <c r="AK535"/>
  <c r="AK533"/>
  <c r="AK531"/>
  <c r="AK529"/>
  <c r="AK527"/>
  <c r="AK525"/>
  <c r="AK523"/>
  <c r="AK521"/>
  <c r="AK519"/>
  <c r="AK517"/>
  <c r="AK515"/>
  <c r="AK513"/>
  <c r="AK610"/>
  <c r="AK608"/>
  <c r="AK606"/>
  <c r="AK604"/>
  <c r="AK602"/>
  <c r="AK600"/>
  <c r="AK598"/>
  <c r="AK596"/>
  <c r="AK594"/>
  <c r="AK592"/>
  <c r="AK590"/>
  <c r="AK588"/>
  <c r="AK586"/>
  <c r="AK584"/>
  <c r="AK582"/>
  <c r="AK580"/>
  <c r="AK578"/>
  <c r="AK576"/>
  <c r="AK574"/>
  <c r="AK572"/>
  <c r="AK570"/>
  <c r="AK568"/>
  <c r="AK566"/>
  <c r="AK564"/>
  <c r="AK562"/>
  <c r="AK560"/>
  <c r="AK558"/>
  <c r="AK556"/>
  <c r="AK554"/>
  <c r="AK552"/>
  <c r="AK550"/>
  <c r="AK548"/>
  <c r="AK546"/>
  <c r="AK544"/>
  <c r="AK542"/>
  <c r="AK540"/>
  <c r="AK538"/>
  <c r="AK536"/>
  <c r="AK534"/>
  <c r="AK532"/>
  <c r="AK530"/>
  <c r="AK528"/>
  <c r="AK526"/>
  <c r="AK524"/>
  <c r="AK522"/>
  <c r="AK520"/>
  <c r="AK518"/>
  <c r="AK516"/>
  <c r="AK514"/>
  <c r="AK512"/>
  <c r="AK510"/>
  <c r="AK508"/>
  <c r="AK506"/>
  <c r="AK504"/>
  <c r="AK502"/>
  <c r="AK500"/>
  <c r="AK498"/>
  <c r="AK496"/>
  <c r="AK494"/>
  <c r="AK492"/>
  <c r="AK490"/>
  <c r="AK488"/>
  <c r="AK486"/>
  <c r="AK484"/>
  <c r="AK482"/>
  <c r="AK480"/>
  <c r="AK478"/>
  <c r="AK476"/>
  <c r="AK474"/>
  <c r="AK472"/>
  <c r="AK470"/>
  <c r="AK468"/>
  <c r="AK466"/>
  <c r="AK464"/>
  <c r="AK462"/>
  <c r="AK460"/>
  <c r="AK458"/>
  <c r="AK456"/>
  <c r="AK454"/>
  <c r="AK452"/>
  <c r="AK450"/>
  <c r="AK448"/>
  <c r="AK446"/>
  <c r="AK444"/>
  <c r="AK442"/>
  <c r="AK440"/>
  <c r="AK438"/>
  <c r="AK436"/>
  <c r="AK434"/>
  <c r="AK432"/>
  <c r="AK430"/>
  <c r="AK428"/>
  <c r="AK426"/>
  <c r="AK424"/>
  <c r="AK422"/>
  <c r="AK420"/>
  <c r="AK418"/>
  <c r="AK416"/>
  <c r="AK414"/>
  <c r="AK412"/>
  <c r="AK410"/>
  <c r="AK408"/>
  <c r="AK406"/>
  <c r="AK404"/>
  <c r="AK402"/>
  <c r="AK400"/>
  <c r="AK398"/>
  <c r="AK396"/>
  <c r="AK394"/>
  <c r="AK392"/>
  <c r="AK390"/>
  <c r="AK388"/>
  <c r="AK386"/>
  <c r="AK384"/>
  <c r="AK382"/>
  <c r="AK380"/>
  <c r="AK378"/>
  <c r="AK376"/>
  <c r="AK374"/>
  <c r="AK372"/>
  <c r="AK370"/>
  <c r="AK368"/>
  <c r="AK366"/>
  <c r="AK364"/>
  <c r="AK362"/>
  <c r="AK360"/>
  <c r="AK358"/>
  <c r="AK356"/>
  <c r="AK354"/>
  <c r="AK352"/>
  <c r="AK350"/>
  <c r="AK348"/>
  <c r="AK346"/>
  <c r="AK344"/>
  <c r="AK342"/>
  <c r="AK340"/>
  <c r="AK338"/>
  <c r="AK336"/>
  <c r="AK334"/>
  <c r="AK332"/>
  <c r="AK330"/>
  <c r="AK328"/>
  <c r="AK326"/>
  <c r="AK324"/>
  <c r="AK322"/>
  <c r="AK320"/>
  <c r="AK318"/>
  <c r="AK316"/>
  <c r="AK314"/>
  <c r="AK312"/>
  <c r="AK310"/>
  <c r="AK308"/>
  <c r="AK306"/>
  <c r="AK304"/>
  <c r="AK302"/>
  <c r="AK300"/>
  <c r="AK298"/>
  <c r="AK296"/>
  <c r="AK294"/>
  <c r="AK292"/>
  <c r="AK290"/>
  <c r="AK288"/>
  <c r="AK286"/>
  <c r="AK284"/>
  <c r="AK282"/>
  <c r="AK280"/>
  <c r="AK278"/>
  <c r="AK276"/>
  <c r="AK274"/>
  <c r="AK272"/>
  <c r="AK270"/>
  <c r="AK268"/>
  <c r="AK266"/>
  <c r="AK264"/>
  <c r="AK262"/>
  <c r="AK260"/>
  <c r="AK258"/>
  <c r="AK256"/>
  <c r="AK254"/>
  <c r="AK252"/>
  <c r="AK250"/>
  <c r="AK248"/>
  <c r="AK246"/>
  <c r="AK244"/>
  <c r="AK242"/>
  <c r="AK240"/>
  <c r="AK238"/>
  <c r="AK236"/>
  <c r="AK234"/>
  <c r="AK232"/>
  <c r="AK230"/>
  <c r="AK228"/>
  <c r="AK226"/>
  <c r="AK224"/>
  <c r="AK222"/>
  <c r="AK220"/>
  <c r="AK218"/>
  <c r="AK216"/>
  <c r="AK214"/>
  <c r="AK212"/>
  <c r="AK210"/>
  <c r="AK208"/>
  <c r="AK206"/>
  <c r="AK204"/>
  <c r="AK202"/>
  <c r="AK200"/>
  <c r="AK198"/>
  <c r="AK196"/>
  <c r="AK194"/>
  <c r="AK192"/>
  <c r="AK190"/>
  <c r="AK188"/>
  <c r="AK186"/>
  <c r="AK184"/>
  <c r="AK182"/>
  <c r="AK180"/>
  <c r="AK178"/>
  <c r="AK176"/>
  <c r="AK174"/>
  <c r="AK172"/>
  <c r="AK170"/>
  <c r="AK168"/>
  <c r="AK166"/>
  <c r="AK164"/>
  <c r="AK162"/>
  <c r="AK160"/>
  <c r="AK158"/>
  <c r="AK156"/>
  <c r="AK154"/>
  <c r="AK152"/>
  <c r="AK150"/>
  <c r="AK148"/>
  <c r="AK146"/>
  <c r="AK144"/>
  <c r="AK142"/>
  <c r="AK140"/>
  <c r="AK138"/>
  <c r="AK136"/>
  <c r="AK134"/>
  <c r="AK132"/>
  <c r="AK130"/>
  <c r="AK128"/>
  <c r="AK126"/>
  <c r="AK124"/>
  <c r="AK122"/>
  <c r="AK117"/>
  <c r="AK111"/>
  <c r="AK99"/>
  <c r="AK94"/>
  <c r="AK92"/>
  <c r="AK81"/>
  <c r="AK77"/>
  <c r="AK59"/>
  <c r="AK56"/>
  <c r="AK45"/>
  <c r="AK5"/>
  <c r="AK511"/>
  <c r="AK509"/>
  <c r="AK507"/>
  <c r="AK505"/>
  <c r="AK503"/>
  <c r="AK501"/>
  <c r="AK499"/>
  <c r="AK497"/>
  <c r="AK495"/>
  <c r="AK493"/>
  <c r="AK491"/>
  <c r="AK489"/>
  <c r="AK487"/>
  <c r="AK485"/>
  <c r="AK483"/>
  <c r="AK481"/>
  <c r="AK479"/>
  <c r="AK477"/>
  <c r="AK475"/>
  <c r="AK473"/>
  <c r="AK471"/>
  <c r="AK469"/>
  <c r="AK467"/>
  <c r="AK465"/>
  <c r="AK463"/>
  <c r="AK461"/>
  <c r="AK459"/>
  <c r="AK457"/>
  <c r="AK455"/>
  <c r="AK453"/>
  <c r="AK451"/>
  <c r="AK449"/>
  <c r="AK447"/>
  <c r="AK445"/>
  <c r="AK443"/>
  <c r="AK441"/>
  <c r="AK439"/>
  <c r="AK437"/>
  <c r="AK435"/>
  <c r="AK433"/>
  <c r="AK431"/>
  <c r="AK429"/>
  <c r="AK427"/>
  <c r="AK425"/>
  <c r="AK423"/>
  <c r="AK421"/>
  <c r="AK419"/>
  <c r="AK417"/>
  <c r="AK415"/>
  <c r="AK413"/>
  <c r="AK411"/>
  <c r="AK409"/>
  <c r="AK407"/>
  <c r="AK405"/>
  <c r="AK403"/>
  <c r="AK401"/>
  <c r="AK399"/>
  <c r="AK397"/>
  <c r="AK395"/>
  <c r="AK393"/>
  <c r="AK391"/>
  <c r="AK389"/>
  <c r="AK387"/>
  <c r="AK385"/>
  <c r="AK383"/>
  <c r="AK381"/>
  <c r="AK379"/>
  <c r="AK377"/>
  <c r="AK375"/>
  <c r="AK373"/>
  <c r="AK371"/>
  <c r="AK369"/>
  <c r="AK367"/>
  <c r="AK365"/>
  <c r="AK363"/>
  <c r="AK361"/>
  <c r="AK359"/>
  <c r="AK357"/>
  <c r="AK355"/>
  <c r="AK353"/>
  <c r="AK351"/>
  <c r="AK349"/>
  <c r="AK347"/>
  <c r="AK345"/>
  <c r="AK343"/>
  <c r="AK341"/>
  <c r="AK339"/>
  <c r="AK337"/>
  <c r="AK335"/>
  <c r="AK333"/>
  <c r="AK331"/>
  <c r="AK329"/>
  <c r="AK327"/>
  <c r="AK325"/>
  <c r="AK323"/>
  <c r="AK321"/>
  <c r="AK319"/>
  <c r="AK317"/>
  <c r="AK315"/>
  <c r="AK313"/>
  <c r="AK311"/>
  <c r="AK309"/>
  <c r="AK307"/>
  <c r="AK305"/>
  <c r="AK303"/>
  <c r="AK301"/>
  <c r="AK299"/>
  <c r="AK297"/>
  <c r="AK295"/>
  <c r="AK293"/>
  <c r="AK291"/>
  <c r="AK289"/>
  <c r="AK287"/>
  <c r="AK285"/>
  <c r="AK283"/>
  <c r="AK281"/>
  <c r="AK279"/>
  <c r="AK277"/>
  <c r="AK275"/>
  <c r="AK273"/>
  <c r="AK271"/>
  <c r="AK269"/>
  <c r="AK267"/>
  <c r="AK265"/>
  <c r="AK263"/>
  <c r="AK261"/>
  <c r="AK259"/>
  <c r="AK257"/>
  <c r="AK255"/>
  <c r="AK253"/>
  <c r="AK251"/>
  <c r="AK249"/>
  <c r="AK247"/>
  <c r="AK245"/>
  <c r="AK243"/>
  <c r="AK241"/>
  <c r="AK239"/>
  <c r="AK237"/>
  <c r="AK235"/>
  <c r="AK233"/>
  <c r="AK231"/>
  <c r="AK229"/>
  <c r="AK227"/>
  <c r="AK225"/>
  <c r="AK223"/>
  <c r="AK221"/>
  <c r="AK219"/>
  <c r="AK217"/>
  <c r="AK215"/>
  <c r="AK213"/>
  <c r="AK211"/>
  <c r="AK209"/>
  <c r="AK207"/>
  <c r="AK205"/>
  <c r="AK203"/>
  <c r="AK201"/>
  <c r="AK199"/>
  <c r="AK197"/>
  <c r="AK195"/>
  <c r="AK193"/>
  <c r="AK191"/>
  <c r="AK189"/>
  <c r="AK187"/>
  <c r="AK185"/>
  <c r="AK183"/>
  <c r="AK181"/>
  <c r="AK179"/>
  <c r="AK177"/>
  <c r="AK175"/>
  <c r="AK173"/>
  <c r="AK171"/>
  <c r="AK169"/>
  <c r="AK167"/>
  <c r="AK165"/>
  <c r="AK163"/>
  <c r="AK161"/>
  <c r="AK159"/>
  <c r="AK157"/>
  <c r="AK155"/>
  <c r="AK153"/>
  <c r="AK151"/>
  <c r="AK149"/>
  <c r="AK147"/>
  <c r="AK145"/>
  <c r="AK143"/>
  <c r="AK141"/>
  <c r="AK139"/>
  <c r="AK137"/>
  <c r="AK135"/>
  <c r="AK133"/>
  <c r="AK131"/>
  <c r="AK129"/>
  <c r="AK127"/>
  <c r="AK125"/>
  <c r="AK123"/>
  <c r="AK121"/>
  <c r="AK115"/>
  <c r="AK110"/>
  <c r="AK93"/>
  <c r="AK84"/>
  <c r="AK79"/>
  <c r="AK62"/>
  <c r="AK57"/>
  <c r="AK46"/>
  <c r="AK38"/>
  <c r="AK120"/>
  <c r="AK118"/>
  <c r="AK116"/>
  <c r="AK114"/>
  <c r="AK112"/>
  <c r="AK108"/>
  <c r="AK106"/>
  <c r="AK104"/>
  <c r="AK102"/>
  <c r="AK100"/>
  <c r="AK98"/>
  <c r="AK96"/>
  <c r="AK90"/>
  <c r="AK88"/>
  <c r="AK86"/>
  <c r="AK82"/>
  <c r="AK80"/>
  <c r="AK78"/>
  <c r="AK76"/>
  <c r="AK74"/>
  <c r="AK72"/>
  <c r="AK70"/>
  <c r="AK68"/>
  <c r="AK66"/>
  <c r="AK64"/>
  <c r="AK60"/>
  <c r="AK58"/>
  <c r="AK54"/>
  <c r="AK52"/>
  <c r="AK50"/>
  <c r="AK48"/>
  <c r="AK44"/>
  <c r="AK42"/>
  <c r="AK40"/>
  <c r="AK36"/>
  <c r="AK34"/>
  <c r="AK32"/>
  <c r="AK30"/>
  <c r="AK28"/>
  <c r="AK26"/>
  <c r="AK24"/>
  <c r="AK22"/>
  <c r="AK20"/>
  <c r="AK18"/>
  <c r="AM18" s="1"/>
  <c r="AK16"/>
  <c r="AK14"/>
  <c r="AK12"/>
  <c r="AK10"/>
  <c r="AK8"/>
  <c r="AK6"/>
  <c r="AK4"/>
  <c r="AK119"/>
  <c r="AK113"/>
  <c r="AK109"/>
  <c r="AK107"/>
  <c r="AK105"/>
  <c r="AK103"/>
  <c r="AK101"/>
  <c r="AK97"/>
  <c r="AK95"/>
  <c r="AK91"/>
  <c r="AK89"/>
  <c r="AK87"/>
  <c r="AK85"/>
  <c r="AK83"/>
  <c r="AK75"/>
  <c r="AK73"/>
  <c r="AK71"/>
  <c r="AK69"/>
  <c r="AK67"/>
  <c r="AK65"/>
  <c r="AK63"/>
  <c r="AK61"/>
  <c r="AK55"/>
  <c r="AK53"/>
  <c r="AK51"/>
  <c r="AK49"/>
  <c r="AK47"/>
  <c r="AK43"/>
  <c r="AK41"/>
  <c r="AK39"/>
  <c r="AK37"/>
  <c r="AK35"/>
  <c r="AK33"/>
  <c r="AK31"/>
  <c r="AK29"/>
  <c r="AK27"/>
  <c r="AK25"/>
  <c r="AK23"/>
  <c r="AK21"/>
  <c r="AK19"/>
  <c r="AK17"/>
  <c r="AK15"/>
  <c r="AK13"/>
  <c r="AK11"/>
  <c r="AK9"/>
  <c r="AK7"/>
  <c r="AK2"/>
  <c r="AK3"/>
  <c r="AN51"/>
  <c r="AN76"/>
  <c r="AP76" s="1"/>
  <c r="AN31"/>
  <c r="AP31" s="1"/>
  <c r="P28" i="10"/>
  <c r="P9"/>
  <c r="P5"/>
  <c r="P4"/>
  <c r="P53"/>
  <c r="P51"/>
  <c r="P46"/>
  <c r="P42"/>
  <c r="P39"/>
  <c r="P38"/>
  <c r="P36"/>
  <c r="P35"/>
  <c r="P33"/>
  <c r="P31"/>
  <c r="P29"/>
  <c r="P21"/>
  <c r="P19"/>
  <c r="P8"/>
  <c r="P11"/>
  <c r="AM1090" i="4"/>
  <c r="AM1092"/>
  <c r="AN1094"/>
  <c r="AP1094" s="1"/>
  <c r="AL1098"/>
  <c r="AE1104"/>
  <c r="AM1106"/>
  <c r="AM1108"/>
  <c r="AN1110"/>
  <c r="AP1110" s="1"/>
  <c r="AE1112"/>
  <c r="AL1116"/>
  <c r="AM1122"/>
  <c r="AL1124"/>
  <c r="AN1126"/>
  <c r="AP1126" s="1"/>
  <c r="AM1128"/>
  <c r="AN1130"/>
  <c r="AP1130" s="1"/>
  <c r="AL1132"/>
  <c r="AM1138"/>
  <c r="AL1140"/>
  <c r="AN1142"/>
  <c r="AP1142" s="1"/>
  <c r="AE1144"/>
  <c r="AN1146"/>
  <c r="AP1146" s="1"/>
  <c r="AL1148"/>
  <c r="AM1154"/>
  <c r="AN1156"/>
  <c r="AP1156" s="1"/>
  <c r="AL1158"/>
  <c r="AN1164"/>
  <c r="AP1164" s="1"/>
  <c r="AL1170"/>
  <c r="AM1172"/>
  <c r="AN1176"/>
  <c r="AP1176" s="1"/>
  <c r="AL1178"/>
  <c r="AM1188"/>
  <c r="AL1190"/>
  <c r="AM1088"/>
  <c r="AM1086"/>
  <c r="AM1082"/>
  <c r="AM1078"/>
  <c r="AM1072"/>
  <c r="AM1068"/>
  <c r="AM1064"/>
  <c r="AE1062"/>
  <c r="AE1057"/>
  <c r="AE1053"/>
  <c r="AN1045"/>
  <c r="AE1041"/>
  <c r="AE1037"/>
  <c r="AM1036"/>
  <c r="AM1034"/>
  <c r="AM1030"/>
  <c r="AE1028"/>
  <c r="AM1026"/>
  <c r="AM1023"/>
  <c r="AM1014"/>
  <c r="AE998"/>
  <c r="AE989"/>
  <c r="AM980"/>
  <c r="AE977"/>
  <c r="AM975"/>
  <c r="AM967"/>
  <c r="AM955"/>
  <c r="AM953"/>
  <c r="AM951"/>
  <c r="AE948"/>
  <c r="AE946"/>
  <c r="AM945"/>
  <c r="AM943"/>
  <c r="AM941"/>
  <c r="AM935"/>
  <c r="AM933"/>
  <c r="AM930"/>
  <c r="AE929"/>
  <c r="AM927"/>
  <c r="AM915"/>
  <c r="AM898"/>
  <c r="AM897"/>
  <c r="AM895"/>
  <c r="AM893"/>
  <c r="AE885"/>
  <c r="AM882"/>
  <c r="AM871"/>
  <c r="AM869"/>
  <c r="AM851"/>
  <c r="AL846"/>
  <c r="AM834"/>
  <c r="AE833"/>
  <c r="AE831"/>
  <c r="AE829"/>
  <c r="AE816"/>
  <c r="AM814"/>
  <c r="AE811"/>
  <c r="AM809"/>
  <c r="AE804"/>
  <c r="AM786"/>
  <c r="AM781"/>
  <c r="AM779"/>
  <c r="AM777"/>
  <c r="AM773"/>
  <c r="AM757"/>
  <c r="AM755"/>
  <c r="AM753"/>
  <c r="AM747"/>
  <c r="AE745"/>
  <c r="AM739"/>
  <c r="AM722"/>
  <c r="AM711"/>
  <c r="AM709"/>
  <c r="AM705"/>
  <c r="AM699"/>
  <c r="AM691"/>
  <c r="AM683"/>
  <c r="AM675"/>
  <c r="AM658"/>
  <c r="AM627"/>
  <c r="AM619"/>
  <c r="AN1091"/>
  <c r="AP1091" s="1"/>
  <c r="AE1095"/>
  <c r="AN1097"/>
  <c r="AP1097" s="1"/>
  <c r="AM1099"/>
  <c r="AM1109"/>
  <c r="AE1119"/>
  <c r="AM1131"/>
  <c r="AN1139"/>
  <c r="AP1139" s="1"/>
  <c r="AE1151"/>
  <c r="AM1155"/>
  <c r="AM1157"/>
  <c r="AN1159"/>
  <c r="AP1159" s="1"/>
  <c r="AM1161"/>
  <c r="AM1165"/>
  <c r="AN1171"/>
  <c r="AP1171" s="1"/>
  <c r="AM1173"/>
  <c r="AN1175"/>
  <c r="AP1175" s="1"/>
  <c r="AM1177"/>
  <c r="AM1189"/>
  <c r="AM1193"/>
  <c r="AM1058"/>
  <c r="AM1040"/>
  <c r="AM611"/>
  <c r="AM594"/>
  <c r="AM571"/>
  <c r="AM563"/>
  <c r="AM555"/>
  <c r="AM547"/>
  <c r="AM530"/>
  <c r="AM507"/>
  <c r="AM487"/>
  <c r="AM477"/>
  <c r="AM461"/>
  <c r="AM445"/>
  <c r="AM404"/>
  <c r="AE378"/>
  <c r="AM373"/>
  <c r="AM312"/>
  <c r="AM309"/>
  <c r="AM302"/>
  <c r="AM253"/>
  <c r="AE217"/>
  <c r="AE212"/>
  <c r="AE210"/>
  <c r="AE186"/>
  <c r="AE172"/>
  <c r="AE165"/>
  <c r="AE162"/>
  <c r="AE146"/>
  <c r="AE122"/>
  <c r="AM1007"/>
  <c r="AL1003"/>
  <c r="AM992"/>
  <c r="AM988"/>
  <c r="AM986"/>
  <c r="AM982"/>
  <c r="AM976"/>
  <c r="AM909"/>
  <c r="AM907"/>
  <c r="AM901"/>
  <c r="AE884"/>
  <c r="AM883"/>
  <c r="AM878"/>
  <c r="AM875"/>
  <c r="AE868"/>
  <c r="AM867"/>
  <c r="AM857"/>
  <c r="AM850"/>
  <c r="AM847"/>
  <c r="AM839"/>
  <c r="AM827"/>
  <c r="AM825"/>
  <c r="AM823"/>
  <c r="AE820"/>
  <c r="AM817"/>
  <c r="AM815"/>
  <c r="AM813"/>
  <c r="AM807"/>
  <c r="AM805"/>
  <c r="AM802"/>
  <c r="AM787"/>
  <c r="AM770"/>
  <c r="AM767"/>
  <c r="AM759"/>
  <c r="AM743"/>
  <c r="AM741"/>
  <c r="AM738"/>
  <c r="AE735"/>
  <c r="AM731"/>
  <c r="AL728"/>
  <c r="AM725"/>
  <c r="AM723"/>
  <c r="AM721"/>
  <c r="AM715"/>
  <c r="AM707"/>
  <c r="AL690"/>
  <c r="AE687"/>
  <c r="AM674"/>
  <c r="AM667"/>
  <c r="AE662"/>
  <c r="AM659"/>
  <c r="AM651"/>
  <c r="AM643"/>
  <c r="AM610"/>
  <c r="AM603"/>
  <c r="AM595"/>
  <c r="AM587"/>
  <c r="AM579"/>
  <c r="AM546"/>
  <c r="AM531"/>
  <c r="AM523"/>
  <c r="AM515"/>
  <c r="AL112"/>
  <c r="AE86"/>
  <c r="AE78"/>
  <c r="AE60"/>
  <c r="AL58"/>
  <c r="AL28"/>
  <c r="AM24"/>
  <c r="AE6"/>
  <c r="AM6"/>
  <c r="AE486"/>
  <c r="AM484"/>
  <c r="AM472"/>
  <c r="AM455"/>
  <c r="AM453"/>
  <c r="AM444"/>
  <c r="AL417"/>
  <c r="AM405"/>
  <c r="AM396"/>
  <c r="AM391"/>
  <c r="AM365"/>
  <c r="AM343"/>
  <c r="AM341"/>
  <c r="AE330"/>
  <c r="AM327"/>
  <c r="AE320"/>
  <c r="AM284"/>
  <c r="AM279"/>
  <c r="AM244"/>
  <c r="AE234"/>
  <c r="AM216"/>
  <c r="AM199"/>
  <c r="AM197"/>
  <c r="AM188"/>
  <c r="AM149"/>
  <c r="AM140"/>
  <c r="AM135"/>
  <c r="AE110"/>
  <c r="AL43"/>
  <c r="AE33"/>
  <c r="K6" i="20"/>
  <c r="J6"/>
  <c r="F6"/>
  <c r="I6"/>
  <c r="E6"/>
  <c r="C106"/>
  <c r="C110"/>
  <c r="C67"/>
  <c r="C45"/>
  <c r="C21"/>
  <c r="C59"/>
  <c r="C17"/>
  <c r="C88"/>
  <c r="C90"/>
  <c r="C94"/>
  <c r="C35"/>
  <c r="C98"/>
  <c r="C82"/>
  <c r="C71"/>
  <c r="C69"/>
  <c r="C53"/>
  <c r="C29"/>
  <c r="C54"/>
  <c r="C33"/>
  <c r="C50"/>
  <c r="C30"/>
  <c r="C15"/>
  <c r="C32"/>
  <c r="C75"/>
  <c r="C8"/>
  <c r="C57"/>
  <c r="C28"/>
  <c r="C14"/>
  <c r="C55"/>
  <c r="C39"/>
  <c r="M39" s="1"/>
  <c r="O39" s="1"/>
  <c r="C84"/>
  <c r="M84" s="1"/>
  <c r="O84" s="1"/>
  <c r="C80"/>
  <c r="M80" s="1"/>
  <c r="O80" s="1"/>
  <c r="I11" i="10"/>
  <c r="I10"/>
  <c r="I8"/>
  <c r="I7"/>
  <c r="I6"/>
  <c r="I5"/>
  <c r="I4"/>
  <c r="I3"/>
  <c r="I12"/>
  <c r="H12"/>
  <c r="H11"/>
  <c r="K11" s="1"/>
  <c r="H10"/>
  <c r="K10" s="1"/>
  <c r="H8"/>
  <c r="H7"/>
  <c r="K7" s="1"/>
  <c r="H6"/>
  <c r="H5"/>
  <c r="K5" s="1"/>
  <c r="H4"/>
  <c r="H24"/>
  <c r="AE1066" i="4"/>
  <c r="AE1018"/>
  <c r="AE975"/>
  <c r="AE927"/>
  <c r="AE920"/>
  <c r="AE912"/>
  <c r="AE908"/>
  <c r="AE900"/>
  <c r="AE895"/>
  <c r="AE812"/>
  <c r="AE803"/>
  <c r="AE777"/>
  <c r="AE773"/>
  <c r="AE757"/>
  <c r="AE747"/>
  <c r="P15" i="10"/>
  <c r="P18"/>
  <c r="D56" i="22"/>
  <c r="C52"/>
  <c r="C56"/>
  <c r="AI147" i="27"/>
  <c r="AI151"/>
  <c r="AI155"/>
  <c r="AG2"/>
  <c r="AG40" i="1"/>
  <c r="AJ40" s="1"/>
  <c r="AK40" s="1"/>
  <c r="AI5" i="27"/>
  <c r="AI6"/>
  <c r="AI9"/>
  <c r="AI10"/>
  <c r="AI13"/>
  <c r="AI14"/>
  <c r="AI17"/>
  <c r="AI18"/>
  <c r="AI21"/>
  <c r="AI22"/>
  <c r="AI25"/>
  <c r="AI26"/>
  <c r="AI29"/>
  <c r="AI30"/>
  <c r="AI33"/>
  <c r="AI34"/>
  <c r="AI37"/>
  <c r="AI38"/>
  <c r="AI41"/>
  <c r="AI42"/>
  <c r="AI45"/>
  <c r="AI46"/>
  <c r="AI49"/>
  <c r="AI50"/>
  <c r="AI53"/>
  <c r="AI54"/>
  <c r="AI57"/>
  <c r="AI58"/>
  <c r="AI61"/>
  <c r="AI62"/>
  <c r="AI65"/>
  <c r="AI66"/>
  <c r="AI69"/>
  <c r="AI70"/>
  <c r="AI73"/>
  <c r="AI74"/>
  <c r="AI77"/>
  <c r="AI78"/>
  <c r="AI81"/>
  <c r="AI82"/>
  <c r="AI85"/>
  <c r="AI86"/>
  <c r="AI89"/>
  <c r="AI90"/>
  <c r="AI93"/>
  <c r="AI94"/>
  <c r="AI97"/>
  <c r="AI98"/>
  <c r="AI101"/>
  <c r="AI102"/>
  <c r="AI105"/>
  <c r="AI106"/>
  <c r="AI110"/>
  <c r="AI113"/>
  <c r="AI114"/>
  <c r="AI117"/>
  <c r="AI118"/>
  <c r="AI121"/>
  <c r="AI122"/>
  <c r="AI125"/>
  <c r="AI126"/>
  <c r="AI129"/>
  <c r="AI130"/>
  <c r="AI133"/>
  <c r="AI134"/>
  <c r="AI137"/>
  <c r="AI138"/>
  <c r="AI141"/>
  <c r="AI142"/>
  <c r="AM1087" i="4"/>
  <c r="AL1087"/>
  <c r="AE1085"/>
  <c r="AL1085"/>
  <c r="AN1083"/>
  <c r="AP1083" s="1"/>
  <c r="AM1079"/>
  <c r="AN1077"/>
  <c r="AP1077" s="1"/>
  <c r="AE1073"/>
  <c r="AL1071"/>
  <c r="AN1069"/>
  <c r="AN1062"/>
  <c r="AP1062" s="1"/>
  <c r="AL1059"/>
  <c r="AM1054"/>
  <c r="AN1054"/>
  <c r="AM1052"/>
  <c r="AN1052"/>
  <c r="AM1048"/>
  <c r="AL1048"/>
  <c r="AE1044"/>
  <c r="AN1038"/>
  <c r="AL1035"/>
  <c r="AN1013"/>
  <c r="AP1013" s="1"/>
  <c r="AM1008"/>
  <c r="AL1008"/>
  <c r="AE1005"/>
  <c r="AN1005"/>
  <c r="AP1005" s="1"/>
  <c r="AM1002"/>
  <c r="AE1002"/>
  <c r="AL1002"/>
  <c r="AM998"/>
  <c r="AN998"/>
  <c r="AM969"/>
  <c r="AE969"/>
  <c r="AN969"/>
  <c r="AP969" s="1"/>
  <c r="AL964"/>
  <c r="AM962"/>
  <c r="AN961"/>
  <c r="AP961" s="1"/>
  <c r="AE959"/>
  <c r="AL959"/>
  <c r="AN957"/>
  <c r="AP957" s="1"/>
  <c r="AN952"/>
  <c r="AP952" s="1"/>
  <c r="AL949"/>
  <c r="AM942"/>
  <c r="AL940"/>
  <c r="AE939"/>
  <c r="AL939"/>
  <c r="AM937"/>
  <c r="AE937"/>
  <c r="AN937"/>
  <c r="AP937" s="1"/>
  <c r="AL932"/>
  <c r="AN931"/>
  <c r="AP931" s="1"/>
  <c r="AL926"/>
  <c r="AL924"/>
  <c r="AE922"/>
  <c r="AN922"/>
  <c r="AP922" s="1"/>
  <c r="AM921"/>
  <c r="AL921"/>
  <c r="AE916"/>
  <c r="AN916"/>
  <c r="AP916" s="1"/>
  <c r="AM914"/>
  <c r="AE914"/>
  <c r="AL914"/>
  <c r="AM913"/>
  <c r="AL913"/>
  <c r="AE911"/>
  <c r="AL911"/>
  <c r="AM865"/>
  <c r="AN865"/>
  <c r="AP865" s="1"/>
  <c r="AN863"/>
  <c r="AM841"/>
  <c r="AL841"/>
  <c r="AE821"/>
  <c r="AE796"/>
  <c r="AM793"/>
  <c r="AE793"/>
  <c r="AE788"/>
  <c r="AM785"/>
  <c r="AE785"/>
  <c r="AE783"/>
  <c r="AE752"/>
  <c r="AM737"/>
  <c r="AE623"/>
  <c r="AE559"/>
  <c r="P56" i="10"/>
  <c r="P30"/>
  <c r="P26"/>
  <c r="P22"/>
  <c r="AM905" i="4"/>
  <c r="AM885"/>
  <c r="AE858"/>
  <c r="AM799"/>
  <c r="AM769"/>
  <c r="AM765"/>
  <c r="AM727"/>
  <c r="AM635"/>
  <c r="AM459"/>
  <c r="AM357"/>
  <c r="AM311"/>
  <c r="AM285"/>
  <c r="AM245"/>
  <c r="AM235"/>
  <c r="AM221"/>
  <c r="AE221"/>
  <c r="AM205"/>
  <c r="AE205"/>
  <c r="AE201"/>
  <c r="AE196"/>
  <c r="AE193"/>
  <c r="AM189"/>
  <c r="AE189"/>
  <c r="AE184"/>
  <c r="AE181"/>
  <c r="AE174"/>
  <c r="AE130"/>
  <c r="AE92"/>
  <c r="P50" i="10"/>
  <c r="P45"/>
  <c r="P40"/>
  <c r="P34"/>
  <c r="AE102" i="4"/>
  <c r="AE70"/>
  <c r="AE34"/>
  <c r="H30" i="22"/>
  <c r="AN30" s="1"/>
  <c r="H31"/>
  <c r="AN31" s="1"/>
  <c r="H22" i="10"/>
  <c r="H71"/>
  <c r="K71" s="1"/>
  <c r="H53"/>
  <c r="K53" s="1"/>
  <c r="H49"/>
  <c r="K49" s="1"/>
  <c r="H42"/>
  <c r="H38"/>
  <c r="H34"/>
  <c r="H26"/>
  <c r="H30"/>
  <c r="H28"/>
  <c r="I74"/>
  <c r="I61"/>
  <c r="I56"/>
  <c r="I54"/>
  <c r="I52"/>
  <c r="I50"/>
  <c r="I48"/>
  <c r="I45"/>
  <c r="I43"/>
  <c r="I41"/>
  <c r="I39"/>
  <c r="I37"/>
  <c r="I35"/>
  <c r="I33"/>
  <c r="I31"/>
  <c r="I29"/>
  <c r="I27"/>
  <c r="I25"/>
  <c r="H61"/>
  <c r="K61" s="1"/>
  <c r="H69"/>
  <c r="K69" s="1"/>
  <c r="H55"/>
  <c r="K55" s="1"/>
  <c r="H51"/>
  <c r="K51" s="1"/>
  <c r="H45"/>
  <c r="K45" s="1"/>
  <c r="H44"/>
  <c r="H32"/>
  <c r="H36"/>
  <c r="AI145" i="27"/>
  <c r="AI146"/>
  <c r="AI149"/>
  <c r="AI150"/>
  <c r="AI153"/>
  <c r="AI154"/>
  <c r="AI157"/>
  <c r="L3" i="11"/>
  <c r="L4"/>
  <c r="L5"/>
  <c r="L6"/>
  <c r="L9"/>
  <c r="L10"/>
  <c r="L11"/>
  <c r="L14"/>
  <c r="L17"/>
  <c r="L19"/>
  <c r="L22"/>
  <c r="L24"/>
  <c r="L26"/>
  <c r="L28"/>
  <c r="L29"/>
  <c r="AI3" i="27"/>
  <c r="AI7"/>
  <c r="AI11"/>
  <c r="AI15"/>
  <c r="AI19"/>
  <c r="AI23"/>
  <c r="AI27"/>
  <c r="AI31"/>
  <c r="AI35"/>
  <c r="AI39"/>
  <c r="AI43"/>
  <c r="AI47"/>
  <c r="AI51"/>
  <c r="AI55"/>
  <c r="AI59"/>
  <c r="AI63"/>
  <c r="AI67"/>
  <c r="AI71"/>
  <c r="AI75"/>
  <c r="AI79"/>
  <c r="AI83"/>
  <c r="AI87"/>
  <c r="AI91"/>
  <c r="AI95"/>
  <c r="AI99"/>
  <c r="AI103"/>
  <c r="AI107"/>
  <c r="AI111"/>
  <c r="AI115"/>
  <c r="AI119"/>
  <c r="AI123"/>
  <c r="AI127"/>
  <c r="AI131"/>
  <c r="AI135"/>
  <c r="AI139"/>
  <c r="AI143"/>
  <c r="L2" i="11"/>
  <c r="L7"/>
  <c r="L8"/>
  <c r="L12"/>
  <c r="L13"/>
  <c r="L18"/>
  <c r="L20"/>
  <c r="L23"/>
  <c r="L25"/>
  <c r="L27"/>
  <c r="AE1080" i="4"/>
  <c r="AE1034"/>
  <c r="AE992"/>
  <c r="AE982"/>
  <c r="AE976"/>
  <c r="AE973"/>
  <c r="AE967"/>
  <c r="AE955"/>
  <c r="AE941"/>
  <c r="AE938"/>
  <c r="AE935"/>
  <c r="AE901"/>
  <c r="AE889"/>
  <c r="AE886"/>
  <c r="AE883"/>
  <c r="AE854"/>
  <c r="AE851"/>
  <c r="AE848"/>
  <c r="AE843"/>
  <c r="AE840"/>
  <c r="AE832"/>
  <c r="AE827"/>
  <c r="AE825"/>
  <c r="AE823"/>
  <c r="AE817"/>
  <c r="AE810"/>
  <c r="AE807"/>
  <c r="AE792"/>
  <c r="AE775"/>
  <c r="AE764"/>
  <c r="AE762"/>
  <c r="AE725"/>
  <c r="AE722"/>
  <c r="AE720"/>
  <c r="AE715"/>
  <c r="AE713"/>
  <c r="AE707"/>
  <c r="AE697"/>
  <c r="AE695"/>
  <c r="AE682"/>
  <c r="AE679"/>
  <c r="AE667"/>
  <c r="AE658"/>
  <c r="AE656"/>
  <c r="AE651"/>
  <c r="AE649"/>
  <c r="AE643"/>
  <c r="AE636"/>
  <c r="AE634"/>
  <c r="AE628"/>
  <c r="AE625"/>
  <c r="AE1076"/>
  <c r="AE1026"/>
  <c r="AE5"/>
  <c r="AE4" i="1"/>
  <c r="C3" i="11"/>
  <c r="B4"/>
  <c r="B5"/>
  <c r="B6"/>
  <c r="B7"/>
  <c r="C8"/>
  <c r="C9"/>
  <c r="C10"/>
  <c r="C11"/>
  <c r="C12"/>
  <c r="B13"/>
  <c r="B14"/>
  <c r="C15"/>
  <c r="B16"/>
  <c r="C17"/>
  <c r="C18"/>
  <c r="B19"/>
  <c r="C20"/>
  <c r="B21"/>
  <c r="C22"/>
  <c r="C23"/>
  <c r="B24"/>
  <c r="C25"/>
  <c r="B26"/>
  <c r="C27"/>
  <c r="B28"/>
  <c r="C29"/>
  <c r="C30"/>
  <c r="AE3" i="1"/>
  <c r="AY30"/>
  <c r="AY34"/>
  <c r="B3" i="11"/>
  <c r="C4"/>
  <c r="C5"/>
  <c r="C6"/>
  <c r="C7"/>
  <c r="B8"/>
  <c r="B9"/>
  <c r="B10"/>
  <c r="B11"/>
  <c r="B12"/>
  <c r="C13"/>
  <c r="C14"/>
  <c r="B15"/>
  <c r="C16"/>
  <c r="B17"/>
  <c r="B18"/>
  <c r="C19"/>
  <c r="B20"/>
  <c r="C21"/>
  <c r="B22"/>
  <c r="B23"/>
  <c r="C24"/>
  <c r="B25"/>
  <c r="C26"/>
  <c r="B27"/>
  <c r="B29"/>
  <c r="AB4" i="1"/>
  <c r="AY18"/>
  <c r="AY42"/>
  <c r="P2" i="10"/>
  <c r="AE1100" i="4"/>
  <c r="AW10" i="1"/>
  <c r="AW9"/>
  <c r="AW30"/>
  <c r="H74" i="10"/>
  <c r="K74" s="1"/>
  <c r="I69"/>
  <c r="I71"/>
  <c r="AE1132" i="4"/>
  <c r="AE1173"/>
  <c r="AM359"/>
  <c r="AM331"/>
  <c r="AM295"/>
  <c r="AM276"/>
  <c r="AM231"/>
  <c r="AM203"/>
  <c r="AM148"/>
  <c r="AE1127"/>
  <c r="AE1172"/>
  <c r="AE1177"/>
  <c r="AE1188"/>
  <c r="AE1193"/>
  <c r="AE1060"/>
  <c r="AE1040"/>
  <c r="AE1036"/>
  <c r="AE1010"/>
  <c r="AE988"/>
  <c r="AE971"/>
  <c r="AE960"/>
  <c r="AE951"/>
  <c r="AE943"/>
  <c r="AE933"/>
  <c r="AE887"/>
  <c r="AE874"/>
  <c r="AE869"/>
  <c r="AE864"/>
  <c r="AE856"/>
  <c r="AE822"/>
  <c r="AE813"/>
  <c r="AE805"/>
  <c r="AE800"/>
  <c r="AE787"/>
  <c r="AE756"/>
  <c r="AE753"/>
  <c r="AE741"/>
  <c r="AE736"/>
  <c r="AE723"/>
  <c r="AE703"/>
  <c r="AM412"/>
  <c r="AM372"/>
  <c r="AM156"/>
  <c r="AM63"/>
  <c r="AG7" i="1"/>
  <c r="AJ7" s="1"/>
  <c r="AK7" s="1"/>
  <c r="AE1092" i="4"/>
  <c r="AE1128"/>
  <c r="AE1147"/>
  <c r="AL4"/>
  <c r="AE1099"/>
  <c r="AE1124"/>
  <c r="AE1131"/>
  <c r="AE1136"/>
  <c r="AE1157"/>
  <c r="AG16" i="1"/>
  <c r="AJ16" s="1"/>
  <c r="AK16" s="1"/>
  <c r="AG23"/>
  <c r="AJ23" s="1"/>
  <c r="AK23" s="1"/>
  <c r="AG31"/>
  <c r="AJ31" s="1"/>
  <c r="AK31" s="1"/>
  <c r="P55" i="10"/>
  <c r="P49"/>
  <c r="P44"/>
  <c r="P27"/>
  <c r="P25"/>
  <c r="P23"/>
  <c r="P16"/>
  <c r="P14"/>
  <c r="P12"/>
  <c r="P10"/>
  <c r="P6"/>
  <c r="P54"/>
  <c r="P52"/>
  <c r="P48"/>
  <c r="P47"/>
  <c r="P43"/>
  <c r="P41"/>
  <c r="P57"/>
  <c r="P37"/>
  <c r="P32"/>
  <c r="P24"/>
  <c r="P20"/>
  <c r="P17"/>
  <c r="P13"/>
  <c r="P7"/>
  <c r="P3"/>
  <c r="K57"/>
  <c r="K58"/>
  <c r="K59"/>
  <c r="F32" i="22"/>
  <c r="F27"/>
  <c r="F26"/>
  <c r="AL32"/>
  <c r="AJ32"/>
  <c r="AH32"/>
  <c r="AF32"/>
  <c r="AD32"/>
  <c r="AB32"/>
  <c r="Z32"/>
  <c r="X32"/>
  <c r="V32"/>
  <c r="T32"/>
  <c r="R32"/>
  <c r="P32"/>
  <c r="N32"/>
  <c r="L32"/>
  <c r="J32"/>
  <c r="AC27"/>
  <c r="R27"/>
  <c r="AH26"/>
  <c r="X26"/>
  <c r="M26"/>
  <c r="R36"/>
  <c r="R37" s="1"/>
  <c r="D32"/>
  <c r="D27"/>
  <c r="D26"/>
  <c r="AM32"/>
  <c r="AK32"/>
  <c r="AI32"/>
  <c r="AG32"/>
  <c r="AE32"/>
  <c r="AC32"/>
  <c r="AA32"/>
  <c r="Y32"/>
  <c r="W32"/>
  <c r="U32"/>
  <c r="S32"/>
  <c r="Q32"/>
  <c r="O32"/>
  <c r="M32"/>
  <c r="K32"/>
  <c r="AH27"/>
  <c r="X27"/>
  <c r="AC26"/>
  <c r="F29"/>
  <c r="F36" s="1"/>
  <c r="AL29"/>
  <c r="AD29"/>
  <c r="V29"/>
  <c r="M29"/>
  <c r="AG29"/>
  <c r="L29"/>
  <c r="D29"/>
  <c r="AH29"/>
  <c r="Z29"/>
  <c r="AW42" i="1"/>
  <c r="BE42" s="1"/>
  <c r="AW45"/>
  <c r="AT11"/>
  <c r="AW13"/>
  <c r="AW22"/>
  <c r="C30" i="22"/>
  <c r="H34"/>
  <c r="AN34" s="1"/>
  <c r="M124" i="20"/>
  <c r="O124" s="1"/>
  <c r="M125"/>
  <c r="O125" s="1"/>
  <c r="M126"/>
  <c r="O126" s="1"/>
  <c r="M127"/>
  <c r="O127" s="1"/>
  <c r="M128"/>
  <c r="O128" s="1"/>
  <c r="M129"/>
  <c r="O129" s="1"/>
  <c r="M130"/>
  <c r="O130" s="1"/>
  <c r="M131"/>
  <c r="O131" s="1"/>
  <c r="M132"/>
  <c r="O132" s="1"/>
  <c r="M133"/>
  <c r="O133" s="1"/>
  <c r="M134"/>
  <c r="O134" s="1"/>
  <c r="H33" i="22"/>
  <c r="J30" i="10"/>
  <c r="M121" i="20"/>
  <c r="O121" s="1"/>
  <c r="M122"/>
  <c r="O122" s="1"/>
  <c r="M123"/>
  <c r="O123" s="1"/>
  <c r="M100"/>
  <c r="O100" s="1"/>
  <c r="M101"/>
  <c r="O101" s="1"/>
  <c r="M102"/>
  <c r="O102" s="1"/>
  <c r="M103"/>
  <c r="O103" s="1"/>
  <c r="M104"/>
  <c r="O104" s="1"/>
  <c r="M105"/>
  <c r="O105" s="1"/>
  <c r="M106"/>
  <c r="O106" s="1"/>
  <c r="M107"/>
  <c r="O107" s="1"/>
  <c r="M108"/>
  <c r="O108" s="1"/>
  <c r="M109"/>
  <c r="O109" s="1"/>
  <c r="M110"/>
  <c r="O110" s="1"/>
  <c r="M111"/>
  <c r="O111" s="1"/>
  <c r="M112"/>
  <c r="O112" s="1"/>
  <c r="M113"/>
  <c r="O113" s="1"/>
  <c r="M114"/>
  <c r="O114" s="1"/>
  <c r="M115"/>
  <c r="O115" s="1"/>
  <c r="M116"/>
  <c r="O116" s="1"/>
  <c r="M117"/>
  <c r="O117" s="1"/>
  <c r="M118"/>
  <c r="O118" s="1"/>
  <c r="M119"/>
  <c r="O119" s="1"/>
  <c r="M120"/>
  <c r="O120" s="1"/>
  <c r="I2" i="10"/>
  <c r="I16"/>
  <c r="H17"/>
  <c r="K17" s="1"/>
  <c r="I20"/>
  <c r="H21"/>
  <c r="K21" s="1"/>
  <c r="I24"/>
  <c r="H25"/>
  <c r="K25" s="1"/>
  <c r="I28"/>
  <c r="H29"/>
  <c r="K29" s="1"/>
  <c r="I32"/>
  <c r="H33"/>
  <c r="K33" s="1"/>
  <c r="I36"/>
  <c r="H37"/>
  <c r="K37" s="1"/>
  <c r="I40"/>
  <c r="H41"/>
  <c r="K41" s="1"/>
  <c r="I44"/>
  <c r="I46"/>
  <c r="H46"/>
  <c r="K46" s="1"/>
  <c r="I47"/>
  <c r="H47"/>
  <c r="K47" s="1"/>
  <c r="H48"/>
  <c r="K48" s="1"/>
  <c r="H50"/>
  <c r="I53"/>
  <c r="I55"/>
  <c r="H2"/>
  <c r="K2" s="1"/>
  <c r="H3"/>
  <c r="K3" s="1"/>
  <c r="H15"/>
  <c r="K15" s="1"/>
  <c r="I18"/>
  <c r="H19"/>
  <c r="K19" s="1"/>
  <c r="I22"/>
  <c r="H23"/>
  <c r="K23" s="1"/>
  <c r="I26"/>
  <c r="H27"/>
  <c r="K27" s="1"/>
  <c r="I30"/>
  <c r="H31"/>
  <c r="K31" s="1"/>
  <c r="I34"/>
  <c r="H35"/>
  <c r="K35" s="1"/>
  <c r="I38"/>
  <c r="H39"/>
  <c r="K39" s="1"/>
  <c r="I42"/>
  <c r="H43"/>
  <c r="K43" s="1"/>
  <c r="H14"/>
  <c r="K14" s="1"/>
  <c r="H13"/>
  <c r="K13" s="1"/>
  <c r="I51"/>
  <c r="H52"/>
  <c r="K52" s="1"/>
  <c r="H54"/>
  <c r="H56"/>
  <c r="AE1086" i="4"/>
  <c r="AE1088"/>
  <c r="AE1082"/>
  <c r="AE1078"/>
  <c r="AE1052"/>
  <c r="AE1000"/>
  <c r="AE996"/>
  <c r="AE984"/>
  <c r="AE980"/>
  <c r="AE968"/>
  <c r="AE965"/>
  <c r="AE961"/>
  <c r="AE956"/>
  <c r="AE954"/>
  <c r="AE945"/>
  <c r="AE931"/>
  <c r="AE921"/>
  <c r="AE918"/>
  <c r="AE913"/>
  <c r="AE903"/>
  <c r="AE892"/>
  <c r="AE890"/>
  <c r="AE882"/>
  <c r="AE876"/>
  <c r="AE871"/>
  <c r="AE865"/>
  <c r="AE850"/>
  <c r="AE845"/>
  <c r="AE839"/>
  <c r="AE1098"/>
  <c r="AE1108"/>
  <c r="AE1111"/>
  <c r="AE1120"/>
  <c r="AE1126"/>
  <c r="AE1148"/>
  <c r="AE1152"/>
  <c r="AE1161"/>
  <c r="AE1165"/>
  <c r="C3" i="10"/>
  <c r="B17"/>
  <c r="C18"/>
  <c r="B21"/>
  <c r="C22"/>
  <c r="B25"/>
  <c r="C26"/>
  <c r="B29"/>
  <c r="C30"/>
  <c r="B33"/>
  <c r="C34"/>
  <c r="B37"/>
  <c r="C38"/>
  <c r="B41"/>
  <c r="C42"/>
  <c r="B45"/>
  <c r="B47"/>
  <c r="C57"/>
  <c r="B59"/>
  <c r="B61"/>
  <c r="B72"/>
  <c r="C73"/>
  <c r="B81"/>
  <c r="AY4" i="1"/>
  <c r="AV10"/>
  <c r="AY11"/>
  <c r="AV13"/>
  <c r="AY14"/>
  <c r="AV17"/>
  <c r="AV21"/>
  <c r="AV22"/>
  <c r="AV25"/>
  <c r="AV26"/>
  <c r="AY27"/>
  <c r="AV37"/>
  <c r="AV38"/>
  <c r="AV42"/>
  <c r="AV45"/>
  <c r="AY46"/>
  <c r="B5" i="10"/>
  <c r="B7"/>
  <c r="B9"/>
  <c r="B11"/>
  <c r="B13"/>
  <c r="B15"/>
  <c r="C16"/>
  <c r="B19"/>
  <c r="C20"/>
  <c r="B23"/>
  <c r="C24"/>
  <c r="B27"/>
  <c r="C28"/>
  <c r="B31"/>
  <c r="C32"/>
  <c r="B35"/>
  <c r="C36"/>
  <c r="B39"/>
  <c r="C40"/>
  <c r="B43"/>
  <c r="C44"/>
  <c r="C46"/>
  <c r="C47"/>
  <c r="C59"/>
  <c r="C65"/>
  <c r="B68"/>
  <c r="C69"/>
  <c r="C77"/>
  <c r="AV9" i="1"/>
  <c r="AY10"/>
  <c r="AV14"/>
  <c r="AV18"/>
  <c r="AY19"/>
  <c r="AY22"/>
  <c r="AY26"/>
  <c r="AV29"/>
  <c r="AV30"/>
  <c r="AV33"/>
  <c r="AV34"/>
  <c r="AY35"/>
  <c r="AY38"/>
  <c r="AV41"/>
  <c r="AY43"/>
  <c r="AV46"/>
  <c r="AE100" i="4"/>
  <c r="AN1160"/>
  <c r="AP1160" s="1"/>
  <c r="AL1177"/>
  <c r="AL1193"/>
  <c r="AE1096"/>
  <c r="AE1107"/>
  <c r="AE1113"/>
  <c r="AE1115"/>
  <c r="AE1123"/>
  <c r="AE1140"/>
  <c r="AE1146"/>
  <c r="AE1156"/>
  <c r="AE1160"/>
  <c r="AE1168"/>
  <c r="AL1173"/>
  <c r="AE1176"/>
  <c r="AN1188"/>
  <c r="AP1188" s="1"/>
  <c r="AE1189"/>
  <c r="AE1191"/>
  <c r="AM961"/>
  <c r="AM957"/>
  <c r="AM956"/>
  <c r="AM949"/>
  <c r="AM940"/>
  <c r="AM938"/>
  <c r="AM931"/>
  <c r="AM928"/>
  <c r="AM920"/>
  <c r="AM903"/>
  <c r="AM900"/>
  <c r="AM892"/>
  <c r="AM775"/>
  <c r="AM772"/>
  <c r="AM764"/>
  <c r="AM485"/>
  <c r="AM481"/>
  <c r="AL20"/>
  <c r="AE68"/>
  <c r="AM1062"/>
  <c r="AM990"/>
  <c r="AE116"/>
  <c r="AE44"/>
  <c r="AL44"/>
  <c r="AL12"/>
  <c r="AM876"/>
  <c r="AM873"/>
  <c r="AM852"/>
  <c r="AM849"/>
  <c r="AM848"/>
  <c r="AM845"/>
  <c r="AM843"/>
  <c r="AM751"/>
  <c r="AM735"/>
  <c r="AM719"/>
  <c r="AM703"/>
  <c r="AM687"/>
  <c r="AM671"/>
  <c r="AM655"/>
  <c r="AM639"/>
  <c r="AM623"/>
  <c r="AM607"/>
  <c r="AM591"/>
  <c r="AM575"/>
  <c r="AM559"/>
  <c r="AM543"/>
  <c r="AM527"/>
  <c r="AM511"/>
  <c r="AM439"/>
  <c r="AM183"/>
  <c r="AE1179"/>
  <c r="AN1180"/>
  <c r="AP1180" s="1"/>
  <c r="AE1180"/>
  <c r="AN1184"/>
  <c r="AP1184" s="1"/>
  <c r="AN1187"/>
  <c r="AP1187" s="1"/>
  <c r="AE1187"/>
  <c r="AE1195"/>
  <c r="AM1197"/>
  <c r="AL1197"/>
  <c r="AE108"/>
  <c r="AL1090"/>
  <c r="AL1102"/>
  <c r="AN1106"/>
  <c r="AP1106" s="1"/>
  <c r="AN1107"/>
  <c r="AP1107" s="1"/>
  <c r="AN1114"/>
  <c r="AP1114" s="1"/>
  <c r="AL1134"/>
  <c r="AL1138"/>
  <c r="AL1150"/>
  <c r="AL1154"/>
  <c r="AN1167"/>
  <c r="AP1167" s="1"/>
  <c r="AL1179"/>
  <c r="AM1181"/>
  <c r="AE1181"/>
  <c r="AE1183"/>
  <c r="AE1185"/>
  <c r="AL1186"/>
  <c r="AN1186"/>
  <c r="AP1186" s="1"/>
  <c r="AE52"/>
  <c r="AE1090"/>
  <c r="AE1091"/>
  <c r="AE1097"/>
  <c r="AL1100"/>
  <c r="AE1102"/>
  <c r="AE1103"/>
  <c r="AE1105"/>
  <c r="AN1105"/>
  <c r="AP1105" s="1"/>
  <c r="AE1106"/>
  <c r="AE1114"/>
  <c r="AE1116"/>
  <c r="AE1134"/>
  <c r="AE1135"/>
  <c r="AE1137"/>
  <c r="AN1137"/>
  <c r="AP1137" s="1"/>
  <c r="AE1138"/>
  <c r="AE1139"/>
  <c r="AE1143"/>
  <c r="AE1145"/>
  <c r="AN1149"/>
  <c r="AP1149" s="1"/>
  <c r="AE1150"/>
  <c r="AE1153"/>
  <c r="AN1153"/>
  <c r="AP1153" s="1"/>
  <c r="AE1154"/>
  <c r="AE1155"/>
  <c r="AL1157"/>
  <c r="AE1159"/>
  <c r="AE1163"/>
  <c r="AL1165"/>
  <c r="AE1167"/>
  <c r="AN1168"/>
  <c r="AP1168" s="1"/>
  <c r="AE1169"/>
  <c r="AN1170"/>
  <c r="AP1170" s="1"/>
  <c r="AE1171"/>
  <c r="AN1183"/>
  <c r="AP1183" s="1"/>
  <c r="AE1184"/>
  <c r="AE1197"/>
  <c r="AE1072"/>
  <c r="AE1068"/>
  <c r="AE1064"/>
  <c r="AE1038"/>
  <c r="AE1030"/>
  <c r="AM996"/>
  <c r="AM968"/>
  <c r="AM912"/>
  <c r="AM890"/>
  <c r="AM887"/>
  <c r="AM864"/>
  <c r="AM837"/>
  <c r="AM836"/>
  <c r="AM826"/>
  <c r="AM819"/>
  <c r="AM788"/>
  <c r="AM783"/>
  <c r="AM762"/>
  <c r="AM746"/>
  <c r="AM730"/>
  <c r="AM714"/>
  <c r="AM698"/>
  <c r="AM682"/>
  <c r="AM666"/>
  <c r="AM650"/>
  <c r="AM634"/>
  <c r="AM618"/>
  <c r="AM602"/>
  <c r="AM586"/>
  <c r="AM570"/>
  <c r="AM554"/>
  <c r="AM538"/>
  <c r="AM522"/>
  <c r="AM506"/>
  <c r="AM469"/>
  <c r="AM333"/>
  <c r="AM237"/>
  <c r="AM213"/>
  <c r="AM1098"/>
  <c r="AM1102"/>
  <c r="AN1113"/>
  <c r="AP1113" s="1"/>
  <c r="AM1113"/>
  <c r="AM1114"/>
  <c r="AM1126"/>
  <c r="AM1132"/>
  <c r="AM1134"/>
  <c r="AN1145"/>
  <c r="AP1145" s="1"/>
  <c r="AM1145"/>
  <c r="AM1146"/>
  <c r="AM1150"/>
  <c r="AM1160"/>
  <c r="AM1167"/>
  <c r="AM1179"/>
  <c r="AM1180"/>
  <c r="AN1182"/>
  <c r="AP1182" s="1"/>
  <c r="AM1183"/>
  <c r="AM1195"/>
  <c r="AL1195"/>
  <c r="AM1196"/>
  <c r="AN1196"/>
  <c r="AP1196" s="1"/>
  <c r="AE1196"/>
  <c r="AN1090"/>
  <c r="AP1090" s="1"/>
  <c r="AL1092"/>
  <c r="AE1094"/>
  <c r="AN1098"/>
  <c r="AP1098" s="1"/>
  <c r="AN1102"/>
  <c r="AP1102" s="1"/>
  <c r="AL1106"/>
  <c r="AN1109"/>
  <c r="AP1109" s="1"/>
  <c r="AE1110"/>
  <c r="AL1114"/>
  <c r="AN1115"/>
  <c r="AP1115" s="1"/>
  <c r="AN1117"/>
  <c r="AP1117" s="1"/>
  <c r="AE1118"/>
  <c r="AL1118"/>
  <c r="AE1121"/>
  <c r="AN1121"/>
  <c r="AP1121" s="1"/>
  <c r="AE1122"/>
  <c r="AN1122"/>
  <c r="AP1122" s="1"/>
  <c r="AN1123"/>
  <c r="AP1123" s="1"/>
  <c r="AL1126"/>
  <c r="AE1129"/>
  <c r="AE1130"/>
  <c r="AN1134"/>
  <c r="AP1134" s="1"/>
  <c r="AN1138"/>
  <c r="AP1138" s="1"/>
  <c r="AN1141"/>
  <c r="AP1141" s="1"/>
  <c r="AE1142"/>
  <c r="AL1146"/>
  <c r="AN1147"/>
  <c r="AP1147" s="1"/>
  <c r="AN1150"/>
  <c r="AP1150" s="1"/>
  <c r="AN1154"/>
  <c r="AP1154" s="1"/>
  <c r="AN1155"/>
  <c r="AP1155" s="1"/>
  <c r="AL1161"/>
  <c r="AL1163"/>
  <c r="AE1164"/>
  <c r="AL1167"/>
  <c r="AL1169"/>
  <c r="AN1172"/>
  <c r="AP1172" s="1"/>
  <c r="AN1174"/>
  <c r="AP1174" s="1"/>
  <c r="AE1175"/>
  <c r="AN1179"/>
  <c r="AP1179" s="1"/>
  <c r="AL1181"/>
  <c r="AL1183"/>
  <c r="AL1185"/>
  <c r="AL1189"/>
  <c r="AL1191"/>
  <c r="AE1192"/>
  <c r="AN1195"/>
  <c r="AP1195" s="1"/>
  <c r="AM1091"/>
  <c r="AM1094"/>
  <c r="AM1110"/>
  <c r="AM1118"/>
  <c r="AN1129"/>
  <c r="AP1129" s="1"/>
  <c r="AM1129"/>
  <c r="AM1130"/>
  <c r="AM1139"/>
  <c r="AM1142"/>
  <c r="AM1148"/>
  <c r="AM1159"/>
  <c r="AM1163"/>
  <c r="AM1164"/>
  <c r="AM1171"/>
  <c r="AM1175"/>
  <c r="AM1176"/>
  <c r="AM1187"/>
  <c r="AM1191"/>
  <c r="AM1192"/>
  <c r="AN1192"/>
  <c r="AP1192" s="1"/>
  <c r="AL1094"/>
  <c r="AN1099"/>
  <c r="AP1099" s="1"/>
  <c r="AL1108"/>
  <c r="AL1110"/>
  <c r="AN1118"/>
  <c r="AP1118" s="1"/>
  <c r="AL1122"/>
  <c r="AL1130"/>
  <c r="AN1131"/>
  <c r="AP1131" s="1"/>
  <c r="AL1142"/>
  <c r="AL1159"/>
  <c r="AN1163"/>
  <c r="AP1163" s="1"/>
  <c r="AL1171"/>
  <c r="AL1175"/>
  <c r="AL1187"/>
  <c r="AN1191"/>
  <c r="AP1191" s="1"/>
  <c r="AM700"/>
  <c r="AM695"/>
  <c r="AM689"/>
  <c r="AM684"/>
  <c r="AM679"/>
  <c r="AM673"/>
  <c r="AM668"/>
  <c r="AM663"/>
  <c r="AM657"/>
  <c r="AM652"/>
  <c r="AM647"/>
  <c r="AM641"/>
  <c r="AM636"/>
  <c r="AM631"/>
  <c r="AM625"/>
  <c r="AM620"/>
  <c r="AM615"/>
  <c r="AM609"/>
  <c r="AM604"/>
  <c r="AM599"/>
  <c r="AM593"/>
  <c r="AM588"/>
  <c r="AM583"/>
  <c r="AM577"/>
  <c r="AM572"/>
  <c r="AM567"/>
  <c r="AM561"/>
  <c r="AM556"/>
  <c r="AM551"/>
  <c r="AM545"/>
  <c r="AM540"/>
  <c r="AM529"/>
  <c r="AM524"/>
  <c r="AM513"/>
  <c r="AM508"/>
  <c r="AM503"/>
  <c r="AM500"/>
  <c r="AM491"/>
  <c r="AM471"/>
  <c r="AM449"/>
  <c r="AM440"/>
  <c r="AM429"/>
  <c r="AM421"/>
  <c r="AM381"/>
  <c r="AM363"/>
  <c r="AM353"/>
  <c r="AM325"/>
  <c r="AM321"/>
  <c r="AM316"/>
  <c r="AM270"/>
  <c r="AM268"/>
  <c r="AM229"/>
  <c r="AM225"/>
  <c r="AM196"/>
  <c r="AM181"/>
  <c r="AM174"/>
  <c r="AM172"/>
  <c r="AM142"/>
  <c r="AM1066"/>
  <c r="AM1060"/>
  <c r="AM1038"/>
  <c r="AM1018"/>
  <c r="AM1000"/>
  <c r="AM984"/>
  <c r="AM978"/>
  <c r="AM973"/>
  <c r="AM971"/>
  <c r="AM965"/>
  <c r="AM964"/>
  <c r="AM954"/>
  <c r="AM947"/>
  <c r="AM916"/>
  <c r="AM911"/>
  <c r="AM904"/>
  <c r="AM891"/>
  <c r="AM889"/>
  <c r="AM874"/>
  <c r="AM863"/>
  <c r="AM856"/>
  <c r="AM840"/>
  <c r="AM833"/>
  <c r="AM829"/>
  <c r="AM828"/>
  <c r="AM821"/>
  <c r="AM812"/>
  <c r="AM810"/>
  <c r="AM803"/>
  <c r="AM800"/>
  <c r="AM792"/>
  <c r="AM784"/>
  <c r="AM776"/>
  <c r="AM763"/>
  <c r="AM761"/>
  <c r="AM752"/>
  <c r="AM748"/>
  <c r="AM745"/>
  <c r="AM736"/>
  <c r="AM732"/>
  <c r="AM729"/>
  <c r="AM720"/>
  <c r="AM716"/>
  <c r="AM713"/>
  <c r="AM704"/>
  <c r="AM697"/>
  <c r="AM693"/>
  <c r="AM688"/>
  <c r="AM681"/>
  <c r="AM677"/>
  <c r="AM672"/>
  <c r="AM665"/>
  <c r="AM661"/>
  <c r="AM656"/>
  <c r="AM649"/>
  <c r="AM645"/>
  <c r="AM640"/>
  <c r="AM633"/>
  <c r="AM629"/>
  <c r="AM624"/>
  <c r="AM617"/>
  <c r="AM613"/>
  <c r="AM608"/>
  <c r="AM601"/>
  <c r="AM597"/>
  <c r="AM592"/>
  <c r="AM585"/>
  <c r="AM581"/>
  <c r="AM576"/>
  <c r="AM569"/>
  <c r="AM565"/>
  <c r="AM560"/>
  <c r="AM553"/>
  <c r="AM549"/>
  <c r="AM544"/>
  <c r="AM537"/>
  <c r="AM533"/>
  <c r="AM528"/>
  <c r="AM521"/>
  <c r="AM517"/>
  <c r="AM512"/>
  <c r="AM505"/>
  <c r="AM501"/>
  <c r="AM493"/>
  <c r="AM452"/>
  <c r="AM437"/>
  <c r="AM430"/>
  <c r="AM428"/>
  <c r="AM398"/>
  <c r="AM356"/>
  <c r="AM349"/>
  <c r="AM344"/>
  <c r="AM324"/>
  <c r="AM300"/>
  <c r="AM269"/>
  <c r="AM261"/>
  <c r="AM228"/>
  <c r="AM215"/>
  <c r="AM193"/>
  <c r="AM184"/>
  <c r="AM173"/>
  <c r="AM165"/>
  <c r="AM125"/>
  <c r="G6" i="20"/>
  <c r="J26" i="22"/>
  <c r="J27"/>
  <c r="L27"/>
  <c r="L28"/>
  <c r="I26"/>
  <c r="AF9" i="27"/>
  <c r="AC9" s="1"/>
  <c r="AF13"/>
  <c r="AC13" s="1"/>
  <c r="AF16"/>
  <c r="AC16" s="1"/>
  <c r="AF17"/>
  <c r="AC17" s="1"/>
  <c r="AF21"/>
  <c r="AC21" s="1"/>
  <c r="AF24"/>
  <c r="AC24" s="1"/>
  <c r="AF28"/>
  <c r="AB28" s="1"/>
  <c r="AF33"/>
  <c r="AC33" s="1"/>
  <c r="AF40"/>
  <c r="AC40" s="1"/>
  <c r="AF44"/>
  <c r="AB44" s="1"/>
  <c r="AF48"/>
  <c r="AC48" s="1"/>
  <c r="AF53"/>
  <c r="AC53" s="1"/>
  <c r="AF57"/>
  <c r="AC57" s="1"/>
  <c r="AG3"/>
  <c r="AC3" s="1"/>
  <c r="AI4"/>
  <c r="AG5"/>
  <c r="AB5" s="1"/>
  <c r="AG7"/>
  <c r="AB7" s="1"/>
  <c r="AI8"/>
  <c r="AG11"/>
  <c r="AC11" s="1"/>
  <c r="AI12"/>
  <c r="AG15"/>
  <c r="AB15" s="1"/>
  <c r="AI16"/>
  <c r="AG19"/>
  <c r="AC19" s="1"/>
  <c r="AI20"/>
  <c r="AG23"/>
  <c r="AB23" s="1"/>
  <c r="AI24"/>
  <c r="AG25"/>
  <c r="AB25" s="1"/>
  <c r="AG27"/>
  <c r="AC27" s="1"/>
  <c r="AI28"/>
  <c r="AG29"/>
  <c r="AB29" s="1"/>
  <c r="AG31"/>
  <c r="AB31" s="1"/>
  <c r="AI32"/>
  <c r="AG35"/>
  <c r="AB35" s="1"/>
  <c r="AI36"/>
  <c r="AG37"/>
  <c r="AB37" s="1"/>
  <c r="AG39"/>
  <c r="AB39" s="1"/>
  <c r="AI40"/>
  <c r="AG41"/>
  <c r="AB41" s="1"/>
  <c r="AG43"/>
  <c r="AC43" s="1"/>
  <c r="AI44"/>
  <c r="AG45"/>
  <c r="AB45" s="1"/>
  <c r="AG47"/>
  <c r="AB47" s="1"/>
  <c r="AI48"/>
  <c r="AG49"/>
  <c r="AB49" s="1"/>
  <c r="AG51"/>
  <c r="AB51" s="1"/>
  <c r="AI52"/>
  <c r="AG55"/>
  <c r="AB55" s="1"/>
  <c r="AI56"/>
  <c r="AG59"/>
  <c r="AB59" s="1"/>
  <c r="AI60"/>
  <c r="AG61"/>
  <c r="AB61" s="1"/>
  <c r="AG63"/>
  <c r="AC63" s="1"/>
  <c r="AI64"/>
  <c r="AG65"/>
  <c r="AB65" s="1"/>
  <c r="AG67"/>
  <c r="AB67" s="1"/>
  <c r="AI68"/>
  <c r="AG69"/>
  <c r="AB69" s="1"/>
  <c r="AG71"/>
  <c r="AC71" s="1"/>
  <c r="AI72"/>
  <c r="AG73"/>
  <c r="AB73" s="1"/>
  <c r="AG75"/>
  <c r="AC75" s="1"/>
  <c r="AI76"/>
  <c r="AG77"/>
  <c r="AB77" s="1"/>
  <c r="AG79"/>
  <c r="AC79" s="1"/>
  <c r="AI80"/>
  <c r="AG81"/>
  <c r="AB81" s="1"/>
  <c r="AG83"/>
  <c r="AC83" s="1"/>
  <c r="AI84"/>
  <c r="AG85"/>
  <c r="AB85" s="1"/>
  <c r="AG87"/>
  <c r="AC87" s="1"/>
  <c r="AI88"/>
  <c r="AG89"/>
  <c r="AB89" s="1"/>
  <c r="AG91"/>
  <c r="AC91" s="1"/>
  <c r="AI92"/>
  <c r="AG93"/>
  <c r="AB93" s="1"/>
  <c r="AG95"/>
  <c r="AC95" s="1"/>
  <c r="AI96"/>
  <c r="AG97"/>
  <c r="AB97" s="1"/>
  <c r="AG99"/>
  <c r="AB99" s="1"/>
  <c r="AI100"/>
  <c r="AG101"/>
  <c r="AB101" s="1"/>
  <c r="AG103"/>
  <c r="AC103" s="1"/>
  <c r="AI104"/>
  <c r="AG105"/>
  <c r="AB105" s="1"/>
  <c r="AG107"/>
  <c r="AC107" s="1"/>
  <c r="AI108"/>
  <c r="AG109"/>
  <c r="AB109" s="1"/>
  <c r="AG111"/>
  <c r="AC111" s="1"/>
  <c r="AI112"/>
  <c r="AG113"/>
  <c r="AB113" s="1"/>
  <c r="AG115"/>
  <c r="AC115" s="1"/>
  <c r="AI116"/>
  <c r="AG117"/>
  <c r="AB117" s="1"/>
  <c r="AG119"/>
  <c r="AC119" s="1"/>
  <c r="AI120"/>
  <c r="AG121"/>
  <c r="AB121" s="1"/>
  <c r="AG123"/>
  <c r="AB123" s="1"/>
  <c r="AI124"/>
  <c r="AG125"/>
  <c r="AB125" s="1"/>
  <c r="AG127"/>
  <c r="AC127" s="1"/>
  <c r="AI128"/>
  <c r="AG129"/>
  <c r="AB129" s="1"/>
  <c r="AG131"/>
  <c r="AC131" s="1"/>
  <c r="AI132"/>
  <c r="AG133"/>
  <c r="AB133" s="1"/>
  <c r="AG135"/>
  <c r="AC135" s="1"/>
  <c r="AI136"/>
  <c r="AG137"/>
  <c r="AB137" s="1"/>
  <c r="AG139"/>
  <c r="AC139" s="1"/>
  <c r="AI140"/>
  <c r="AG141"/>
  <c r="AB141" s="1"/>
  <c r="AG143"/>
  <c r="AC143" s="1"/>
  <c r="AI144"/>
  <c r="AG145"/>
  <c r="AB145" s="1"/>
  <c r="AG147"/>
  <c r="AB147" s="1"/>
  <c r="AI148"/>
  <c r="AG149"/>
  <c r="AB149" s="1"/>
  <c r="AG151"/>
  <c r="AC151" s="1"/>
  <c r="AI152"/>
  <c r="AG153"/>
  <c r="AB153" s="1"/>
  <c r="AG155"/>
  <c r="AC155" s="1"/>
  <c r="AI156"/>
  <c r="AG157"/>
  <c r="AB157" s="1"/>
  <c r="AG159"/>
  <c r="AC159" s="1"/>
  <c r="AG27" i="1"/>
  <c r="AJ27" s="1"/>
  <c r="AK27" s="1"/>
  <c r="AG43"/>
  <c r="AJ43" s="1"/>
  <c r="AK43" s="1"/>
  <c r="AF4" i="27"/>
  <c r="AC4" s="1"/>
  <c r="AF8"/>
  <c r="AC8" s="1"/>
  <c r="AF12"/>
  <c r="AB12" s="1"/>
  <c r="AF20"/>
  <c r="AB20" s="1"/>
  <c r="AF32"/>
  <c r="AC32" s="1"/>
  <c r="AF36"/>
  <c r="AB36" s="1"/>
  <c r="AF52"/>
  <c r="AB52" s="1"/>
  <c r="AF56"/>
  <c r="AC56" s="1"/>
  <c r="AF60"/>
  <c r="AC60" s="1"/>
  <c r="AF64"/>
  <c r="AC64" s="1"/>
  <c r="AF68"/>
  <c r="AB68" s="1"/>
  <c r="AF72"/>
  <c r="AC72" s="1"/>
  <c r="AF76"/>
  <c r="AB76" s="1"/>
  <c r="AF80"/>
  <c r="AC80" s="1"/>
  <c r="AF84"/>
  <c r="AC84" s="1"/>
  <c r="AF88"/>
  <c r="AC88" s="1"/>
  <c r="AF92"/>
  <c r="AB92" s="1"/>
  <c r="AF96"/>
  <c r="AC96" s="1"/>
  <c r="AF100"/>
  <c r="AB100" s="1"/>
  <c r="AF104"/>
  <c r="AC104" s="1"/>
  <c r="AF108"/>
  <c r="AB108" s="1"/>
  <c r="AF112"/>
  <c r="AC112" s="1"/>
  <c r="AF116"/>
  <c r="AB116" s="1"/>
  <c r="AF120"/>
  <c r="AC120" s="1"/>
  <c r="AF124"/>
  <c r="AB124" s="1"/>
  <c r="AF128"/>
  <c r="AC128" s="1"/>
  <c r="AF132"/>
  <c r="AB132" s="1"/>
  <c r="AF136"/>
  <c r="AB136" s="1"/>
  <c r="AF140"/>
  <c r="AC140" s="1"/>
  <c r="AF144"/>
  <c r="AC144" s="1"/>
  <c r="AF148"/>
  <c r="AC148" s="1"/>
  <c r="AF152"/>
  <c r="AB152" s="1"/>
  <c r="AF156"/>
  <c r="AB156" s="1"/>
  <c r="AI158"/>
  <c r="AF2"/>
  <c r="AW34" i="1"/>
  <c r="BE34" s="1"/>
  <c r="AW41"/>
  <c r="AT43"/>
  <c r="AG4"/>
  <c r="AK4" s="1"/>
  <c r="AG8"/>
  <c r="AJ8" s="1"/>
  <c r="AK8" s="1"/>
  <c r="AG9"/>
  <c r="AJ9" s="1"/>
  <c r="AK9" s="1"/>
  <c r="AG11"/>
  <c r="AJ11" s="1"/>
  <c r="AK11" s="1"/>
  <c r="AG15"/>
  <c r="AJ15" s="1"/>
  <c r="AK15" s="1"/>
  <c r="AG19"/>
  <c r="AJ19" s="1"/>
  <c r="AK19" s="1"/>
  <c r="AG24"/>
  <c r="AJ24" s="1"/>
  <c r="AK24" s="1"/>
  <c r="AG25"/>
  <c r="AJ25" s="1"/>
  <c r="AK25" s="1"/>
  <c r="AG30"/>
  <c r="AJ30" s="1"/>
  <c r="AK30" s="1"/>
  <c r="AG32"/>
  <c r="AJ32" s="1"/>
  <c r="AK32" s="1"/>
  <c r="AG33"/>
  <c r="AJ33" s="1"/>
  <c r="AK33" s="1"/>
  <c r="AG35"/>
  <c r="AJ35" s="1"/>
  <c r="AK35" s="1"/>
  <c r="AG39"/>
  <c r="AJ39" s="1"/>
  <c r="AK39" s="1"/>
  <c r="AG46"/>
  <c r="AJ46" s="1"/>
  <c r="AK46" s="1"/>
  <c r="AM1070" i="4"/>
  <c r="AN1070"/>
  <c r="AP1070" s="1"/>
  <c r="AE1070"/>
  <c r="AL1070"/>
  <c r="AN1019"/>
  <c r="AP1019" s="1"/>
  <c r="AM1006"/>
  <c r="AE1006"/>
  <c r="AN1006"/>
  <c r="AM917"/>
  <c r="AE917"/>
  <c r="AN917"/>
  <c r="AP917" s="1"/>
  <c r="AL726"/>
  <c r="AM600"/>
  <c r="AE600"/>
  <c r="AM562"/>
  <c r="AE562"/>
  <c r="AM204"/>
  <c r="AE204"/>
  <c r="AL204"/>
  <c r="AN204"/>
  <c r="AP204" s="1"/>
  <c r="AE202"/>
  <c r="AE153"/>
  <c r="AN131"/>
  <c r="AP131" s="1"/>
  <c r="AL119"/>
  <c r="AM103"/>
  <c r="AE74"/>
  <c r="AM74"/>
  <c r="AL9"/>
  <c r="AM994"/>
  <c r="AN994"/>
  <c r="AP994" s="1"/>
  <c r="AE994"/>
  <c r="AL994"/>
  <c r="AM972"/>
  <c r="AE972"/>
  <c r="AL972"/>
  <c r="AN972"/>
  <c r="AP972" s="1"/>
  <c r="AM899"/>
  <c r="AE899"/>
  <c r="AN899"/>
  <c r="AP899" s="1"/>
  <c r="AM877"/>
  <c r="AN877"/>
  <c r="AP877" s="1"/>
  <c r="AE877"/>
  <c r="AM859"/>
  <c r="AE859"/>
  <c r="AN859"/>
  <c r="AP859" s="1"/>
  <c r="AM855"/>
  <c r="AE855"/>
  <c r="AN855"/>
  <c r="AP855" s="1"/>
  <c r="AL855"/>
  <c r="AM844"/>
  <c r="AE844"/>
  <c r="AL844"/>
  <c r="AM685"/>
  <c r="AE685"/>
  <c r="AL685"/>
  <c r="AM669"/>
  <c r="AE669"/>
  <c r="AL669"/>
  <c r="AM648"/>
  <c r="AE648"/>
  <c r="AM557"/>
  <c r="AE557"/>
  <c r="AL557"/>
  <c r="AM541"/>
  <c r="AE541"/>
  <c r="AL541"/>
  <c r="AM520"/>
  <c r="AE520"/>
  <c r="AM494"/>
  <c r="AE494"/>
  <c r="AL494"/>
  <c r="AN482"/>
  <c r="AP482" s="1"/>
  <c r="AN354"/>
  <c r="AP354" s="1"/>
  <c r="AE354"/>
  <c r="AN208"/>
  <c r="AP208" s="1"/>
  <c r="AE208"/>
  <c r="AE177"/>
  <c r="AM167"/>
  <c r="AL167"/>
  <c r="AM151"/>
  <c r="AE151"/>
  <c r="AL151"/>
  <c r="AN151"/>
  <c r="AP151" s="1"/>
  <c r="AN143"/>
  <c r="AP143" s="1"/>
  <c r="AM124"/>
  <c r="AE124"/>
  <c r="AL124"/>
  <c r="AN124"/>
  <c r="AP124" s="1"/>
  <c r="AL74"/>
  <c r="AL131"/>
  <c r="AL414"/>
  <c r="AL917"/>
  <c r="AM1056"/>
  <c r="AE1056"/>
  <c r="AN1056"/>
  <c r="AP1056" s="1"/>
  <c r="AM1028"/>
  <c r="AL1028"/>
  <c r="AL1015"/>
  <c r="AM944"/>
  <c r="AL944"/>
  <c r="AE944"/>
  <c r="AN944"/>
  <c r="AP944" s="1"/>
  <c r="AM816"/>
  <c r="AL816"/>
  <c r="AM789"/>
  <c r="AE789"/>
  <c r="AN789"/>
  <c r="AP789" s="1"/>
  <c r="AL789"/>
  <c r="AM728"/>
  <c r="AE728"/>
  <c r="AL598"/>
  <c r="AM417"/>
  <c r="AN417"/>
  <c r="AP417" s="1"/>
  <c r="AM389"/>
  <c r="AL389"/>
  <c r="AE389"/>
  <c r="AN389"/>
  <c r="AP389" s="1"/>
  <c r="AE106"/>
  <c r="AL40"/>
  <c r="AM33"/>
  <c r="AM1042"/>
  <c r="AE1042"/>
  <c r="AL1042"/>
  <c r="AN1042"/>
  <c r="AP1042" s="1"/>
  <c r="AM1032"/>
  <c r="AL1032"/>
  <c r="AE1032"/>
  <c r="AN1029"/>
  <c r="AP1029" s="1"/>
  <c r="AM963"/>
  <c r="AE963"/>
  <c r="AN963"/>
  <c r="AP963" s="1"/>
  <c r="AM896"/>
  <c r="AL896"/>
  <c r="AE896"/>
  <c r="AL894"/>
  <c r="AM872"/>
  <c r="AE872"/>
  <c r="AL872"/>
  <c r="AN872"/>
  <c r="AP872" s="1"/>
  <c r="AL870"/>
  <c r="AM853"/>
  <c r="AE853"/>
  <c r="AN853"/>
  <c r="AP853" s="1"/>
  <c r="AL853"/>
  <c r="AM835"/>
  <c r="AE835"/>
  <c r="AN835"/>
  <c r="AP835" s="1"/>
  <c r="AL835"/>
  <c r="AM771"/>
  <c r="AE771"/>
  <c r="AN771"/>
  <c r="AP771" s="1"/>
  <c r="AL771"/>
  <c r="AM754"/>
  <c r="AE754"/>
  <c r="AL754"/>
  <c r="AM664"/>
  <c r="AE664"/>
  <c r="AL662"/>
  <c r="AM642"/>
  <c r="AL642"/>
  <c r="AM626"/>
  <c r="AE626"/>
  <c r="AM536"/>
  <c r="AE536"/>
  <c r="AL534"/>
  <c r="AM514"/>
  <c r="AL514"/>
  <c r="AM492"/>
  <c r="AN492"/>
  <c r="AE490"/>
  <c r="AL490"/>
  <c r="AM468"/>
  <c r="AE468"/>
  <c r="AL468"/>
  <c r="AN468"/>
  <c r="AP468" s="1"/>
  <c r="AE466"/>
  <c r="AL466"/>
  <c r="AL456"/>
  <c r="AN456"/>
  <c r="AP456" s="1"/>
  <c r="AL438"/>
  <c r="AM348"/>
  <c r="AN348"/>
  <c r="AP348" s="1"/>
  <c r="AE348"/>
  <c r="AL346"/>
  <c r="AL328"/>
  <c r="AN328"/>
  <c r="AP328" s="1"/>
  <c r="AM317"/>
  <c r="AE317"/>
  <c r="AL315"/>
  <c r="AN297"/>
  <c r="AP297" s="1"/>
  <c r="AM280"/>
  <c r="AE280"/>
  <c r="AN280"/>
  <c r="AP280" s="1"/>
  <c r="AE249"/>
  <c r="AN223"/>
  <c r="AP223" s="1"/>
  <c r="AE81"/>
  <c r="AL81"/>
  <c r="AL79"/>
  <c r="AL95"/>
  <c r="AL33"/>
  <c r="AL42"/>
  <c r="AL96"/>
  <c r="AN202"/>
  <c r="AP202" s="1"/>
  <c r="AN600"/>
  <c r="AP600" s="1"/>
  <c r="AN816"/>
  <c r="AP816" s="1"/>
  <c r="AE598"/>
  <c r="AM1075"/>
  <c r="AL1075"/>
  <c r="AM1012"/>
  <c r="AE1012"/>
  <c r="AN1012"/>
  <c r="AP1012" s="1"/>
  <c r="AL1012"/>
  <c r="AM946"/>
  <c r="AL946"/>
  <c r="AM818"/>
  <c r="AE818"/>
  <c r="AM706"/>
  <c r="AL706"/>
  <c r="AM690"/>
  <c r="AE690"/>
  <c r="AM578"/>
  <c r="AL578"/>
  <c r="AE414"/>
  <c r="AE80"/>
  <c r="AL80"/>
  <c r="AE58"/>
  <c r="AM58"/>
  <c r="AL25"/>
  <c r="AE17"/>
  <c r="AN1089"/>
  <c r="AP1089" s="1"/>
  <c r="AN1084"/>
  <c r="AP1084" s="1"/>
  <c r="AM1084"/>
  <c r="AE1084"/>
  <c r="AL1084"/>
  <c r="AE1074"/>
  <c r="AM1074"/>
  <c r="AN1074"/>
  <c r="AP1074" s="1"/>
  <c r="AL1074"/>
  <c r="AN1024"/>
  <c r="AP1024" s="1"/>
  <c r="AM1024"/>
  <c r="AE1024"/>
  <c r="AL1024"/>
  <c r="AM749"/>
  <c r="AE749"/>
  <c r="AN749"/>
  <c r="AP749" s="1"/>
  <c r="AM733"/>
  <c r="AE733"/>
  <c r="AL733"/>
  <c r="AM712"/>
  <c r="AE712"/>
  <c r="AM621"/>
  <c r="AE621"/>
  <c r="AL621"/>
  <c r="AM605"/>
  <c r="AE605"/>
  <c r="AL605"/>
  <c r="AM584"/>
  <c r="AE584"/>
  <c r="AM436"/>
  <c r="AE434"/>
  <c r="AM413"/>
  <c r="AL413"/>
  <c r="AL411"/>
  <c r="AM397"/>
  <c r="AE397"/>
  <c r="AM395"/>
  <c r="AL395"/>
  <c r="AN395"/>
  <c r="AP395" s="1"/>
  <c r="AM388"/>
  <c r="AE388"/>
  <c r="AL388"/>
  <c r="AN383"/>
  <c r="AP383" s="1"/>
  <c r="AN303"/>
  <c r="AP303" s="1"/>
  <c r="AM263"/>
  <c r="AM247"/>
  <c r="AE247"/>
  <c r="AL247"/>
  <c r="AN247"/>
  <c r="AP247" s="1"/>
  <c r="AE230"/>
  <c r="AE57"/>
  <c r="AL87"/>
  <c r="AL106"/>
  <c r="AN153"/>
  <c r="AP153" s="1"/>
  <c r="AL202"/>
  <c r="AL600"/>
  <c r="AL818"/>
  <c r="AN1028"/>
  <c r="AP1028" s="1"/>
  <c r="AN1075"/>
  <c r="AP1075" s="1"/>
  <c r="AE96"/>
  <c r="AE1081"/>
  <c r="AM1076"/>
  <c r="AN1076"/>
  <c r="AM1071"/>
  <c r="AN1071"/>
  <c r="AP1071" s="1"/>
  <c r="AM1050"/>
  <c r="AE1050"/>
  <c r="AL1050"/>
  <c r="AN1044"/>
  <c r="AM1044"/>
  <c r="AM1039"/>
  <c r="AM1020"/>
  <c r="AE1020"/>
  <c r="AL1020"/>
  <c r="AM1016"/>
  <c r="AE1016"/>
  <c r="AL1016"/>
  <c r="AL1011"/>
  <c r="AM991"/>
  <c r="AN991"/>
  <c r="AP991" s="1"/>
  <c r="AM970"/>
  <c r="AE970"/>
  <c r="AL970"/>
  <c r="AM952"/>
  <c r="AL952"/>
  <c r="AM939"/>
  <c r="AN939"/>
  <c r="AP939" s="1"/>
  <c r="AM925"/>
  <c r="AE925"/>
  <c r="AN925"/>
  <c r="AP925" s="1"/>
  <c r="AM922"/>
  <c r="AL922"/>
  <c r="AM910"/>
  <c r="AM906"/>
  <c r="AE906"/>
  <c r="AL906"/>
  <c r="AM888"/>
  <c r="AL888"/>
  <c r="AM881"/>
  <c r="AE881"/>
  <c r="AN881"/>
  <c r="AP881" s="1"/>
  <c r="AM866"/>
  <c r="AM842"/>
  <c r="AE842"/>
  <c r="AL842"/>
  <c r="AM824"/>
  <c r="AL824"/>
  <c r="AM811"/>
  <c r="AN811"/>
  <c r="AP811" s="1"/>
  <c r="AM797"/>
  <c r="AE797"/>
  <c r="AM794"/>
  <c r="AL794"/>
  <c r="AM782"/>
  <c r="AM768"/>
  <c r="AE768"/>
  <c r="AM744"/>
  <c r="AE744"/>
  <c r="AM701"/>
  <c r="AE701"/>
  <c r="AM680"/>
  <c r="AE680"/>
  <c r="AM637"/>
  <c r="AE637"/>
  <c r="AM616"/>
  <c r="AE616"/>
  <c r="AM573"/>
  <c r="AE573"/>
  <c r="AM552"/>
  <c r="AE552"/>
  <c r="AM509"/>
  <c r="AE509"/>
  <c r="AM460"/>
  <c r="AM375"/>
  <c r="AM334"/>
  <c r="AE334"/>
  <c r="AE322"/>
  <c r="AM301"/>
  <c r="AE301"/>
  <c r="AM299"/>
  <c r="AE299"/>
  <c r="AM292"/>
  <c r="AM252"/>
  <c r="AM238"/>
  <c r="AE238"/>
  <c r="AE226"/>
  <c r="AM157"/>
  <c r="AE157"/>
  <c r="AM141"/>
  <c r="AE141"/>
  <c r="AM139"/>
  <c r="AE139"/>
  <c r="AM132"/>
  <c r="AE21"/>
  <c r="AE45"/>
  <c r="AN1085"/>
  <c r="AP1085" s="1"/>
  <c r="AM1080"/>
  <c r="AL1080"/>
  <c r="AM1055"/>
  <c r="AN1055"/>
  <c r="AP1055" s="1"/>
  <c r="AM1046"/>
  <c r="AN1046"/>
  <c r="AE1046"/>
  <c r="AM1022"/>
  <c r="AE1022"/>
  <c r="AL1022"/>
  <c r="AL1010"/>
  <c r="AM1010"/>
  <c r="AM1004"/>
  <c r="AE1004"/>
  <c r="AN1004"/>
  <c r="AP1004" s="1"/>
  <c r="AE993"/>
  <c r="AM974"/>
  <c r="AM959"/>
  <c r="AN959"/>
  <c r="AP959" s="1"/>
  <c r="AM948"/>
  <c r="AL948"/>
  <c r="AM936"/>
  <c r="AE936"/>
  <c r="AL936"/>
  <c r="AL934"/>
  <c r="AM929"/>
  <c r="AN929"/>
  <c r="AP929" s="1"/>
  <c r="AM923"/>
  <c r="AE923"/>
  <c r="AN923"/>
  <c r="AP923" s="1"/>
  <c r="AM919"/>
  <c r="AE919"/>
  <c r="AN919"/>
  <c r="AP919" s="1"/>
  <c r="AM884"/>
  <c r="AL884"/>
  <c r="AM879"/>
  <c r="AE879"/>
  <c r="AN879"/>
  <c r="AP879" s="1"/>
  <c r="AM861"/>
  <c r="AE861"/>
  <c r="AN861"/>
  <c r="AP861" s="1"/>
  <c r="AM858"/>
  <c r="AL858"/>
  <c r="AM846"/>
  <c r="AM831"/>
  <c r="AN831"/>
  <c r="AP831" s="1"/>
  <c r="AM820"/>
  <c r="AL820"/>
  <c r="AM808"/>
  <c r="AE808"/>
  <c r="AL808"/>
  <c r="AL806"/>
  <c r="AM801"/>
  <c r="AN801"/>
  <c r="AM795"/>
  <c r="AE795"/>
  <c r="AN795"/>
  <c r="AP795" s="1"/>
  <c r="AM791"/>
  <c r="AE791"/>
  <c r="AN791"/>
  <c r="AP791" s="1"/>
  <c r="AM778"/>
  <c r="AE778"/>
  <c r="AL778"/>
  <c r="AM760"/>
  <c r="AM717"/>
  <c r="AM696"/>
  <c r="AM653"/>
  <c r="AM632"/>
  <c r="AM589"/>
  <c r="AM568"/>
  <c r="AM525"/>
  <c r="AM504"/>
  <c r="AE464"/>
  <c r="AM423"/>
  <c r="AM407"/>
  <c r="AM380"/>
  <c r="AM366"/>
  <c r="AM332"/>
  <c r="AE332"/>
  <c r="AE310"/>
  <c r="AM293"/>
  <c r="AE293"/>
  <c r="AM277"/>
  <c r="AE277"/>
  <c r="AM257"/>
  <c r="AE257"/>
  <c r="AM236"/>
  <c r="AE236"/>
  <c r="AM212"/>
  <c r="AM180"/>
  <c r="AE180"/>
  <c r="AM161"/>
  <c r="AE161"/>
  <c r="AM133"/>
  <c r="AE133"/>
  <c r="AE121"/>
  <c r="AM45"/>
  <c r="AM960"/>
  <c r="AM932"/>
  <c r="AM924"/>
  <c r="AM908"/>
  <c r="AM535"/>
  <c r="AM519"/>
  <c r="AM476"/>
  <c r="AM420"/>
  <c r="AM385"/>
  <c r="AM376"/>
  <c r="AM364"/>
  <c r="AM340"/>
  <c r="AM260"/>
  <c r="AM220"/>
  <c r="AM164"/>
  <c r="AM129"/>
  <c r="AM880"/>
  <c r="AM868"/>
  <c r="AM860"/>
  <c r="AM832"/>
  <c r="AM804"/>
  <c r="AM796"/>
  <c r="AM780"/>
  <c r="AM756"/>
  <c r="AM740"/>
  <c r="AM724"/>
  <c r="AM708"/>
  <c r="AM692"/>
  <c r="AM676"/>
  <c r="AM660"/>
  <c r="AM644"/>
  <c r="AM628"/>
  <c r="AM612"/>
  <c r="AM596"/>
  <c r="AM580"/>
  <c r="AM564"/>
  <c r="AM548"/>
  <c r="AM539"/>
  <c r="AM532"/>
  <c r="AM516"/>
  <c r="AM462"/>
  <c r="AM427"/>
  <c r="AM408"/>
  <c r="AM308"/>
  <c r="AM289"/>
  <c r="AM267"/>
  <c r="AM248"/>
  <c r="AM206"/>
  <c r="AM171"/>
  <c r="AM152"/>
  <c r="AW17" i="1"/>
  <c r="AT19"/>
  <c r="BE22"/>
  <c r="AW4"/>
  <c r="AT14"/>
  <c r="BE14" s="1"/>
  <c r="AW18"/>
  <c r="BE18" s="1"/>
  <c r="AW25"/>
  <c r="AT26"/>
  <c r="BE26" s="1"/>
  <c r="AT27"/>
  <c r="AW29"/>
  <c r="AW38"/>
  <c r="BE38" s="1"/>
  <c r="AT46"/>
  <c r="BE46" s="1"/>
  <c r="AW21"/>
  <c r="BE10"/>
  <c r="AW33"/>
  <c r="AT35"/>
  <c r="AW37"/>
  <c r="AB6"/>
  <c r="AB3" i="27"/>
  <c r="AC47"/>
  <c r="AB87"/>
  <c r="AB119"/>
  <c r="AB159"/>
  <c r="AN36" i="4"/>
  <c r="AP36" s="1"/>
  <c r="AL1133"/>
  <c r="AE1133"/>
  <c r="AN1133"/>
  <c r="AP1133" s="1"/>
  <c r="AE1067"/>
  <c r="AM1067"/>
  <c r="AN1067"/>
  <c r="AP1067" s="1"/>
  <c r="AE1047"/>
  <c r="AN1047"/>
  <c r="AP1047" s="1"/>
  <c r="AM1047"/>
  <c r="AL1047"/>
  <c r="AM1033"/>
  <c r="AL1033"/>
  <c r="AE1033"/>
  <c r="AN1033"/>
  <c r="AP1033" s="1"/>
  <c r="AM262"/>
  <c r="AN262"/>
  <c r="AP262" s="1"/>
  <c r="AL262"/>
  <c r="AE262"/>
  <c r="D6" i="20"/>
  <c r="M7"/>
  <c r="AF6" i="27"/>
  <c r="AF10"/>
  <c r="AF18"/>
  <c r="AF26"/>
  <c r="AF34"/>
  <c r="AF38"/>
  <c r="AF50"/>
  <c r="AF58"/>
  <c r="AF66"/>
  <c r="AF74"/>
  <c r="AF82"/>
  <c r="AF94"/>
  <c r="AF98"/>
  <c r="AF106"/>
  <c r="AF114"/>
  <c r="AF122"/>
  <c r="AF130"/>
  <c r="AF138"/>
  <c r="AF146"/>
  <c r="AF154"/>
  <c r="AF158"/>
  <c r="N29" i="19"/>
  <c r="O23"/>
  <c r="AA27"/>
  <c r="AI34"/>
  <c r="AD28"/>
  <c r="AB25"/>
  <c r="Z21"/>
  <c r="P30"/>
  <c r="AT30" s="1"/>
  <c r="X24"/>
  <c r="X21"/>
  <c r="L6" i="20"/>
  <c r="H6"/>
  <c r="AL1093" i="4"/>
  <c r="AE1093"/>
  <c r="AM1093"/>
  <c r="AN1093"/>
  <c r="AP1093" s="1"/>
  <c r="AL1095"/>
  <c r="AM1095"/>
  <c r="AN1095"/>
  <c r="AP1095" s="1"/>
  <c r="AN1112"/>
  <c r="AP1112" s="1"/>
  <c r="AL1112"/>
  <c r="AM1112"/>
  <c r="AM1136"/>
  <c r="AN1136"/>
  <c r="AP1136" s="1"/>
  <c r="AL1136"/>
  <c r="AE1051"/>
  <c r="AM1051"/>
  <c r="AL1051"/>
  <c r="AN1051"/>
  <c r="AP1051" s="1"/>
  <c r="AE999"/>
  <c r="AM999"/>
  <c r="AL999"/>
  <c r="AN999"/>
  <c r="AP999" s="1"/>
  <c r="AM454"/>
  <c r="AN454"/>
  <c r="AP454" s="1"/>
  <c r="AL454"/>
  <c r="AE454"/>
  <c r="AM198"/>
  <c r="AN198"/>
  <c r="AP198" s="1"/>
  <c r="AL198"/>
  <c r="AE198"/>
  <c r="AE64"/>
  <c r="AL64"/>
  <c r="AE55"/>
  <c r="AL55"/>
  <c r="AL22"/>
  <c r="AE22"/>
  <c r="AE10"/>
  <c r="AL10"/>
  <c r="AM10" s="1"/>
  <c r="AF14" i="27"/>
  <c r="AF22"/>
  <c r="AF30"/>
  <c r="AF42"/>
  <c r="AF46"/>
  <c r="AF54"/>
  <c r="AF62"/>
  <c r="AF70"/>
  <c r="AF78"/>
  <c r="AF86"/>
  <c r="AF90"/>
  <c r="AF102"/>
  <c r="AF110"/>
  <c r="AF118"/>
  <c r="AF126"/>
  <c r="AF134"/>
  <c r="AF142"/>
  <c r="AF150"/>
  <c r="O33" i="19"/>
  <c r="AD32"/>
  <c r="Z25"/>
  <c r="W22"/>
  <c r="AH19"/>
  <c r="Q34"/>
  <c r="T31"/>
  <c r="V28"/>
  <c r="P19"/>
  <c r="AT19" s="1"/>
  <c r="AM1133" i="4"/>
  <c r="AL1101"/>
  <c r="AM1101"/>
  <c r="AE1101"/>
  <c r="AN1101"/>
  <c r="AP1101" s="1"/>
  <c r="AM1119"/>
  <c r="AL1119"/>
  <c r="AN1119"/>
  <c r="AP1119" s="1"/>
  <c r="AL1125"/>
  <c r="AE1125"/>
  <c r="AN1125"/>
  <c r="AP1125" s="1"/>
  <c r="AL1127"/>
  <c r="AM1127"/>
  <c r="AN1127"/>
  <c r="AP1127" s="1"/>
  <c r="AN1144"/>
  <c r="AP1144" s="1"/>
  <c r="AM1144"/>
  <c r="AL1144"/>
  <c r="AM1151"/>
  <c r="AL1151"/>
  <c r="AN1151"/>
  <c r="AP1151" s="1"/>
  <c r="AM1178"/>
  <c r="AE1178"/>
  <c r="AN1178"/>
  <c r="AP1178" s="1"/>
  <c r="AM1017"/>
  <c r="AL1017"/>
  <c r="AN1017"/>
  <c r="AP1017" s="1"/>
  <c r="AE1017"/>
  <c r="AE1003"/>
  <c r="AM1003"/>
  <c r="AN1003"/>
  <c r="AP1003" s="1"/>
  <c r="AE983"/>
  <c r="AN983"/>
  <c r="AP983" s="1"/>
  <c r="AM983"/>
  <c r="AL983"/>
  <c r="AM390"/>
  <c r="AN390"/>
  <c r="AP390" s="1"/>
  <c r="AL390"/>
  <c r="AE390"/>
  <c r="AM134"/>
  <c r="AN134"/>
  <c r="AP134" s="1"/>
  <c r="AL134"/>
  <c r="AE134"/>
  <c r="N9" i="19"/>
  <c r="O4"/>
  <c r="O8"/>
  <c r="Z29"/>
  <c r="AI26"/>
  <c r="AH23"/>
  <c r="AF20"/>
  <c r="U32"/>
  <c r="U26"/>
  <c r="Q23"/>
  <c r="V20"/>
  <c r="K56" i="22"/>
  <c r="AM1104" i="4"/>
  <c r="AN1104"/>
  <c r="AP1104" s="1"/>
  <c r="AL1104"/>
  <c r="AE1063"/>
  <c r="AM1063"/>
  <c r="AL1063"/>
  <c r="AN1063"/>
  <c r="AP1063" s="1"/>
  <c r="AE987"/>
  <c r="AM987"/>
  <c r="AL987"/>
  <c r="AN987"/>
  <c r="AP987" s="1"/>
  <c r="AM326"/>
  <c r="AN326"/>
  <c r="AP326" s="1"/>
  <c r="AE326"/>
  <c r="AL326"/>
  <c r="AM117"/>
  <c r="AL117"/>
  <c r="AE117"/>
  <c r="AE62"/>
  <c r="AL1067"/>
  <c r="N19" i="19"/>
  <c r="O13"/>
  <c r="W33"/>
  <c r="AI30"/>
  <c r="AH27"/>
  <c r="AD24"/>
  <c r="AB21"/>
  <c r="S32"/>
  <c r="X29"/>
  <c r="U21"/>
  <c r="AM1125" i="4"/>
  <c r="AM22"/>
  <c r="AN1096"/>
  <c r="AP1096" s="1"/>
  <c r="AL1096"/>
  <c r="AL1111"/>
  <c r="AN1111"/>
  <c r="AP1111" s="1"/>
  <c r="AM1120"/>
  <c r="AN1120"/>
  <c r="AP1120" s="1"/>
  <c r="AL1120"/>
  <c r="AM1135"/>
  <c r="AL1135"/>
  <c r="AN1135"/>
  <c r="AP1135" s="1"/>
  <c r="AM1141"/>
  <c r="AL1141"/>
  <c r="AE1141"/>
  <c r="AL1149"/>
  <c r="AE1149"/>
  <c r="AM1158"/>
  <c r="AE1158"/>
  <c r="AN1158"/>
  <c r="AP1158" s="1"/>
  <c r="AE1083"/>
  <c r="AM1083"/>
  <c r="AL1083"/>
  <c r="AM1065"/>
  <c r="AL1065"/>
  <c r="AE1065"/>
  <c r="AE1031"/>
  <c r="AM1031"/>
  <c r="AL1031"/>
  <c r="AE1019"/>
  <c r="AM1019"/>
  <c r="AL1019"/>
  <c r="AM985"/>
  <c r="AL985"/>
  <c r="AE985"/>
  <c r="AN985"/>
  <c r="AP985" s="1"/>
  <c r="AM496"/>
  <c r="AL496"/>
  <c r="AE496"/>
  <c r="AN496"/>
  <c r="AP496" s="1"/>
  <c r="AM483"/>
  <c r="AE483"/>
  <c r="AL483"/>
  <c r="AE479"/>
  <c r="AM479"/>
  <c r="AM474"/>
  <c r="AE474"/>
  <c r="AN474"/>
  <c r="AM470"/>
  <c r="AE470"/>
  <c r="AN470"/>
  <c r="AP470" s="1"/>
  <c r="AM465"/>
  <c r="AE465"/>
  <c r="AL465"/>
  <c r="AM448"/>
  <c r="AM438"/>
  <c r="AN438"/>
  <c r="AP438" s="1"/>
  <c r="AE438"/>
  <c r="AL425"/>
  <c r="AM425"/>
  <c r="AE425"/>
  <c r="AM368"/>
  <c r="AL368"/>
  <c r="AM355"/>
  <c r="AE355"/>
  <c r="AE351"/>
  <c r="AM351"/>
  <c r="AM346"/>
  <c r="AE346"/>
  <c r="AN346"/>
  <c r="AP346" s="1"/>
  <c r="AM342"/>
  <c r="AE342"/>
  <c r="AN342"/>
  <c r="AP342" s="1"/>
  <c r="AM337"/>
  <c r="AE337"/>
  <c r="AL337"/>
  <c r="AM320"/>
  <c r="AM310"/>
  <c r="AN310"/>
  <c r="AL297"/>
  <c r="AM297"/>
  <c r="AE297"/>
  <c r="AM240"/>
  <c r="AL240"/>
  <c r="AE240"/>
  <c r="AM227"/>
  <c r="AE227"/>
  <c r="AE223"/>
  <c r="AM223"/>
  <c r="AM218"/>
  <c r="AE218"/>
  <c r="AN218"/>
  <c r="AP218" s="1"/>
  <c r="AM214"/>
  <c r="AE214"/>
  <c r="AN214"/>
  <c r="AM209"/>
  <c r="AE209"/>
  <c r="AL209"/>
  <c r="AM192"/>
  <c r="AM182"/>
  <c r="AN182"/>
  <c r="AP182" s="1"/>
  <c r="AE182"/>
  <c r="AL169"/>
  <c r="AM169"/>
  <c r="AE169"/>
  <c r="AE111"/>
  <c r="AL111"/>
  <c r="AE3"/>
  <c r="AL3"/>
  <c r="U19" i="19"/>
  <c r="V19"/>
  <c r="S19"/>
  <c r="R20"/>
  <c r="T20"/>
  <c r="Q21"/>
  <c r="P21"/>
  <c r="AT21" s="1"/>
  <c r="X22"/>
  <c r="U23"/>
  <c r="V23"/>
  <c r="S23"/>
  <c r="R24"/>
  <c r="T24"/>
  <c r="Q25"/>
  <c r="P25"/>
  <c r="AT25" s="1"/>
  <c r="X26"/>
  <c r="U27"/>
  <c r="V27"/>
  <c r="S27"/>
  <c r="R28"/>
  <c r="T28"/>
  <c r="Q29"/>
  <c r="P29"/>
  <c r="AT29" s="1"/>
  <c r="X30"/>
  <c r="U31"/>
  <c r="V31"/>
  <c r="S31"/>
  <c r="R32"/>
  <c r="T32"/>
  <c r="Q33"/>
  <c r="P33"/>
  <c r="AT33" s="1"/>
  <c r="X34"/>
  <c r="AC19"/>
  <c r="AG19"/>
  <c r="Y19"/>
  <c r="AC20"/>
  <c r="AG20"/>
  <c r="Y20"/>
  <c r="AC21"/>
  <c r="AG21"/>
  <c r="Y21"/>
  <c r="AC22"/>
  <c r="AG22"/>
  <c r="Y22"/>
  <c r="AC23"/>
  <c r="AG23"/>
  <c r="Y23"/>
  <c r="AC24"/>
  <c r="AG24"/>
  <c r="Y24"/>
  <c r="AC25"/>
  <c r="AG25"/>
  <c r="Y25"/>
  <c r="AC26"/>
  <c r="AG26"/>
  <c r="Y26"/>
  <c r="AC27"/>
  <c r="AG27"/>
  <c r="Y27"/>
  <c r="AC28"/>
  <c r="AG28"/>
  <c r="Y28"/>
  <c r="AC29"/>
  <c r="AG29"/>
  <c r="Y29"/>
  <c r="AC30"/>
  <c r="AG30"/>
  <c r="Y30"/>
  <c r="AC31"/>
  <c r="AG31"/>
  <c r="Y31"/>
  <c r="AC32"/>
  <c r="AG32"/>
  <c r="Y32"/>
  <c r="AC33"/>
  <c r="AG33"/>
  <c r="Y33"/>
  <c r="AC34"/>
  <c r="AG34"/>
  <c r="Y34"/>
  <c r="AA20"/>
  <c r="AA24"/>
  <c r="AA28"/>
  <c r="AA32"/>
  <c r="O6"/>
  <c r="O10"/>
  <c r="O14"/>
  <c r="O18"/>
  <c r="O22"/>
  <c r="O26"/>
  <c r="O30"/>
  <c r="O34"/>
  <c r="N6"/>
  <c r="N10"/>
  <c r="N14"/>
  <c r="N18"/>
  <c r="N22"/>
  <c r="N26"/>
  <c r="N30"/>
  <c r="N34"/>
  <c r="Q19"/>
  <c r="U20"/>
  <c r="T21"/>
  <c r="S21"/>
  <c r="AU21" s="1"/>
  <c r="U22"/>
  <c r="P22"/>
  <c r="AT22" s="1"/>
  <c r="T23"/>
  <c r="X23"/>
  <c r="P24"/>
  <c r="AT24" s="1"/>
  <c r="R25"/>
  <c r="V25"/>
  <c r="X25"/>
  <c r="Q26"/>
  <c r="R27"/>
  <c r="Q28"/>
  <c r="S28"/>
  <c r="U29"/>
  <c r="T30"/>
  <c r="S30"/>
  <c r="P31"/>
  <c r="AT31" s="1"/>
  <c r="V32"/>
  <c r="X32"/>
  <c r="R34"/>
  <c r="V34"/>
  <c r="AF19"/>
  <c r="Z19"/>
  <c r="W20"/>
  <c r="AD21"/>
  <c r="AI21"/>
  <c r="AB22"/>
  <c r="AH22"/>
  <c r="AF23"/>
  <c r="Z23"/>
  <c r="W24"/>
  <c r="AD25"/>
  <c r="AI25"/>
  <c r="AB26"/>
  <c r="AH26"/>
  <c r="AF27"/>
  <c r="Z27"/>
  <c r="W28"/>
  <c r="AD29"/>
  <c r="AI29"/>
  <c r="AB30"/>
  <c r="AH30"/>
  <c r="AF31"/>
  <c r="Z31"/>
  <c r="W32"/>
  <c r="AD33"/>
  <c r="AI33"/>
  <c r="AB34"/>
  <c r="AH34"/>
  <c r="AA21"/>
  <c r="AA26"/>
  <c r="AA31"/>
  <c r="O5"/>
  <c r="O11"/>
  <c r="O16"/>
  <c r="O21"/>
  <c r="O27"/>
  <c r="O32"/>
  <c r="N5"/>
  <c r="N11"/>
  <c r="N16"/>
  <c r="N21"/>
  <c r="N27"/>
  <c r="N32"/>
  <c r="X19"/>
  <c r="Q20"/>
  <c r="X20"/>
  <c r="V21"/>
  <c r="V22"/>
  <c r="R23"/>
  <c r="AR23" s="1"/>
  <c r="P23"/>
  <c r="AT23" s="1"/>
  <c r="U24"/>
  <c r="S24"/>
  <c r="AU24" s="1"/>
  <c r="S25"/>
  <c r="T26"/>
  <c r="T27"/>
  <c r="R29"/>
  <c r="U30"/>
  <c r="Q31"/>
  <c r="X31"/>
  <c r="Q32"/>
  <c r="V33"/>
  <c r="P34"/>
  <c r="AT34" s="1"/>
  <c r="AB19"/>
  <c r="AI19"/>
  <c r="AD20"/>
  <c r="Z20"/>
  <c r="AF21"/>
  <c r="AI22"/>
  <c r="AD23"/>
  <c r="W23"/>
  <c r="AF24"/>
  <c r="AH25"/>
  <c r="AD26"/>
  <c r="W26"/>
  <c r="AH28"/>
  <c r="AB29"/>
  <c r="W29"/>
  <c r="Z30"/>
  <c r="AH31"/>
  <c r="AB32"/>
  <c r="AI32"/>
  <c r="Z33"/>
  <c r="AF34"/>
  <c r="AA23"/>
  <c r="AA30"/>
  <c r="O9"/>
  <c r="O17"/>
  <c r="O24"/>
  <c r="O31"/>
  <c r="N7"/>
  <c r="N13"/>
  <c r="N20"/>
  <c r="N28"/>
  <c r="R19"/>
  <c r="P20"/>
  <c r="AT20" s="1"/>
  <c r="R22"/>
  <c r="S22"/>
  <c r="Q24"/>
  <c r="V26"/>
  <c r="X27"/>
  <c r="P28"/>
  <c r="AT28" s="1"/>
  <c r="T29"/>
  <c r="R30"/>
  <c r="R33"/>
  <c r="S33"/>
  <c r="T34"/>
  <c r="AB20"/>
  <c r="W21"/>
  <c r="AF22"/>
  <c r="AB24"/>
  <c r="Z24"/>
  <c r="W25"/>
  <c r="AF26"/>
  <c r="AD27"/>
  <c r="AB28"/>
  <c r="Z28"/>
  <c r="AH29"/>
  <c r="AF30"/>
  <c r="AD31"/>
  <c r="Z32"/>
  <c r="AH33"/>
  <c r="AA25"/>
  <c r="AA34"/>
  <c r="O12"/>
  <c r="O20"/>
  <c r="O29"/>
  <c r="N8"/>
  <c r="N17"/>
  <c r="N25"/>
  <c r="R21"/>
  <c r="AR21" s="1"/>
  <c r="T22"/>
  <c r="T25"/>
  <c r="R26"/>
  <c r="S26"/>
  <c r="AU26" s="1"/>
  <c r="P27"/>
  <c r="AT27" s="1"/>
  <c r="S29"/>
  <c r="V30"/>
  <c r="R31"/>
  <c r="P32"/>
  <c r="AT32" s="1"/>
  <c r="T33"/>
  <c r="U34"/>
  <c r="S34"/>
  <c r="AU34" s="1"/>
  <c r="W19"/>
  <c r="AH20"/>
  <c r="AD22"/>
  <c r="Z22"/>
  <c r="AI23"/>
  <c r="AH24"/>
  <c r="Z26"/>
  <c r="AI27"/>
  <c r="AF28"/>
  <c r="W30"/>
  <c r="AI31"/>
  <c r="AF32"/>
  <c r="AB33"/>
  <c r="AE33" s="1"/>
  <c r="W34"/>
  <c r="AA19"/>
  <c r="AA29"/>
  <c r="O7"/>
  <c r="O15"/>
  <c r="O25"/>
  <c r="N12"/>
  <c r="N23"/>
  <c r="N31"/>
  <c r="N33"/>
  <c r="N15"/>
  <c r="O28"/>
  <c r="AA33"/>
  <c r="Z34"/>
  <c r="AF33"/>
  <c r="W31"/>
  <c r="AD30"/>
  <c r="AI28"/>
  <c r="AB27"/>
  <c r="AF25"/>
  <c r="AI20"/>
  <c r="AD19"/>
  <c r="U33"/>
  <c r="Q30"/>
  <c r="X28"/>
  <c r="Q27"/>
  <c r="V24"/>
  <c r="AM1149" i="4"/>
  <c r="AM1096"/>
  <c r="AM1103"/>
  <c r="AL1103"/>
  <c r="AN1103"/>
  <c r="AP1103" s="1"/>
  <c r="AL1109"/>
  <c r="AE1109"/>
  <c r="AM1117"/>
  <c r="AL1117"/>
  <c r="AE1117"/>
  <c r="AN1128"/>
  <c r="AP1128" s="1"/>
  <c r="AL1128"/>
  <c r="AL1143"/>
  <c r="AM1143"/>
  <c r="AN1143"/>
  <c r="AP1143" s="1"/>
  <c r="AM1152"/>
  <c r="AN1152"/>
  <c r="AP1152" s="1"/>
  <c r="AL1152"/>
  <c r="AM1182"/>
  <c r="AE1182"/>
  <c r="AL1182"/>
  <c r="AM1190"/>
  <c r="AE1190"/>
  <c r="AN1190"/>
  <c r="AP1190" s="1"/>
  <c r="AM1077"/>
  <c r="AE1077"/>
  <c r="AL1077"/>
  <c r="AM1049"/>
  <c r="AL1049"/>
  <c r="AE1049"/>
  <c r="AN1049"/>
  <c r="AP1049" s="1"/>
  <c r="AE1035"/>
  <c r="AM1035"/>
  <c r="AN1035"/>
  <c r="AP1035" s="1"/>
  <c r="AE1015"/>
  <c r="AM1015"/>
  <c r="AN1015"/>
  <c r="AP1015" s="1"/>
  <c r="AM1001"/>
  <c r="AL1001"/>
  <c r="AE1001"/>
  <c r="AL489"/>
  <c r="AM489"/>
  <c r="AE489"/>
  <c r="AM432"/>
  <c r="AE432"/>
  <c r="AL432"/>
  <c r="AM419"/>
  <c r="AE419"/>
  <c r="AE415"/>
  <c r="AM415"/>
  <c r="AM410"/>
  <c r="AE410"/>
  <c r="AN410"/>
  <c r="AM406"/>
  <c r="AE406"/>
  <c r="AN406"/>
  <c r="AP406" s="1"/>
  <c r="AM401"/>
  <c r="AE401"/>
  <c r="AL401"/>
  <c r="AM384"/>
  <c r="AE384"/>
  <c r="AM374"/>
  <c r="AN374"/>
  <c r="AP374" s="1"/>
  <c r="AE374"/>
  <c r="AL361"/>
  <c r="AM361"/>
  <c r="AM304"/>
  <c r="AL304"/>
  <c r="AM291"/>
  <c r="AE291"/>
  <c r="AE287"/>
  <c r="AM287"/>
  <c r="AM282"/>
  <c r="AE282"/>
  <c r="AN282"/>
  <c r="AM278"/>
  <c r="AE278"/>
  <c r="AN278"/>
  <c r="AM273"/>
  <c r="AE273"/>
  <c r="AL273"/>
  <c r="AM256"/>
  <c r="AE256"/>
  <c r="AM246"/>
  <c r="AN246"/>
  <c r="AE246"/>
  <c r="AL233"/>
  <c r="AM233"/>
  <c r="AE233"/>
  <c r="AM176"/>
  <c r="AE176"/>
  <c r="AL176"/>
  <c r="AM163"/>
  <c r="AE163"/>
  <c r="AE159"/>
  <c r="AM159"/>
  <c r="AM154"/>
  <c r="AE154"/>
  <c r="AN154"/>
  <c r="AP154" s="1"/>
  <c r="AM150"/>
  <c r="AE150"/>
  <c r="AN150"/>
  <c r="AP150" s="1"/>
  <c r="AM145"/>
  <c r="AE145"/>
  <c r="AL145"/>
  <c r="AM128"/>
  <c r="AE128"/>
  <c r="AN92"/>
  <c r="AP92" s="1"/>
  <c r="AM92"/>
  <c r="AM40"/>
  <c r="N24" i="19"/>
  <c r="N4"/>
  <c r="O19"/>
  <c r="AA22"/>
  <c r="AD34"/>
  <c r="AH32"/>
  <c r="AB31"/>
  <c r="AF29"/>
  <c r="W27"/>
  <c r="AI24"/>
  <c r="AB23"/>
  <c r="AH21"/>
  <c r="X33"/>
  <c r="V29"/>
  <c r="U28"/>
  <c r="P26"/>
  <c r="AT26" s="1"/>
  <c r="U25"/>
  <c r="Q22"/>
  <c r="S20"/>
  <c r="T19"/>
  <c r="AM1111" i="4"/>
  <c r="AM3"/>
  <c r="AN1092"/>
  <c r="AP1092" s="1"/>
  <c r="AL1099"/>
  <c r="AM1105"/>
  <c r="AL1105"/>
  <c r="AN1108"/>
  <c r="AP1108" s="1"/>
  <c r="AL1115"/>
  <c r="AM1121"/>
  <c r="AL1121"/>
  <c r="AN1124"/>
  <c r="AP1124" s="1"/>
  <c r="AM1124"/>
  <c r="AL1131"/>
  <c r="AM1137"/>
  <c r="AL1137"/>
  <c r="AN1140"/>
  <c r="AP1140" s="1"/>
  <c r="AL1147"/>
  <c r="AM1147"/>
  <c r="AM1153"/>
  <c r="AL1153"/>
  <c r="AL1156"/>
  <c r="AM1162"/>
  <c r="AE1162"/>
  <c r="AN1162"/>
  <c r="AP1162" s="1"/>
  <c r="AM1198"/>
  <c r="AE1198"/>
  <c r="AL1198"/>
  <c r="AE1075"/>
  <c r="AE1059"/>
  <c r="AM1059"/>
  <c r="AN1059"/>
  <c r="AP1059" s="1"/>
  <c r="AM1057"/>
  <c r="AL1057"/>
  <c r="AN1057"/>
  <c r="AP1057" s="1"/>
  <c r="AE1055"/>
  <c r="AL1055"/>
  <c r="AE1027"/>
  <c r="AM1027"/>
  <c r="AN1027"/>
  <c r="AP1027" s="1"/>
  <c r="AM1025"/>
  <c r="AL1025"/>
  <c r="AE1025"/>
  <c r="AN1025"/>
  <c r="AP1025" s="1"/>
  <c r="AE1023"/>
  <c r="AL1023"/>
  <c r="AE995"/>
  <c r="AM995"/>
  <c r="AN995"/>
  <c r="AP995" s="1"/>
  <c r="AM993"/>
  <c r="AL993"/>
  <c r="AN993"/>
  <c r="AP993" s="1"/>
  <c r="AE991"/>
  <c r="AL991"/>
  <c r="AN958"/>
  <c r="AM958"/>
  <c r="AE958"/>
  <c r="AN926"/>
  <c r="AP926" s="1"/>
  <c r="AM926"/>
  <c r="AE926"/>
  <c r="AN894"/>
  <c r="AP894" s="1"/>
  <c r="AM894"/>
  <c r="AE894"/>
  <c r="AN862"/>
  <c r="AP862" s="1"/>
  <c r="AM862"/>
  <c r="AE862"/>
  <c r="AN830"/>
  <c r="AP830" s="1"/>
  <c r="AM830"/>
  <c r="AE830"/>
  <c r="AN798"/>
  <c r="AM798"/>
  <c r="AE798"/>
  <c r="AN766"/>
  <c r="AM766"/>
  <c r="AE766"/>
  <c r="AN750"/>
  <c r="AE750"/>
  <c r="AM750"/>
  <c r="AN718"/>
  <c r="AE718"/>
  <c r="AM718"/>
  <c r="AN686"/>
  <c r="AE686"/>
  <c r="AM686"/>
  <c r="AN654"/>
  <c r="AP654" s="1"/>
  <c r="AE654"/>
  <c r="AM654"/>
  <c r="AN622"/>
  <c r="AE622"/>
  <c r="AM622"/>
  <c r="AN590"/>
  <c r="AP590" s="1"/>
  <c r="AE590"/>
  <c r="AM590"/>
  <c r="AN558"/>
  <c r="AE558"/>
  <c r="AM558"/>
  <c r="AN526"/>
  <c r="AP526" s="1"/>
  <c r="AE526"/>
  <c r="AM526"/>
  <c r="AM497"/>
  <c r="AL497"/>
  <c r="AE497"/>
  <c r="AM464"/>
  <c r="AL464"/>
  <c r="AL457"/>
  <c r="AM457"/>
  <c r="AE447"/>
  <c r="AM447"/>
  <c r="AM442"/>
  <c r="AN442"/>
  <c r="AM433"/>
  <c r="AL433"/>
  <c r="AM400"/>
  <c r="AL400"/>
  <c r="AL393"/>
  <c r="AE393"/>
  <c r="AM393"/>
  <c r="AE383"/>
  <c r="AM383"/>
  <c r="AM378"/>
  <c r="AN378"/>
  <c r="AM369"/>
  <c r="AL369"/>
  <c r="AM336"/>
  <c r="AL336"/>
  <c r="AL329"/>
  <c r="AM329"/>
  <c r="AE319"/>
  <c r="AM319"/>
  <c r="AM314"/>
  <c r="AN314"/>
  <c r="AM305"/>
  <c r="AL305"/>
  <c r="AM272"/>
  <c r="AE272"/>
  <c r="AL272"/>
  <c r="AL265"/>
  <c r="AM265"/>
  <c r="AE255"/>
  <c r="AM255"/>
  <c r="AM250"/>
  <c r="AN250"/>
  <c r="AP250" s="1"/>
  <c r="AE250"/>
  <c r="AM241"/>
  <c r="AL241"/>
  <c r="AE241"/>
  <c r="AM208"/>
  <c r="AL208"/>
  <c r="AL201"/>
  <c r="AM201"/>
  <c r="AE191"/>
  <c r="AM191"/>
  <c r="AM186"/>
  <c r="AN186"/>
  <c r="AM177"/>
  <c r="AL177"/>
  <c r="AM144"/>
  <c r="AL144"/>
  <c r="AL137"/>
  <c r="AE137"/>
  <c r="AM137"/>
  <c r="AE127"/>
  <c r="AM127"/>
  <c r="AM122"/>
  <c r="AN122"/>
  <c r="AP122" s="1"/>
  <c r="AM84"/>
  <c r="AE84"/>
  <c r="AL84"/>
  <c r="AL53"/>
  <c r="AM53"/>
  <c r="AL48"/>
  <c r="AE48"/>
  <c r="AL26"/>
  <c r="AL17"/>
  <c r="AL1162"/>
  <c r="AN1198"/>
  <c r="AP1198" s="1"/>
  <c r="AM1140"/>
  <c r="AM1115"/>
  <c r="AL1091"/>
  <c r="AM1097"/>
  <c r="AL1097"/>
  <c r="AN1100"/>
  <c r="AP1100" s="1"/>
  <c r="AM1100"/>
  <c r="AL1107"/>
  <c r="AM1107"/>
  <c r="AL1113"/>
  <c r="AN1116"/>
  <c r="AP1116" s="1"/>
  <c r="AL1123"/>
  <c r="AL1129"/>
  <c r="AN1132"/>
  <c r="AP1132" s="1"/>
  <c r="AL1139"/>
  <c r="AL1145"/>
  <c r="AN1148"/>
  <c r="AP1148" s="1"/>
  <c r="AL1155"/>
  <c r="AM1166"/>
  <c r="AE1166"/>
  <c r="AL1166"/>
  <c r="AM1174"/>
  <c r="AE1174"/>
  <c r="AM1194"/>
  <c r="AE1194"/>
  <c r="AN1194"/>
  <c r="AP1194" s="1"/>
  <c r="AM1089"/>
  <c r="AE1089"/>
  <c r="AL1089"/>
  <c r="AM1081"/>
  <c r="AL1081"/>
  <c r="AE1079"/>
  <c r="AN1079"/>
  <c r="AP1079" s="1"/>
  <c r="AM1073"/>
  <c r="AL1073"/>
  <c r="AE1043"/>
  <c r="AM1043"/>
  <c r="AN1043"/>
  <c r="AP1043" s="1"/>
  <c r="AM1041"/>
  <c r="AL1041"/>
  <c r="AN1041"/>
  <c r="AP1041" s="1"/>
  <c r="AE1039"/>
  <c r="AL1039"/>
  <c r="AE1011"/>
  <c r="AM1011"/>
  <c r="AN1011"/>
  <c r="AP1011" s="1"/>
  <c r="AM1009"/>
  <c r="AL1009"/>
  <c r="AN1009"/>
  <c r="AP1009" s="1"/>
  <c r="AE1007"/>
  <c r="AL1007"/>
  <c r="AE979"/>
  <c r="AM979"/>
  <c r="AN979"/>
  <c r="AP979" s="1"/>
  <c r="AM977"/>
  <c r="AL977"/>
  <c r="AN977"/>
  <c r="AP977" s="1"/>
  <c r="AN974"/>
  <c r="AE974"/>
  <c r="AM966"/>
  <c r="AN966"/>
  <c r="AE966"/>
  <c r="AN962"/>
  <c r="AE962"/>
  <c r="AN942"/>
  <c r="AE942"/>
  <c r="AM934"/>
  <c r="AN934"/>
  <c r="AP934" s="1"/>
  <c r="AE934"/>
  <c r="AN930"/>
  <c r="AP930" s="1"/>
  <c r="AE930"/>
  <c r="AN910"/>
  <c r="AE910"/>
  <c r="AM902"/>
  <c r="AN902"/>
  <c r="AE902"/>
  <c r="AN898"/>
  <c r="AE898"/>
  <c r="AN878"/>
  <c r="AE878"/>
  <c r="AM870"/>
  <c r="AN870"/>
  <c r="AP870" s="1"/>
  <c r="AE870"/>
  <c r="AN866"/>
  <c r="AE866"/>
  <c r="AN846"/>
  <c r="AP846" s="1"/>
  <c r="AE846"/>
  <c r="AM838"/>
  <c r="AN838"/>
  <c r="AE838"/>
  <c r="AN834"/>
  <c r="AP834" s="1"/>
  <c r="AE834"/>
  <c r="AN814"/>
  <c r="AP814" s="1"/>
  <c r="AE814"/>
  <c r="AM806"/>
  <c r="AN806"/>
  <c r="AP806" s="1"/>
  <c r="AE806"/>
  <c r="AN802"/>
  <c r="AE802"/>
  <c r="AN782"/>
  <c r="AE782"/>
  <c r="AM774"/>
  <c r="AN774"/>
  <c r="AE774"/>
  <c r="AN770"/>
  <c r="AP770" s="1"/>
  <c r="AE770"/>
  <c r="AN734"/>
  <c r="AM734"/>
  <c r="AE734"/>
  <c r="AN702"/>
  <c r="AM702"/>
  <c r="AE702"/>
  <c r="AN670"/>
  <c r="AM670"/>
  <c r="AE670"/>
  <c r="AN638"/>
  <c r="AP638" s="1"/>
  <c r="AM638"/>
  <c r="AE638"/>
  <c r="AN606"/>
  <c r="AM606"/>
  <c r="AE606"/>
  <c r="AN574"/>
  <c r="AP574" s="1"/>
  <c r="AM574"/>
  <c r="AE574"/>
  <c r="AN542"/>
  <c r="AM542"/>
  <c r="AE542"/>
  <c r="AN510"/>
  <c r="AP510" s="1"/>
  <c r="AM510"/>
  <c r="AE510"/>
  <c r="AM498"/>
  <c r="AN498"/>
  <c r="AP498" s="1"/>
  <c r="AM486"/>
  <c r="AN486"/>
  <c r="AP486" s="1"/>
  <c r="AL486"/>
  <c r="AM480"/>
  <c r="AE480"/>
  <c r="AM466"/>
  <c r="AN466"/>
  <c r="AP466" s="1"/>
  <c r="AM451"/>
  <c r="AE451"/>
  <c r="AM434"/>
  <c r="AN434"/>
  <c r="AM422"/>
  <c r="AN422"/>
  <c r="AP422" s="1"/>
  <c r="AE422"/>
  <c r="AL422"/>
  <c r="AM416"/>
  <c r="AE416"/>
  <c r="AM402"/>
  <c r="AN402"/>
  <c r="AM387"/>
  <c r="AE387"/>
  <c r="AM370"/>
  <c r="AN370"/>
  <c r="AM358"/>
  <c r="AN358"/>
  <c r="AP358" s="1"/>
  <c r="AL358"/>
  <c r="AM352"/>
  <c r="AE352"/>
  <c r="AM338"/>
  <c r="AN338"/>
  <c r="AE338"/>
  <c r="AM323"/>
  <c r="AE323"/>
  <c r="AM306"/>
  <c r="AN306"/>
  <c r="AP306" s="1"/>
  <c r="AE306"/>
  <c r="AM294"/>
  <c r="AN294"/>
  <c r="AL294"/>
  <c r="AM288"/>
  <c r="AE288"/>
  <c r="AM274"/>
  <c r="AN274"/>
  <c r="AP274" s="1"/>
  <c r="AM259"/>
  <c r="AE259"/>
  <c r="AM242"/>
  <c r="AN242"/>
  <c r="AP242" s="1"/>
  <c r="AM230"/>
  <c r="AN230"/>
  <c r="AP230" s="1"/>
  <c r="AL230"/>
  <c r="AM224"/>
  <c r="AE224"/>
  <c r="AM210"/>
  <c r="AN210"/>
  <c r="AP210" s="1"/>
  <c r="AM195"/>
  <c r="AE195"/>
  <c r="AM178"/>
  <c r="AN178"/>
  <c r="AP178" s="1"/>
  <c r="AM166"/>
  <c r="AN166"/>
  <c r="AP166" s="1"/>
  <c r="AE166"/>
  <c r="AL166"/>
  <c r="AM160"/>
  <c r="AE160"/>
  <c r="AM146"/>
  <c r="AN146"/>
  <c r="AP146" s="1"/>
  <c r="AM131"/>
  <c r="AE131"/>
  <c r="AL73"/>
  <c r="AM60"/>
  <c r="AE47"/>
  <c r="AN47"/>
  <c r="AP47" s="1"/>
  <c r="AM21"/>
  <c r="AL11"/>
  <c r="AE8"/>
  <c r="AM96"/>
  <c r="AM86"/>
  <c r="AL86"/>
  <c r="AM27"/>
  <c r="AM7"/>
  <c r="AE7"/>
  <c r="AL7"/>
  <c r="AN1166"/>
  <c r="AP1166" s="1"/>
  <c r="AL1174"/>
  <c r="AL1194"/>
  <c r="AM1156"/>
  <c r="AM1123"/>
  <c r="AM1116"/>
  <c r="AM742"/>
  <c r="AN742"/>
  <c r="AN738"/>
  <c r="AP738" s="1"/>
  <c r="AM710"/>
  <c r="AN710"/>
  <c r="AP710" s="1"/>
  <c r="AN706"/>
  <c r="AP706" s="1"/>
  <c r="AM678"/>
  <c r="AN678"/>
  <c r="AN674"/>
  <c r="AP674" s="1"/>
  <c r="AM646"/>
  <c r="AN646"/>
  <c r="AN642"/>
  <c r="AP642" s="1"/>
  <c r="AM614"/>
  <c r="AN614"/>
  <c r="AN610"/>
  <c r="AP610" s="1"/>
  <c r="AM582"/>
  <c r="AN582"/>
  <c r="AN578"/>
  <c r="AP578" s="1"/>
  <c r="AM550"/>
  <c r="AN550"/>
  <c r="AN546"/>
  <c r="AP546" s="1"/>
  <c r="AM518"/>
  <c r="AN518"/>
  <c r="AN514"/>
  <c r="AP514" s="1"/>
  <c r="AM488"/>
  <c r="AM475"/>
  <c r="AE475"/>
  <c r="AM463"/>
  <c r="AE463"/>
  <c r="AM446"/>
  <c r="AN446"/>
  <c r="AM424"/>
  <c r="AM411"/>
  <c r="AE411"/>
  <c r="AM399"/>
  <c r="AE399"/>
  <c r="AM382"/>
  <c r="AN382"/>
  <c r="AP382" s="1"/>
  <c r="AM360"/>
  <c r="AM347"/>
  <c r="AE347"/>
  <c r="AM335"/>
  <c r="AE335"/>
  <c r="AM318"/>
  <c r="AN318"/>
  <c r="AM296"/>
  <c r="AM283"/>
  <c r="AE283"/>
  <c r="AM271"/>
  <c r="AE271"/>
  <c r="AM254"/>
  <c r="AN254"/>
  <c r="AM232"/>
  <c r="AM219"/>
  <c r="AE219"/>
  <c r="AM207"/>
  <c r="AE207"/>
  <c r="AM190"/>
  <c r="AN190"/>
  <c r="AP190" s="1"/>
  <c r="AM168"/>
  <c r="AM155"/>
  <c r="AE155"/>
  <c r="AM143"/>
  <c r="AE143"/>
  <c r="AM126"/>
  <c r="AN126"/>
  <c r="AP126" s="1"/>
  <c r="AE120"/>
  <c r="AM115"/>
  <c r="AE115"/>
  <c r="AM110"/>
  <c r="AM106"/>
  <c r="AE99"/>
  <c r="AL99"/>
  <c r="AE98"/>
  <c r="AM94"/>
  <c r="AL94"/>
  <c r="AM93"/>
  <c r="AN93"/>
  <c r="AP93" s="1"/>
  <c r="AE93"/>
  <c r="AM90"/>
  <c r="AM79"/>
  <c r="AE79"/>
  <c r="AN79"/>
  <c r="AP79" s="1"/>
  <c r="AE77"/>
  <c r="AM56"/>
  <c r="AE56"/>
  <c r="AM52"/>
  <c r="AM38"/>
  <c r="AL38"/>
  <c r="AM30"/>
  <c r="AE30"/>
  <c r="AM14"/>
  <c r="AE14"/>
  <c r="AL5"/>
  <c r="AM5" s="1"/>
  <c r="AN118"/>
  <c r="AP118" s="1"/>
  <c r="AM118"/>
  <c r="AL118"/>
  <c r="AM116"/>
  <c r="AL116"/>
  <c r="AE114"/>
  <c r="AE104"/>
  <c r="AL104"/>
  <c r="AM102"/>
  <c r="AM100"/>
  <c r="AM88"/>
  <c r="AE88"/>
  <c r="AL88"/>
  <c r="AE82"/>
  <c r="AM82"/>
  <c r="AL82"/>
  <c r="AN80"/>
  <c r="AP80" s="1"/>
  <c r="AM72"/>
  <c r="AE72"/>
  <c r="AL70"/>
  <c r="AM70" s="1"/>
  <c r="AL68"/>
  <c r="AE66"/>
  <c r="AL66"/>
  <c r="AM66" s="1"/>
  <c r="AM54"/>
  <c r="AL54"/>
  <c r="AE50"/>
  <c r="AE41"/>
  <c r="AM41"/>
  <c r="AL41"/>
  <c r="AM39"/>
  <c r="AE35"/>
  <c r="AM35"/>
  <c r="AL35"/>
  <c r="AN33"/>
  <c r="AP33" s="1"/>
  <c r="AM29"/>
  <c r="AM25"/>
  <c r="AE25"/>
  <c r="AM19"/>
  <c r="AE19"/>
  <c r="AM13"/>
  <c r="AE9"/>
  <c r="AM2"/>
  <c r="AE2"/>
  <c r="AL2"/>
  <c r="M8" i="20"/>
  <c r="O8" s="1"/>
  <c r="AM1170" i="4"/>
  <c r="AE1170"/>
  <c r="AM1186"/>
  <c r="AE1186"/>
  <c r="AE1087"/>
  <c r="AM1085"/>
  <c r="AE1071"/>
  <c r="AM1069"/>
  <c r="AM1061"/>
  <c r="AE1061"/>
  <c r="AL1061"/>
  <c r="AM1053"/>
  <c r="AL1053"/>
  <c r="AM1045"/>
  <c r="AE1045"/>
  <c r="AL1045"/>
  <c r="AM1037"/>
  <c r="AL1037"/>
  <c r="AM1029"/>
  <c r="AE1029"/>
  <c r="AL1029"/>
  <c r="AM1021"/>
  <c r="AL1021"/>
  <c r="AM1013"/>
  <c r="AE1013"/>
  <c r="AL1013"/>
  <c r="AM1005"/>
  <c r="AL1005"/>
  <c r="AM997"/>
  <c r="AE997"/>
  <c r="AL997"/>
  <c r="AM989"/>
  <c r="AL989"/>
  <c r="AM981"/>
  <c r="AE981"/>
  <c r="AL981"/>
  <c r="AM950"/>
  <c r="AN950"/>
  <c r="AN946"/>
  <c r="AP946" s="1"/>
  <c r="AM918"/>
  <c r="AN918"/>
  <c r="AN914"/>
  <c r="AP914" s="1"/>
  <c r="AM886"/>
  <c r="AN886"/>
  <c r="AP886" s="1"/>
  <c r="AN882"/>
  <c r="AM854"/>
  <c r="AN854"/>
  <c r="AP854" s="1"/>
  <c r="AN850"/>
  <c r="AM822"/>
  <c r="AN822"/>
  <c r="AP822" s="1"/>
  <c r="AN818"/>
  <c r="AP818" s="1"/>
  <c r="AM790"/>
  <c r="AN790"/>
  <c r="AN786"/>
  <c r="AP786" s="1"/>
  <c r="AM758"/>
  <c r="AN758"/>
  <c r="AP758" s="1"/>
  <c r="AN754"/>
  <c r="AP754" s="1"/>
  <c r="AM726"/>
  <c r="AN726"/>
  <c r="AP726" s="1"/>
  <c r="AN722"/>
  <c r="AP722" s="1"/>
  <c r="AM694"/>
  <c r="AN694"/>
  <c r="AP694" s="1"/>
  <c r="AN690"/>
  <c r="AP690" s="1"/>
  <c r="AM662"/>
  <c r="AN662"/>
  <c r="AP662" s="1"/>
  <c r="AN658"/>
  <c r="AM630"/>
  <c r="AN630"/>
  <c r="AN626"/>
  <c r="AP626" s="1"/>
  <c r="AM598"/>
  <c r="AN598"/>
  <c r="AP598" s="1"/>
  <c r="AN594"/>
  <c r="AM566"/>
  <c r="AN566"/>
  <c r="AN562"/>
  <c r="AP562" s="1"/>
  <c r="AM534"/>
  <c r="AN534"/>
  <c r="AN530"/>
  <c r="AM502"/>
  <c r="AN502"/>
  <c r="AM495"/>
  <c r="AE495"/>
  <c r="AM478"/>
  <c r="AN478"/>
  <c r="AM456"/>
  <c r="AE456"/>
  <c r="AM443"/>
  <c r="AE443"/>
  <c r="AM431"/>
  <c r="AE431"/>
  <c r="AM414"/>
  <c r="AN414"/>
  <c r="AP414" s="1"/>
  <c r="AM392"/>
  <c r="AE392"/>
  <c r="AM379"/>
  <c r="AE379"/>
  <c r="AM367"/>
  <c r="AE367"/>
  <c r="AM350"/>
  <c r="AN350"/>
  <c r="AM328"/>
  <c r="AE328"/>
  <c r="AM315"/>
  <c r="AE315"/>
  <c r="AM303"/>
  <c r="AE303"/>
  <c r="AM286"/>
  <c r="AN286"/>
  <c r="AM264"/>
  <c r="AE264"/>
  <c r="AM251"/>
  <c r="AE251"/>
  <c r="AM239"/>
  <c r="AE239"/>
  <c r="AM222"/>
  <c r="AN222"/>
  <c r="AM200"/>
  <c r="AE200"/>
  <c r="AM187"/>
  <c r="AE187"/>
  <c r="AM175"/>
  <c r="AE175"/>
  <c r="AM158"/>
  <c r="AN158"/>
  <c r="AP158" s="1"/>
  <c r="AM136"/>
  <c r="AE136"/>
  <c r="AM123"/>
  <c r="AE123"/>
  <c r="AM95"/>
  <c r="AE95"/>
  <c r="AM81"/>
  <c r="AE61"/>
  <c r="AM59"/>
  <c r="AE59"/>
  <c r="AE119"/>
  <c r="AM119"/>
  <c r="AM113"/>
  <c r="AN113"/>
  <c r="AP113" s="1"/>
  <c r="AE109"/>
  <c r="AM107"/>
  <c r="AE107"/>
  <c r="AL105"/>
  <c r="AN103"/>
  <c r="AP103" s="1"/>
  <c r="AE103"/>
  <c r="AM101"/>
  <c r="AN101"/>
  <c r="AP101" s="1"/>
  <c r="AE91"/>
  <c r="AM89"/>
  <c r="AE87"/>
  <c r="AM85"/>
  <c r="AL85"/>
  <c r="AM83"/>
  <c r="AE83"/>
  <c r="AN83"/>
  <c r="AP83" s="1"/>
  <c r="AM75"/>
  <c r="AE75"/>
  <c r="AE71"/>
  <c r="AL71"/>
  <c r="AM71" s="1"/>
  <c r="AL69"/>
  <c r="AM69" s="1"/>
  <c r="AE67"/>
  <c r="AM67"/>
  <c r="AL67"/>
  <c r="AL65"/>
  <c r="AM65" s="1"/>
  <c r="AE63"/>
  <c r="AN63"/>
  <c r="AP63" s="1"/>
  <c r="AE51"/>
  <c r="AL49"/>
  <c r="AM49" s="1"/>
  <c r="AE43"/>
  <c r="AE40"/>
  <c r="AE36"/>
  <c r="AM34"/>
  <c r="AE32"/>
  <c r="AM28"/>
  <c r="AE28"/>
  <c r="AN24"/>
  <c r="AP24" s="1"/>
  <c r="AE24"/>
  <c r="AE20"/>
  <c r="AM20"/>
  <c r="AM16"/>
  <c r="AE16"/>
  <c r="AM12"/>
  <c r="AE12"/>
  <c r="AM4"/>
  <c r="AE4"/>
  <c r="AL23"/>
  <c r="AM23" s="1"/>
  <c r="AL37"/>
  <c r="AM42"/>
  <c r="AM50"/>
  <c r="AN74"/>
  <c r="AP74" s="1"/>
  <c r="AM80"/>
  <c r="AL90"/>
  <c r="AL100"/>
  <c r="AL108"/>
  <c r="AM112"/>
  <c r="AL114"/>
  <c r="AL120"/>
  <c r="AL143"/>
  <c r="AN155"/>
  <c r="AP155" s="1"/>
  <c r="AN168"/>
  <c r="AP168" s="1"/>
  <c r="AL207"/>
  <c r="AN219"/>
  <c r="AP219" s="1"/>
  <c r="AN232"/>
  <c r="AP232" s="1"/>
  <c r="AL271"/>
  <c r="AN283"/>
  <c r="AP283" s="1"/>
  <c r="AN296"/>
  <c r="AP296" s="1"/>
  <c r="AL335"/>
  <c r="AN347"/>
  <c r="AP347" s="1"/>
  <c r="AN360"/>
  <c r="AL399"/>
  <c r="AN411"/>
  <c r="AP411" s="1"/>
  <c r="AN424"/>
  <c r="AL463"/>
  <c r="AN475"/>
  <c r="AP475" s="1"/>
  <c r="AN488"/>
  <c r="AP488" s="1"/>
  <c r="AE742"/>
  <c r="AE738"/>
  <c r="AE710"/>
  <c r="AE706"/>
  <c r="AE678"/>
  <c r="AE674"/>
  <c r="AE646"/>
  <c r="AE642"/>
  <c r="AE614"/>
  <c r="AE610"/>
  <c r="AE582"/>
  <c r="AE578"/>
  <c r="AE550"/>
  <c r="AE546"/>
  <c r="AE518"/>
  <c r="AE514"/>
  <c r="AE488"/>
  <c r="AE446"/>
  <c r="AE232"/>
  <c r="AE190"/>
  <c r="AE118"/>
  <c r="AE112"/>
  <c r="AE90"/>
  <c r="AE76"/>
  <c r="AE54"/>
  <c r="AE42"/>
  <c r="AE37"/>
  <c r="AE29"/>
  <c r="AE15"/>
  <c r="AM120"/>
  <c r="AM99"/>
  <c r="AM98"/>
  <c r="AM44"/>
  <c r="AM37"/>
  <c r="AN1157"/>
  <c r="AP1157" s="1"/>
  <c r="AL1160"/>
  <c r="AN1161"/>
  <c r="AP1161" s="1"/>
  <c r="AL1164"/>
  <c r="AN1165"/>
  <c r="AP1165" s="1"/>
  <c r="AL1168"/>
  <c r="AN1169"/>
  <c r="AP1169" s="1"/>
  <c r="AL1172"/>
  <c r="AN1173"/>
  <c r="AP1173" s="1"/>
  <c r="AL1176"/>
  <c r="AN1177"/>
  <c r="AP1177" s="1"/>
  <c r="AL1180"/>
  <c r="AN1181"/>
  <c r="AP1181" s="1"/>
  <c r="AL1184"/>
  <c r="AN1185"/>
  <c r="AP1185" s="1"/>
  <c r="AL1188"/>
  <c r="AN1189"/>
  <c r="AP1189" s="1"/>
  <c r="AL1192"/>
  <c r="AN1193"/>
  <c r="AP1193" s="1"/>
  <c r="AL1196"/>
  <c r="AN1197"/>
  <c r="AP1197" s="1"/>
  <c r="AM499"/>
  <c r="AE499"/>
  <c r="AM490"/>
  <c r="AE487"/>
  <c r="AM473"/>
  <c r="AM467"/>
  <c r="AE467"/>
  <c r="AM458"/>
  <c r="AE455"/>
  <c r="AM441"/>
  <c r="AM435"/>
  <c r="AE435"/>
  <c r="AM426"/>
  <c r="AE423"/>
  <c r="AM409"/>
  <c r="AM403"/>
  <c r="AE403"/>
  <c r="AM394"/>
  <c r="AE391"/>
  <c r="AM377"/>
  <c r="AM371"/>
  <c r="AE371"/>
  <c r="AM362"/>
  <c r="AE359"/>
  <c r="AM345"/>
  <c r="AM339"/>
  <c r="AE339"/>
  <c r="AM330"/>
  <c r="AE327"/>
  <c r="AM313"/>
  <c r="AM307"/>
  <c r="AE307"/>
  <c r="AM298"/>
  <c r="AE295"/>
  <c r="AM281"/>
  <c r="AM275"/>
  <c r="AE275"/>
  <c r="AM266"/>
  <c r="AE263"/>
  <c r="AM249"/>
  <c r="AM243"/>
  <c r="AE243"/>
  <c r="AM234"/>
  <c r="AE231"/>
  <c r="AM217"/>
  <c r="AM211"/>
  <c r="AE211"/>
  <c r="AM202"/>
  <c r="AE199"/>
  <c r="AM185"/>
  <c r="AM179"/>
  <c r="AE179"/>
  <c r="AM170"/>
  <c r="AE167"/>
  <c r="AM153"/>
  <c r="AM147"/>
  <c r="AE147"/>
  <c r="AM138"/>
  <c r="AE135"/>
  <c r="AM121"/>
  <c r="AM1185"/>
  <c r="AM1184"/>
  <c r="AM1169"/>
  <c r="AM1168"/>
  <c r="M10" i="20"/>
  <c r="O10" s="1"/>
  <c r="AM482" i="4"/>
  <c r="AM450"/>
  <c r="AM418"/>
  <c r="AM386"/>
  <c r="AM354"/>
  <c r="AM322"/>
  <c r="AM290"/>
  <c r="AM258"/>
  <c r="AM226"/>
  <c r="AM194"/>
  <c r="AM162"/>
  <c r="AM130"/>
  <c r="AM46"/>
  <c r="K50" i="10"/>
  <c r="M12" i="20"/>
  <c r="O12" s="1"/>
  <c r="M14"/>
  <c r="O14" s="1"/>
  <c r="M16"/>
  <c r="O16" s="1"/>
  <c r="M18"/>
  <c r="O18" s="1"/>
  <c r="M20"/>
  <c r="O20" s="1"/>
  <c r="M22"/>
  <c r="O22" s="1"/>
  <c r="M24"/>
  <c r="O24" s="1"/>
  <c r="M26"/>
  <c r="O26" s="1"/>
  <c r="M28"/>
  <c r="O28" s="1"/>
  <c r="M30"/>
  <c r="O30" s="1"/>
  <c r="M32"/>
  <c r="O32" s="1"/>
  <c r="M34"/>
  <c r="O34" s="1"/>
  <c r="M36"/>
  <c r="O36" s="1"/>
  <c r="M38"/>
  <c r="O38" s="1"/>
  <c r="M40"/>
  <c r="O40" s="1"/>
  <c r="M42"/>
  <c r="O42" s="1"/>
  <c r="M44"/>
  <c r="O44" s="1"/>
  <c r="M46"/>
  <c r="O46" s="1"/>
  <c r="M48"/>
  <c r="O48" s="1"/>
  <c r="M50"/>
  <c r="O50" s="1"/>
  <c r="M52"/>
  <c r="O52" s="1"/>
  <c r="M54"/>
  <c r="O54" s="1"/>
  <c r="M56"/>
  <c r="O56" s="1"/>
  <c r="M58"/>
  <c r="O58" s="1"/>
  <c r="M60"/>
  <c r="O60" s="1"/>
  <c r="M62"/>
  <c r="O62" s="1"/>
  <c r="M64"/>
  <c r="O64" s="1"/>
  <c r="M66"/>
  <c r="O66" s="1"/>
  <c r="M68"/>
  <c r="O68" s="1"/>
  <c r="M70"/>
  <c r="O70" s="1"/>
  <c r="M72"/>
  <c r="O72" s="1"/>
  <c r="M74"/>
  <c r="O74" s="1"/>
  <c r="M76"/>
  <c r="O76" s="1"/>
  <c r="M78"/>
  <c r="O78" s="1"/>
  <c r="M82"/>
  <c r="O82" s="1"/>
  <c r="M86"/>
  <c r="O86" s="1"/>
  <c r="M88"/>
  <c r="O88" s="1"/>
  <c r="M90"/>
  <c r="O90" s="1"/>
  <c r="M92"/>
  <c r="O92" s="1"/>
  <c r="M94"/>
  <c r="O94" s="1"/>
  <c r="M96"/>
  <c r="O96" s="1"/>
  <c r="M98"/>
  <c r="O98" s="1"/>
  <c r="K54" i="10"/>
  <c r="M9" i="20"/>
  <c r="O9" s="1"/>
  <c r="M11"/>
  <c r="O11" s="1"/>
  <c r="M13"/>
  <c r="O13" s="1"/>
  <c r="M15"/>
  <c r="O15" s="1"/>
  <c r="M17"/>
  <c r="O17" s="1"/>
  <c r="M19"/>
  <c r="O19" s="1"/>
  <c r="M21"/>
  <c r="O21" s="1"/>
  <c r="M23"/>
  <c r="O23" s="1"/>
  <c r="M25"/>
  <c r="O25" s="1"/>
  <c r="M27"/>
  <c r="O27" s="1"/>
  <c r="M29"/>
  <c r="O29" s="1"/>
  <c r="M31"/>
  <c r="O31" s="1"/>
  <c r="M33"/>
  <c r="O33" s="1"/>
  <c r="M35"/>
  <c r="O35" s="1"/>
  <c r="M37"/>
  <c r="O37" s="1"/>
  <c r="M41"/>
  <c r="O41" s="1"/>
  <c r="M43"/>
  <c r="O43" s="1"/>
  <c r="M45"/>
  <c r="O45" s="1"/>
  <c r="M47"/>
  <c r="O47" s="1"/>
  <c r="M49"/>
  <c r="O49" s="1"/>
  <c r="M51"/>
  <c r="O51" s="1"/>
  <c r="M53"/>
  <c r="O53" s="1"/>
  <c r="M55"/>
  <c r="O55" s="1"/>
  <c r="M57"/>
  <c r="O57" s="1"/>
  <c r="M59"/>
  <c r="O59" s="1"/>
  <c r="M61"/>
  <c r="O61" s="1"/>
  <c r="M63"/>
  <c r="O63" s="1"/>
  <c r="M65"/>
  <c r="O65" s="1"/>
  <c r="M67"/>
  <c r="O67" s="1"/>
  <c r="M69"/>
  <c r="O69" s="1"/>
  <c r="M71"/>
  <c r="O71" s="1"/>
  <c r="M73"/>
  <c r="O73" s="1"/>
  <c r="M75"/>
  <c r="O75" s="1"/>
  <c r="M77"/>
  <c r="O77" s="1"/>
  <c r="M79"/>
  <c r="O79" s="1"/>
  <c r="M81"/>
  <c r="O81" s="1"/>
  <c r="M83"/>
  <c r="O83" s="1"/>
  <c r="M85"/>
  <c r="O85" s="1"/>
  <c r="M87"/>
  <c r="O87" s="1"/>
  <c r="M89"/>
  <c r="O89" s="1"/>
  <c r="M91"/>
  <c r="O91" s="1"/>
  <c r="M93"/>
  <c r="O93" s="1"/>
  <c r="M95"/>
  <c r="O95" s="1"/>
  <c r="M97"/>
  <c r="O97" s="1"/>
  <c r="M99"/>
  <c r="O99" s="1"/>
  <c r="B82" i="10"/>
  <c r="B80"/>
  <c r="B64"/>
  <c r="B62"/>
  <c r="B60"/>
  <c r="B58"/>
  <c r="B56"/>
  <c r="B79"/>
  <c r="B77"/>
  <c r="B75"/>
  <c r="B73"/>
  <c r="B71"/>
  <c r="B69"/>
  <c r="B67"/>
  <c r="B14"/>
  <c r="B3"/>
  <c r="B4"/>
  <c r="C5"/>
  <c r="B6"/>
  <c r="C7"/>
  <c r="B8"/>
  <c r="C9"/>
  <c r="B10"/>
  <c r="C11"/>
  <c r="B12"/>
  <c r="C13"/>
  <c r="K16"/>
  <c r="K18"/>
  <c r="K20"/>
  <c r="K22"/>
  <c r="K24"/>
  <c r="K26"/>
  <c r="K28"/>
  <c r="K30"/>
  <c r="K32"/>
  <c r="K34"/>
  <c r="K36"/>
  <c r="K38"/>
  <c r="K40"/>
  <c r="K42"/>
  <c r="K44"/>
  <c r="B49"/>
  <c r="B51"/>
  <c r="B53"/>
  <c r="B55"/>
  <c r="C61"/>
  <c r="B63"/>
  <c r="B66"/>
  <c r="C67"/>
  <c r="B70"/>
  <c r="C71"/>
  <c r="B74"/>
  <c r="C75"/>
  <c r="B78"/>
  <c r="C31" i="22"/>
  <c r="K60" i="10"/>
  <c r="K82"/>
  <c r="H21" i="22"/>
  <c r="D46"/>
  <c r="S3" i="20" s="1"/>
  <c r="H35" i="22"/>
  <c r="AN35" s="1"/>
  <c r="K4" i="10"/>
  <c r="K6"/>
  <c r="K8"/>
  <c r="K12"/>
  <c r="K76"/>
  <c r="C81"/>
  <c r="C78"/>
  <c r="C76"/>
  <c r="C74"/>
  <c r="C72"/>
  <c r="C70"/>
  <c r="C68"/>
  <c r="C66"/>
  <c r="C82"/>
  <c r="C80"/>
  <c r="C64"/>
  <c r="C62"/>
  <c r="C60"/>
  <c r="C58"/>
  <c r="C56"/>
  <c r="C54"/>
  <c r="C52"/>
  <c r="C50"/>
  <c r="C48"/>
  <c r="C45"/>
  <c r="C43"/>
  <c r="C41"/>
  <c r="C39"/>
  <c r="C37"/>
  <c r="C35"/>
  <c r="C33"/>
  <c r="C31"/>
  <c r="C29"/>
  <c r="C27"/>
  <c r="C25"/>
  <c r="C23"/>
  <c r="C21"/>
  <c r="C19"/>
  <c r="C17"/>
  <c r="C15"/>
  <c r="C12"/>
  <c r="C10"/>
  <c r="C8"/>
  <c r="C6"/>
  <c r="C4"/>
  <c r="K55" i="22"/>
  <c r="K54"/>
  <c r="K53"/>
  <c r="C14" i="10"/>
  <c r="B16"/>
  <c r="B18"/>
  <c r="B20"/>
  <c r="B22"/>
  <c r="B24"/>
  <c r="B26"/>
  <c r="B28"/>
  <c r="B30"/>
  <c r="B32"/>
  <c r="B34"/>
  <c r="B36"/>
  <c r="B38"/>
  <c r="B40"/>
  <c r="B42"/>
  <c r="B44"/>
  <c r="B46"/>
  <c r="B48"/>
  <c r="C49"/>
  <c r="B50"/>
  <c r="C51"/>
  <c r="B52"/>
  <c r="C53"/>
  <c r="B54"/>
  <c r="C55"/>
  <c r="B57"/>
  <c r="C63"/>
  <c r="B65"/>
  <c r="K29" i="22"/>
  <c r="O29"/>
  <c r="K27"/>
  <c r="O27"/>
  <c r="S27"/>
  <c r="W27"/>
  <c r="AA27"/>
  <c r="AE27"/>
  <c r="AI27"/>
  <c r="AM27"/>
  <c r="K28"/>
  <c r="O28"/>
  <c r="S28"/>
  <c r="W28"/>
  <c r="AA28"/>
  <c r="AE28"/>
  <c r="AI28"/>
  <c r="AM28"/>
  <c r="AB37" i="1"/>
  <c r="AG37"/>
  <c r="AJ37" s="1"/>
  <c r="AK37" s="1"/>
  <c r="AM29" i="22"/>
  <c r="AI29"/>
  <c r="AE29"/>
  <c r="AA29"/>
  <c r="W29"/>
  <c r="S29"/>
  <c r="N29"/>
  <c r="I29"/>
  <c r="AJ28"/>
  <c r="AD28"/>
  <c r="Y28"/>
  <c r="T28"/>
  <c r="N28"/>
  <c r="I28"/>
  <c r="AJ27"/>
  <c r="AD27"/>
  <c r="Y27"/>
  <c r="T27"/>
  <c r="N27"/>
  <c r="I27"/>
  <c r="AJ26"/>
  <c r="AD26"/>
  <c r="Y26"/>
  <c r="T26"/>
  <c r="N26"/>
  <c r="K26"/>
  <c r="O26"/>
  <c r="S26"/>
  <c r="W26"/>
  <c r="AA26"/>
  <c r="AE26"/>
  <c r="AI26"/>
  <c r="AM26"/>
  <c r="AJ29"/>
  <c r="AF29"/>
  <c r="AB29"/>
  <c r="X29"/>
  <c r="X36" s="1"/>
  <c r="X37" s="1"/>
  <c r="T29"/>
  <c r="P29"/>
  <c r="J29"/>
  <c r="AK28"/>
  <c r="AF28"/>
  <c r="Z28"/>
  <c r="U28"/>
  <c r="P28"/>
  <c r="J28"/>
  <c r="J36" s="1"/>
  <c r="J37" s="1"/>
  <c r="AK27"/>
  <c r="AF27"/>
  <c r="Z27"/>
  <c r="U27"/>
  <c r="P27"/>
  <c r="AK26"/>
  <c r="AF26"/>
  <c r="Z26"/>
  <c r="U26"/>
  <c r="P26"/>
  <c r="AK29"/>
  <c r="AC29"/>
  <c r="AC36" s="1"/>
  <c r="AC37" s="1"/>
  <c r="Y29"/>
  <c r="U29"/>
  <c r="Q29"/>
  <c r="AL28"/>
  <c r="AG28"/>
  <c r="AB28"/>
  <c r="V28"/>
  <c r="Q28"/>
  <c r="AL27"/>
  <c r="AG27"/>
  <c r="AB27"/>
  <c r="V27"/>
  <c r="Q27"/>
  <c r="AL26"/>
  <c r="AG26"/>
  <c r="AB26"/>
  <c r="V26"/>
  <c r="Q26"/>
  <c r="L26"/>
  <c r="L36" s="1"/>
  <c r="L37" s="1"/>
  <c r="AW31" i="1"/>
  <c r="AT31"/>
  <c r="AV20"/>
  <c r="AY20"/>
  <c r="AM20"/>
  <c r="AN20" s="1"/>
  <c r="AG20"/>
  <c r="AJ20" s="1"/>
  <c r="AK20" s="1"/>
  <c r="AB20"/>
  <c r="AY7"/>
  <c r="AW16"/>
  <c r="AT16"/>
  <c r="AV36"/>
  <c r="AY36"/>
  <c r="AG36"/>
  <c r="AJ36" s="1"/>
  <c r="AK36" s="1"/>
  <c r="AB36"/>
  <c r="AM7"/>
  <c r="AN7" s="1"/>
  <c r="AM36"/>
  <c r="AN36" s="1"/>
  <c r="AG3"/>
  <c r="AK3" s="1"/>
  <c r="AB3"/>
  <c r="AW15"/>
  <c r="AT15"/>
  <c r="AB21"/>
  <c r="AG21"/>
  <c r="AJ21" s="1"/>
  <c r="AK21" s="1"/>
  <c r="AV39"/>
  <c r="AY39"/>
  <c r="AM39"/>
  <c r="AN39" s="1"/>
  <c r="AV23"/>
  <c r="AY23"/>
  <c r="AW32"/>
  <c r="AT32"/>
  <c r="AM23"/>
  <c r="AN23" s="1"/>
  <c r="AW12"/>
  <c r="AT12"/>
  <c r="AV16"/>
  <c r="AY16"/>
  <c r="AW28"/>
  <c r="AT28"/>
  <c r="AV32"/>
  <c r="AY32"/>
  <c r="AW44"/>
  <c r="AT44"/>
  <c r="AM3"/>
  <c r="AN3" s="1"/>
  <c r="AG12"/>
  <c r="AJ12" s="1"/>
  <c r="AK12" s="1"/>
  <c r="AG13"/>
  <c r="AJ13" s="1"/>
  <c r="AK13" s="1"/>
  <c r="AY15"/>
  <c r="AM16"/>
  <c r="AN16" s="1"/>
  <c r="AM19"/>
  <c r="AN19" s="1"/>
  <c r="AG28"/>
  <c r="AJ28" s="1"/>
  <c r="AK28" s="1"/>
  <c r="AG29"/>
  <c r="AJ29" s="1"/>
  <c r="AK29" s="1"/>
  <c r="AY31"/>
  <c r="AM32"/>
  <c r="AN32" s="1"/>
  <c r="AM35"/>
  <c r="AN35" s="1"/>
  <c r="AG44"/>
  <c r="AJ44" s="1"/>
  <c r="AK44" s="1"/>
  <c r="AG45"/>
  <c r="AJ45" s="1"/>
  <c r="AK45" s="1"/>
  <c r="AW8"/>
  <c r="AT8"/>
  <c r="AV12"/>
  <c r="AY12"/>
  <c r="AW24"/>
  <c r="AT24"/>
  <c r="AV28"/>
  <c r="AY28"/>
  <c r="AW40"/>
  <c r="AT40"/>
  <c r="AV44"/>
  <c r="AY44"/>
  <c r="BE6"/>
  <c r="AM12"/>
  <c r="AN12" s="1"/>
  <c r="AM15"/>
  <c r="AN15" s="1"/>
  <c r="AM28"/>
  <c r="AN28" s="1"/>
  <c r="AM31"/>
  <c r="AN31" s="1"/>
  <c r="AM44"/>
  <c r="AN44" s="1"/>
  <c r="AW3"/>
  <c r="AT3"/>
  <c r="AV8"/>
  <c r="AY8"/>
  <c r="AW20"/>
  <c r="AT20"/>
  <c r="AV24"/>
  <c r="AY24"/>
  <c r="AW36"/>
  <c r="AT36"/>
  <c r="AV40"/>
  <c r="AY40"/>
  <c r="AG5"/>
  <c r="AK5" s="1"/>
  <c r="BE5" s="1"/>
  <c r="AT7"/>
  <c r="AM8"/>
  <c r="AN8" s="1"/>
  <c r="AM11"/>
  <c r="AN11" s="1"/>
  <c r="AT23"/>
  <c r="BE23" s="1"/>
  <c r="AM24"/>
  <c r="AN24" s="1"/>
  <c r="AM27"/>
  <c r="AN27" s="1"/>
  <c r="AT39"/>
  <c r="AM40"/>
  <c r="AN40" s="1"/>
  <c r="AM43"/>
  <c r="AN43" s="1"/>
  <c r="AM9"/>
  <c r="AN9" s="1"/>
  <c r="AM13"/>
  <c r="AN13" s="1"/>
  <c r="AM17"/>
  <c r="AN17" s="1"/>
  <c r="AM21"/>
  <c r="AN21" s="1"/>
  <c r="AM25"/>
  <c r="AN25" s="1"/>
  <c r="AM29"/>
  <c r="AN29" s="1"/>
  <c r="AM33"/>
  <c r="AN33" s="1"/>
  <c r="AM37"/>
  <c r="AN37" s="1"/>
  <c r="AM41"/>
  <c r="AN41" s="1"/>
  <c r="AM45"/>
  <c r="AN45" s="1"/>
  <c r="AC67" i="27" l="1"/>
  <c r="BE4" i="1"/>
  <c r="AP801" i="4"/>
  <c r="AP863"/>
  <c r="AP1069"/>
  <c r="AK35" i="19"/>
  <c r="AK32"/>
  <c r="AK28"/>
  <c r="AK24"/>
  <c r="AK20"/>
  <c r="AK16"/>
  <c r="AK12"/>
  <c r="AK8"/>
  <c r="AK4"/>
  <c r="AK31"/>
  <c r="AK27"/>
  <c r="AK23"/>
  <c r="AK19"/>
  <c r="AK15"/>
  <c r="AK11"/>
  <c r="AK7"/>
  <c r="AP186" i="4"/>
  <c r="AP200"/>
  <c r="AP216"/>
  <c r="AP222"/>
  <c r="AP248"/>
  <c r="AP260"/>
  <c r="AP276"/>
  <c r="AP278"/>
  <c r="AP282"/>
  <c r="AP290"/>
  <c r="AP294"/>
  <c r="AP302"/>
  <c r="AP310"/>
  <c r="AP314"/>
  <c r="AP318"/>
  <c r="AP380"/>
  <c r="AP398"/>
  <c r="AP412"/>
  <c r="AP416"/>
  <c r="AP424"/>
  <c r="AP426"/>
  <c r="AP434"/>
  <c r="AP442"/>
  <c r="AP446"/>
  <c r="AP458"/>
  <c r="AP478"/>
  <c r="AP502"/>
  <c r="AP516"/>
  <c r="AP518"/>
  <c r="AP534"/>
  <c r="AP538"/>
  <c r="AP544"/>
  <c r="AP560"/>
  <c r="AP580"/>
  <c r="AP582"/>
  <c r="AP594"/>
  <c r="AP606"/>
  <c r="AP612"/>
  <c r="AP614"/>
  <c r="AP652"/>
  <c r="AP656"/>
  <c r="AP658"/>
  <c r="AP688"/>
  <c r="AP708"/>
  <c r="AP712"/>
  <c r="AP788"/>
  <c r="AP790"/>
  <c r="AP796"/>
  <c r="AP798"/>
  <c r="AP802"/>
  <c r="AP836"/>
  <c r="AP878"/>
  <c r="AP882"/>
  <c r="AP900"/>
  <c r="AP902"/>
  <c r="AP910"/>
  <c r="AP918"/>
  <c r="AP998"/>
  <c r="AP1006"/>
  <c r="AP1036"/>
  <c r="AP1038"/>
  <c r="AP1052"/>
  <c r="AP1054"/>
  <c r="AP1064"/>
  <c r="AP1068"/>
  <c r="AK34" i="19"/>
  <c r="AK30"/>
  <c r="AK26"/>
  <c r="AK22"/>
  <c r="AK18"/>
  <c r="AK14"/>
  <c r="AK10"/>
  <c r="AK6"/>
  <c r="AK33"/>
  <c r="AK29"/>
  <c r="AK25"/>
  <c r="AK21"/>
  <c r="AK17"/>
  <c r="AK13"/>
  <c r="AK9"/>
  <c r="AK5"/>
  <c r="AP188" i="4"/>
  <c r="AP206"/>
  <c r="AP212"/>
  <c r="AP214"/>
  <c r="AP244"/>
  <c r="AP246"/>
  <c r="AP254"/>
  <c r="AP256"/>
  <c r="AP258"/>
  <c r="AP286"/>
  <c r="AP288"/>
  <c r="AP298"/>
  <c r="AP336"/>
  <c r="AP338"/>
  <c r="AP340"/>
  <c r="AP344"/>
  <c r="AP350"/>
  <c r="AP352"/>
  <c r="AP360"/>
  <c r="AP364"/>
  <c r="AP370"/>
  <c r="AP372"/>
  <c r="AP378"/>
  <c r="AP386"/>
  <c r="AP392"/>
  <c r="AP394"/>
  <c r="AP396"/>
  <c r="AP402"/>
  <c r="AP404"/>
  <c r="AP410"/>
  <c r="AP420"/>
  <c r="AP452"/>
  <c r="AP474"/>
  <c r="AP492"/>
  <c r="AP500"/>
  <c r="AP504"/>
  <c r="AP508"/>
  <c r="AP530"/>
  <c r="AP536"/>
  <c r="AP540"/>
  <c r="AP542"/>
  <c r="AP550"/>
  <c r="AP552"/>
  <c r="AP554"/>
  <c r="AP558"/>
  <c r="AP566"/>
  <c r="AP570"/>
  <c r="AP588"/>
  <c r="AP596"/>
  <c r="AP604"/>
  <c r="AP618"/>
  <c r="AP620"/>
  <c r="AP622"/>
  <c r="AP624"/>
  <c r="AP630"/>
  <c r="AP632"/>
  <c r="AP634"/>
  <c r="AP636"/>
  <c r="AP646"/>
  <c r="AP648"/>
  <c r="AP650"/>
  <c r="AP668"/>
  <c r="AP670"/>
  <c r="AP672"/>
  <c r="AP676"/>
  <c r="AP678"/>
  <c r="AP680"/>
  <c r="AP682"/>
  <c r="AP684"/>
  <c r="AP686"/>
  <c r="AP696"/>
  <c r="AP700"/>
  <c r="AP702"/>
  <c r="AP704"/>
  <c r="AP718"/>
  <c r="AP720"/>
  <c r="AP730"/>
  <c r="AP732"/>
  <c r="AP734"/>
  <c r="AP736"/>
  <c r="AP742"/>
  <c r="AP744"/>
  <c r="AP746"/>
  <c r="AP748"/>
  <c r="AP750"/>
  <c r="AP752"/>
  <c r="AP756"/>
  <c r="AP762"/>
  <c r="AP766"/>
  <c r="AP768"/>
  <c r="AP772"/>
  <c r="AP774"/>
  <c r="AP776"/>
  <c r="AP782"/>
  <c r="AP784"/>
  <c r="AP838"/>
  <c r="AP840"/>
  <c r="AP842"/>
  <c r="AP848"/>
  <c r="AP850"/>
  <c r="AP852"/>
  <c r="AP858"/>
  <c r="AP864"/>
  <c r="AP866"/>
  <c r="AP868"/>
  <c r="AP874"/>
  <c r="AP880"/>
  <c r="AP890"/>
  <c r="AP892"/>
  <c r="AP896"/>
  <c r="AP898"/>
  <c r="AP936"/>
  <c r="AP940"/>
  <c r="AP942"/>
  <c r="AP948"/>
  <c r="AP950"/>
  <c r="AP954"/>
  <c r="AP956"/>
  <c r="AP958"/>
  <c r="AP960"/>
  <c r="AP962"/>
  <c r="AP964"/>
  <c r="AP966"/>
  <c r="AP968"/>
  <c r="AP974"/>
  <c r="AP982"/>
  <c r="AP986"/>
  <c r="AP990"/>
  <c r="AP1008"/>
  <c r="AP1014"/>
  <c r="AP1016"/>
  <c r="AP1018"/>
  <c r="AP1020"/>
  <c r="AP1022"/>
  <c r="AP1030"/>
  <c r="AP1032"/>
  <c r="AP1034"/>
  <c r="AP1040"/>
  <c r="AP1044"/>
  <c r="AP1046"/>
  <c r="AP1058"/>
  <c r="AP1066"/>
  <c r="AP1072"/>
  <c r="AP1076"/>
  <c r="AP1086"/>
  <c r="AN60"/>
  <c r="AP60" s="1"/>
  <c r="AN46"/>
  <c r="AP46" s="1"/>
  <c r="AN42"/>
  <c r="AP42" s="1"/>
  <c r="AN20"/>
  <c r="AP20" s="1"/>
  <c r="AN13"/>
  <c r="AP13" s="1"/>
  <c r="AN35"/>
  <c r="AP35" s="1"/>
  <c r="AN41"/>
  <c r="AP41" s="1"/>
  <c r="AN72"/>
  <c r="AP72" s="1"/>
  <c r="AN58"/>
  <c r="AP58" s="1"/>
  <c r="AN18"/>
  <c r="AP18" s="1"/>
  <c r="AN19"/>
  <c r="AP19" s="1"/>
  <c r="AN14"/>
  <c r="AP14" s="1"/>
  <c r="AN30"/>
  <c r="AP30" s="1"/>
  <c r="AN40"/>
  <c r="AP40" s="1"/>
  <c r="AN6"/>
  <c r="AP6" s="1"/>
  <c r="AN10"/>
  <c r="AP10" s="1"/>
  <c r="AU20" i="19"/>
  <c r="AR30"/>
  <c r="AD36" i="22"/>
  <c r="AD37" s="1"/>
  <c r="J75" i="10"/>
  <c r="J28"/>
  <c r="G24"/>
  <c r="G2"/>
  <c r="C6" i="20"/>
  <c r="D36" i="22"/>
  <c r="C13"/>
  <c r="AB140" i="27"/>
  <c r="AC23"/>
  <c r="AC108"/>
  <c r="AB11"/>
  <c r="AI36" i="22"/>
  <c r="AI37" s="1"/>
  <c r="AA36"/>
  <c r="AA37" s="1"/>
  <c r="S36"/>
  <c r="S37" s="1"/>
  <c r="K36"/>
  <c r="K37" s="1"/>
  <c r="H32"/>
  <c r="AN32" s="1"/>
  <c r="AE24" i="19"/>
  <c r="AJ24" s="1"/>
  <c r="AB135" i="27"/>
  <c r="AB103"/>
  <c r="AB71"/>
  <c r="AB27"/>
  <c r="AB143"/>
  <c r="AB127"/>
  <c r="AB111"/>
  <c r="AB95"/>
  <c r="AB79"/>
  <c r="AB63"/>
  <c r="AC39"/>
  <c r="AC68"/>
  <c r="AC116"/>
  <c r="AC55"/>
  <c r="AC7"/>
  <c r="AC35"/>
  <c r="AC124"/>
  <c r="AC92"/>
  <c r="AB43"/>
  <c r="AC152"/>
  <c r="AC12"/>
  <c r="AB84"/>
  <c r="AB4"/>
  <c r="AB151"/>
  <c r="AC132"/>
  <c r="AC100"/>
  <c r="AC52"/>
  <c r="AB144"/>
  <c r="AB128"/>
  <c r="AB120"/>
  <c r="AB131"/>
  <c r="AB107"/>
  <c r="C10" i="22"/>
  <c r="AB64" i="27"/>
  <c r="AC28"/>
  <c r="AC31"/>
  <c r="AC15"/>
  <c r="AC123"/>
  <c r="AC51"/>
  <c r="AB148"/>
  <c r="AB83"/>
  <c r="AB139"/>
  <c r="AB19"/>
  <c r="C12" i="22"/>
  <c r="C18"/>
  <c r="C15"/>
  <c r="AB8" i="27"/>
  <c r="AC147"/>
  <c r="AC99"/>
  <c r="AC59"/>
  <c r="AC36"/>
  <c r="AB91"/>
  <c r="AB75"/>
  <c r="AB155"/>
  <c r="AB115"/>
  <c r="C16" i="22"/>
  <c r="C17"/>
  <c r="C9"/>
  <c r="C14"/>
  <c r="C19"/>
  <c r="C11"/>
  <c r="C20"/>
  <c r="AC156" i="27"/>
  <c r="AB104"/>
  <c r="AC20"/>
  <c r="AC44"/>
  <c r="AB48"/>
  <c r="AB40"/>
  <c r="AE32" i="19"/>
  <c r="AS31"/>
  <c r="AR32"/>
  <c r="Q36" i="22"/>
  <c r="Q37" s="1"/>
  <c r="AL36"/>
  <c r="AL37" s="1"/>
  <c r="AC136" i="27"/>
  <c r="AC76"/>
  <c r="AB60"/>
  <c r="AB80"/>
  <c r="AR26" i="19"/>
  <c r="AS20"/>
  <c r="AE23"/>
  <c r="AJ23" s="1"/>
  <c r="AS27"/>
  <c r="AR31"/>
  <c r="AU29"/>
  <c r="AR22"/>
  <c r="AR19"/>
  <c r="AE29"/>
  <c r="AR27"/>
  <c r="AW27" s="1"/>
  <c r="AE31"/>
  <c r="AJ31" s="1"/>
  <c r="AS32"/>
  <c r="AR29"/>
  <c r="AV29" s="1"/>
  <c r="BE30" i="1"/>
  <c r="BE35"/>
  <c r="AM17" i="4"/>
  <c r="AE27" i="19"/>
  <c r="AJ27" s="1"/>
  <c r="AE28"/>
  <c r="AJ28" s="1"/>
  <c r="AE20"/>
  <c r="AU22"/>
  <c r="AS28"/>
  <c r="BE11" i="1"/>
  <c r="BE41"/>
  <c r="BE33"/>
  <c r="BE25"/>
  <c r="BE17"/>
  <c r="BE9"/>
  <c r="BE15"/>
  <c r="BE19"/>
  <c r="Z36" i="22"/>
  <c r="Z37" s="1"/>
  <c r="K56" i="10"/>
  <c r="AM36" i="22"/>
  <c r="AM37" s="1"/>
  <c r="AE36"/>
  <c r="AE37" s="1"/>
  <c r="W36"/>
  <c r="W37" s="1"/>
  <c r="O36"/>
  <c r="O37" s="1"/>
  <c r="J82" i="10"/>
  <c r="J21"/>
  <c r="AH36" i="22"/>
  <c r="AH37" s="1"/>
  <c r="M36"/>
  <c r="M37" s="1"/>
  <c r="J26" i="10"/>
  <c r="J22"/>
  <c r="J24"/>
  <c r="J61"/>
  <c r="J51"/>
  <c r="J38"/>
  <c r="J55"/>
  <c r="J6"/>
  <c r="BE43" i="1"/>
  <c r="J44" i="10"/>
  <c r="J69"/>
  <c r="AN33" i="22"/>
  <c r="C33"/>
  <c r="J81" i="10"/>
  <c r="C32" i="22"/>
  <c r="C34"/>
  <c r="J53" i="10"/>
  <c r="V36" i="22"/>
  <c r="V37" s="1"/>
  <c r="AF36"/>
  <c r="AF37" s="1"/>
  <c r="AG36"/>
  <c r="AG37" s="1"/>
  <c r="J11" i="10"/>
  <c r="J4"/>
  <c r="J36"/>
  <c r="J49"/>
  <c r="AM77" i="4"/>
  <c r="AM15"/>
  <c r="AM73"/>
  <c r="AM64"/>
  <c r="AN5"/>
  <c r="AP5" s="1"/>
  <c r="N35" i="19"/>
  <c r="AU30"/>
  <c r="N36"/>
  <c r="O36"/>
  <c r="O35"/>
  <c r="BE44" i="1"/>
  <c r="BE29"/>
  <c r="BE12"/>
  <c r="BE32"/>
  <c r="BE24"/>
  <c r="BE45"/>
  <c r="BE13"/>
  <c r="AM26" i="4"/>
  <c r="AN66"/>
  <c r="AP66" s="1"/>
  <c r="AM8"/>
  <c r="AM11"/>
  <c r="AN71"/>
  <c r="AP71" s="1"/>
  <c r="AN73"/>
  <c r="AP73" s="1"/>
  <c r="AM9"/>
  <c r="AN49"/>
  <c r="AP49" s="1"/>
  <c r="AN45"/>
  <c r="AP45" s="1"/>
  <c r="AS22" i="19"/>
  <c r="AU25"/>
  <c r="J45" i="10"/>
  <c r="U36" i="22"/>
  <c r="U37" s="1"/>
  <c r="AC157" i="27"/>
  <c r="AC149"/>
  <c r="AC141"/>
  <c r="AC133"/>
  <c r="AC125"/>
  <c r="AC117"/>
  <c r="AC109"/>
  <c r="AC101"/>
  <c r="AC93"/>
  <c r="AC85"/>
  <c r="AC77"/>
  <c r="AC69"/>
  <c r="AC61"/>
  <c r="AB53"/>
  <c r="AC45"/>
  <c r="AC37"/>
  <c r="AC29"/>
  <c r="AB21"/>
  <c r="AB13"/>
  <c r="AC5"/>
  <c r="AC2"/>
  <c r="AB2"/>
  <c r="AB112"/>
  <c r="AB96"/>
  <c r="AB88"/>
  <c r="AB72"/>
  <c r="AB56"/>
  <c r="AB32"/>
  <c r="AB24"/>
  <c r="AB16"/>
  <c r="AC153"/>
  <c r="AC145"/>
  <c r="AC137"/>
  <c r="AC129"/>
  <c r="AC121"/>
  <c r="AC113"/>
  <c r="AC105"/>
  <c r="AC97"/>
  <c r="AC89"/>
  <c r="AC81"/>
  <c r="AC73"/>
  <c r="AC65"/>
  <c r="AB57"/>
  <c r="AC49"/>
  <c r="AC41"/>
  <c r="AB33"/>
  <c r="AC25"/>
  <c r="AB17"/>
  <c r="AB9"/>
  <c r="BE40" i="1"/>
  <c r="BE8"/>
  <c r="BE28"/>
  <c r="BE39"/>
  <c r="BE31"/>
  <c r="BE27"/>
  <c r="BE7"/>
  <c r="BE16"/>
  <c r="AN81" i="4"/>
  <c r="AP81" s="1"/>
  <c r="AN12"/>
  <c r="AP12" s="1"/>
  <c r="R12" i="19"/>
  <c r="AA12"/>
  <c r="S12"/>
  <c r="Y12"/>
  <c r="Q12"/>
  <c r="W12"/>
  <c r="AD12"/>
  <c r="AG12"/>
  <c r="P12"/>
  <c r="AT12" s="1"/>
  <c r="AI12"/>
  <c r="T12"/>
  <c r="AC12"/>
  <c r="U12"/>
  <c r="AH12"/>
  <c r="AN119" i="4"/>
  <c r="AP119" s="1"/>
  <c r="AN2"/>
  <c r="AP2" s="1"/>
  <c r="AN102"/>
  <c r="AP102" s="1"/>
  <c r="AN106"/>
  <c r="AP106" s="1"/>
  <c r="AN21"/>
  <c r="AN38"/>
  <c r="AP38" s="1"/>
  <c r="AN117"/>
  <c r="AP117" s="1"/>
  <c r="J80" i="10"/>
  <c r="J50"/>
  <c r="J43"/>
  <c r="J79"/>
  <c r="J74"/>
  <c r="AN112" i="4"/>
  <c r="AP112" s="1"/>
  <c r="AN65"/>
  <c r="AP65" s="1"/>
  <c r="AN69"/>
  <c r="AP69" s="1"/>
  <c r="AN85"/>
  <c r="AP85" s="1"/>
  <c r="AN100"/>
  <c r="AP100" s="1"/>
  <c r="AN90"/>
  <c r="AP90" s="1"/>
  <c r="AN86"/>
  <c r="AP86" s="1"/>
  <c r="AN3"/>
  <c r="AP3" s="1"/>
  <c r="AV26" i="19"/>
  <c r="AV30"/>
  <c r="AV23"/>
  <c r="C57" i="22"/>
  <c r="K52"/>
  <c r="K57" s="1"/>
  <c r="AC142" i="27"/>
  <c r="AB142"/>
  <c r="AC110"/>
  <c r="AB110"/>
  <c r="AC78"/>
  <c r="AB78"/>
  <c r="AC46"/>
  <c r="AB46"/>
  <c r="AC14"/>
  <c r="AB14"/>
  <c r="AB12" i="19"/>
  <c r="X12"/>
  <c r="Z12"/>
  <c r="V12"/>
  <c r="AF12"/>
  <c r="AC154" i="27"/>
  <c r="AB154"/>
  <c r="AC122"/>
  <c r="AB122"/>
  <c r="AC94"/>
  <c r="AB94"/>
  <c r="AC58"/>
  <c r="AB58"/>
  <c r="AC26"/>
  <c r="AB26"/>
  <c r="Y36" i="22"/>
  <c r="Y37" s="1"/>
  <c r="BE37" i="1"/>
  <c r="AN120" i="4"/>
  <c r="AP120" s="1"/>
  <c r="AJ20" i="19"/>
  <c r="AE34"/>
  <c r="AJ34" s="1"/>
  <c r="AS26"/>
  <c r="AY26" s="1"/>
  <c r="AS19"/>
  <c r="AM111" i="4"/>
  <c r="AU32" i="19"/>
  <c r="AY32" s="1"/>
  <c r="AM62" i="4"/>
  <c r="D57" i="22"/>
  <c r="L52"/>
  <c r="E52"/>
  <c r="E54"/>
  <c r="L54"/>
  <c r="M54" s="1"/>
  <c r="J14" i="10"/>
  <c r="J29"/>
  <c r="J10"/>
  <c r="J7"/>
  <c r="J5"/>
  <c r="J3"/>
  <c r="AN50" i="4"/>
  <c r="AP50" s="1"/>
  <c r="AN15"/>
  <c r="AP15" s="1"/>
  <c r="AN16"/>
  <c r="AP16" s="1"/>
  <c r="AN28"/>
  <c r="AP28" s="1"/>
  <c r="AM43"/>
  <c r="AM57"/>
  <c r="AN59"/>
  <c r="AP59" s="1"/>
  <c r="AN95"/>
  <c r="AP95" s="1"/>
  <c r="AN29"/>
  <c r="AP29" s="1"/>
  <c r="AN7"/>
  <c r="AP7" s="1"/>
  <c r="AN27"/>
  <c r="AP27" s="1"/>
  <c r="AN53"/>
  <c r="AP53" s="1"/>
  <c r="AX31" i="19"/>
  <c r="AV31"/>
  <c r="AW31"/>
  <c r="AV21"/>
  <c r="AY22"/>
  <c r="AW22"/>
  <c r="AV22"/>
  <c r="AX27"/>
  <c r="AV27"/>
  <c r="E55" i="22"/>
  <c r="L55"/>
  <c r="M55" s="1"/>
  <c r="AC150" i="27"/>
  <c r="AB150"/>
  <c r="AC118"/>
  <c r="AB118"/>
  <c r="AC86"/>
  <c r="AB86"/>
  <c r="AC54"/>
  <c r="AB54"/>
  <c r="AC22"/>
  <c r="AB22"/>
  <c r="AC158"/>
  <c r="AB158"/>
  <c r="AC130"/>
  <c r="AB130"/>
  <c r="AC98"/>
  <c r="AB98"/>
  <c r="AC66"/>
  <c r="AB66"/>
  <c r="AC34"/>
  <c r="AB34"/>
  <c r="AC6"/>
  <c r="AB6"/>
  <c r="O7" i="20"/>
  <c r="M6"/>
  <c r="BE20" i="1"/>
  <c r="AB36" i="22"/>
  <c r="AB37" s="1"/>
  <c r="P36"/>
  <c r="P37" s="1"/>
  <c r="AK36"/>
  <c r="AK37" s="1"/>
  <c r="T36"/>
  <c r="T37" s="1"/>
  <c r="H27"/>
  <c r="H29"/>
  <c r="I36"/>
  <c r="I37" s="1"/>
  <c r="AN110" i="4"/>
  <c r="AP110" s="1"/>
  <c r="AM32"/>
  <c r="AM109"/>
  <c r="AN9"/>
  <c r="AP9" s="1"/>
  <c r="AS30" i="19"/>
  <c r="AW30" s="1"/>
  <c r="AR33"/>
  <c r="AE19"/>
  <c r="AJ19" s="1"/>
  <c r="AE30"/>
  <c r="AJ30" s="1"/>
  <c r="AR25"/>
  <c r="AS33"/>
  <c r="AS29"/>
  <c r="AS25"/>
  <c r="AS21"/>
  <c r="AW21" s="1"/>
  <c r="AS23"/>
  <c r="AW23" s="1"/>
  <c r="AM55" i="4"/>
  <c r="L56" i="22"/>
  <c r="M56" s="1"/>
  <c r="E56"/>
  <c r="J76" i="10"/>
  <c r="J39"/>
  <c r="J31"/>
  <c r="J23"/>
  <c r="J15"/>
  <c r="J78"/>
  <c r="J47"/>
  <c r="AN67" i="4"/>
  <c r="AP67" s="1"/>
  <c r="AN75"/>
  <c r="AP75" s="1"/>
  <c r="AN89"/>
  <c r="AP89" s="1"/>
  <c r="AC126" i="27"/>
  <c r="AB126"/>
  <c r="AC90"/>
  <c r="AB90"/>
  <c r="AC62"/>
  <c r="AB62"/>
  <c r="AC30"/>
  <c r="AB30"/>
  <c r="AC138"/>
  <c r="AB138"/>
  <c r="AC106"/>
  <c r="AB106"/>
  <c r="AC74"/>
  <c r="AB74"/>
  <c r="AC38"/>
  <c r="AB38"/>
  <c r="AC10"/>
  <c r="AB10"/>
  <c r="BE21" i="1"/>
  <c r="BE3"/>
  <c r="BE36"/>
  <c r="N36" i="22"/>
  <c r="N37" s="1"/>
  <c r="AJ36"/>
  <c r="AJ37" s="1"/>
  <c r="C35"/>
  <c r="H26"/>
  <c r="AN25" i="4"/>
  <c r="AP25" s="1"/>
  <c r="AN98"/>
  <c r="AP98" s="1"/>
  <c r="AN82"/>
  <c r="AP82" s="1"/>
  <c r="AN70"/>
  <c r="AP70" s="1"/>
  <c r="AN56"/>
  <c r="AP56" s="1"/>
  <c r="AM87"/>
  <c r="AM105"/>
  <c r="AN23"/>
  <c r="AP23" s="1"/>
  <c r="AN44"/>
  <c r="AP44" s="1"/>
  <c r="AM104"/>
  <c r="AM108"/>
  <c r="AN115"/>
  <c r="AP115" s="1"/>
  <c r="AN96"/>
  <c r="AP96" s="1"/>
  <c r="AM48"/>
  <c r="AJ33" i="19"/>
  <c r="AU33"/>
  <c r="AJ32"/>
  <c r="AJ29"/>
  <c r="AE26"/>
  <c r="AJ26" s="1"/>
  <c r="AR34"/>
  <c r="AU31"/>
  <c r="AY31" s="1"/>
  <c r="AU27"/>
  <c r="AU23"/>
  <c r="AU19"/>
  <c r="L53" i="22"/>
  <c r="M53" s="1"/>
  <c r="E53"/>
  <c r="J13" i="10"/>
  <c r="J41"/>
  <c r="J33"/>
  <c r="J25"/>
  <c r="AN37" i="4"/>
  <c r="AP37" s="1"/>
  <c r="AM114"/>
  <c r="AN77"/>
  <c r="AP77" s="1"/>
  <c r="AN52"/>
  <c r="AP52" s="1"/>
  <c r="AN34"/>
  <c r="AP34" s="1"/>
  <c r="AN107"/>
  <c r="AP107" s="1"/>
  <c r="AM61"/>
  <c r="AN54"/>
  <c r="AP54" s="1"/>
  <c r="AN116"/>
  <c r="AP116" s="1"/>
  <c r="AN11"/>
  <c r="AP11" s="1"/>
  <c r="AV19" i="19"/>
  <c r="AX32"/>
  <c r="AW32"/>
  <c r="AV32"/>
  <c r="AC134" i="27"/>
  <c r="AB134"/>
  <c r="AC102"/>
  <c r="AB102"/>
  <c r="AC70"/>
  <c r="AB70"/>
  <c r="AC42"/>
  <c r="AB42"/>
  <c r="AC146"/>
  <c r="AB146"/>
  <c r="AC114"/>
  <c r="AB114"/>
  <c r="AC82"/>
  <c r="AB82"/>
  <c r="AC50"/>
  <c r="AB50"/>
  <c r="AC18"/>
  <c r="AB18"/>
  <c r="H28" i="22"/>
  <c r="J46" i="10"/>
  <c r="AN4" i="4"/>
  <c r="AP4" s="1"/>
  <c r="AN39"/>
  <c r="AP39" s="1"/>
  <c r="AM68"/>
  <c r="AN88"/>
  <c r="AP88" s="1"/>
  <c r="AN99"/>
  <c r="AP99" s="1"/>
  <c r="AS24" i="19"/>
  <c r="AE22"/>
  <c r="AJ22" s="1"/>
  <c r="AU28"/>
  <c r="AR28"/>
  <c r="AR24"/>
  <c r="AR20"/>
  <c r="AE21"/>
  <c r="AJ21" s="1"/>
  <c r="AS34"/>
  <c r="AN22" i="4"/>
  <c r="AP22" s="1"/>
  <c r="AE25" i="19"/>
  <c r="AJ25" s="1"/>
  <c r="AX22" l="1"/>
  <c r="AY27"/>
  <c r="AY29"/>
  <c r="AW19"/>
  <c r="AN8" i="4"/>
  <c r="AP8" s="1"/>
  <c r="AN26"/>
  <c r="AP26" s="1"/>
  <c r="AB4" i="19" s="1"/>
  <c r="AN64" i="4"/>
  <c r="AP64" s="1"/>
  <c r="AN17"/>
  <c r="AP17" s="1"/>
  <c r="AA7" i="19" s="1"/>
  <c r="C21" i="22"/>
  <c r="D21" s="1"/>
  <c r="J27" i="10"/>
  <c r="J8"/>
  <c r="J48"/>
  <c r="J54"/>
  <c r="J56"/>
  <c r="J42"/>
  <c r="J9"/>
  <c r="J34"/>
  <c r="J40"/>
  <c r="J32"/>
  <c r="L73"/>
  <c r="L72"/>
  <c r="L70"/>
  <c r="L68"/>
  <c r="L67"/>
  <c r="L66"/>
  <c r="L65"/>
  <c r="L64"/>
  <c r="L63"/>
  <c r="L62"/>
  <c r="L59"/>
  <c r="L57"/>
  <c r="L58"/>
  <c r="L56"/>
  <c r="J12"/>
  <c r="J37"/>
  <c r="J35"/>
  <c r="J71"/>
  <c r="AW29" i="19"/>
  <c r="J52" i="10"/>
  <c r="AY19" i="19"/>
  <c r="AX29"/>
  <c r="AX19"/>
  <c r="AE12"/>
  <c r="AJ12" s="1"/>
  <c r="L77" i="10"/>
  <c r="L69"/>
  <c r="L55"/>
  <c r="L14"/>
  <c r="L9"/>
  <c r="L5"/>
  <c r="L11"/>
  <c r="L7"/>
  <c r="L2"/>
  <c r="L6"/>
  <c r="L18"/>
  <c r="L26"/>
  <c r="L34"/>
  <c r="L42"/>
  <c r="L53"/>
  <c r="L8"/>
  <c r="L16"/>
  <c r="L24"/>
  <c r="L32"/>
  <c r="L40"/>
  <c r="L51"/>
  <c r="L17"/>
  <c r="L25"/>
  <c r="L33"/>
  <c r="L41"/>
  <c r="L13"/>
  <c r="L50"/>
  <c r="L15"/>
  <c r="L23"/>
  <c r="L31"/>
  <c r="L39"/>
  <c r="L52"/>
  <c r="L60"/>
  <c r="L82"/>
  <c r="L61"/>
  <c r="L3"/>
  <c r="L74"/>
  <c r="L78"/>
  <c r="L10"/>
  <c r="L22"/>
  <c r="L30"/>
  <c r="L38"/>
  <c r="L49"/>
  <c r="L4"/>
  <c r="L12"/>
  <c r="L20"/>
  <c r="L28"/>
  <c r="L36"/>
  <c r="L44"/>
  <c r="L76"/>
  <c r="L19"/>
  <c r="L27"/>
  <c r="L35"/>
  <c r="L43"/>
  <c r="L46"/>
  <c r="L48"/>
  <c r="L21"/>
  <c r="L29"/>
  <c r="L37"/>
  <c r="L54"/>
  <c r="L47"/>
  <c r="L80"/>
  <c r="L45"/>
  <c r="L71"/>
  <c r="L75"/>
  <c r="L81"/>
  <c r="L79"/>
  <c r="AW26" i="19"/>
  <c r="AX26"/>
  <c r="AI15"/>
  <c r="AY20"/>
  <c r="AX20"/>
  <c r="AW20"/>
  <c r="AV20"/>
  <c r="AN68" i="4"/>
  <c r="AP68" s="1"/>
  <c r="AN28" i="22"/>
  <c r="C28"/>
  <c r="AN109" i="4"/>
  <c r="AP109" s="1"/>
  <c r="AN29" i="22"/>
  <c r="C29"/>
  <c r="AN43" i="4"/>
  <c r="AP43" s="1"/>
  <c r="AY23" i="19"/>
  <c r="AY30"/>
  <c r="AY28"/>
  <c r="AX28"/>
  <c r="AW28"/>
  <c r="AV28"/>
  <c r="AX34"/>
  <c r="AW34"/>
  <c r="AY34"/>
  <c r="AV34"/>
  <c r="AN104" i="4"/>
  <c r="AP104" s="1"/>
  <c r="V13" i="19"/>
  <c r="AH13"/>
  <c r="AA13"/>
  <c r="X13"/>
  <c r="R13"/>
  <c r="AC13"/>
  <c r="AD13"/>
  <c r="T13"/>
  <c r="Z13"/>
  <c r="P13"/>
  <c r="AT13" s="1"/>
  <c r="S13"/>
  <c r="W13"/>
  <c r="AF13"/>
  <c r="Q13"/>
  <c r="Y13"/>
  <c r="AB13"/>
  <c r="AG13"/>
  <c r="U13"/>
  <c r="AI13"/>
  <c r="AN105" i="4"/>
  <c r="AP105" s="1"/>
  <c r="AY24" i="19"/>
  <c r="AX24"/>
  <c r="AW24"/>
  <c r="AV24"/>
  <c r="AN61" i="4"/>
  <c r="AP61" s="1"/>
  <c r="AN114"/>
  <c r="AP114" s="1"/>
  <c r="AN48"/>
  <c r="AP48" s="1"/>
  <c r="AN108"/>
  <c r="AP108" s="1"/>
  <c r="AN87"/>
  <c r="AP87" s="1"/>
  <c r="AX33" i="19"/>
  <c r="AW33"/>
  <c r="AV33"/>
  <c r="AY33"/>
  <c r="T3" i="20"/>
  <c r="O6"/>
  <c r="AX21" i="19"/>
  <c r="C58" i="22"/>
  <c r="AX30" i="19"/>
  <c r="AU12"/>
  <c r="Q11"/>
  <c r="AD11"/>
  <c r="AI11"/>
  <c r="Y11"/>
  <c r="P11"/>
  <c r="AT11" s="1"/>
  <c r="AB11"/>
  <c r="S11"/>
  <c r="AG11"/>
  <c r="X11"/>
  <c r="T11"/>
  <c r="V11"/>
  <c r="AC11"/>
  <c r="R11"/>
  <c r="Z11"/>
  <c r="AH11"/>
  <c r="U11"/>
  <c r="AF11"/>
  <c r="W11"/>
  <c r="AA11"/>
  <c r="AN55" i="4"/>
  <c r="AP55" s="1"/>
  <c r="AN32"/>
  <c r="AP32" s="1"/>
  <c r="E57" i="22"/>
  <c r="AN62" i="4"/>
  <c r="AP62" s="1"/>
  <c r="AY21" i="19"/>
  <c r="AX23"/>
  <c r="H36" i="22"/>
  <c r="AN26"/>
  <c r="C26"/>
  <c r="AX25" i="19"/>
  <c r="AV25"/>
  <c r="AW25"/>
  <c r="AY25"/>
  <c r="AN27" i="22"/>
  <c r="C27"/>
  <c r="AN57" i="4"/>
  <c r="AP57" s="1"/>
  <c r="L57" i="22"/>
  <c r="M57" s="1"/>
  <c r="M52"/>
  <c r="AN111" i="4"/>
  <c r="AP111" s="1"/>
  <c r="AS12" i="19"/>
  <c r="AR12"/>
  <c r="P4" l="1"/>
  <c r="AH7"/>
  <c r="AF7"/>
  <c r="V7"/>
  <c r="Z7"/>
  <c r="AG7"/>
  <c r="R7"/>
  <c r="X7"/>
  <c r="Q7"/>
  <c r="AI7"/>
  <c r="AB7"/>
  <c r="U7"/>
  <c r="AC7"/>
  <c r="AD7"/>
  <c r="T7"/>
  <c r="S7"/>
  <c r="AU7" s="1"/>
  <c r="W7"/>
  <c r="Y7"/>
  <c r="P7"/>
  <c r="AT7" s="1"/>
  <c r="AK36"/>
  <c r="S9"/>
  <c r="Y9"/>
  <c r="AA9"/>
  <c r="X9"/>
  <c r="U9"/>
  <c r="AD6"/>
  <c r="AD15"/>
  <c r="R15"/>
  <c r="AA15"/>
  <c r="P15"/>
  <c r="AT15" s="1"/>
  <c r="S15"/>
  <c r="Q15"/>
  <c r="X15"/>
  <c r="AF15"/>
  <c r="AC15"/>
  <c r="V17"/>
  <c r="Q17"/>
  <c r="AC17"/>
  <c r="Y17"/>
  <c r="AI17"/>
  <c r="Z17"/>
  <c r="W17"/>
  <c r="T17"/>
  <c r="AH17"/>
  <c r="U17"/>
  <c r="AB17"/>
  <c r="P17"/>
  <c r="AT17" s="1"/>
  <c r="AG17"/>
  <c r="AD17"/>
  <c r="R17"/>
  <c r="AA17"/>
  <c r="S17"/>
  <c r="AF17"/>
  <c r="X17"/>
  <c r="W14"/>
  <c r="X14"/>
  <c r="AG14"/>
  <c r="S14"/>
  <c r="AB14"/>
  <c r="Z14"/>
  <c r="R14"/>
  <c r="AI14"/>
  <c r="V14"/>
  <c r="P14"/>
  <c r="AC14"/>
  <c r="Y14"/>
  <c r="T14"/>
  <c r="AH14"/>
  <c r="Q14"/>
  <c r="AA14"/>
  <c r="AD14"/>
  <c r="AF14"/>
  <c r="U14"/>
  <c r="U16"/>
  <c r="R16"/>
  <c r="AG16"/>
  <c r="AA16"/>
  <c r="V16"/>
  <c r="W16"/>
  <c r="AB16"/>
  <c r="AH16"/>
  <c r="Z16"/>
  <c r="AF16"/>
  <c r="S16"/>
  <c r="T16"/>
  <c r="AC16"/>
  <c r="Y16"/>
  <c r="X16"/>
  <c r="AI16"/>
  <c r="AD16"/>
  <c r="P16"/>
  <c r="AT16" s="1"/>
  <c r="Q16"/>
  <c r="AA18"/>
  <c r="Q18"/>
  <c r="X18"/>
  <c r="AG18"/>
  <c r="R18"/>
  <c r="AH18"/>
  <c r="U18"/>
  <c r="T18"/>
  <c r="AD18"/>
  <c r="W18"/>
  <c r="AC18"/>
  <c r="Y18"/>
  <c r="V18"/>
  <c r="AB18"/>
  <c r="AF18"/>
  <c r="AI18"/>
  <c r="S18"/>
  <c r="AU18" s="1"/>
  <c r="Z18"/>
  <c r="P18"/>
  <c r="AT18" s="1"/>
  <c r="AG9"/>
  <c r="T9"/>
  <c r="R9"/>
  <c r="Q9"/>
  <c r="AB9"/>
  <c r="V9"/>
  <c r="AS9" s="1"/>
  <c r="Z9"/>
  <c r="AC9"/>
  <c r="Y6"/>
  <c r="S6"/>
  <c r="Z6"/>
  <c r="W15"/>
  <c r="AH15"/>
  <c r="Z15"/>
  <c r="AG15"/>
  <c r="U15"/>
  <c r="AB15"/>
  <c r="T15"/>
  <c r="Y15"/>
  <c r="V15"/>
  <c r="AS11"/>
  <c r="AG4"/>
  <c r="U6"/>
  <c r="T6"/>
  <c r="W6"/>
  <c r="X6"/>
  <c r="AF6"/>
  <c r="AE13"/>
  <c r="AJ13" s="1"/>
  <c r="AH6"/>
  <c r="P6"/>
  <c r="AT6" s="1"/>
  <c r="AA6"/>
  <c r="AG6"/>
  <c r="V6"/>
  <c r="AR11"/>
  <c r="AV11" s="1"/>
  <c r="AI6"/>
  <c r="AC6"/>
  <c r="AB6"/>
  <c r="S10"/>
  <c r="T10"/>
  <c r="V10"/>
  <c r="AF10"/>
  <c r="W10"/>
  <c r="AH10"/>
  <c r="X10"/>
  <c r="R10"/>
  <c r="AI10"/>
  <c r="Y10"/>
  <c r="U10"/>
  <c r="AA10"/>
  <c r="Z10"/>
  <c r="AC10"/>
  <c r="Q10"/>
  <c r="AD10"/>
  <c r="AB10"/>
  <c r="P10"/>
  <c r="AT10" s="1"/>
  <c r="AG10"/>
  <c r="AY12"/>
  <c r="AQ12" s="1"/>
  <c r="AX12"/>
  <c r="AW12"/>
  <c r="AV12"/>
  <c r="H37" i="22"/>
  <c r="F21" s="1"/>
  <c r="C36"/>
  <c r="C37" s="1"/>
  <c r="E21" s="1"/>
  <c r="AG5" i="19"/>
  <c r="D58" i="22"/>
  <c r="AF8" i="19"/>
  <c r="T8"/>
  <c r="AA8"/>
  <c r="R8"/>
  <c r="V8"/>
  <c r="AU13"/>
  <c r="Q4"/>
  <c r="R4"/>
  <c r="AI4"/>
  <c r="T4"/>
  <c r="Z5"/>
  <c r="P5"/>
  <c r="AT5" s="1"/>
  <c r="AD5"/>
  <c r="AU9"/>
  <c r="AD4"/>
  <c r="X4"/>
  <c r="AF4"/>
  <c r="AH4"/>
  <c r="T5"/>
  <c r="AH5"/>
  <c r="Q5"/>
  <c r="R5"/>
  <c r="AC8"/>
  <c r="AE11"/>
  <c r="AJ11" s="1"/>
  <c r="P8"/>
  <c r="AT8" s="1"/>
  <c r="AD8"/>
  <c r="Q8"/>
  <c r="AH8"/>
  <c r="AR13"/>
  <c r="U5"/>
  <c r="X5"/>
  <c r="AS7"/>
  <c r="AA4"/>
  <c r="U4"/>
  <c r="V4"/>
  <c r="Y4"/>
  <c r="AB5"/>
  <c r="S5"/>
  <c r="AI5"/>
  <c r="U8"/>
  <c r="AG8"/>
  <c r="W8"/>
  <c r="AB8"/>
  <c r="AU11"/>
  <c r="W5"/>
  <c r="X8"/>
  <c r="AI8"/>
  <c r="Y8"/>
  <c r="S8"/>
  <c r="AS13"/>
  <c r="AC4"/>
  <c r="W4"/>
  <c r="S4"/>
  <c r="Z4"/>
  <c r="Y5"/>
  <c r="AA5"/>
  <c r="AR9" l="1"/>
  <c r="AV9" s="1"/>
  <c r="AR7"/>
  <c r="AW7" s="1"/>
  <c r="AJ7"/>
  <c r="AW11"/>
  <c r="AC5"/>
  <c r="AE5" s="1"/>
  <c r="AS10"/>
  <c r="AX11"/>
  <c r="R6"/>
  <c r="AR6" s="1"/>
  <c r="AV6" s="1"/>
  <c r="AU6"/>
  <c r="AE15"/>
  <c r="AJ15" s="1"/>
  <c r="AS16"/>
  <c r="AR17"/>
  <c r="AV17" s="1"/>
  <c r="AE7"/>
  <c r="Q6"/>
  <c r="Q35" s="1"/>
  <c r="AE18"/>
  <c r="AJ18" s="1"/>
  <c r="AH9"/>
  <c r="AH35" s="1"/>
  <c r="U35"/>
  <c r="W9"/>
  <c r="W35" s="1"/>
  <c r="P9"/>
  <c r="AT9" s="1"/>
  <c r="AY9" s="1"/>
  <c r="AQ9" s="1"/>
  <c r="AF9"/>
  <c r="AI9"/>
  <c r="AI35" s="1"/>
  <c r="AD9"/>
  <c r="AE9" s="1"/>
  <c r="AT14"/>
  <c r="P36"/>
  <c r="AU14"/>
  <c r="S36"/>
  <c r="S35"/>
  <c r="Y35"/>
  <c r="AA35"/>
  <c r="X35"/>
  <c r="T35"/>
  <c r="AG35"/>
  <c r="AF36"/>
  <c r="AA36"/>
  <c r="AH36"/>
  <c r="Y36"/>
  <c r="AI36"/>
  <c r="Z36"/>
  <c r="X36"/>
  <c r="AS14"/>
  <c r="Q36"/>
  <c r="AB35"/>
  <c r="U36"/>
  <c r="AD36"/>
  <c r="T36"/>
  <c r="AC36"/>
  <c r="V36"/>
  <c r="R36"/>
  <c r="AB36"/>
  <c r="AG36"/>
  <c r="W36"/>
  <c r="AU8"/>
  <c r="AR16"/>
  <c r="AX16" s="1"/>
  <c r="AR18"/>
  <c r="AR14"/>
  <c r="AE14"/>
  <c r="AS17"/>
  <c r="AU15"/>
  <c r="Z8"/>
  <c r="Z35" s="1"/>
  <c r="V5"/>
  <c r="AS5" s="1"/>
  <c r="AF5"/>
  <c r="AS18"/>
  <c r="AU16"/>
  <c r="AE16"/>
  <c r="AJ16" s="1"/>
  <c r="AU17"/>
  <c r="AJ17"/>
  <c r="AS15"/>
  <c r="AR15"/>
  <c r="AU5"/>
  <c r="AE6"/>
  <c r="AE8"/>
  <c r="AY11"/>
  <c r="AQ11" s="1"/>
  <c r="AS8"/>
  <c r="AE10"/>
  <c r="AJ10" s="1"/>
  <c r="AS4"/>
  <c r="AR10"/>
  <c r="AR4"/>
  <c r="AR8"/>
  <c r="AU10"/>
  <c r="AE4"/>
  <c r="AJ4" s="1"/>
  <c r="AY13"/>
  <c r="AQ13" s="1"/>
  <c r="AV13"/>
  <c r="AW13"/>
  <c r="AX13"/>
  <c r="AW9"/>
  <c r="AU4"/>
  <c r="AT4"/>
  <c r="AR5"/>
  <c r="AY7" l="1"/>
  <c r="AQ7" s="1"/>
  <c r="AV7"/>
  <c r="AX7"/>
  <c r="AS6"/>
  <c r="AX6" s="1"/>
  <c r="P35"/>
  <c r="AC35"/>
  <c r="AJ8"/>
  <c r="AJ6"/>
  <c r="AF35"/>
  <c r="AX17"/>
  <c r="R35"/>
  <c r="AT35"/>
  <c r="AX9"/>
  <c r="AJ9"/>
  <c r="AY17"/>
  <c r="AY16"/>
  <c r="AW17"/>
  <c r="AD35"/>
  <c r="AE35"/>
  <c r="AJ14"/>
  <c r="AJ36" s="1"/>
  <c r="AE36"/>
  <c r="V35"/>
  <c r="AV16"/>
  <c r="AW16"/>
  <c r="AV15"/>
  <c r="AY15"/>
  <c r="AW15"/>
  <c r="AX15"/>
  <c r="AX18"/>
  <c r="AW18"/>
  <c r="AV18"/>
  <c r="AY18"/>
  <c r="AJ5"/>
  <c r="AX14"/>
  <c r="AV14"/>
  <c r="AW14"/>
  <c r="AY14"/>
  <c r="AU35"/>
  <c r="AY8"/>
  <c r="AX8"/>
  <c r="AW8"/>
  <c r="AV8"/>
  <c r="AY10"/>
  <c r="AQ10" s="1"/>
  <c r="AX10"/>
  <c r="AV10"/>
  <c r="AW10"/>
  <c r="AY5"/>
  <c r="AX5"/>
  <c r="AW5"/>
  <c r="AV5"/>
  <c r="AY4"/>
  <c r="AX4"/>
  <c r="AW4"/>
  <c r="AV4"/>
  <c r="AR35"/>
  <c r="AY6" l="1"/>
  <c r="AQ6" s="1"/>
  <c r="AS35"/>
  <c r="AW6"/>
  <c r="AJ35"/>
  <c r="AW35"/>
  <c r="AX35"/>
  <c r="AQ5"/>
  <c r="AQ8"/>
  <c r="AV35"/>
  <c r="AQ4"/>
  <c r="AY35"/>
  <c r="AQ35" l="1"/>
  <c r="N61" i="22" l="1"/>
  <c r="M62"/>
  <c r="O63"/>
  <c r="L65"/>
  <c r="L63"/>
  <c r="G62"/>
  <c r="M64"/>
  <c r="J64"/>
  <c r="K62"/>
  <c r="M65"/>
  <c r="D65"/>
  <c r="D64"/>
  <c r="D63"/>
  <c r="L62"/>
  <c r="G63"/>
  <c r="N65"/>
  <c r="K64"/>
  <c r="I63"/>
  <c r="N62"/>
  <c r="P64"/>
  <c r="N64"/>
  <c r="P65"/>
  <c r="D62"/>
  <c r="J65"/>
  <c r="E64"/>
  <c r="O65"/>
  <c r="H62"/>
  <c r="G64"/>
  <c r="E62"/>
  <c r="P62"/>
  <c r="J63"/>
  <c r="F65"/>
  <c r="N63"/>
  <c r="F63"/>
  <c r="L64"/>
  <c r="F64"/>
  <c r="E63"/>
  <c r="O64"/>
  <c r="G65"/>
  <c r="K65"/>
  <c r="I62"/>
  <c r="M63"/>
  <c r="E65"/>
  <c r="O62"/>
  <c r="H63"/>
  <c r="I64"/>
  <c r="I65"/>
  <c r="H65"/>
  <c r="P63"/>
  <c r="J62"/>
  <c r="H64"/>
  <c r="K63"/>
  <c r="M61"/>
  <c r="M66" s="1"/>
  <c r="P61"/>
  <c r="I61"/>
  <c r="I66" s="1"/>
  <c r="D61"/>
  <c r="D66" s="1"/>
  <c r="C65"/>
  <c r="Q65" s="1"/>
  <c r="F61"/>
  <c r="E61"/>
  <c r="E66" s="1"/>
  <c r="H61"/>
  <c r="C61"/>
  <c r="C62"/>
  <c r="K61"/>
  <c r="K66" s="1"/>
  <c r="O61"/>
  <c r="O66" s="1"/>
  <c r="C64"/>
  <c r="Q64" s="1"/>
  <c r="C63"/>
  <c r="L61"/>
  <c r="L66" s="1"/>
  <c r="J61"/>
  <c r="J66" s="1"/>
  <c r="G61"/>
  <c r="G66" s="1"/>
  <c r="F62"/>
  <c r="Q63" l="1"/>
  <c r="H66"/>
  <c r="P66"/>
  <c r="N66"/>
  <c r="C66"/>
  <c r="Q61"/>
  <c r="Q62"/>
  <c r="F66"/>
  <c r="Q66" l="1"/>
  <c r="G21" s="1"/>
  <c r="J2" i="10"/>
  <c r="J16"/>
  <c r="J18"/>
  <c r="J17"/>
  <c r="J20"/>
  <c r="J19"/>
</calcChain>
</file>

<file path=xl/comments1.xml><?xml version="1.0" encoding="utf-8"?>
<comments xmlns="http://schemas.openxmlformats.org/spreadsheetml/2006/main">
  <authors>
    <author>User</author>
  </authors>
  <commentList>
    <comment ref="AL89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之前交的教材费</t>
        </r>
      </text>
    </comment>
    <comment ref="AL122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L240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</t>
        </r>
        <r>
          <rPr>
            <sz val="9"/>
            <color indexed="81"/>
            <rFont val="宋体"/>
            <family val="3"/>
            <charset val="134"/>
          </rPr>
          <t>月交定金</t>
        </r>
      </text>
    </comment>
    <comment ref="AL262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L284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L354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</t>
        </r>
        <r>
          <rPr>
            <sz val="9"/>
            <color indexed="81"/>
            <rFont val="宋体"/>
            <family val="3"/>
            <charset val="134"/>
          </rPr>
          <t>月定金</t>
        </r>
      </text>
    </comment>
    <comment ref="AL627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L830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User</author>
    <author>Sky123.Org</author>
    <author>CAIWU-JING</author>
  </authors>
  <commentList>
    <comment ref="D21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1" authorId="1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在册人数核对</t>
        </r>
      </text>
    </comment>
    <comment ref="F21" authorId="1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在读人数核对</t>
        </r>
      </text>
    </comment>
    <comment ref="G21" authorId="1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各班型在读人数核对</t>
        </r>
      </text>
    </comment>
    <comment ref="H21" authorId="0">
      <text>
        <r>
          <rPr>
            <b/>
            <sz val="9"/>
            <color indexed="81"/>
            <rFont val="Tahoma"/>
            <family val="2"/>
          </rPr>
          <t xml:space="preserve">User:
</t>
        </r>
        <r>
          <rPr>
            <b/>
            <sz val="9"/>
            <color indexed="81"/>
            <rFont val="宋体"/>
            <family val="3"/>
            <charset val="134"/>
          </rPr>
          <t>其他分校转入学生</t>
        </r>
      </text>
    </comment>
    <comment ref="C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大班，中班，小班</t>
        </r>
      </text>
    </comment>
    <comment ref="D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F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
周一上午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周四晚上、周日晚（不含幼儿、初中、一对一）</t>
        </r>
      </text>
    </comment>
    <comment ref="G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H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I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K60" authorId="1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周五、周六晚（不含幼儿、初中、一对一）</t>
        </r>
      </text>
    </comment>
    <comment ref="R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第一次开班日期在暑假期间体验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就是暑假招的新生，开的新班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3.xml><?xml version="1.0" encoding="utf-8"?>
<comments xmlns="http://schemas.openxmlformats.org/spreadsheetml/2006/main">
  <authors>
    <author>作者</author>
    <author>SkyUN.Org</author>
  </authors>
  <commentList>
    <comment ref="G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作者:
如果开户行不是工行或建行的，必须提供XX支行。如：招行华景支行</t>
        </r>
      </text>
    </comment>
    <comment ref="BO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AR3" authorId="1">
      <text>
        <r>
          <rPr>
            <b/>
            <sz val="9"/>
            <color indexed="81"/>
            <rFont val="Tahoma"/>
            <family val="2"/>
          </rPr>
          <t>SkyUN.Org: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离职</t>
        </r>
      </text>
    </comment>
    <comment ref="AR6" authorId="1">
      <text>
        <r>
          <rPr>
            <b/>
            <sz val="9"/>
            <color indexed="81"/>
            <rFont val="Tahoma"/>
            <family val="2"/>
          </rPr>
          <t>SkyUN.Org: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离职</t>
        </r>
      </text>
    </comment>
  </commentList>
</comments>
</file>

<file path=xl/sharedStrings.xml><?xml version="1.0" encoding="utf-8"?>
<sst xmlns="http://schemas.openxmlformats.org/spreadsheetml/2006/main" count="127400" uniqueCount="7801">
  <si>
    <t>序号</t>
  </si>
  <si>
    <t>分校</t>
  </si>
  <si>
    <t>备注</t>
  </si>
  <si>
    <t>班级编号</t>
  </si>
  <si>
    <t>精读老师</t>
  </si>
  <si>
    <t>泛读老师</t>
  </si>
  <si>
    <t>姓名</t>
  </si>
  <si>
    <t>0.00</t>
  </si>
  <si>
    <t>方若涵</t>
  </si>
  <si>
    <t>200.00</t>
  </si>
  <si>
    <t>二年级</t>
  </si>
  <si>
    <t/>
  </si>
  <si>
    <t>四年级</t>
  </si>
  <si>
    <t>五年级</t>
  </si>
  <si>
    <t>三年级</t>
  </si>
  <si>
    <t>六年级</t>
  </si>
  <si>
    <t>一年级</t>
  </si>
  <si>
    <t>初二</t>
  </si>
  <si>
    <t>初一</t>
  </si>
  <si>
    <t>班型</t>
  </si>
  <si>
    <t>小高部</t>
  </si>
  <si>
    <t>初中部</t>
  </si>
  <si>
    <t>职位</t>
  </si>
  <si>
    <t>小计</t>
  </si>
  <si>
    <t>学生姓名</t>
  </si>
  <si>
    <t>4次课前/后</t>
  </si>
  <si>
    <t>是否首次报读</t>
  </si>
  <si>
    <t>结算方式</t>
  </si>
  <si>
    <t>退费任务数</t>
  </si>
  <si>
    <t>申请退费时间</t>
  </si>
  <si>
    <t>退费课次</t>
  </si>
  <si>
    <t>定金</t>
  </si>
  <si>
    <t>退学费金额</t>
  </si>
  <si>
    <t>教材费</t>
  </si>
  <si>
    <t>家长姓名</t>
  </si>
  <si>
    <t>联系电话</t>
  </si>
  <si>
    <t>开户行</t>
  </si>
  <si>
    <t>银行账号</t>
  </si>
  <si>
    <t>退费原因</t>
  </si>
  <si>
    <t>电话确认</t>
  </si>
  <si>
    <t>教务主任</t>
  </si>
  <si>
    <t>教学副校长</t>
  </si>
  <si>
    <t>教学校长/总监</t>
  </si>
  <si>
    <t>课程顾问/招生主任</t>
  </si>
  <si>
    <t>招生副校长</t>
  </si>
  <si>
    <t>应扣金额</t>
  </si>
  <si>
    <t>扣款合计</t>
  </si>
  <si>
    <t>金牌学员</t>
  </si>
  <si>
    <t>老生首次69期</t>
  </si>
  <si>
    <t>首次报读</t>
    <phoneticPr fontId="7" type="noConversion"/>
  </si>
  <si>
    <t>无</t>
    <phoneticPr fontId="7" type="noConversion"/>
  </si>
  <si>
    <t>减少类型</t>
  </si>
  <si>
    <t>开班日期</t>
  </si>
  <si>
    <t>结班日期</t>
  </si>
  <si>
    <t>停读学期及课次</t>
  </si>
  <si>
    <t>剩余课次</t>
  </si>
  <si>
    <t>余存学费金额</t>
  </si>
  <si>
    <t>招生顾问</t>
  </si>
  <si>
    <t>树童年级</t>
  </si>
  <si>
    <t>招生来源</t>
  </si>
  <si>
    <t>就读学校</t>
  </si>
  <si>
    <t>就读学校年级</t>
  </si>
  <si>
    <t>流失</t>
  </si>
  <si>
    <t>国际课程-已消费4次课前</t>
  </si>
  <si>
    <t>刘楚欣</t>
  </si>
  <si>
    <t>P2A</t>
  </si>
  <si>
    <t>制表人：</t>
  </si>
  <si>
    <t>审核人：</t>
  </si>
  <si>
    <t>幼儿园</t>
  </si>
  <si>
    <t>初二以上</t>
  </si>
  <si>
    <t>合计</t>
  </si>
  <si>
    <t>学校规模数</t>
  </si>
  <si>
    <t>占有率</t>
  </si>
  <si>
    <t>分校面积：</t>
  </si>
  <si>
    <t>班级数</t>
  </si>
  <si>
    <t>总计</t>
  </si>
  <si>
    <t>一、</t>
  </si>
  <si>
    <t>K01</t>
  </si>
  <si>
    <t>K03</t>
  </si>
  <si>
    <t>K04</t>
  </si>
  <si>
    <t>K05</t>
  </si>
  <si>
    <t>K06</t>
  </si>
  <si>
    <t>P01</t>
  </si>
  <si>
    <t>P02</t>
  </si>
  <si>
    <t>P03</t>
  </si>
  <si>
    <t>P1A</t>
  </si>
  <si>
    <t>P1B</t>
  </si>
  <si>
    <t>P2B</t>
  </si>
  <si>
    <t>P3A</t>
  </si>
  <si>
    <t>P3B</t>
  </si>
  <si>
    <t>P4A</t>
  </si>
  <si>
    <t>P4B</t>
  </si>
  <si>
    <t>P5A</t>
  </si>
  <si>
    <t>P5B</t>
  </si>
  <si>
    <t>P6A</t>
  </si>
  <si>
    <t>P6B</t>
  </si>
  <si>
    <t>J1A</t>
  </si>
  <si>
    <t>J1B</t>
  </si>
  <si>
    <t>J2A</t>
  </si>
  <si>
    <t>人数</t>
  </si>
  <si>
    <t>二、</t>
  </si>
  <si>
    <t>班级重要数据</t>
  </si>
  <si>
    <t>市场部新开班数据（新开班8次课之内,包含8次）</t>
  </si>
  <si>
    <t>考核班级饱和率数据</t>
  </si>
  <si>
    <t>本月班级上课次数</t>
  </si>
  <si>
    <t>本年累计上课次数</t>
  </si>
  <si>
    <t>本月停课班级数</t>
  </si>
  <si>
    <t>人数总计</t>
  </si>
  <si>
    <t>班级饱和率</t>
  </si>
  <si>
    <t>本月新开班班级编号</t>
  </si>
  <si>
    <t>本月新开班级数</t>
  </si>
  <si>
    <t>班级人数</t>
  </si>
  <si>
    <t>停课次数</t>
  </si>
  <si>
    <t>累计停课次数</t>
  </si>
  <si>
    <t>一对一</t>
  </si>
  <si>
    <t>各班型在读人数统计</t>
  </si>
  <si>
    <t>10</t>
  </si>
  <si>
    <t>11</t>
  </si>
  <si>
    <t>13</t>
  </si>
  <si>
    <t>14</t>
  </si>
  <si>
    <t>15</t>
  </si>
  <si>
    <t>16</t>
  </si>
  <si>
    <t>17</t>
  </si>
  <si>
    <t>18</t>
  </si>
  <si>
    <t>交费日期</t>
  </si>
  <si>
    <t>230.00</t>
  </si>
  <si>
    <t>QQ</t>
  </si>
  <si>
    <t>19</t>
  </si>
  <si>
    <t>E0225</t>
  </si>
  <si>
    <t>E0227</t>
  </si>
  <si>
    <t>12</t>
  </si>
  <si>
    <t>20</t>
  </si>
  <si>
    <t>泛读级别2</t>
  </si>
  <si>
    <t>泛读级别3</t>
  </si>
  <si>
    <t>K02</t>
  </si>
  <si>
    <t>01</t>
  </si>
  <si>
    <t>K34</t>
  </si>
  <si>
    <t>K56</t>
  </si>
  <si>
    <t>K12</t>
  </si>
  <si>
    <t>34</t>
  </si>
  <si>
    <t>SR7</t>
  </si>
  <si>
    <t>J2B</t>
  </si>
  <si>
    <t>J3A</t>
  </si>
  <si>
    <t>SR9</t>
  </si>
  <si>
    <t>J3B</t>
  </si>
  <si>
    <t>精读级别</t>
    <phoneticPr fontId="7" type="noConversion"/>
  </si>
  <si>
    <t>泛读级别1</t>
    <phoneticPr fontId="7" type="noConversion"/>
  </si>
  <si>
    <t>是否特色班</t>
    <phoneticPr fontId="7" type="noConversion"/>
  </si>
  <si>
    <t>学生年级</t>
    <phoneticPr fontId="7" type="noConversion"/>
  </si>
  <si>
    <t>班级序号</t>
    <phoneticPr fontId="7" type="noConversion"/>
  </si>
  <si>
    <t>班型</t>
    <phoneticPr fontId="7" type="noConversion"/>
  </si>
  <si>
    <t>适用年级</t>
    <phoneticPr fontId="7" type="noConversion"/>
  </si>
  <si>
    <t>编码</t>
    <phoneticPr fontId="7" type="noConversion"/>
  </si>
  <si>
    <t>备注</t>
    <phoneticPr fontId="7" type="noConversion"/>
  </si>
  <si>
    <t>班型2</t>
    <phoneticPr fontId="7" type="noConversion"/>
  </si>
  <si>
    <t>K01</t>
    <phoneticPr fontId="7" type="noConversion"/>
  </si>
  <si>
    <t>KGF</t>
    <phoneticPr fontId="7" type="noConversion"/>
  </si>
  <si>
    <t>T</t>
    <phoneticPr fontId="7" type="noConversion"/>
  </si>
  <si>
    <t>XD</t>
    <phoneticPr fontId="7" type="noConversion"/>
  </si>
  <si>
    <t>01</t>
    <phoneticPr fontId="7" type="noConversion"/>
  </si>
  <si>
    <t>幼儿部</t>
    <phoneticPr fontId="7" type="noConversion"/>
  </si>
  <si>
    <t>小班</t>
    <phoneticPr fontId="7" type="noConversion"/>
  </si>
  <si>
    <t>K01KGFTXD01</t>
  </si>
  <si>
    <t>kitty goes fishing（小猫钓鱼）</t>
    <phoneticPr fontId="7" type="noConversion"/>
  </si>
  <si>
    <t>曾嫦好</t>
    <phoneticPr fontId="7" type="noConversion"/>
  </si>
  <si>
    <t>000</t>
    <phoneticPr fontId="7" type="noConversion"/>
  </si>
  <si>
    <t>G</t>
    <phoneticPr fontId="7" type="noConversion"/>
  </si>
  <si>
    <t>0X</t>
    <phoneticPr fontId="7" type="noConversion"/>
  </si>
  <si>
    <t>02</t>
  </si>
  <si>
    <t>K02000G0X02</t>
  </si>
  <si>
    <t>ADP</t>
    <phoneticPr fontId="7" type="noConversion"/>
  </si>
  <si>
    <t>ZD</t>
    <phoneticPr fontId="7" type="noConversion"/>
  </si>
  <si>
    <t>03</t>
  </si>
  <si>
    <t>中班</t>
    <phoneticPr fontId="7" type="noConversion"/>
  </si>
  <si>
    <t>K03ADPTZD03</t>
  </si>
  <si>
    <t>a Dirty Pig《小脏猪》</t>
    <phoneticPr fontId="7" type="noConversion"/>
  </si>
  <si>
    <t>CAB</t>
    <phoneticPr fontId="7" type="noConversion"/>
  </si>
  <si>
    <t>0Z</t>
    <phoneticPr fontId="7" type="noConversion"/>
  </si>
  <si>
    <t>04</t>
  </si>
  <si>
    <t>K04CABG0Z04</t>
  </si>
  <si>
    <t>The Cat and the Bell《猫和铃铛》</t>
    <phoneticPr fontId="7" type="noConversion"/>
  </si>
  <si>
    <t>WAR</t>
    <phoneticPr fontId="7" type="noConversion"/>
  </si>
  <si>
    <t>0D</t>
    <phoneticPr fontId="7" type="noConversion"/>
  </si>
  <si>
    <t>05</t>
  </si>
  <si>
    <t>大班</t>
    <phoneticPr fontId="7" type="noConversion"/>
  </si>
  <si>
    <t>K05WART0D05</t>
  </si>
  <si>
    <t>The Wolf and the Rabbits《大灰狼与兔子们》</t>
    <phoneticPr fontId="7" type="noConversion"/>
  </si>
  <si>
    <t>TLP</t>
    <phoneticPr fontId="7" type="noConversion"/>
  </si>
  <si>
    <t>XZ</t>
    <phoneticPr fontId="7" type="noConversion"/>
  </si>
  <si>
    <t>06</t>
  </si>
  <si>
    <t>K06TLPGXZ06</t>
  </si>
  <si>
    <t>Three Little Pigs《三只小猪》</t>
    <phoneticPr fontId="7" type="noConversion"/>
  </si>
  <si>
    <t>P01</t>
    <phoneticPr fontId="7" type="noConversion"/>
  </si>
  <si>
    <t>K12</t>
    <phoneticPr fontId="7" type="noConversion"/>
  </si>
  <si>
    <t>12</t>
    <phoneticPr fontId="7" type="noConversion"/>
  </si>
  <si>
    <t>07</t>
  </si>
  <si>
    <t>小初部</t>
    <phoneticPr fontId="7" type="noConversion"/>
  </si>
  <si>
    <t>一年级</t>
    <phoneticPr fontId="7" type="noConversion"/>
  </si>
  <si>
    <t>P01K12T1207</t>
  </si>
  <si>
    <t>故事一期 New Phonics for kids 1课本 原版</t>
    <phoneticPr fontId="7" type="noConversion"/>
  </si>
  <si>
    <t>08</t>
  </si>
  <si>
    <t>P02K34G1208</t>
  </si>
  <si>
    <t>故事二期</t>
    <phoneticPr fontId="7" type="noConversion"/>
  </si>
  <si>
    <t>09</t>
  </si>
  <si>
    <t>P03K56T1209</t>
  </si>
  <si>
    <t>故事三期</t>
    <phoneticPr fontId="7" type="noConversion"/>
  </si>
  <si>
    <t>P1A</t>
    <phoneticPr fontId="7" type="noConversion"/>
  </si>
  <si>
    <t>F01</t>
    <phoneticPr fontId="7" type="noConversion"/>
  </si>
  <si>
    <t>23</t>
    <phoneticPr fontId="7" type="noConversion"/>
  </si>
  <si>
    <t>二年级</t>
    <phoneticPr fontId="7" type="noConversion"/>
  </si>
  <si>
    <t>P1AF01G2310</t>
  </si>
  <si>
    <t>Phonics fun 1课本 原版</t>
    <phoneticPr fontId="7" type="noConversion"/>
  </si>
  <si>
    <t>P1B</t>
    <phoneticPr fontId="7" type="noConversion"/>
  </si>
  <si>
    <t>F02</t>
    <phoneticPr fontId="7" type="noConversion"/>
  </si>
  <si>
    <t>P1BF02T1211</t>
  </si>
  <si>
    <t>Phonics fun 2课本 原版</t>
    <phoneticPr fontId="7" type="noConversion"/>
  </si>
  <si>
    <t>F03</t>
    <phoneticPr fontId="7" type="noConversion"/>
  </si>
  <si>
    <t>P2AF03G1212</t>
  </si>
  <si>
    <t>Phonics fun 3课本 原版</t>
    <phoneticPr fontId="7" type="noConversion"/>
  </si>
  <si>
    <t>F04</t>
    <phoneticPr fontId="7" type="noConversion"/>
  </si>
  <si>
    <t>小高部</t>
    <phoneticPr fontId="7" type="noConversion"/>
  </si>
  <si>
    <t>三年级</t>
    <phoneticPr fontId="7" type="noConversion"/>
  </si>
  <si>
    <t>P2BF04T3413</t>
  </si>
  <si>
    <t>Phonics fun 4课本 原版</t>
    <phoneticPr fontId="7" type="noConversion"/>
  </si>
  <si>
    <t>F05</t>
    <phoneticPr fontId="7" type="noConversion"/>
  </si>
  <si>
    <t>P3AF05G3414</t>
  </si>
  <si>
    <t>Phonics fun 5课本 原版</t>
    <phoneticPr fontId="7" type="noConversion"/>
  </si>
  <si>
    <t>F06</t>
    <phoneticPr fontId="7" type="noConversion"/>
  </si>
  <si>
    <t>P3BF06T3415</t>
  </si>
  <si>
    <t>Phonics fun 6课本 原版；bright readers 3 上册(A)</t>
    <phoneticPr fontId="7" type="noConversion"/>
  </si>
  <si>
    <t>BR3</t>
    <phoneticPr fontId="7" type="noConversion"/>
  </si>
  <si>
    <t>四年级</t>
    <phoneticPr fontId="7" type="noConversion"/>
  </si>
  <si>
    <t>P4ABR3G3416</t>
  </si>
  <si>
    <t>bright readers 3 下册(B) ；X计划5</t>
    <phoneticPr fontId="7" type="noConversion"/>
  </si>
  <si>
    <t>BR4</t>
    <phoneticPr fontId="7" type="noConversion"/>
  </si>
  <si>
    <t>45</t>
    <phoneticPr fontId="7" type="noConversion"/>
  </si>
  <si>
    <t>P4BBR4T4517</t>
  </si>
  <si>
    <t>bright readers 4 下册(A) ；X计划6</t>
    <phoneticPr fontId="7" type="noConversion"/>
  </si>
  <si>
    <t>初中部</t>
    <phoneticPr fontId="7" type="noConversion"/>
  </si>
  <si>
    <t>P5ABR4G3418</t>
  </si>
  <si>
    <t>bright readers 4 下册(B) ；X计划7</t>
    <phoneticPr fontId="7" type="noConversion"/>
  </si>
  <si>
    <t>BR5</t>
    <phoneticPr fontId="7" type="noConversion"/>
  </si>
  <si>
    <t>05</t>
    <phoneticPr fontId="7" type="noConversion"/>
  </si>
  <si>
    <t>五年级</t>
    <phoneticPr fontId="7" type="noConversion"/>
  </si>
  <si>
    <t>P5BBR5T0519</t>
  </si>
  <si>
    <t>bright readers 5 下册(A) ；X计划8</t>
    <phoneticPr fontId="7" type="noConversion"/>
  </si>
  <si>
    <t>56</t>
    <phoneticPr fontId="7" type="noConversion"/>
  </si>
  <si>
    <t>P6ABR5G5620</t>
  </si>
  <si>
    <t>bright readers 5 下册(B) ；X计划9（夏季班）</t>
    <phoneticPr fontId="7" type="noConversion"/>
  </si>
  <si>
    <t>BR6</t>
    <phoneticPr fontId="7" type="noConversion"/>
  </si>
  <si>
    <t>21</t>
  </si>
  <si>
    <t>P6ABR6T0521</t>
  </si>
  <si>
    <t>bright readers 6 下册(A) ；X计划10（秋季班）</t>
    <phoneticPr fontId="7" type="noConversion"/>
  </si>
  <si>
    <t>22</t>
  </si>
  <si>
    <t>P6BBR6G5622</t>
  </si>
  <si>
    <t>bright readers 6 下册(B) ；小升初冲刺</t>
    <phoneticPr fontId="7" type="noConversion"/>
  </si>
  <si>
    <t>SR3</t>
    <phoneticPr fontId="7" type="noConversion"/>
  </si>
  <si>
    <t>23</t>
  </si>
  <si>
    <t>六年级</t>
    <phoneticPr fontId="7" type="noConversion"/>
  </si>
  <si>
    <t>J1ASR3T5623</t>
  </si>
  <si>
    <t>新课标百科丛书3（1-7）  secondary readers</t>
    <phoneticPr fontId="7" type="noConversion"/>
  </si>
  <si>
    <t>24</t>
  </si>
  <si>
    <t>J1BSR3G5624</t>
  </si>
  <si>
    <t>新课标百科丛书3（8-14）</t>
    <phoneticPr fontId="7" type="noConversion"/>
  </si>
  <si>
    <t>SR5</t>
    <phoneticPr fontId="7" type="noConversion"/>
  </si>
  <si>
    <t>06</t>
    <phoneticPr fontId="7" type="noConversion"/>
  </si>
  <si>
    <t>25</t>
  </si>
  <si>
    <t>初一</t>
    <phoneticPr fontId="7" type="noConversion"/>
  </si>
  <si>
    <t>J2ASR5T0625</t>
  </si>
  <si>
    <t>新课标百科丛书5（1-7）</t>
    <phoneticPr fontId="7" type="noConversion"/>
  </si>
  <si>
    <t>67</t>
    <phoneticPr fontId="7" type="noConversion"/>
  </si>
  <si>
    <t>26</t>
  </si>
  <si>
    <t>J2BSR5G6726</t>
  </si>
  <si>
    <t>新课标百科丛书5（8-14）</t>
    <phoneticPr fontId="7" type="noConversion"/>
  </si>
  <si>
    <t>SR7</t>
    <phoneticPr fontId="7" type="noConversion"/>
  </si>
  <si>
    <t>78</t>
    <phoneticPr fontId="7" type="noConversion"/>
  </si>
  <si>
    <t>27</t>
  </si>
  <si>
    <t>初二</t>
    <phoneticPr fontId="7" type="noConversion"/>
  </si>
  <si>
    <t>J3ASR7T7827</t>
  </si>
  <si>
    <t>新课标百科丛书7（1-7）</t>
    <phoneticPr fontId="7" type="noConversion"/>
  </si>
  <si>
    <t>28</t>
  </si>
  <si>
    <t>J3BSR7G7828</t>
  </si>
  <si>
    <t>新课标百科丛书7（8-14）</t>
    <phoneticPr fontId="7" type="noConversion"/>
  </si>
  <si>
    <t>NS1</t>
    <phoneticPr fontId="7" type="noConversion"/>
  </si>
  <si>
    <t>SR9</t>
    <phoneticPr fontId="7" type="noConversion"/>
  </si>
  <si>
    <t>09</t>
    <phoneticPr fontId="7" type="noConversion"/>
  </si>
  <si>
    <t>29</t>
  </si>
  <si>
    <t>初三</t>
    <phoneticPr fontId="7" type="noConversion"/>
  </si>
  <si>
    <t>NS1SR9T0929</t>
  </si>
  <si>
    <t>1-4单元</t>
    <phoneticPr fontId="7" type="noConversion"/>
  </si>
  <si>
    <t>NS2</t>
    <phoneticPr fontId="7" type="noConversion"/>
  </si>
  <si>
    <t>89</t>
    <phoneticPr fontId="7" type="noConversion"/>
  </si>
  <si>
    <t>30</t>
  </si>
  <si>
    <t>NS2SR9G8930</t>
  </si>
  <si>
    <t>5-8单元</t>
    <phoneticPr fontId="7" type="noConversion"/>
  </si>
  <si>
    <t>S1B</t>
  </si>
  <si>
    <t>S2B</t>
  </si>
  <si>
    <t>一对一</t>
    <phoneticPr fontId="7" type="noConversion"/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</si>
  <si>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</si>
  <si>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</si>
  <si>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</si>
  <si>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</si>
  <si>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</si>
  <si>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</si>
  <si>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</si>
  <si>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</si>
  <si>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</si>
  <si>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</si>
  <si>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</si>
  <si>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</si>
  <si>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</si>
  <si>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</si>
  <si>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</si>
  <si>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</si>
  <si>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</si>
  <si>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</si>
  <si>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</si>
  <si>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</si>
  <si>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</si>
  <si>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</si>
  <si>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</si>
  <si>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</si>
  <si>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</si>
  <si>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</si>
  <si>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</si>
  <si>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</si>
  <si>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</si>
  <si>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</si>
  <si>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</si>
  <si>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</si>
  <si>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</si>
  <si>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</si>
  <si>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</si>
  <si>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</si>
  <si>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</si>
  <si>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</si>
  <si>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</si>
  <si>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</si>
  <si>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</si>
  <si>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</si>
  <si>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</si>
  <si>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</si>
  <si>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</si>
  <si>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</si>
  <si>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</si>
  <si>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</si>
  <si>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</si>
  <si>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</si>
  <si>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</si>
  <si>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</si>
  <si>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</si>
  <si>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</si>
  <si>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</si>
  <si>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</si>
  <si>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</si>
  <si>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</si>
  <si>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</si>
  <si>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</si>
  <si>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</si>
  <si>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</si>
  <si>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</si>
  <si>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</si>
  <si>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</si>
  <si>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</si>
  <si>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</si>
  <si>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</si>
  <si>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</si>
  <si>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</si>
  <si>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</si>
  <si>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</si>
  <si>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</si>
  <si>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</si>
  <si>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</si>
  <si>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</si>
  <si>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</si>
  <si>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</si>
  <si>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</si>
  <si>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</si>
  <si>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</si>
  <si>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</si>
  <si>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</si>
  <si>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</si>
  <si>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</si>
  <si>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</si>
  <si>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</si>
  <si>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</si>
  <si>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</si>
  <si>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</si>
  <si>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</si>
  <si>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</si>
  <si>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</si>
  <si>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</si>
  <si>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</si>
  <si>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</si>
  <si>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</si>
  <si>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</si>
  <si>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</si>
  <si>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</si>
  <si>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</si>
  <si>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</si>
  <si>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</si>
  <si>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</si>
  <si>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</si>
  <si>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</si>
  <si>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</si>
  <si>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</si>
  <si>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</si>
  <si>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</si>
  <si>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</si>
  <si>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</si>
  <si>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</si>
  <si>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</si>
  <si>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</si>
  <si>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</si>
  <si>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</si>
  <si>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</si>
  <si>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</si>
  <si>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</si>
  <si>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</si>
  <si>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</si>
  <si>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</si>
  <si>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</si>
  <si>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</si>
  <si>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</si>
  <si>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</si>
  <si>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</si>
  <si>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</si>
  <si>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</si>
  <si>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</si>
  <si>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</si>
  <si>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</si>
  <si>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</si>
  <si>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曾嫦好</t>
    <phoneticPr fontId="7" type="noConversion"/>
  </si>
  <si>
    <t>朱荣兰</t>
    <phoneticPr fontId="7" type="noConversion"/>
  </si>
  <si>
    <t>张云</t>
    <phoneticPr fontId="7" type="noConversion"/>
  </si>
  <si>
    <t>班级</t>
  </si>
  <si>
    <t>学号</t>
  </si>
  <si>
    <t>电话</t>
  </si>
  <si>
    <t>惠州滨江分校</t>
  </si>
  <si>
    <t>学管师</t>
  </si>
  <si>
    <t>工号</t>
  </si>
  <si>
    <t>学员</t>
  </si>
  <si>
    <t>签单日期</t>
  </si>
  <si>
    <t>课程/物品</t>
  </si>
  <si>
    <t>提成类别</t>
  </si>
  <si>
    <t>签单角色</t>
  </si>
  <si>
    <t>签单类型</t>
  </si>
  <si>
    <t>类别</t>
  </si>
  <si>
    <t>购买数量</t>
  </si>
  <si>
    <t>标准单价</t>
  </si>
  <si>
    <t>应交金额</t>
  </si>
  <si>
    <t>实交金额</t>
  </si>
  <si>
    <t>广州区域-周末班-英语-3.0小时次</t>
  </si>
  <si>
    <t>未指定</t>
  </si>
  <si>
    <t>主签单人</t>
  </si>
  <si>
    <t>新增</t>
  </si>
  <si>
    <t>收费</t>
  </si>
  <si>
    <t>续费</t>
  </si>
  <si>
    <t>周英</t>
  </si>
  <si>
    <t>广州区域-平时班-英语-1.5小时次</t>
  </si>
  <si>
    <t>叶华颖</t>
  </si>
  <si>
    <t>广州区域-平时班-英语-2.5小时次</t>
  </si>
  <si>
    <t>结转</t>
  </si>
  <si>
    <t>黄文芳</t>
  </si>
  <si>
    <t>广州区域-周末班-英语-1.5小时次</t>
  </si>
  <si>
    <t>黄璐瑶</t>
  </si>
  <si>
    <t>梁彩红</t>
  </si>
  <si>
    <t>陈忻雨</t>
  </si>
  <si>
    <t>黄伟君</t>
  </si>
  <si>
    <t>区家进</t>
  </si>
  <si>
    <t>洪雅雯</t>
  </si>
  <si>
    <t>代羽珊</t>
  </si>
  <si>
    <t>陈思锐</t>
  </si>
  <si>
    <t>何琳秀</t>
  </si>
  <si>
    <t>吴金菊</t>
  </si>
  <si>
    <t>蔡静</t>
  </si>
  <si>
    <t>万余斌</t>
  </si>
  <si>
    <t>冯晟哲</t>
  </si>
  <si>
    <t>课程名称</t>
  </si>
  <si>
    <t>数量</t>
  </si>
  <si>
    <t>老生连报小学2.5年拼单会员／预缴定金5000元：／其他说明：</t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</si>
  <si>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</si>
  <si>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</si>
  <si>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老生购买小学教材费一套：230元套ｘ1套=230元</t>
  </si>
  <si>
    <t>老生预缴定金12000元：连报小学5年国际会员／其他说明：5年会员晚上班/丘秋兰</t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</si>
  <si>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</si>
  <si>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老生交来一套教材费230元原收据号：00011227</t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</si>
  <si>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</si>
  <si>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</si>
  <si>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</si>
  <si>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老生交来一套教材费230元 李电杰</t>
  </si>
  <si>
    <t>老生交来一套教材费230元 蔡文静</t>
  </si>
  <si>
    <t>老生交来一套教材费230元 梁艳枝 （原收据编号：076900）</t>
  </si>
  <si>
    <t>老生交来一本教材费26元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</si>
  <si>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</si>
  <si>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老生交来一套教材费230元原收据号码00009504</t>
  </si>
  <si>
    <t>结转费用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</si>
  <si>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</si>
  <si>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</si>
  <si>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</si>
  <si>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</si>
  <si>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</si>
  <si>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老生预缴定金3600元：连报小学2.5年拼单会员／其他说明：与学生吴兆桐平分5年会员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</si>
  <si>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</si>
  <si>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</si>
  <si>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</si>
  <si>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</si>
  <si>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</si>
  <si>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从2小时班转2.5小时班，现需要结转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</si>
  <si>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</si>
  <si>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</si>
  <si>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</si>
  <si>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学生交来一套教材费230元 朱林青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</si>
  <si>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</si>
  <si>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</si>
  <si>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</si>
  <si>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</si>
  <si>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</si>
  <si>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</si>
  <si>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老生交来两套教材费460元 蔡文静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</si>
  <si>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</si>
  <si>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</si>
  <si>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老生连报小学2.5年拼单会员／预缴定金7680元：／其他说明：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</si>
  <si>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</si>
  <si>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</si>
  <si>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老生交来一套教材费230元（原收据号：00008299）</t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</si>
  <si>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</si>
  <si>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</si>
  <si>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</si>
  <si>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</si>
  <si>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</si>
  <si>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老生交来一套教材费230元原收据号码：00009172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</si>
  <si>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</si>
  <si>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</si>
  <si>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</si>
  <si>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</si>
  <si>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老生交来一套教材费230元原收据号码00009146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</si>
  <si>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</si>
  <si>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老生交来一套教材费230元 梁艳枝 （原收据号：00007682）</t>
  </si>
  <si>
    <t>老生交来一套教材230元   罗利芳</t>
  </si>
  <si>
    <t>老生交来两套教材费460元 朱林青 （原收据号：00007805）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</si>
  <si>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</si>
  <si>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老生交来一套教材费230元 杨健聪 （原收据号：00007850）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</si>
  <si>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</si>
  <si>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</si>
  <si>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老生交来一套教材费230元 赖俊杰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</si>
  <si>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</si>
  <si>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</si>
  <si>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</si>
  <si>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</si>
  <si>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</si>
  <si>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</si>
  <si>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老生连报小学2.5年拼单会员／预缴定金500元：／其他说明：5000X2.5=12500-500（现交定金）=12000（下次补齐），与丘子伟平分5年会员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</si>
  <si>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</si>
  <si>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老生交来一套教材费230元 罗利芳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</si>
  <si>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</si>
  <si>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</si>
  <si>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</si>
  <si>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 xml:space="preserve">老生交来一套教材费230元 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</si>
  <si>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</si>
  <si>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老生连报小学2.5年拼单会员／预缴定金3000元：／其他说明：与新生潘志银平分5年会员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</si>
  <si>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</si>
  <si>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</si>
  <si>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</si>
  <si>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</si>
  <si>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老生连报小学2.5年拼单会员／预缴定金500元：／其他说明：5000X2.5=12500-3697（2016年11月剩余学费）=8803-500（现交定金）=8303（下次补齐），与刘子墨平分5年会员</t>
  </si>
  <si>
    <t>老生交来一套教材费230元（原收据号00009157）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</si>
  <si>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</si>
  <si>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</si>
  <si>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</si>
  <si>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</si>
  <si>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</si>
  <si>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</si>
  <si>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 xml:space="preserve">老生购买小学教材费一套：230元套ｘ1套=230元 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</si>
  <si>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</si>
  <si>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</si>
  <si>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</si>
  <si>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</si>
  <si>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</si>
  <si>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老生交来一套教材230元   赖俊杰</t>
  </si>
  <si>
    <t>老生交来一套教材费230元原收据号码 00009370</t>
  </si>
  <si>
    <t>老生预缴定金10000元：现在结转学费部分学费为幼儿，学费部分学费为小学</t>
  </si>
  <si>
    <t>老生预缴定金10000元：连报小学2.5年拼单会员／其他说明：报3年会员，参与三年返现百分之四十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</si>
  <si>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</si>
  <si>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</si>
  <si>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</si>
  <si>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</si>
  <si>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</si>
  <si>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</si>
  <si>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</si>
  <si>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</si>
  <si>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</si>
  <si>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</si>
  <si>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</si>
  <si>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</si>
  <si>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</si>
  <si>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</si>
  <si>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</si>
  <si>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</si>
  <si>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</si>
  <si>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</si>
  <si>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</si>
  <si>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</si>
  <si>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</si>
  <si>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</si>
  <si>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</si>
  <si>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</si>
  <si>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</si>
  <si>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</si>
  <si>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</si>
  <si>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</si>
  <si>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</si>
  <si>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</si>
  <si>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</si>
  <si>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</si>
  <si>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</si>
  <si>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</si>
  <si>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</si>
  <si>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</si>
  <si>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</si>
  <si>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</si>
  <si>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</si>
  <si>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</si>
  <si>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</si>
  <si>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</si>
  <si>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</si>
  <si>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</si>
  <si>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</si>
  <si>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</si>
  <si>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</si>
  <si>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</si>
  <si>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</si>
  <si>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</si>
  <si>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</si>
  <si>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</si>
  <si>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</si>
  <si>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</si>
  <si>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</si>
  <si>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</si>
  <si>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</si>
  <si>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</si>
  <si>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</si>
  <si>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</si>
  <si>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</si>
  <si>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</si>
  <si>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</si>
  <si>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</si>
  <si>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</si>
  <si>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</si>
  <si>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</si>
  <si>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</si>
  <si>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</si>
  <si>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</si>
  <si>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</si>
  <si>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</si>
  <si>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</si>
  <si>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</si>
  <si>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</si>
  <si>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</si>
  <si>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</si>
  <si>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</si>
  <si>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</si>
  <si>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</si>
  <si>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</si>
  <si>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</si>
  <si>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</si>
  <si>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</si>
  <si>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</si>
  <si>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</si>
  <si>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</si>
  <si>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</si>
  <si>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</si>
  <si>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</si>
  <si>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</si>
  <si>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</si>
  <si>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</si>
  <si>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</si>
  <si>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</si>
  <si>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</si>
  <si>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</si>
  <si>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</si>
  <si>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</si>
  <si>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</si>
  <si>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</si>
  <si>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</si>
  <si>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</si>
  <si>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</si>
  <si>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</si>
  <si>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</si>
  <si>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</si>
  <si>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</si>
  <si>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</si>
  <si>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</si>
  <si>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</si>
  <si>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</si>
  <si>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</si>
  <si>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</si>
  <si>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</si>
  <si>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</si>
  <si>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</si>
  <si>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</si>
  <si>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</si>
  <si>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</si>
  <si>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单位</t>
  </si>
  <si>
    <t>费用</t>
  </si>
  <si>
    <t>分类</t>
    <phoneticPr fontId="7" type="noConversion"/>
  </si>
  <si>
    <t>小学</t>
  </si>
  <si>
    <t>1期</t>
  </si>
  <si>
    <t>1年</t>
    <phoneticPr fontId="7" type="noConversion"/>
  </si>
  <si>
    <t>新生</t>
    <phoneticPr fontId="7" type="noConversion"/>
  </si>
  <si>
    <t>小学</t>
    <phoneticPr fontId="7" type="noConversion"/>
  </si>
  <si>
    <t>1年</t>
    <phoneticPr fontId="7" type="noConversion"/>
  </si>
  <si>
    <t>2期</t>
  </si>
  <si>
    <t>新生</t>
    <phoneticPr fontId="7" type="noConversion"/>
  </si>
  <si>
    <t>小学</t>
    <phoneticPr fontId="7" type="noConversion"/>
  </si>
  <si>
    <t>2年</t>
  </si>
  <si>
    <t>2年</t>
    <phoneticPr fontId="7" type="noConversion"/>
  </si>
  <si>
    <t>3期</t>
  </si>
  <si>
    <t>2.5年</t>
    <phoneticPr fontId="7" type="noConversion"/>
  </si>
  <si>
    <t>4期</t>
  </si>
  <si>
    <t>3年</t>
    <phoneticPr fontId="7" type="noConversion"/>
  </si>
  <si>
    <t>5期</t>
  </si>
  <si>
    <t>4年</t>
  </si>
  <si>
    <t>6期</t>
  </si>
  <si>
    <t>5年</t>
  </si>
  <si>
    <t>5年</t>
    <phoneticPr fontId="7" type="noConversion"/>
  </si>
  <si>
    <t>7期</t>
  </si>
  <si>
    <t>2年</t>
    <phoneticPr fontId="7" type="noConversion"/>
  </si>
  <si>
    <t>8期</t>
  </si>
  <si>
    <t>9期</t>
  </si>
  <si>
    <t>3年</t>
    <phoneticPr fontId="7" type="noConversion"/>
  </si>
  <si>
    <t>幼儿</t>
    <phoneticPr fontId="7" type="noConversion"/>
  </si>
  <si>
    <t>10期</t>
  </si>
  <si>
    <t>11期</t>
  </si>
  <si>
    <t>2.5年</t>
    <phoneticPr fontId="7" type="noConversion"/>
  </si>
  <si>
    <t>12期</t>
  </si>
  <si>
    <t>4年</t>
    <phoneticPr fontId="7" type="noConversion"/>
  </si>
  <si>
    <t>13期</t>
  </si>
  <si>
    <t>14期</t>
  </si>
  <si>
    <t>15期</t>
  </si>
  <si>
    <t>1.0期</t>
    <phoneticPr fontId="7" type="noConversion"/>
  </si>
  <si>
    <t>2.7期</t>
    <phoneticPr fontId="7" type="noConversion"/>
  </si>
  <si>
    <t>2.8期</t>
    <phoneticPr fontId="7" type="noConversion"/>
  </si>
  <si>
    <t>2.85年</t>
    <phoneticPr fontId="7" type="noConversion"/>
  </si>
  <si>
    <t>2.9年</t>
    <phoneticPr fontId="7" type="noConversion"/>
  </si>
  <si>
    <t>2.9期</t>
    <phoneticPr fontId="7" type="noConversion"/>
  </si>
  <si>
    <t>1.0年</t>
  </si>
  <si>
    <t>1年</t>
  </si>
  <si>
    <t>3年</t>
  </si>
  <si>
    <t>3.0年</t>
  </si>
  <si>
    <t>1.5年</t>
  </si>
  <si>
    <t>3.5年</t>
  </si>
  <si>
    <r>
      <rPr>
        <sz val="9"/>
        <color theme="1"/>
        <rFont val="Tahoma"/>
        <family val="2"/>
        <charset val="134"/>
      </rPr>
      <t>合计营业额</t>
    </r>
  </si>
  <si>
    <t>精读老师</t>
    <phoneticPr fontId="8" type="noConversion"/>
  </si>
  <si>
    <t>泛读老师</t>
    <phoneticPr fontId="8" type="noConversion"/>
  </si>
  <si>
    <t>外教</t>
    <phoneticPr fontId="8" type="noConversion"/>
  </si>
  <si>
    <t>泛读老师1</t>
    <phoneticPr fontId="8" type="noConversion"/>
  </si>
  <si>
    <t>外教1</t>
    <phoneticPr fontId="8" type="noConversion"/>
  </si>
  <si>
    <r>
      <rPr>
        <sz val="9"/>
        <rFont val="宋体"/>
        <family val="3"/>
        <charset val="134"/>
      </rPr>
      <t>精读老师上课小时</t>
    </r>
    <phoneticPr fontId="8" type="noConversion"/>
  </si>
  <si>
    <r>
      <rPr>
        <sz val="9"/>
        <rFont val="宋体"/>
        <family val="3"/>
        <charset val="134"/>
      </rPr>
      <t>泛读老师上课小时</t>
    </r>
    <phoneticPr fontId="8" type="noConversion"/>
  </si>
  <si>
    <r>
      <rPr>
        <sz val="9"/>
        <rFont val="宋体"/>
        <family val="3"/>
        <charset val="134"/>
      </rPr>
      <t>外教上课小时</t>
    </r>
    <phoneticPr fontId="8" type="noConversion"/>
  </si>
  <si>
    <r>
      <rPr>
        <sz val="9"/>
        <rFont val="宋体"/>
        <family val="3"/>
        <charset val="134"/>
      </rPr>
      <t>验证</t>
    </r>
    <phoneticPr fontId="8" type="noConversion"/>
  </si>
  <si>
    <t>核对</t>
    <phoneticPr fontId="6" type="noConversion"/>
  </si>
  <si>
    <t>经营数据表</t>
    <phoneticPr fontId="6" type="noConversion"/>
  </si>
  <si>
    <t>01</t>
    <phoneticPr fontId="6" type="noConversion"/>
  </si>
  <si>
    <t>上午</t>
    <phoneticPr fontId="6" type="noConversion"/>
  </si>
  <si>
    <t>下午</t>
    <phoneticPr fontId="6" type="noConversion"/>
  </si>
  <si>
    <t>晚上</t>
    <phoneticPr fontId="6" type="noConversion"/>
  </si>
  <si>
    <t>结班日期</t>
    <phoneticPr fontId="8" type="noConversion"/>
  </si>
  <si>
    <t>时间段</t>
    <phoneticPr fontId="8" type="noConversion"/>
  </si>
  <si>
    <t>级别</t>
    <phoneticPr fontId="8" type="noConversion"/>
  </si>
  <si>
    <t>部门</t>
    <phoneticPr fontId="8" type="noConversion"/>
  </si>
  <si>
    <t>凌敏</t>
    <phoneticPr fontId="7" type="noConversion"/>
  </si>
  <si>
    <t>陈丽琼</t>
  </si>
  <si>
    <t>领袖课程国内线</t>
  </si>
  <si>
    <t>邓璞</t>
  </si>
  <si>
    <t>领袖课程国外线</t>
  </si>
  <si>
    <t>新老生首次交初中学费</t>
  </si>
  <si>
    <t>新生平时晚班</t>
  </si>
  <si>
    <t>新生一年内老生首次69期</t>
  </si>
  <si>
    <t>新生营业额</t>
  </si>
  <si>
    <t>陈琬芝</t>
  </si>
  <si>
    <t>陈娜</t>
  </si>
  <si>
    <t>区域总监</t>
    <phoneticPr fontId="7" type="noConversion"/>
  </si>
  <si>
    <t>退费类型</t>
    <phoneticPr fontId="8" type="noConversion"/>
  </si>
  <si>
    <t>结算</t>
    <phoneticPr fontId="7" type="noConversion"/>
  </si>
  <si>
    <t>负责人</t>
    <phoneticPr fontId="8" type="noConversion"/>
  </si>
  <si>
    <t>招生副校长</t>
    <phoneticPr fontId="7" type="noConversion"/>
  </si>
  <si>
    <t>教学副校长</t>
    <phoneticPr fontId="7" type="noConversion"/>
  </si>
  <si>
    <t>教务主任</t>
    <phoneticPr fontId="7" type="noConversion"/>
  </si>
  <si>
    <t>教学组长</t>
    <phoneticPr fontId="7" type="noConversion"/>
  </si>
  <si>
    <t>精读老师</t>
    <phoneticPr fontId="7" type="noConversion"/>
  </si>
  <si>
    <t>泛读老师</t>
    <phoneticPr fontId="7" type="noConversion"/>
  </si>
  <si>
    <t>招生主任</t>
    <phoneticPr fontId="7" type="noConversion"/>
  </si>
  <si>
    <t>课程顾问</t>
    <phoneticPr fontId="7" type="noConversion"/>
  </si>
  <si>
    <t>前</t>
    <phoneticPr fontId="7" type="noConversion"/>
  </si>
  <si>
    <t>后</t>
    <phoneticPr fontId="7" type="noConversion"/>
  </si>
  <si>
    <t>潘璠</t>
    <phoneticPr fontId="7" type="noConversion"/>
  </si>
  <si>
    <t>国际课程</t>
    <phoneticPr fontId="7" type="noConversion"/>
  </si>
  <si>
    <t>4次课前</t>
    <phoneticPr fontId="7" type="noConversion"/>
  </si>
  <si>
    <t>新生平时晚班</t>
    <phoneticPr fontId="7" type="noConversion"/>
  </si>
  <si>
    <t>首次报读</t>
    <phoneticPr fontId="7" type="noConversion"/>
  </si>
  <si>
    <t>杜维</t>
    <phoneticPr fontId="8" type="noConversion"/>
  </si>
  <si>
    <t>张慧</t>
    <phoneticPr fontId="7" type="noConversion"/>
  </si>
  <si>
    <t>无</t>
    <phoneticPr fontId="7" type="noConversion"/>
  </si>
  <si>
    <t>陈敏华/王丹丹/赵要</t>
    <phoneticPr fontId="7" type="noConversion"/>
  </si>
  <si>
    <t>曾俏芳</t>
    <phoneticPr fontId="7" type="noConversion"/>
  </si>
  <si>
    <t>刘素勤</t>
    <phoneticPr fontId="7" type="noConversion"/>
  </si>
  <si>
    <t>韩秀清</t>
    <phoneticPr fontId="7" type="noConversion"/>
  </si>
  <si>
    <t>陈燕旋/周秀花</t>
    <phoneticPr fontId="7" type="noConversion"/>
  </si>
  <si>
    <t>退差额</t>
    <phoneticPr fontId="7" type="noConversion"/>
  </si>
  <si>
    <t>严文</t>
    <phoneticPr fontId="8" type="noConversion"/>
  </si>
  <si>
    <t>张春燕</t>
    <phoneticPr fontId="7" type="noConversion"/>
  </si>
  <si>
    <t>陈晓明</t>
    <phoneticPr fontId="8" type="noConversion"/>
  </si>
  <si>
    <t>吴丽香</t>
    <phoneticPr fontId="7" type="noConversion"/>
  </si>
  <si>
    <t>卢顺霞</t>
    <phoneticPr fontId="8" type="noConversion"/>
  </si>
  <si>
    <t>张秋艳</t>
    <phoneticPr fontId="8" type="noConversion"/>
  </si>
  <si>
    <t>谭红艳</t>
    <phoneticPr fontId="8" type="noConversion"/>
  </si>
  <si>
    <t>袁桂芳</t>
    <phoneticPr fontId="7" type="noConversion"/>
  </si>
  <si>
    <t>肖燕</t>
    <phoneticPr fontId="8" type="noConversion"/>
  </si>
  <si>
    <t>孙志敏</t>
    <phoneticPr fontId="7" type="noConversion"/>
  </si>
  <si>
    <t>升期后人数</t>
  </si>
  <si>
    <t>升期率</t>
  </si>
  <si>
    <t>活动中心分校</t>
  </si>
  <si>
    <t>惠州麦地分校</t>
  </si>
  <si>
    <t>华景分校</t>
  </si>
  <si>
    <t>东莞阳光分校</t>
  </si>
  <si>
    <t>南骏分校</t>
  </si>
  <si>
    <t>东莞国泰分校</t>
  </si>
  <si>
    <t>信阳分校</t>
  </si>
  <si>
    <t>五羊分校</t>
  </si>
  <si>
    <t>番禺华南分校</t>
  </si>
  <si>
    <t>番禺市桥分校</t>
  </si>
  <si>
    <t>体育中心分校</t>
  </si>
  <si>
    <t>滨江东分校</t>
  </si>
  <si>
    <t>敖桂香</t>
  </si>
  <si>
    <t>新生小学国际班1年</t>
  </si>
  <si>
    <t>新生小学国际班5年</t>
  </si>
  <si>
    <t>绩效</t>
    <phoneticPr fontId="6" type="noConversion"/>
  </si>
  <si>
    <t>现有人数</t>
  </si>
  <si>
    <t>新生爱外教</t>
  </si>
  <si>
    <t>幼儿部</t>
  </si>
  <si>
    <t>小初部</t>
  </si>
  <si>
    <t>领袖课程</t>
    <phoneticPr fontId="7" type="noConversion"/>
  </si>
  <si>
    <t>4次课后</t>
    <phoneticPr fontId="7" type="noConversion"/>
  </si>
  <si>
    <t>新生或老生首次交初中学费</t>
    <phoneticPr fontId="7" type="noConversion"/>
  </si>
  <si>
    <t>二次报读</t>
    <phoneticPr fontId="7" type="noConversion"/>
  </si>
  <si>
    <t>陈欢</t>
    <phoneticPr fontId="8" type="noConversion"/>
  </si>
  <si>
    <t>梁丽婷</t>
    <phoneticPr fontId="7" type="noConversion"/>
  </si>
  <si>
    <t>无</t>
    <phoneticPr fontId="7" type="noConversion"/>
  </si>
  <si>
    <t>课程顾问</t>
    <phoneticPr fontId="7" type="noConversion"/>
  </si>
  <si>
    <t>新生幼儿国际班1年</t>
  </si>
  <si>
    <t>新生幼儿国际班3年</t>
  </si>
  <si>
    <t>新生小学国际班2年</t>
  </si>
  <si>
    <t>新生游学会员</t>
  </si>
  <si>
    <t>新生领袖课程</t>
  </si>
  <si>
    <r>
      <rPr>
        <sz val="9"/>
        <rFont val="宋体"/>
        <family val="3"/>
        <charset val="134"/>
      </rPr>
      <t>签单人</t>
    </r>
    <phoneticPr fontId="8" type="noConversion"/>
  </si>
  <si>
    <r>
      <rPr>
        <sz val="9"/>
        <rFont val="宋体"/>
        <family val="3"/>
        <charset val="134"/>
      </rPr>
      <t>报读次数</t>
    </r>
    <phoneticPr fontId="8" type="noConversion"/>
  </si>
  <si>
    <r>
      <rPr>
        <sz val="9"/>
        <rFont val="宋体"/>
        <family val="3"/>
        <charset val="134"/>
      </rPr>
      <t>是否老带新</t>
    </r>
    <phoneticPr fontId="7" type="noConversion"/>
  </si>
  <si>
    <r>
      <rPr>
        <sz val="9"/>
        <rFont val="宋体"/>
        <family val="3"/>
        <charset val="134"/>
      </rPr>
      <t>人头数</t>
    </r>
    <phoneticPr fontId="8" type="noConversion"/>
  </si>
  <si>
    <r>
      <rPr>
        <sz val="9"/>
        <rFont val="宋体"/>
        <family val="3"/>
        <charset val="134"/>
      </rPr>
      <t>净人头</t>
    </r>
    <phoneticPr fontId="8" type="noConversion"/>
  </si>
  <si>
    <r>
      <rPr>
        <sz val="9"/>
        <rFont val="宋体"/>
        <family val="3"/>
        <charset val="134"/>
      </rPr>
      <t>教材费</t>
    </r>
    <phoneticPr fontId="8" type="noConversion"/>
  </si>
  <si>
    <r>
      <rPr>
        <sz val="9"/>
        <rFont val="宋体"/>
        <family val="3"/>
        <charset val="134"/>
      </rPr>
      <t>结算业绩</t>
    </r>
    <phoneticPr fontId="8" type="noConversion"/>
  </si>
  <si>
    <r>
      <rPr>
        <sz val="9"/>
        <rFont val="宋体"/>
        <family val="3"/>
        <charset val="134"/>
      </rPr>
      <t>主要备注</t>
    </r>
  </si>
  <si>
    <r>
      <rPr>
        <sz val="9"/>
        <rFont val="宋体"/>
        <family val="3"/>
        <charset val="134"/>
      </rPr>
      <t>新老生</t>
    </r>
  </si>
  <si>
    <r>
      <rPr>
        <sz val="9"/>
        <color theme="1"/>
        <rFont val="宋体"/>
        <family val="3"/>
        <charset val="134"/>
      </rPr>
      <t>首次缴费日期</t>
    </r>
  </si>
  <si>
    <r>
      <rPr>
        <sz val="9"/>
        <color theme="1"/>
        <rFont val="宋体"/>
        <family val="3"/>
        <charset val="134"/>
      </rPr>
      <t>首次缴费日期对应类型</t>
    </r>
    <phoneticPr fontId="7" type="noConversion"/>
  </si>
  <si>
    <r>
      <rPr>
        <sz val="9"/>
        <color theme="1"/>
        <rFont val="宋体"/>
        <family val="3"/>
        <charset val="134"/>
      </rPr>
      <t>结算类型</t>
    </r>
    <r>
      <rPr>
        <sz val="9"/>
        <color theme="1"/>
        <rFont val="Arial"/>
        <family val="2"/>
      </rPr>
      <t>1</t>
    </r>
    <phoneticPr fontId="7" type="noConversion"/>
  </si>
  <si>
    <r>
      <rPr>
        <sz val="9"/>
        <color theme="1"/>
        <rFont val="宋体"/>
        <family val="3"/>
        <charset val="134"/>
      </rPr>
      <t>最终结算类型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</si>
  <si>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phoneticPr fontId="7" type="noConversion"/>
  </si>
  <si>
    <r>
      <rPr>
        <sz val="9"/>
        <color theme="1"/>
        <rFont val="宋体"/>
        <family val="3"/>
        <charset val="134"/>
      </rPr>
      <t>学习卡</t>
    </r>
    <phoneticPr fontId="7" type="noConversion"/>
  </si>
  <si>
    <r>
      <rPr>
        <sz val="9"/>
        <color theme="1"/>
        <rFont val="宋体"/>
        <family val="3"/>
        <charset val="134"/>
      </rPr>
      <t>老结算</t>
    </r>
    <phoneticPr fontId="7" type="noConversion"/>
  </si>
  <si>
    <r>
      <rPr>
        <sz val="9"/>
        <rFont val="宋体"/>
        <family val="3"/>
        <charset val="134"/>
      </rPr>
      <t>国际会员</t>
    </r>
  </si>
  <si>
    <r>
      <rPr>
        <sz val="9"/>
        <rFont val="宋体"/>
        <family val="3"/>
        <charset val="134"/>
      </rPr>
      <t>国际班</t>
    </r>
    <phoneticPr fontId="7" type="noConversion"/>
  </si>
  <si>
    <r>
      <rPr>
        <sz val="9"/>
        <rFont val="宋体"/>
        <family val="3"/>
        <charset val="134"/>
      </rPr>
      <t>国际学员</t>
    </r>
  </si>
  <si>
    <r>
      <rPr>
        <sz val="9"/>
        <rFont val="宋体"/>
        <family val="3"/>
        <charset val="134"/>
      </rPr>
      <t>平时晚班</t>
    </r>
  </si>
  <si>
    <r>
      <rPr>
        <sz val="9"/>
        <color theme="1"/>
        <rFont val="宋体"/>
        <family val="3"/>
        <charset val="134"/>
      </rPr>
      <t>平时晚班</t>
    </r>
    <phoneticPr fontId="6" type="noConversion"/>
  </si>
  <si>
    <r>
      <rPr>
        <sz val="9"/>
        <rFont val="宋体"/>
        <family val="3"/>
        <charset val="134"/>
      </rPr>
      <t>一对一</t>
    </r>
  </si>
  <si>
    <r>
      <rPr>
        <sz val="9"/>
        <color theme="1"/>
        <rFont val="宋体"/>
        <family val="3"/>
        <charset val="134"/>
      </rPr>
      <t>国际班</t>
    </r>
    <phoneticPr fontId="6" type="noConversion"/>
  </si>
  <si>
    <r>
      <rPr>
        <sz val="9"/>
        <rFont val="宋体"/>
        <family val="3"/>
        <charset val="134"/>
      </rPr>
      <t>线上学员</t>
    </r>
  </si>
  <si>
    <r>
      <rPr>
        <sz val="9"/>
        <rFont val="宋体"/>
        <family val="3"/>
        <charset val="134"/>
      </rPr>
      <t>爱外教</t>
    </r>
    <phoneticPr fontId="7" type="noConversion"/>
  </si>
  <si>
    <r>
      <rPr>
        <sz val="9"/>
        <color theme="1"/>
        <rFont val="宋体"/>
        <family val="3"/>
        <charset val="134"/>
      </rPr>
      <t>拼单会员</t>
    </r>
  </si>
  <si>
    <r>
      <rPr>
        <sz val="9"/>
        <color theme="1"/>
        <rFont val="宋体"/>
        <family val="3"/>
        <charset val="134"/>
      </rPr>
      <t>国际班</t>
    </r>
    <phoneticPr fontId="7" type="noConversion"/>
  </si>
  <si>
    <r>
      <rPr>
        <sz val="9"/>
        <color theme="1"/>
        <rFont val="宋体"/>
        <family val="3"/>
        <charset val="134"/>
      </rPr>
      <t>游学会员</t>
    </r>
  </si>
  <si>
    <r>
      <rPr>
        <sz val="9"/>
        <color theme="1"/>
        <rFont val="宋体"/>
        <family val="3"/>
        <charset val="134"/>
      </rPr>
      <t>领袖课程</t>
    </r>
  </si>
  <si>
    <r>
      <rPr>
        <sz val="9"/>
        <color theme="1"/>
        <rFont val="宋体"/>
        <family val="3"/>
        <charset val="134"/>
      </rPr>
      <t>特色戏剧班</t>
    </r>
  </si>
  <si>
    <r>
      <rPr>
        <sz val="9"/>
        <color theme="1"/>
        <rFont val="宋体"/>
        <family val="3"/>
        <charset val="134"/>
      </rPr>
      <t>自然拼音班</t>
    </r>
    <phoneticPr fontId="7" type="noConversion"/>
  </si>
  <si>
    <r>
      <rPr>
        <sz val="9"/>
        <color theme="1"/>
        <rFont val="宋体"/>
        <family val="3"/>
        <charset val="134"/>
      </rPr>
      <t>国际班</t>
    </r>
  </si>
  <si>
    <r>
      <rPr>
        <sz val="9"/>
        <color theme="1"/>
        <rFont val="宋体"/>
        <family val="3"/>
        <charset val="134"/>
      </rPr>
      <t>返现会员</t>
    </r>
    <phoneticPr fontId="7" type="noConversion"/>
  </si>
  <si>
    <t>小学平时3小时班</t>
  </si>
  <si>
    <t>麦嘉琪</t>
  </si>
  <si>
    <t>杨砚之</t>
  </si>
  <si>
    <t>温浩弘</t>
  </si>
  <si>
    <t>余佳颖</t>
  </si>
  <si>
    <t>陈佳欣</t>
  </si>
  <si>
    <t>吴宇然</t>
  </si>
  <si>
    <t>钟铠淳</t>
  </si>
  <si>
    <t>伍梓聪</t>
  </si>
  <si>
    <t>钟祥杰</t>
  </si>
  <si>
    <t>林琳</t>
  </si>
  <si>
    <t>王艳妮</t>
  </si>
  <si>
    <t>袁文景</t>
  </si>
  <si>
    <t>许俊莹</t>
  </si>
  <si>
    <t>梁特钧</t>
  </si>
  <si>
    <t>叶承壅</t>
  </si>
  <si>
    <t>郑莹莹</t>
  </si>
  <si>
    <t>周佳佳</t>
  </si>
  <si>
    <t>陈艺菲</t>
  </si>
  <si>
    <t>黄诗桐</t>
  </si>
  <si>
    <t>雷倚晴</t>
  </si>
  <si>
    <t>陈奕辰</t>
  </si>
  <si>
    <t>黄家恒</t>
  </si>
  <si>
    <t>黄宇轩</t>
  </si>
  <si>
    <t>杨宇皓</t>
  </si>
  <si>
    <t>利珮绮</t>
  </si>
  <si>
    <t>梁洛鸣</t>
  </si>
  <si>
    <t>焦语涵</t>
  </si>
  <si>
    <t>杨迪</t>
  </si>
  <si>
    <t>廖泽熙</t>
  </si>
  <si>
    <t>魏铭俊</t>
  </si>
  <si>
    <t>庄瑜宁</t>
  </si>
  <si>
    <t>郑梓妍</t>
  </si>
  <si>
    <t>林静钧</t>
  </si>
  <si>
    <t>郁子桓</t>
  </si>
  <si>
    <t>陈薇</t>
  </si>
  <si>
    <t>连港婷</t>
  </si>
  <si>
    <t>林焰君</t>
  </si>
  <si>
    <t>关雨桐</t>
  </si>
  <si>
    <t>伍俊熙</t>
  </si>
  <si>
    <t>梁绮婷</t>
  </si>
  <si>
    <t>钟雨佳</t>
  </si>
  <si>
    <t>黄孝安</t>
  </si>
  <si>
    <t>陈兆泓</t>
  </si>
  <si>
    <t>林静怡</t>
  </si>
  <si>
    <t>陈军瑜</t>
  </si>
  <si>
    <t>庄东皓</t>
  </si>
  <si>
    <t>陆韵晴</t>
  </si>
  <si>
    <t>汤少纶</t>
  </si>
  <si>
    <t>谭艺婕</t>
  </si>
  <si>
    <t>怀淑文</t>
  </si>
  <si>
    <t>叶涵</t>
  </si>
  <si>
    <t>谢远志</t>
  </si>
  <si>
    <t>叶雨欣</t>
  </si>
  <si>
    <t>欧紫玲</t>
  </si>
  <si>
    <t>梁峻搏</t>
  </si>
  <si>
    <t>谢昊轩</t>
  </si>
  <si>
    <t>黄启隽</t>
  </si>
  <si>
    <t>严嗣智</t>
  </si>
  <si>
    <t>李承聪</t>
  </si>
  <si>
    <t>贺金宝</t>
  </si>
  <si>
    <t>郭梓键</t>
  </si>
  <si>
    <t>何沁凝</t>
  </si>
  <si>
    <t>段炼</t>
  </si>
  <si>
    <t>280.00</t>
  </si>
  <si>
    <t>拼单对象</t>
  </si>
  <si>
    <t>会员有效期开始日</t>
  </si>
  <si>
    <t>会员有效期截止日</t>
  </si>
  <si>
    <t>预减金额</t>
  </si>
  <si>
    <t>退费</t>
  </si>
  <si>
    <t>杨思达</t>
  </si>
  <si>
    <t>谭啟邦</t>
  </si>
  <si>
    <t>180.95</t>
  </si>
  <si>
    <t>E0234</t>
  </si>
  <si>
    <t>SWN</t>
  </si>
  <si>
    <t>教师姓名</t>
    <phoneticPr fontId="7" type="noConversion"/>
  </si>
  <si>
    <t>对应教学组长</t>
    <phoneticPr fontId="7" type="noConversion"/>
  </si>
  <si>
    <t>对应教务</t>
    <phoneticPr fontId="7" type="noConversion"/>
  </si>
  <si>
    <t>袁文景</t>
    <phoneticPr fontId="7" type="noConversion"/>
  </si>
  <si>
    <t>定金</t>
    <phoneticPr fontId="7" type="noConversion"/>
  </si>
  <si>
    <t>老生续64周及以上营业额</t>
    <phoneticPr fontId="7" type="noConversion"/>
  </si>
  <si>
    <t>韦江娜</t>
    <phoneticPr fontId="8" type="noConversion"/>
  </si>
  <si>
    <t>无</t>
    <phoneticPr fontId="7" type="noConversion"/>
  </si>
  <si>
    <t>柯碧清</t>
    <phoneticPr fontId="7" type="noConversion"/>
  </si>
  <si>
    <t>老生续64周及以上营业额</t>
  </si>
  <si>
    <t>二次报读</t>
    <phoneticPr fontId="7" type="noConversion"/>
  </si>
  <si>
    <t>新生幼儿国际班5年</t>
  </si>
  <si>
    <t>教材费</t>
    <phoneticPr fontId="7" type="noConversion"/>
  </si>
  <si>
    <t>老生续低于65周营业额</t>
    <phoneticPr fontId="7" type="noConversion"/>
  </si>
  <si>
    <t>刘楚欣</t>
    <phoneticPr fontId="8" type="noConversion"/>
  </si>
  <si>
    <t>蔡静</t>
    <phoneticPr fontId="7" type="noConversion"/>
  </si>
  <si>
    <t>老生续低于64周营业额营业额</t>
    <phoneticPr fontId="7" type="noConversion"/>
  </si>
  <si>
    <t>谢铭哲</t>
  </si>
  <si>
    <t>118.75</t>
  </si>
  <si>
    <t>曾怡菲</t>
  </si>
  <si>
    <t>黄柏鸿</t>
  </si>
  <si>
    <t>冯晟铭</t>
  </si>
  <si>
    <t>林珊</t>
  </si>
  <si>
    <t>孟楚翃</t>
  </si>
  <si>
    <t>罗嗣恒</t>
  </si>
  <si>
    <t>黄子淇</t>
  </si>
  <si>
    <t>E0377</t>
  </si>
  <si>
    <t>李冬艳</t>
  </si>
  <si>
    <t>276.33</t>
  </si>
  <si>
    <t>陈岱羽</t>
  </si>
  <si>
    <t>魏岚</t>
  </si>
  <si>
    <t>结转学费-老生</t>
  </si>
  <si>
    <t>陈梓诺</t>
  </si>
  <si>
    <t>林子越</t>
  </si>
  <si>
    <t>104.17</t>
  </si>
  <si>
    <t>廖骏豪</t>
  </si>
  <si>
    <t>E0219</t>
  </si>
  <si>
    <t>刘正轩</t>
  </si>
  <si>
    <t>4800.00</t>
  </si>
  <si>
    <t>22200.00</t>
  </si>
  <si>
    <t>梁彩红</t>
    <phoneticPr fontId="7" type="noConversion"/>
  </si>
  <si>
    <t>287.00</t>
  </si>
  <si>
    <t>林子睿</t>
  </si>
  <si>
    <t>91.46</t>
  </si>
  <si>
    <t>21950.00</t>
  </si>
  <si>
    <t>E0224</t>
  </si>
  <si>
    <t>150.00</t>
  </si>
  <si>
    <t>陈中</t>
  </si>
  <si>
    <t>69.08</t>
  </si>
  <si>
    <t>陆嘉盈</t>
  </si>
  <si>
    <t>李锦豪</t>
  </si>
  <si>
    <t>周华杰</t>
  </si>
  <si>
    <t>肖钰玲</t>
  </si>
  <si>
    <t>范玳莹</t>
  </si>
  <si>
    <t>李锦炘</t>
  </si>
  <si>
    <t>肖朝锋</t>
  </si>
  <si>
    <t>李樱桥</t>
  </si>
  <si>
    <t>王宣润</t>
  </si>
  <si>
    <t>吴彤</t>
  </si>
  <si>
    <t>海珠江南西中心</t>
  </si>
  <si>
    <t>黄子晨</t>
  </si>
  <si>
    <t>郑玺鸿</t>
  </si>
  <si>
    <t>翁璟欣</t>
  </si>
  <si>
    <t>范忠灿</t>
  </si>
  <si>
    <t>符轩霖</t>
  </si>
  <si>
    <t>林毅</t>
  </si>
  <si>
    <t>朱蕙琪</t>
  </si>
  <si>
    <t>周子壹</t>
  </si>
  <si>
    <t>越秀小北中心</t>
  </si>
  <si>
    <t>周润璟</t>
  </si>
  <si>
    <t>周乐欣</t>
  </si>
  <si>
    <t>郑妤初</t>
  </si>
  <si>
    <t>郑曼远</t>
  </si>
  <si>
    <t>郑丞均</t>
  </si>
  <si>
    <t xml:space="preserve">张远程 </t>
  </si>
  <si>
    <t>詹锶雅</t>
  </si>
  <si>
    <t>詹泓羲</t>
  </si>
  <si>
    <t>曾郁轩</t>
  </si>
  <si>
    <t>余睿</t>
  </si>
  <si>
    <t>余鸿宇</t>
  </si>
  <si>
    <t>叶迦</t>
  </si>
  <si>
    <t>越秀淘金中心</t>
  </si>
  <si>
    <t>杨恩昊</t>
  </si>
  <si>
    <t>严嗣晟</t>
  </si>
  <si>
    <t>许梓扬</t>
  </si>
  <si>
    <t>许正航</t>
  </si>
  <si>
    <t>徐子淏</t>
  </si>
  <si>
    <t>谢文翔</t>
  </si>
  <si>
    <t>谢皓霖</t>
  </si>
  <si>
    <t>夏靖淳</t>
  </si>
  <si>
    <t>伍子洋</t>
  </si>
  <si>
    <t>伍欣然</t>
  </si>
  <si>
    <t>吴子乐</t>
  </si>
  <si>
    <t>吴与行</t>
  </si>
  <si>
    <t>吴昕瑶</t>
  </si>
  <si>
    <t>翁仕临</t>
  </si>
  <si>
    <t>魏嘉蔓</t>
  </si>
  <si>
    <t>王殷哲</t>
  </si>
  <si>
    <t>王殷桐</t>
  </si>
  <si>
    <t>王奕霏</t>
  </si>
  <si>
    <t>王烯硕</t>
  </si>
  <si>
    <t>王炜欣</t>
  </si>
  <si>
    <t>王童</t>
  </si>
  <si>
    <t>王镜棋</t>
  </si>
  <si>
    <t>陶墨妍</t>
  </si>
  <si>
    <t>唐子晴</t>
  </si>
  <si>
    <t>谭善懿</t>
  </si>
  <si>
    <t>史钧贤</t>
  </si>
  <si>
    <t>佘沅熹</t>
  </si>
  <si>
    <t>全悦莹</t>
  </si>
  <si>
    <t>区舜栩</t>
  </si>
  <si>
    <t>区贝熹</t>
  </si>
  <si>
    <t>彭熙帧</t>
  </si>
  <si>
    <t>彭薇宁</t>
  </si>
  <si>
    <t>彭锦麟</t>
  </si>
  <si>
    <t>慕容子熙</t>
  </si>
  <si>
    <t>马语熙</t>
  </si>
  <si>
    <t>罗睿阳</t>
  </si>
  <si>
    <t>罗锐聪</t>
  </si>
  <si>
    <t>罗浚滔</t>
  </si>
  <si>
    <t>吕梓涵</t>
  </si>
  <si>
    <t>陆嘉桐</t>
  </si>
  <si>
    <t>刘梓堃</t>
  </si>
  <si>
    <t>刘懿文</t>
  </si>
  <si>
    <t>刘倚君</t>
  </si>
  <si>
    <t>刘彦希</t>
  </si>
  <si>
    <t>刘思含</t>
  </si>
  <si>
    <t>刘培鑫</t>
  </si>
  <si>
    <t>刘美萱</t>
  </si>
  <si>
    <t>刘峻宇</t>
  </si>
  <si>
    <t>刘丞蔚</t>
  </si>
  <si>
    <t>林子堂</t>
  </si>
  <si>
    <t>林芷璐</t>
  </si>
  <si>
    <t>林泽玲</t>
  </si>
  <si>
    <t>林泳彤</t>
  </si>
  <si>
    <t>林伊曼</t>
  </si>
  <si>
    <t>林琪琪</t>
  </si>
  <si>
    <t>梁芷曼</t>
  </si>
  <si>
    <t>梁展滔</t>
  </si>
  <si>
    <t>梁予末</t>
  </si>
  <si>
    <t>梁曼玮</t>
  </si>
  <si>
    <t>梁皓雅</t>
  </si>
  <si>
    <t>梁皓文</t>
  </si>
  <si>
    <t>梁宸嘉</t>
  </si>
  <si>
    <t>李玥璇</t>
  </si>
  <si>
    <t xml:space="preserve">李雨恒 </t>
  </si>
  <si>
    <t>李峰</t>
  </si>
  <si>
    <t>赖柏宇</t>
  </si>
  <si>
    <t>邝梓夏</t>
  </si>
  <si>
    <t>邝思橦</t>
  </si>
  <si>
    <t>柯雅涵</t>
  </si>
  <si>
    <t>简卓熹</t>
  </si>
  <si>
    <t>黄梓凌</t>
  </si>
  <si>
    <t>黄智轩</t>
  </si>
  <si>
    <t>黄舒珑</t>
  </si>
  <si>
    <t>黄敏哲</t>
  </si>
  <si>
    <t>黄浩楠</t>
  </si>
  <si>
    <t>黄伽瑜</t>
  </si>
  <si>
    <t>黄楚倩</t>
  </si>
  <si>
    <t>胡博超</t>
  </si>
  <si>
    <t>侯思羽</t>
  </si>
  <si>
    <t>何乐致</t>
  </si>
  <si>
    <t>何铠如</t>
  </si>
  <si>
    <t>郭重烨</t>
  </si>
  <si>
    <t>顾子皓</t>
  </si>
  <si>
    <t>方良楷</t>
  </si>
  <si>
    <t>段心悦</t>
  </si>
  <si>
    <t>邓焯允</t>
  </si>
  <si>
    <t>戴淳禾</t>
  </si>
  <si>
    <t>陈梓晴</t>
  </si>
  <si>
    <t>陈玥</t>
  </si>
  <si>
    <t>陈新辉</t>
  </si>
  <si>
    <t>陈思远</t>
  </si>
  <si>
    <t>陈启漳</t>
  </si>
  <si>
    <t>陈祺亮</t>
  </si>
  <si>
    <t>陈佩珩</t>
  </si>
  <si>
    <t>陈俊希</t>
  </si>
  <si>
    <t>陈俊棋</t>
  </si>
  <si>
    <t>陈钧泽</t>
  </si>
  <si>
    <t>陈菲</t>
  </si>
  <si>
    <t>陈恩希</t>
  </si>
  <si>
    <t xml:space="preserve"> 陈品源</t>
  </si>
  <si>
    <t>960.00</t>
  </si>
  <si>
    <t>760.00</t>
  </si>
  <si>
    <t>3316.00</t>
  </si>
  <si>
    <t>1920.00</t>
  </si>
  <si>
    <t>E0004</t>
  </si>
  <si>
    <t>转校</t>
  </si>
  <si>
    <t>30.00</t>
  </si>
  <si>
    <t>李乐昕</t>
  </si>
  <si>
    <t>23.75</t>
  </si>
  <si>
    <t>刘亦希</t>
  </si>
  <si>
    <t>李响</t>
  </si>
  <si>
    <t>袁瑞骐</t>
  </si>
  <si>
    <t>杨斯乔</t>
  </si>
  <si>
    <t>朱熙桐</t>
  </si>
  <si>
    <t>杨云暄</t>
  </si>
  <si>
    <t>王一晨</t>
  </si>
  <si>
    <t>E0223</t>
  </si>
  <si>
    <t>黄楚恒</t>
  </si>
  <si>
    <t>黄桐钺</t>
  </si>
  <si>
    <t>陈路佳</t>
  </si>
  <si>
    <t>谭晴</t>
  </si>
  <si>
    <t>1.00</t>
  </si>
  <si>
    <t>萧芷萦</t>
  </si>
  <si>
    <t>张心玥</t>
  </si>
  <si>
    <t>李天昊</t>
  </si>
  <si>
    <t>黄楚航</t>
  </si>
  <si>
    <t>马梓萱</t>
  </si>
  <si>
    <t>刘纪君</t>
  </si>
  <si>
    <t>曹睿泽</t>
  </si>
  <si>
    <t>广州区域-平时班-英语-3.0小时次</t>
  </si>
  <si>
    <t>25000.00</t>
  </si>
  <si>
    <t>肖智烨</t>
  </si>
  <si>
    <t>杨博文</t>
  </si>
  <si>
    <t>何佳幸</t>
  </si>
  <si>
    <t>卢嘉颖</t>
  </si>
  <si>
    <t>吴羿嘉</t>
  </si>
  <si>
    <t>黎梓睿</t>
  </si>
  <si>
    <t>涂闻</t>
  </si>
  <si>
    <t>岑昕逾</t>
  </si>
  <si>
    <t>罗昀琪</t>
  </si>
  <si>
    <t>刘嘉熙</t>
  </si>
  <si>
    <t>吴哲玮</t>
  </si>
  <si>
    <t>余政熹</t>
  </si>
  <si>
    <t>曾梓蓝</t>
  </si>
  <si>
    <t>黎展睿</t>
  </si>
  <si>
    <t>钟希璇</t>
  </si>
  <si>
    <t>黄韵婷</t>
  </si>
  <si>
    <t>流失回来</t>
  </si>
  <si>
    <t>邓梓翘</t>
  </si>
  <si>
    <t>陈奕潼</t>
  </si>
  <si>
    <t>覃浩宸</t>
  </si>
  <si>
    <t>翟梓淇</t>
  </si>
  <si>
    <t>谢开</t>
  </si>
  <si>
    <t>万楚龙</t>
  </si>
  <si>
    <t>阮韦一</t>
  </si>
  <si>
    <t>唐钧</t>
  </si>
  <si>
    <t>钦楚涵</t>
  </si>
  <si>
    <t>梁幸澄</t>
  </si>
  <si>
    <t>郭依倩</t>
  </si>
  <si>
    <t>张喻淇</t>
  </si>
  <si>
    <t>赵蕙兰</t>
  </si>
  <si>
    <t>陈乐妍</t>
  </si>
  <si>
    <t>裘奕然</t>
  </si>
  <si>
    <t>任恒睿</t>
  </si>
  <si>
    <t>余芷涵</t>
  </si>
  <si>
    <t>朱涵隽</t>
  </si>
  <si>
    <t>叶承鑫</t>
  </si>
  <si>
    <t>朱倩谊</t>
  </si>
  <si>
    <t>赵心田</t>
  </si>
  <si>
    <t>顾婉平</t>
  </si>
  <si>
    <t>广州区域-游学会员（美国东线+西线-97600元-42天）</t>
  </si>
  <si>
    <t>48944.00</t>
  </si>
  <si>
    <t>林浩锐</t>
  </si>
  <si>
    <t>钟丽婷</t>
  </si>
  <si>
    <t>林柯曼</t>
  </si>
  <si>
    <t>郭隽铭</t>
  </si>
  <si>
    <t>彭梓晴</t>
  </si>
  <si>
    <t>60.00</t>
  </si>
  <si>
    <t>林滢滢</t>
  </si>
  <si>
    <t>林炜桥</t>
  </si>
  <si>
    <t>李雨灵</t>
  </si>
  <si>
    <t>59600.00</t>
  </si>
  <si>
    <t>游学课程（北京线-五天四晚）</t>
  </si>
  <si>
    <t>4200.00</t>
  </si>
  <si>
    <t>林炜茵</t>
  </si>
  <si>
    <t>黄芷琳</t>
  </si>
  <si>
    <t>管芸希</t>
  </si>
  <si>
    <t>1176.00</t>
  </si>
  <si>
    <t>卢栩言</t>
  </si>
  <si>
    <t>2400.00</t>
  </si>
  <si>
    <t>林子鋆</t>
  </si>
  <si>
    <t>-16580.00</t>
  </si>
  <si>
    <t>-12380.00</t>
  </si>
  <si>
    <t>陈凌宇</t>
  </si>
  <si>
    <t>59900.00</t>
  </si>
  <si>
    <t>谢卓桥</t>
  </si>
  <si>
    <t>-22200.00</t>
  </si>
  <si>
    <t>卢锐翀</t>
  </si>
  <si>
    <t>高宇亮</t>
  </si>
  <si>
    <t>林景涛</t>
  </si>
  <si>
    <t>熊天爱</t>
  </si>
  <si>
    <t>曾瑞程</t>
  </si>
  <si>
    <t>-21600.00</t>
  </si>
  <si>
    <t>刘锶瀚</t>
  </si>
  <si>
    <t>黎建君</t>
  </si>
  <si>
    <t>傅海扬</t>
  </si>
  <si>
    <t>卢晓晴</t>
  </si>
  <si>
    <t>曾心</t>
  </si>
  <si>
    <t>2140.00</t>
  </si>
  <si>
    <t>翁梓杰</t>
  </si>
  <si>
    <t>戴思颖</t>
  </si>
  <si>
    <t>51189.38</t>
  </si>
  <si>
    <t>杨瑷宁</t>
  </si>
  <si>
    <t>210.00</t>
  </si>
  <si>
    <t>-19530.00</t>
  </si>
  <si>
    <t>游学课程（云南普者黑线-4300元-五天四晚）</t>
  </si>
  <si>
    <t>3010.00</t>
  </si>
  <si>
    <t>张文睿</t>
  </si>
  <si>
    <t>林熙媛</t>
  </si>
  <si>
    <t>58565.00</t>
  </si>
  <si>
    <t>梁海悦</t>
  </si>
  <si>
    <t>E0228</t>
  </si>
  <si>
    <t>E0229</t>
  </si>
  <si>
    <t>3800.00</t>
  </si>
  <si>
    <t>杨柠橦</t>
  </si>
  <si>
    <t>黄宝萱</t>
  </si>
  <si>
    <t>周炜婷</t>
  </si>
  <si>
    <t>20.00</t>
  </si>
  <si>
    <t>106.88</t>
  </si>
  <si>
    <t>3420.00</t>
  </si>
  <si>
    <t>叶筱潼</t>
  </si>
  <si>
    <t>-760.00</t>
  </si>
  <si>
    <t>覃睿</t>
  </si>
  <si>
    <t>孔思乔</t>
  </si>
  <si>
    <t>黄源勋</t>
  </si>
  <si>
    <t>番禺区域-游学会员（美国+英国-77600元-26天）</t>
  </si>
  <si>
    <t>38800.00</t>
  </si>
  <si>
    <t>黄塔媞</t>
  </si>
  <si>
    <t>吕俊希</t>
  </si>
  <si>
    <t>邓梓睿</t>
  </si>
  <si>
    <t>骆言</t>
  </si>
  <si>
    <t>谢诺熙</t>
  </si>
  <si>
    <t>陈钧俞</t>
  </si>
  <si>
    <t>文鸿翔</t>
  </si>
  <si>
    <t>方启峰</t>
  </si>
  <si>
    <t>邓可睿</t>
  </si>
  <si>
    <t>叶廷俊1</t>
  </si>
  <si>
    <t>卢志洋</t>
  </si>
  <si>
    <t>E0487</t>
  </si>
  <si>
    <t>蔡景冬</t>
  </si>
  <si>
    <t>潘家俊</t>
  </si>
  <si>
    <t>E0530</t>
  </si>
  <si>
    <t>檀天</t>
  </si>
  <si>
    <t>源思瑶</t>
  </si>
  <si>
    <t>黄泓睿</t>
  </si>
  <si>
    <t>E0531</t>
  </si>
  <si>
    <t>郑颖妍</t>
  </si>
  <si>
    <t>徐诗茵</t>
  </si>
  <si>
    <t>E0533</t>
  </si>
  <si>
    <t>黄欢笑</t>
  </si>
  <si>
    <t>黎彦莜</t>
  </si>
  <si>
    <t>E0544</t>
  </si>
  <si>
    <t>陈娇</t>
  </si>
  <si>
    <t>邓凯琳</t>
  </si>
  <si>
    <t>电子账户</t>
  </si>
  <si>
    <t>460.00</t>
  </si>
  <si>
    <t>840.00</t>
  </si>
  <si>
    <t>-960.00</t>
  </si>
  <si>
    <t>2500.00</t>
  </si>
  <si>
    <t>21600.00</t>
  </si>
  <si>
    <t>-1400.00</t>
  </si>
  <si>
    <t>-287.00</t>
  </si>
  <si>
    <t>19530.00</t>
  </si>
  <si>
    <t>800.00</t>
  </si>
  <si>
    <t>-4777.38</t>
  </si>
  <si>
    <t>-460.00</t>
  </si>
  <si>
    <t>3年</t>
    <phoneticPr fontId="6" type="noConversion"/>
  </si>
  <si>
    <t>东莞文鼎中心</t>
  </si>
  <si>
    <t>惠州东平中心</t>
  </si>
  <si>
    <t>信阳平桥中心</t>
  </si>
  <si>
    <t>天河财富广场中心</t>
  </si>
  <si>
    <t>番禺喜盈中心</t>
  </si>
  <si>
    <t>惠州金山湖中心</t>
  </si>
  <si>
    <t>天河骏景中心</t>
  </si>
  <si>
    <t>番禺大石中心</t>
  </si>
  <si>
    <t>越秀水荫路中心</t>
  </si>
  <si>
    <t>番禺洛溪中心</t>
  </si>
  <si>
    <t>天河天府路中心</t>
  </si>
  <si>
    <t>天河帝景苑中心</t>
  </si>
  <si>
    <t>惠州江北中心</t>
  </si>
  <si>
    <t>信阳北京路中心</t>
  </si>
  <si>
    <t>天河南骏中心</t>
    <phoneticPr fontId="8" type="noConversion"/>
  </si>
  <si>
    <t>天河华景中心</t>
    <phoneticPr fontId="8" type="noConversion"/>
  </si>
  <si>
    <t>海珠滨江东中心</t>
    <phoneticPr fontId="8" type="noConversion"/>
  </si>
  <si>
    <t>越秀五羊中心</t>
    <phoneticPr fontId="8" type="noConversion"/>
  </si>
  <si>
    <t>越秀活动中心</t>
    <phoneticPr fontId="8" type="noConversion"/>
  </si>
  <si>
    <t>番禺华南中心</t>
    <phoneticPr fontId="8" type="noConversion"/>
  </si>
  <si>
    <t>番禺市桥中心</t>
    <phoneticPr fontId="8" type="noConversion"/>
  </si>
  <si>
    <t>惠州滨江中心</t>
    <phoneticPr fontId="8" type="noConversion"/>
  </si>
  <si>
    <t>惠州麦地中心</t>
    <phoneticPr fontId="8" type="noConversion"/>
  </si>
  <si>
    <t>东莞国泰中心</t>
    <phoneticPr fontId="8" type="noConversion"/>
  </si>
  <si>
    <t>东莞阳光中心</t>
    <phoneticPr fontId="8" type="noConversion"/>
  </si>
  <si>
    <t>信阳东方红中心</t>
    <phoneticPr fontId="8" type="noConversion"/>
  </si>
  <si>
    <t>严文</t>
    <phoneticPr fontId="7" type="noConversion"/>
  </si>
  <si>
    <t>区域总监</t>
    <phoneticPr fontId="7" type="noConversion"/>
  </si>
  <si>
    <t>天河体育中心</t>
    <phoneticPr fontId="8" type="noConversion"/>
  </si>
  <si>
    <t>王艳妮</t>
    <phoneticPr fontId="8" type="noConversion"/>
  </si>
  <si>
    <t>邓璞</t>
    <phoneticPr fontId="8" type="noConversion"/>
  </si>
  <si>
    <t>曾俏芳</t>
    <phoneticPr fontId="8" type="noConversion"/>
  </si>
  <si>
    <t>李花</t>
    <phoneticPr fontId="8" type="noConversion"/>
  </si>
  <si>
    <t>王红芝</t>
    <phoneticPr fontId="8" type="noConversion"/>
  </si>
  <si>
    <t>陈琬芝</t>
    <phoneticPr fontId="8" type="noConversion"/>
  </si>
  <si>
    <t>杜维</t>
    <phoneticPr fontId="7" type="noConversion"/>
  </si>
  <si>
    <t>张慧</t>
    <phoneticPr fontId="7" type="noConversion"/>
  </si>
  <si>
    <t>韦江娜</t>
    <phoneticPr fontId="7" type="noConversion"/>
  </si>
  <si>
    <t>朱晓佳</t>
    <phoneticPr fontId="7" type="noConversion"/>
  </si>
  <si>
    <t>王丹丹</t>
    <phoneticPr fontId="7" type="noConversion"/>
  </si>
  <si>
    <t>陈欢</t>
    <phoneticPr fontId="7" type="noConversion"/>
  </si>
  <si>
    <t>贺亚</t>
    <phoneticPr fontId="7" type="noConversion"/>
  </si>
  <si>
    <t>王艳妮</t>
    <phoneticPr fontId="7" type="noConversion"/>
  </si>
  <si>
    <t>袁文景</t>
    <phoneticPr fontId="7" type="noConversion"/>
  </si>
  <si>
    <t>陈晓明</t>
    <phoneticPr fontId="7" type="noConversion"/>
  </si>
  <si>
    <t>罗泳渝</t>
    <phoneticPr fontId="7" type="noConversion"/>
  </si>
  <si>
    <t>严琪</t>
    <phoneticPr fontId="7" type="noConversion"/>
  </si>
  <si>
    <t>陈光华</t>
    <phoneticPr fontId="7" type="noConversion"/>
  </si>
  <si>
    <t>李冬艳</t>
    <phoneticPr fontId="7" type="noConversion"/>
  </si>
  <si>
    <t>谭红艳</t>
    <phoneticPr fontId="7" type="noConversion"/>
  </si>
  <si>
    <t>刘素勤</t>
    <phoneticPr fontId="7" type="noConversion"/>
  </si>
  <si>
    <t>卢顺霞</t>
    <phoneticPr fontId="7" type="noConversion"/>
  </si>
  <si>
    <t>廖玉梅</t>
    <phoneticPr fontId="7" type="noConversion"/>
  </si>
  <si>
    <t>李朵丽</t>
    <phoneticPr fontId="7" type="noConversion"/>
  </si>
  <si>
    <t>张秋艳</t>
    <phoneticPr fontId="7" type="noConversion"/>
  </si>
  <si>
    <t>梁雁甜</t>
    <phoneticPr fontId="7" type="noConversion"/>
  </si>
  <si>
    <t>吴燕婷</t>
    <phoneticPr fontId="7" type="noConversion"/>
  </si>
  <si>
    <t>陈丽琼</t>
    <phoneticPr fontId="7" type="noConversion"/>
  </si>
  <si>
    <t>陈健霞</t>
    <phoneticPr fontId="7" type="noConversion"/>
  </si>
  <si>
    <t>王静怡</t>
    <phoneticPr fontId="7" type="noConversion"/>
  </si>
  <si>
    <t>肖燕</t>
    <phoneticPr fontId="7" type="noConversion"/>
  </si>
  <si>
    <t>肖燕</t>
    <phoneticPr fontId="7" type="noConversion"/>
  </si>
  <si>
    <t>汤景雯</t>
    <phoneticPr fontId="7" type="noConversion"/>
  </si>
  <si>
    <t>李小英</t>
    <phoneticPr fontId="7" type="noConversion"/>
  </si>
  <si>
    <t>李希晞</t>
  </si>
  <si>
    <t>孙亚辉</t>
    <phoneticPr fontId="8" type="noConversion"/>
  </si>
  <si>
    <t>周芳丽</t>
  </si>
  <si>
    <t>江盼盼</t>
    <phoneticPr fontId="7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</si>
  <si>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</si>
  <si>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</si>
  <si>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</si>
  <si>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</si>
  <si>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</si>
  <si>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班级编号</t>
    <phoneticPr fontId="4" type="noConversion"/>
  </si>
  <si>
    <t>开班日期</t>
    <phoneticPr fontId="4" type="noConversion"/>
  </si>
  <si>
    <r>
      <rPr>
        <sz val="9"/>
        <color theme="1"/>
        <rFont val="Tahoma"/>
        <family val="2"/>
        <charset val="134"/>
      </rPr>
      <t>班级名称</t>
    </r>
  </si>
  <si>
    <r>
      <rPr>
        <sz val="9"/>
        <color theme="1"/>
        <rFont val="Tahoma"/>
        <family val="2"/>
        <charset val="134"/>
      </rPr>
      <t>开班日期</t>
    </r>
  </si>
  <si>
    <r>
      <rPr>
        <sz val="9"/>
        <color theme="1"/>
        <rFont val="Tahoma"/>
        <family val="2"/>
        <charset val="134"/>
      </rPr>
      <t>结班日期</t>
    </r>
  </si>
  <si>
    <r>
      <rPr>
        <sz val="9"/>
        <color theme="1"/>
        <rFont val="Tahoma"/>
        <family val="2"/>
        <charset val="134"/>
      </rPr>
      <t>上课地点</t>
    </r>
  </si>
  <si>
    <r>
      <rPr>
        <sz val="9"/>
        <color theme="1"/>
        <rFont val="Tahoma"/>
        <family val="2"/>
        <charset val="134"/>
      </rPr>
      <t>上课时间段</t>
    </r>
  </si>
  <si>
    <r>
      <rPr>
        <sz val="9"/>
        <color theme="1"/>
        <rFont val="Tahoma"/>
        <family val="2"/>
        <charset val="134"/>
      </rPr>
      <t>上课时间</t>
    </r>
  </si>
  <si>
    <r>
      <rPr>
        <sz val="9"/>
        <color theme="1"/>
        <rFont val="Tahoma"/>
        <family val="2"/>
        <charset val="134"/>
      </rPr>
      <t>上课小时数</t>
    </r>
  </si>
  <si>
    <r>
      <rPr>
        <sz val="9"/>
        <color theme="1"/>
        <rFont val="Tahoma"/>
        <family val="2"/>
        <charset val="134"/>
      </rPr>
      <t>精讲小时</t>
    </r>
  </si>
  <si>
    <r>
      <rPr>
        <sz val="9"/>
        <color theme="1"/>
        <rFont val="Tahoma"/>
        <family val="2"/>
        <charset val="134"/>
      </rPr>
      <t>泛读小时</t>
    </r>
  </si>
  <si>
    <r>
      <rPr>
        <sz val="9"/>
        <color theme="1"/>
        <rFont val="Tahoma"/>
        <family val="2"/>
        <charset val="134"/>
      </rPr>
      <t>外教小时</t>
    </r>
  </si>
  <si>
    <r>
      <rPr>
        <sz val="9"/>
        <color theme="1"/>
        <rFont val="Tahoma"/>
        <family val="2"/>
        <charset val="134"/>
      </rPr>
      <t>精讲老师</t>
    </r>
  </si>
  <si>
    <r>
      <rPr>
        <sz val="9"/>
        <color theme="1"/>
        <rFont val="Tahoma"/>
        <family val="2"/>
        <charset val="134"/>
      </rPr>
      <t>泛读老师</t>
    </r>
  </si>
  <si>
    <r>
      <rPr>
        <sz val="9"/>
        <color theme="1"/>
        <rFont val="Tahoma"/>
        <family val="2"/>
        <charset val="134"/>
      </rPr>
      <t>状态</t>
    </r>
    <phoneticPr fontId="8" type="noConversion"/>
  </si>
  <si>
    <r>
      <rPr>
        <sz val="9"/>
        <color theme="1"/>
        <rFont val="Tahoma"/>
        <family val="2"/>
        <charset val="134"/>
      </rPr>
      <t>部门</t>
    </r>
    <phoneticPr fontId="8" type="noConversion"/>
  </si>
  <si>
    <r>
      <rPr>
        <sz val="9"/>
        <color theme="1"/>
        <rFont val="Tahoma"/>
        <family val="2"/>
        <charset val="134"/>
      </rPr>
      <t>班级</t>
    </r>
    <phoneticPr fontId="8" type="noConversion"/>
  </si>
  <si>
    <r>
      <rPr>
        <sz val="9"/>
        <color theme="1"/>
        <rFont val="Tahoma"/>
        <family val="2"/>
        <charset val="134"/>
      </rPr>
      <t>精读老师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</si>
  <si>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phoneticPr fontId="8" type="noConversion"/>
  </si>
  <si>
    <r>
      <rPr>
        <sz val="9"/>
        <color theme="1"/>
        <rFont val="Tahoma"/>
        <family val="2"/>
        <charset val="134"/>
      </rPr>
      <t>外教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</si>
  <si>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</si>
  <si>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外教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</si>
  <si>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重复</t>
    </r>
    <phoneticPr fontId="8" type="noConversion"/>
  </si>
  <si>
    <r>
      <rPr>
        <sz val="9"/>
        <color theme="1"/>
        <rFont val="Tahoma"/>
        <family val="2"/>
        <charset val="134"/>
      </rPr>
      <t>出现次数</t>
    </r>
    <phoneticPr fontId="8" type="noConversion"/>
  </si>
  <si>
    <r>
      <rPr>
        <sz val="9"/>
        <color theme="1"/>
        <rFont val="Tahoma"/>
        <family val="2"/>
        <charset val="134"/>
      </rPr>
      <t>级别</t>
    </r>
    <phoneticPr fontId="8" type="noConversion"/>
  </si>
  <si>
    <r>
      <rPr>
        <sz val="9"/>
        <color theme="1"/>
        <rFont val="Tahoma"/>
        <family val="2"/>
        <charset val="134"/>
      </rPr>
      <t>时间段</t>
    </r>
    <phoneticPr fontId="8" type="noConversion"/>
  </si>
  <si>
    <r>
      <rPr>
        <sz val="9"/>
        <color theme="1"/>
        <rFont val="Tahoma"/>
        <family val="2"/>
        <charset val="134"/>
      </rPr>
      <t>小班</t>
    </r>
    <phoneticPr fontId="6" type="noConversion"/>
  </si>
  <si>
    <r>
      <rPr>
        <sz val="9"/>
        <color theme="1"/>
        <rFont val="Tahoma"/>
        <family val="2"/>
        <charset val="134"/>
      </rPr>
      <t>幼儿班</t>
    </r>
    <phoneticPr fontId="6" type="noConversion"/>
  </si>
  <si>
    <r>
      <rPr>
        <sz val="9"/>
        <color theme="1"/>
        <rFont val="Tahoma"/>
        <family val="2"/>
        <charset val="134"/>
      </rPr>
      <t>中班</t>
    </r>
    <phoneticPr fontId="6" type="noConversion"/>
  </si>
  <si>
    <r>
      <rPr>
        <sz val="9"/>
        <color theme="1"/>
        <rFont val="Tahoma"/>
        <family val="2"/>
        <charset val="134"/>
      </rPr>
      <t>大班</t>
    </r>
    <phoneticPr fontId="6" type="noConversion"/>
  </si>
  <si>
    <r>
      <rPr>
        <sz val="9"/>
        <color theme="1"/>
        <rFont val="Tahoma"/>
        <family val="2"/>
        <charset val="134"/>
      </rPr>
      <t>一年级</t>
    </r>
    <phoneticPr fontId="6" type="noConversion"/>
  </si>
  <si>
    <r>
      <rPr>
        <sz val="9"/>
        <color theme="1"/>
        <rFont val="Tahoma"/>
        <family val="2"/>
        <charset val="134"/>
      </rPr>
      <t>小学班</t>
    </r>
    <phoneticPr fontId="6" type="noConversion"/>
  </si>
  <si>
    <r>
      <rPr>
        <sz val="9"/>
        <color theme="1"/>
        <rFont val="Tahoma"/>
        <family val="2"/>
        <charset val="134"/>
      </rPr>
      <t>二年级</t>
    </r>
    <phoneticPr fontId="6" type="noConversion"/>
  </si>
  <si>
    <r>
      <rPr>
        <sz val="9"/>
        <color theme="1"/>
        <rFont val="Tahoma"/>
        <family val="2"/>
        <charset val="134"/>
      </rPr>
      <t>三年级</t>
    </r>
    <phoneticPr fontId="6" type="noConversion"/>
  </si>
  <si>
    <r>
      <rPr>
        <sz val="9"/>
        <color theme="1"/>
        <rFont val="Tahoma"/>
        <family val="2"/>
        <charset val="134"/>
      </rPr>
      <t>四年级</t>
    </r>
    <phoneticPr fontId="6" type="noConversion"/>
  </si>
  <si>
    <r>
      <rPr>
        <sz val="9"/>
        <color theme="1"/>
        <rFont val="Tahoma"/>
        <family val="2"/>
        <charset val="134"/>
      </rPr>
      <t>五年级</t>
    </r>
    <phoneticPr fontId="6" type="noConversion"/>
  </si>
  <si>
    <r>
      <rPr>
        <sz val="9"/>
        <color theme="1"/>
        <rFont val="Tahoma"/>
        <family val="2"/>
        <charset val="134"/>
      </rPr>
      <t>六年级</t>
    </r>
    <phoneticPr fontId="6" type="noConversion"/>
  </si>
  <si>
    <r>
      <rPr>
        <sz val="9"/>
        <color theme="1"/>
        <rFont val="Tahoma"/>
        <family val="2"/>
        <charset val="134"/>
      </rPr>
      <t>初一</t>
    </r>
    <phoneticPr fontId="6" type="noConversion"/>
  </si>
  <si>
    <r>
      <rPr>
        <sz val="9"/>
        <color theme="1"/>
        <rFont val="Tahoma"/>
        <family val="2"/>
        <charset val="134"/>
      </rPr>
      <t>中学班</t>
    </r>
    <phoneticPr fontId="6" type="noConversion"/>
  </si>
  <si>
    <r>
      <rPr>
        <sz val="9"/>
        <color theme="1"/>
        <rFont val="Tahoma"/>
        <family val="2"/>
        <charset val="134"/>
      </rPr>
      <t>初二</t>
    </r>
    <phoneticPr fontId="6" type="noConversion"/>
  </si>
  <si>
    <r>
      <rPr>
        <sz val="9"/>
        <color theme="1"/>
        <rFont val="Tahoma"/>
        <family val="2"/>
        <charset val="134"/>
      </rPr>
      <t>初三</t>
    </r>
    <phoneticPr fontId="6" type="noConversion"/>
  </si>
  <si>
    <r>
      <rPr>
        <sz val="9"/>
        <color theme="1"/>
        <rFont val="Tahoma"/>
        <family val="2"/>
        <charset val="134"/>
      </rPr>
      <t>高一</t>
    </r>
    <phoneticPr fontId="6" type="noConversion"/>
  </si>
  <si>
    <r>
      <rPr>
        <sz val="9"/>
        <color theme="1"/>
        <rFont val="Tahoma"/>
        <family val="2"/>
        <charset val="134"/>
      </rPr>
      <t>高二</t>
    </r>
    <phoneticPr fontId="6" type="noConversion"/>
  </si>
  <si>
    <r>
      <rPr>
        <sz val="9"/>
        <color theme="1"/>
        <rFont val="Tahoma"/>
        <family val="2"/>
        <charset val="134"/>
      </rPr>
      <t>高三</t>
    </r>
    <phoneticPr fontId="6" type="noConversion"/>
  </si>
  <si>
    <r>
      <rPr>
        <sz val="9"/>
        <color theme="1"/>
        <rFont val="Tahoma"/>
        <family val="2"/>
        <charset val="134"/>
      </rPr>
      <t>其他</t>
    </r>
    <phoneticPr fontId="6" type="noConversion"/>
  </si>
  <si>
    <r>
      <rPr>
        <sz val="9"/>
        <color theme="1"/>
        <rFont val="Tahoma"/>
        <family val="2"/>
        <charset val="134"/>
      </rPr>
      <t>序号</t>
    </r>
    <phoneticPr fontId="4" type="noConversion"/>
  </si>
  <si>
    <r>
      <rPr>
        <sz val="9"/>
        <color theme="1"/>
        <rFont val="Tahoma"/>
        <family val="2"/>
        <charset val="134"/>
      </rPr>
      <t>月份</t>
    </r>
    <phoneticPr fontId="4" type="noConversion"/>
  </si>
  <si>
    <r>
      <rPr>
        <sz val="9"/>
        <color theme="1"/>
        <rFont val="宋体"/>
        <family val="2"/>
        <charset val="134"/>
      </rPr>
      <t>区域</t>
    </r>
    <phoneticPr fontId="4" type="noConversion"/>
  </si>
  <si>
    <t>职位</t>
    <phoneticPr fontId="4" type="noConversion"/>
  </si>
  <si>
    <r>
      <rPr>
        <sz val="9"/>
        <color theme="1"/>
        <rFont val="宋体"/>
        <family val="3"/>
        <charset val="134"/>
      </rPr>
      <t>入职日期</t>
    </r>
    <phoneticPr fontId="4" type="noConversion"/>
  </si>
  <si>
    <t>额度</t>
    <phoneticPr fontId="4" type="noConversion"/>
  </si>
  <si>
    <r>
      <rPr>
        <sz val="9"/>
        <color theme="1"/>
        <rFont val="宋体"/>
        <family val="3"/>
        <charset val="134"/>
      </rPr>
      <t>本金</t>
    </r>
    <phoneticPr fontId="4" type="noConversion"/>
  </si>
  <si>
    <r>
      <rPr>
        <sz val="9"/>
        <color theme="1"/>
        <rFont val="宋体"/>
        <family val="3"/>
        <charset val="134"/>
      </rPr>
      <t>额度</t>
    </r>
    <phoneticPr fontId="4" type="noConversion"/>
  </si>
  <si>
    <r>
      <rPr>
        <sz val="9"/>
        <color theme="1"/>
        <rFont val="宋体"/>
        <family val="3"/>
        <charset val="134"/>
      </rPr>
      <t>新生营业额</t>
    </r>
    <phoneticPr fontId="4" type="noConversion"/>
  </si>
  <si>
    <r>
      <rPr>
        <sz val="9"/>
        <color theme="1"/>
        <rFont val="宋体"/>
        <family val="3"/>
        <charset val="134"/>
      </rPr>
      <t>额度是否充足</t>
    </r>
    <phoneticPr fontId="4" type="noConversion"/>
  </si>
  <si>
    <r>
      <rPr>
        <sz val="9"/>
        <color theme="1"/>
        <rFont val="宋体"/>
        <family val="3"/>
        <charset val="134"/>
      </rPr>
      <t>人头数</t>
    </r>
    <phoneticPr fontId="2" type="noConversion"/>
  </si>
  <si>
    <r>
      <rPr>
        <sz val="9"/>
        <color theme="1"/>
        <rFont val="宋体"/>
        <family val="3"/>
        <charset val="134"/>
      </rPr>
      <t>净人头</t>
    </r>
    <phoneticPr fontId="4" type="noConversion"/>
  </si>
  <si>
    <t>会员老带新营业额</t>
    <phoneticPr fontId="2" type="noConversion"/>
  </si>
  <si>
    <r>
      <rPr>
        <sz val="9"/>
        <color theme="1"/>
        <rFont val="Tahoma"/>
        <family val="2"/>
        <charset val="134"/>
      </rPr>
      <t>签名</t>
    </r>
    <phoneticPr fontId="4" type="noConversion"/>
  </si>
  <si>
    <t>非学习卡</t>
    <phoneticPr fontId="2" type="noConversion"/>
  </si>
  <si>
    <t>新生国际班</t>
    <phoneticPr fontId="2" type="noConversion"/>
  </si>
  <si>
    <r>
      <t>1</t>
    </r>
    <r>
      <rPr>
        <sz val="9"/>
        <color theme="1"/>
        <rFont val="宋体"/>
        <family val="3"/>
        <charset val="134"/>
      </rPr>
      <t>年追补国际班</t>
    </r>
    <phoneticPr fontId="2" type="noConversion"/>
  </si>
  <si>
    <t>新生平时晚班</t>
    <phoneticPr fontId="4" type="noConversion"/>
  </si>
  <si>
    <r>
      <t>1</t>
    </r>
    <r>
      <rPr>
        <sz val="9"/>
        <color theme="1"/>
        <rFont val="宋体"/>
        <family val="3"/>
        <charset val="134"/>
      </rPr>
      <t>年追补平时晚班</t>
    </r>
    <phoneticPr fontId="2" type="noConversion"/>
  </si>
  <si>
    <r>
      <rPr>
        <sz val="9"/>
        <color theme="1"/>
        <rFont val="宋体"/>
        <family val="3"/>
        <charset val="134"/>
      </rPr>
      <t>合计</t>
    </r>
    <phoneticPr fontId="4" type="noConversion"/>
  </si>
  <si>
    <r>
      <rPr>
        <sz val="9"/>
        <color theme="1"/>
        <rFont val="Tahoma"/>
        <family val="2"/>
        <charset val="134"/>
      </rPr>
      <t>市场部</t>
    </r>
    <phoneticPr fontId="4" type="noConversion"/>
  </si>
  <si>
    <r>
      <rPr>
        <sz val="9"/>
        <color theme="1"/>
        <rFont val="Tahoma"/>
        <family val="2"/>
        <charset val="134"/>
      </rPr>
      <t>教学部</t>
    </r>
    <phoneticPr fontId="4" type="noConversion"/>
  </si>
  <si>
    <t>分校招生负责人：</t>
    <phoneticPr fontId="5" type="noConversion"/>
  </si>
  <si>
    <t>招生总监：</t>
    <phoneticPr fontId="5" type="noConversion"/>
  </si>
  <si>
    <t>说明：此表的合计总人数必须要与当月月末在册人数一致；数据源于教学部经营数据表</t>
    <phoneticPr fontId="5" type="noConversion"/>
  </si>
  <si>
    <t>序号</t>
    <phoneticPr fontId="5" type="noConversion"/>
  </si>
  <si>
    <t xml:space="preserve">    年级     学校</t>
    <phoneticPr fontId="5" type="noConversion"/>
  </si>
  <si>
    <t>初二</t>
    <phoneticPr fontId="5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</si>
  <si>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</si>
  <si>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</si>
  <si>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</si>
  <si>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所属部门</t>
    <phoneticPr fontId="4" type="noConversion"/>
  </si>
  <si>
    <t>结班日期</t>
    <phoneticPr fontId="4" type="noConversion"/>
  </si>
  <si>
    <t>流失/退费原因</t>
    <phoneticPr fontId="4" type="noConversion"/>
  </si>
  <si>
    <t>预计复读时间</t>
    <phoneticPr fontId="4" type="noConversion"/>
  </si>
  <si>
    <t>结算月份</t>
    <phoneticPr fontId="4" type="noConversion"/>
  </si>
  <si>
    <t>课室数：</t>
    <phoneticPr fontId="5" type="noConversion"/>
  </si>
  <si>
    <t>开课时间段（收费课程）：</t>
    <phoneticPr fontId="5" type="noConversion"/>
  </si>
  <si>
    <t>开课时间段</t>
    <phoneticPr fontId="5" type="noConversion"/>
  </si>
  <si>
    <t>班级数</t>
    <phoneticPr fontId="5" type="noConversion"/>
  </si>
  <si>
    <t>在册学生学期状态表（国际班课程）</t>
    <phoneticPr fontId="5" type="noConversion"/>
  </si>
  <si>
    <t xml:space="preserve">    年级
班级</t>
    <phoneticPr fontId="5" type="noConversion"/>
  </si>
  <si>
    <t>总人数</t>
    <phoneticPr fontId="5" type="noConversion"/>
  </si>
  <si>
    <t>未进班</t>
    <phoneticPr fontId="5" type="noConversion"/>
  </si>
  <si>
    <t>预报名</t>
    <phoneticPr fontId="5" type="noConversion"/>
  </si>
  <si>
    <t>停读（预计可复学）</t>
    <phoneticPr fontId="5" type="noConversion"/>
  </si>
  <si>
    <t>停读（预计不可复学已结算续费）</t>
    <phoneticPr fontId="5" type="noConversion"/>
  </si>
  <si>
    <t>实际在班人数</t>
    <phoneticPr fontId="5" type="noConversion"/>
  </si>
  <si>
    <t>J2B</t>
    <phoneticPr fontId="2" type="noConversion"/>
  </si>
  <si>
    <t>J3A</t>
    <phoneticPr fontId="2" type="noConversion"/>
  </si>
  <si>
    <t>J3B</t>
    <phoneticPr fontId="2" type="noConversion"/>
  </si>
  <si>
    <t>一对一</t>
    <phoneticPr fontId="2" type="noConversion"/>
  </si>
  <si>
    <t>NS1</t>
    <phoneticPr fontId="2" type="noConversion"/>
  </si>
  <si>
    <t>项目</t>
    <phoneticPr fontId="5" type="noConversion"/>
  </si>
  <si>
    <t>人数</t>
    <phoneticPr fontId="5" type="noConversion"/>
  </si>
  <si>
    <t>本月初在册学生人数（包含未进班、停课）</t>
    <phoneticPr fontId="5" type="noConversion"/>
  </si>
  <si>
    <t xml:space="preserve">   加：本月新生人数</t>
    <phoneticPr fontId="5" type="noConversion"/>
  </si>
  <si>
    <t xml:space="preserve"> 其他学校转入</t>
    <phoneticPr fontId="5" type="noConversion"/>
  </si>
  <si>
    <t xml:space="preserve"> 流失回来学生</t>
    <phoneticPr fontId="5" type="noConversion"/>
  </si>
  <si>
    <t>减：本月流失学生人数（不含退费）</t>
    <phoneticPr fontId="5" type="noConversion"/>
  </si>
  <si>
    <t xml:space="preserve"> 本月退费学生</t>
    <phoneticPr fontId="5" type="noConversion"/>
  </si>
  <si>
    <t xml:space="preserve">      转校学生</t>
    <phoneticPr fontId="5" type="noConversion"/>
  </si>
  <si>
    <t>等于：本月底在册学生人数（包含未进班、停课）</t>
    <phoneticPr fontId="5" type="noConversion"/>
  </si>
  <si>
    <t>部门</t>
    <phoneticPr fontId="5" type="noConversion"/>
  </si>
  <si>
    <t>当月数据（包含市场部新开班级，不包含停读及进班人数）</t>
    <phoneticPr fontId="5" type="noConversion"/>
  </si>
  <si>
    <t>本月升期(本月结业班级)</t>
    <phoneticPr fontId="5" type="noConversion"/>
  </si>
  <si>
    <t>本月新增停课学生数</t>
    <phoneticPr fontId="2" type="noConversion"/>
  </si>
  <si>
    <t>当月班级数</t>
    <phoneticPr fontId="5" type="noConversion"/>
  </si>
  <si>
    <t>现有班级数</t>
    <phoneticPr fontId="5" type="noConversion"/>
  </si>
  <si>
    <t>升期后班级数</t>
    <phoneticPr fontId="5" type="noConversion"/>
  </si>
  <si>
    <t>幼儿部</t>
    <phoneticPr fontId="5" type="noConversion"/>
  </si>
  <si>
    <t>小初部</t>
    <phoneticPr fontId="5" type="noConversion"/>
  </si>
  <si>
    <t>一对一</t>
    <phoneticPr fontId="5" type="noConversion"/>
  </si>
  <si>
    <t>幼儿班</t>
    <phoneticPr fontId="2" type="noConversion"/>
  </si>
  <si>
    <t>小学周末白天班</t>
    <phoneticPr fontId="2" type="noConversion"/>
  </si>
  <si>
    <t>中学班</t>
    <phoneticPr fontId="2" type="noConversion"/>
  </si>
  <si>
    <t>小学平时1.5小时班</t>
    <phoneticPr fontId="2" type="noConversion"/>
  </si>
  <si>
    <t>小学平时2小时班</t>
    <phoneticPr fontId="2" type="noConversion"/>
  </si>
  <si>
    <t>小学平时2.5小时班</t>
    <phoneticPr fontId="2" type="noConversion"/>
  </si>
  <si>
    <t>周日晚上</t>
    <phoneticPr fontId="2" type="noConversion"/>
  </si>
  <si>
    <t>周五晚上</t>
    <phoneticPr fontId="2" type="noConversion"/>
  </si>
  <si>
    <t>周六晚上</t>
    <phoneticPr fontId="2" type="noConversion"/>
  </si>
  <si>
    <t>一对一</t>
    <phoneticPr fontId="2" type="noConversion"/>
  </si>
  <si>
    <t>暑假班（或寒假）</t>
    <phoneticPr fontId="2" type="noConversion"/>
  </si>
  <si>
    <t>序号</t>
    <phoneticPr fontId="4" type="noConversion"/>
  </si>
  <si>
    <t>月份</t>
    <phoneticPr fontId="4" type="noConversion"/>
  </si>
  <si>
    <t>退费类型</t>
    <phoneticPr fontId="5" type="noConversion"/>
  </si>
  <si>
    <t>学号</t>
    <phoneticPr fontId="4" type="noConversion"/>
  </si>
  <si>
    <t>结算类型</t>
    <phoneticPr fontId="4" type="noConversion"/>
  </si>
  <si>
    <t>年级</t>
    <phoneticPr fontId="4" type="noConversion"/>
  </si>
  <si>
    <t>本次退费课程的缴费时间</t>
    <phoneticPr fontId="4" type="noConversion"/>
  </si>
  <si>
    <t>教学组长(精读)</t>
    <phoneticPr fontId="4" type="noConversion"/>
  </si>
  <si>
    <t>店长总监</t>
    <phoneticPr fontId="4" type="noConversion"/>
  </si>
  <si>
    <t>确认</t>
    <phoneticPr fontId="4" type="noConversion"/>
  </si>
  <si>
    <t>确认</t>
    <phoneticPr fontId="4" type="noConversion"/>
  </si>
  <si>
    <t>女</t>
  </si>
  <si>
    <t>2017-06-25</t>
  </si>
  <si>
    <t>1</t>
  </si>
  <si>
    <t>在读</t>
  </si>
  <si>
    <t>2160.00</t>
  </si>
  <si>
    <t>男</t>
  </si>
  <si>
    <t>05-地推</t>
  </si>
  <si>
    <t>2017-06-18</t>
  </si>
  <si>
    <t>中班</t>
  </si>
  <si>
    <t>980.00</t>
  </si>
  <si>
    <t>2</t>
  </si>
  <si>
    <t>01-老带新</t>
  </si>
  <si>
    <t>海珠滨江东中心</t>
  </si>
  <si>
    <t>1210.00</t>
  </si>
  <si>
    <t>08-电话咨询</t>
  </si>
  <si>
    <t>2017-05-15</t>
  </si>
  <si>
    <t>2017-05-20</t>
  </si>
  <si>
    <t>2017-06-24</t>
  </si>
  <si>
    <t>03-课题：自然拼音</t>
  </si>
  <si>
    <t>1880.00</t>
  </si>
  <si>
    <t>3</t>
  </si>
  <si>
    <t>2017-06-28</t>
  </si>
  <si>
    <t>2017-06-29</t>
  </si>
  <si>
    <t>2017-05-07</t>
  </si>
  <si>
    <t>2017-06-30</t>
  </si>
  <si>
    <t>07-网络咨询</t>
  </si>
  <si>
    <t>大班</t>
  </si>
  <si>
    <t>小班</t>
  </si>
  <si>
    <t>8</t>
  </si>
  <si>
    <t>2017-05-08</t>
  </si>
  <si>
    <t>6</t>
  </si>
  <si>
    <t>06-上门咨询</t>
  </si>
  <si>
    <t>04-课题：演讲</t>
  </si>
  <si>
    <t>4</t>
  </si>
  <si>
    <t>在线报名</t>
  </si>
  <si>
    <t>10-其他渠道推荐</t>
  </si>
  <si>
    <t>预约试听</t>
  </si>
  <si>
    <t>麦皓然</t>
  </si>
  <si>
    <t>广州市越秀区东风东路小学</t>
  </si>
  <si>
    <t>2017-05-30</t>
  </si>
  <si>
    <t>2017-05-25</t>
  </si>
  <si>
    <t>其他</t>
  </si>
  <si>
    <t>未进班</t>
  </si>
  <si>
    <t>3小时</t>
  </si>
  <si>
    <t>00-小学英语课程</t>
  </si>
  <si>
    <t>01-广州区域</t>
  </si>
  <si>
    <t>0.0%</t>
  </si>
  <si>
    <t>次</t>
  </si>
  <si>
    <t>0</t>
  </si>
  <si>
    <t>未结业</t>
  </si>
  <si>
    <t>交费</t>
  </si>
  <si>
    <t>已打印</t>
  </si>
  <si>
    <t>广州区域-周末班-英语-3.0小时次(48次)</t>
  </si>
  <si>
    <t>广州区域-周末班-英语-3.0小时次(16次)</t>
  </si>
  <si>
    <t>广州区域-周末班-英语-1.5小时次(16次)</t>
  </si>
  <si>
    <t>新生</t>
  </si>
  <si>
    <t>转入</t>
  </si>
  <si>
    <t>番禺华南中心</t>
  </si>
  <si>
    <t>外教老师</t>
    <phoneticPr fontId="6" type="noConversion"/>
  </si>
  <si>
    <t>性别</t>
  </si>
  <si>
    <t>师生信</t>
  </si>
  <si>
    <t>身份证</t>
  </si>
  <si>
    <t>出生日期</t>
  </si>
  <si>
    <t>年龄</t>
  </si>
  <si>
    <t>手机号码</t>
  </si>
  <si>
    <t>来源分校</t>
  </si>
  <si>
    <t>报名日期</t>
  </si>
  <si>
    <t>校区</t>
  </si>
  <si>
    <t>父亲姓名</t>
  </si>
  <si>
    <t>父亲电话</t>
  </si>
  <si>
    <t>母亲姓名</t>
  </si>
  <si>
    <t>母亲电话</t>
  </si>
  <si>
    <t>家庭住址</t>
  </si>
  <si>
    <t>年级</t>
  </si>
  <si>
    <t>积分</t>
  </si>
  <si>
    <t>类型</t>
  </si>
  <si>
    <t>状态</t>
  </si>
  <si>
    <t>退学日期</t>
  </si>
  <si>
    <t>退学原因</t>
  </si>
  <si>
    <t>退学备注</t>
  </si>
  <si>
    <t>电子钱包余额</t>
  </si>
  <si>
    <t>欠交金额</t>
  </si>
  <si>
    <t>剩余学费</t>
  </si>
  <si>
    <t>账户余额</t>
  </si>
  <si>
    <t>S12915</t>
  </si>
  <si>
    <t>左一涵</t>
  </si>
  <si>
    <t>13570977024</t>
  </si>
  <si>
    <t>越秀五羊中心</t>
  </si>
  <si>
    <t>2017-05-11</t>
  </si>
  <si>
    <t>广州市越秀区育才小学</t>
  </si>
  <si>
    <t>4156.00</t>
  </si>
  <si>
    <t>S07207</t>
  </si>
  <si>
    <t>邹昊辰</t>
  </si>
  <si>
    <t>2010-06-18</t>
  </si>
  <si>
    <t>7</t>
  </si>
  <si>
    <t>13924260618</t>
  </si>
  <si>
    <t>2016-12-04</t>
  </si>
  <si>
    <t>广州市越秀区东川路小学</t>
  </si>
  <si>
    <t>国际学员</t>
  </si>
  <si>
    <t>S10750</t>
  </si>
  <si>
    <t>邹秉宏</t>
  </si>
  <si>
    <t>15914354523</t>
  </si>
  <si>
    <t>越秀区东方红幼儿园</t>
  </si>
  <si>
    <t>1190.00</t>
  </si>
  <si>
    <t>S02387</t>
  </si>
  <si>
    <t>卓万年</t>
  </si>
  <si>
    <t>13826165897</t>
  </si>
  <si>
    <t>邹丽萍</t>
  </si>
  <si>
    <t>广州市越秀区烟墪路幼儿园</t>
  </si>
  <si>
    <t>已退学</t>
  </si>
  <si>
    <t>2017-03-10</t>
  </si>
  <si>
    <t>教学质量</t>
  </si>
  <si>
    <t>S02386</t>
  </si>
  <si>
    <t>卓庭丰</t>
  </si>
  <si>
    <t>13533425392</t>
  </si>
  <si>
    <t>广州市越秀区东山培正小学</t>
  </si>
  <si>
    <t>2017-03-01</t>
  </si>
  <si>
    <t>路途太远（如转学）</t>
  </si>
  <si>
    <t>S02385</t>
  </si>
  <si>
    <t>庄皓元</t>
  </si>
  <si>
    <t>13922269497</t>
  </si>
  <si>
    <t>初三</t>
  </si>
  <si>
    <t>S02384</t>
  </si>
  <si>
    <t>祝箐阳</t>
  </si>
  <si>
    <t>18818858789</t>
  </si>
  <si>
    <t>广州市八一实验学校</t>
  </si>
  <si>
    <t>S08021</t>
  </si>
  <si>
    <t>祝坤仪</t>
  </si>
  <si>
    <t>2010-06-30</t>
  </si>
  <si>
    <t>13503095606</t>
  </si>
  <si>
    <t>2017-02-12</t>
  </si>
  <si>
    <t>S02383</t>
  </si>
  <si>
    <t>朱芷欣</t>
  </si>
  <si>
    <t>13725243000</t>
  </si>
  <si>
    <t>广州市越秀区育才学校</t>
  </si>
  <si>
    <t>S02382</t>
  </si>
  <si>
    <t>朱韵桥</t>
  </si>
  <si>
    <t>13824406588</t>
  </si>
  <si>
    <t>广州市越秀区东方红幼儿园</t>
  </si>
  <si>
    <t>S02381</t>
  </si>
  <si>
    <t>朱育墨</t>
  </si>
  <si>
    <t>13903066677</t>
  </si>
  <si>
    <t>S02380</t>
  </si>
  <si>
    <t>朱翊翔</t>
  </si>
  <si>
    <t>13631367180</t>
  </si>
  <si>
    <t>71100.00</t>
  </si>
  <si>
    <t>S02379</t>
  </si>
  <si>
    <t>朱熙雯</t>
  </si>
  <si>
    <t>13711759321</t>
  </si>
  <si>
    <t>2017-03-04</t>
  </si>
  <si>
    <t>S12567</t>
  </si>
  <si>
    <t>朱炜信</t>
  </si>
  <si>
    <t>18688878312</t>
  </si>
  <si>
    <t>2017-05-10</t>
  </si>
  <si>
    <t>3668.75</t>
  </si>
  <si>
    <t>S02378</t>
  </si>
  <si>
    <t>朱天霖</t>
  </si>
  <si>
    <t>13719197786</t>
  </si>
  <si>
    <t>S02377</t>
  </si>
  <si>
    <t>朱淑侨</t>
  </si>
  <si>
    <t>13570304866</t>
  </si>
  <si>
    <t>广州市越秀区红火炬小学</t>
  </si>
  <si>
    <t>S02376</t>
  </si>
  <si>
    <t>朱世迁</t>
  </si>
  <si>
    <t>13318880788</t>
  </si>
  <si>
    <t>S02375</t>
  </si>
  <si>
    <t>朱珉墨</t>
  </si>
  <si>
    <t>13903066777</t>
  </si>
  <si>
    <t>S02374</t>
  </si>
  <si>
    <t>朱俊晔</t>
  </si>
  <si>
    <t>13602774392</t>
  </si>
  <si>
    <t>2016-11-30</t>
  </si>
  <si>
    <t>时间冲突（如参加其他课程）</t>
  </si>
  <si>
    <t>4477.67</t>
  </si>
  <si>
    <t>S02373</t>
  </si>
  <si>
    <t>朱隽炜</t>
  </si>
  <si>
    <t>13112238899</t>
  </si>
  <si>
    <t>S02372</t>
  </si>
  <si>
    <t>朱柏熹</t>
  </si>
  <si>
    <t>13798180462</t>
  </si>
  <si>
    <t>搬家</t>
  </si>
  <si>
    <t>S02371</t>
  </si>
  <si>
    <t>朱柏林</t>
  </si>
  <si>
    <t>18588500860</t>
  </si>
  <si>
    <t>S02370</t>
  </si>
  <si>
    <t>周梓峰</t>
  </si>
  <si>
    <t>孩子压力过大（如参加中考）</t>
  </si>
  <si>
    <t>S02369</t>
  </si>
  <si>
    <t>周韵颖</t>
  </si>
  <si>
    <t>13922166618</t>
  </si>
  <si>
    <t>S02368</t>
  </si>
  <si>
    <t>周雨禾</t>
  </si>
  <si>
    <t>13570523987</t>
  </si>
  <si>
    <t>广州市越秀区东山实验小学</t>
  </si>
  <si>
    <t>S02367</t>
  </si>
  <si>
    <t>周宜彤</t>
  </si>
  <si>
    <t>18620199902</t>
  </si>
  <si>
    <t>广州市协和小学</t>
  </si>
  <si>
    <t>3262.50</t>
  </si>
  <si>
    <t>S02366</t>
  </si>
  <si>
    <t>周宜洁</t>
  </si>
  <si>
    <t>13302286412</t>
  </si>
  <si>
    <t>S02365</t>
  </si>
  <si>
    <t>周雅昕</t>
  </si>
  <si>
    <t>13724012622</t>
  </si>
  <si>
    <t>广州市铁一中学</t>
  </si>
  <si>
    <t>7708.05</t>
  </si>
  <si>
    <t>S02364</t>
  </si>
  <si>
    <t>周渲淇</t>
  </si>
  <si>
    <t>13580491788</t>
  </si>
  <si>
    <t>广东省文化厅幼儿园</t>
  </si>
  <si>
    <t>49080.00</t>
  </si>
  <si>
    <t>S07266</t>
  </si>
  <si>
    <t>周宣彤</t>
  </si>
  <si>
    <t>2008-06-15</t>
  </si>
  <si>
    <t>9</t>
  </si>
  <si>
    <t>S02363</t>
  </si>
  <si>
    <t>周晓彤</t>
  </si>
  <si>
    <t>13632266142</t>
  </si>
  <si>
    <t>S02362</t>
  </si>
  <si>
    <t>周文曦</t>
  </si>
  <si>
    <t>13822259422</t>
  </si>
  <si>
    <t>S02361</t>
  </si>
  <si>
    <t>周童</t>
  </si>
  <si>
    <t>13688890788</t>
  </si>
  <si>
    <t>S02360</t>
  </si>
  <si>
    <t>周天睿</t>
  </si>
  <si>
    <t>13570957214</t>
  </si>
  <si>
    <t>广州市越秀区小北路小学</t>
  </si>
  <si>
    <t>S02359</t>
  </si>
  <si>
    <t>周槊诗</t>
  </si>
  <si>
    <t>13826408368</t>
  </si>
  <si>
    <t>广州市越秀区铁一小学</t>
  </si>
  <si>
    <t>S02358</t>
  </si>
  <si>
    <t>周睿祺</t>
  </si>
  <si>
    <t>13316137123</t>
  </si>
  <si>
    <t>S02357</t>
  </si>
  <si>
    <t>周灵秀</t>
  </si>
  <si>
    <t>13539445817</t>
  </si>
  <si>
    <t>广州市越秀区署前路小学</t>
  </si>
  <si>
    <t>2289.48</t>
  </si>
  <si>
    <t>S02356</t>
  </si>
  <si>
    <t>周康提</t>
  </si>
  <si>
    <t>13711270457</t>
  </si>
  <si>
    <t>S02355</t>
  </si>
  <si>
    <t>周俊杉</t>
  </si>
  <si>
    <t>13660665944</t>
  </si>
  <si>
    <t>57625.46</t>
  </si>
  <si>
    <t>S10580</t>
  </si>
  <si>
    <t>周嘉娜</t>
  </si>
  <si>
    <t>13790056556</t>
  </si>
  <si>
    <t>S09390</t>
  </si>
  <si>
    <t>周泓成</t>
  </si>
  <si>
    <t>2011-04-01</t>
  </si>
  <si>
    <t>2017-04-16</t>
  </si>
  <si>
    <t>95107部队幼儿园</t>
  </si>
  <si>
    <t>97830.00</t>
  </si>
  <si>
    <t>S13776</t>
  </si>
  <si>
    <t>周皓轩</t>
  </si>
  <si>
    <t>2013-10-12</t>
  </si>
  <si>
    <t>13631383889</t>
  </si>
  <si>
    <t>月度活动课</t>
  </si>
  <si>
    <t>2017-05-17</t>
  </si>
  <si>
    <t>广州市越秀区烟墩路幼儿园</t>
  </si>
  <si>
    <t>1390.00</t>
  </si>
  <si>
    <t>S02354</t>
  </si>
  <si>
    <t>周恩如</t>
  </si>
  <si>
    <t>13808880940</t>
  </si>
  <si>
    <t>S02353</t>
  </si>
  <si>
    <t>周堞</t>
  </si>
  <si>
    <t>13822163128</t>
  </si>
  <si>
    <t>56060.00</t>
  </si>
  <si>
    <t>S02352</t>
  </si>
  <si>
    <t>周楚皓</t>
  </si>
  <si>
    <t>13924284420</t>
  </si>
  <si>
    <t>93705.07</t>
  </si>
  <si>
    <t>S02351</t>
  </si>
  <si>
    <t>钟紫洋</t>
  </si>
  <si>
    <t>13602840934</t>
  </si>
  <si>
    <t>2017-02-10</t>
  </si>
  <si>
    <t>S13794</t>
  </si>
  <si>
    <t>钟卓妍</t>
  </si>
  <si>
    <t>13719280339</t>
  </si>
  <si>
    <t>S02350</t>
  </si>
  <si>
    <t>钟卓航</t>
  </si>
  <si>
    <t>13413148400</t>
  </si>
  <si>
    <t>广州市越秀区朝天小学</t>
  </si>
  <si>
    <t>S02349</t>
  </si>
  <si>
    <t>钟芷蓉</t>
  </si>
  <si>
    <t>13889903043</t>
  </si>
  <si>
    <t>S12579</t>
  </si>
  <si>
    <t>钟裕林</t>
  </si>
  <si>
    <t>13929552201</t>
  </si>
  <si>
    <t>S02348</t>
  </si>
  <si>
    <t>钟逸婷</t>
  </si>
  <si>
    <t>13710438804</t>
  </si>
  <si>
    <t>广州市越秀区文德路小学</t>
  </si>
  <si>
    <t>31358.11</t>
  </si>
  <si>
    <t>S02347</t>
  </si>
  <si>
    <t>钟纬滢</t>
  </si>
  <si>
    <t>13268080919</t>
  </si>
  <si>
    <t>出国</t>
  </si>
  <si>
    <t>-0.03</t>
  </si>
  <si>
    <t>S16851</t>
  </si>
  <si>
    <t>钟宁玮</t>
  </si>
  <si>
    <t>13710612362</t>
  </si>
  <si>
    <t>S10311</t>
  </si>
  <si>
    <t>钟可晴</t>
  </si>
  <si>
    <t>2009-09-07</t>
  </si>
  <si>
    <t>18929525448</t>
  </si>
  <si>
    <t>02-课题：童话剧</t>
  </si>
  <si>
    <t>S13344</t>
  </si>
  <si>
    <t>钟瑾瑜</t>
  </si>
  <si>
    <t>18818853021</t>
  </si>
  <si>
    <t>2017-05-13</t>
  </si>
  <si>
    <t>18818855395</t>
  </si>
  <si>
    <t>广州军区司令部幼儿园</t>
  </si>
  <si>
    <t>小三</t>
  </si>
  <si>
    <t>1420.00</t>
  </si>
  <si>
    <t>S02346</t>
  </si>
  <si>
    <t>钟冀萱</t>
  </si>
  <si>
    <t>18688387098</t>
  </si>
  <si>
    <t>广州军区政治部幼儿园</t>
  </si>
  <si>
    <t>S02345</t>
  </si>
  <si>
    <t>钟泓鑫</t>
  </si>
  <si>
    <t>18027318426</t>
  </si>
  <si>
    <t>S02344</t>
  </si>
  <si>
    <t>钟百科</t>
  </si>
  <si>
    <t>3729.44</t>
  </si>
  <si>
    <t>S12216</t>
  </si>
  <si>
    <t>郑子颖</t>
  </si>
  <si>
    <t>13501530691</t>
  </si>
  <si>
    <t>S02343</t>
  </si>
  <si>
    <t>郑子倩</t>
  </si>
  <si>
    <t>13660778652</t>
  </si>
  <si>
    <t>S02342</t>
  </si>
  <si>
    <t>郑知临</t>
  </si>
  <si>
    <t>13822216838</t>
  </si>
  <si>
    <t>S02341</t>
  </si>
  <si>
    <t>郑宇轩</t>
  </si>
  <si>
    <t>18988804686</t>
  </si>
  <si>
    <t>广州市越秀区大沙头小学</t>
  </si>
  <si>
    <t>S02340</t>
  </si>
  <si>
    <t>郑伊婷</t>
  </si>
  <si>
    <t>13825078012</t>
  </si>
  <si>
    <t>S02339</t>
  </si>
  <si>
    <t>郑炜萱</t>
  </si>
  <si>
    <t>18820009029</t>
  </si>
  <si>
    <t>S02338</t>
  </si>
  <si>
    <t>郑茹月</t>
  </si>
  <si>
    <t>13925054989</t>
  </si>
  <si>
    <t>31675.00</t>
  </si>
  <si>
    <t>S13297</t>
  </si>
  <si>
    <t>郑敏娜</t>
  </si>
  <si>
    <t>13580336666</t>
  </si>
  <si>
    <t>广州市越秀区五羊小学</t>
  </si>
  <si>
    <t>S02337</t>
  </si>
  <si>
    <t>郑力嘉</t>
  </si>
  <si>
    <t>13922188822</t>
  </si>
  <si>
    <t>天河区体育东小学</t>
  </si>
  <si>
    <t>S07466</t>
  </si>
  <si>
    <t>郑璟仪</t>
  </si>
  <si>
    <t>2010-04-06</t>
  </si>
  <si>
    <t>18620962695</t>
  </si>
  <si>
    <t>广州八一实验小学</t>
  </si>
  <si>
    <t>S02336</t>
  </si>
  <si>
    <t>郑璟琳</t>
  </si>
  <si>
    <t>13922113969</t>
  </si>
  <si>
    <t>S02335</t>
  </si>
  <si>
    <t>郑嘉威</t>
  </si>
  <si>
    <t>13538775388</t>
  </si>
  <si>
    <t>45160.00</t>
  </si>
  <si>
    <t>S08375</t>
  </si>
  <si>
    <t>郑皓阳</t>
  </si>
  <si>
    <t>2009-05-27</t>
  </si>
  <si>
    <t>13480261213</t>
  </si>
  <si>
    <t>2017-03-18</t>
  </si>
  <si>
    <t>S02334</t>
  </si>
  <si>
    <t>赵子晴</t>
  </si>
  <si>
    <t>13711176080</t>
  </si>
  <si>
    <t>S02333</t>
  </si>
  <si>
    <t>赵子川</t>
  </si>
  <si>
    <t>13809776918</t>
  </si>
  <si>
    <t>S02332</t>
  </si>
  <si>
    <t>赵翊菲</t>
  </si>
  <si>
    <t>13922225226</t>
  </si>
  <si>
    <t>6261.00</t>
  </si>
  <si>
    <t>S02331</t>
  </si>
  <si>
    <t>赵铁云</t>
  </si>
  <si>
    <t>18188800688</t>
  </si>
  <si>
    <t>49360.00</t>
  </si>
  <si>
    <t>S02330</t>
  </si>
  <si>
    <t>赵鸣一</t>
  </si>
  <si>
    <t>18022883218</t>
  </si>
  <si>
    <t>S09367</t>
  </si>
  <si>
    <t>招子淇</t>
  </si>
  <si>
    <t>13826041146</t>
  </si>
  <si>
    <t>S02329</t>
  </si>
  <si>
    <t>招承希</t>
  </si>
  <si>
    <t>13602828223</t>
  </si>
  <si>
    <t>S09434</t>
  </si>
  <si>
    <t>章莺子</t>
  </si>
  <si>
    <t>01234567890</t>
  </si>
  <si>
    <t>2017-04-20</t>
  </si>
  <si>
    <t>孩子无兴趣（不想学了）</t>
  </si>
  <si>
    <t>S02328</t>
  </si>
  <si>
    <t>张紫晴</t>
  </si>
  <si>
    <t>13501502968</t>
  </si>
  <si>
    <t>S07489</t>
  </si>
  <si>
    <t>张梓瑶</t>
  </si>
  <si>
    <t>2009-12-22</t>
  </si>
  <si>
    <t>13560243877</t>
  </si>
  <si>
    <t>2016-12-18</t>
  </si>
  <si>
    <t>天河区先烈东路小学</t>
  </si>
  <si>
    <t>S06464</t>
  </si>
  <si>
    <t>张梓璐</t>
  </si>
  <si>
    <t>2016-08-20</t>
  </si>
  <si>
    <t>S02327</t>
  </si>
  <si>
    <t>张子萱</t>
  </si>
  <si>
    <t>13826029395</t>
  </si>
  <si>
    <t>S02326</t>
  </si>
  <si>
    <t>张子铭</t>
  </si>
  <si>
    <t>13570366517</t>
  </si>
  <si>
    <t>S02325</t>
  </si>
  <si>
    <t>张智源</t>
  </si>
  <si>
    <t>13826485870</t>
  </si>
  <si>
    <t>16537.03</t>
  </si>
  <si>
    <t>S12312</t>
  </si>
  <si>
    <t>张智涵</t>
  </si>
  <si>
    <t>2011-12-23</t>
  </si>
  <si>
    <t>5</t>
  </si>
  <si>
    <t>13688863671</t>
  </si>
  <si>
    <t>中国人民解放军体育学院幼儿园</t>
  </si>
  <si>
    <t>S02324</t>
  </si>
  <si>
    <t>张正轩</t>
  </si>
  <si>
    <t>13660080881</t>
  </si>
  <si>
    <t>48253.00</t>
  </si>
  <si>
    <t>S12571</t>
  </si>
  <si>
    <t>张曾晴</t>
  </si>
  <si>
    <t>13710315412</t>
  </si>
  <si>
    <t>S11887</t>
  </si>
  <si>
    <t>张蕴谊</t>
  </si>
  <si>
    <t>2009-01-06</t>
  </si>
  <si>
    <t>13580302001</t>
  </si>
  <si>
    <t>广州市越秀区雅荷塘小学</t>
  </si>
  <si>
    <t>S12355</t>
  </si>
  <si>
    <t>张越</t>
  </si>
  <si>
    <t>2011-10-07</t>
  </si>
  <si>
    <t>13570499833</t>
  </si>
  <si>
    <t>广东省育才幼儿院二院</t>
  </si>
  <si>
    <t>1220.00</t>
  </si>
  <si>
    <t>S02323</t>
  </si>
  <si>
    <t>张玥瑶</t>
  </si>
  <si>
    <t>13711033110</t>
  </si>
  <si>
    <t>S12363</t>
  </si>
  <si>
    <t>张元萌</t>
  </si>
  <si>
    <t>2012-05-10</t>
  </si>
  <si>
    <t>15002022280</t>
  </si>
  <si>
    <t>S02322</t>
  </si>
  <si>
    <t>张毓</t>
  </si>
  <si>
    <t>13640836966</t>
  </si>
  <si>
    <t>S09428</t>
  </si>
  <si>
    <t>张钰婷</t>
  </si>
  <si>
    <t>13602279703</t>
  </si>
  <si>
    <t>2017-04-19</t>
  </si>
  <si>
    <t>55955.25</t>
  </si>
  <si>
    <t>S16931</t>
  </si>
  <si>
    <t>张尹婉西</t>
  </si>
  <si>
    <t>2009-03-15</t>
  </si>
  <si>
    <t>15676172847</t>
  </si>
  <si>
    <t>S02321</t>
  </si>
  <si>
    <t>张逸嘉</t>
  </si>
  <si>
    <t>13570517651</t>
  </si>
  <si>
    <t>广州市白云区京溪小学附属幼儿园</t>
  </si>
  <si>
    <t>S08241</t>
  </si>
  <si>
    <t>张逸晗</t>
  </si>
  <si>
    <t>2008-12-22</t>
  </si>
  <si>
    <t>13825055871</t>
  </si>
  <si>
    <t>2017-03-05</t>
  </si>
  <si>
    <t>广州铁路第一小学</t>
  </si>
  <si>
    <t>77076.00</t>
  </si>
  <si>
    <t>S02320</t>
  </si>
  <si>
    <t>张益歌</t>
  </si>
  <si>
    <t>13922100569</t>
  </si>
  <si>
    <t>流转</t>
  </si>
  <si>
    <t>S13782</t>
  </si>
  <si>
    <t>张奕扬</t>
  </si>
  <si>
    <t>2011-10-12</t>
  </si>
  <si>
    <t>18078801138</t>
  </si>
  <si>
    <t>广州市儿童福利会幼儿园</t>
  </si>
  <si>
    <t>S10076</t>
  </si>
  <si>
    <t>张依琳</t>
  </si>
  <si>
    <t>2009-06-12</t>
  </si>
  <si>
    <t>13710661558</t>
  </si>
  <si>
    <t>S02319</t>
  </si>
  <si>
    <t>张依凡</t>
  </si>
  <si>
    <t>13076870955</t>
  </si>
  <si>
    <t>S02318</t>
  </si>
  <si>
    <t>张业伟</t>
  </si>
  <si>
    <t>13533103960</t>
  </si>
  <si>
    <t>S16281</t>
  </si>
  <si>
    <t>张馨尤</t>
  </si>
  <si>
    <t>13631331445</t>
  </si>
  <si>
    <t>2017-06-22</t>
  </si>
  <si>
    <t>13580352930</t>
  </si>
  <si>
    <t>S10236</t>
  </si>
  <si>
    <t>张欣琳</t>
  </si>
  <si>
    <t>13924161234</t>
  </si>
  <si>
    <t>4116.00</t>
  </si>
  <si>
    <t>S13296</t>
  </si>
  <si>
    <t>张雯祺</t>
  </si>
  <si>
    <t>2009-02-04</t>
  </si>
  <si>
    <t>18520670657</t>
  </si>
  <si>
    <t>S02317</t>
  </si>
  <si>
    <t>张文键</t>
  </si>
  <si>
    <t>13688886226</t>
  </si>
  <si>
    <t>S02316</t>
  </si>
  <si>
    <t>张天禹</t>
  </si>
  <si>
    <t>13570554808</t>
  </si>
  <si>
    <t>S02315</t>
  </si>
  <si>
    <t>张腾中</t>
  </si>
  <si>
    <t>33800.00</t>
  </si>
  <si>
    <t>S16520</t>
  </si>
  <si>
    <t>张司瀚.</t>
  </si>
  <si>
    <t>13660657715</t>
  </si>
  <si>
    <t>S16519</t>
  </si>
  <si>
    <t>张司瀚</t>
  </si>
  <si>
    <t>30212222222</t>
  </si>
  <si>
    <t>S07912</t>
  </si>
  <si>
    <t>张师瑶</t>
  </si>
  <si>
    <t>13422232336</t>
  </si>
  <si>
    <t>2017-02-09</t>
  </si>
  <si>
    <t>98160.00</t>
  </si>
  <si>
    <t>S02314</t>
  </si>
  <si>
    <t>张若琳</t>
  </si>
  <si>
    <t>广州市第一幼儿园</t>
  </si>
  <si>
    <t>999.94</t>
  </si>
  <si>
    <t>S02313</t>
  </si>
  <si>
    <t>张睿昕</t>
  </si>
  <si>
    <t>18929595568</t>
  </si>
  <si>
    <t>S12307</t>
  </si>
  <si>
    <t>张睿1</t>
  </si>
  <si>
    <t>13570713708</t>
  </si>
  <si>
    <t>S02312</t>
  </si>
  <si>
    <t>张锐安</t>
  </si>
  <si>
    <t>13503017700</t>
  </si>
  <si>
    <t>S02311</t>
  </si>
  <si>
    <t>张清枫</t>
  </si>
  <si>
    <t>13802976849</t>
  </si>
  <si>
    <t>S13137</t>
  </si>
  <si>
    <t>张茗茗</t>
  </si>
  <si>
    <t>2009-06-30</t>
  </si>
  <si>
    <t>18826293065</t>
  </si>
  <si>
    <t>2017-05-12</t>
  </si>
  <si>
    <t>S02310</t>
  </si>
  <si>
    <t>张明晟</t>
  </si>
  <si>
    <t>18988931225</t>
  </si>
  <si>
    <t>S02309</t>
  </si>
  <si>
    <t>张明锴</t>
  </si>
  <si>
    <t>13903009278</t>
  </si>
  <si>
    <t>S02308</t>
  </si>
  <si>
    <t>张乐见</t>
  </si>
  <si>
    <t>S02307</t>
  </si>
  <si>
    <t>张可恩</t>
  </si>
  <si>
    <t>三滘幼儿园</t>
  </si>
  <si>
    <t>48800.00</t>
  </si>
  <si>
    <t>S02306</t>
  </si>
  <si>
    <t>张钧量</t>
  </si>
  <si>
    <t>13922336015</t>
  </si>
  <si>
    <t>S02305</t>
  </si>
  <si>
    <t>张敬谦</t>
  </si>
  <si>
    <t>S15219</t>
  </si>
  <si>
    <t>张金鑫</t>
  </si>
  <si>
    <t>2007-05-29</t>
  </si>
  <si>
    <t>13711287529</t>
  </si>
  <si>
    <t>2017-05-26</t>
  </si>
  <si>
    <t>15333776850</t>
  </si>
  <si>
    <t>广州市天河区侨乐小学</t>
  </si>
  <si>
    <t>S02304</t>
  </si>
  <si>
    <t>张家源</t>
  </si>
  <si>
    <t>13600092090</t>
  </si>
  <si>
    <t>广州市越秀区童仁幼儿园</t>
  </si>
  <si>
    <t>S10199</t>
  </si>
  <si>
    <t>张家恺</t>
  </si>
  <si>
    <t>18922127008</t>
  </si>
  <si>
    <t>S13177</t>
  </si>
  <si>
    <t>张恒毅</t>
  </si>
  <si>
    <t>2014-05-10</t>
  </si>
  <si>
    <t>S02303</t>
  </si>
  <si>
    <t>张皓源</t>
  </si>
  <si>
    <t>13928786336</t>
  </si>
  <si>
    <t>S09407</t>
  </si>
  <si>
    <t>张浩暄</t>
  </si>
  <si>
    <t>13825040366</t>
  </si>
  <si>
    <t>S14749</t>
  </si>
  <si>
    <t>张昊源</t>
  </si>
  <si>
    <t>2012-02-04</t>
  </si>
  <si>
    <t>18613188325</t>
  </si>
  <si>
    <t>S13563</t>
  </si>
  <si>
    <t>张涵玥</t>
  </si>
  <si>
    <t>2009-11-12</t>
  </si>
  <si>
    <t>13922201955</t>
  </si>
  <si>
    <t>2017-05-14</t>
  </si>
  <si>
    <t>S12904</t>
  </si>
  <si>
    <t>张涵瑜</t>
  </si>
  <si>
    <t>2009-06-29</t>
  </si>
  <si>
    <t>18903067522</t>
  </si>
  <si>
    <t>S02302</t>
  </si>
  <si>
    <t>张冬阳</t>
  </si>
  <si>
    <t>13535575975</t>
  </si>
  <si>
    <t>2017-03-11</t>
  </si>
  <si>
    <t>S02301</t>
  </si>
  <si>
    <t>张东悦</t>
  </si>
  <si>
    <t>18998302339</t>
  </si>
  <si>
    <t>S02300</t>
  </si>
  <si>
    <t>张琮尧</t>
  </si>
  <si>
    <t>13798116391</t>
  </si>
  <si>
    <t>322.28</t>
  </si>
  <si>
    <t>S02299</t>
  </si>
  <si>
    <t>张朝栋</t>
  </si>
  <si>
    <t>13926023123</t>
  </si>
  <si>
    <t>S02298</t>
  </si>
  <si>
    <t>张博雅</t>
  </si>
  <si>
    <t>13556006756</t>
  </si>
  <si>
    <t>S08019</t>
  </si>
  <si>
    <t>张博钧</t>
  </si>
  <si>
    <t>13798080360</t>
  </si>
  <si>
    <t>2017-02-19</t>
  </si>
  <si>
    <t>S13787</t>
  </si>
  <si>
    <t>张柏烨</t>
  </si>
  <si>
    <t>2014-08-22</t>
  </si>
  <si>
    <t>13922759359</t>
  </si>
  <si>
    <t>S10073</t>
  </si>
  <si>
    <t>张艾琳</t>
  </si>
  <si>
    <t>13533175177</t>
  </si>
  <si>
    <t>S02297</t>
  </si>
  <si>
    <t>詹烨耀</t>
  </si>
  <si>
    <t>13822214777</t>
  </si>
  <si>
    <t>广州市白云区三元里实验小学</t>
  </si>
  <si>
    <t>S02296</t>
  </si>
  <si>
    <t>詹靖杨</t>
  </si>
  <si>
    <t>13802740815</t>
  </si>
  <si>
    <t>S15432</t>
  </si>
  <si>
    <t>翟毅朗</t>
  </si>
  <si>
    <t>2012-02-16</t>
  </si>
  <si>
    <t>13501504320</t>
  </si>
  <si>
    <t>2017-06-03</t>
  </si>
  <si>
    <t>广州市海珠区江南新村第二小学</t>
  </si>
  <si>
    <t>8416.00</t>
  </si>
  <si>
    <t>S02295</t>
  </si>
  <si>
    <t>翟诗晴</t>
  </si>
  <si>
    <t>18122392137</t>
  </si>
  <si>
    <t>53236.00</t>
  </si>
  <si>
    <t>S12815</t>
  </si>
  <si>
    <t>曾梓曦</t>
  </si>
  <si>
    <t>2014-05-04</t>
  </si>
  <si>
    <t>13926195000</t>
  </si>
  <si>
    <t>S02294</t>
  </si>
  <si>
    <t>曾子林</t>
  </si>
  <si>
    <t>13902226181</t>
  </si>
  <si>
    <t>S02293</t>
  </si>
  <si>
    <t>曾钰婷</t>
  </si>
  <si>
    <t>9303.52</t>
  </si>
  <si>
    <t>S13675</t>
  </si>
  <si>
    <t>曾雨桐</t>
  </si>
  <si>
    <t>2008-09-05</t>
  </si>
  <si>
    <t>13688880688</t>
  </si>
  <si>
    <t>广州市培正中学</t>
  </si>
  <si>
    <t>3876.00</t>
  </si>
  <si>
    <t>S02292</t>
  </si>
  <si>
    <t>曾薏丹</t>
  </si>
  <si>
    <t>13660020882</t>
  </si>
  <si>
    <t>S02291</t>
  </si>
  <si>
    <t>曾艺婷</t>
  </si>
  <si>
    <t>13631380608</t>
  </si>
  <si>
    <t>S16665</t>
  </si>
  <si>
    <t>曾炫睿</t>
  </si>
  <si>
    <t>13822175488</t>
  </si>
  <si>
    <t>S02290</t>
  </si>
  <si>
    <t>曾文翰</t>
  </si>
  <si>
    <t>13711299428</t>
  </si>
  <si>
    <t>S02289</t>
  </si>
  <si>
    <t>曾莉淇</t>
  </si>
  <si>
    <t>18928801698</t>
  </si>
  <si>
    <t>报读其他机构</t>
  </si>
  <si>
    <t>S02288</t>
  </si>
  <si>
    <t>曾峻杰</t>
  </si>
  <si>
    <t>13710521779</t>
  </si>
  <si>
    <t>S02287</t>
  </si>
  <si>
    <t>曾俊雄</t>
  </si>
  <si>
    <t>S02286</t>
  </si>
  <si>
    <t>曾浩杨</t>
  </si>
  <si>
    <t>18665608736</t>
  </si>
  <si>
    <t>S02285</t>
  </si>
  <si>
    <t>曾德睿</t>
  </si>
  <si>
    <t>13660237801</t>
  </si>
  <si>
    <t>广州市育才中学</t>
  </si>
  <si>
    <t>S02284</t>
  </si>
  <si>
    <t>云天蓝</t>
  </si>
  <si>
    <t>13501530958</t>
  </si>
  <si>
    <t>6704.75</t>
  </si>
  <si>
    <t>S02283</t>
  </si>
  <si>
    <t>袁紫涵</t>
  </si>
  <si>
    <t>15989026569</t>
  </si>
  <si>
    <t>S02282</t>
  </si>
  <si>
    <t>袁一丹</t>
  </si>
  <si>
    <t>18664715800</t>
  </si>
  <si>
    <t>S07868</t>
  </si>
  <si>
    <t>袁欣言</t>
  </si>
  <si>
    <t>2012-05-03</t>
  </si>
  <si>
    <t>13763347918</t>
  </si>
  <si>
    <t>2017-01-21</t>
  </si>
  <si>
    <t>S02281</t>
  </si>
  <si>
    <t>袁伟博</t>
  </si>
  <si>
    <t>13710508851</t>
  </si>
  <si>
    <t>S02280</t>
  </si>
  <si>
    <t>袁若天</t>
  </si>
  <si>
    <t>13434330484</t>
  </si>
  <si>
    <t>S10572</t>
  </si>
  <si>
    <t>誉景斌</t>
  </si>
  <si>
    <t>13711223781</t>
  </si>
  <si>
    <t>S08734</t>
  </si>
  <si>
    <t>喻子权</t>
  </si>
  <si>
    <t>18022324520</t>
  </si>
  <si>
    <t>童乐幼儿园</t>
  </si>
  <si>
    <t>39000.00</t>
  </si>
  <si>
    <t>S13770</t>
  </si>
  <si>
    <t>喻钰淇</t>
  </si>
  <si>
    <t>18820095777</t>
  </si>
  <si>
    <t>1040.00</t>
  </si>
  <si>
    <t>S02279</t>
  </si>
  <si>
    <t>於贞希</t>
  </si>
  <si>
    <t>18988887799</t>
  </si>
  <si>
    <t>S02278</t>
  </si>
  <si>
    <t>余泽锴</t>
  </si>
  <si>
    <t>13560058629</t>
  </si>
  <si>
    <t>S02277</t>
  </si>
  <si>
    <t>余耿达</t>
  </si>
  <si>
    <t>13302228116</t>
  </si>
  <si>
    <t>S02276</t>
  </si>
  <si>
    <t>余秉恩</t>
  </si>
  <si>
    <t>13808871393</t>
  </si>
  <si>
    <t>S08201</t>
  </si>
  <si>
    <t>于萍萍</t>
  </si>
  <si>
    <t>13254655555</t>
  </si>
  <si>
    <t>2017-03-03</t>
  </si>
  <si>
    <t>S02275</t>
  </si>
  <si>
    <t>于佳鑫</t>
  </si>
  <si>
    <t>18688897528</t>
  </si>
  <si>
    <t>S02274</t>
  </si>
  <si>
    <t>游曦雅</t>
  </si>
  <si>
    <t>15915927352</t>
  </si>
  <si>
    <t>S02273</t>
  </si>
  <si>
    <t>由尚</t>
  </si>
  <si>
    <t>18933987055</t>
  </si>
  <si>
    <t>5509.03</t>
  </si>
  <si>
    <t>S02272</t>
  </si>
  <si>
    <t>尹子霖</t>
  </si>
  <si>
    <t>13802949102</t>
  </si>
  <si>
    <t>S10660</t>
  </si>
  <si>
    <t>尹玉洁</t>
  </si>
  <si>
    <t>13380035785</t>
  </si>
  <si>
    <t>06-上门咨询,01-老带新</t>
  </si>
  <si>
    <t>S02271</t>
  </si>
  <si>
    <t>尹梦泽</t>
  </si>
  <si>
    <t>13829741567</t>
  </si>
  <si>
    <t>S08060</t>
  </si>
  <si>
    <t>尹晗萌</t>
  </si>
  <si>
    <t>13925023592</t>
  </si>
  <si>
    <t>2017-02-23</t>
  </si>
  <si>
    <t>广州铁路集团第一幼儿园</t>
  </si>
  <si>
    <t>S02270</t>
  </si>
  <si>
    <t>尹海阳</t>
  </si>
  <si>
    <t>13609771949</t>
  </si>
  <si>
    <t>5360.00</t>
  </si>
  <si>
    <t>S02269</t>
  </si>
  <si>
    <t>易俊桦</t>
  </si>
  <si>
    <t>13602217858</t>
  </si>
  <si>
    <t>S12297</t>
  </si>
  <si>
    <t>易锦秀</t>
  </si>
  <si>
    <t>13660888588</t>
  </si>
  <si>
    <t>S12311</t>
  </si>
  <si>
    <t>S12299</t>
  </si>
  <si>
    <t>易锦辰</t>
  </si>
  <si>
    <t>2012-07-09</t>
  </si>
  <si>
    <t>50220.00</t>
  </si>
  <si>
    <t>S02268</t>
  </si>
  <si>
    <t>易洪舟</t>
  </si>
  <si>
    <t>13824418906</t>
  </si>
  <si>
    <t>S12817</t>
  </si>
  <si>
    <t>易凡熙</t>
  </si>
  <si>
    <t>2011-09-22</t>
  </si>
  <si>
    <t>13826453144</t>
  </si>
  <si>
    <t>越秀活动中心</t>
  </si>
  <si>
    <t>广州市荔湾区芳村幼儿园</t>
  </si>
  <si>
    <t>S13055</t>
  </si>
  <si>
    <t>叶炫希</t>
  </si>
  <si>
    <t>13719137882</t>
  </si>
  <si>
    <t>周末，下午4点半后，升幼儿园</t>
  </si>
  <si>
    <t>S02267</t>
  </si>
  <si>
    <t>叶思妤</t>
  </si>
  <si>
    <t>13922205285</t>
  </si>
  <si>
    <t>2438.15</t>
  </si>
  <si>
    <t>S02266</t>
  </si>
  <si>
    <t>叶俊龙</t>
  </si>
  <si>
    <t>S16835</t>
  </si>
  <si>
    <t>叶瀚阳</t>
  </si>
  <si>
    <t>2010-07-09</t>
  </si>
  <si>
    <t>18502085895</t>
  </si>
  <si>
    <t>13808885089</t>
  </si>
  <si>
    <t>S10810</t>
  </si>
  <si>
    <t>姚奕均</t>
  </si>
  <si>
    <t>2011-09-17</t>
  </si>
  <si>
    <t>13760870880</t>
  </si>
  <si>
    <t>广州市越秀区农林下路小学</t>
  </si>
  <si>
    <t>S02265</t>
  </si>
  <si>
    <t>姚雅龄</t>
  </si>
  <si>
    <t>13711611839</t>
  </si>
  <si>
    <t>S15703</t>
  </si>
  <si>
    <t>姚旻希</t>
  </si>
  <si>
    <t>2009-10-21</t>
  </si>
  <si>
    <t>13500038211</t>
  </si>
  <si>
    <t>2017-06-17</t>
  </si>
  <si>
    <t>广州市荔湾区詹天佑小学</t>
  </si>
  <si>
    <t>16138.00</t>
  </si>
  <si>
    <t>S16928</t>
  </si>
  <si>
    <t>姚乐琳</t>
  </si>
  <si>
    <t>13650777913</t>
  </si>
  <si>
    <t>中共广东省委机关幼儿院</t>
  </si>
  <si>
    <t>S02264</t>
  </si>
  <si>
    <t>姚迦桐</t>
  </si>
  <si>
    <t>13600483902</t>
  </si>
  <si>
    <t>S02263</t>
  </si>
  <si>
    <t>姚翰宇</t>
  </si>
  <si>
    <t>18998354608</t>
  </si>
  <si>
    <t>父母工作调动</t>
  </si>
  <si>
    <t>S13301</t>
  </si>
  <si>
    <t>姚涵宇</t>
  </si>
  <si>
    <t>13889909517</t>
  </si>
  <si>
    <t>S02262</t>
  </si>
  <si>
    <t>姚承东</t>
  </si>
  <si>
    <t>13825128325</t>
  </si>
  <si>
    <t>S08318</t>
  </si>
  <si>
    <t>杨紫滢</t>
  </si>
  <si>
    <t>2010-07-22</t>
  </si>
  <si>
    <t>13682244543</t>
  </si>
  <si>
    <t>2016-11-27</t>
  </si>
  <si>
    <t>S13307</t>
  </si>
  <si>
    <t>杨子辰</t>
  </si>
  <si>
    <t>2012-10-20</t>
  </si>
  <si>
    <t>18988855316</t>
  </si>
  <si>
    <t>780.00</t>
  </si>
  <si>
    <t>S02261</t>
  </si>
  <si>
    <t>杨卓沂</t>
  </si>
  <si>
    <t>S02260</t>
  </si>
  <si>
    <t>杨卓衡</t>
  </si>
  <si>
    <t>18903063028</t>
  </si>
  <si>
    <t>2017-05-24</t>
  </si>
  <si>
    <t>331.58</t>
  </si>
  <si>
    <t>S12305</t>
  </si>
  <si>
    <t>杨州璞</t>
  </si>
  <si>
    <t>18818859845</t>
  </si>
  <si>
    <t>广州市越秀区八一希望学校</t>
  </si>
  <si>
    <t>S02259</t>
  </si>
  <si>
    <t>杨章簃</t>
  </si>
  <si>
    <t>13889903768</t>
  </si>
  <si>
    <t>无合适时间段（开班时间）</t>
  </si>
  <si>
    <t>S10587</t>
  </si>
  <si>
    <t>杨云帆</t>
  </si>
  <si>
    <t>2009-05-13</t>
  </si>
  <si>
    <t>18928723676</t>
  </si>
  <si>
    <t>S12359</t>
  </si>
  <si>
    <t>杨予珩</t>
  </si>
  <si>
    <t>2011-12-24</t>
  </si>
  <si>
    <t>18933910822</t>
  </si>
  <si>
    <t>13480250651</t>
  </si>
  <si>
    <t>S16605</t>
  </si>
  <si>
    <t>杨雅棋</t>
  </si>
  <si>
    <t>13924281784</t>
  </si>
  <si>
    <t>S02258</t>
  </si>
  <si>
    <t>杨雅岚</t>
  </si>
  <si>
    <t>13560080148</t>
  </si>
  <si>
    <t>S16603</t>
  </si>
  <si>
    <t>杨栩麟</t>
  </si>
  <si>
    <t>S07862</t>
  </si>
  <si>
    <t>杨欣瑜</t>
  </si>
  <si>
    <t>2009-06-16</t>
  </si>
  <si>
    <t>18028621389</t>
  </si>
  <si>
    <t>2017-01-19</t>
  </si>
  <si>
    <t>广州市荔湾区宝源小学</t>
  </si>
  <si>
    <t>S02257</t>
  </si>
  <si>
    <t>杨若桐</t>
  </si>
  <si>
    <t>18685238828</t>
  </si>
  <si>
    <t>S02256</t>
  </si>
  <si>
    <t>杨起</t>
  </si>
  <si>
    <t>13602871978</t>
  </si>
  <si>
    <t>S02255</t>
  </si>
  <si>
    <t>杨铭宇</t>
  </si>
  <si>
    <t>13622290000</t>
  </si>
  <si>
    <t>广州市番禺区执信小学</t>
  </si>
  <si>
    <t>S02254</t>
  </si>
  <si>
    <t>杨旻凯</t>
  </si>
  <si>
    <t>13829759780</t>
  </si>
  <si>
    <t>S02253</t>
  </si>
  <si>
    <t>杨立琰</t>
  </si>
  <si>
    <t>13822202890</t>
  </si>
  <si>
    <t>S02252</t>
  </si>
  <si>
    <t>杨珺祺</t>
  </si>
  <si>
    <t>18617350698</t>
  </si>
  <si>
    <t>S02251</t>
  </si>
  <si>
    <t>杨钧文</t>
  </si>
  <si>
    <t>13430307911</t>
  </si>
  <si>
    <t>49640.00</t>
  </si>
  <si>
    <t>S02250</t>
  </si>
  <si>
    <t>杨静雨</t>
  </si>
  <si>
    <t>13602449666</t>
  </si>
  <si>
    <t>5800.00</t>
  </si>
  <si>
    <t>S08057</t>
  </si>
  <si>
    <t>杨景淘</t>
  </si>
  <si>
    <t>2010-02-25</t>
  </si>
  <si>
    <t>18998298566</t>
  </si>
  <si>
    <t>广州铁路（集团）公司第一幼儿园</t>
  </si>
  <si>
    <t>S13039</t>
  </si>
  <si>
    <t>杨津</t>
  </si>
  <si>
    <t>2011-06-15</t>
  </si>
  <si>
    <t>13631353631</t>
  </si>
  <si>
    <t>01-老带新,月度活动课</t>
  </si>
  <si>
    <t>S13330</t>
  </si>
  <si>
    <t>杨蕙羽</t>
  </si>
  <si>
    <t>13889901103</t>
  </si>
  <si>
    <t>18818853728</t>
  </si>
  <si>
    <t>S13292</t>
  </si>
  <si>
    <t>杨浩宇</t>
  </si>
  <si>
    <t>13556007934</t>
  </si>
  <si>
    <t>东川路小学</t>
  </si>
  <si>
    <t>3654.93</t>
  </si>
  <si>
    <t>S02249</t>
  </si>
  <si>
    <t>杨飞扬</t>
  </si>
  <si>
    <t>13826289649</t>
  </si>
  <si>
    <t>2017-05-31</t>
  </si>
  <si>
    <t>S02248</t>
  </si>
  <si>
    <t>杨承烨</t>
  </si>
  <si>
    <t>13560478881</t>
  </si>
  <si>
    <t>S02247</t>
  </si>
  <si>
    <t>杨采晴</t>
  </si>
  <si>
    <t>13822230020</t>
  </si>
  <si>
    <t>S02246</t>
  </si>
  <si>
    <t>杨滨菲</t>
  </si>
  <si>
    <t>13711023636</t>
  </si>
  <si>
    <t>天河区龙岗路小学</t>
  </si>
  <si>
    <t>S12275</t>
  </si>
  <si>
    <t>杨贝聿</t>
  </si>
  <si>
    <t>2014-07-05</t>
  </si>
  <si>
    <t>13751878784</t>
  </si>
  <si>
    <t>蒲静娴</t>
  </si>
  <si>
    <t>S02245</t>
  </si>
  <si>
    <t>杨宝琪</t>
  </si>
  <si>
    <t>13711336697</t>
  </si>
  <si>
    <t>37697.76</t>
  </si>
  <si>
    <t>S13791</t>
  </si>
  <si>
    <t>阳姚梓翊</t>
  </si>
  <si>
    <t>15013218203</t>
  </si>
  <si>
    <t>S08191</t>
  </si>
  <si>
    <t>颜甲1</t>
  </si>
  <si>
    <t>13545265875</t>
  </si>
  <si>
    <t>2017-03-02</t>
  </si>
  <si>
    <t>113中学陶育实验学校</t>
  </si>
  <si>
    <t>S02244</t>
  </si>
  <si>
    <t>颜嘉贝</t>
  </si>
  <si>
    <t>13760652306</t>
  </si>
  <si>
    <t>S09868</t>
  </si>
  <si>
    <t>严智琳</t>
  </si>
  <si>
    <t>2012-12-21</t>
  </si>
  <si>
    <t>13631389356</t>
  </si>
  <si>
    <t>2017-05-06</t>
  </si>
  <si>
    <t>S02243</t>
  </si>
  <si>
    <t>严悦文</t>
  </si>
  <si>
    <t>13380090160</t>
  </si>
  <si>
    <t>S02242</t>
  </si>
  <si>
    <t>严靖熙</t>
  </si>
  <si>
    <t>13527788551</t>
  </si>
  <si>
    <t>S02241</t>
  </si>
  <si>
    <t>严川奇</t>
  </si>
  <si>
    <t>13302244032</t>
  </si>
  <si>
    <t>S12561</t>
  </si>
  <si>
    <t>薛元程</t>
  </si>
  <si>
    <t>13622764810</t>
  </si>
  <si>
    <t>S02240</t>
  </si>
  <si>
    <t>薛添</t>
  </si>
  <si>
    <t>13802909611</t>
  </si>
  <si>
    <t>1982.49</t>
  </si>
  <si>
    <t>S02239</t>
  </si>
  <si>
    <t>薛皓朗</t>
  </si>
  <si>
    <t>13527790905</t>
  </si>
  <si>
    <t>31990.00</t>
  </si>
  <si>
    <t>S12294</t>
  </si>
  <si>
    <t>薛博文</t>
  </si>
  <si>
    <t>2011-04-25</t>
  </si>
  <si>
    <t>13826270299</t>
  </si>
  <si>
    <t>广州市越秀区永曜北小学</t>
  </si>
  <si>
    <t>S14746</t>
  </si>
  <si>
    <t>禤嘉乐</t>
  </si>
  <si>
    <t>2011-09-06</t>
  </si>
  <si>
    <t>13535122470</t>
  </si>
  <si>
    <t>1300.00</t>
  </si>
  <si>
    <t>S02238</t>
  </si>
  <si>
    <t>许砡瑩</t>
  </si>
  <si>
    <t>13682286843</t>
  </si>
  <si>
    <t>S07792</t>
  </si>
  <si>
    <t>许昱洋</t>
  </si>
  <si>
    <t>2012-07-11</t>
  </si>
  <si>
    <t>15013111899</t>
  </si>
  <si>
    <t>2017-01-18</t>
  </si>
  <si>
    <t>S09710</t>
  </si>
  <si>
    <t>许可滢</t>
  </si>
  <si>
    <t>2009-05-16</t>
  </si>
  <si>
    <t>13922121866</t>
  </si>
  <si>
    <t>2017-04-29</t>
  </si>
  <si>
    <t>S02237</t>
  </si>
  <si>
    <t>许珺瑶</t>
  </si>
  <si>
    <t>13609711360</t>
  </si>
  <si>
    <t>名都幼儿园</t>
  </si>
  <si>
    <t>33810.00</t>
  </si>
  <si>
    <t>S02236</t>
  </si>
  <si>
    <t>徐子茵</t>
  </si>
  <si>
    <t>13826283426</t>
  </si>
  <si>
    <t>643.18</t>
  </si>
  <si>
    <t>S03085</t>
  </si>
  <si>
    <t>徐子敏</t>
  </si>
  <si>
    <t>13925183258</t>
  </si>
  <si>
    <t>S02235</t>
  </si>
  <si>
    <t>徐子钧</t>
  </si>
  <si>
    <t>13926047100</t>
  </si>
  <si>
    <t>S02234</t>
  </si>
  <si>
    <t>徐思婧</t>
  </si>
  <si>
    <t>13501533823</t>
  </si>
  <si>
    <t>0.10</t>
  </si>
  <si>
    <t>S02233</t>
  </si>
  <si>
    <t>徐思恩</t>
  </si>
  <si>
    <t>18218222460</t>
  </si>
  <si>
    <t>S16716</t>
  </si>
  <si>
    <t>徐诗琪</t>
  </si>
  <si>
    <t>2009-01-01</t>
  </si>
  <si>
    <t>18620135050</t>
  </si>
  <si>
    <t>18520463503</t>
  </si>
  <si>
    <t>S02232</t>
  </si>
  <si>
    <t>徐若妍</t>
  </si>
  <si>
    <t>13826118752</t>
  </si>
  <si>
    <t>广州市越秀区中星小学</t>
  </si>
  <si>
    <t>S02231</t>
  </si>
  <si>
    <t>徐梦甜</t>
  </si>
  <si>
    <t>13751800813</t>
  </si>
  <si>
    <t>S02230</t>
  </si>
  <si>
    <t>徐楷杰</t>
  </si>
  <si>
    <t>S02229</t>
  </si>
  <si>
    <t>徐嘉彤</t>
  </si>
  <si>
    <t>13710877925</t>
  </si>
  <si>
    <t>S02228</t>
  </si>
  <si>
    <t>徐浩越</t>
  </si>
  <si>
    <t>13602792420</t>
  </si>
  <si>
    <t>S12570</t>
  </si>
  <si>
    <t>胥恩烨</t>
  </si>
  <si>
    <t>S02227</t>
  </si>
  <si>
    <t>熊文晖</t>
  </si>
  <si>
    <t>18676881025</t>
  </si>
  <si>
    <t>广州市番禺区南村镇嘉洲幼儿园</t>
  </si>
  <si>
    <t>S13069</t>
  </si>
  <si>
    <t>熊方浩弟或妹</t>
  </si>
  <si>
    <t>18666012084</t>
  </si>
  <si>
    <t>S02226</t>
  </si>
  <si>
    <t>熊方浩</t>
  </si>
  <si>
    <t>广州市荔湾区玛利亚幼儿园</t>
  </si>
  <si>
    <t>S13717</t>
  </si>
  <si>
    <t>幸承楷</t>
  </si>
  <si>
    <t>18925198349</t>
  </si>
  <si>
    <t>S02225</t>
  </si>
  <si>
    <t>邢汉臻</t>
  </si>
  <si>
    <t>13922212122</t>
  </si>
  <si>
    <t>S02224</t>
  </si>
  <si>
    <t>谢智凯</t>
  </si>
  <si>
    <t>13826229620</t>
  </si>
  <si>
    <t>S10397</t>
  </si>
  <si>
    <t>谢泽琳</t>
  </si>
  <si>
    <t>2010-07-08</t>
  </si>
  <si>
    <t>13602765448</t>
  </si>
  <si>
    <t>一年2</t>
  </si>
  <si>
    <t>S02223</t>
  </si>
  <si>
    <t>谢雨彤</t>
  </si>
  <si>
    <t>13560369090</t>
  </si>
  <si>
    <t>S02222</t>
  </si>
  <si>
    <t>谢雨珊</t>
  </si>
  <si>
    <t>13678957342</t>
  </si>
  <si>
    <t>S07834</t>
  </si>
  <si>
    <t>谢昕言</t>
  </si>
  <si>
    <t>2009-03-29</t>
  </si>
  <si>
    <t>13826041110</t>
  </si>
  <si>
    <t>2017-01-20</t>
  </si>
  <si>
    <t>S07863</t>
  </si>
  <si>
    <t>谢文宇</t>
  </si>
  <si>
    <t>2007-01-18</t>
  </si>
  <si>
    <t>13710397210</t>
  </si>
  <si>
    <t>S02221</t>
  </si>
  <si>
    <t>谢佳缙</t>
  </si>
  <si>
    <t>13538820089</t>
  </si>
  <si>
    <t>S10851</t>
  </si>
  <si>
    <t>谢慧心</t>
  </si>
  <si>
    <t>2008-03-15</t>
  </si>
  <si>
    <t>13825128776</t>
  </si>
  <si>
    <t>S02220</t>
  </si>
  <si>
    <t>谢恩立</t>
  </si>
  <si>
    <t>13826403177</t>
  </si>
  <si>
    <t>S02219</t>
  </si>
  <si>
    <t>谢承诚</t>
  </si>
  <si>
    <t>73200.00</t>
  </si>
  <si>
    <t>S02218</t>
  </si>
  <si>
    <t>肖荧荧</t>
  </si>
  <si>
    <t>49061.05</t>
  </si>
  <si>
    <t>S14047</t>
  </si>
  <si>
    <t>肖阳</t>
  </si>
  <si>
    <t>13332825666</t>
  </si>
  <si>
    <t>2017-05-18</t>
  </si>
  <si>
    <t>S10604</t>
  </si>
  <si>
    <t>肖淑铭</t>
  </si>
  <si>
    <t>13113969924</t>
  </si>
  <si>
    <t>3596.00</t>
  </si>
  <si>
    <t>S02217</t>
  </si>
  <si>
    <t>肖宁</t>
  </si>
  <si>
    <t>13760710271</t>
  </si>
  <si>
    <t>天河区先烈东小学</t>
  </si>
  <si>
    <t>S02216</t>
  </si>
  <si>
    <t>肖凯中</t>
  </si>
  <si>
    <t>18819128313</t>
  </si>
  <si>
    <t>S10693</t>
  </si>
  <si>
    <t>肖鸿轩</t>
  </si>
  <si>
    <t>2012-10-14</t>
  </si>
  <si>
    <t>13889908408</t>
  </si>
  <si>
    <t>S16852</t>
  </si>
  <si>
    <t>肖淦遥</t>
  </si>
  <si>
    <t>13719138133</t>
  </si>
  <si>
    <t>S12586</t>
  </si>
  <si>
    <t>萧卓莹</t>
  </si>
  <si>
    <t>2014-01-12</t>
  </si>
  <si>
    <t>13826480503</t>
  </si>
  <si>
    <t>S10858</t>
  </si>
  <si>
    <t>萧哲匀</t>
  </si>
  <si>
    <t>2010-11-14</t>
  </si>
  <si>
    <t>S02215</t>
  </si>
  <si>
    <t>萧圣儒</t>
  </si>
  <si>
    <t>S02214</t>
  </si>
  <si>
    <t>冼智铭</t>
  </si>
  <si>
    <t>13829729396</t>
  </si>
  <si>
    <t>广州市越秀区清水濠小学</t>
  </si>
  <si>
    <t>36706.00</t>
  </si>
  <si>
    <t>S02213</t>
  </si>
  <si>
    <t>冼佩琪</t>
  </si>
  <si>
    <t>13922306320</t>
  </si>
  <si>
    <t>S13507</t>
  </si>
  <si>
    <t>冼良箫</t>
  </si>
  <si>
    <t>2008-01-23</t>
  </si>
  <si>
    <t>13560006306</t>
  </si>
  <si>
    <t>13502415064</t>
  </si>
  <si>
    <t>天河区冼村小学</t>
  </si>
  <si>
    <t>S02212</t>
  </si>
  <si>
    <t>冼海平</t>
  </si>
  <si>
    <t>13535347980</t>
  </si>
  <si>
    <t>S02211</t>
  </si>
  <si>
    <t>夏滢轩</t>
  </si>
  <si>
    <t>13889908595</t>
  </si>
  <si>
    <t>广州市第七中学</t>
  </si>
  <si>
    <t>S02210</t>
  </si>
  <si>
    <t>夏文瑾</t>
  </si>
  <si>
    <t>13826159300</t>
  </si>
  <si>
    <t>S02209</t>
  </si>
  <si>
    <t>席子媛</t>
  </si>
  <si>
    <t>S12575</t>
  </si>
  <si>
    <t>席浩然</t>
  </si>
  <si>
    <t>13662401693</t>
  </si>
  <si>
    <t>S02208</t>
  </si>
  <si>
    <t>伍怡静</t>
  </si>
  <si>
    <t>13527819818</t>
  </si>
  <si>
    <t>S16758</t>
  </si>
  <si>
    <t>伍翎语</t>
  </si>
  <si>
    <t>2012-11-23</t>
  </si>
  <si>
    <t>13802918169</t>
  </si>
  <si>
    <t>广州市越秀区智晟幼儿园</t>
  </si>
  <si>
    <t>S13281</t>
  </si>
  <si>
    <t>伍泓毅</t>
  </si>
  <si>
    <t>2009-05-25</t>
  </si>
  <si>
    <t>13825028281</t>
  </si>
  <si>
    <t>S02207</t>
  </si>
  <si>
    <t>吴仲恒</t>
  </si>
  <si>
    <t>13902270200</t>
  </si>
  <si>
    <t>S02206</t>
  </si>
  <si>
    <t>吴政博</t>
  </si>
  <si>
    <t>13751787977</t>
  </si>
  <si>
    <t>S13733</t>
  </si>
  <si>
    <t>吴蓁</t>
  </si>
  <si>
    <t>13560256393</t>
  </si>
  <si>
    <t>S02205</t>
  </si>
  <si>
    <t>吴禹诺</t>
  </si>
  <si>
    <t>13611412688</t>
  </si>
  <si>
    <t>S02204</t>
  </si>
  <si>
    <t>吴羿</t>
  </si>
  <si>
    <t>3409.35</t>
  </si>
  <si>
    <t>S02203</t>
  </si>
  <si>
    <t>吴夷</t>
  </si>
  <si>
    <t>13570996931</t>
  </si>
  <si>
    <t>S02202</t>
  </si>
  <si>
    <t>吴雅霖</t>
  </si>
  <si>
    <t>S02201</t>
  </si>
  <si>
    <t>吴欣芸</t>
  </si>
  <si>
    <t>13318872800</t>
  </si>
  <si>
    <t>3879.67</t>
  </si>
  <si>
    <t>S02200</t>
  </si>
  <si>
    <t>吴欣霖</t>
  </si>
  <si>
    <t>18902270448</t>
  </si>
  <si>
    <t>S02199</t>
  </si>
  <si>
    <t>吴昕瞳</t>
  </si>
  <si>
    <t>13903078562</t>
  </si>
  <si>
    <t>S02198</t>
  </si>
  <si>
    <t>吴思彤</t>
  </si>
  <si>
    <t>18588596363</t>
  </si>
  <si>
    <t>S02197</t>
  </si>
  <si>
    <t>吴思达</t>
  </si>
  <si>
    <t>15013211733</t>
  </si>
  <si>
    <t>S10628</t>
  </si>
  <si>
    <t>吴诗淇1</t>
  </si>
  <si>
    <t>2010-02-23</t>
  </si>
  <si>
    <t>18802009080</t>
  </si>
  <si>
    <t>广州市越秀区黄花实验幼儿园</t>
  </si>
  <si>
    <t>S13208</t>
  </si>
  <si>
    <t>吴锦森</t>
  </si>
  <si>
    <t>13418027057</t>
  </si>
  <si>
    <t>红火炬小学</t>
  </si>
  <si>
    <t>S13663</t>
  </si>
  <si>
    <t>吴嘉峻</t>
  </si>
  <si>
    <t>2009-02-26</t>
  </si>
  <si>
    <t>13711197638</t>
  </si>
  <si>
    <t>S02196</t>
  </si>
  <si>
    <t>吴佳润</t>
  </si>
  <si>
    <t>375.23</t>
  </si>
  <si>
    <t>S12940</t>
  </si>
  <si>
    <t>吴浩言</t>
  </si>
  <si>
    <t>2011-05-13</t>
  </si>
  <si>
    <t>广州市越秀区泰康路幼儿园</t>
  </si>
  <si>
    <t>S02195</t>
  </si>
  <si>
    <t>吴浩贤</t>
  </si>
  <si>
    <t>13544360218</t>
  </si>
  <si>
    <t>S14896</t>
  </si>
  <si>
    <t>吴陈昊玲</t>
  </si>
  <si>
    <t>2010-05-10</t>
  </si>
  <si>
    <t>13434867035</t>
  </si>
  <si>
    <t>2017-05-21</t>
  </si>
  <si>
    <t>13480257916</t>
  </si>
  <si>
    <t>9976.00</t>
  </si>
  <si>
    <t>S02194</t>
  </si>
  <si>
    <t>吴蔼伦</t>
  </si>
  <si>
    <t>15913166383</t>
  </si>
  <si>
    <t>9761.66</t>
  </si>
  <si>
    <t>S02193</t>
  </si>
  <si>
    <t>温兴彤</t>
  </si>
  <si>
    <t>18121292029</t>
  </si>
  <si>
    <t>4482.60</t>
  </si>
  <si>
    <t>S02192</t>
  </si>
  <si>
    <t>魏星原</t>
  </si>
  <si>
    <t>18011863679</t>
  </si>
  <si>
    <t>S02191</t>
  </si>
  <si>
    <t>魏佟旭</t>
  </si>
  <si>
    <t>31255.00</t>
  </si>
  <si>
    <t>S07583</t>
  </si>
  <si>
    <t>魏俊希</t>
  </si>
  <si>
    <t>2006-09-06</t>
  </si>
  <si>
    <t>13711634773</t>
  </si>
  <si>
    <t>2016-12-29</t>
  </si>
  <si>
    <t>S02190</t>
  </si>
  <si>
    <t>卫晏如</t>
  </si>
  <si>
    <t>18666028087</t>
  </si>
  <si>
    <t>S13310</t>
  </si>
  <si>
    <t>韦懋廷</t>
  </si>
  <si>
    <t>13751775038</t>
  </si>
  <si>
    <t>13632329727</t>
  </si>
  <si>
    <t>S02189</t>
  </si>
  <si>
    <t>王紫媛</t>
  </si>
  <si>
    <t>2707.67</t>
  </si>
  <si>
    <t>S02188</t>
  </si>
  <si>
    <t>王梓州</t>
  </si>
  <si>
    <t>18520200888</t>
  </si>
  <si>
    <t>S02187</t>
  </si>
  <si>
    <t>王梓粤</t>
  </si>
  <si>
    <t>19180.00</t>
  </si>
  <si>
    <t>S17398</t>
  </si>
  <si>
    <t>王梓嫣</t>
  </si>
  <si>
    <t>2010-01-08</t>
  </si>
  <si>
    <t>13580396550</t>
  </si>
  <si>
    <t>13825153387</t>
  </si>
  <si>
    <t>S16644</t>
  </si>
  <si>
    <t>王梓堃</t>
  </si>
  <si>
    <t>2009-08-05</t>
  </si>
  <si>
    <t>13610357188</t>
  </si>
  <si>
    <t>08-电话咨询,03-课题：自然拼音</t>
  </si>
  <si>
    <t>S02186</t>
  </si>
  <si>
    <t>王梓宸</t>
  </si>
  <si>
    <t>18319577082</t>
  </si>
  <si>
    <t>S02185</t>
  </si>
  <si>
    <t>王子琳</t>
  </si>
  <si>
    <t>13751749927</t>
  </si>
  <si>
    <t>S02184</t>
  </si>
  <si>
    <t>王志恒</t>
  </si>
  <si>
    <t>学习效果不好（如成绩无法提高）</t>
  </si>
  <si>
    <t>S12919</t>
  </si>
  <si>
    <t>王泽霖</t>
  </si>
  <si>
    <t>2009-01-03</t>
  </si>
  <si>
    <t>13922122840</t>
  </si>
  <si>
    <t>S02183</t>
  </si>
  <si>
    <t>王钰莹</t>
  </si>
  <si>
    <t>广州市海珠区赤岗东小学</t>
  </si>
  <si>
    <t>S12808</t>
  </si>
  <si>
    <t>王语涵</t>
  </si>
  <si>
    <t>2013-05-10</t>
  </si>
  <si>
    <t>13922305837</t>
  </si>
  <si>
    <t>S12813</t>
  </si>
  <si>
    <t>王意诚</t>
  </si>
  <si>
    <t>2016-06-23</t>
  </si>
  <si>
    <t>18818851078</t>
  </si>
  <si>
    <t>S02182</t>
  </si>
  <si>
    <t>王一山</t>
  </si>
  <si>
    <t>S13577</t>
  </si>
  <si>
    <t>王一如</t>
  </si>
  <si>
    <t>2008-11-10</t>
  </si>
  <si>
    <t>13611484082</t>
  </si>
  <si>
    <t>S02181</t>
  </si>
  <si>
    <t>王一方</t>
  </si>
  <si>
    <t>S02180</t>
  </si>
  <si>
    <t>王宣斐</t>
  </si>
  <si>
    <t>15602392619</t>
  </si>
  <si>
    <t>S08332</t>
  </si>
  <si>
    <t>王星辰</t>
  </si>
  <si>
    <t>2014-08-27</t>
  </si>
  <si>
    <t>2017-03-12</t>
  </si>
  <si>
    <t>17145.71</t>
  </si>
  <si>
    <t>S13336</t>
  </si>
  <si>
    <t>王欣妍</t>
  </si>
  <si>
    <t>17817711989</t>
  </si>
  <si>
    <t>13632468808</t>
  </si>
  <si>
    <t>S02179</t>
  </si>
  <si>
    <t>王唐睿鹏</t>
  </si>
  <si>
    <t>13926182336</t>
  </si>
  <si>
    <t>S02178</t>
  </si>
  <si>
    <t>王思睿</t>
  </si>
  <si>
    <t>13925068282</t>
  </si>
  <si>
    <t>2017-03-31</t>
  </si>
  <si>
    <t>S11131</t>
  </si>
  <si>
    <t>2008-11-24</t>
  </si>
  <si>
    <t>13556133707</t>
  </si>
  <si>
    <t>S13569</t>
  </si>
  <si>
    <t>王姝懿</t>
  </si>
  <si>
    <t>2009-04-22</t>
  </si>
  <si>
    <t>13824496895</t>
  </si>
  <si>
    <t>S02177</t>
  </si>
  <si>
    <t>王仕宇</t>
  </si>
  <si>
    <t>S02176</t>
  </si>
  <si>
    <t>王森</t>
  </si>
  <si>
    <t>13826479787</t>
  </si>
  <si>
    <t>S02175</t>
  </si>
  <si>
    <t>王润东</t>
  </si>
  <si>
    <t>13418117992</t>
  </si>
  <si>
    <t>S02174</t>
  </si>
  <si>
    <t>王睿迪</t>
  </si>
  <si>
    <t>13570199188</t>
  </si>
  <si>
    <t>S02173</t>
  </si>
  <si>
    <t>王箐旖</t>
  </si>
  <si>
    <t>12600.00</t>
  </si>
  <si>
    <t>S16829</t>
  </si>
  <si>
    <t>王鹏瑀</t>
  </si>
  <si>
    <t>13922116460</t>
  </si>
  <si>
    <t>S15714</t>
  </si>
  <si>
    <t>王芃博</t>
  </si>
  <si>
    <t>2015-04-14</t>
  </si>
  <si>
    <t>13631444449</t>
  </si>
  <si>
    <t>S02172</t>
  </si>
  <si>
    <t>王培罡</t>
  </si>
  <si>
    <t>13431032497</t>
  </si>
  <si>
    <t>18095.00</t>
  </si>
  <si>
    <t>S02171</t>
  </si>
  <si>
    <t>王培丞</t>
  </si>
  <si>
    <t>15876578315</t>
  </si>
  <si>
    <t>S02170</t>
  </si>
  <si>
    <t>王欧诣</t>
  </si>
  <si>
    <t>13560182353</t>
  </si>
  <si>
    <t>S02169</t>
  </si>
  <si>
    <t>王铭城</t>
  </si>
  <si>
    <t>13662343310</t>
  </si>
  <si>
    <t>S08225</t>
  </si>
  <si>
    <t>王明子</t>
  </si>
  <si>
    <t>2011-11-17</t>
  </si>
  <si>
    <t>18565109012</t>
  </si>
  <si>
    <t>46201.71</t>
  </si>
  <si>
    <t>S02168</t>
  </si>
  <si>
    <t>王萌</t>
  </si>
  <si>
    <t>S02167</t>
  </si>
  <si>
    <t>王曼扬</t>
  </si>
  <si>
    <t>13822180638</t>
  </si>
  <si>
    <t>1011.50</t>
  </si>
  <si>
    <t>S08298</t>
  </si>
  <si>
    <t>王露桦</t>
  </si>
  <si>
    <t>2012-07-06</t>
  </si>
  <si>
    <t>13570086768</t>
  </si>
  <si>
    <t>王亚斌</t>
  </si>
  <si>
    <t>13660578678</t>
  </si>
  <si>
    <t>潘茵玘</t>
  </si>
  <si>
    <t>49260.00</t>
  </si>
  <si>
    <t>S02166</t>
  </si>
  <si>
    <t>王琳萱</t>
  </si>
  <si>
    <t>13924054480</t>
  </si>
  <si>
    <t>17961.18</t>
  </si>
  <si>
    <t>S02165</t>
  </si>
  <si>
    <t>王李懿</t>
  </si>
  <si>
    <t>13660591478</t>
  </si>
  <si>
    <t>17800.00</t>
  </si>
  <si>
    <t>S02164</t>
  </si>
  <si>
    <t>王可薇</t>
  </si>
  <si>
    <t>13711144498</t>
  </si>
  <si>
    <t>4597.57</t>
  </si>
  <si>
    <t>S11212</t>
  </si>
  <si>
    <t>王康睿</t>
  </si>
  <si>
    <t>2007-12-12</t>
  </si>
  <si>
    <t>13600040766</t>
  </si>
  <si>
    <t>广州市越秀区建设大马路小学</t>
  </si>
  <si>
    <t>S11931</t>
  </si>
  <si>
    <t>王骏玮</t>
  </si>
  <si>
    <t>2007-12-29</t>
  </si>
  <si>
    <t>13719084747</t>
  </si>
  <si>
    <t>S16725</t>
  </si>
  <si>
    <t>王俊子</t>
  </si>
  <si>
    <t>2010-06-20</t>
  </si>
  <si>
    <t>S02163</t>
  </si>
  <si>
    <t>王俊然</t>
  </si>
  <si>
    <t>13710626675</t>
  </si>
  <si>
    <t>S02162</t>
  </si>
  <si>
    <t>王晋辉</t>
  </si>
  <si>
    <t>13794406890</t>
  </si>
  <si>
    <t>S09777</t>
  </si>
  <si>
    <t>王嘉茵</t>
  </si>
  <si>
    <t>13710381270</t>
  </si>
  <si>
    <t>2017-04-30</t>
  </si>
  <si>
    <t>S13197</t>
  </si>
  <si>
    <t>王泓森</t>
  </si>
  <si>
    <t>15918766652</t>
  </si>
  <si>
    <t>S02161</t>
  </si>
  <si>
    <t>王颢菲</t>
  </si>
  <si>
    <t>18613068576</t>
  </si>
  <si>
    <t>S02160</t>
  </si>
  <si>
    <t>王浩森</t>
  </si>
  <si>
    <t>13533554418</t>
  </si>
  <si>
    <t>S02159</t>
  </si>
  <si>
    <t>王浩</t>
  </si>
  <si>
    <t>13422376326</t>
  </si>
  <si>
    <t>广州市南方第二幼儿园</t>
  </si>
  <si>
    <t>S13147</t>
  </si>
  <si>
    <t>王含仰</t>
  </si>
  <si>
    <t>2013-11-19</t>
  </si>
  <si>
    <t>13602791816</t>
  </si>
  <si>
    <t>S02158</t>
  </si>
  <si>
    <t>王楚生</t>
  </si>
  <si>
    <t>18818858906</t>
  </si>
  <si>
    <t>广东省委机关幼儿院</t>
  </si>
  <si>
    <t>1544.57</t>
  </si>
  <si>
    <t>S02157</t>
  </si>
  <si>
    <t>王晨曦</t>
  </si>
  <si>
    <t>13710243633</t>
  </si>
  <si>
    <t>S07352</t>
  </si>
  <si>
    <t>王偲睿</t>
  </si>
  <si>
    <t>2012-05-25</t>
  </si>
  <si>
    <t>18318886688</t>
  </si>
  <si>
    <t>S02156</t>
  </si>
  <si>
    <t>王般若</t>
  </si>
  <si>
    <t>13609727999</t>
  </si>
  <si>
    <t>S02155</t>
  </si>
  <si>
    <t>汪佳和</t>
  </si>
  <si>
    <t>13824469691</t>
  </si>
  <si>
    <t>49080.03</t>
  </si>
  <si>
    <t>S13768</t>
  </si>
  <si>
    <t>汪鈵涛</t>
  </si>
  <si>
    <t>18818859799</t>
  </si>
  <si>
    <t>S09169</t>
  </si>
  <si>
    <t>涂博瀚</t>
  </si>
  <si>
    <t>2017-04-08</t>
  </si>
  <si>
    <t>S02154</t>
  </si>
  <si>
    <t>童榜羿</t>
  </si>
  <si>
    <t>13580554558</t>
  </si>
  <si>
    <t>S02153</t>
  </si>
  <si>
    <t>田子潼</t>
  </si>
  <si>
    <t>S02152</t>
  </si>
  <si>
    <t>田子墨</t>
  </si>
  <si>
    <t>18928806876</t>
  </si>
  <si>
    <t>31850.00</t>
  </si>
  <si>
    <t>S07206</t>
  </si>
  <si>
    <t>田卿枂</t>
  </si>
  <si>
    <t>2010-09-26</t>
  </si>
  <si>
    <t>18903050856</t>
  </si>
  <si>
    <t>中山大学南校区幼儿园</t>
  </si>
  <si>
    <t>S07204</t>
  </si>
  <si>
    <t>陶韵允</t>
  </si>
  <si>
    <t>2014-04-25</t>
  </si>
  <si>
    <t>13602888631</t>
  </si>
  <si>
    <t>春田幼儿园</t>
  </si>
  <si>
    <t>S02151</t>
  </si>
  <si>
    <t>陶荠靓</t>
  </si>
  <si>
    <t>S07205</t>
  </si>
  <si>
    <t>陶俪予</t>
  </si>
  <si>
    <t>S02150</t>
  </si>
  <si>
    <t>陶家澍</t>
  </si>
  <si>
    <t>13924007856</t>
  </si>
  <si>
    <t>S10983</t>
  </si>
  <si>
    <t>唐子钦</t>
  </si>
  <si>
    <t>2014-04-14</t>
  </si>
  <si>
    <t>15817185666</t>
  </si>
  <si>
    <t>S02149</t>
  </si>
  <si>
    <t>唐子涵</t>
  </si>
  <si>
    <t>S02148</t>
  </si>
  <si>
    <t>唐植宇</t>
  </si>
  <si>
    <t>S02147</t>
  </si>
  <si>
    <t>唐煜惟</t>
  </si>
  <si>
    <t>13126432368</t>
  </si>
  <si>
    <t>S14750</t>
  </si>
  <si>
    <t>唐永益</t>
  </si>
  <si>
    <t>2012-01-05</t>
  </si>
  <si>
    <t>13710316851</t>
  </si>
  <si>
    <t>S02146</t>
  </si>
  <si>
    <t>唐颖鹏</t>
  </si>
  <si>
    <t>13640289018</t>
  </si>
  <si>
    <t>S02145</t>
  </si>
  <si>
    <t>唐笑</t>
  </si>
  <si>
    <t>18903014685</t>
  </si>
  <si>
    <t>S02144</t>
  </si>
  <si>
    <t>唐文睿</t>
  </si>
  <si>
    <t>13710333818</t>
  </si>
  <si>
    <t>S07470</t>
  </si>
  <si>
    <t>唐玮键</t>
  </si>
  <si>
    <t>2009-01-15</t>
  </si>
  <si>
    <t>13668969507</t>
  </si>
  <si>
    <t>S10820</t>
  </si>
  <si>
    <t>唐诗芮</t>
  </si>
  <si>
    <t>2011-10-28</t>
  </si>
  <si>
    <t>18620517958</t>
  </si>
  <si>
    <t>S02143</t>
  </si>
  <si>
    <t>唐诗</t>
  </si>
  <si>
    <t>13711222695</t>
  </si>
  <si>
    <t>S02142</t>
  </si>
  <si>
    <t>唐圣杰</t>
  </si>
  <si>
    <t>S02141</t>
  </si>
  <si>
    <t>唐家邦</t>
  </si>
  <si>
    <t>18665586993</t>
  </si>
  <si>
    <t>S13350</t>
  </si>
  <si>
    <t>唐果</t>
  </si>
  <si>
    <t>18318986336</t>
  </si>
  <si>
    <t>13889901655</t>
  </si>
  <si>
    <t>S02140</t>
  </si>
  <si>
    <t>谭之盈</t>
  </si>
  <si>
    <t>13719254833</t>
  </si>
  <si>
    <t>S16794</t>
  </si>
  <si>
    <t>谭之灏</t>
  </si>
  <si>
    <t>2011-06-22</t>
  </si>
  <si>
    <t>佛山南海区里水小学</t>
  </si>
  <si>
    <t>S02139</t>
  </si>
  <si>
    <t>谭西原</t>
  </si>
  <si>
    <t>13632327748</t>
  </si>
  <si>
    <t>广州市越秀区水荫路小学</t>
  </si>
  <si>
    <t>175.55</t>
  </si>
  <si>
    <t>S02138</t>
  </si>
  <si>
    <t>谭雯文</t>
  </si>
  <si>
    <t>45681.64</t>
  </si>
  <si>
    <t>S02137</t>
  </si>
  <si>
    <t>谭浩民</t>
  </si>
  <si>
    <t>13710732837</t>
  </si>
  <si>
    <t>S12288</t>
  </si>
  <si>
    <t>谭恩泽</t>
  </si>
  <si>
    <t>2011-07-20</t>
  </si>
  <si>
    <t>13798170097</t>
  </si>
  <si>
    <t>林玮蓉</t>
  </si>
  <si>
    <t>S16908</t>
  </si>
  <si>
    <t>孙子然</t>
  </si>
  <si>
    <t>18928828832</t>
  </si>
  <si>
    <t>S10577</t>
  </si>
  <si>
    <t>苏梓涵</t>
  </si>
  <si>
    <t>2011-10-09</t>
  </si>
  <si>
    <t>13570365151</t>
  </si>
  <si>
    <t>广东省委机关幼儿园</t>
  </si>
  <si>
    <t>S02136</t>
  </si>
  <si>
    <t>苏子东</t>
  </si>
  <si>
    <t>13503057480</t>
  </si>
  <si>
    <t>S13572</t>
  </si>
  <si>
    <t>苏晓悦</t>
  </si>
  <si>
    <t>2008-11-14</t>
  </si>
  <si>
    <t>13711402443</t>
  </si>
  <si>
    <t>S02135</t>
  </si>
  <si>
    <t>苏蔚敏</t>
  </si>
  <si>
    <t>9766.72</t>
  </si>
  <si>
    <t>S13295</t>
  </si>
  <si>
    <t>苏思睿</t>
  </si>
  <si>
    <t>18011937732</t>
  </si>
  <si>
    <t>S13573</t>
  </si>
  <si>
    <t>苏浩鸣</t>
  </si>
  <si>
    <t>2014-07-31</t>
  </si>
  <si>
    <t>07-网络咨询,02-课题：童话剧</t>
  </si>
  <si>
    <t>S02134</t>
  </si>
  <si>
    <t>苏承钧</t>
  </si>
  <si>
    <t>13632385831</t>
  </si>
  <si>
    <t>S02133</t>
  </si>
  <si>
    <t>宋昊轩</t>
  </si>
  <si>
    <t>13828832458</t>
  </si>
  <si>
    <t>S10219</t>
  </si>
  <si>
    <t>石亚德</t>
  </si>
  <si>
    <t>2011-08-05</t>
  </si>
  <si>
    <t>13826030340</t>
  </si>
  <si>
    <t>S02132</t>
  </si>
  <si>
    <t>石心悦</t>
  </si>
  <si>
    <t>13660398029</t>
  </si>
  <si>
    <t>S02131</t>
  </si>
  <si>
    <t>石家铭</t>
  </si>
  <si>
    <t>13660280210</t>
  </si>
  <si>
    <t>S02130</t>
  </si>
  <si>
    <t>石枫</t>
  </si>
  <si>
    <t>13435679364</t>
  </si>
  <si>
    <t>S02129</t>
  </si>
  <si>
    <t>石尔德</t>
  </si>
  <si>
    <t>58400.03</t>
  </si>
  <si>
    <t>S02128</t>
  </si>
  <si>
    <t>师海宸</t>
  </si>
  <si>
    <t>S02127</t>
  </si>
  <si>
    <t>沈逸锴</t>
  </si>
  <si>
    <t>13632301123</t>
  </si>
  <si>
    <t>S12263</t>
  </si>
  <si>
    <t>沈均钖</t>
  </si>
  <si>
    <t>2011-08-25</t>
  </si>
  <si>
    <t>13450223200</t>
  </si>
  <si>
    <t>S02126</t>
  </si>
  <si>
    <t>沈杰楷</t>
  </si>
  <si>
    <t>18688897508</t>
  </si>
  <si>
    <t>S07467</t>
  </si>
  <si>
    <t>佘思源</t>
  </si>
  <si>
    <t>2010-06-22</t>
  </si>
  <si>
    <t>18818857732</t>
  </si>
  <si>
    <t>S02125</t>
  </si>
  <si>
    <t>邵子乔</t>
  </si>
  <si>
    <t>S02124</t>
  </si>
  <si>
    <t>尚思宇</t>
  </si>
  <si>
    <t>18620501913</t>
  </si>
  <si>
    <t>S17862</t>
  </si>
  <si>
    <t>阮思皓</t>
  </si>
  <si>
    <t>2011-04-11</t>
  </si>
  <si>
    <t>13925118657</t>
  </si>
  <si>
    <t>2017-07-03</t>
  </si>
  <si>
    <t>S02123</t>
  </si>
  <si>
    <t>阮舒晴</t>
  </si>
  <si>
    <t>18620060660</t>
  </si>
  <si>
    <t>S10541</t>
  </si>
  <si>
    <t>容文皓</t>
  </si>
  <si>
    <t>2010-06-01</t>
  </si>
  <si>
    <t>13535583608</t>
  </si>
  <si>
    <t>S02122</t>
  </si>
  <si>
    <t>容锦莹</t>
  </si>
  <si>
    <t>13539989280</t>
  </si>
  <si>
    <t>2348.84</t>
  </si>
  <si>
    <t>S13749</t>
  </si>
  <si>
    <t>戎先烨</t>
  </si>
  <si>
    <t>2012-03-11</t>
  </si>
  <si>
    <t>13824411535</t>
  </si>
  <si>
    <t>S02121</t>
  </si>
  <si>
    <t>绕昊民</t>
  </si>
  <si>
    <t>13560049909</t>
  </si>
  <si>
    <t>S02120</t>
  </si>
  <si>
    <t>饶平歌</t>
  </si>
  <si>
    <t>18998290299</t>
  </si>
  <si>
    <t>S12304</t>
  </si>
  <si>
    <t>曲凌睿</t>
  </si>
  <si>
    <t>13660448270</t>
  </si>
  <si>
    <t>番禺市桥中心</t>
  </si>
  <si>
    <t>广州市番禺区市桥街中心幼儿园</t>
  </si>
  <si>
    <t>S08387</t>
  </si>
  <si>
    <t>区雅菲</t>
  </si>
  <si>
    <t>2011-12-09</t>
  </si>
  <si>
    <t>13416161402</t>
  </si>
  <si>
    <t>S02119</t>
  </si>
  <si>
    <t>邱依婧</t>
  </si>
  <si>
    <t>13902222989</t>
  </si>
  <si>
    <t>S02118</t>
  </si>
  <si>
    <t>邱涣栩</t>
  </si>
  <si>
    <t>18688420428</t>
  </si>
  <si>
    <t>S02117</t>
  </si>
  <si>
    <t>邱浩森</t>
  </si>
  <si>
    <t>13924006728</t>
  </si>
  <si>
    <t>S02116</t>
  </si>
  <si>
    <t>邱奥青</t>
  </si>
  <si>
    <t>S02115</t>
  </si>
  <si>
    <t>秦梓浩</t>
  </si>
  <si>
    <t>13539772138</t>
  </si>
  <si>
    <t>S02114</t>
  </si>
  <si>
    <t>秦添姿</t>
  </si>
  <si>
    <t>18664768787</t>
  </si>
  <si>
    <t>广州市越秀区雄鹰学校</t>
  </si>
  <si>
    <t>17311.00</t>
  </si>
  <si>
    <t>S02113</t>
  </si>
  <si>
    <t>秦菡</t>
  </si>
  <si>
    <t>13539817103</t>
  </si>
  <si>
    <t>4297.94</t>
  </si>
  <si>
    <t>S16842</t>
  </si>
  <si>
    <t>乔小刚</t>
  </si>
  <si>
    <t>13922488023</t>
  </si>
  <si>
    <t>S02112</t>
  </si>
  <si>
    <t>钱浩阳</t>
  </si>
  <si>
    <t>13902288808</t>
  </si>
  <si>
    <t>S02111</t>
  </si>
  <si>
    <t>齐择文</t>
  </si>
  <si>
    <t>18826280099</t>
  </si>
  <si>
    <t>广州市南沙区金隆小学</t>
  </si>
  <si>
    <t>S07605</t>
  </si>
  <si>
    <t>濮曲</t>
  </si>
  <si>
    <t>18928813770</t>
  </si>
  <si>
    <t>2016-12-31</t>
  </si>
  <si>
    <t>S02110</t>
  </si>
  <si>
    <t>彭梓桂</t>
  </si>
  <si>
    <t>13501518388</t>
  </si>
  <si>
    <t>广州市越秀区中山二路小学</t>
  </si>
  <si>
    <t>S02109</t>
  </si>
  <si>
    <t>彭允钟</t>
  </si>
  <si>
    <t>18620290516</t>
  </si>
  <si>
    <t>S02108</t>
  </si>
  <si>
    <t>彭玥悦</t>
  </si>
  <si>
    <t>18665014900</t>
  </si>
  <si>
    <t>S02107</t>
  </si>
  <si>
    <t>彭翊菲</t>
  </si>
  <si>
    <t>S02106</t>
  </si>
  <si>
    <t>彭素盈</t>
  </si>
  <si>
    <t>13527777021</t>
  </si>
  <si>
    <t>广州市越秀区东风西路小学</t>
  </si>
  <si>
    <t>S02105</t>
  </si>
  <si>
    <t>彭慕阳</t>
  </si>
  <si>
    <t>13509019153</t>
  </si>
  <si>
    <t>S08330</t>
  </si>
  <si>
    <t>彭乐晨</t>
  </si>
  <si>
    <t>15989262103</t>
  </si>
  <si>
    <t>彭</t>
  </si>
  <si>
    <t>13922112830</t>
  </si>
  <si>
    <t>S02104</t>
  </si>
  <si>
    <t>彭进</t>
  </si>
  <si>
    <t>13430229291</t>
  </si>
  <si>
    <t>S10919</t>
  </si>
  <si>
    <t>庞茹涵</t>
  </si>
  <si>
    <t>2013-09-17</t>
  </si>
  <si>
    <t>13760787265</t>
  </si>
  <si>
    <t>S02103</t>
  </si>
  <si>
    <t>庞茗轩</t>
  </si>
  <si>
    <t>13500023000</t>
  </si>
  <si>
    <t>51164.98</t>
  </si>
  <si>
    <t>S02102</t>
  </si>
  <si>
    <t>潘雨忻</t>
  </si>
  <si>
    <t>13826253868</t>
  </si>
  <si>
    <t>S10641</t>
  </si>
  <si>
    <t>潘雨澄</t>
  </si>
  <si>
    <t>18588815017</t>
  </si>
  <si>
    <t>S07365</t>
  </si>
  <si>
    <t>潘映彤</t>
  </si>
  <si>
    <t>2010-02-08</t>
  </si>
  <si>
    <t>13560383811</t>
  </si>
  <si>
    <t>2016-12-09</t>
  </si>
  <si>
    <t>2017-04-01</t>
  </si>
  <si>
    <t>S13178</t>
  </si>
  <si>
    <t>潘羿彤</t>
  </si>
  <si>
    <t>13632449610</t>
  </si>
  <si>
    <t>S13781</t>
  </si>
  <si>
    <t>潘彦沂</t>
  </si>
  <si>
    <t>13828446228</t>
  </si>
  <si>
    <t>S02101</t>
  </si>
  <si>
    <t>潘心怡</t>
  </si>
  <si>
    <t>13302396628</t>
  </si>
  <si>
    <t>S02100</t>
  </si>
  <si>
    <t>潘思卓</t>
  </si>
  <si>
    <t>13676257101</t>
  </si>
  <si>
    <t>S02099</t>
  </si>
  <si>
    <t>潘启浚</t>
  </si>
  <si>
    <t>18620237326</t>
  </si>
  <si>
    <t>广州市华侨外国语学校</t>
  </si>
  <si>
    <t>S02098</t>
  </si>
  <si>
    <t>潘品言</t>
  </si>
  <si>
    <t>60883.67</t>
  </si>
  <si>
    <t>S02097</t>
  </si>
  <si>
    <t>潘明远</t>
  </si>
  <si>
    <t>13902282274</t>
  </si>
  <si>
    <t>S02096</t>
  </si>
  <si>
    <t>潘俊瑜</t>
  </si>
  <si>
    <t>S02095</t>
  </si>
  <si>
    <t>潘君昊</t>
  </si>
  <si>
    <t>13682272251</t>
  </si>
  <si>
    <t>S02094</t>
  </si>
  <si>
    <t>潘锦添</t>
  </si>
  <si>
    <t>13922201473</t>
  </si>
  <si>
    <t>S02093</t>
  </si>
  <si>
    <t>潘恒予</t>
  </si>
  <si>
    <t>S02092</t>
  </si>
  <si>
    <t>潘恒钕</t>
  </si>
  <si>
    <t>13570282048</t>
  </si>
  <si>
    <t>S02091</t>
  </si>
  <si>
    <t>欧芷晴</t>
  </si>
  <si>
    <t>13926463875</t>
  </si>
  <si>
    <t>3831.75</t>
  </si>
  <si>
    <t>S02090</t>
  </si>
  <si>
    <t>欧阳榕熙</t>
  </si>
  <si>
    <t>S02089</t>
  </si>
  <si>
    <t>欧彦彤</t>
  </si>
  <si>
    <t>13609701631</t>
  </si>
  <si>
    <t>S02088</t>
  </si>
  <si>
    <t>欧可</t>
  </si>
  <si>
    <t>1747.67</t>
  </si>
  <si>
    <t>S02087</t>
  </si>
  <si>
    <t>欧铠睿</t>
  </si>
  <si>
    <t>13226682511</t>
  </si>
  <si>
    <t>S02086</t>
  </si>
  <si>
    <t>欧晨熙</t>
  </si>
  <si>
    <t>13925048363</t>
  </si>
  <si>
    <t>-1383.76</t>
  </si>
  <si>
    <t>S02085</t>
  </si>
  <si>
    <t>牛子瑶</t>
  </si>
  <si>
    <t>13668994376</t>
  </si>
  <si>
    <t>S02084</t>
  </si>
  <si>
    <t>聂鸣言</t>
  </si>
  <si>
    <t>18902380347</t>
  </si>
  <si>
    <t>S02083</t>
  </si>
  <si>
    <t>莫梓颖</t>
  </si>
  <si>
    <t>15902067398</t>
  </si>
  <si>
    <t>S02082</t>
  </si>
  <si>
    <t>莫佩霖</t>
  </si>
  <si>
    <t>13509286669</t>
  </si>
  <si>
    <t>广州市越秀区新河浦幼儿园</t>
  </si>
  <si>
    <t>S07372</t>
  </si>
  <si>
    <t>莫荔雅</t>
  </si>
  <si>
    <t>2010-06-10</t>
  </si>
  <si>
    <t>18665705587</t>
  </si>
  <si>
    <t>S10973</t>
  </si>
  <si>
    <t>莫皓珺</t>
  </si>
  <si>
    <t>13826109580</t>
  </si>
  <si>
    <t>S13547</t>
  </si>
  <si>
    <t>萌萌</t>
  </si>
  <si>
    <t>2013-03-25</t>
  </si>
  <si>
    <t>13570327322</t>
  </si>
  <si>
    <t>幼师附幼</t>
  </si>
  <si>
    <t>S10275</t>
  </si>
  <si>
    <t>梅潇文</t>
  </si>
  <si>
    <t>18818858143</t>
  </si>
  <si>
    <t>S10268</t>
  </si>
  <si>
    <t>梅萧文</t>
  </si>
  <si>
    <t>18925101777</t>
  </si>
  <si>
    <t>S10265</t>
  </si>
  <si>
    <t>18818853843</t>
  </si>
  <si>
    <t>S10590</t>
  </si>
  <si>
    <t>梅桂</t>
  </si>
  <si>
    <t>2012-07-25</t>
  </si>
  <si>
    <t>13416498911</t>
  </si>
  <si>
    <t>S02081</t>
  </si>
  <si>
    <t>毛芷彤</t>
  </si>
  <si>
    <t>13710781080</t>
  </si>
  <si>
    <t>S16876</t>
  </si>
  <si>
    <t>毛彦人</t>
  </si>
  <si>
    <t>2009-01-09</t>
  </si>
  <si>
    <t>18613153176</t>
  </si>
  <si>
    <t>广州市越秀区执信南路小学</t>
  </si>
  <si>
    <t>S08190</t>
  </si>
  <si>
    <t>毛婧灵</t>
  </si>
  <si>
    <t>2013-05-20</t>
  </si>
  <si>
    <t>18620836983</t>
  </si>
  <si>
    <t>S13788</t>
  </si>
  <si>
    <t>麦语芯</t>
  </si>
  <si>
    <t>13808894844</t>
  </si>
  <si>
    <t>S09450</t>
  </si>
  <si>
    <t>麦雅晴</t>
  </si>
  <si>
    <t>2014-03-31</t>
  </si>
  <si>
    <t>13342884011</t>
  </si>
  <si>
    <t>2017-04-21</t>
  </si>
  <si>
    <t>8560.00</t>
  </si>
  <si>
    <t>S02080</t>
  </si>
  <si>
    <t>麦雅茜</t>
  </si>
  <si>
    <t>13602845900</t>
  </si>
  <si>
    <t>S02079</t>
  </si>
  <si>
    <t>麦曦文</t>
  </si>
  <si>
    <t>13802798911</t>
  </si>
  <si>
    <t>S02078</t>
  </si>
  <si>
    <t>麦颂楷</t>
  </si>
  <si>
    <t>13922731500</t>
  </si>
  <si>
    <t>797.50</t>
  </si>
  <si>
    <t>S02077</t>
  </si>
  <si>
    <t>麦俪馨</t>
  </si>
  <si>
    <t>13503036325</t>
  </si>
  <si>
    <t>S09269</t>
  </si>
  <si>
    <t>2017-04-14</t>
  </si>
  <si>
    <t>广州市海珠区宝玉直小学</t>
  </si>
  <si>
    <t>S07201</t>
  </si>
  <si>
    <t>马紫苜</t>
  </si>
  <si>
    <t>2010-07-29</t>
  </si>
  <si>
    <t>13570534207</t>
  </si>
  <si>
    <t>2016-12-03</t>
  </si>
  <si>
    <t>73480.00</t>
  </si>
  <si>
    <t>S02076</t>
  </si>
  <si>
    <t>马毓莹</t>
  </si>
  <si>
    <t>S02075</t>
  </si>
  <si>
    <t>马仪娴</t>
  </si>
  <si>
    <t>13533559666</t>
  </si>
  <si>
    <t>S10102</t>
  </si>
  <si>
    <t>马贤</t>
  </si>
  <si>
    <t>13710440037</t>
  </si>
  <si>
    <t>S10090</t>
  </si>
  <si>
    <t>马仕仁</t>
  </si>
  <si>
    <t>871.25</t>
  </si>
  <si>
    <t>S13128</t>
  </si>
  <si>
    <t>马睿妍</t>
  </si>
  <si>
    <t>2012-12-12</t>
  </si>
  <si>
    <t>13760669100</t>
  </si>
  <si>
    <t>S02074</t>
  </si>
  <si>
    <t>马睿恺</t>
  </si>
  <si>
    <t>13600480100</t>
  </si>
  <si>
    <t>-461.25</t>
  </si>
  <si>
    <t>S08352</t>
  </si>
  <si>
    <t>马铭</t>
  </si>
  <si>
    <t>2011-02-17</t>
  </si>
  <si>
    <t>13416389613</t>
  </si>
  <si>
    <t>2017-03-17</t>
  </si>
  <si>
    <t>S07837</t>
  </si>
  <si>
    <t>骆至铖</t>
  </si>
  <si>
    <t>2008-12-04</t>
  </si>
  <si>
    <t>13902249718</t>
  </si>
  <si>
    <t>S02073</t>
  </si>
  <si>
    <t>骆康毅</t>
  </si>
  <si>
    <t>13902201649</t>
  </si>
  <si>
    <t>S02072</t>
  </si>
  <si>
    <t>罗梓轩</t>
  </si>
  <si>
    <t>18666082060</t>
  </si>
  <si>
    <t>S02071</t>
  </si>
  <si>
    <t>罗祉烯</t>
  </si>
  <si>
    <t>13016024090</t>
  </si>
  <si>
    <t>S02070</t>
  </si>
  <si>
    <t>罗章熹</t>
  </si>
  <si>
    <t>18664506380</t>
  </si>
  <si>
    <t>S13348</t>
  </si>
  <si>
    <t>罗占优</t>
  </si>
  <si>
    <t>18802085836</t>
  </si>
  <si>
    <t>S09206</t>
  </si>
  <si>
    <t>罗悦庭</t>
  </si>
  <si>
    <t>13611405465</t>
  </si>
  <si>
    <t>2017-04-09</t>
  </si>
  <si>
    <t>S02069</t>
  </si>
  <si>
    <t>罗悦容</t>
  </si>
  <si>
    <t>13502434323</t>
  </si>
  <si>
    <t>S17399</t>
  </si>
  <si>
    <t>罗勋焯</t>
  </si>
  <si>
    <t>2009-09-17</t>
  </si>
  <si>
    <t>13802985546</t>
  </si>
  <si>
    <t>13802984253</t>
  </si>
  <si>
    <t>S02068</t>
  </si>
  <si>
    <t>罗昕榕</t>
  </si>
  <si>
    <t>13922230861</t>
  </si>
  <si>
    <t>65372.52</t>
  </si>
  <si>
    <t>S02067</t>
  </si>
  <si>
    <t>罗骐</t>
  </si>
  <si>
    <t>13642311713</t>
  </si>
  <si>
    <t>广州市第二中学</t>
  </si>
  <si>
    <t>S02066</t>
  </si>
  <si>
    <t>罗朗琛</t>
  </si>
  <si>
    <t>13802404129</t>
  </si>
  <si>
    <t>S02065</t>
  </si>
  <si>
    <t>罗珺玥</t>
  </si>
  <si>
    <t>13828454686</t>
  </si>
  <si>
    <t>19677.03</t>
  </si>
  <si>
    <t>S02064</t>
  </si>
  <si>
    <t>罗婧旖</t>
  </si>
  <si>
    <t>13570133405</t>
  </si>
  <si>
    <t>94417.96</t>
  </si>
  <si>
    <t>S16917</t>
  </si>
  <si>
    <t>吕雨瞳</t>
  </si>
  <si>
    <t>13168881899</t>
  </si>
  <si>
    <t>S08329</t>
  </si>
  <si>
    <t>陆韵如</t>
  </si>
  <si>
    <t>13632308103</t>
  </si>
  <si>
    <t>陆</t>
  </si>
  <si>
    <t>13535066407</t>
  </si>
  <si>
    <t>李</t>
  </si>
  <si>
    <t>S10318</t>
  </si>
  <si>
    <t>陆俊熹</t>
  </si>
  <si>
    <t>流花路小学</t>
  </si>
  <si>
    <t>13570557256</t>
  </si>
  <si>
    <t>S10550</t>
  </si>
  <si>
    <t>陆嘉雯</t>
  </si>
  <si>
    <t>13503084268</t>
  </si>
  <si>
    <t>S03605</t>
  </si>
  <si>
    <t>陆家浚</t>
  </si>
  <si>
    <t>18928818098</t>
  </si>
  <si>
    <t>S02063</t>
  </si>
  <si>
    <t>鲁易之</t>
  </si>
  <si>
    <t>13434211600</t>
  </si>
  <si>
    <t>S13666</t>
  </si>
  <si>
    <t>卢远彬</t>
  </si>
  <si>
    <t>2008-04-11</t>
  </si>
  <si>
    <t>13798005300</t>
  </si>
  <si>
    <t>02-课题：童话剧,03-课题：自然拼音</t>
  </si>
  <si>
    <t>S10661</t>
  </si>
  <si>
    <t>卢映羽</t>
  </si>
  <si>
    <t>2012-11-13</t>
  </si>
  <si>
    <t>13570377368</t>
  </si>
  <si>
    <t>卢轫</t>
  </si>
  <si>
    <t>810.00</t>
  </si>
  <si>
    <t>S02062</t>
  </si>
  <si>
    <t>卢旸明</t>
  </si>
  <si>
    <t>13668932735</t>
  </si>
  <si>
    <t>5399.24</t>
  </si>
  <si>
    <t>S02061</t>
  </si>
  <si>
    <t>卢珝彦</t>
  </si>
  <si>
    <t>S13678</t>
  </si>
  <si>
    <t>卢鑫4215</t>
  </si>
  <si>
    <t>2013-06-25</t>
  </si>
  <si>
    <t>13688854215</t>
  </si>
  <si>
    <t>S10686</t>
  </si>
  <si>
    <t>卢施羽</t>
  </si>
  <si>
    <t>2014-04-03</t>
  </si>
  <si>
    <t>S02060</t>
  </si>
  <si>
    <t>楼程丹</t>
  </si>
  <si>
    <t>S02059</t>
  </si>
  <si>
    <t>龙子玉</t>
  </si>
  <si>
    <t>49410.17</t>
  </si>
  <si>
    <t>S07199</t>
  </si>
  <si>
    <t>龙芝彤</t>
  </si>
  <si>
    <t>2010-08-13</t>
  </si>
  <si>
    <t>13632270908</t>
  </si>
  <si>
    <t>S02058</t>
  </si>
  <si>
    <t>龙逸轩</t>
  </si>
  <si>
    <t>18688902422</t>
  </si>
  <si>
    <t>S02057</t>
  </si>
  <si>
    <t>龙亦菲</t>
  </si>
  <si>
    <t>13430218300</t>
  </si>
  <si>
    <t>S02056</t>
  </si>
  <si>
    <t>龙亦凡</t>
  </si>
  <si>
    <t>24459.68</t>
  </si>
  <si>
    <t>S02055</t>
  </si>
  <si>
    <t>龙晓玥</t>
  </si>
  <si>
    <t>18680270651</t>
  </si>
  <si>
    <t>S02054</t>
  </si>
  <si>
    <t>龙巧欣</t>
  </si>
  <si>
    <t>13600221180</t>
  </si>
  <si>
    <t>华南师范大学附属小学</t>
  </si>
  <si>
    <t>S08235</t>
  </si>
  <si>
    <t>龙品丞</t>
  </si>
  <si>
    <t>2011-07-06</t>
  </si>
  <si>
    <t>13527855926</t>
  </si>
  <si>
    <t>S12314</t>
  </si>
  <si>
    <t>龙嘉轩</t>
  </si>
  <si>
    <t>2010-07-18</t>
  </si>
  <si>
    <t>18665666964</t>
  </si>
  <si>
    <t>广州市天河区华阳小学</t>
  </si>
  <si>
    <t>S12293</t>
  </si>
  <si>
    <t>龙唤琳</t>
  </si>
  <si>
    <t>2010-09-05</t>
  </si>
  <si>
    <t>13560022118</t>
  </si>
  <si>
    <t>广州市白云区华师附中实验小学</t>
  </si>
  <si>
    <t>S15991</t>
  </si>
  <si>
    <t>龙柄宪</t>
  </si>
  <si>
    <t>2014-06-03</t>
  </si>
  <si>
    <t>15602334748</t>
  </si>
  <si>
    <t>其他999</t>
  </si>
  <si>
    <t>3100.00</t>
  </si>
  <si>
    <t>S02053</t>
  </si>
  <si>
    <t>柳凌风</t>
  </si>
  <si>
    <t>13711439717</t>
  </si>
  <si>
    <t>243.62</t>
  </si>
  <si>
    <t>S02052</t>
  </si>
  <si>
    <t>柳可馨</t>
  </si>
  <si>
    <t>13694254296</t>
  </si>
  <si>
    <t>S12291</t>
  </si>
  <si>
    <t>柳百鸿</t>
  </si>
  <si>
    <t>2011-11-06</t>
  </si>
  <si>
    <t>15018729798</t>
  </si>
  <si>
    <t>S02051</t>
  </si>
  <si>
    <t>刘梓妤</t>
  </si>
  <si>
    <t>13322811200</t>
  </si>
  <si>
    <t>52116.00</t>
  </si>
  <si>
    <t>S08068</t>
  </si>
  <si>
    <t>刘梓苏</t>
  </si>
  <si>
    <t>2009-08-22</t>
  </si>
  <si>
    <t>18988802096</t>
  </si>
  <si>
    <t>2017-02-24</t>
  </si>
  <si>
    <t>13302338799</t>
  </si>
  <si>
    <t>S02050</t>
  </si>
  <si>
    <t>刘子琳</t>
  </si>
  <si>
    <t>13826128983</t>
  </si>
  <si>
    <t>S17458</t>
  </si>
  <si>
    <t>刘子汉</t>
  </si>
  <si>
    <t>2008-06-03</t>
  </si>
  <si>
    <t>13600482848</t>
  </si>
  <si>
    <t>6380.00</t>
  </si>
  <si>
    <t>S10129</t>
  </si>
  <si>
    <t>刘芷菱</t>
  </si>
  <si>
    <t>13925155608</t>
  </si>
  <si>
    <t>S02049</t>
  </si>
  <si>
    <t>刘镇谊</t>
  </si>
  <si>
    <t>15112127592</t>
  </si>
  <si>
    <t>S16480</t>
  </si>
  <si>
    <t>刘镇赫</t>
  </si>
  <si>
    <t>13312863383</t>
  </si>
  <si>
    <t>S02048</t>
  </si>
  <si>
    <t>刘祯</t>
  </si>
  <si>
    <t>13570201292</t>
  </si>
  <si>
    <t>2138.49</t>
  </si>
  <si>
    <t>S07586</t>
  </si>
  <si>
    <t>刘钊洋</t>
  </si>
  <si>
    <t>2006-06-30</t>
  </si>
  <si>
    <t>13602892383</t>
  </si>
  <si>
    <t>2016-12-30</t>
  </si>
  <si>
    <t>47916.00</t>
  </si>
  <si>
    <t>S02047</t>
  </si>
  <si>
    <t>刘远俊</t>
  </si>
  <si>
    <t>13631453966</t>
  </si>
  <si>
    <t>S02046</t>
  </si>
  <si>
    <t>刘宥呈</t>
  </si>
  <si>
    <t>13924031223</t>
  </si>
  <si>
    <t>S02045</t>
  </si>
  <si>
    <t>刘又宁</t>
  </si>
  <si>
    <t>18922110920</t>
  </si>
  <si>
    <t>S02044</t>
  </si>
  <si>
    <t>刘懿彬</t>
  </si>
  <si>
    <t>13710828559</t>
  </si>
  <si>
    <t>5500.00</t>
  </si>
  <si>
    <t>S16806</t>
  </si>
  <si>
    <t>刘逸洋</t>
  </si>
  <si>
    <t>2007-01-27</t>
  </si>
  <si>
    <t>13600473499</t>
  </si>
  <si>
    <t>13902267274</t>
  </si>
  <si>
    <t>19300.00</t>
  </si>
  <si>
    <t>S02043</t>
  </si>
  <si>
    <t>刘逸南</t>
  </si>
  <si>
    <t>13602490234</t>
  </si>
  <si>
    <t>S02042</t>
  </si>
  <si>
    <t>刘弈君</t>
  </si>
  <si>
    <t>13580557631</t>
  </si>
  <si>
    <t>S02041</t>
  </si>
  <si>
    <t>刘奕锡</t>
  </si>
  <si>
    <t>15323386968</t>
  </si>
  <si>
    <t>S02040</t>
  </si>
  <si>
    <t>刘奕君</t>
  </si>
  <si>
    <t>13711646875</t>
  </si>
  <si>
    <t>4115.96</t>
  </si>
  <si>
    <t>S17264</t>
  </si>
  <si>
    <t>刘亦馨</t>
  </si>
  <si>
    <t>2014-04-24</t>
  </si>
  <si>
    <t>13631442827</t>
  </si>
  <si>
    <t>13560291566</t>
  </si>
  <si>
    <t>S02039</t>
  </si>
  <si>
    <t>刘一偌</t>
  </si>
  <si>
    <t>13570210908</t>
  </si>
  <si>
    <t>S16832</t>
  </si>
  <si>
    <t>刘颜锐</t>
  </si>
  <si>
    <t>13632231753</t>
  </si>
  <si>
    <t>S02038</t>
  </si>
  <si>
    <t>刘晓阳</t>
  </si>
  <si>
    <t>13826405227</t>
  </si>
  <si>
    <t>S02037</t>
  </si>
  <si>
    <t>刘晓晓</t>
  </si>
  <si>
    <t>13502296160</t>
  </si>
  <si>
    <t>S02036</t>
  </si>
  <si>
    <t>刘熙彤</t>
  </si>
  <si>
    <t>18620072988</t>
  </si>
  <si>
    <t>S02035</t>
  </si>
  <si>
    <t>刘晞汶</t>
  </si>
  <si>
    <t>13802929594</t>
  </si>
  <si>
    <t>3月流失</t>
  </si>
  <si>
    <t>S02034</t>
  </si>
  <si>
    <t>刘思言</t>
  </si>
  <si>
    <t>13925106253</t>
  </si>
  <si>
    <t>S02033</t>
  </si>
  <si>
    <t>刘倩瑜</t>
  </si>
  <si>
    <t>13697439038</t>
  </si>
  <si>
    <t>广州市五羊中学</t>
  </si>
  <si>
    <t>S02032</t>
  </si>
  <si>
    <t>刘立仁</t>
  </si>
  <si>
    <t>13822294622</t>
  </si>
  <si>
    <t>S10900</t>
  </si>
  <si>
    <t>刘俊国</t>
  </si>
  <si>
    <t>2008-01-16</t>
  </si>
  <si>
    <t>13760719853</t>
  </si>
  <si>
    <t>S02031</t>
  </si>
  <si>
    <t>刘家乐</t>
  </si>
  <si>
    <t>13760631104</t>
  </si>
  <si>
    <t>S02030</t>
  </si>
  <si>
    <t>刘华峻</t>
  </si>
  <si>
    <t>S02029</t>
  </si>
  <si>
    <t>刘灏恩</t>
  </si>
  <si>
    <t>13719220200</t>
  </si>
  <si>
    <t>S02028</t>
  </si>
  <si>
    <t>刘浩然</t>
  </si>
  <si>
    <t>13560310048</t>
  </si>
  <si>
    <t>S02027</t>
  </si>
  <si>
    <t>刘浩东</t>
  </si>
  <si>
    <t>13533002323</t>
  </si>
  <si>
    <t>S13783</t>
  </si>
  <si>
    <t>刘昊儒</t>
  </si>
  <si>
    <t>2012-02-18</t>
  </si>
  <si>
    <t>13640274217</t>
  </si>
  <si>
    <t>S12279</t>
  </si>
  <si>
    <t>刘芾</t>
  </si>
  <si>
    <t>2014-08-26</t>
  </si>
  <si>
    <t>18665663345</t>
  </si>
  <si>
    <t>饶鹿</t>
  </si>
  <si>
    <t>S02026</t>
  </si>
  <si>
    <t>刘宸语</t>
  </si>
  <si>
    <t>S02025</t>
  </si>
  <si>
    <t>刘宸妤</t>
  </si>
  <si>
    <t>S12302</t>
  </si>
  <si>
    <t>刘澈恒</t>
  </si>
  <si>
    <t>55555555555</t>
  </si>
  <si>
    <t>3599.68</t>
  </si>
  <si>
    <t>S12285</t>
  </si>
  <si>
    <t>刘奔奔</t>
  </si>
  <si>
    <t>2014-09-15</t>
  </si>
  <si>
    <t>15920162806</t>
  </si>
  <si>
    <t>刘蕊</t>
  </si>
  <si>
    <t>S12271</t>
  </si>
  <si>
    <t>凌彤萱</t>
  </si>
  <si>
    <t>13660036146</t>
  </si>
  <si>
    <t>S02024</t>
  </si>
  <si>
    <t>林梓轩</t>
  </si>
  <si>
    <t>13924280390</t>
  </si>
  <si>
    <t>S16609</t>
  </si>
  <si>
    <t>林梓曈</t>
  </si>
  <si>
    <t>13632268755</t>
  </si>
  <si>
    <t>惠州市东湖双语学校</t>
  </si>
  <si>
    <t>S02023</t>
  </si>
  <si>
    <t>林子欣</t>
  </si>
  <si>
    <t>13902280977</t>
  </si>
  <si>
    <t>S02022</t>
  </si>
  <si>
    <t>林子乔</t>
  </si>
  <si>
    <t>13688892935</t>
  </si>
  <si>
    <t>S02021</t>
  </si>
  <si>
    <t>林子淇</t>
  </si>
  <si>
    <t>13556033115</t>
  </si>
  <si>
    <t>S02020</t>
  </si>
  <si>
    <t>林孜浩</t>
  </si>
  <si>
    <t>S02019</t>
  </si>
  <si>
    <t>林政旭</t>
  </si>
  <si>
    <t>18925090988</t>
  </si>
  <si>
    <t>S12589</t>
  </si>
  <si>
    <t>林煜宸</t>
  </si>
  <si>
    <t>13503049805</t>
  </si>
  <si>
    <t>S13764</t>
  </si>
  <si>
    <t>林钰婷</t>
  </si>
  <si>
    <t>13724036191</t>
  </si>
  <si>
    <t>月度活动课,03-课题：自然拼音</t>
  </si>
  <si>
    <t>S02018</t>
  </si>
  <si>
    <t>林钰镕</t>
  </si>
  <si>
    <t>S12274</t>
  </si>
  <si>
    <t>林萱</t>
  </si>
  <si>
    <t>13751863651</t>
  </si>
  <si>
    <t>S16266</t>
  </si>
  <si>
    <t>林煦力</t>
  </si>
  <si>
    <t>13610155266</t>
  </si>
  <si>
    <t>S15453</t>
  </si>
  <si>
    <t>林欣琦</t>
  </si>
  <si>
    <t>2009-07-26</t>
  </si>
  <si>
    <t>13711213001</t>
  </si>
  <si>
    <t>2017-06-04</t>
  </si>
  <si>
    <t>16860.00</t>
  </si>
  <si>
    <t>S15174</t>
  </si>
  <si>
    <t>林熙</t>
  </si>
  <si>
    <t>2005-08-18</t>
  </si>
  <si>
    <t>15989193304</t>
  </si>
  <si>
    <t>S13743</t>
  </si>
  <si>
    <t>林希妍</t>
  </si>
  <si>
    <t>2011-11-08</t>
  </si>
  <si>
    <t>13632388836</t>
  </si>
  <si>
    <t>S02017</t>
  </si>
  <si>
    <t>林柔圻</t>
  </si>
  <si>
    <t>18688873313</t>
  </si>
  <si>
    <t>S13567</t>
  </si>
  <si>
    <t>林箐</t>
  </si>
  <si>
    <t>2006-01-31</t>
  </si>
  <si>
    <t>13533880090</t>
  </si>
  <si>
    <t>S02016</t>
  </si>
  <si>
    <t>林绮然</t>
  </si>
  <si>
    <t>33495.00</t>
  </si>
  <si>
    <t>S02015</t>
  </si>
  <si>
    <t>林旻熙</t>
  </si>
  <si>
    <t>13925045345</t>
  </si>
  <si>
    <t>2745.50</t>
  </si>
  <si>
    <t>S02014</t>
  </si>
  <si>
    <t>林玏歆</t>
  </si>
  <si>
    <t>13889908430</t>
  </si>
  <si>
    <t>S02013</t>
  </si>
  <si>
    <t>林可欣</t>
  </si>
  <si>
    <t>13826244588</t>
  </si>
  <si>
    <t>S02012</t>
  </si>
  <si>
    <t>林可晴</t>
  </si>
  <si>
    <t>S13191</t>
  </si>
  <si>
    <t>林君瑜</t>
  </si>
  <si>
    <t>2012-08-02</t>
  </si>
  <si>
    <t>18922395991</t>
  </si>
  <si>
    <t>中二</t>
  </si>
  <si>
    <t>S02011</t>
  </si>
  <si>
    <t>林建毅</t>
  </si>
  <si>
    <t>13922476123</t>
  </si>
  <si>
    <t>33915.00</t>
  </si>
  <si>
    <t>S02010</t>
  </si>
  <si>
    <t>林建宁</t>
  </si>
  <si>
    <t>S12914</t>
  </si>
  <si>
    <t>林嘉滢</t>
  </si>
  <si>
    <t>13802521680</t>
  </si>
  <si>
    <t>奥园北师大幼儿园</t>
  </si>
  <si>
    <t>S13502</t>
  </si>
  <si>
    <t>林嘉阳</t>
  </si>
  <si>
    <t>2010-10-26</t>
  </si>
  <si>
    <t>13640343553</t>
  </si>
  <si>
    <t>13922280830</t>
  </si>
  <si>
    <t>S02009</t>
  </si>
  <si>
    <t>林恒逸</t>
  </si>
  <si>
    <t>18688448101</t>
  </si>
  <si>
    <t>S15924</t>
  </si>
  <si>
    <t>廖梓轩</t>
  </si>
  <si>
    <t>2008-12-08</t>
  </si>
  <si>
    <t>13826077993</t>
  </si>
  <si>
    <t>18460.00</t>
  </si>
  <si>
    <t>S02008</t>
  </si>
  <si>
    <t>廖肇麟</t>
  </si>
  <si>
    <t>13423630188</t>
  </si>
  <si>
    <t>S10816</t>
  </si>
  <si>
    <t>廖韵童</t>
  </si>
  <si>
    <t>2012-05-29</t>
  </si>
  <si>
    <t>13922293823</t>
  </si>
  <si>
    <t>13922284328</t>
  </si>
  <si>
    <t>S07200</t>
  </si>
  <si>
    <t>廖韵茹</t>
  </si>
  <si>
    <t>2010-07-14</t>
  </si>
  <si>
    <t>18078802626</t>
  </si>
  <si>
    <t>S09781</t>
  </si>
  <si>
    <t>廖袁一</t>
  </si>
  <si>
    <t>18620028362</t>
  </si>
  <si>
    <t>17376.00</t>
  </si>
  <si>
    <t>S02007</t>
  </si>
  <si>
    <t>廖烯潼</t>
  </si>
  <si>
    <t>15914336677</t>
  </si>
  <si>
    <t>S10063</t>
  </si>
  <si>
    <t>廖烯年</t>
  </si>
  <si>
    <t>18818918510</t>
  </si>
  <si>
    <t>S02006</t>
  </si>
  <si>
    <t>廖劭涵</t>
  </si>
  <si>
    <t>S02005</t>
  </si>
  <si>
    <t>廖海璐</t>
  </si>
  <si>
    <t>13825103909</t>
  </si>
  <si>
    <t>S02004</t>
  </si>
  <si>
    <t>梁仲康</t>
  </si>
  <si>
    <t>13602452968</t>
  </si>
  <si>
    <t>S02003</t>
  </si>
  <si>
    <t>梁芷桐</t>
  </si>
  <si>
    <t>13822298988</t>
  </si>
  <si>
    <t>广州市真光小学</t>
  </si>
  <si>
    <t>S07732</t>
  </si>
  <si>
    <t>梁雨辰</t>
  </si>
  <si>
    <t>2007-08-15</t>
  </si>
  <si>
    <t>13826195742</t>
  </si>
  <si>
    <t>2017-01-14</t>
  </si>
  <si>
    <t>13825108572</t>
  </si>
  <si>
    <t>40680.00</t>
  </si>
  <si>
    <t>S02002</t>
  </si>
  <si>
    <t>梁旖凌</t>
  </si>
  <si>
    <t>13802976109</t>
  </si>
  <si>
    <t>17200.00</t>
  </si>
  <si>
    <t>S02001</t>
  </si>
  <si>
    <t>梁栩健</t>
  </si>
  <si>
    <t>13682265745</t>
  </si>
  <si>
    <t>47506.10</t>
  </si>
  <si>
    <t>S02000</t>
  </si>
  <si>
    <t>梁显诚</t>
  </si>
  <si>
    <t>13822226332</t>
  </si>
  <si>
    <t>S01999</t>
  </si>
  <si>
    <t>梁吴悠</t>
  </si>
  <si>
    <t>13922137890</t>
  </si>
  <si>
    <t>S13767</t>
  </si>
  <si>
    <t>梁润林</t>
  </si>
  <si>
    <t>13826099459</t>
  </si>
  <si>
    <t>S01998</t>
  </si>
  <si>
    <t>梁锐翔</t>
  </si>
  <si>
    <t>S01997</t>
  </si>
  <si>
    <t>梁秦甄</t>
  </si>
  <si>
    <t>13902495597</t>
  </si>
  <si>
    <t>S01996</t>
  </si>
  <si>
    <t>梁立言</t>
  </si>
  <si>
    <t>18925108856</t>
  </si>
  <si>
    <t>广州市豪贤中学</t>
  </si>
  <si>
    <t>S13769</t>
  </si>
  <si>
    <t>梁晋玮</t>
  </si>
  <si>
    <t>13925020489</t>
  </si>
  <si>
    <t>S01995</t>
  </si>
  <si>
    <t>梁进</t>
  </si>
  <si>
    <t>广州市海珠区客村小学</t>
  </si>
  <si>
    <t>625.00</t>
  </si>
  <si>
    <t>S01994</t>
  </si>
  <si>
    <t>梁锦麟</t>
  </si>
  <si>
    <t>13527861315</t>
  </si>
  <si>
    <t>S10178</t>
  </si>
  <si>
    <t>梁家盈</t>
  </si>
  <si>
    <t>2009-09-10</t>
  </si>
  <si>
    <t>13660044743</t>
  </si>
  <si>
    <t>S01993</t>
  </si>
  <si>
    <t>梁家铭</t>
  </si>
  <si>
    <t>13802999300</t>
  </si>
  <si>
    <t>S15273</t>
  </si>
  <si>
    <t>梁家豪</t>
  </si>
  <si>
    <t>2011-03-11</t>
  </si>
  <si>
    <t>13902270961</t>
  </si>
  <si>
    <t>2017-05-27</t>
  </si>
  <si>
    <t>北大附中为明广州实验学校</t>
  </si>
  <si>
    <t>S01992</t>
  </si>
  <si>
    <t>梁慧乔</t>
  </si>
  <si>
    <t>13502573379</t>
  </si>
  <si>
    <t>12250.00</t>
  </si>
  <si>
    <t>S01991</t>
  </si>
  <si>
    <t>梁颢霆</t>
  </si>
  <si>
    <t>13922762582</t>
  </si>
  <si>
    <t>S01990</t>
  </si>
  <si>
    <t>梁栋炜</t>
  </si>
  <si>
    <t>S16285</t>
  </si>
  <si>
    <t>梁楚泽</t>
  </si>
  <si>
    <t>2009-06-09</t>
  </si>
  <si>
    <t>13503086665</t>
  </si>
  <si>
    <t>S01989</t>
  </si>
  <si>
    <t>梁宸</t>
  </si>
  <si>
    <t>55383.48</t>
  </si>
  <si>
    <t>S01988</t>
  </si>
  <si>
    <t>练相玥</t>
  </si>
  <si>
    <t>15920300789</t>
  </si>
  <si>
    <t>S10392</t>
  </si>
  <si>
    <t>李宗泽</t>
  </si>
  <si>
    <t>2004-09-24</t>
  </si>
  <si>
    <t>13503046559</t>
  </si>
  <si>
    <t>S01987</t>
  </si>
  <si>
    <t>李子项</t>
  </si>
  <si>
    <t>13650980492</t>
  </si>
  <si>
    <t>S09335</t>
  </si>
  <si>
    <t>李子为</t>
  </si>
  <si>
    <t>2008-11-20</t>
  </si>
  <si>
    <t>13538991165</t>
  </si>
  <si>
    <t>2017-04-15</t>
  </si>
  <si>
    <t>2班</t>
  </si>
  <si>
    <t>S01986</t>
  </si>
  <si>
    <t>李子路</t>
  </si>
  <si>
    <t>13609738188</t>
  </si>
  <si>
    <t>广东华侨中学</t>
  </si>
  <si>
    <t>S01985</t>
  </si>
  <si>
    <t>李子健</t>
  </si>
  <si>
    <t>13302304500</t>
  </si>
  <si>
    <t>S07850</t>
  </si>
  <si>
    <t>李咨良</t>
  </si>
  <si>
    <t>2009-12-02</t>
  </si>
  <si>
    <t>13609702842</t>
  </si>
  <si>
    <t>S01984</t>
  </si>
  <si>
    <t>李至臻</t>
  </si>
  <si>
    <t>13631391436</t>
  </si>
  <si>
    <t>S01983</t>
  </si>
  <si>
    <t>李至诚</t>
  </si>
  <si>
    <t>S10716</t>
  </si>
  <si>
    <t>李祉霏</t>
  </si>
  <si>
    <t>13640838388</t>
  </si>
  <si>
    <t>S07639</t>
  </si>
  <si>
    <t>李知翊</t>
  </si>
  <si>
    <t>2011-12-10</t>
  </si>
  <si>
    <t>15800023312</t>
  </si>
  <si>
    <t>2017-01-07</t>
  </si>
  <si>
    <t>48489.10</t>
  </si>
  <si>
    <t>S07491</t>
  </si>
  <si>
    <t>李政阳</t>
  </si>
  <si>
    <t>18818877999</t>
  </si>
  <si>
    <t>13925111000</t>
  </si>
  <si>
    <t>S01982</t>
  </si>
  <si>
    <t>李铮</t>
  </si>
  <si>
    <t>13922112171</t>
  </si>
  <si>
    <t>S13785</t>
  </si>
  <si>
    <t>李哲希</t>
  </si>
  <si>
    <t>2014-11-05</t>
  </si>
  <si>
    <t>13544575546</t>
  </si>
  <si>
    <t>S15882</t>
  </si>
  <si>
    <t>李月瑶</t>
  </si>
  <si>
    <t>2010-08-09</t>
  </si>
  <si>
    <t>15013103729</t>
  </si>
  <si>
    <t>93400.00</t>
  </si>
  <si>
    <t>S01981</t>
  </si>
  <si>
    <t>李媛</t>
  </si>
  <si>
    <t>18925121197</t>
  </si>
  <si>
    <t>S10798</t>
  </si>
  <si>
    <t>李雨轩1</t>
  </si>
  <si>
    <t>13430298160</t>
  </si>
  <si>
    <t>S01980</t>
  </si>
  <si>
    <t>李雨桐</t>
  </si>
  <si>
    <t>13610310855</t>
  </si>
  <si>
    <t>S15443</t>
  </si>
  <si>
    <t>李宇博</t>
  </si>
  <si>
    <t>2012-01-20</t>
  </si>
  <si>
    <t>45800.00</t>
  </si>
  <si>
    <t>S01979</t>
  </si>
  <si>
    <t>李莜</t>
  </si>
  <si>
    <t>13312887236</t>
  </si>
  <si>
    <t>S01978</t>
  </si>
  <si>
    <t>李奕霖</t>
  </si>
  <si>
    <t>13600044156</t>
  </si>
  <si>
    <t>S12577</t>
  </si>
  <si>
    <t>李易</t>
  </si>
  <si>
    <t>13560150830</t>
  </si>
  <si>
    <t>S13778</t>
  </si>
  <si>
    <t>李沂格</t>
  </si>
  <si>
    <t>15876555986</t>
  </si>
  <si>
    <t>S01977</t>
  </si>
  <si>
    <t>李彦澄</t>
  </si>
  <si>
    <t>18929585621</t>
  </si>
  <si>
    <t>S01976</t>
  </si>
  <si>
    <t>李岩鸿</t>
  </si>
  <si>
    <t>13316008599</t>
  </si>
  <si>
    <t>S07789</t>
  </si>
  <si>
    <t>李炫东</t>
  </si>
  <si>
    <t>2012-03-08</t>
  </si>
  <si>
    <t>13710920926</t>
  </si>
  <si>
    <t>24280.00</t>
  </si>
  <si>
    <t>S08283</t>
  </si>
  <si>
    <t>李泫葶</t>
  </si>
  <si>
    <t>2009-09-03</t>
  </si>
  <si>
    <t>13826430071</t>
  </si>
  <si>
    <t>李元勇</t>
  </si>
  <si>
    <t>13828491990</t>
  </si>
  <si>
    <t>蔡俊辉</t>
  </si>
  <si>
    <t>S01975</t>
  </si>
  <si>
    <t>李旭恒</t>
  </si>
  <si>
    <t>13711259988</t>
  </si>
  <si>
    <t>S01974</t>
  </si>
  <si>
    <t>李星仪</t>
  </si>
  <si>
    <t>13503038969</t>
  </si>
  <si>
    <t>10311.65</t>
  </si>
  <si>
    <t>S01973</t>
  </si>
  <si>
    <t>李星漩</t>
  </si>
  <si>
    <t>13632180202</t>
  </si>
  <si>
    <t>S01972</t>
  </si>
  <si>
    <t>李星珲</t>
  </si>
  <si>
    <t>S16476</t>
  </si>
  <si>
    <t>李歆悦</t>
  </si>
  <si>
    <t>13660684498</t>
  </si>
  <si>
    <t>S01971</t>
  </si>
  <si>
    <t>李欣怡</t>
  </si>
  <si>
    <t>13302337800</t>
  </si>
  <si>
    <t>S01970</t>
  </si>
  <si>
    <t>李晓昕</t>
  </si>
  <si>
    <t>13660262488</t>
  </si>
  <si>
    <t>S12301</t>
  </si>
  <si>
    <t>李小雅</t>
  </si>
  <si>
    <t>2005-06-06</t>
  </si>
  <si>
    <t>S01969</t>
  </si>
  <si>
    <t>李相龙</t>
  </si>
  <si>
    <t>S10893</t>
  </si>
  <si>
    <t>李浠橦</t>
  </si>
  <si>
    <t>2009-10-30</t>
  </si>
  <si>
    <t>18926290300</t>
  </si>
  <si>
    <t>S01968</t>
  </si>
  <si>
    <t>李玮</t>
  </si>
  <si>
    <t>13902244573</t>
  </si>
  <si>
    <t>广州市越秀区黄金实验幼儿园</t>
  </si>
  <si>
    <t>S01967</t>
  </si>
  <si>
    <t>李维</t>
  </si>
  <si>
    <t>13570231232</t>
  </si>
  <si>
    <t>1683.65</t>
  </si>
  <si>
    <t>S01966</t>
  </si>
  <si>
    <t>李婉荧</t>
  </si>
  <si>
    <t>S01965</t>
  </si>
  <si>
    <t>李颂诚</t>
  </si>
  <si>
    <t>52122.04</t>
  </si>
  <si>
    <t>S17762</t>
  </si>
  <si>
    <t>李思源</t>
  </si>
  <si>
    <t>13428827194</t>
  </si>
  <si>
    <t>2017-07-02</t>
  </si>
  <si>
    <t>S01964</t>
  </si>
  <si>
    <t>李思睿3823</t>
  </si>
  <si>
    <t>7364.50</t>
  </si>
  <si>
    <t>S01963</t>
  </si>
  <si>
    <t>李思睿0490</t>
  </si>
  <si>
    <t>13560230490</t>
  </si>
  <si>
    <t>S01962</t>
  </si>
  <si>
    <t>李如一</t>
  </si>
  <si>
    <t>13725268838</t>
  </si>
  <si>
    <t>S13792</t>
  </si>
  <si>
    <t>李沛霖</t>
  </si>
  <si>
    <t>2014-10-16</t>
  </si>
  <si>
    <t>13430303320</t>
  </si>
  <si>
    <t>S01961</t>
  </si>
  <si>
    <t>李铭轩</t>
  </si>
  <si>
    <t>经常换老师</t>
  </si>
  <si>
    <t>S01960</t>
  </si>
  <si>
    <t>李明睿</t>
  </si>
  <si>
    <t>13380018413</t>
  </si>
  <si>
    <t>S13712</t>
  </si>
  <si>
    <t>李明博</t>
  </si>
  <si>
    <t>2014-08-06</t>
  </si>
  <si>
    <t>13826035580</t>
  </si>
  <si>
    <t>S01959</t>
  </si>
  <si>
    <t>李明</t>
  </si>
  <si>
    <t>S01958</t>
  </si>
  <si>
    <t>李曼琪</t>
  </si>
  <si>
    <t>-922.48</t>
  </si>
  <si>
    <t>S01957</t>
  </si>
  <si>
    <t>李琳婉</t>
  </si>
  <si>
    <t>S01956</t>
  </si>
  <si>
    <t>李可欣</t>
  </si>
  <si>
    <t>13580399708</t>
  </si>
  <si>
    <t>2383.38</t>
  </si>
  <si>
    <t>S01955</t>
  </si>
  <si>
    <t>李康睿</t>
  </si>
  <si>
    <t>7509.33</t>
  </si>
  <si>
    <t>S01954</t>
  </si>
  <si>
    <t>李凯曦</t>
  </si>
  <si>
    <t>13600462282</t>
  </si>
  <si>
    <t>S01953</t>
  </si>
  <si>
    <t>李珺安</t>
  </si>
  <si>
    <t>13602806863</t>
  </si>
  <si>
    <t>S03543</t>
  </si>
  <si>
    <t>李炬辉</t>
  </si>
  <si>
    <t>13631377333</t>
  </si>
  <si>
    <t>S01952</t>
  </si>
  <si>
    <t>李劼睿</t>
  </si>
  <si>
    <t>13802542290</t>
  </si>
  <si>
    <t>S13575</t>
  </si>
  <si>
    <t>李简静</t>
  </si>
  <si>
    <t>2011-04-17</t>
  </si>
  <si>
    <t>18928895002</t>
  </si>
  <si>
    <t>S01951</t>
  </si>
  <si>
    <t>李嘉轩</t>
  </si>
  <si>
    <t>13922486272</t>
  </si>
  <si>
    <t>广州市荔湾区耀华小学</t>
  </si>
  <si>
    <t>S01950</t>
  </si>
  <si>
    <t>李嘉溦</t>
  </si>
  <si>
    <t>13632409224</t>
  </si>
  <si>
    <t>S01949</t>
  </si>
  <si>
    <t>李嘉乐</t>
  </si>
  <si>
    <t>13825120431</t>
  </si>
  <si>
    <t>S13775</t>
  </si>
  <si>
    <t>李嘉恩</t>
  </si>
  <si>
    <t>S01948</t>
  </si>
  <si>
    <t>李佳烨</t>
  </si>
  <si>
    <t>13763338889</t>
  </si>
  <si>
    <t>S01947</t>
  </si>
  <si>
    <t>李佳璇</t>
  </si>
  <si>
    <t>18688390322</t>
  </si>
  <si>
    <t>S12350</t>
  </si>
  <si>
    <t>李加和</t>
  </si>
  <si>
    <t>13533406116</t>
  </si>
  <si>
    <t>S08122</t>
  </si>
  <si>
    <t>李基铭</t>
  </si>
  <si>
    <t>13332828848</t>
  </si>
  <si>
    <t>2017-02-26</t>
  </si>
  <si>
    <t>S10388</t>
  </si>
  <si>
    <t>李基立</t>
  </si>
  <si>
    <t>4156.02</t>
  </si>
  <si>
    <t>S01946</t>
  </si>
  <si>
    <t>李慧欣</t>
  </si>
  <si>
    <t>13926293527</t>
  </si>
  <si>
    <t>S01945</t>
  </si>
  <si>
    <t>李弘博</t>
  </si>
  <si>
    <t>2277.31</t>
  </si>
  <si>
    <t>S01944</t>
  </si>
  <si>
    <t>李灏</t>
  </si>
  <si>
    <t>13433582225</t>
  </si>
  <si>
    <t>S01943</t>
  </si>
  <si>
    <t>李皓轩</t>
  </si>
  <si>
    <t>13724066615</t>
  </si>
  <si>
    <t>S01942</t>
  </si>
  <si>
    <t>李海玥</t>
  </si>
  <si>
    <t>13602828863</t>
  </si>
  <si>
    <t>S01941</t>
  </si>
  <si>
    <t>李贵旭</t>
  </si>
  <si>
    <t>18922108081</t>
  </si>
  <si>
    <t>S14060</t>
  </si>
  <si>
    <t>李冬卉</t>
  </si>
  <si>
    <t>2011-12-02</t>
  </si>
  <si>
    <t>13602443830</t>
  </si>
  <si>
    <t>S01940</t>
  </si>
  <si>
    <t>李狄科</t>
  </si>
  <si>
    <t>13610233366</t>
  </si>
  <si>
    <t>S16801</t>
  </si>
  <si>
    <t>李岱曈</t>
  </si>
  <si>
    <t>13580334641</t>
  </si>
  <si>
    <t>S01939</t>
  </si>
  <si>
    <t>李传辉</t>
  </si>
  <si>
    <t>13924197673</t>
  </si>
  <si>
    <t>S13722</t>
  </si>
  <si>
    <t>李崇睿</t>
  </si>
  <si>
    <t>13760767136</t>
  </si>
  <si>
    <t>S13790</t>
  </si>
  <si>
    <t>李澄欣</t>
  </si>
  <si>
    <t>13826188426</t>
  </si>
  <si>
    <t>S01938</t>
  </si>
  <si>
    <t>李承轩</t>
  </si>
  <si>
    <t>13600077460</t>
  </si>
  <si>
    <t>49210.00</t>
  </si>
  <si>
    <t>S08313</t>
  </si>
  <si>
    <t>李晨曦</t>
  </si>
  <si>
    <t>13711218336</t>
  </si>
  <si>
    <t>广州市海珠区晓港西马路小学</t>
  </si>
  <si>
    <t>S01937</t>
  </si>
  <si>
    <t>李宝怡</t>
  </si>
  <si>
    <t>15918600039</t>
  </si>
  <si>
    <t>S10865</t>
  </si>
  <si>
    <t>李柏熹</t>
  </si>
  <si>
    <t>2009-02-23</t>
  </si>
  <si>
    <t>13392116000</t>
  </si>
  <si>
    <t>S01936</t>
  </si>
  <si>
    <t>李艾</t>
  </si>
  <si>
    <t>13622289309</t>
  </si>
  <si>
    <t>3012.60</t>
  </si>
  <si>
    <t>S01935</t>
  </si>
  <si>
    <t>黎芷晴</t>
  </si>
  <si>
    <t>13922254281</t>
  </si>
  <si>
    <t>S10303</t>
  </si>
  <si>
    <t>黎镇贤</t>
  </si>
  <si>
    <t>13922332501</t>
  </si>
  <si>
    <t>S01934</t>
  </si>
  <si>
    <t>黎咏彤</t>
  </si>
  <si>
    <t>S17160</t>
  </si>
  <si>
    <t>黎熙希</t>
  </si>
  <si>
    <t>2005-08-23</t>
  </si>
  <si>
    <t>13924136845</t>
  </si>
  <si>
    <t>2280.00</t>
  </si>
  <si>
    <t>S10850</t>
  </si>
  <si>
    <t>黎家麟</t>
  </si>
  <si>
    <t>13829713613</t>
  </si>
  <si>
    <t>S01933</t>
  </si>
  <si>
    <t>雷紫惟</t>
  </si>
  <si>
    <t>13609756054</t>
  </si>
  <si>
    <t>S01932</t>
  </si>
  <si>
    <t>雷卓铖</t>
  </si>
  <si>
    <t>18602069988</t>
  </si>
  <si>
    <t>S17208</t>
  </si>
  <si>
    <t>雷兆坤</t>
  </si>
  <si>
    <t>13580424892</t>
  </si>
  <si>
    <t>S10364</t>
  </si>
  <si>
    <t>雷腾云</t>
  </si>
  <si>
    <t>15818185778</t>
  </si>
  <si>
    <t>S17085</t>
  </si>
  <si>
    <t>雷鹏飞</t>
  </si>
  <si>
    <t>15622270940</t>
  </si>
  <si>
    <t>四班</t>
  </si>
  <si>
    <t>S01931</t>
  </si>
  <si>
    <t>雷米雅</t>
  </si>
  <si>
    <t>S13738</t>
  </si>
  <si>
    <t>蓝楚雯</t>
  </si>
  <si>
    <t>2013-05-30</t>
  </si>
  <si>
    <t>15989082395</t>
  </si>
  <si>
    <t>S01930</t>
  </si>
  <si>
    <t>兰婷筠</t>
  </si>
  <si>
    <t>13826489648</t>
  </si>
  <si>
    <t>2496.00</t>
  </si>
  <si>
    <t>S14752</t>
  </si>
  <si>
    <t>兰博文</t>
  </si>
  <si>
    <t>2012-04-18</t>
  </si>
  <si>
    <t>15811886392</t>
  </si>
  <si>
    <t xml:space="preserve"> 15811886392</t>
  </si>
  <si>
    <t>S10273</t>
  </si>
  <si>
    <t>赖子鑫</t>
  </si>
  <si>
    <t>15920433331</t>
  </si>
  <si>
    <t>S13755</t>
  </si>
  <si>
    <t>赖芷妍</t>
  </si>
  <si>
    <t>13539950199</t>
  </si>
  <si>
    <t>S01929</t>
  </si>
  <si>
    <t>赖肇熠</t>
  </si>
  <si>
    <t>13609034077</t>
  </si>
  <si>
    <t>S01928</t>
  </si>
  <si>
    <t>赖雯琪</t>
  </si>
  <si>
    <t>S01927</t>
  </si>
  <si>
    <t>赖啟泰</t>
  </si>
  <si>
    <t>13427613613</t>
  </si>
  <si>
    <t>S17403</t>
  </si>
  <si>
    <t>赖昊轩</t>
  </si>
  <si>
    <t>2014-11-06</t>
  </si>
  <si>
    <t>13662315360</t>
  </si>
  <si>
    <t>15920481115</t>
  </si>
  <si>
    <t>广州市番禺区华南碧桂园中英文幼儿园</t>
  </si>
  <si>
    <t>S01926</t>
  </si>
  <si>
    <t>邝一鸣</t>
  </si>
  <si>
    <t>13719306988</t>
  </si>
  <si>
    <t>S09183</t>
  </si>
  <si>
    <t>邝祈峰</t>
  </si>
  <si>
    <t>2011-07-14</t>
  </si>
  <si>
    <t>13352825586</t>
  </si>
  <si>
    <t>15302376265</t>
  </si>
  <si>
    <t>S01925</t>
  </si>
  <si>
    <t>邝浩琛</t>
  </si>
  <si>
    <t>13802513360</t>
  </si>
  <si>
    <t>S07198</t>
  </si>
  <si>
    <t>匡姝涵</t>
  </si>
  <si>
    <t>2010-03-03</t>
  </si>
  <si>
    <t>13316039699</t>
  </si>
  <si>
    <t>S01924</t>
  </si>
  <si>
    <t>孔琪</t>
  </si>
  <si>
    <t>S01923</t>
  </si>
  <si>
    <t>柯子乔</t>
  </si>
  <si>
    <t>13926422599</t>
  </si>
  <si>
    <t>S01922</t>
  </si>
  <si>
    <t>柯奂峣</t>
  </si>
  <si>
    <t>13710688928</t>
  </si>
  <si>
    <t>不舒服</t>
  </si>
  <si>
    <t>S13780</t>
  </si>
  <si>
    <t>康钧毅</t>
  </si>
  <si>
    <t>2014-10-09</t>
  </si>
  <si>
    <t>13760669693</t>
  </si>
  <si>
    <t>S13779</t>
  </si>
  <si>
    <t>康钧弘</t>
  </si>
  <si>
    <t>S01921</t>
  </si>
  <si>
    <t>金小旭</t>
  </si>
  <si>
    <t>13538741888</t>
  </si>
  <si>
    <t>晓港湾幼儿园</t>
  </si>
  <si>
    <t>S12593</t>
  </si>
  <si>
    <t>金天豪</t>
  </si>
  <si>
    <t>2010-01-12</t>
  </si>
  <si>
    <t>13002090837</t>
  </si>
  <si>
    <t>06-上门咨询,07-网络咨询</t>
  </si>
  <si>
    <t>S01920</t>
  </si>
  <si>
    <t>金圣培</t>
  </si>
  <si>
    <t>13763376384</t>
  </si>
  <si>
    <t>S16655</t>
  </si>
  <si>
    <t>金珂毅</t>
  </si>
  <si>
    <t>13688888316</t>
  </si>
  <si>
    <t>S14004</t>
  </si>
  <si>
    <t>揭镇华</t>
  </si>
  <si>
    <t>2010-04-14</t>
  </si>
  <si>
    <t>13660681668</t>
  </si>
  <si>
    <t>S12568</t>
  </si>
  <si>
    <t>焦翌宸</t>
  </si>
  <si>
    <t>13580458400</t>
  </si>
  <si>
    <t>S01919</t>
  </si>
  <si>
    <t>焦松旻</t>
  </si>
  <si>
    <t>13660630993</t>
  </si>
  <si>
    <t>S13766</t>
  </si>
  <si>
    <t>蒋语航</t>
  </si>
  <si>
    <t>2011-05-07</t>
  </si>
  <si>
    <t>13889907144</t>
  </si>
  <si>
    <t>S01918</t>
  </si>
  <si>
    <t>蒋欣悦</t>
  </si>
  <si>
    <t>13825150821</t>
  </si>
  <si>
    <t>S16815</t>
  </si>
  <si>
    <t>蒋林霖</t>
  </si>
  <si>
    <t>2009-09-05</t>
  </si>
  <si>
    <t>13302395812</t>
  </si>
  <si>
    <t>S16818</t>
  </si>
  <si>
    <t>蒋林静</t>
  </si>
  <si>
    <t>S01917</t>
  </si>
  <si>
    <t>蒋乐然</t>
  </si>
  <si>
    <t>13434223500</t>
  </si>
  <si>
    <t>S01916</t>
  </si>
  <si>
    <t>姜云馨</t>
  </si>
  <si>
    <t>18620018416</t>
  </si>
  <si>
    <t>S14293</t>
  </si>
  <si>
    <t>姜逸之</t>
  </si>
  <si>
    <t>2011-03-19</t>
  </si>
  <si>
    <t>15360500467</t>
  </si>
  <si>
    <t>2017-05-19</t>
  </si>
  <si>
    <t>15920497108</t>
  </si>
  <si>
    <t>S01915</t>
  </si>
  <si>
    <t>姜申杰</t>
  </si>
  <si>
    <t>5678.00</t>
  </si>
  <si>
    <t>S01914</t>
  </si>
  <si>
    <t>姜瀞淇</t>
  </si>
  <si>
    <t>13710653000</t>
  </si>
  <si>
    <t>S01913</t>
  </si>
  <si>
    <t>江子炫</t>
  </si>
  <si>
    <t>13556001833</t>
  </si>
  <si>
    <t>S01912</t>
  </si>
  <si>
    <t>江银桐</t>
  </si>
  <si>
    <t>S10167</t>
  </si>
  <si>
    <t>江奕彤</t>
  </si>
  <si>
    <t>2010-09-09</t>
  </si>
  <si>
    <t>13808886165</t>
  </si>
  <si>
    <t>S01911</t>
  </si>
  <si>
    <t>江忆雪</t>
  </si>
  <si>
    <t>13570066899</t>
  </si>
  <si>
    <t>S16722</t>
  </si>
  <si>
    <t>江南</t>
  </si>
  <si>
    <t>13802727559</t>
  </si>
  <si>
    <t>S01910</t>
  </si>
  <si>
    <t>江俊曦</t>
  </si>
  <si>
    <t>13610054662</t>
  </si>
  <si>
    <t>S01909</t>
  </si>
  <si>
    <t>蹇琬颐</t>
  </si>
  <si>
    <t>13889909893</t>
  </si>
  <si>
    <t>S01908</t>
  </si>
  <si>
    <t>简智山</t>
  </si>
  <si>
    <t>S12569</t>
  </si>
  <si>
    <t>简霆哲</t>
  </si>
  <si>
    <t>15915858708</t>
  </si>
  <si>
    <t>1130.00</t>
  </si>
  <si>
    <t>S01907</t>
  </si>
  <si>
    <t>简乐行</t>
  </si>
  <si>
    <t>13501502093</t>
  </si>
  <si>
    <t>S01906</t>
  </si>
  <si>
    <t>贾宜臻</t>
  </si>
  <si>
    <t>13711462352</t>
  </si>
  <si>
    <t>-2767.50</t>
  </si>
  <si>
    <t>S01905</t>
  </si>
  <si>
    <t>季鹏鹏</t>
  </si>
  <si>
    <t>18702090837</t>
  </si>
  <si>
    <t>S11666</t>
  </si>
  <si>
    <t>纪悠悠</t>
  </si>
  <si>
    <t>2013-11-10</t>
  </si>
  <si>
    <t>13825099811</t>
  </si>
  <si>
    <t>天河华景中心</t>
  </si>
  <si>
    <t>S01904</t>
  </si>
  <si>
    <t>纪晓蓉</t>
  </si>
  <si>
    <t>13268002000</t>
  </si>
  <si>
    <t>S01903</t>
  </si>
  <si>
    <t>纪晓虹</t>
  </si>
  <si>
    <t>S01902</t>
  </si>
  <si>
    <t>黄梓伦</t>
  </si>
  <si>
    <t>13828419866</t>
  </si>
  <si>
    <t>S13777</t>
  </si>
  <si>
    <t>黄子芸</t>
  </si>
  <si>
    <t>13631453302</t>
  </si>
  <si>
    <t>S01901</t>
  </si>
  <si>
    <t>黄致翔</t>
  </si>
  <si>
    <t>3873.72</t>
  </si>
  <si>
    <t>S01900</t>
  </si>
  <si>
    <t>黄钰彤</t>
  </si>
  <si>
    <t>13711102810</t>
  </si>
  <si>
    <t>S08326</t>
  </si>
  <si>
    <t>黄语嫣</t>
  </si>
  <si>
    <t>2013-08-03</t>
  </si>
  <si>
    <t>18666092619</t>
  </si>
  <si>
    <t>黄</t>
  </si>
  <si>
    <t>18028806692</t>
  </si>
  <si>
    <t>樊</t>
  </si>
  <si>
    <t>9109.36</t>
  </si>
  <si>
    <t>S01899</t>
  </si>
  <si>
    <t>黄禹宸</t>
  </si>
  <si>
    <t>S01898</t>
  </si>
  <si>
    <t>黄炫衡</t>
  </si>
  <si>
    <t>13980274509</t>
  </si>
  <si>
    <t>S09723</t>
  </si>
  <si>
    <t>黄心怡</t>
  </si>
  <si>
    <t>2012-04-21</t>
  </si>
  <si>
    <t>15920176654</t>
  </si>
  <si>
    <t>中大附属幼儿园</t>
  </si>
  <si>
    <t>S07846</t>
  </si>
  <si>
    <t>黄小舟（员工）</t>
  </si>
  <si>
    <t>13580310429</t>
  </si>
  <si>
    <t>S01897</t>
  </si>
  <si>
    <t>黄熹朗</t>
  </si>
  <si>
    <t>S01896</t>
  </si>
  <si>
    <t>黄熙然</t>
  </si>
  <si>
    <t>61409.46</t>
  </si>
  <si>
    <t>S01895</t>
  </si>
  <si>
    <t>黄玮琳</t>
  </si>
  <si>
    <t>13602734778</t>
  </si>
  <si>
    <t>3044.18</t>
  </si>
  <si>
    <t>S10838</t>
  </si>
  <si>
    <t>黄伟敖</t>
  </si>
  <si>
    <t>2008-12-07</t>
  </si>
  <si>
    <t>15521154366</t>
  </si>
  <si>
    <t>S15311</t>
  </si>
  <si>
    <t>黄桐巧</t>
  </si>
  <si>
    <t>2012-08-23</t>
  </si>
  <si>
    <t>13631328080</t>
  </si>
  <si>
    <t>2017-05-28</t>
  </si>
  <si>
    <t>广州市白云区信孚黄石小学</t>
  </si>
  <si>
    <t>S01894</t>
  </si>
  <si>
    <t>黄思敏</t>
  </si>
  <si>
    <t>S14886</t>
  </si>
  <si>
    <t>黄思劼</t>
  </si>
  <si>
    <t>2004-11-14</t>
  </si>
  <si>
    <t>18028013697</t>
  </si>
  <si>
    <t>3716.00</t>
  </si>
  <si>
    <t>S03522</t>
  </si>
  <si>
    <t>S01893</t>
  </si>
  <si>
    <t>黄诗琪</t>
  </si>
  <si>
    <t>13825041200</t>
  </si>
  <si>
    <t>S13747</t>
  </si>
  <si>
    <t>黄诗捷</t>
  </si>
  <si>
    <t>2012-03-18</t>
  </si>
  <si>
    <t>15815818886</t>
  </si>
  <si>
    <t>S09279</t>
  </si>
  <si>
    <t>黄瑞琳</t>
  </si>
  <si>
    <t>13924061803</t>
  </si>
  <si>
    <t>S10649</t>
  </si>
  <si>
    <t>黄琪铭</t>
  </si>
  <si>
    <t>18565488603</t>
  </si>
  <si>
    <t>942.50</t>
  </si>
  <si>
    <t>S10683</t>
  </si>
  <si>
    <t>黄琪鸿1</t>
  </si>
  <si>
    <t>S01892</t>
  </si>
  <si>
    <t>黄敏捷</t>
  </si>
  <si>
    <t>13928855519</t>
  </si>
  <si>
    <t>S01891</t>
  </si>
  <si>
    <t>黄旻焜</t>
  </si>
  <si>
    <t>15920485458</t>
  </si>
  <si>
    <t>S01890</t>
  </si>
  <si>
    <t>黄莉然</t>
  </si>
  <si>
    <t>18148903682</t>
  </si>
  <si>
    <t>广州市越秀区天秀小学</t>
  </si>
  <si>
    <t>S01889</t>
  </si>
  <si>
    <t>黄德涛</t>
  </si>
  <si>
    <t>13710490632</t>
  </si>
  <si>
    <t>S01888</t>
  </si>
  <si>
    <t>黄楚丹</t>
  </si>
  <si>
    <t>13622895089</t>
  </si>
  <si>
    <t>S01887</t>
  </si>
  <si>
    <t>黄晨熙</t>
  </si>
  <si>
    <t>13725460030</t>
  </si>
  <si>
    <t>S01886</t>
  </si>
  <si>
    <t>黄灿宇</t>
  </si>
  <si>
    <t>13802549114</t>
  </si>
  <si>
    <t>S01885</t>
  </si>
  <si>
    <t>华镁珊</t>
  </si>
  <si>
    <t>13802777448</t>
  </si>
  <si>
    <t>广州市越秀区大南路小学</t>
  </si>
  <si>
    <t>价格太贵</t>
  </si>
  <si>
    <t>S01884</t>
  </si>
  <si>
    <t>胡正洋</t>
  </si>
  <si>
    <t>S01883</t>
  </si>
  <si>
    <t>胡兆禧</t>
  </si>
  <si>
    <t>S01882</t>
  </si>
  <si>
    <t>胡云鹏</t>
  </si>
  <si>
    <t>13929575172</t>
  </si>
  <si>
    <t>2288.58</t>
  </si>
  <si>
    <t>S01881</t>
  </si>
  <si>
    <t>胡钰泽</t>
  </si>
  <si>
    <t>18818854184</t>
  </si>
  <si>
    <t>广州市越秀区铁四小学</t>
  </si>
  <si>
    <t>S01880</t>
  </si>
  <si>
    <t>胡逸麟</t>
  </si>
  <si>
    <t>13710889337</t>
  </si>
  <si>
    <t>S01879</t>
  </si>
  <si>
    <t>胡雅文</t>
  </si>
  <si>
    <t>13823080196</t>
  </si>
  <si>
    <t>S01878</t>
  </si>
  <si>
    <t>胡旭林</t>
  </si>
  <si>
    <t>13802795685</t>
  </si>
  <si>
    <t>广州市越秀区黄花小学</t>
  </si>
  <si>
    <t>S01877</t>
  </si>
  <si>
    <t>胡星朗</t>
  </si>
  <si>
    <t>13138648703</t>
  </si>
  <si>
    <t>-922.50</t>
  </si>
  <si>
    <t>S12283</t>
  </si>
  <si>
    <t>胡欣欣</t>
  </si>
  <si>
    <t>2014-10-15</t>
  </si>
  <si>
    <t>13924738382</t>
  </si>
  <si>
    <t>唐林</t>
  </si>
  <si>
    <t>S10205</t>
  </si>
  <si>
    <t>胡心玥</t>
  </si>
  <si>
    <t>15800002606</t>
  </si>
  <si>
    <t>S08242</t>
  </si>
  <si>
    <t>胡万俊</t>
  </si>
  <si>
    <t>15902029681</t>
  </si>
  <si>
    <t>S01876</t>
  </si>
  <si>
    <t>胡诗懿</t>
  </si>
  <si>
    <t>13711135763</t>
  </si>
  <si>
    <t>S01875</t>
  </si>
  <si>
    <t>胡峻铭</t>
  </si>
  <si>
    <t>13822260886</t>
  </si>
  <si>
    <t>2392.50</t>
  </si>
  <si>
    <t>S01874</t>
  </si>
  <si>
    <t>胡嘉纯</t>
  </si>
  <si>
    <t>13430339831</t>
  </si>
  <si>
    <t>S12574</t>
  </si>
  <si>
    <t>胡柏睿</t>
  </si>
  <si>
    <t>13922274404</t>
  </si>
  <si>
    <t>S01873</t>
  </si>
  <si>
    <t>候乐山</t>
  </si>
  <si>
    <t>18988888182</t>
  </si>
  <si>
    <t>S13667</t>
  </si>
  <si>
    <t>侯智诚</t>
  </si>
  <si>
    <t>13539455766</t>
  </si>
  <si>
    <t>S01872</t>
  </si>
  <si>
    <t>侯永曦</t>
  </si>
  <si>
    <t>13928811511</t>
  </si>
  <si>
    <t>S01871</t>
  </si>
  <si>
    <t>侯高泽</t>
  </si>
  <si>
    <t>13168302606</t>
  </si>
  <si>
    <t>S01870</t>
  </si>
  <si>
    <t>洪浩峰</t>
  </si>
  <si>
    <t>S01869</t>
  </si>
  <si>
    <t>何子睿</t>
  </si>
  <si>
    <t>13724160221</t>
  </si>
  <si>
    <t>福安街幼儿园</t>
  </si>
  <si>
    <t>S13294</t>
  </si>
  <si>
    <t>何子墨</t>
  </si>
  <si>
    <t>13602723472</t>
  </si>
  <si>
    <t>S01868</t>
  </si>
  <si>
    <t>何姿慧</t>
  </si>
  <si>
    <t>13922483304</t>
  </si>
  <si>
    <t>38520.00</t>
  </si>
  <si>
    <t>S13759</t>
  </si>
  <si>
    <t>何泽霖</t>
  </si>
  <si>
    <t>13926162975</t>
  </si>
  <si>
    <t>月度活动课,02-课题：童话剧</t>
  </si>
  <si>
    <t>S01867</t>
  </si>
  <si>
    <t>何予乔</t>
  </si>
  <si>
    <t>13699711136</t>
  </si>
  <si>
    <t>6187.00</t>
  </si>
  <si>
    <t>S01866</t>
  </si>
  <si>
    <t>何咏桐</t>
  </si>
  <si>
    <t>13711226350</t>
  </si>
  <si>
    <t>S01865</t>
  </si>
  <si>
    <t>何颖瑄</t>
  </si>
  <si>
    <t>13924184331</t>
  </si>
  <si>
    <t>S13679</t>
  </si>
  <si>
    <t>何漪韵</t>
  </si>
  <si>
    <t>2012-10-19</t>
  </si>
  <si>
    <t>18664799439</t>
  </si>
  <si>
    <t>S01864</t>
  </si>
  <si>
    <t>何阳</t>
  </si>
  <si>
    <t>广州市越秀区东堤湾小云雀艺术幼儿园</t>
  </si>
  <si>
    <t>S07184</t>
  </si>
  <si>
    <t>何彦霖</t>
  </si>
  <si>
    <t>13926450318</t>
  </si>
  <si>
    <t>2016-12-01</t>
  </si>
  <si>
    <t>市二幼</t>
  </si>
  <si>
    <t>S07208</t>
  </si>
  <si>
    <t>何彥霖</t>
  </si>
  <si>
    <t>2015-05-11</t>
  </si>
  <si>
    <t>4485.60</t>
  </si>
  <si>
    <t>S13682</t>
  </si>
  <si>
    <t>何馨韵</t>
  </si>
  <si>
    <t>S13763</t>
  </si>
  <si>
    <t>何文杰</t>
  </si>
  <si>
    <t>13580381545</t>
  </si>
  <si>
    <t>广州市越秀区杨箕小学</t>
  </si>
  <si>
    <t>S01863</t>
  </si>
  <si>
    <t>何玮鉴</t>
  </si>
  <si>
    <t>13802979758</t>
  </si>
  <si>
    <t>S12936</t>
  </si>
  <si>
    <t>何弢</t>
  </si>
  <si>
    <t>13760882323</t>
  </si>
  <si>
    <t>S01862</t>
  </si>
  <si>
    <t>何旻诗</t>
  </si>
  <si>
    <t>13825082428</t>
  </si>
  <si>
    <t>S01861</t>
  </si>
  <si>
    <t>何乐芸</t>
  </si>
  <si>
    <t>18988961228</t>
  </si>
  <si>
    <t>S01860</t>
  </si>
  <si>
    <t>何俊彦</t>
  </si>
  <si>
    <t>13808847786</t>
  </si>
  <si>
    <t>S14747</t>
  </si>
  <si>
    <t>何嘉忞</t>
  </si>
  <si>
    <t>2011-11-10</t>
  </si>
  <si>
    <t>13480222113</t>
  </si>
  <si>
    <t>S01859</t>
  </si>
  <si>
    <t>何佳绮</t>
  </si>
  <si>
    <t>13600099639</t>
  </si>
  <si>
    <t>19971.60</t>
  </si>
  <si>
    <t>S11034</t>
  </si>
  <si>
    <t>何桦祥</t>
  </si>
  <si>
    <t>2009-04-16</t>
  </si>
  <si>
    <t>13022081208</t>
  </si>
  <si>
    <t>东川</t>
  </si>
  <si>
    <t>S16822</t>
  </si>
  <si>
    <t>昊东</t>
  </si>
  <si>
    <t>2012-06-25</t>
  </si>
  <si>
    <t>广州军区空军直属机关第二幼儿园</t>
  </si>
  <si>
    <t>S01858</t>
  </si>
  <si>
    <t>韩紫滢</t>
  </si>
  <si>
    <t>S01857</t>
  </si>
  <si>
    <t>韩子宸</t>
  </si>
  <si>
    <t>S01856</t>
  </si>
  <si>
    <t>韩竺卿</t>
  </si>
  <si>
    <t>13632329911</t>
  </si>
  <si>
    <t>2016-05-30</t>
  </si>
  <si>
    <t>S01855</t>
  </si>
  <si>
    <t>韩铠璐</t>
  </si>
  <si>
    <t>18688416026</t>
  </si>
  <si>
    <t>S01854</t>
  </si>
  <si>
    <t>郭子瑜</t>
  </si>
  <si>
    <t>61866.81</t>
  </si>
  <si>
    <t>S01853</t>
  </si>
  <si>
    <t>郭芷懿</t>
  </si>
  <si>
    <t>18926106988</t>
  </si>
  <si>
    <t>S01852</t>
  </si>
  <si>
    <t>郭熙贝</t>
  </si>
  <si>
    <t>13889903693</t>
  </si>
  <si>
    <t>S01851</t>
  </si>
  <si>
    <t>郭文琳</t>
  </si>
  <si>
    <t>13719285090</t>
  </si>
  <si>
    <t>S01850</t>
  </si>
  <si>
    <t>郭思行</t>
  </si>
  <si>
    <t>13903011963</t>
  </si>
  <si>
    <t>S13786</t>
  </si>
  <si>
    <t>郭诗晗</t>
  </si>
  <si>
    <t>13527850200</t>
  </si>
  <si>
    <t>S17162</t>
  </si>
  <si>
    <t>郭力墨</t>
  </si>
  <si>
    <t>13925019625</t>
  </si>
  <si>
    <t>S17145</t>
  </si>
  <si>
    <t>郭力翰</t>
  </si>
  <si>
    <t>S01849</t>
  </si>
  <si>
    <t>郭家亮</t>
  </si>
  <si>
    <t>13925025505</t>
  </si>
  <si>
    <t>S01848</t>
  </si>
  <si>
    <t>郭佳瑶</t>
  </si>
  <si>
    <t>18665004646</t>
  </si>
  <si>
    <t>S01847</t>
  </si>
  <si>
    <t>郭沣毅</t>
  </si>
  <si>
    <t>13650943528</t>
  </si>
  <si>
    <t>S16869</t>
  </si>
  <si>
    <t>郭晨栋</t>
  </si>
  <si>
    <t>18502073808</t>
  </si>
  <si>
    <t>S01846</t>
  </si>
  <si>
    <t>关宇帆</t>
  </si>
  <si>
    <t>13822299342</t>
  </si>
  <si>
    <t>S01845</t>
  </si>
  <si>
    <t>关旖晴</t>
  </si>
  <si>
    <t>13922208972</t>
  </si>
  <si>
    <t>S01844</t>
  </si>
  <si>
    <t>关吉希</t>
  </si>
  <si>
    <t>13889908915</t>
  </si>
  <si>
    <t>S01843</t>
  </si>
  <si>
    <t>古洛萁</t>
  </si>
  <si>
    <t>2901.50</t>
  </si>
  <si>
    <t>S11391</t>
  </si>
  <si>
    <t>古婧绮</t>
  </si>
  <si>
    <t>13533535925</t>
  </si>
  <si>
    <t>S01842</t>
  </si>
  <si>
    <t>勾雨驰</t>
  </si>
  <si>
    <t>S13498</t>
  </si>
  <si>
    <t>龚祺珅</t>
  </si>
  <si>
    <t>2012-04-23</t>
  </si>
  <si>
    <t>13802516054</t>
  </si>
  <si>
    <t>S08331</t>
  </si>
  <si>
    <t>宫婷</t>
  </si>
  <si>
    <t>13926408157</t>
  </si>
  <si>
    <t>宫</t>
  </si>
  <si>
    <t>15919300359</t>
  </si>
  <si>
    <t>刘</t>
  </si>
  <si>
    <t>S01841</t>
  </si>
  <si>
    <t>高祖迪</t>
  </si>
  <si>
    <t>13925116323</t>
  </si>
  <si>
    <t>S01840</t>
  </si>
  <si>
    <t>高子涵</t>
  </si>
  <si>
    <t>S13351</t>
  </si>
  <si>
    <t>高榛</t>
  </si>
  <si>
    <t>18602008338</t>
  </si>
  <si>
    <t>13925086968</t>
  </si>
  <si>
    <t>S13668</t>
  </si>
  <si>
    <t>高楚博</t>
  </si>
  <si>
    <t>2012-11-12</t>
  </si>
  <si>
    <t>12345678900</t>
  </si>
  <si>
    <t>S12566</t>
  </si>
  <si>
    <t>甘梓希</t>
  </si>
  <si>
    <t>13632303038</t>
  </si>
  <si>
    <t>S01839</t>
  </si>
  <si>
    <t>甘敏正</t>
  </si>
  <si>
    <t>13926417002</t>
  </si>
  <si>
    <t>S13434</t>
  </si>
  <si>
    <t>付艺涵</t>
  </si>
  <si>
    <t>2011-08-19</t>
  </si>
  <si>
    <t>18818397693</t>
  </si>
  <si>
    <t>S15248</t>
  </si>
  <si>
    <t>付炫鹏</t>
  </si>
  <si>
    <t>2012-03-30</t>
  </si>
  <si>
    <t>13711161218</t>
  </si>
  <si>
    <t>15920351938</t>
  </si>
  <si>
    <t>S07857</t>
  </si>
  <si>
    <t>付睿涵</t>
  </si>
  <si>
    <t>2005-03-11</t>
  </si>
  <si>
    <t>13824468835</t>
  </si>
  <si>
    <t>2017-01-22</t>
  </si>
  <si>
    <t>S13433</t>
  </si>
  <si>
    <t>付峻谦</t>
  </si>
  <si>
    <t>2012-05-04</t>
  </si>
  <si>
    <t>付志国</t>
  </si>
  <si>
    <t>吴丽萍</t>
  </si>
  <si>
    <t>广州市白云区富力桃园幼儿园</t>
  </si>
  <si>
    <t>S01838</t>
  </si>
  <si>
    <t>冯子良</t>
  </si>
  <si>
    <t>18688387752</t>
  </si>
  <si>
    <t>1893.95</t>
  </si>
  <si>
    <t>S01837</t>
  </si>
  <si>
    <t>冯子坚</t>
  </si>
  <si>
    <t>13710586851</t>
  </si>
  <si>
    <t>2001.55</t>
  </si>
  <si>
    <t>S01836</t>
  </si>
  <si>
    <t>冯祉豫</t>
  </si>
  <si>
    <t>13660047088</t>
  </si>
  <si>
    <t>S01835</t>
  </si>
  <si>
    <t>冯正尧</t>
  </si>
  <si>
    <t>13902806085</t>
  </si>
  <si>
    <t>S13789</t>
  </si>
  <si>
    <t>冯哲瀚</t>
  </si>
  <si>
    <t>13570208039</t>
  </si>
  <si>
    <t>广州市白云区同乐幼儿园</t>
  </si>
  <si>
    <t>S01834</t>
  </si>
  <si>
    <t>冯翔锐</t>
  </si>
  <si>
    <t>13926054498</t>
  </si>
  <si>
    <t>4054.45</t>
  </si>
  <si>
    <t>S01833</t>
  </si>
  <si>
    <t>冯玮锐</t>
  </si>
  <si>
    <t>13002093672</t>
  </si>
  <si>
    <t>S01832</t>
  </si>
  <si>
    <t>冯思源</t>
  </si>
  <si>
    <t>13503034946</t>
  </si>
  <si>
    <t>S01831</t>
  </si>
  <si>
    <t>冯思睿</t>
  </si>
  <si>
    <t>13822279188</t>
  </si>
  <si>
    <t>S10624</t>
  </si>
  <si>
    <t>冯诗颖</t>
  </si>
  <si>
    <t>13631419453</t>
  </si>
  <si>
    <t>S14665</t>
  </si>
  <si>
    <t>冯俊晰</t>
  </si>
  <si>
    <t>13829722321</t>
  </si>
  <si>
    <t>16536.00</t>
  </si>
  <si>
    <t>S01830</t>
  </si>
  <si>
    <t>冯家瑜</t>
  </si>
  <si>
    <t>13312889977</t>
  </si>
  <si>
    <t>S16650</t>
  </si>
  <si>
    <t>冯继扬</t>
  </si>
  <si>
    <t>2012-12-05</t>
  </si>
  <si>
    <t>15920828216</t>
  </si>
  <si>
    <t>S07203</t>
  </si>
  <si>
    <t>费景沅</t>
  </si>
  <si>
    <t>2010-04-21</t>
  </si>
  <si>
    <t>13710840095</t>
  </si>
  <si>
    <t>S01829</t>
  </si>
  <si>
    <t>方之李</t>
  </si>
  <si>
    <t>13902309996</t>
  </si>
  <si>
    <t>S14298</t>
  </si>
  <si>
    <t>方媛</t>
  </si>
  <si>
    <t>13828443461</t>
  </si>
  <si>
    <t>S01828</t>
  </si>
  <si>
    <t>方怡婷</t>
  </si>
  <si>
    <t>13570951212</t>
  </si>
  <si>
    <t>S08111</t>
  </si>
  <si>
    <t>方麒睿</t>
  </si>
  <si>
    <t>2011-03-20</t>
  </si>
  <si>
    <t>18664874831</t>
  </si>
  <si>
    <t>2017-02-25</t>
  </si>
  <si>
    <t>S01827</t>
  </si>
  <si>
    <t>范子宁</t>
  </si>
  <si>
    <t>13632425051</t>
  </si>
  <si>
    <t>S01826</t>
  </si>
  <si>
    <t>范志一</t>
  </si>
  <si>
    <t>13580561666</t>
  </si>
  <si>
    <t>S01825</t>
  </si>
  <si>
    <t>范栩卉</t>
  </si>
  <si>
    <t>13719058891</t>
  </si>
  <si>
    <t>S13745</t>
  </si>
  <si>
    <t>范思睿</t>
  </si>
  <si>
    <t>13570996484</t>
  </si>
  <si>
    <t>S01824</t>
  </si>
  <si>
    <t>范嘉淇</t>
  </si>
  <si>
    <t>18520577840</t>
  </si>
  <si>
    <t>S01823</t>
  </si>
  <si>
    <t>范洪瑜</t>
  </si>
  <si>
    <t>13600061236</t>
  </si>
  <si>
    <t>560.00</t>
  </si>
  <si>
    <t>S01822</t>
  </si>
  <si>
    <t>樊思成</t>
  </si>
  <si>
    <t>S14341</t>
  </si>
  <si>
    <t>段昕瑜</t>
  </si>
  <si>
    <t>18620640519</t>
  </si>
  <si>
    <t>13073004855</t>
  </si>
  <si>
    <t>S13304</t>
  </si>
  <si>
    <t>杜汶真</t>
  </si>
  <si>
    <t>15920107536</t>
  </si>
  <si>
    <t>S01821</t>
  </si>
  <si>
    <t>杜天惠</t>
  </si>
  <si>
    <t>S01820</t>
  </si>
  <si>
    <t>杜思喻</t>
  </si>
  <si>
    <t>18688883536</t>
  </si>
  <si>
    <t>10533.33</t>
  </si>
  <si>
    <t>S07488</t>
  </si>
  <si>
    <t>杜捷</t>
  </si>
  <si>
    <t>2006-11-22</t>
  </si>
  <si>
    <t>13500035828</t>
  </si>
  <si>
    <t>228.00</t>
  </si>
  <si>
    <t>S01819</t>
  </si>
  <si>
    <t>董徵羽</t>
  </si>
  <si>
    <t>13533388337</t>
  </si>
  <si>
    <t>S12587</t>
  </si>
  <si>
    <t>董亦宸</t>
  </si>
  <si>
    <t>2012-07-20</t>
  </si>
  <si>
    <t>13560217798</t>
  </si>
  <si>
    <t>S16269</t>
  </si>
  <si>
    <t>丁允莹</t>
  </si>
  <si>
    <t>13570133239</t>
  </si>
  <si>
    <t>S01818</t>
  </si>
  <si>
    <t>丁鑫粤</t>
  </si>
  <si>
    <t>13710478807</t>
  </si>
  <si>
    <t>S01817</t>
  </si>
  <si>
    <t>刁浩扬</t>
  </si>
  <si>
    <t>15989029069</t>
  </si>
  <si>
    <t>3139.05</t>
  </si>
  <si>
    <t>S13753</t>
  </si>
  <si>
    <t>狄君烨</t>
  </si>
  <si>
    <t>13533305616</t>
  </si>
  <si>
    <t>S01816</t>
  </si>
  <si>
    <t>邓正欣</t>
  </si>
  <si>
    <t>18620805863</t>
  </si>
  <si>
    <t>S12289</t>
  </si>
  <si>
    <t>邓正昊</t>
  </si>
  <si>
    <t>2010-01-03</t>
  </si>
  <si>
    <t>S17406</t>
  </si>
  <si>
    <t>邓煜明</t>
  </si>
  <si>
    <t>S01815</t>
  </si>
  <si>
    <t>邓维广</t>
  </si>
  <si>
    <t>13751789460</t>
  </si>
  <si>
    <t>S13172</t>
  </si>
  <si>
    <t>邓舒允</t>
  </si>
  <si>
    <t>海印南苑幼儿园</t>
  </si>
  <si>
    <t>13416456092</t>
  </si>
  <si>
    <t>S01814</t>
  </si>
  <si>
    <t>邓然</t>
  </si>
  <si>
    <t>S01813</t>
  </si>
  <si>
    <t>邓祺哲</t>
  </si>
  <si>
    <t>13620982082</t>
  </si>
  <si>
    <t>60037.44</t>
  </si>
  <si>
    <t>S13166</t>
  </si>
  <si>
    <t>邓怀圣</t>
  </si>
  <si>
    <t>15521109764</t>
  </si>
  <si>
    <t>S01812</t>
  </si>
  <si>
    <t>邓昊文</t>
  </si>
  <si>
    <t>13925128879</t>
  </si>
  <si>
    <t>S01811</t>
  </si>
  <si>
    <t>邓淳方</t>
  </si>
  <si>
    <t>S01810</t>
  </si>
  <si>
    <t>邓博雅</t>
  </si>
  <si>
    <t>S08038</t>
  </si>
  <si>
    <t>戴裕臻</t>
  </si>
  <si>
    <t>2009-12-19</t>
  </si>
  <si>
    <t>13660625668</t>
  </si>
  <si>
    <t>57360.00</t>
  </si>
  <si>
    <t>S10945</t>
  </si>
  <si>
    <t>戴宇欣</t>
  </si>
  <si>
    <t>13922433643</t>
  </si>
  <si>
    <t>S01809</t>
  </si>
  <si>
    <t>戴荣乐</t>
  </si>
  <si>
    <t>13560403688</t>
  </si>
  <si>
    <t>S01808</t>
  </si>
  <si>
    <t>戴凯霖</t>
  </si>
  <si>
    <t>S01807</t>
  </si>
  <si>
    <t>戴浩轩</t>
  </si>
  <si>
    <t>13719490698</t>
  </si>
  <si>
    <t>S01806</t>
  </si>
  <si>
    <t>-232.38</t>
  </si>
  <si>
    <t>S01805</t>
  </si>
  <si>
    <t>代伦嘉</t>
  </si>
  <si>
    <t>13889906361</t>
  </si>
  <si>
    <t>S01804</t>
  </si>
  <si>
    <t>崔子昂</t>
  </si>
  <si>
    <t>13926025258</t>
  </si>
  <si>
    <t>广州市越秀区环市路小学</t>
  </si>
  <si>
    <t>S07853</t>
  </si>
  <si>
    <t>崔彦楊</t>
  </si>
  <si>
    <t>13926083785</t>
  </si>
  <si>
    <t>S01803</t>
  </si>
  <si>
    <t>崔淞炫</t>
  </si>
  <si>
    <t>S01802</t>
  </si>
  <si>
    <t>崔秋霖</t>
  </si>
  <si>
    <t>13729841390</t>
  </si>
  <si>
    <t>S01801</t>
  </si>
  <si>
    <t>池珀麟</t>
  </si>
  <si>
    <t>15999956930</t>
  </si>
  <si>
    <t>S01800</t>
  </si>
  <si>
    <t>陈紫欣</t>
  </si>
  <si>
    <t>13650786979</t>
  </si>
  <si>
    <t>S12572</t>
  </si>
  <si>
    <t>陈紫婳</t>
  </si>
  <si>
    <t>13352843582</t>
  </si>
  <si>
    <t>S01799</t>
  </si>
  <si>
    <t>陈梓伶</t>
  </si>
  <si>
    <t>18588512861</t>
  </si>
  <si>
    <t>18920.00</t>
  </si>
  <si>
    <t>S02738</t>
  </si>
  <si>
    <t>陈子鋆</t>
  </si>
  <si>
    <t>2007-06-13</t>
  </si>
  <si>
    <t>13632300983</t>
  </si>
  <si>
    <t>2015-05-10</t>
  </si>
  <si>
    <t>S01798</t>
  </si>
  <si>
    <t>陈子茹</t>
  </si>
  <si>
    <t>13798020302</t>
  </si>
  <si>
    <t>S01797</t>
  </si>
  <si>
    <t>陈子琪</t>
  </si>
  <si>
    <t>18613003030</t>
  </si>
  <si>
    <t>S01796</t>
  </si>
  <si>
    <t>陈芷潆</t>
  </si>
  <si>
    <t>13544577883</t>
  </si>
  <si>
    <t>S01795</t>
  </si>
  <si>
    <t>陈芷芊</t>
  </si>
  <si>
    <t>S01794</t>
  </si>
  <si>
    <t>陈政宇</t>
  </si>
  <si>
    <t>13928975739</t>
  </si>
  <si>
    <t>S10254</t>
  </si>
  <si>
    <t>陈政甫</t>
  </si>
  <si>
    <t>13600075966</t>
  </si>
  <si>
    <t>S16316</t>
  </si>
  <si>
    <t>陈昭锦</t>
  </si>
  <si>
    <t>2010-12-23</t>
  </si>
  <si>
    <t>18922223316</t>
  </si>
  <si>
    <t>2017-06-23</t>
  </si>
  <si>
    <t>13802732772</t>
  </si>
  <si>
    <t>S14427</t>
  </si>
  <si>
    <t>陈韵盈</t>
  </si>
  <si>
    <t>2016-05-02</t>
  </si>
  <si>
    <t>13570984145</t>
  </si>
  <si>
    <t>S01793</t>
  </si>
  <si>
    <t>陈岳轩</t>
  </si>
  <si>
    <t>13710639618</t>
  </si>
  <si>
    <t>S01792</t>
  </si>
  <si>
    <t>陈岳</t>
  </si>
  <si>
    <t>13602893457</t>
  </si>
  <si>
    <t>S01791</t>
  </si>
  <si>
    <t>陈昱燃</t>
  </si>
  <si>
    <t>13434143896</t>
  </si>
  <si>
    <t>S01790</t>
  </si>
  <si>
    <t>陈昱霖</t>
  </si>
  <si>
    <t>13711281016</t>
  </si>
  <si>
    <t>S01789</t>
  </si>
  <si>
    <t>陈语馨</t>
  </si>
  <si>
    <t>已关注</t>
  </si>
  <si>
    <t>13332807938</t>
  </si>
  <si>
    <t>S01788</t>
  </si>
  <si>
    <t>陈宇睿</t>
  </si>
  <si>
    <t>S01787</t>
  </si>
  <si>
    <t>陈颖淇</t>
  </si>
  <si>
    <t>13763313239</t>
  </si>
  <si>
    <t>S09365</t>
  </si>
  <si>
    <t>陈羿宇</t>
  </si>
  <si>
    <t>13825054838</t>
  </si>
  <si>
    <t>S12592</t>
  </si>
  <si>
    <t>陈艺乾</t>
  </si>
  <si>
    <t>2014-06-24</t>
  </si>
  <si>
    <t>13926239111</t>
  </si>
  <si>
    <t>S01786</t>
  </si>
  <si>
    <t>陈一滔</t>
  </si>
  <si>
    <t>18922771268</t>
  </si>
  <si>
    <t>44718.50</t>
  </si>
  <si>
    <t>S01785</t>
  </si>
  <si>
    <t>陈瑶</t>
  </si>
  <si>
    <t>13824403120</t>
  </si>
  <si>
    <t>S01784</t>
  </si>
  <si>
    <t>陈彦僖</t>
  </si>
  <si>
    <t>13316132848</t>
  </si>
  <si>
    <t>S01783</t>
  </si>
  <si>
    <t>陈彦霖</t>
  </si>
  <si>
    <t>S01782</t>
  </si>
  <si>
    <t>陈炫其</t>
  </si>
  <si>
    <t>13926018077</t>
  </si>
  <si>
    <t>S01781</t>
  </si>
  <si>
    <t>陈叙谚</t>
  </si>
  <si>
    <t>13922385250</t>
  </si>
  <si>
    <t>33985.00</t>
  </si>
  <si>
    <t>S13751</t>
  </si>
  <si>
    <t>陈修齐</t>
  </si>
  <si>
    <t>18818859051</t>
  </si>
  <si>
    <t>S01780</t>
  </si>
  <si>
    <t>陈晓彤</t>
  </si>
  <si>
    <t>S17402</t>
  </si>
  <si>
    <t>陈潇然</t>
  </si>
  <si>
    <t>15374050018</t>
  </si>
  <si>
    <t>S12594</t>
  </si>
  <si>
    <t>陈湘月</t>
  </si>
  <si>
    <t>13826232673</t>
  </si>
  <si>
    <t>S01779</t>
  </si>
  <si>
    <t>陈希</t>
  </si>
  <si>
    <t>13826202388</t>
  </si>
  <si>
    <t>S01778</t>
  </si>
  <si>
    <t>陈文杰</t>
  </si>
  <si>
    <t>13332808707</t>
  </si>
  <si>
    <t>广州市江南外国语学校</t>
  </si>
  <si>
    <t>S10255</t>
  </si>
  <si>
    <t>陈炜莹</t>
  </si>
  <si>
    <t>2009-01-21</t>
  </si>
  <si>
    <t>13660036425</t>
  </si>
  <si>
    <t>S01777</t>
  </si>
  <si>
    <t>陈伟韬</t>
  </si>
  <si>
    <t>S01776</t>
  </si>
  <si>
    <t>陈拓夫</t>
  </si>
  <si>
    <t>13808849521</t>
  </si>
  <si>
    <t>S13664</t>
  </si>
  <si>
    <t>陈思咏</t>
  </si>
  <si>
    <t>2011-02-05</t>
  </si>
  <si>
    <t>13826008290</t>
  </si>
  <si>
    <t>S01775</t>
  </si>
  <si>
    <t>陈思言</t>
  </si>
  <si>
    <t>S13793</t>
  </si>
  <si>
    <t>陈思雅</t>
  </si>
  <si>
    <t>2010-11-24</t>
  </si>
  <si>
    <t>13538973342</t>
  </si>
  <si>
    <t>S01774</t>
  </si>
  <si>
    <t>陈思铭</t>
  </si>
  <si>
    <t>13533366185</t>
  </si>
  <si>
    <t>S01773</t>
  </si>
  <si>
    <t>陈硕錾</t>
  </si>
  <si>
    <t>13828252892</t>
  </si>
  <si>
    <t>S10882</t>
  </si>
  <si>
    <t>陈姝霖</t>
  </si>
  <si>
    <t>2008-09-15</t>
  </si>
  <si>
    <t>13650846270</t>
  </si>
  <si>
    <t>S10357</t>
  </si>
  <si>
    <t>陈诗怡</t>
  </si>
  <si>
    <t>13632320833</t>
  </si>
  <si>
    <t>二年4</t>
  </si>
  <si>
    <t>S01772</t>
  </si>
  <si>
    <t>陈诗乐</t>
  </si>
  <si>
    <t>13922719625</t>
  </si>
  <si>
    <t>S01771</t>
  </si>
  <si>
    <t>陈润锴</t>
  </si>
  <si>
    <t>13824488632</t>
  </si>
  <si>
    <t>S09408</t>
  </si>
  <si>
    <t>陈秋铭</t>
  </si>
  <si>
    <t>S13715</t>
  </si>
  <si>
    <t>陈沛妤</t>
  </si>
  <si>
    <t>13682296122</t>
  </si>
  <si>
    <t>广州市白云区京溪小学</t>
  </si>
  <si>
    <t>S02717</t>
  </si>
  <si>
    <t>陈妮可</t>
  </si>
  <si>
    <t>2007-06-15</t>
  </si>
  <si>
    <t>18680498777</t>
  </si>
  <si>
    <t>2015-03-22</t>
  </si>
  <si>
    <t>3818.81</t>
  </si>
  <si>
    <t>S01770</t>
  </si>
  <si>
    <t>陈南璇</t>
  </si>
  <si>
    <t>13533038628</t>
  </si>
  <si>
    <t>45610.00</t>
  </si>
  <si>
    <t>S01769</t>
  </si>
  <si>
    <t>陈南翔</t>
  </si>
  <si>
    <t>13925119071</t>
  </si>
  <si>
    <t>S10827</t>
  </si>
  <si>
    <t>陈南北</t>
  </si>
  <si>
    <t>2011-10-15</t>
  </si>
  <si>
    <t>18922466899</t>
  </si>
  <si>
    <t>13922118988</t>
  </si>
  <si>
    <t>S01768</t>
  </si>
  <si>
    <t>陈明心</t>
  </si>
  <si>
    <t>13826111659</t>
  </si>
  <si>
    <t>S01767</t>
  </si>
  <si>
    <t>陈玟静</t>
  </si>
  <si>
    <t>13416179928</t>
  </si>
  <si>
    <t>15262.98</t>
  </si>
  <si>
    <t>S12052</t>
  </si>
  <si>
    <t>陈满轩</t>
  </si>
  <si>
    <t>13711615397</t>
  </si>
  <si>
    <t>2017-05-09</t>
  </si>
  <si>
    <t>3108.75</t>
  </si>
  <si>
    <t>S12582</t>
  </si>
  <si>
    <t>陈洛瑶</t>
  </si>
  <si>
    <t>13902309690</t>
  </si>
  <si>
    <t>S01766</t>
  </si>
  <si>
    <t>陈路</t>
  </si>
  <si>
    <t>13826401339</t>
  </si>
  <si>
    <t>S01765</t>
  </si>
  <si>
    <t>陈露洋</t>
  </si>
  <si>
    <t>S11928</t>
  </si>
  <si>
    <t>陈令征</t>
  </si>
  <si>
    <t>2010-02-21</t>
  </si>
  <si>
    <t>13544537971</t>
  </si>
  <si>
    <t>S11930</t>
  </si>
  <si>
    <t>陈令仪</t>
  </si>
  <si>
    <t>S01764</t>
  </si>
  <si>
    <t>陈良格</t>
  </si>
  <si>
    <t>13751796275</t>
  </si>
  <si>
    <t>17600.00</t>
  </si>
  <si>
    <t>S01763</t>
  </si>
  <si>
    <t>陈乐桐</t>
  </si>
  <si>
    <t>13802540061</t>
  </si>
  <si>
    <t>S10301</t>
  </si>
  <si>
    <t>陈朗桐</t>
  </si>
  <si>
    <t>2014-04-02</t>
  </si>
  <si>
    <t>13902229749</t>
  </si>
  <si>
    <t>S08221</t>
  </si>
  <si>
    <t>陈锟</t>
  </si>
  <si>
    <t>2009-11-27</t>
  </si>
  <si>
    <t>13622250772</t>
  </si>
  <si>
    <t>S01762</t>
  </si>
  <si>
    <t>陈康泓</t>
  </si>
  <si>
    <t>15323333329</t>
  </si>
  <si>
    <t>S01761</t>
  </si>
  <si>
    <t>陈儁妍</t>
  </si>
  <si>
    <t>S01760</t>
  </si>
  <si>
    <t>陈儁雅</t>
  </si>
  <si>
    <t>S11486</t>
  </si>
  <si>
    <t>18922187986</t>
  </si>
  <si>
    <t>S13545</t>
  </si>
  <si>
    <t>陈净溶</t>
  </si>
  <si>
    <t>13825180485</t>
  </si>
  <si>
    <t>S01759</t>
  </si>
  <si>
    <t>陈进源</t>
  </si>
  <si>
    <t>18688854484</t>
  </si>
  <si>
    <t>S01758</t>
  </si>
  <si>
    <t>陈建宁</t>
  </si>
  <si>
    <t>15817185695</t>
  </si>
  <si>
    <t>S01757</t>
  </si>
  <si>
    <t>陈嘉莹</t>
  </si>
  <si>
    <t>13332818999</t>
  </si>
  <si>
    <t>S01756</t>
  </si>
  <si>
    <t>陈嘉文</t>
  </si>
  <si>
    <t>55362.00</t>
  </si>
  <si>
    <t>S10732</t>
  </si>
  <si>
    <t>陈嘉伟</t>
  </si>
  <si>
    <t>2010-11-11</t>
  </si>
  <si>
    <t>13688862214</t>
  </si>
  <si>
    <t>S01755</t>
  </si>
  <si>
    <t>陈家俞</t>
  </si>
  <si>
    <t>S09373</t>
  </si>
  <si>
    <t>陈虹霖</t>
  </si>
  <si>
    <t>18688404949</t>
  </si>
  <si>
    <t>S01754</t>
  </si>
  <si>
    <t>陈泓羽</t>
  </si>
  <si>
    <t>13809203761</t>
  </si>
  <si>
    <t>S01753</t>
  </si>
  <si>
    <t>陈昊曦</t>
  </si>
  <si>
    <t>13711219809</t>
  </si>
  <si>
    <t>S01752</t>
  </si>
  <si>
    <t>陈翰儒</t>
  </si>
  <si>
    <t>S13720</t>
  </si>
  <si>
    <t>陈果</t>
  </si>
  <si>
    <t>18623139970</t>
  </si>
  <si>
    <t>S07202</t>
  </si>
  <si>
    <t>陈东诚</t>
  </si>
  <si>
    <t>69540.00</t>
  </si>
  <si>
    <t>S01751</t>
  </si>
  <si>
    <t>陈晨</t>
  </si>
  <si>
    <t>13435676991</t>
  </si>
  <si>
    <t>S16169</t>
  </si>
  <si>
    <t>陈博钺</t>
  </si>
  <si>
    <t>2012-03-24</t>
  </si>
  <si>
    <t>18122299731</t>
  </si>
  <si>
    <t>2017-06-21</t>
  </si>
  <si>
    <t>S01750</t>
  </si>
  <si>
    <t>陈柏宇</t>
  </si>
  <si>
    <t>S12804</t>
  </si>
  <si>
    <t>陈柏言</t>
  </si>
  <si>
    <t>2008-11-04</t>
  </si>
  <si>
    <t>13538716165</t>
  </si>
  <si>
    <t>广州市越秀区八旗二马路小学</t>
  </si>
  <si>
    <t>S01749</t>
  </si>
  <si>
    <t>陈柏宏</t>
  </si>
  <si>
    <t>13662326846</t>
  </si>
  <si>
    <t>S01748</t>
  </si>
  <si>
    <t>陈安妮</t>
  </si>
  <si>
    <t>13660699715</t>
  </si>
  <si>
    <t>S01747</t>
  </si>
  <si>
    <t>陈安迪</t>
  </si>
  <si>
    <t>S09371</t>
  </si>
  <si>
    <t>车晓妍</t>
  </si>
  <si>
    <t>13539990223</t>
  </si>
  <si>
    <t>S01746</t>
  </si>
  <si>
    <t>晁晗嘉</t>
  </si>
  <si>
    <t>13710800108</t>
  </si>
  <si>
    <t>S16901</t>
  </si>
  <si>
    <t>常俊琪</t>
  </si>
  <si>
    <t>18666018234</t>
  </si>
  <si>
    <t>S01745</t>
  </si>
  <si>
    <t>常国羽</t>
  </si>
  <si>
    <t>13926082752</t>
  </si>
  <si>
    <t>S01744</t>
  </si>
  <si>
    <t>曹智颖</t>
  </si>
  <si>
    <t>18928801128</t>
  </si>
  <si>
    <t>S01743</t>
  </si>
  <si>
    <t>曹智杰</t>
  </si>
  <si>
    <t>S01742</t>
  </si>
  <si>
    <t>曹维岳</t>
  </si>
  <si>
    <t>13535315286</t>
  </si>
  <si>
    <t>S01741</t>
  </si>
  <si>
    <t>曹舒柠</t>
  </si>
  <si>
    <t>13922793274</t>
  </si>
  <si>
    <t>S01740</t>
  </si>
  <si>
    <t>蔡禹呈</t>
  </si>
  <si>
    <t>13682244183</t>
  </si>
  <si>
    <t>3938.86</t>
  </si>
  <si>
    <t>S01739</t>
  </si>
  <si>
    <t>蔡易成</t>
  </si>
  <si>
    <t>13688853888</t>
  </si>
  <si>
    <t>S13300</t>
  </si>
  <si>
    <t>蔡闻天</t>
  </si>
  <si>
    <t>13128690105</t>
  </si>
  <si>
    <t>S10040</t>
  </si>
  <si>
    <t>蔡承燃</t>
  </si>
  <si>
    <t>2005-10-07</t>
  </si>
  <si>
    <t>13828409443</t>
  </si>
  <si>
    <t>3461.50</t>
  </si>
  <si>
    <t>S01738</t>
  </si>
  <si>
    <t>布湘桐</t>
  </si>
  <si>
    <t>18688480582</t>
  </si>
  <si>
    <t>S16646</t>
  </si>
  <si>
    <t>柏霖</t>
  </si>
  <si>
    <t>2010-06-26</t>
  </si>
  <si>
    <t>13360040841</t>
  </si>
  <si>
    <t>广州市白云区景泰小学</t>
  </si>
  <si>
    <t>S01737</t>
  </si>
  <si>
    <t>白美琦</t>
  </si>
  <si>
    <t>13802930614</t>
  </si>
  <si>
    <t>S01736</t>
  </si>
  <si>
    <t>白浩辰</t>
  </si>
  <si>
    <t>13430388344</t>
  </si>
  <si>
    <t>14235.01</t>
  </si>
  <si>
    <t>班级名称</t>
  </si>
  <si>
    <t>校区名称</t>
  </si>
  <si>
    <t>上课老师</t>
  </si>
  <si>
    <t>班主任</t>
  </si>
  <si>
    <t>默认教室</t>
  </si>
  <si>
    <t>当前进度</t>
  </si>
  <si>
    <t>排课结束日期</t>
  </si>
  <si>
    <t>计划结业日期</t>
  </si>
  <si>
    <t>上课时间</t>
  </si>
  <si>
    <t>科目</t>
  </si>
  <si>
    <t>预招人数</t>
  </si>
  <si>
    <t>当前人数</t>
  </si>
  <si>
    <t>入班率</t>
  </si>
  <si>
    <t>计划课次</t>
  </si>
  <si>
    <t>计费单位</t>
  </si>
  <si>
    <t>已排课次</t>
  </si>
  <si>
    <t>已上课次</t>
  </si>
  <si>
    <t>结业状态</t>
  </si>
  <si>
    <t>广州区域未进班</t>
  </si>
  <si>
    <t>P02K56G0103</t>
  </si>
  <si>
    <t>张洁华,AngelC,邓洋城</t>
  </si>
  <si>
    <t>class08</t>
  </si>
  <si>
    <t>周四15:00~17:30</t>
  </si>
  <si>
    <t>2.5小时</t>
  </si>
  <si>
    <t>6.2%</t>
  </si>
  <si>
    <t>P02K56G2301</t>
  </si>
  <si>
    <t>邓洋城,AngelC,蒲静娴</t>
  </si>
  <si>
    <t>周三16:00~18:30</t>
  </si>
  <si>
    <t>50.0%</t>
  </si>
  <si>
    <t>P3BF06G3401</t>
  </si>
  <si>
    <t>陈明君,邓秋敏,AngelG</t>
  </si>
  <si>
    <t>class10</t>
  </si>
  <si>
    <t>周四17:00~19:30</t>
  </si>
  <si>
    <t>56.2%</t>
  </si>
  <si>
    <t>J2ASR5G0803</t>
  </si>
  <si>
    <t>梁文杰,张伟杰,Juliet</t>
  </si>
  <si>
    <t>class11</t>
  </si>
  <si>
    <t>周六14:30~17:30</t>
  </si>
  <si>
    <t>75.0%</t>
  </si>
  <si>
    <t>J2BSR5G0801</t>
  </si>
  <si>
    <t>张伟杰,Juliet,梁文杰</t>
  </si>
  <si>
    <t>class13</t>
  </si>
  <si>
    <t>周日09:00~12:00</t>
  </si>
  <si>
    <t>12.5%</t>
  </si>
  <si>
    <t>J2BSR5G00901</t>
  </si>
  <si>
    <t>梁文杰,AngelG,张伟杰</t>
  </si>
  <si>
    <t>class14</t>
  </si>
  <si>
    <t>周六09:00~12:00</t>
  </si>
  <si>
    <t>31.2%</t>
  </si>
  <si>
    <t>J3BSR7G0901（转美中部）</t>
  </si>
  <si>
    <t>P02K56G1203</t>
  </si>
  <si>
    <t>蒲静娴,VladeyC,张洁华</t>
  </si>
  <si>
    <t>class02</t>
  </si>
  <si>
    <t>68.8%</t>
  </si>
  <si>
    <t>P2AF03G0307</t>
  </si>
  <si>
    <t>盛佩佩,陆小红,VladeyC</t>
  </si>
  <si>
    <t>P2AF03G2306</t>
  </si>
  <si>
    <t>class03</t>
  </si>
  <si>
    <t>62.5%</t>
  </si>
  <si>
    <t>P2AP03G0308</t>
  </si>
  <si>
    <t>邓洋城,VladeyC,盛佩佩</t>
  </si>
  <si>
    <t>周日14:30~17:30</t>
  </si>
  <si>
    <t>P2AF03G0302</t>
  </si>
  <si>
    <t>P2AF03G2302</t>
  </si>
  <si>
    <t>陆见燕,蒲静娴,VladeyC</t>
  </si>
  <si>
    <t>class01</t>
  </si>
  <si>
    <t>P1BF02G0203</t>
  </si>
  <si>
    <t>盛佩佩,蒲静娴,VladeyC</t>
  </si>
  <si>
    <t>43.8%</t>
  </si>
  <si>
    <t>P1BF02G2305</t>
  </si>
  <si>
    <t>陆小红,VladeyC,盛佩佩</t>
  </si>
  <si>
    <t>class04</t>
  </si>
  <si>
    <t>P2AF03G2304</t>
  </si>
  <si>
    <t>陆小红,VladeyC,邓洋城</t>
  </si>
  <si>
    <t>P2BF04G3405</t>
  </si>
  <si>
    <t>P3AF04G3407</t>
  </si>
  <si>
    <t>梁文杰,邓秋敏,Juliet</t>
  </si>
  <si>
    <t>class17</t>
  </si>
  <si>
    <t>P3AF05G0406</t>
  </si>
  <si>
    <t>黄小舟,Juliet,杨秋涌</t>
  </si>
  <si>
    <t>P3BF06G3404</t>
  </si>
  <si>
    <t>陈秋金,AngelG,温美珍</t>
  </si>
  <si>
    <t>37.5%</t>
  </si>
  <si>
    <t>P3BF06G0403</t>
  </si>
  <si>
    <t>邓秋敏,AngelG,杨秋涌</t>
  </si>
  <si>
    <t>class12</t>
  </si>
  <si>
    <t>P4ABR3G4502</t>
  </si>
  <si>
    <t>杨秋涌,陈秋金,AngelG</t>
  </si>
  <si>
    <t>class16</t>
  </si>
  <si>
    <t>P4BBR4G3402</t>
  </si>
  <si>
    <t>黄小舟,邓秋敏,AngelG</t>
  </si>
  <si>
    <t>P5ABR4G0501</t>
  </si>
  <si>
    <t>杨秋涌,陈明君,Juliet</t>
  </si>
  <si>
    <t>class15</t>
  </si>
  <si>
    <t>P5ABR4G0502</t>
  </si>
  <si>
    <t>陈明君,Juliet,梁文杰</t>
  </si>
  <si>
    <t>P5BBR5G0506</t>
  </si>
  <si>
    <t>陈秋金,黄小舟,Juliet</t>
  </si>
  <si>
    <t>P6ABR6G5601</t>
  </si>
  <si>
    <t>黄小舟,Juliet,陈秋金</t>
  </si>
  <si>
    <t>P5BBR5G0503</t>
  </si>
  <si>
    <t>杨秋涌,小高外教,陈秋金</t>
  </si>
  <si>
    <t>周六14:00~17:00</t>
  </si>
  <si>
    <t>25.0%</t>
  </si>
  <si>
    <t>P6ABR6G0604</t>
  </si>
  <si>
    <t>杨秋涌,Juliet,陈秋金</t>
  </si>
  <si>
    <t>P6ABR6G0601</t>
  </si>
  <si>
    <t>梁文杰,黄小舟,Juliet</t>
  </si>
  <si>
    <t>P6BBR6G0602</t>
  </si>
  <si>
    <t>陈秋金,AngelG,陈明君</t>
  </si>
  <si>
    <t>P6BBR6G0603</t>
  </si>
  <si>
    <t>陈秋金,温美珍,小高外教</t>
  </si>
  <si>
    <t>周六09:00~11:50</t>
  </si>
  <si>
    <t>P6BBR6G0601</t>
  </si>
  <si>
    <t>停读</t>
  </si>
  <si>
    <t>广州区域停读</t>
  </si>
  <si>
    <t>K04000GXD01</t>
  </si>
  <si>
    <t>陆小红,VladeyC</t>
  </si>
  <si>
    <t>class06</t>
  </si>
  <si>
    <t>周六16:00~17:30</t>
  </si>
  <si>
    <t>1.5小时</t>
  </si>
  <si>
    <t>01-幼儿英语课程</t>
  </si>
  <si>
    <t>K03000GZD02</t>
  </si>
  <si>
    <t>邓洋城,AngelC</t>
  </si>
  <si>
    <t>class05</t>
  </si>
  <si>
    <t>周四18:00~19:30</t>
  </si>
  <si>
    <t>P1AF02G0205</t>
  </si>
  <si>
    <t>张洁华,AngelC</t>
  </si>
  <si>
    <t>周三16:30~18:00</t>
  </si>
  <si>
    <t>P1BF34G0308</t>
  </si>
  <si>
    <t>陆小红,AngelC</t>
  </si>
  <si>
    <t>周四17:00~18:30</t>
  </si>
  <si>
    <t>P2AF05G2301</t>
  </si>
  <si>
    <t>陆见燕,VladeyC</t>
  </si>
  <si>
    <t>周五18:30~20:00</t>
  </si>
  <si>
    <t>P1BF03G0201</t>
  </si>
  <si>
    <t>周五16:00~19:00</t>
  </si>
  <si>
    <t>P5BBR5G0504</t>
  </si>
  <si>
    <t>陈明君,杨秋涌,小高外教</t>
  </si>
  <si>
    <t>广州区域金牌学员</t>
  </si>
  <si>
    <t>广州区域游学会员(48800元)_马紫苜</t>
  </si>
  <si>
    <t>广州区域游学会员(48800元)</t>
  </si>
  <si>
    <t>广州区域游学会员(48800元)_陈东诚</t>
  </si>
  <si>
    <t>广州区域游学会员(48800元)_童榜羿</t>
  </si>
  <si>
    <t>100.0%</t>
  </si>
  <si>
    <t>广州区域-游学会员（2016年48800元）_胡钰泽</t>
  </si>
  <si>
    <t>广州区域-游学会员（2016年48800元）</t>
  </si>
  <si>
    <t>广州区域-游学会员（2016年48800元）_李承轩</t>
  </si>
  <si>
    <t>广州区域-游学会员（2016年48800元）_刘梓妤</t>
  </si>
  <si>
    <t>广州区域游学会员(48800元)_王晨曦</t>
  </si>
  <si>
    <t>广州区域-游学会员（2016年48800元）_夏文瑾</t>
  </si>
  <si>
    <t>广州区域-游学会员（2016年48800元）_徐若妍</t>
  </si>
  <si>
    <t>广州区域游学会员(48800元)_杨起</t>
  </si>
  <si>
    <t>广州区域-游学会员（2016年48800元）_余秉恩</t>
  </si>
  <si>
    <t>广州区域-游学会员（2016年48800元）_翟诗晴</t>
  </si>
  <si>
    <t>广州区域-游学会员（2016年48800元）_周渲淇</t>
  </si>
  <si>
    <t>广州区域-游学会员（2016年48800元）_朱翊翔</t>
  </si>
  <si>
    <t>P01K12G0106</t>
  </si>
  <si>
    <t>张洁华,陆小红,VladeyC</t>
  </si>
  <si>
    <t>P01K12G0107</t>
  </si>
  <si>
    <t>蒲静娴,陆小红,AngelC</t>
  </si>
  <si>
    <t>周五16:00~18:30</t>
  </si>
  <si>
    <t>87.5%</t>
  </si>
  <si>
    <t>K01000GZD01</t>
  </si>
  <si>
    <t>张洁华,VladeyC</t>
  </si>
  <si>
    <t>周日09:00~10:30</t>
  </si>
  <si>
    <t>广州区域游学会员(48800元)_刘远俊</t>
  </si>
  <si>
    <t>广州区域游学会员(48800元)_杨钧文</t>
  </si>
  <si>
    <t>广州区域游学会员(48800元)_龙子玉</t>
  </si>
  <si>
    <t>广州区域游学会员(48800元)_杨承烨</t>
  </si>
  <si>
    <t>广州区域游学会员(48800元)_姚雅龄</t>
  </si>
  <si>
    <t>广州区域游学会员(48800元)_刘宸语</t>
  </si>
  <si>
    <t>广州区域游学会员(48800元)_赵铁云</t>
  </si>
  <si>
    <t>广州区域游学会员(48800元)_谢承诚</t>
  </si>
  <si>
    <t>P01K12G0108</t>
  </si>
  <si>
    <t>陆小红,VladeyC,张洁华</t>
  </si>
  <si>
    <t>广州区域游学会员(48800元)_唐玮键</t>
  </si>
  <si>
    <t>广州区域游学会员(48800元)_罗婧旖</t>
  </si>
  <si>
    <t>广州区域-平时班-英语-3.0小时次_补课班级</t>
  </si>
  <si>
    <t>陆见燕,梁文杰,邓洋城,陆小红,杨秋涌,温美珍,盛佩佩,黄小舟,陈明君,Juliet</t>
  </si>
  <si>
    <t>广州区域-周末班-英语-3.0小时次_补课班级</t>
  </si>
  <si>
    <t>陆见燕,梁文杰,邓秋敏,蒲静娴,邓洋城,陆小红,杨秋涌,温美珍,VladeyC,盛佩佩,张洁华,黄小舟,陈明君,Juliet,陈秋金</t>
  </si>
  <si>
    <t>1.0%</t>
  </si>
  <si>
    <t>181</t>
  </si>
  <si>
    <t>P3AF05G0404</t>
  </si>
  <si>
    <t>邓秋敏,AngelG,梁文杰</t>
  </si>
  <si>
    <t>广州区域-平时班-英语-2.5小时次_补课班级</t>
  </si>
  <si>
    <t>陆小红,盛佩佩,黄小舟,陈明君,陈秋金,邓秋敏,蒲静娴</t>
  </si>
  <si>
    <t>P3BF06G0303</t>
  </si>
  <si>
    <t>蒲静娴,VladeyC,陆见燕</t>
  </si>
  <si>
    <t>P2BF04G0303</t>
  </si>
  <si>
    <t>邓洋城,张洁华,AngelC</t>
  </si>
  <si>
    <t>P4ABR3G4505</t>
  </si>
  <si>
    <t>黄小舟,陈明君,Yanis</t>
  </si>
  <si>
    <t>P3BF05G3404</t>
  </si>
  <si>
    <t>邓秋敏,AngelG,陈秋金</t>
  </si>
  <si>
    <t>P4BBR4G0501</t>
  </si>
  <si>
    <t>陈秋金,张伟杰,Yanis</t>
  </si>
  <si>
    <t>P6ABR5G0505</t>
  </si>
  <si>
    <t>陈明君,AngelG,黄小舟</t>
  </si>
  <si>
    <t>P3B000G401</t>
  </si>
  <si>
    <t>邓秋敏,AngelG</t>
  </si>
  <si>
    <t>周五16:00~17:30</t>
  </si>
  <si>
    <t>P02K56G0104</t>
  </si>
  <si>
    <t>张洁华,VladeyC,盛佩佩</t>
  </si>
  <si>
    <t>周五14:00~16:30</t>
  </si>
  <si>
    <t>P2BF03G2301</t>
  </si>
  <si>
    <t>盛佩佩,邓洋城,VladeyC</t>
  </si>
  <si>
    <t>P2BF04G2301</t>
  </si>
  <si>
    <t>P01K12G0110</t>
  </si>
  <si>
    <t>蒲静娴,盛佩佩,AngelC</t>
  </si>
  <si>
    <t>周四16:00~18:30</t>
  </si>
  <si>
    <t>P01K12G0111</t>
  </si>
  <si>
    <t>张洁华,邓洋城,VladeyC</t>
  </si>
  <si>
    <t>P6ABR6G0602</t>
  </si>
  <si>
    <t>温美珍,陈明君,Juliet</t>
  </si>
  <si>
    <t>P4ABR3G0405</t>
  </si>
  <si>
    <t>P4BBR4G4503</t>
  </si>
  <si>
    <t>黄小舟,陈明君,Juliet</t>
  </si>
  <si>
    <t>J1BSP4G0701</t>
  </si>
  <si>
    <t>梁文杰,邓秋敏,AngelG</t>
  </si>
  <si>
    <t>P6ABR5G0506</t>
  </si>
  <si>
    <t>P4BBR4G4504</t>
  </si>
  <si>
    <t>陈秋金,陈明君,Juliet</t>
  </si>
  <si>
    <t>P01K12G0112</t>
  </si>
  <si>
    <t>P4BBR4G0404</t>
  </si>
  <si>
    <t>周日14:00~17:00</t>
  </si>
  <si>
    <t>P3BF06G3406</t>
  </si>
  <si>
    <t>梁文杰,Juliet,陈秋金</t>
  </si>
  <si>
    <t>J2BSR5G0820</t>
  </si>
  <si>
    <t>张伟杰,Juliet,邓秋敏</t>
  </si>
  <si>
    <t>P02F01G0104</t>
  </si>
  <si>
    <t>K0300GXZ01</t>
  </si>
  <si>
    <t>邓洋城,VladeyC</t>
  </si>
  <si>
    <t>周日10:30~12:00</t>
  </si>
  <si>
    <t>P02F01G0109</t>
  </si>
  <si>
    <t>P6ABR6G0603</t>
  </si>
  <si>
    <t>杨秋涌,Yanis,梁文杰</t>
  </si>
  <si>
    <t>广州区域-平时班-英语-1.5小时次_补课班级</t>
  </si>
  <si>
    <t>陈秋金</t>
  </si>
  <si>
    <t>P6BBR7G0605</t>
  </si>
  <si>
    <t>温美珍,杨秋涌,Yanis</t>
  </si>
  <si>
    <t>81.2%</t>
  </si>
  <si>
    <t>K01000GZD02</t>
  </si>
  <si>
    <t>蒲静娴,VladeyC</t>
  </si>
  <si>
    <t>K01000GZD03</t>
  </si>
  <si>
    <t>周日14:00~15:30</t>
  </si>
  <si>
    <t>K01000GZD04</t>
  </si>
  <si>
    <t>广州区域-周末班-英语-1.5小时次_补课班级</t>
  </si>
  <si>
    <t>陆小红</t>
  </si>
  <si>
    <t>K01000GZD05</t>
  </si>
  <si>
    <t>蒲静娴,AngelC</t>
  </si>
  <si>
    <t>周三18:00~19:30</t>
  </si>
  <si>
    <t>P1AF01G0105</t>
  </si>
  <si>
    <t>陈爱玲,陆小红,VladeyC</t>
  </si>
  <si>
    <t>五羊未进班</t>
  </si>
  <si>
    <t>已结业</t>
  </si>
  <si>
    <t>J1ASP3G0701</t>
  </si>
  <si>
    <t>J1ASR3G0602（已拆班）</t>
  </si>
  <si>
    <t>张伟杰,严文</t>
  </si>
  <si>
    <t>J2ASR5G0802</t>
  </si>
  <si>
    <t>P01K12G0104</t>
  </si>
  <si>
    <t>P3AF05G3404</t>
  </si>
  <si>
    <t>周五16:30~19:00</t>
  </si>
  <si>
    <t>P3AF04G3406</t>
  </si>
  <si>
    <t>P3AF05G3403</t>
  </si>
  <si>
    <t>蒲静娴,陆小红,VladeyC</t>
  </si>
  <si>
    <t>P3BF06G0404</t>
  </si>
  <si>
    <t>邓秋敏,杨秋涌,Juliet</t>
  </si>
  <si>
    <t>P4ABR3G4504</t>
  </si>
  <si>
    <t>P4ABR3G0404</t>
  </si>
  <si>
    <t>P4ABR3G0501</t>
  </si>
  <si>
    <t>周五14:00~17:00</t>
  </si>
  <si>
    <t>P4ABR3G4503</t>
  </si>
  <si>
    <t>黄小舟,陈明君,AngelG</t>
  </si>
  <si>
    <t>P5BBR5G0505</t>
  </si>
  <si>
    <t>55.0%</t>
  </si>
  <si>
    <t>P5BBR5G0601</t>
  </si>
  <si>
    <t>K02000GXZ01</t>
  </si>
  <si>
    <t>P01K12G0101</t>
  </si>
  <si>
    <t>曾丽丽,小初外教</t>
  </si>
  <si>
    <t>周六10:30~12:00</t>
  </si>
  <si>
    <t>K06000G0Z01</t>
  </si>
  <si>
    <t>陆小红,小初外教</t>
  </si>
  <si>
    <t>周四17:30~19:00</t>
  </si>
  <si>
    <t>P3A000G0401</t>
  </si>
  <si>
    <t>P01K12G0105</t>
  </si>
  <si>
    <t>P1BF02G0303</t>
  </si>
  <si>
    <t>P1AF01G2301</t>
  </si>
  <si>
    <t>P2AF03G2301</t>
  </si>
  <si>
    <t>P3AF05G0403</t>
  </si>
  <si>
    <t>邓洋城,小初外教</t>
  </si>
  <si>
    <t>P3BF06G4502</t>
  </si>
  <si>
    <t>P6ABR5G0602</t>
  </si>
  <si>
    <t>P6ABR6G0605</t>
  </si>
  <si>
    <t>周五16:30~19:30</t>
  </si>
  <si>
    <t>P01AF02G0205</t>
  </si>
  <si>
    <t>广州区域-平时班-英语-2.0小时次</t>
  </si>
  <si>
    <t>张洁华,小初外教</t>
  </si>
  <si>
    <t>2小时</t>
  </si>
  <si>
    <t>P01K12G0109</t>
  </si>
  <si>
    <t>K0123</t>
  </si>
  <si>
    <t>广州区域-周末班-英语-2.5小时次</t>
  </si>
  <si>
    <t>邓洋城,陆小红,AngelC</t>
  </si>
  <si>
    <t>周六14:00~16:30</t>
  </si>
  <si>
    <t>课程</t>
  </si>
  <si>
    <t>关注微信</t>
  </si>
  <si>
    <t>收据号</t>
  </si>
  <si>
    <t>公立学校</t>
  </si>
  <si>
    <t>00001862</t>
  </si>
  <si>
    <t>00001863,00041342</t>
  </si>
  <si>
    <t>00001867,00048951</t>
  </si>
  <si>
    <t>00001868</t>
  </si>
  <si>
    <t>00001869</t>
  </si>
  <si>
    <t>00012228,00012230,00040126</t>
  </si>
  <si>
    <t>00017436,00050547</t>
  </si>
  <si>
    <t>00008315</t>
  </si>
  <si>
    <t>00025062</t>
  </si>
  <si>
    <t>00001883,00011351</t>
  </si>
  <si>
    <t>00012357</t>
  </si>
  <si>
    <t>00001886,00017551</t>
  </si>
  <si>
    <t>00001887</t>
  </si>
  <si>
    <t>00001889,00048931</t>
  </si>
  <si>
    <t>00001890</t>
  </si>
  <si>
    <t>00001891</t>
  </si>
  <si>
    <t>00012101</t>
  </si>
  <si>
    <t>00001893</t>
  </si>
  <si>
    <t>00001894</t>
  </si>
  <si>
    <t>00054244,00054246</t>
  </si>
  <si>
    <t>00022944</t>
  </si>
  <si>
    <t>00011298</t>
  </si>
  <si>
    <t>00001899,00047744</t>
  </si>
  <si>
    <t>00001898</t>
  </si>
  <si>
    <t>00001902,00040073</t>
  </si>
  <si>
    <t>00012429,00019833</t>
  </si>
  <si>
    <t>00001904,00041074</t>
  </si>
  <si>
    <t>00002047</t>
  </si>
  <si>
    <t>00008540</t>
  </si>
  <si>
    <t>00002049</t>
  </si>
  <si>
    <t>00002051</t>
  </si>
  <si>
    <t>00021467</t>
  </si>
  <si>
    <t>00002053,00026511</t>
  </si>
  <si>
    <t>00002054,00030229,00035557</t>
  </si>
  <si>
    <t>00002055,00040639</t>
  </si>
  <si>
    <t>00024780</t>
  </si>
  <si>
    <t>00008457</t>
  </si>
  <si>
    <t>00002058</t>
  </si>
  <si>
    <t>00002059</t>
  </si>
  <si>
    <t>00012232,00012234</t>
  </si>
  <si>
    <t>00054248,00056772</t>
  </si>
  <si>
    <t>00002062</t>
  </si>
  <si>
    <t>00002063,00036760</t>
  </si>
  <si>
    <t>00002064,00041176</t>
  </si>
  <si>
    <t>00012359</t>
  </si>
  <si>
    <t>00002066</t>
  </si>
  <si>
    <t>00002067</t>
  </si>
  <si>
    <t>00002068</t>
  </si>
  <si>
    <t>00011290,00035969</t>
  </si>
  <si>
    <t>00002070,00057848</t>
  </si>
  <si>
    <t>00024155</t>
  </si>
  <si>
    <t>00011308,00037145</t>
  </si>
  <si>
    <t>00012417</t>
  </si>
  <si>
    <t>00002075</t>
  </si>
  <si>
    <t>00024317,00056765</t>
  </si>
  <si>
    <t>00002078,00011415,00034746,00036288</t>
  </si>
  <si>
    <t>00002079</t>
  </si>
  <si>
    <t>00002080</t>
  </si>
  <si>
    <t>00002081</t>
  </si>
  <si>
    <t>00002082,00040095</t>
  </si>
  <si>
    <t>00012367,00019824</t>
  </si>
  <si>
    <t>00002084,00041025</t>
  </si>
  <si>
    <t>00002085,00040108</t>
  </si>
  <si>
    <t>00002086,00040541</t>
  </si>
  <si>
    <t>00008507,00054010</t>
  </si>
  <si>
    <t>00008543</t>
  </si>
  <si>
    <t>00002088</t>
  </si>
  <si>
    <t>00002090,00040570</t>
  </si>
  <si>
    <t>00002091</t>
  </si>
  <si>
    <t>00011724</t>
  </si>
  <si>
    <t>00002176,00040537</t>
  </si>
  <si>
    <t>00002177</t>
  </si>
  <si>
    <t>00002178,00015997,00017553,00017555,00017568,00017570,00017572,00017574,00017605,00017607,00019377</t>
  </si>
  <si>
    <t>00002179,00019800</t>
  </si>
  <si>
    <t>00002180</t>
  </si>
  <si>
    <t>00002181,00017668,00043892</t>
  </si>
  <si>
    <t>00024848</t>
  </si>
  <si>
    <t>00002183</t>
  </si>
  <si>
    <t>00024850</t>
  </si>
  <si>
    <t>00002191</t>
  </si>
  <si>
    <t>00025110,00035974</t>
  </si>
  <si>
    <t>00002193,00017557</t>
  </si>
  <si>
    <t>00002195</t>
  </si>
  <si>
    <t>00002196</t>
  </si>
  <si>
    <t>00002198,00022929,00040378</t>
  </si>
  <si>
    <t>00002199,00018699</t>
  </si>
  <si>
    <t>00024319</t>
  </si>
  <si>
    <t>00002201</t>
  </si>
  <si>
    <t>00002202</t>
  </si>
  <si>
    <t>00002203,00024609,00047775</t>
  </si>
  <si>
    <t>00002204,00040113</t>
  </si>
  <si>
    <t>00002206</t>
  </si>
  <si>
    <t>00024782,00040158</t>
  </si>
  <si>
    <t>00002211</t>
  </si>
  <si>
    <t>00002210</t>
  </si>
  <si>
    <t>00002214,00029957</t>
  </si>
  <si>
    <t>00002215</t>
  </si>
  <si>
    <t>00002218</t>
  </si>
  <si>
    <t>00011310,00028799,00047664</t>
  </si>
  <si>
    <t>00002220</t>
  </si>
  <si>
    <t>00002221,00017316</t>
  </si>
  <si>
    <t>00002225,00022964</t>
  </si>
  <si>
    <t>00002229</t>
  </si>
  <si>
    <t>00011950</t>
  </si>
  <si>
    <t>00002234</t>
  </si>
  <si>
    <t>00002235,00035317</t>
  </si>
  <si>
    <t>00048715,00054267</t>
  </si>
  <si>
    <t>00002238</t>
  </si>
  <si>
    <t>00002242,00027223</t>
  </si>
  <si>
    <t>00002244</t>
  </si>
  <si>
    <t>00002245,00017419,00040476</t>
  </si>
  <si>
    <t>00002247,00035987</t>
  </si>
  <si>
    <t>00008549</t>
  </si>
  <si>
    <t>00002253</t>
  </si>
  <si>
    <t>00002254</t>
  </si>
  <si>
    <t>00002255,00024126</t>
  </si>
  <si>
    <t>00002044,00017824</t>
  </si>
  <si>
    <t>00024852</t>
  </si>
  <si>
    <t>00002258</t>
  </si>
  <si>
    <t>00025278,00044564</t>
  </si>
  <si>
    <t>00001687</t>
  </si>
  <si>
    <t>00001689</t>
  </si>
  <si>
    <t>00008553,00030099,00046502</t>
  </si>
  <si>
    <t>00001692,00036975</t>
  </si>
  <si>
    <t>00001694</t>
  </si>
  <si>
    <t>00001695</t>
  </si>
  <si>
    <t>00001696</t>
  </si>
  <si>
    <t>00001697</t>
  </si>
  <si>
    <t>00012361,00041086</t>
  </si>
  <si>
    <t>00001699</t>
  </si>
  <si>
    <t>00001700,00036188,00046726</t>
  </si>
  <si>
    <t>00024854</t>
  </si>
  <si>
    <t>00012108</t>
  </si>
  <si>
    <t>00001703</t>
  </si>
  <si>
    <t>00001705</t>
  </si>
  <si>
    <t>00001704</t>
  </si>
  <si>
    <t>00011956</t>
  </si>
  <si>
    <t>00001707,00041048</t>
  </si>
  <si>
    <t>00001709</t>
  </si>
  <si>
    <t>00001710,00040574</t>
  </si>
  <si>
    <t>00008561</t>
  </si>
  <si>
    <t>00024300</t>
  </si>
  <si>
    <t>00001712</t>
  </si>
  <si>
    <t>00001715</t>
  </si>
  <si>
    <t>00001716</t>
  </si>
  <si>
    <t>00001717</t>
  </si>
  <si>
    <t>00024157</t>
  </si>
  <si>
    <t>00024784</t>
  </si>
  <si>
    <t>00011397,00011398</t>
  </si>
  <si>
    <t>00008565</t>
  </si>
  <si>
    <t>00020379,00024856</t>
  </si>
  <si>
    <t>00001722</t>
  </si>
  <si>
    <t>00001723</t>
  </si>
  <si>
    <t>00001724,00040103</t>
  </si>
  <si>
    <t>00001725,00041174</t>
  </si>
  <si>
    <t>00024282</t>
  </si>
  <si>
    <t>00025034</t>
  </si>
  <si>
    <t>00001774,00012546,00041073</t>
  </si>
  <si>
    <t>00002045,00018016,00039638</t>
  </si>
  <si>
    <t>00001775,00050050</t>
  </si>
  <si>
    <t>00047882</t>
  </si>
  <si>
    <t>00008569</t>
  </si>
  <si>
    <t>00001778</t>
  </si>
  <si>
    <t>00001779</t>
  </si>
  <si>
    <t>00001780</t>
  </si>
  <si>
    <t>00001781</t>
  </si>
  <si>
    <t>00001782</t>
  </si>
  <si>
    <t>00001783</t>
  </si>
  <si>
    <t>00001784</t>
  </si>
  <si>
    <t>00001786</t>
  </si>
  <si>
    <t>00001787</t>
  </si>
  <si>
    <t>00012308,00024057,00035667</t>
  </si>
  <si>
    <t>00001789</t>
  </si>
  <si>
    <t>00001790</t>
  </si>
  <si>
    <t>00012097</t>
  </si>
  <si>
    <t>00012099</t>
  </si>
  <si>
    <t>00001793</t>
  </si>
  <si>
    <t>00001795,00048730</t>
  </si>
  <si>
    <t>00001797</t>
  </si>
  <si>
    <t>00008813,00018009</t>
  </si>
  <si>
    <t>00001800</t>
  </si>
  <si>
    <t>00001802,00041665</t>
  </si>
  <si>
    <t>00001803,00017561</t>
  </si>
  <si>
    <t>00011736</t>
  </si>
  <si>
    <t>00001806,00056751</t>
  </si>
  <si>
    <t>00011734</t>
  </si>
  <si>
    <t>00008577,00041161</t>
  </si>
  <si>
    <t>00001809</t>
  </si>
  <si>
    <t>00001811,00046998</t>
  </si>
  <si>
    <t>00024786</t>
  </si>
  <si>
    <t>00001814</t>
  </si>
  <si>
    <t>00001815</t>
  </si>
  <si>
    <t>00001816</t>
  </si>
  <si>
    <t>00001860</t>
  </si>
  <si>
    <t>00001905</t>
  </si>
  <si>
    <t>00001906</t>
  </si>
  <si>
    <t>00012240</t>
  </si>
  <si>
    <t>00036517</t>
  </si>
  <si>
    <t>00008579,00041423</t>
  </si>
  <si>
    <t>00012419</t>
  </si>
  <si>
    <t>00001913,00040048</t>
  </si>
  <si>
    <t>00043580</t>
  </si>
  <si>
    <t>00025039,00040023</t>
  </si>
  <si>
    <t>00024858</t>
  </si>
  <si>
    <t>00001920,00029971,00040475</t>
  </si>
  <si>
    <t>00024321</t>
  </si>
  <si>
    <t>00001923,00043863</t>
  </si>
  <si>
    <t>00024284</t>
  </si>
  <si>
    <t>00001926,00019412</t>
  </si>
  <si>
    <t>00021471</t>
  </si>
  <si>
    <t>00001929,00019757</t>
  </si>
  <si>
    <t>00001932,00043871</t>
  </si>
  <si>
    <t>00018754,00021435</t>
  </si>
  <si>
    <t>00001931</t>
  </si>
  <si>
    <t>00001935</t>
  </si>
  <si>
    <t>00001936</t>
  </si>
  <si>
    <t>00001937</t>
  </si>
  <si>
    <t>00001940</t>
  </si>
  <si>
    <t>00054120</t>
  </si>
  <si>
    <t>00011732,00024790,00047866</t>
  </si>
  <si>
    <t>00001944</t>
  </si>
  <si>
    <t>00001945,00020755,00030191,00040532</t>
  </si>
  <si>
    <t>00048699</t>
  </si>
  <si>
    <t>00001991</t>
  </si>
  <si>
    <t>00008583,00024128</t>
  </si>
  <si>
    <t>00001994</t>
  </si>
  <si>
    <t>00011763</t>
  </si>
  <si>
    <t>00024161,00053474</t>
  </si>
  <si>
    <t>00024163</t>
  </si>
  <si>
    <t>00008584</t>
  </si>
  <si>
    <t>00001998,00006309,00024031</t>
  </si>
  <si>
    <t>00001999,00014171</t>
  </si>
  <si>
    <t>00014171</t>
  </si>
  <si>
    <t>00002000,00055533</t>
  </si>
  <si>
    <t>00008585,00028676,00035681</t>
  </si>
  <si>
    <t>00002002</t>
  </si>
  <si>
    <t>00002003,00046353</t>
  </si>
  <si>
    <t>00012263,00012562,00020850,00027308</t>
  </si>
  <si>
    <t>00002005,00040509,00058616</t>
  </si>
  <si>
    <t>00021202</t>
  </si>
  <si>
    <t>00024286</t>
  </si>
  <si>
    <t>00002011</t>
  </si>
  <si>
    <t>00002012,00011345</t>
  </si>
  <si>
    <t>00024288</t>
  </si>
  <si>
    <t>00024794</t>
  </si>
  <si>
    <t>00012436</t>
  </si>
  <si>
    <t>00012433,00013855,00035543</t>
  </si>
  <si>
    <t>00024325,00024327</t>
  </si>
  <si>
    <t>00011928</t>
  </si>
  <si>
    <t>00054250,00054252,00054254</t>
  </si>
  <si>
    <t>00002023,00041403</t>
  </si>
  <si>
    <t>00024302,00029549</t>
  </si>
  <si>
    <t>00002026</t>
  </si>
  <si>
    <t>00002027</t>
  </si>
  <si>
    <t>00002028,00033288,00033289</t>
  </si>
  <si>
    <t>00002029</t>
  </si>
  <si>
    <t>00002030</t>
  </si>
  <si>
    <t>00012242</t>
  </si>
  <si>
    <t>00024860,00027291,00058655</t>
  </si>
  <si>
    <t>00002033,00024034,00048977</t>
  </si>
  <si>
    <t>00002034</t>
  </si>
  <si>
    <t>00002035,00041334</t>
  </si>
  <si>
    <t>00002048,00056275</t>
  </si>
  <si>
    <t>00002092</t>
  </si>
  <si>
    <t>00008826,00036239</t>
  </si>
  <si>
    <t>00002093</t>
  </si>
  <si>
    <t>00024304,00024306</t>
  </si>
  <si>
    <t>00002096</t>
  </si>
  <si>
    <t>00002098,00041686</t>
  </si>
  <si>
    <t>00002099</t>
  </si>
  <si>
    <t>00008799</t>
  </si>
  <si>
    <t>00002101,00024048</t>
  </si>
  <si>
    <t>00002102,00043866</t>
  </si>
  <si>
    <t>00002103</t>
  </si>
  <si>
    <t>00002104</t>
  </si>
  <si>
    <t>00002105</t>
  </si>
  <si>
    <t>00008801,00015719</t>
  </si>
  <si>
    <t>00024290</t>
  </si>
  <si>
    <t>00002108,00048722</t>
  </si>
  <si>
    <t>00012313</t>
  </si>
  <si>
    <t>00002111,00040075</t>
  </si>
  <si>
    <t>00021473</t>
  </si>
  <si>
    <t>00002115,00043595</t>
  </si>
  <si>
    <t>00009514</t>
  </si>
  <si>
    <t>00002117</t>
  </si>
  <si>
    <t>00011729,00047760</t>
  </si>
  <si>
    <t>00002121,00041080</t>
  </si>
  <si>
    <t>00024167</t>
  </si>
  <si>
    <t>00011728</t>
  </si>
  <si>
    <t>00002126</t>
  </si>
  <si>
    <t>00008811,00048692</t>
  </si>
  <si>
    <t>00002129</t>
  </si>
  <si>
    <t>00002130</t>
  </si>
  <si>
    <t>00002131</t>
  </si>
  <si>
    <t>00002133</t>
  </si>
  <si>
    <t>00054154</t>
  </si>
  <si>
    <t>00002134,00015805,00024347</t>
  </si>
  <si>
    <t>00002136</t>
  </si>
  <si>
    <t>00002137,00025355</t>
  </si>
  <si>
    <t>00011727,00021257</t>
  </si>
  <si>
    <t>00002139</t>
  </si>
  <si>
    <t>00024796</t>
  </si>
  <si>
    <t>00002142</t>
  </si>
  <si>
    <t>00002143</t>
  </si>
  <si>
    <t>00008079</t>
  </si>
  <si>
    <t>00012258</t>
  </si>
  <si>
    <t>00002145,00019792,00024138,00024130</t>
  </si>
  <si>
    <t>00002146</t>
  </si>
  <si>
    <t>00008496</t>
  </si>
  <si>
    <t>00002149</t>
  </si>
  <si>
    <t>00002150</t>
  </si>
  <si>
    <t>00002153,00041320</t>
  </si>
  <si>
    <t>00011726</t>
  </si>
  <si>
    <t>00008824,00017611,00017612,00043895</t>
  </si>
  <si>
    <t>00008827</t>
  </si>
  <si>
    <t>00012421</t>
  </si>
  <si>
    <t>00002158,00024132</t>
  </si>
  <si>
    <t>00002159</t>
  </si>
  <si>
    <t>00011312</t>
  </si>
  <si>
    <t>00002162</t>
  </si>
  <si>
    <t>00002163,00025733</t>
  </si>
  <si>
    <t>00024308,00029429</t>
  </si>
  <si>
    <t>00002165</t>
  </si>
  <si>
    <t>00002166</t>
  </si>
  <si>
    <t>00011320,00042261</t>
  </si>
  <si>
    <t>00008833,00036204,00046755</t>
  </si>
  <si>
    <t>00008833</t>
  </si>
  <si>
    <t>00002172,00046758</t>
  </si>
  <si>
    <t>00002216,00048976</t>
  </si>
  <si>
    <t>00002261</t>
  </si>
  <si>
    <t>00011314</t>
  </si>
  <si>
    <t>00002263</t>
  </si>
  <si>
    <t>00002264</t>
  </si>
  <si>
    <t>00008839,00041428</t>
  </si>
  <si>
    <t>00002266</t>
  </si>
  <si>
    <t>00002267</t>
  </si>
  <si>
    <t>00002268</t>
  </si>
  <si>
    <t>00002269,00022264,00041170</t>
  </si>
  <si>
    <t>00008842,00041417</t>
  </si>
  <si>
    <t>00002271</t>
  </si>
  <si>
    <t>00024292,00041090</t>
  </si>
  <si>
    <t>00002274,00017444,00035719</t>
  </si>
  <si>
    <t>00012103,00040142</t>
  </si>
  <si>
    <t>00002275,00025799</t>
  </si>
  <si>
    <t>00008843,00018583,00040550</t>
  </si>
  <si>
    <t>00002277</t>
  </si>
  <si>
    <t>00024866,00040373</t>
  </si>
  <si>
    <t>00008847,00054018</t>
  </si>
  <si>
    <t>00024310</t>
  </si>
  <si>
    <t>00002281,00017412,00035858</t>
  </si>
  <si>
    <t>00002282,00016007,00019511,00019784</t>
  </si>
  <si>
    <t>00024329</t>
  </si>
  <si>
    <t>00002284,00040086</t>
  </si>
  <si>
    <t>00024798</t>
  </si>
  <si>
    <t>00002286</t>
  </si>
  <si>
    <t>00002288,00055044,00055048</t>
  </si>
  <si>
    <t>00002289,00042258</t>
  </si>
  <si>
    <t>00002292,00015514,00036665</t>
  </si>
  <si>
    <t>00002291,00019816</t>
  </si>
  <si>
    <t>00024868</t>
  </si>
  <si>
    <t>00002294,00055563</t>
  </si>
  <si>
    <t>00024169,00053091</t>
  </si>
  <si>
    <t>00024355</t>
  </si>
  <si>
    <t>00002298,00041618</t>
  </si>
  <si>
    <t>00002300</t>
  </si>
  <si>
    <t>00008853,00011412</t>
  </si>
  <si>
    <t>00024171</t>
  </si>
  <si>
    <t>00024173</t>
  </si>
  <si>
    <t>00001731</t>
  </si>
  <si>
    <t>00011922</t>
  </si>
  <si>
    <t>00001733</t>
  </si>
  <si>
    <t>00001734,00048953</t>
  </si>
  <si>
    <t>00024800</t>
  </si>
  <si>
    <t>00001739</t>
  </si>
  <si>
    <t>00001741,00024134,00040616</t>
  </si>
  <si>
    <t>00047884</t>
  </si>
  <si>
    <t>00001743,00040503</t>
  </si>
  <si>
    <t>00001744,00055059</t>
  </si>
  <si>
    <t>00011764</t>
  </si>
  <si>
    <t>00001747</t>
  </si>
  <si>
    <t>00011762</t>
  </si>
  <si>
    <t>00001749</t>
  </si>
  <si>
    <t>00001751</t>
  </si>
  <si>
    <t>00008864</t>
  </si>
  <si>
    <t>00011725</t>
  </si>
  <si>
    <t>00011720,00036191</t>
  </si>
  <si>
    <t>00001758</t>
  </si>
  <si>
    <t>00024870</t>
  </si>
  <si>
    <t>00011765</t>
  </si>
  <si>
    <t>00001761,00041400</t>
  </si>
  <si>
    <t>00001762</t>
  </si>
  <si>
    <t>00008875,00041430</t>
  </si>
  <si>
    <t>00001765</t>
  </si>
  <si>
    <t>00008890,00050153</t>
  </si>
  <si>
    <t>00001767</t>
  </si>
  <si>
    <t>00001768</t>
  </si>
  <si>
    <t>00001769,00031101</t>
  </si>
  <si>
    <t>00001771</t>
  </si>
  <si>
    <t>00011967</t>
  </si>
  <si>
    <t>00001773</t>
  </si>
  <si>
    <t>00001817</t>
  </si>
  <si>
    <t>00001818,00024103</t>
  </si>
  <si>
    <t>00008891</t>
  </si>
  <si>
    <t>00001870</t>
  </si>
  <si>
    <t>00024872</t>
  </si>
  <si>
    <t>00024175</t>
  </si>
  <si>
    <t>00008901,00036797</t>
  </si>
  <si>
    <t>00024802,00040353</t>
  </si>
  <si>
    <t>00001877,00040506</t>
  </si>
  <si>
    <t>00001878</t>
  </si>
  <si>
    <t>00001879</t>
  </si>
  <si>
    <t>00012310,00040380</t>
  </si>
  <si>
    <t>00001824,00052259</t>
  </si>
  <si>
    <t>00001826</t>
  </si>
  <si>
    <t>00001827</t>
  </si>
  <si>
    <t>00008795</t>
  </si>
  <si>
    <t>00001832,00053140</t>
  </si>
  <si>
    <t>00001833</t>
  </si>
  <si>
    <t>00001835,00021406</t>
  </si>
  <si>
    <t>00011898,00030361</t>
  </si>
  <si>
    <t>00011342</t>
  </si>
  <si>
    <t>00001837,00041621</t>
  </si>
  <si>
    <t>00001838</t>
  </si>
  <si>
    <t>00001839,00056214</t>
  </si>
  <si>
    <t>00008912,00014444,00042303</t>
  </si>
  <si>
    <t>00001841</t>
  </si>
  <si>
    <t>00001842</t>
  </si>
  <si>
    <t>00008802,00016056,00030362</t>
  </si>
  <si>
    <t>00001844</t>
  </si>
  <si>
    <t>00001845,00042044</t>
  </si>
  <si>
    <t>00001846</t>
  </si>
  <si>
    <t>00001847</t>
  </si>
  <si>
    <t>00001850,00015801,00024349</t>
  </si>
  <si>
    <t>00054156</t>
  </si>
  <si>
    <t>00008914,00056734</t>
  </si>
  <si>
    <t>00008918,00011413</t>
  </si>
  <si>
    <t>00001854,00042675</t>
  </si>
  <si>
    <t>00001855,00041677</t>
  </si>
  <si>
    <t>00011769</t>
  </si>
  <si>
    <t>00025041</t>
  </si>
  <si>
    <t>00054124,00054126</t>
  </si>
  <si>
    <t>00008925</t>
  </si>
  <si>
    <t>00012180,00024341</t>
  </si>
  <si>
    <t>00054264</t>
  </si>
  <si>
    <t>00024177</t>
  </si>
  <si>
    <t>00001950</t>
  </si>
  <si>
    <t>00001951,00021270</t>
  </si>
  <si>
    <t>00021475</t>
  </si>
  <si>
    <t>00024312</t>
  </si>
  <si>
    <t>00001954</t>
  </si>
  <si>
    <t>00001955,00018117</t>
  </si>
  <si>
    <t>00054256,00054258,00054260</t>
  </si>
  <si>
    <t>00001958</t>
  </si>
  <si>
    <t>00011713</t>
  </si>
  <si>
    <t>00001961</t>
  </si>
  <si>
    <t>00001962</t>
  </si>
  <si>
    <t>00001965,00021402</t>
  </si>
  <si>
    <t>00024294,00057082</t>
  </si>
  <si>
    <t>00001967</t>
  </si>
  <si>
    <t>00001968,00048727</t>
  </si>
  <si>
    <t>00024296</t>
  </si>
  <si>
    <t>00008937,00041427</t>
  </si>
  <si>
    <t>00008940,00036353</t>
  </si>
  <si>
    <t>00008945</t>
  </si>
  <si>
    <t>00001973</t>
  </si>
  <si>
    <t>00001974,00024136</t>
  </si>
  <si>
    <t>00001975</t>
  </si>
  <si>
    <t>00001976</t>
  </si>
  <si>
    <t>00012244</t>
  </si>
  <si>
    <t>00008946</t>
  </si>
  <si>
    <t>00012374</t>
  </si>
  <si>
    <t>00001982</t>
  </si>
  <si>
    <t>00001985,00055020,00055023</t>
  </si>
  <si>
    <t>00001986</t>
  </si>
  <si>
    <t>00001987</t>
  </si>
  <si>
    <t>00001988,00017565</t>
  </si>
  <si>
    <t>00001990</t>
  </si>
  <si>
    <t>00001989</t>
  </si>
  <si>
    <t>00008518</t>
  </si>
  <si>
    <t>00009503</t>
  </si>
  <si>
    <t>00002038</t>
  </si>
  <si>
    <t>00002037</t>
  </si>
  <si>
    <t>00002039,00040504</t>
  </si>
  <si>
    <t>00002040,00031096,00040496</t>
  </si>
  <si>
    <t>00002041</t>
  </si>
  <si>
    <t>00003015</t>
  </si>
  <si>
    <t>00054217</t>
  </si>
  <si>
    <t>00002901</t>
  </si>
  <si>
    <t>00003681,00040544</t>
  </si>
  <si>
    <t>00003427,00041965</t>
  </si>
  <si>
    <t>00006915</t>
  </si>
  <si>
    <t>00008069,00041431</t>
  </si>
  <si>
    <t>00008070,00022194</t>
  </si>
  <si>
    <t>00024788</t>
  </si>
  <si>
    <t>00012110</t>
  </si>
  <si>
    <t>00012093</t>
  </si>
  <si>
    <t>00011338</t>
  </si>
  <si>
    <t>00014437</t>
  </si>
  <si>
    <t>00015966,00042263</t>
  </si>
  <si>
    <t>00011295,00035880</t>
  </si>
  <si>
    <t>00011325,00041418</t>
  </si>
  <si>
    <t>00012425,00043015</t>
  </si>
  <si>
    <t>00012426,00043014</t>
  </si>
  <si>
    <t>00012440</t>
  </si>
  <si>
    <t>00015839</t>
  </si>
  <si>
    <t>00025280</t>
  </si>
  <si>
    <t>00017787,00035792</t>
  </si>
  <si>
    <t>00024323,00041088</t>
  </si>
  <si>
    <t>00015783</t>
  </si>
  <si>
    <t>00017340,00047915</t>
  </si>
  <si>
    <t>00019306,00021488</t>
  </si>
  <si>
    <t>00019131</t>
  </si>
  <si>
    <t>00019422,00039719</t>
  </si>
  <si>
    <t>00019459,00024792,00040123</t>
  </si>
  <si>
    <t>00024899</t>
  </si>
  <si>
    <t>00019704</t>
  </si>
  <si>
    <t>00019752,00021401,00041164</t>
  </si>
  <si>
    <t>00019787</t>
  </si>
  <si>
    <t>00021439,00035810</t>
  </si>
  <si>
    <t>00019810</t>
  </si>
  <si>
    <t>00020254</t>
  </si>
  <si>
    <t>00021385</t>
  </si>
  <si>
    <t>00022946</t>
  </si>
  <si>
    <t>00024897</t>
  </si>
  <si>
    <t>00021968,00043586</t>
  </si>
  <si>
    <t>00022010</t>
  </si>
  <si>
    <t>00022428</t>
  </si>
  <si>
    <t>00023671</t>
  </si>
  <si>
    <t>00022535</t>
  </si>
  <si>
    <t>00023455,00041317</t>
  </si>
  <si>
    <t>00024072,00026297,00041060</t>
  </si>
  <si>
    <t>00024095,00047936</t>
  </si>
  <si>
    <t>00028925,00035665</t>
  </si>
  <si>
    <t>00024693,00040020</t>
  </si>
  <si>
    <t>00030322</t>
  </si>
  <si>
    <t>00025255</t>
  </si>
  <si>
    <t>00025275</t>
  </si>
  <si>
    <t>00025360,00036556</t>
  </si>
  <si>
    <t>00025363,00042298</t>
  </si>
  <si>
    <t>00025366,00036593</t>
  </si>
  <si>
    <t>00025368,00036574</t>
  </si>
  <si>
    <t>00025479</t>
  </si>
  <si>
    <t>00025595</t>
  </si>
  <si>
    <t>00025639</t>
  </si>
  <si>
    <t>00027990,00041412</t>
  </si>
  <si>
    <t>00028057,00045172</t>
  </si>
  <si>
    <t>00028784,00040776</t>
  </si>
  <si>
    <t>00030123,00043593</t>
  </si>
  <si>
    <t>00030468</t>
  </si>
  <si>
    <t>00031288,00041082</t>
  </si>
  <si>
    <t>00032870</t>
  </si>
  <si>
    <t>00032986</t>
  </si>
  <si>
    <t>00034812,00040008</t>
  </si>
  <si>
    <t>00037359</t>
  </si>
  <si>
    <t>00035420</t>
  </si>
  <si>
    <t>00035486</t>
  </si>
  <si>
    <t>00055929</t>
  </si>
  <si>
    <t>00036476</t>
  </si>
  <si>
    <t>00049005</t>
  </si>
  <si>
    <t>00049008</t>
  </si>
  <si>
    <t>00051032</t>
  </si>
  <si>
    <t>00036565</t>
  </si>
  <si>
    <t>00037063</t>
  </si>
  <si>
    <t>00047591</t>
  </si>
  <si>
    <t>00038584</t>
  </si>
  <si>
    <t>00038880</t>
  </si>
  <si>
    <t>00040389</t>
  </si>
  <si>
    <t>00040399</t>
  </si>
  <si>
    <t>00040405</t>
  </si>
  <si>
    <t>00047651</t>
  </si>
  <si>
    <t>00040707</t>
  </si>
  <si>
    <t>00039308</t>
  </si>
  <si>
    <t>00053536</t>
  </si>
  <si>
    <t>00048993</t>
  </si>
  <si>
    <t>00040647</t>
  </si>
  <si>
    <t>00040750</t>
  </si>
  <si>
    <t>00041221</t>
  </si>
  <si>
    <t>00047941</t>
  </si>
  <si>
    <t>00048995</t>
  </si>
  <si>
    <t>00053503</t>
  </si>
  <si>
    <t>00048707</t>
  </si>
  <si>
    <t>00042233</t>
  </si>
  <si>
    <t>00049003</t>
  </si>
  <si>
    <t>00049001</t>
  </si>
  <si>
    <t>00048999</t>
  </si>
  <si>
    <t>00051021</t>
  </si>
  <si>
    <t>00051030</t>
  </si>
  <si>
    <t>00051025</t>
  </si>
  <si>
    <t>00047413</t>
  </si>
  <si>
    <t>00051034</t>
  </si>
  <si>
    <t>00051036</t>
  </si>
  <si>
    <t>00042455</t>
  </si>
  <si>
    <t>00048997</t>
  </si>
  <si>
    <t>00051027</t>
  </si>
  <si>
    <t>00042907</t>
  </si>
  <si>
    <t>00049223</t>
  </si>
  <si>
    <t>00049222</t>
  </si>
  <si>
    <t>00046663</t>
  </si>
  <si>
    <t>00051023</t>
  </si>
  <si>
    <t>发票号</t>
  </si>
  <si>
    <t>物品名称</t>
  </si>
  <si>
    <t xml:space="preserve">折扣金额 </t>
  </si>
  <si>
    <t>直减金额</t>
  </si>
  <si>
    <t xml:space="preserve">应交金额 </t>
  </si>
  <si>
    <t>交费金额</t>
  </si>
  <si>
    <t xml:space="preserve">欠交金额 </t>
  </si>
  <si>
    <t>电子钱包</t>
  </si>
  <si>
    <t>现金</t>
  </si>
  <si>
    <t>微信</t>
  </si>
  <si>
    <t>支付宝</t>
  </si>
  <si>
    <t>刷卡</t>
  </si>
  <si>
    <t>经手人</t>
  </si>
  <si>
    <t>收据类型</t>
  </si>
  <si>
    <t>收款账号</t>
  </si>
  <si>
    <t>付款账户</t>
  </si>
  <si>
    <t>业绩归属人</t>
  </si>
  <si>
    <t>罗皓云</t>
  </si>
  <si>
    <t>POS机-刷卡（周旋农商行）</t>
  </si>
  <si>
    <t>梁冠玉(主签单人)</t>
  </si>
  <si>
    <t>陈江英</t>
  </si>
  <si>
    <t>聂恒阳招行（微信、支付宝）</t>
  </si>
  <si>
    <t>陈江英(主签单人)</t>
  </si>
  <si>
    <t>赵萍(主签单人)</t>
  </si>
  <si>
    <t>00054884</t>
  </si>
  <si>
    <t>00053215</t>
  </si>
  <si>
    <t>广州区域-创始会员(2017年97600元)(1次)</t>
  </si>
  <si>
    <t>游学课程（珠海澳门线-三天两晚）(1次)</t>
  </si>
  <si>
    <t>陈明君(主签单人)</t>
  </si>
  <si>
    <t>00055044</t>
  </si>
  <si>
    <t>00052259</t>
  </si>
  <si>
    <t>00050547</t>
  </si>
  <si>
    <t>张春燕</t>
    <phoneticPr fontId="2" type="noConversion"/>
  </si>
  <si>
    <t>招生校长</t>
    <phoneticPr fontId="2" type="noConversion"/>
  </si>
  <si>
    <t>赵萍</t>
    <phoneticPr fontId="2" type="noConversion"/>
  </si>
  <si>
    <t>招生主任</t>
    <phoneticPr fontId="2" type="noConversion"/>
  </si>
  <si>
    <t>黄夏娴</t>
    <phoneticPr fontId="2" type="noConversion"/>
  </si>
  <si>
    <t>顾问</t>
    <phoneticPr fontId="2" type="noConversion"/>
  </si>
  <si>
    <t>梁冠玉</t>
    <phoneticPr fontId="2" type="noConversion"/>
  </si>
  <si>
    <t>傅聪</t>
    <phoneticPr fontId="2" type="noConversion"/>
  </si>
  <si>
    <t>陈江英</t>
    <phoneticPr fontId="2" type="noConversion"/>
  </si>
  <si>
    <t>老师</t>
    <phoneticPr fontId="2" type="noConversion"/>
  </si>
  <si>
    <t>陈明君</t>
    <phoneticPr fontId="2" type="noConversion"/>
  </si>
  <si>
    <t>助教</t>
  </si>
  <si>
    <t>在职类型</t>
  </si>
  <si>
    <t>老师级别</t>
  </si>
  <si>
    <t>上课时长</t>
  </si>
  <si>
    <t>课消金额</t>
  </si>
  <si>
    <t>欠费金额</t>
  </si>
  <si>
    <t>收费日期</t>
  </si>
  <si>
    <t>收费校区</t>
  </si>
  <si>
    <t>VladeyC,张洁华</t>
  </si>
  <si>
    <t>全职</t>
  </si>
  <si>
    <t>3.00小时</t>
  </si>
  <si>
    <t>1.00次</t>
  </si>
  <si>
    <t>194.73</t>
  </si>
  <si>
    <t>00024057</t>
  </si>
  <si>
    <t>邓洋城</t>
  </si>
  <si>
    <t>VladeyC</t>
  </si>
  <si>
    <t>1.50小时</t>
  </si>
  <si>
    <t>187.62</t>
  </si>
  <si>
    <t>杨秋涌</t>
  </si>
  <si>
    <t>Juliet,陈秋金</t>
  </si>
  <si>
    <t>00041342</t>
  </si>
  <si>
    <t>VladeyC,陈爱玲</t>
  </si>
  <si>
    <t>175.05</t>
  </si>
  <si>
    <t>AngelG,陈明君</t>
  </si>
  <si>
    <t>270.15</t>
  </si>
  <si>
    <t>00001855</t>
  </si>
  <si>
    <t>00019511</t>
  </si>
  <si>
    <t>陈爱玲</t>
  </si>
  <si>
    <t>300.00</t>
  </si>
  <si>
    <t>00003681</t>
  </si>
  <si>
    <t>2.50小时</t>
  </si>
  <si>
    <t>243.00</t>
  </si>
  <si>
    <t>2016-12-17</t>
  </si>
  <si>
    <t>00024323</t>
  </si>
  <si>
    <t>温美珍</t>
  </si>
  <si>
    <t>陈明君,Juliet</t>
  </si>
  <si>
    <t>308.33</t>
  </si>
  <si>
    <t>2017-04-23</t>
  </si>
  <si>
    <t>00031101</t>
  </si>
  <si>
    <t>陈明君</t>
  </si>
  <si>
    <t>AngelG,梁文杰</t>
  </si>
  <si>
    <t>305.83</t>
  </si>
  <si>
    <t>2016-12-25</t>
  </si>
  <si>
    <t>00014444</t>
  </si>
  <si>
    <t>312.08</t>
  </si>
  <si>
    <t>00054250</t>
  </si>
  <si>
    <t>282.06</t>
  </si>
  <si>
    <t>131.25</t>
  </si>
  <si>
    <t>175.00</t>
  </si>
  <si>
    <t>00047775</t>
  </si>
  <si>
    <t>陆见燕</t>
  </si>
  <si>
    <t>202.17</t>
  </si>
  <si>
    <t>00024866</t>
  </si>
  <si>
    <t>邓秋敏</t>
  </si>
  <si>
    <t>AngelG,陈秋金</t>
  </si>
  <si>
    <t>246.06</t>
  </si>
  <si>
    <t>梁文杰</t>
  </si>
  <si>
    <t>AngelG,邓秋敏</t>
  </si>
  <si>
    <t>2017-01-11</t>
  </si>
  <si>
    <t>204.06</t>
  </si>
  <si>
    <t>215.86</t>
  </si>
  <si>
    <t>203.03</t>
  </si>
  <si>
    <t>杨秋涌,Juliet</t>
  </si>
  <si>
    <t>00048727</t>
  </si>
  <si>
    <t>232.38</t>
  </si>
  <si>
    <t>张洁华</t>
  </si>
  <si>
    <t>190.67</t>
  </si>
  <si>
    <t>00002176</t>
  </si>
  <si>
    <t>00035858</t>
  </si>
  <si>
    <t>AngelG,张伟杰</t>
  </si>
  <si>
    <t>311.37</t>
  </si>
  <si>
    <t>AngelC</t>
  </si>
  <si>
    <t>276.84</t>
  </si>
  <si>
    <t>张伟杰</t>
  </si>
  <si>
    <t>Juliet,梁文杰</t>
  </si>
  <si>
    <t>290.20</t>
  </si>
  <si>
    <t>153.12</t>
  </si>
  <si>
    <t>00011412</t>
  </si>
  <si>
    <t>314.08</t>
  </si>
  <si>
    <t>252.71</t>
  </si>
  <si>
    <t>287.50</t>
  </si>
  <si>
    <t>236.00</t>
  </si>
  <si>
    <t>208.33</t>
  </si>
  <si>
    <t>166.67</t>
  </si>
  <si>
    <t>71.43</t>
  </si>
  <si>
    <t>2016-12-11</t>
  </si>
  <si>
    <t>00034812</t>
  </si>
  <si>
    <t>186.21</t>
  </si>
  <si>
    <t>00012425</t>
  </si>
  <si>
    <t>陈爱玲,AngelC</t>
  </si>
  <si>
    <t>261.28</t>
  </si>
  <si>
    <t>00024292</t>
  </si>
  <si>
    <t>178.78</t>
  </si>
  <si>
    <t>220.24</t>
  </si>
  <si>
    <t>286.55</t>
  </si>
  <si>
    <t>00002090</t>
  </si>
  <si>
    <t>2017-06-11</t>
  </si>
  <si>
    <t>162.50</t>
  </si>
  <si>
    <t>299.96</t>
  </si>
  <si>
    <t>2017-05-05</t>
  </si>
  <si>
    <t>00048976</t>
  </si>
  <si>
    <t>286.82</t>
  </si>
  <si>
    <t>张伟杰,Juliet</t>
  </si>
  <si>
    <t>212.50</t>
  </si>
  <si>
    <t>00031288</t>
  </si>
  <si>
    <t>337.50</t>
  </si>
  <si>
    <t>00001692</t>
  </si>
  <si>
    <t>303.82</t>
  </si>
  <si>
    <t>269.51</t>
  </si>
  <si>
    <t>00002294</t>
  </si>
  <si>
    <t>224.73</t>
  </si>
  <si>
    <t>00057082</t>
  </si>
  <si>
    <t>00054267</t>
  </si>
  <si>
    <t>181.71</t>
  </si>
  <si>
    <t>316.65</t>
  </si>
  <si>
    <t>00002288</t>
  </si>
  <si>
    <t>292.50</t>
  </si>
  <si>
    <t>00012263</t>
  </si>
  <si>
    <t>357.54</t>
  </si>
  <si>
    <t>256.25</t>
  </si>
  <si>
    <t>00015966</t>
  </si>
  <si>
    <t>268.75</t>
  </si>
  <si>
    <t>2016-12-24</t>
  </si>
  <si>
    <t>00013855</t>
  </si>
  <si>
    <t>351.84</t>
  </si>
  <si>
    <t>161.52</t>
  </si>
  <si>
    <t>00011320</t>
  </si>
  <si>
    <t>151.71</t>
  </si>
  <si>
    <t>00040550</t>
  </si>
  <si>
    <t>175.06</t>
  </si>
  <si>
    <t>00001877</t>
  </si>
  <si>
    <t>227.95</t>
  </si>
  <si>
    <t>2017-06-01</t>
  </si>
  <si>
    <t>308.00</t>
  </si>
  <si>
    <t>00001845</t>
  </si>
  <si>
    <t>210.44</t>
  </si>
  <si>
    <t>00047760</t>
  </si>
  <si>
    <t>274.37</t>
  </si>
  <si>
    <t>186.16</t>
  </si>
  <si>
    <t>00019800</t>
  </si>
  <si>
    <t>159.38</t>
  </si>
  <si>
    <t>00019377</t>
  </si>
  <si>
    <t>106.45</t>
  </si>
  <si>
    <t>277.12</t>
  </si>
  <si>
    <t>00008577</t>
  </si>
  <si>
    <t>00056275</t>
  </si>
  <si>
    <t>2017-01-12</t>
  </si>
  <si>
    <t>00018117</t>
  </si>
  <si>
    <t>240.17</t>
  </si>
  <si>
    <t>00024132</t>
  </si>
  <si>
    <t>398.75</t>
  </si>
  <si>
    <t>2017-06-10</t>
  </si>
  <si>
    <t>194.27</t>
  </si>
  <si>
    <t>00002055</t>
  </si>
  <si>
    <t>00040126</t>
  </si>
  <si>
    <t>00056772</t>
  </si>
  <si>
    <t>299.58</t>
  </si>
  <si>
    <t>00017419</t>
  </si>
  <si>
    <t>246.51</t>
  </si>
  <si>
    <t>2017-04-12</t>
  </si>
  <si>
    <t>00029549</t>
  </si>
  <si>
    <t>2017-02-18</t>
  </si>
  <si>
    <t>00056214</t>
  </si>
  <si>
    <t>267.36</t>
  </si>
  <si>
    <t>00001802</t>
  </si>
  <si>
    <t>00012103</t>
  </si>
  <si>
    <t>00048977</t>
  </si>
  <si>
    <t>00002137</t>
  </si>
  <si>
    <t>2017-03-26</t>
  </si>
  <si>
    <t>00028925</t>
  </si>
  <si>
    <t>243.08</t>
  </si>
  <si>
    <t>157.50</t>
  </si>
  <si>
    <t>233.10</t>
  </si>
  <si>
    <t>00024161</t>
  </si>
  <si>
    <t>261.32</t>
  </si>
  <si>
    <t>286.66</t>
  </si>
  <si>
    <t>270.60</t>
  </si>
  <si>
    <t>00001854</t>
  </si>
  <si>
    <t>134.60</t>
  </si>
  <si>
    <t>00025368</t>
  </si>
  <si>
    <t>264.09</t>
  </si>
  <si>
    <t>00025090</t>
  </si>
  <si>
    <t>353.75</t>
  </si>
  <si>
    <t>00029957</t>
  </si>
  <si>
    <t>298.14</t>
  </si>
  <si>
    <t>00002039</t>
  </si>
  <si>
    <t>199.99</t>
  </si>
  <si>
    <t>00021257</t>
  </si>
  <si>
    <t>213.78</t>
  </si>
  <si>
    <t>00050050</t>
  </si>
  <si>
    <t>217.87</t>
  </si>
  <si>
    <t>303.75</t>
  </si>
  <si>
    <t>00008069</t>
  </si>
  <si>
    <t>Juliet,邓秋敏</t>
  </si>
  <si>
    <t>130.50</t>
  </si>
  <si>
    <t>00008875</t>
  </si>
  <si>
    <t>213.33</t>
  </si>
  <si>
    <t>266.91</t>
  </si>
  <si>
    <t>267.52</t>
  </si>
  <si>
    <t>00001837</t>
  </si>
  <si>
    <t>350.00</t>
  </si>
  <si>
    <t>00011290</t>
  </si>
  <si>
    <t>175.01</t>
  </si>
  <si>
    <t>00001725</t>
  </si>
  <si>
    <t>256.11</t>
  </si>
  <si>
    <t>00024128</t>
  </si>
  <si>
    <t>00029429</t>
  </si>
  <si>
    <t>162.39</t>
  </si>
  <si>
    <t>294.00</t>
  </si>
  <si>
    <t>2017-01-08</t>
  </si>
  <si>
    <t>00017551</t>
  </si>
  <si>
    <t>160.00</t>
  </si>
  <si>
    <t>00021439</t>
  </si>
  <si>
    <t>288.59</t>
  </si>
  <si>
    <t>00047936</t>
  </si>
  <si>
    <t>00027223</t>
  </si>
  <si>
    <t>242.50</t>
  </si>
  <si>
    <t>225.36</t>
  </si>
  <si>
    <t>00021402</t>
  </si>
  <si>
    <t>220.60</t>
  </si>
  <si>
    <t>283.73</t>
  </si>
  <si>
    <t>00024136</t>
  </si>
  <si>
    <t>00053091</t>
  </si>
  <si>
    <t>310.45</t>
  </si>
  <si>
    <t>00001700</t>
  </si>
  <si>
    <t>174.79</t>
  </si>
  <si>
    <t>296.82</t>
  </si>
  <si>
    <t>00001811</t>
  </si>
  <si>
    <t>00008826</t>
  </si>
  <si>
    <t>284.36</t>
  </si>
  <si>
    <t>00002064</t>
  </si>
  <si>
    <t>256.73</t>
  </si>
  <si>
    <t>00024792</t>
  </si>
  <si>
    <t>00012361</t>
  </si>
  <si>
    <t>00056734</t>
  </si>
  <si>
    <t>285.12</t>
  </si>
  <si>
    <t>00001904</t>
  </si>
  <si>
    <t>244.94</t>
  </si>
  <si>
    <t>00054244</t>
  </si>
  <si>
    <t>175.16</t>
  </si>
  <si>
    <t>00011345</t>
  </si>
  <si>
    <t>302.86</t>
  </si>
  <si>
    <t>00030191</t>
  </si>
  <si>
    <t>00019833</t>
  </si>
  <si>
    <t>175.02</t>
  </si>
  <si>
    <t>249.25</t>
  </si>
  <si>
    <t>263.42</t>
  </si>
  <si>
    <t>2017-03-19</t>
  </si>
  <si>
    <t>00025799</t>
  </si>
  <si>
    <t>258.81</t>
  </si>
  <si>
    <t>00001710</t>
  </si>
  <si>
    <t>00048951</t>
  </si>
  <si>
    <t>262.36</t>
  </si>
  <si>
    <t>95.42</t>
  </si>
  <si>
    <t>00008070</t>
  </si>
  <si>
    <t>222.45</t>
  </si>
  <si>
    <t>262.50</t>
  </si>
  <si>
    <t>00021435</t>
  </si>
  <si>
    <t>260.96</t>
  </si>
  <si>
    <t>00002063</t>
  </si>
  <si>
    <t>291.67</t>
  </si>
  <si>
    <t>00019757</t>
  </si>
  <si>
    <t>55.27</t>
  </si>
  <si>
    <t>00028057</t>
  </si>
  <si>
    <t>190.48</t>
  </si>
  <si>
    <t>00011325</t>
  </si>
  <si>
    <t>00022929</t>
  </si>
  <si>
    <t>00048953</t>
  </si>
  <si>
    <t>00024130</t>
  </si>
  <si>
    <t>274.50</t>
  </si>
  <si>
    <t>241.67</t>
  </si>
  <si>
    <t>天河体育中心</t>
  </si>
  <si>
    <t>251.90</t>
  </si>
  <si>
    <t>00012310</t>
  </si>
  <si>
    <t>00046353</t>
  </si>
  <si>
    <t>294.99</t>
  </si>
  <si>
    <t>00054256</t>
  </si>
  <si>
    <t>237.12</t>
  </si>
  <si>
    <t>246.67</t>
  </si>
  <si>
    <t>00024856</t>
  </si>
  <si>
    <t>257.92</t>
  </si>
  <si>
    <t>00027990</t>
  </si>
  <si>
    <t>243.17</t>
  </si>
  <si>
    <t>297.78</t>
  </si>
  <si>
    <t>291.43</t>
  </si>
  <si>
    <t>00001926</t>
  </si>
  <si>
    <t>00017824</t>
  </si>
  <si>
    <t>268.58</t>
  </si>
  <si>
    <t>00002115</t>
  </si>
  <si>
    <t>249.67</t>
  </si>
  <si>
    <t>00024306</t>
  </si>
  <si>
    <t>252.06</t>
  </si>
  <si>
    <t>182.86</t>
  </si>
  <si>
    <t>233.33</t>
  </si>
  <si>
    <t>00048722</t>
  </si>
  <si>
    <t>220.08</t>
  </si>
  <si>
    <t>00001743</t>
  </si>
  <si>
    <t>00017787</t>
  </si>
  <si>
    <t>273.84</t>
  </si>
  <si>
    <t>00025733</t>
  </si>
  <si>
    <t>392.98</t>
  </si>
  <si>
    <t>305.07</t>
  </si>
  <si>
    <t>00001707</t>
  </si>
  <si>
    <t>247.43</t>
  </si>
  <si>
    <t>00025366</t>
  </si>
  <si>
    <t>321.85</t>
  </si>
  <si>
    <t>00017316</t>
  </si>
  <si>
    <t>00030099</t>
  </si>
  <si>
    <t>255.26</t>
  </si>
  <si>
    <t>00021270</t>
  </si>
  <si>
    <t>249.57</t>
  </si>
  <si>
    <t>00011351</t>
  </si>
  <si>
    <t>00028676</t>
  </si>
  <si>
    <t>199.52</t>
  </si>
  <si>
    <t>215.02</t>
  </si>
  <si>
    <t>00026511</t>
  </si>
  <si>
    <t>00024103</t>
  </si>
  <si>
    <t>282.51</t>
  </si>
  <si>
    <t>00011295</t>
  </si>
  <si>
    <t>177.43</t>
  </si>
  <si>
    <t>00021406</t>
  </si>
  <si>
    <t>170.56</t>
  </si>
  <si>
    <t>223.21</t>
  </si>
  <si>
    <t>175.19</t>
  </si>
  <si>
    <t>2017-02-28</t>
  </si>
  <si>
    <t>00023455</t>
  </si>
  <si>
    <t>00024790</t>
  </si>
  <si>
    <t>2016-12-14</t>
  </si>
  <si>
    <t>00015719</t>
  </si>
  <si>
    <t>00011339</t>
  </si>
  <si>
    <t>288.08</t>
  </si>
  <si>
    <t>00017668</t>
  </si>
  <si>
    <t>204.16</t>
  </si>
  <si>
    <t>175.18</t>
  </si>
  <si>
    <t>2017-01-15</t>
  </si>
  <si>
    <t>00018699</t>
  </si>
  <si>
    <t>179.41</t>
  </si>
  <si>
    <t>174.92</t>
  </si>
  <si>
    <t>00001761</t>
  </si>
  <si>
    <t>177.85</t>
  </si>
  <si>
    <t>273.64</t>
  </si>
  <si>
    <t>00056765</t>
  </si>
  <si>
    <t>00021488</t>
  </si>
  <si>
    <t>00057045</t>
  </si>
  <si>
    <t>133.33</t>
  </si>
  <si>
    <t>174.94</t>
  </si>
  <si>
    <t>120.66</t>
  </si>
  <si>
    <t>00025278</t>
  </si>
  <si>
    <t>207.25</t>
  </si>
  <si>
    <t>00012234</t>
  </si>
  <si>
    <t>00048931</t>
  </si>
  <si>
    <t>207.00</t>
  </si>
  <si>
    <t>237.97</t>
  </si>
  <si>
    <t>310.19</t>
  </si>
  <si>
    <t>00002005</t>
  </si>
  <si>
    <t>290.42</t>
  </si>
  <si>
    <t>175.17</t>
  </si>
  <si>
    <t>266.23</t>
  </si>
  <si>
    <t>175.09</t>
  </si>
  <si>
    <t>00017557</t>
  </si>
  <si>
    <t>00002172</t>
  </si>
  <si>
    <t>00019422</t>
  </si>
  <si>
    <t>160.45</t>
  </si>
  <si>
    <t>00037145</t>
  </si>
  <si>
    <t>00022964</t>
  </si>
  <si>
    <t>157.14</t>
  </si>
  <si>
    <t>00048692</t>
  </si>
  <si>
    <t>224.05</t>
  </si>
  <si>
    <t>00002284</t>
  </si>
  <si>
    <t>203.42</t>
  </si>
  <si>
    <t>00024802</t>
  </si>
  <si>
    <t>00041334</t>
  </si>
  <si>
    <t>267.14</t>
  </si>
  <si>
    <t>00021401</t>
  </si>
  <si>
    <t>65.14</t>
  </si>
  <si>
    <t>280.86</t>
  </si>
  <si>
    <t>176.22</t>
  </si>
  <si>
    <t>2017-01-04</t>
  </si>
  <si>
    <t>00017444</t>
  </si>
  <si>
    <t>220.50</t>
  </si>
  <si>
    <t>00002235</t>
  </si>
  <si>
    <t>223.66</t>
  </si>
  <si>
    <t>235.27</t>
  </si>
  <si>
    <t>289.00</t>
  </si>
  <si>
    <t>2017-03-09</t>
  </si>
  <si>
    <t>00024693</t>
  </si>
  <si>
    <t>00047744</t>
  </si>
  <si>
    <t>272.85</t>
  </si>
  <si>
    <t>199.13</t>
  </si>
  <si>
    <t>2016-12-10</t>
  </si>
  <si>
    <t>00011398</t>
  </si>
  <si>
    <t>361.25</t>
  </si>
  <si>
    <t>00024072</t>
  </si>
  <si>
    <t>255.70</t>
  </si>
  <si>
    <t>188.83</t>
  </si>
  <si>
    <t>108.04</t>
  </si>
  <si>
    <t>00024782</t>
  </si>
  <si>
    <t>188.58</t>
  </si>
  <si>
    <t>250.57</t>
  </si>
  <si>
    <t>137.50</t>
  </si>
  <si>
    <t>311.57</t>
  </si>
  <si>
    <t>00024126</t>
  </si>
  <si>
    <t>266.48</t>
  </si>
  <si>
    <t>00048730</t>
  </si>
  <si>
    <t>00029971</t>
  </si>
  <si>
    <t>00012426</t>
  </si>
  <si>
    <t>2017-04-27</t>
  </si>
  <si>
    <t>00056751</t>
  </si>
  <si>
    <t>169.25</t>
  </si>
  <si>
    <t>00002084</t>
  </si>
  <si>
    <t>176.65</t>
  </si>
  <si>
    <t>311.54</t>
  </si>
  <si>
    <t>00001923</t>
  </si>
  <si>
    <t>278.27</t>
  </si>
  <si>
    <t>258.19</t>
  </si>
  <si>
    <t>00002298</t>
  </si>
  <si>
    <t>234.88</t>
  </si>
  <si>
    <t>00030229</t>
  </si>
  <si>
    <t>269.97</t>
  </si>
  <si>
    <t>00002070</t>
  </si>
  <si>
    <t>00025363</t>
  </si>
  <si>
    <t>191.76</t>
  </si>
  <si>
    <t>00012546</t>
  </si>
  <si>
    <t>223.65</t>
  </si>
  <si>
    <t>186.84</t>
  </si>
  <si>
    <t>239.25</t>
  </si>
  <si>
    <t>00018016</t>
  </si>
  <si>
    <t>00011413</t>
  </si>
  <si>
    <t>194.76</t>
  </si>
  <si>
    <t>00003427</t>
  </si>
  <si>
    <t>00030361</t>
  </si>
  <si>
    <t>00035974</t>
  </si>
  <si>
    <t>312.50</t>
  </si>
  <si>
    <t>00024134</t>
  </si>
  <si>
    <t>308.65</t>
  </si>
  <si>
    <t>277.20</t>
  </si>
  <si>
    <t>189.28</t>
  </si>
  <si>
    <t>00047915</t>
  </si>
  <si>
    <t>197.14</t>
  </si>
  <si>
    <t>00011310</t>
  </si>
  <si>
    <t>246.76</t>
  </si>
  <si>
    <t>00001744</t>
  </si>
  <si>
    <t>220.48</t>
  </si>
  <si>
    <t>00002121</t>
  </si>
  <si>
    <t>2.00次</t>
  </si>
  <si>
    <t>285.02</t>
  </si>
  <si>
    <t>00017561</t>
  </si>
  <si>
    <t>00058655</t>
  </si>
  <si>
    <t>273.78</t>
  </si>
  <si>
    <t>00008901</t>
  </si>
  <si>
    <t>176.63</t>
  </si>
  <si>
    <t>00024048</t>
  </si>
  <si>
    <t>00034746</t>
  </si>
  <si>
    <t>00025039</t>
  </si>
  <si>
    <t>193.15</t>
  </si>
  <si>
    <t>00021968</t>
  </si>
  <si>
    <t>196.15</t>
  </si>
  <si>
    <t>00019816</t>
  </si>
  <si>
    <t>200.35</t>
  </si>
  <si>
    <t>00002247</t>
  </si>
  <si>
    <t>174.97</t>
  </si>
  <si>
    <t>179.52</t>
  </si>
  <si>
    <t>294.41</t>
  </si>
  <si>
    <t>00002153</t>
  </si>
  <si>
    <t>00030123</t>
  </si>
  <si>
    <t>00040541</t>
  </si>
  <si>
    <t>223.73</t>
  </si>
  <si>
    <t>00008940</t>
  </si>
  <si>
    <t>220.83</t>
  </si>
  <si>
    <t>00031096</t>
  </si>
  <si>
    <t>276.94</t>
  </si>
  <si>
    <t>132.92</t>
  </si>
  <si>
    <t>125.95</t>
  </si>
  <si>
    <t>00008579</t>
  </si>
  <si>
    <t>62.50</t>
  </si>
  <si>
    <t>00028784</t>
  </si>
  <si>
    <t>140.07</t>
  </si>
  <si>
    <t>274.81</t>
  </si>
  <si>
    <t>00017565</t>
  </si>
  <si>
    <t>00011720</t>
  </si>
  <si>
    <t>00036417</t>
  </si>
  <si>
    <t>310.78</t>
  </si>
  <si>
    <t>00001832</t>
  </si>
  <si>
    <t>00041403</t>
  </si>
  <si>
    <t>322.51</t>
  </si>
  <si>
    <t>234.97</t>
  </si>
  <si>
    <t>00002028</t>
  </si>
  <si>
    <t>212.55</t>
  </si>
  <si>
    <t>00036665</t>
  </si>
  <si>
    <t>187.69</t>
  </si>
  <si>
    <t>00024327</t>
  </si>
  <si>
    <t>广州区域会员学员</t>
  </si>
  <si>
    <t>广州区域-周末班-英语-2.0小时次</t>
  </si>
  <si>
    <t>广州区域-创始会员(2017年97600元)</t>
  </si>
  <si>
    <t>广州区域-游学会员（美国线-48800元-21天）</t>
  </si>
  <si>
    <t>游学课程（美国线-21天）</t>
  </si>
  <si>
    <t>游学课程（珠海澳门线-三天两晚）</t>
  </si>
  <si>
    <t>周四下午</t>
    <phoneticPr fontId="2" type="noConversion"/>
  </si>
  <si>
    <t>周六上午</t>
    <phoneticPr fontId="2" type="noConversion"/>
  </si>
  <si>
    <t>周六下午</t>
    <phoneticPr fontId="2" type="noConversion"/>
  </si>
  <si>
    <t>周日上午</t>
    <phoneticPr fontId="2" type="noConversion"/>
  </si>
  <si>
    <t>周日下午</t>
    <phoneticPr fontId="2" type="noConversion"/>
  </si>
  <si>
    <t>周三下午</t>
    <phoneticPr fontId="2" type="noConversion"/>
  </si>
  <si>
    <t>P4ABR3G4501</t>
  </si>
  <si>
    <t>10教室</t>
  </si>
  <si>
    <t>周四晚</t>
  </si>
  <si>
    <t>6:00-8:30</t>
  </si>
  <si>
    <t>Angel G</t>
  </si>
  <si>
    <t>P4BBR4G4502</t>
  </si>
  <si>
    <t>周五晚</t>
  </si>
  <si>
    <t>4:30-7:00</t>
  </si>
  <si>
    <t>11教室</t>
  </si>
  <si>
    <t>J1ASR3G0605</t>
  </si>
  <si>
    <t>13教室</t>
  </si>
  <si>
    <t>4:00-7:00</t>
  </si>
  <si>
    <t>15教室</t>
  </si>
  <si>
    <t>P4A000G401</t>
  </si>
  <si>
    <t>17教室</t>
  </si>
  <si>
    <t>4:00-6:30</t>
  </si>
  <si>
    <t>P6BBR7G0602</t>
  </si>
  <si>
    <t>周六上</t>
  </si>
  <si>
    <t>9:00-12:00</t>
  </si>
  <si>
    <t>J1ASR3G0602</t>
  </si>
  <si>
    <t>P5ABR5G0403</t>
  </si>
  <si>
    <t>12教室</t>
  </si>
  <si>
    <t>J3ASR6G0901</t>
  </si>
  <si>
    <t>14教室</t>
  </si>
  <si>
    <t>P4ABR3G0303</t>
  </si>
  <si>
    <t>P5ABR5G4502</t>
  </si>
  <si>
    <t>16教室</t>
  </si>
  <si>
    <t>P5ABR5G3402</t>
  </si>
  <si>
    <t>P6BBR7G0604</t>
  </si>
  <si>
    <t>周六下</t>
  </si>
  <si>
    <t>2:00-5:00</t>
  </si>
  <si>
    <t>Juliet</t>
  </si>
  <si>
    <t>P5ABR5G0405</t>
  </si>
  <si>
    <t>J1BSR4G0701</t>
  </si>
  <si>
    <t>P6BBR6G0506</t>
  </si>
  <si>
    <t>周日上</t>
  </si>
  <si>
    <t>P5BBR5G0501</t>
  </si>
  <si>
    <t>J2BSR5G0802</t>
  </si>
  <si>
    <t>周日下</t>
  </si>
  <si>
    <t>P6ABR6G0502</t>
  </si>
  <si>
    <t>P5ABR5G0404</t>
  </si>
  <si>
    <t>P3BF06G0406</t>
  </si>
  <si>
    <t>P4ABR3G3406</t>
  </si>
  <si>
    <t>未进班</t>
    <phoneticPr fontId="2" type="noConversion"/>
  </si>
  <si>
    <t>国际课程</t>
  </si>
  <si>
    <t>4次课后</t>
  </si>
  <si>
    <t>非学习卡</t>
  </si>
  <si>
    <t>盛佩佩</t>
    <phoneticPr fontId="4" type="noConversion"/>
  </si>
  <si>
    <t>陆见燕</t>
    <phoneticPr fontId="4" type="noConversion"/>
  </si>
  <si>
    <t>招生主任</t>
  </si>
  <si>
    <t>张春燕</t>
    <phoneticPr fontId="4" type="noConversion"/>
  </si>
  <si>
    <t>广东省委机关幼儿园</t>
    <phoneticPr fontId="2" type="noConversion"/>
  </si>
  <si>
    <t>广州市海珠区晓港西马路小学</t>
    <phoneticPr fontId="2" type="noConversion"/>
  </si>
  <si>
    <r>
      <t>95107</t>
    </r>
    <r>
      <rPr>
        <sz val="9"/>
        <color theme="1"/>
        <rFont val="宋体"/>
        <family val="3"/>
        <charset val="134"/>
      </rPr>
      <t>部队幼儿园</t>
    </r>
    <phoneticPr fontId="2" type="noConversion"/>
  </si>
  <si>
    <t>市二幼</t>
    <phoneticPr fontId="2" type="noConversion"/>
  </si>
  <si>
    <t>东川</t>
    <phoneticPr fontId="6" type="noConversion"/>
  </si>
  <si>
    <t>东川路小学</t>
    <phoneticPr fontId="2" type="noConversion"/>
  </si>
  <si>
    <t>广东华侨中学</t>
    <phoneticPr fontId="2" type="noConversion"/>
  </si>
  <si>
    <t>广东省委机关幼儿院</t>
    <phoneticPr fontId="2" type="noConversion"/>
  </si>
  <si>
    <t>佛山南海区里水小学</t>
    <phoneticPr fontId="2" type="noConversion"/>
  </si>
  <si>
    <t>福安街幼儿园</t>
    <phoneticPr fontId="2" type="noConversion"/>
  </si>
  <si>
    <t>广州市番禺区华南碧桂园中英文幼儿园</t>
    <phoneticPr fontId="2" type="noConversion"/>
  </si>
  <si>
    <t>00066310</t>
  </si>
  <si>
    <t>S19329</t>
  </si>
  <si>
    <t>伍越</t>
  </si>
  <si>
    <t>POS机—拉卡拉刷卡（冯少珍）</t>
  </si>
  <si>
    <t>新生连报幼儿1期国际学员／980X1（净人头：0.1）+0X0（教材费：0）-0（剩余学费：0）-0（已交定金）-0（优惠：0）-0（预减：0）-0（老带新：无）=980元／会员有效期：无／拼单对象：无／PRT跟进人：赵萍／首次缴费日期：2017-07-26／老带新：无／1期秒杀／其他说明：</t>
  </si>
  <si>
    <t>00066026</t>
  </si>
  <si>
    <t>S19268</t>
  </si>
  <si>
    <t>叶佳恩</t>
  </si>
  <si>
    <t>新生连报幼儿1期国际学员／980X1（净人头：0.1）+0X0（教材费：0）-0（剩余学费：0）-0（已交定金）-0（优惠：0）-0（预减：0）-0（老带新：无）=980元／会员有效期：无／拼单对象：无／PRT跟进人：赵萍／首次缴费日期：2017-07-25／老带新：无／1期秒杀／其他说明：</t>
  </si>
  <si>
    <t>00065839</t>
  </si>
  <si>
    <t>S19219</t>
  </si>
  <si>
    <t>孙梁颀</t>
  </si>
  <si>
    <t>新生连报幼儿1期国际学员／980X1（净人头：0.1）+0X0（教材费：0）-0（剩余学费：0）-0（已交定金）-0（优惠：0）-0（预减：0）-0（老带新：无）=980元／会员有效期：无／拼单对象：无／PRT跟进人：赵萍／首次缴费日期：2017-07-24／老带新：无／1期秒杀／其他说明：</t>
  </si>
  <si>
    <t>00065755</t>
  </si>
  <si>
    <t>S19203</t>
  </si>
  <si>
    <t>杨帆顺</t>
  </si>
  <si>
    <t>广州区域-游学优惠读(2017年39800元)(1次)</t>
  </si>
  <si>
    <t>00065640</t>
  </si>
  <si>
    <t>S19182</t>
  </si>
  <si>
    <t>欧阳君妍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</si>
  <si>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赵萍／首次缴费日期：2017-07-23／老带新：无／1期秒杀／其他说明：</t>
  </si>
  <si>
    <t>00065547</t>
  </si>
  <si>
    <t>S19151</t>
  </si>
  <si>
    <t>易瑾鑫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</si>
  <si>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陈江英／首次缴费日期：2017-07-23／老带新：无／1期秒杀／其他说明：</t>
  </si>
  <si>
    <t>00065215</t>
  </si>
  <si>
    <t>S19060</t>
  </si>
  <si>
    <t>王贤泓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</si>
  <si>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赵萍／首次缴费日期：2017-07-22／老带新：无／1期秒杀／其他说明：</t>
  </si>
  <si>
    <t>00065161</t>
  </si>
  <si>
    <t>S19045</t>
  </si>
  <si>
    <t>廖嘉颖</t>
  </si>
  <si>
    <t>00065148</t>
  </si>
  <si>
    <t>S19039</t>
  </si>
  <si>
    <t>罗粲</t>
  </si>
  <si>
    <t>老生连报小学1年国际学员／12380（净人头：1.0）+0X0（教材费：0）-0（剩余学费：0）-0（已交定金）-0（优惠：0）-0（预减：0）-0（老带新：无）=12380元／会员有效期：无／拼单对象：无／PRT跟进人：赵萍／首次缴费日期：2017-07-22／老带新：无／其他说明：</t>
  </si>
  <si>
    <t>00065141</t>
  </si>
  <si>
    <t>00064252</t>
  </si>
  <si>
    <t>S18884</t>
  </si>
  <si>
    <t>钟子航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</si>
  <si>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赵萍／首次缴费日期：2017-07-19／老带新：无／1期秒杀／其他说明：</t>
  </si>
  <si>
    <t>00063849</t>
  </si>
  <si>
    <t>S18807</t>
  </si>
  <si>
    <t>伍乔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</si>
  <si>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赵萍／首次缴费日期：2017-07-18／老带新：无／1期秒杀／其他说明：</t>
  </si>
  <si>
    <t>00063688</t>
  </si>
  <si>
    <t>00063524</t>
  </si>
  <si>
    <t>S18725</t>
  </si>
  <si>
    <t>吴子安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</si>
  <si>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赵萍／首次缴费日期：2017-07-16／老带新：无／1期秒杀／其他说明：</t>
  </si>
  <si>
    <t>00062112</t>
  </si>
  <si>
    <t>S18475</t>
  </si>
  <si>
    <t>王亦煊</t>
  </si>
  <si>
    <t>广州区域-游学免费读(2017年58800元—最长读3年)(1次),广州区域-周末班-英语-3.0小时次(48次)</t>
  </si>
  <si>
    <t>00061205</t>
  </si>
  <si>
    <t>广州区域-游学会员（美国东线+西线-97600元-42天）(1次)</t>
  </si>
  <si>
    <t>00061019</t>
  </si>
  <si>
    <t>S18283</t>
  </si>
  <si>
    <t>杨雅如</t>
  </si>
  <si>
    <t>新生连报幼儿1期国际学员／980X1（净人头：0.1）+0X0（教材费：0）-0（剩余学费：0）-0（已交定金）-0（优惠：0）-0（预减：0）-0（老带新：无）=980元／会员有效期：无／拼单对象：无／PRT跟进人：张春燕／首次缴费日期：2017-07-09／老带新：无／1期秒杀／其他说明：</t>
  </si>
  <si>
    <t>00061017</t>
  </si>
  <si>
    <t>S18282</t>
  </si>
  <si>
    <t>陆俊炫</t>
  </si>
  <si>
    <t>00060981</t>
  </si>
  <si>
    <t>S18270</t>
  </si>
  <si>
    <t>黄瑗昕</t>
  </si>
  <si>
    <t>00060960</t>
  </si>
  <si>
    <t>邓洋城(主签单人)</t>
  </si>
  <si>
    <t>00060935</t>
  </si>
  <si>
    <t>老生补报小学10年游学会员／97600X1（净人头：0）+0X0（教材费：0）-0（剩余学费：0）-0（已交定金）-0（优惠：0）-0（预减：0）-0（老带新：无）=31780*0.5=15890／会员有效期：2017-05-07-2021-12-07／拼单对象：无／PRT跟进人：赵萍／首次缴费日期：2016-08-16／老带新：无／创始会员／其他说明：分期付</t>
  </si>
  <si>
    <t>00060534</t>
  </si>
  <si>
    <t>S18161</t>
  </si>
  <si>
    <t>沐牧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</si>
  <si>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陈江英／首次缴费日期：2017-07-08／老带新：无／1期秒杀／其他说明：</t>
  </si>
  <si>
    <t>00060267</t>
  </si>
  <si>
    <t>S18076</t>
  </si>
  <si>
    <t>陈羿良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</si>
  <si>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赵萍／首次缴费日期：2017-07-07／老带新：无／1期秒杀／其他说明：</t>
  </si>
  <si>
    <t>00058691</t>
  </si>
  <si>
    <t>新生连报小学1期国际学员／1880X1（净人头：0.1）+0X0（教材费：0）-0（剩余学费：0）-0（已交定金）-0（优惠：0）-0（预减：0）-0（老带新：无）=1880元／会员有效期：无／拼单对象：无／PRT跟进人：陈江英／首次缴费日期：2017-07-03／老带新：无／1期秒杀／其他说明：</t>
  </si>
  <si>
    <t>00058188</t>
  </si>
  <si>
    <t>新生连报幼儿1期国际学员／980X1（净人头：0.1）+0X0（教材费：0）-0（剩余学费：0）-0（已交定金）-0（优惠：0）-0（预减：0）-0（老带新：无）=980元／会员有效期：无／拼单对象：无／PRT跟进人：张春燕／首次缴费日期：2017-07-02／老带新：无／1期秒杀／其他说明：</t>
  </si>
  <si>
    <t>00057889</t>
  </si>
  <si>
    <t>K03000GDZ02</t>
  </si>
  <si>
    <t>2017-07-06 18:00</t>
  </si>
  <si>
    <t>2017-07-07 16:00</t>
  </si>
  <si>
    <t>P2BP04G0308</t>
  </si>
  <si>
    <t>2017-07-09 14:00</t>
  </si>
  <si>
    <t>P1AF02G0106</t>
  </si>
  <si>
    <t>P3BF06G3408</t>
  </si>
  <si>
    <t>2017-07-09 09:00</t>
  </si>
  <si>
    <t>2017-07-13 09:00</t>
  </si>
  <si>
    <t>00015898</t>
  </si>
  <si>
    <t>2017-07-11 14:30</t>
  </si>
  <si>
    <t>P02F01G0111</t>
  </si>
  <si>
    <t>2017-07-16 09:00</t>
  </si>
  <si>
    <t>2017-07-14 09:00</t>
  </si>
  <si>
    <t>P1AF03G1204</t>
  </si>
  <si>
    <t>2017-07-08 09:00</t>
  </si>
  <si>
    <t>2017-07-12 09:00</t>
  </si>
  <si>
    <t>2017-07-14 14:00</t>
  </si>
  <si>
    <t>2017-07-18 09:00</t>
  </si>
  <si>
    <t>2017-07-16 16:30</t>
  </si>
  <si>
    <t>2017-07-02 09:00</t>
  </si>
  <si>
    <t>2017-07-16 16:00</t>
  </si>
  <si>
    <t>VladeyC,欧晓蕾</t>
  </si>
  <si>
    <t>欧晓蕾</t>
  </si>
  <si>
    <t>2017-07-18 14:30</t>
  </si>
  <si>
    <t>P1AF01G0106</t>
  </si>
  <si>
    <t>2017-07-20 09:00</t>
  </si>
  <si>
    <t>193.44</t>
  </si>
  <si>
    <t>00033648</t>
  </si>
  <si>
    <t>00024138</t>
  </si>
  <si>
    <t>2017-07-02 14:00</t>
  </si>
  <si>
    <t>2017-07-15 09:00</t>
  </si>
  <si>
    <t>2017-07-08 14:00</t>
  </si>
  <si>
    <t>J1ASR3G0604</t>
  </si>
  <si>
    <t>2017-07-12 14:00</t>
  </si>
  <si>
    <t>2017-07-11 14:00</t>
  </si>
  <si>
    <t>2017-07-01 09:00</t>
  </si>
  <si>
    <t>2017-07-13 14:00</t>
  </si>
  <si>
    <t>2017-07-13 18:00</t>
  </si>
  <si>
    <t>K05000GXD01</t>
  </si>
  <si>
    <t>2017-07-01 14:00</t>
  </si>
  <si>
    <t>P1AF02G0104</t>
  </si>
  <si>
    <t>2017-07-18 18:00</t>
  </si>
  <si>
    <t>00046363</t>
  </si>
  <si>
    <t>P1BF04G2305</t>
  </si>
  <si>
    <t>2017-07-18</t>
  </si>
  <si>
    <t>00064055</t>
  </si>
  <si>
    <t>2017-07-11 16:00</t>
  </si>
  <si>
    <t>P1AF02G0109</t>
  </si>
  <si>
    <t>2017-07-20 14:00</t>
  </si>
  <si>
    <t>2017-07-11 09:00</t>
  </si>
  <si>
    <t>P4ABR3G0406</t>
  </si>
  <si>
    <t>2017-07-16 14:00</t>
  </si>
  <si>
    <t>117.50</t>
  </si>
  <si>
    <t>2017-07-18 14:00</t>
  </si>
  <si>
    <t>00042407</t>
  </si>
  <si>
    <t>2017-07-14 14:30</t>
  </si>
  <si>
    <t>2017-07-18 16:00</t>
  </si>
  <si>
    <t>00064068</t>
  </si>
  <si>
    <t>2017-07-05 18:00</t>
  </si>
  <si>
    <t>103.62</t>
  </si>
  <si>
    <t>00042213</t>
  </si>
  <si>
    <t>K02000GZD01</t>
  </si>
  <si>
    <t>2017-07-11 18:00</t>
  </si>
  <si>
    <t>2017-07-25 09:00</t>
  </si>
  <si>
    <t>00036278</t>
  </si>
  <si>
    <t>2017-07-20 16:30</t>
  </si>
  <si>
    <t>2017-07-12 16:00</t>
  </si>
  <si>
    <t>2017-07-22 09:00</t>
  </si>
  <si>
    <t>00044365</t>
  </si>
  <si>
    <t>2017-07-19 09:00</t>
  </si>
  <si>
    <t>00036383</t>
  </si>
  <si>
    <t>2017-07-15 14:30</t>
  </si>
  <si>
    <t>00036261</t>
  </si>
  <si>
    <t>2017-07-28 09:00</t>
  </si>
  <si>
    <t>00038419</t>
  </si>
  <si>
    <t>00064064</t>
  </si>
  <si>
    <t>2017-07-12 14:30</t>
  </si>
  <si>
    <t>P2AF04G0201</t>
  </si>
  <si>
    <t>2017-07-07 16:30</t>
  </si>
  <si>
    <t>2017-07-22</t>
  </si>
  <si>
    <t>00065379</t>
  </si>
  <si>
    <t>2017-07-26 09:00</t>
  </si>
  <si>
    <t>2017-07-20 16:00</t>
  </si>
  <si>
    <t>00064061</t>
  </si>
  <si>
    <t>00064057</t>
  </si>
  <si>
    <t>2017-07-18 16:30</t>
  </si>
  <si>
    <t>2017-07-14 16:30</t>
  </si>
  <si>
    <t>P1BS05G0201</t>
  </si>
  <si>
    <t>2017-07-05 16:00</t>
  </si>
  <si>
    <t>00064045</t>
  </si>
  <si>
    <t>2017-07-15 14:00</t>
  </si>
  <si>
    <t>P2BF03G0203</t>
  </si>
  <si>
    <t>2017-07-02 14:30</t>
  </si>
  <si>
    <t>K04000GXZ01</t>
  </si>
  <si>
    <t>2017-07-02 10:30</t>
  </si>
  <si>
    <t>00049366</t>
  </si>
  <si>
    <t>2017-07-13 14:30</t>
  </si>
  <si>
    <t>00042053</t>
  </si>
  <si>
    <t>2017-07-14</t>
  </si>
  <si>
    <t>00062782</t>
  </si>
  <si>
    <t>2017-07-16 14:30</t>
  </si>
  <si>
    <t>2017-07-20 18:00</t>
  </si>
  <si>
    <t>00064059</t>
  </si>
  <si>
    <t>00064070</t>
  </si>
  <si>
    <t>00064047</t>
  </si>
  <si>
    <t>2017-07-15 16:00</t>
  </si>
  <si>
    <t>2017-07-09 10:30</t>
  </si>
  <si>
    <t>2017-07-24 09:00</t>
  </si>
  <si>
    <t>00040537</t>
  </si>
  <si>
    <t>00046998</t>
  </si>
  <si>
    <t>2017-07-15 18:00</t>
  </si>
  <si>
    <t>2017-07-01 14:30</t>
  </si>
  <si>
    <t>2017-07-27 09:00</t>
  </si>
  <si>
    <t>00041686</t>
  </si>
  <si>
    <t>2017-07-05 09:00</t>
  </si>
  <si>
    <t>2017-07-13</t>
  </si>
  <si>
    <t>00062386</t>
  </si>
  <si>
    <t>00035559</t>
  </si>
  <si>
    <t>2017-07-06 16:00</t>
  </si>
  <si>
    <t>2017-07-01 16:00</t>
  </si>
  <si>
    <t>2017-07-13 16:00</t>
  </si>
  <si>
    <t>2017-07-08 14:30</t>
  </si>
  <si>
    <t>00033288</t>
  </si>
  <si>
    <t>00041080</t>
  </si>
  <si>
    <t>2017-07-08 16:00</t>
  </si>
  <si>
    <t>201.18</t>
  </si>
  <si>
    <t>00012562</t>
  </si>
  <si>
    <t>2017-07-16</t>
  </si>
  <si>
    <t>00063656</t>
  </si>
  <si>
    <t>2017-07-12 16:30</t>
  </si>
  <si>
    <t>2017-07-12</t>
  </si>
  <si>
    <t>00062161</t>
  </si>
  <si>
    <t>00062777</t>
  </si>
  <si>
    <t>00040911</t>
  </si>
  <si>
    <t>64.92</t>
  </si>
  <si>
    <t>00035749</t>
  </si>
  <si>
    <t>00057848</t>
  </si>
  <si>
    <t>73.40</t>
  </si>
  <si>
    <t>00058618</t>
  </si>
  <si>
    <t>00064039</t>
  </si>
  <si>
    <t>2017-07-07</t>
  </si>
  <si>
    <t>00060199</t>
  </si>
  <si>
    <t>2017-07-09 14:30</t>
  </si>
  <si>
    <t>2017-07-15 16:30</t>
  </si>
  <si>
    <t>P1BS05G0205</t>
  </si>
  <si>
    <t>2017-07-05 16:30</t>
  </si>
  <si>
    <t>00064051</t>
  </si>
  <si>
    <t>00064049</t>
  </si>
  <si>
    <t>310.42</t>
  </si>
  <si>
    <t>00001985</t>
  </si>
  <si>
    <t>2017-07-14 16:00</t>
  </si>
  <si>
    <t>2017-07-14 18:00</t>
  </si>
  <si>
    <t>00056762</t>
  </si>
  <si>
    <t>00038886</t>
  </si>
  <si>
    <t>00065371</t>
  </si>
  <si>
    <t>2017-07-13 16:30</t>
  </si>
  <si>
    <t>00065363</t>
  </si>
  <si>
    <t>2017-07-20 14:30</t>
  </si>
  <si>
    <t>00065359</t>
  </si>
  <si>
    <t>2017-07-23 09:00</t>
  </si>
  <si>
    <t>00040819</t>
  </si>
  <si>
    <t>2017-07-16 18:00</t>
  </si>
  <si>
    <t>2017-07-11 16:30</t>
  </si>
  <si>
    <t>274.30</t>
  </si>
  <si>
    <t>00065227</t>
  </si>
  <si>
    <t>00064072</t>
  </si>
  <si>
    <t>00041418</t>
  </si>
  <si>
    <t>2017-07-12 18:00</t>
  </si>
  <si>
    <t>00064053</t>
  </si>
  <si>
    <t>293.60</t>
  </si>
  <si>
    <t>00008578</t>
  </si>
  <si>
    <t>2017-07-15</t>
  </si>
  <si>
    <t>00063132</t>
  </si>
  <si>
    <t>2017-07-05</t>
  </si>
  <si>
    <t>00059170</t>
  </si>
  <si>
    <t>00065365</t>
  </si>
  <si>
    <t>00041406</t>
  </si>
  <si>
    <t>2017-07-19</t>
  </si>
  <si>
    <t>00064281</t>
  </si>
  <si>
    <t>00065361</t>
  </si>
  <si>
    <t>129.83</t>
  </si>
  <si>
    <t>00042267</t>
  </si>
  <si>
    <t>00041965</t>
  </si>
  <si>
    <t>00065369</t>
  </si>
  <si>
    <t>00036871</t>
  </si>
  <si>
    <t>00065377</t>
  </si>
  <si>
    <t>00065367</t>
  </si>
  <si>
    <t>2017-07-26</t>
  </si>
  <si>
    <t>00066316</t>
  </si>
  <si>
    <t>00065375</t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</si>
  <si>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2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Tahoma"/>
        <family val="2"/>
      </rPr>
      <t>97600 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-93400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-4200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=4200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Tahoma"/>
        <family val="2"/>
      </rPr>
      <t>2017-04-15-2017-04-15</t>
    </r>
    <r>
      <rPr>
        <sz val="9"/>
        <color theme="1"/>
        <rFont val="宋体"/>
        <family val="3"/>
        <charset val="134"/>
      </rPr>
      <t>／拼单对象：无／／首次缴费日期：</t>
    </r>
    <r>
      <rPr>
        <sz val="9"/>
        <color theme="1"/>
        <rFont val="Tahoma"/>
        <family val="2"/>
      </rPr>
      <t>2017-04-15</t>
    </r>
    <r>
      <rPr>
        <sz val="9"/>
        <color theme="1"/>
        <rFont val="宋体"/>
        <family val="3"/>
        <charset val="134"/>
      </rPr>
      <t>／老带新：无／／其他说明：双游学美国线</t>
    </r>
    <phoneticPr fontId="7" type="noConversion"/>
  </si>
  <si>
    <t>邓洋城</t>
    <phoneticPr fontId="2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</si>
  <si>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10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Tahoma"/>
        <family val="2"/>
      </rPr>
      <t>97600X1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-6380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6380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=91220</t>
    </r>
    <r>
      <rPr>
        <sz val="9"/>
        <color theme="1"/>
        <rFont val="宋体"/>
        <family val="3"/>
        <charset val="134"/>
      </rPr>
      <t>／会员有效期：</t>
    </r>
    <r>
      <rPr>
        <sz val="9"/>
        <color theme="1"/>
        <rFont val="Tahoma"/>
        <family val="2"/>
      </rPr>
      <t>2017-07-09-2027-07-09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跟进人：梁冠玉／首次缴费日期：</t>
    </r>
    <r>
      <rPr>
        <sz val="9"/>
        <color theme="1"/>
        <rFont val="Tahoma"/>
        <family val="2"/>
      </rPr>
      <t>2017-06-30</t>
    </r>
    <r>
      <rPr>
        <sz val="9"/>
        <color theme="1"/>
        <rFont val="宋体"/>
        <family val="3"/>
        <charset val="134"/>
      </rPr>
      <t>／老带新：无／新生游学免费读／其他说明：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</si>
  <si>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年游学会员／</t>
    </r>
    <r>
      <rPr>
        <sz val="9"/>
        <color theme="1"/>
        <rFont val="Tahoma"/>
        <family val="2"/>
      </rPr>
      <t>58800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1.0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=58800</t>
    </r>
    <r>
      <rPr>
        <sz val="9"/>
        <color theme="1"/>
        <rFont val="宋体"/>
        <family val="3"/>
        <charset val="134"/>
      </rPr>
      <t>／会员有效期：</t>
    </r>
    <r>
      <rPr>
        <sz val="9"/>
        <color theme="1"/>
        <rFont val="Tahoma"/>
        <family val="2"/>
      </rPr>
      <t>2017-07-12-2020-07-12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跟进人：梁冠玉／首次缴费日期：</t>
    </r>
    <r>
      <rPr>
        <sz val="9"/>
        <color theme="1"/>
        <rFont val="Tahoma"/>
        <family val="2"/>
      </rPr>
      <t>2017-07-12</t>
    </r>
    <r>
      <rPr>
        <sz val="9"/>
        <color theme="1"/>
        <rFont val="宋体"/>
        <family val="3"/>
        <charset val="134"/>
      </rPr>
      <t>／老带新：无／新生游学免费读／其他说明：</t>
    </r>
    <phoneticPr fontId="7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</si>
  <si>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期国际学员／</t>
    </r>
    <r>
      <rPr>
        <sz val="9"/>
        <color theme="1"/>
        <rFont val="Tahoma"/>
        <family val="2"/>
      </rPr>
      <t>1880X1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=1880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跟进人：陈明君／首次缴费日期：</t>
    </r>
    <r>
      <rPr>
        <sz val="9"/>
        <color theme="1"/>
        <rFont val="Tahoma"/>
        <family val="2"/>
      </rPr>
      <t>2016-07-01</t>
    </r>
    <r>
      <rPr>
        <sz val="9"/>
        <color theme="1"/>
        <rFont val="宋体"/>
        <family val="3"/>
        <charset val="134"/>
      </rPr>
      <t>前缴费／老带新：无／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</t>
    </r>
    <phoneticPr fontId="7" type="noConversion"/>
  </si>
  <si>
    <t>新生连报小学1期国际学员／1880X1（净人头：0）+0X0（教材费：0）-0（剩余学费：0）-0（已交定金）-0（优惠：0）-0（预减：0）-0（老带新：无）=1880元／会员有效期：无／拼单对象：无／PRT跟进人：赵萍／首次缴费日期：2017-07-22／老带新：无／1期秒杀／其他说明：</t>
    <phoneticPr fontId="7" type="noConversion"/>
  </si>
  <si>
    <r>
      <rPr>
        <sz val="9"/>
        <color theme="1"/>
        <rFont val="宋体"/>
        <family val="3"/>
        <charset val="134"/>
      </rPr>
      <t>赵萍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</si>
  <si>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r>
      <rPr>
        <sz val="9"/>
        <color theme="1"/>
        <rFont val="宋体"/>
        <family val="3"/>
        <charset val="134"/>
      </rPr>
      <t>张春燕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</si>
  <si>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t>00066688</t>
  </si>
  <si>
    <t>广州区域-周末班-英语-3.0小时次(95次)</t>
  </si>
  <si>
    <t>00066610</t>
  </si>
  <si>
    <t>S19391</t>
  </si>
  <si>
    <t>黄小扬</t>
  </si>
  <si>
    <t>暑假优惠班980元，不退不转让</t>
  </si>
  <si>
    <r>
      <rPr>
        <sz val="9"/>
        <color theme="1"/>
        <rFont val="宋体"/>
        <family val="3"/>
        <charset val="134"/>
      </rPr>
      <t>新生连报幼儿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期国际学员／</t>
    </r>
    <r>
      <rPr>
        <sz val="9"/>
        <color theme="1"/>
        <rFont val="Tahoma"/>
        <family val="2"/>
      </rPr>
      <t>980X1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0.1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=980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跟进人：赵萍／首次缴费日期：</t>
    </r>
    <r>
      <rPr>
        <sz val="9"/>
        <color theme="1"/>
        <rFont val="Tahoma"/>
        <family val="2"/>
      </rPr>
      <t>2017-07-27</t>
    </r>
    <r>
      <rPr>
        <sz val="9"/>
        <color theme="1"/>
        <rFont val="宋体"/>
        <family val="3"/>
        <charset val="134"/>
      </rPr>
      <t>／老带新：无／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期秒杀／其他说明：</t>
    </r>
    <phoneticPr fontId="7" type="noConversion"/>
  </si>
  <si>
    <r>
      <rPr>
        <sz val="9"/>
        <color theme="1"/>
        <rFont val="宋体"/>
        <family val="3"/>
        <charset val="134"/>
      </rPr>
      <t>新生连报小学</t>
    </r>
    <r>
      <rPr>
        <sz val="9"/>
        <color theme="1"/>
        <rFont val="Tahoma"/>
        <family val="2"/>
      </rPr>
      <t>2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18460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1.0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=18460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跟进人：赵萍／首次缴费日期：</t>
    </r>
    <r>
      <rPr>
        <sz val="9"/>
        <color theme="1"/>
        <rFont val="Tahoma"/>
        <family val="2"/>
      </rPr>
      <t>2017-07-28</t>
    </r>
    <r>
      <rPr>
        <sz val="9"/>
        <color theme="1"/>
        <rFont val="宋体"/>
        <family val="3"/>
        <charset val="134"/>
      </rPr>
      <t>／老带新：杨欣瑜／其他说明：</t>
    </r>
    <phoneticPr fontId="7" type="noConversion"/>
  </si>
  <si>
    <t>3254.25</t>
  </si>
  <si>
    <t>14933.57</t>
  </si>
  <si>
    <t>33008.08</t>
  </si>
  <si>
    <t>13306.49</t>
  </si>
  <si>
    <t>30449.96</t>
  </si>
  <si>
    <t>3356.67</t>
  </si>
  <si>
    <t>67000.04</t>
  </si>
  <si>
    <t>33083.75</t>
  </si>
  <si>
    <t>2649.92</t>
  </si>
  <si>
    <t>31809.00</t>
  </si>
  <si>
    <t>5346.00</t>
  </si>
  <si>
    <t>7226.00</t>
  </si>
  <si>
    <t>6042.48</t>
  </si>
  <si>
    <t>30383.99</t>
  </si>
  <si>
    <t>3451.68</t>
  </si>
  <si>
    <t>17079.65</t>
  </si>
  <si>
    <t>21804.57</t>
  </si>
  <si>
    <t>30408.81</t>
  </si>
  <si>
    <t>9741.52</t>
  </si>
  <si>
    <t>30748.51</t>
  </si>
  <si>
    <t>14687.07</t>
  </si>
  <si>
    <t>4017.96</t>
  </si>
  <si>
    <t>16758.93</t>
  </si>
  <si>
    <t>2701.58</t>
  </si>
  <si>
    <t>26600.00</t>
  </si>
  <si>
    <t>36254.64</t>
  </si>
  <si>
    <t>30625.19</t>
  </si>
  <si>
    <t>1010.00</t>
  </si>
  <si>
    <t>29400.00</t>
  </si>
  <si>
    <t>1527.53</t>
  </si>
  <si>
    <t>5642.82</t>
  </si>
  <si>
    <t>8002.50</t>
  </si>
  <si>
    <t>2001.87</t>
  </si>
  <si>
    <t>35140.00</t>
  </si>
  <si>
    <t>25150.63</t>
  </si>
  <si>
    <t>22472.23</t>
  </si>
  <si>
    <t>49931.61</t>
  </si>
  <si>
    <t>16622.51</t>
  </si>
  <si>
    <t>10254.75</t>
  </si>
  <si>
    <t>3112.51</t>
  </si>
  <si>
    <t>43050.00</t>
  </si>
  <si>
    <t>31050.78</t>
  </si>
  <si>
    <t>15419.12</t>
  </si>
  <si>
    <t>2013-09-23</t>
  </si>
  <si>
    <t>13380071881</t>
  </si>
  <si>
    <t>天河区南国学校</t>
  </si>
  <si>
    <t>2970.60</t>
  </si>
  <si>
    <t>3771.44</t>
  </si>
  <si>
    <t>6745.90</t>
  </si>
  <si>
    <t>20002.75</t>
  </si>
  <si>
    <t>18333.22</t>
  </si>
  <si>
    <t>30450.00</t>
  </si>
  <si>
    <t>20539.91</t>
  </si>
  <si>
    <t>1863.00</t>
  </si>
  <si>
    <t>10325.01</t>
  </si>
  <si>
    <t>12387.67</t>
  </si>
  <si>
    <t>35700.00</t>
  </si>
  <si>
    <t>12626.66</t>
  </si>
  <si>
    <t>3116.08</t>
  </si>
  <si>
    <t>17760.00</t>
  </si>
  <si>
    <t>38300.49</t>
  </si>
  <si>
    <t>32305.00</t>
  </si>
  <si>
    <t>26737.73</t>
  </si>
  <si>
    <t>36505.01</t>
  </si>
  <si>
    <t>34720.00</t>
  </si>
  <si>
    <t>83818.03</t>
  </si>
  <si>
    <t>14771.43</t>
  </si>
  <si>
    <t>3806.92</t>
  </si>
  <si>
    <t>18332.73</t>
  </si>
  <si>
    <t>3932.96</t>
  </si>
  <si>
    <t>13778.79</t>
  </si>
  <si>
    <t>14144.62</t>
  </si>
  <si>
    <t>19186.79</t>
  </si>
  <si>
    <t>31750.94</t>
  </si>
  <si>
    <t>6408.22</t>
  </si>
  <si>
    <t>18462.64</t>
  </si>
  <si>
    <t>19485.34</t>
  </si>
  <si>
    <t>2141.58</t>
  </si>
  <si>
    <t>13623.87</t>
  </si>
  <si>
    <t>2487.00</t>
  </si>
  <si>
    <t>33169.68</t>
  </si>
  <si>
    <t>1520.00</t>
  </si>
  <si>
    <t>13405.00</t>
  </si>
  <si>
    <t>18926.00</t>
  </si>
  <si>
    <t>17685.00</t>
  </si>
  <si>
    <t>44800.00</t>
  </si>
  <si>
    <t>19424.97</t>
  </si>
  <si>
    <t>24534.85</t>
  </si>
  <si>
    <t>11769.75</t>
  </si>
  <si>
    <t>14334.35</t>
  </si>
  <si>
    <t>35211.23</t>
  </si>
  <si>
    <t>21436.00</t>
  </si>
  <si>
    <t>23192.00</t>
  </si>
  <si>
    <t>13302300444</t>
  </si>
  <si>
    <t>17479.22</t>
  </si>
  <si>
    <t>4500.34</t>
  </si>
  <si>
    <t>13041.62</t>
  </si>
  <si>
    <t>38990.00</t>
  </si>
  <si>
    <t>13745.00</t>
  </si>
  <si>
    <t>17769.43</t>
  </si>
  <si>
    <t>2013-01-03</t>
  </si>
  <si>
    <t>18922340810</t>
  </si>
  <si>
    <t>2017-07-09</t>
  </si>
  <si>
    <t>19043.70</t>
  </si>
  <si>
    <t>9160.12</t>
  </si>
  <si>
    <t>12889.48</t>
  </si>
  <si>
    <t>1890.00</t>
  </si>
  <si>
    <t>17288.69</t>
  </si>
  <si>
    <t>8117.00</t>
  </si>
  <si>
    <t>6296.00</t>
  </si>
  <si>
    <t>56868.33</t>
  </si>
  <si>
    <t>20847.80</t>
  </si>
  <si>
    <t>8565.04</t>
  </si>
  <si>
    <t>3323.33</t>
  </si>
  <si>
    <t>44756.69</t>
  </si>
  <si>
    <t>5055.21</t>
  </si>
  <si>
    <t>18496.73</t>
  </si>
  <si>
    <t>2279.75</t>
  </si>
  <si>
    <t>32025.47</t>
  </si>
  <si>
    <t>31780.00</t>
  </si>
  <si>
    <t>6932.69</t>
  </si>
  <si>
    <t>23000.37</t>
  </si>
  <si>
    <t>34160.17</t>
  </si>
  <si>
    <t>23275.00</t>
  </si>
  <si>
    <t>2014-07-27</t>
  </si>
  <si>
    <t>13316046969</t>
  </si>
  <si>
    <t>2017-07-27</t>
  </si>
  <si>
    <t>30625.11</t>
  </si>
  <si>
    <t>63552.39</t>
  </si>
  <si>
    <t>22020.00</t>
  </si>
  <si>
    <t>3246.99</t>
  </si>
  <si>
    <t>31252.00</t>
  </si>
  <si>
    <t>13876.00</t>
  </si>
  <si>
    <t>24162.69</t>
  </si>
  <si>
    <t>37091.00</t>
  </si>
  <si>
    <t>12138.30</t>
  </si>
  <si>
    <t>12074.66</t>
  </si>
  <si>
    <t>3035.00</t>
  </si>
  <si>
    <t>33040.00</t>
  </si>
  <si>
    <t>16992.00</t>
  </si>
  <si>
    <t>3327.03</t>
  </si>
  <si>
    <t>7049.69</t>
  </si>
  <si>
    <t>5697.44</t>
  </si>
  <si>
    <t>2977.96</t>
  </si>
  <si>
    <t>53105.06</t>
  </si>
  <si>
    <t>19611.17</t>
  </si>
  <si>
    <t>19900.00</t>
  </si>
  <si>
    <t>3672.42</t>
  </si>
  <si>
    <t>12817.99</t>
  </si>
  <si>
    <t>11781.06</t>
  </si>
  <si>
    <t>32066.15</t>
  </si>
  <si>
    <t>1595.02</t>
  </si>
  <si>
    <t>12292.50</t>
  </si>
  <si>
    <t>63920.00</t>
  </si>
  <si>
    <t>36043.78</t>
  </si>
  <si>
    <t>54882.54</t>
  </si>
  <si>
    <t>30766.05</t>
  </si>
  <si>
    <t>32480.39</t>
  </si>
  <si>
    <t>34501.00</t>
  </si>
  <si>
    <t>15081.58</t>
  </si>
  <si>
    <t>10486.51</t>
  </si>
  <si>
    <t>29800.00</t>
  </si>
  <si>
    <t>10053.49</t>
  </si>
  <si>
    <t>8928.86</t>
  </si>
  <si>
    <t>33530.00</t>
  </si>
  <si>
    <t>13323.26</t>
  </si>
  <si>
    <t>20825.53</t>
  </si>
  <si>
    <t>13196.00</t>
  </si>
  <si>
    <t>34825.00</t>
  </si>
  <si>
    <t>16782.05</t>
  </si>
  <si>
    <t>6842.50</t>
  </si>
  <si>
    <t>-693.54</t>
  </si>
  <si>
    <t>13630.48</t>
  </si>
  <si>
    <t>34440.00</t>
  </si>
  <si>
    <t>16791.00</t>
  </si>
  <si>
    <t>32513.23</t>
  </si>
  <si>
    <t>2710.50</t>
  </si>
  <si>
    <t>12884.31</t>
  </si>
  <si>
    <t>10845.62</t>
  </si>
  <si>
    <t>2007-03-06</t>
  </si>
  <si>
    <t>13535084466</t>
  </si>
  <si>
    <t>2017-07-23</t>
  </si>
  <si>
    <t>16118.72</t>
  </si>
  <si>
    <t>47984.76</t>
  </si>
  <si>
    <t>4529.49</t>
  </si>
  <si>
    <t>2113.10</t>
  </si>
  <si>
    <t>15303.62</t>
  </si>
  <si>
    <t>22147.55</t>
  </si>
  <si>
    <t>2839.75</t>
  </si>
  <si>
    <t>53422.50</t>
  </si>
  <si>
    <t>15899.08</t>
  </si>
  <si>
    <t>2732.43</t>
  </si>
  <si>
    <t>3526.90</t>
  </si>
  <si>
    <t>3741.54</t>
  </si>
  <si>
    <t>6300.85</t>
  </si>
  <si>
    <t>11483.00</t>
  </si>
  <si>
    <t>5258.50</t>
  </si>
  <si>
    <t>30430.00</t>
  </si>
  <si>
    <t>18690.29</t>
  </si>
  <si>
    <t>11677.25</t>
  </si>
  <si>
    <t>3769.13</t>
  </si>
  <si>
    <t>1641.77</t>
  </si>
  <si>
    <t>13670.00</t>
  </si>
  <si>
    <t>13866.60</t>
  </si>
  <si>
    <t>73409.62</t>
  </si>
  <si>
    <t>14457.80</t>
  </si>
  <si>
    <t>11849.33</t>
  </si>
  <si>
    <t>26283.32</t>
  </si>
  <si>
    <t>4238.56</t>
  </si>
  <si>
    <t>9153.32</t>
  </si>
  <si>
    <t>2679.67</t>
  </si>
  <si>
    <t>22037.83</t>
  </si>
  <si>
    <t>10773.13</t>
  </si>
  <si>
    <t>12912.96</t>
  </si>
  <si>
    <t>16150.21</t>
  </si>
  <si>
    <t>15929.79</t>
  </si>
  <si>
    <t>2013-04-17</t>
  </si>
  <si>
    <t>18028540286</t>
  </si>
  <si>
    <t>2017-07-25</t>
  </si>
  <si>
    <t>27199.54</t>
  </si>
  <si>
    <t>11899.80</t>
  </si>
  <si>
    <t>33635.00</t>
  </si>
  <si>
    <t>21547.55</t>
  </si>
  <si>
    <t>48096.57</t>
  </si>
  <si>
    <t>41144.58</t>
  </si>
  <si>
    <t>6574.75</t>
  </si>
  <si>
    <t>3530.60</t>
  </si>
  <si>
    <t>3043.33</t>
  </si>
  <si>
    <t>8202.09</t>
  </si>
  <si>
    <t>4780.33</t>
  </si>
  <si>
    <t>30805.00</t>
  </si>
  <si>
    <t>21620.82</t>
  </si>
  <si>
    <t>17778.44</t>
  </si>
  <si>
    <t>34617.56</t>
  </si>
  <si>
    <t>8031.81</t>
  </si>
  <si>
    <t>30785.42</t>
  </si>
  <si>
    <t>8428.96</t>
  </si>
  <si>
    <t>54738.21</t>
  </si>
  <si>
    <t>3301.52</t>
  </si>
  <si>
    <t>14525.00</t>
  </si>
  <si>
    <t>10542.67</t>
  </si>
  <si>
    <t>18937.83</t>
  </si>
  <si>
    <t>33775.00</t>
  </si>
  <si>
    <t>11825.70</t>
  </si>
  <si>
    <t>17491.00</t>
  </si>
  <si>
    <t>12237.10</t>
  </si>
  <si>
    <t>10604.57</t>
  </si>
  <si>
    <t>20876.00</t>
  </si>
  <si>
    <t>13416226529</t>
  </si>
  <si>
    <t>东山实验小学</t>
  </si>
  <si>
    <t>27120.01</t>
  </si>
  <si>
    <t>12988.33</t>
  </si>
  <si>
    <t>67621.00</t>
  </si>
  <si>
    <t>13247.56</t>
  </si>
  <si>
    <t>3643.30</t>
  </si>
  <si>
    <t>5756.90</t>
  </si>
  <si>
    <t>11435.16</t>
  </si>
  <si>
    <t>12802.00</t>
  </si>
  <si>
    <t>5348.84</t>
  </si>
  <si>
    <t>4084.00</t>
  </si>
  <si>
    <t>5589.61</t>
  </si>
  <si>
    <t>2309.90</t>
  </si>
  <si>
    <t>25832.00</t>
  </si>
  <si>
    <t>52860.40</t>
  </si>
  <si>
    <t>5932.96</t>
  </si>
  <si>
    <t>10409.50</t>
  </si>
  <si>
    <t>33320.00</t>
  </si>
  <si>
    <t>34090.02</t>
  </si>
  <si>
    <t>5858.40</t>
  </si>
  <si>
    <t>3668.60</t>
  </si>
  <si>
    <t>1807.76</t>
  </si>
  <si>
    <t>16383.91</t>
  </si>
  <si>
    <t>3246.97</t>
  </si>
  <si>
    <t>9743.59</t>
  </si>
  <si>
    <t>2694.28</t>
  </si>
  <si>
    <t>34703.50</t>
  </si>
  <si>
    <t>14597.50</t>
  </si>
  <si>
    <t>52399.67</t>
  </si>
  <si>
    <t>1057.50</t>
  </si>
  <si>
    <t>5087.48</t>
  </si>
  <si>
    <t>39304.68</t>
  </si>
  <si>
    <t>13556028916</t>
  </si>
  <si>
    <t>736.25</t>
  </si>
  <si>
    <t>35051.00</t>
  </si>
  <si>
    <t>56800.00</t>
  </si>
  <si>
    <t>32645.00</t>
  </si>
  <si>
    <t>32400.38</t>
  </si>
  <si>
    <t>9629.00</t>
  </si>
  <si>
    <t>29715.00</t>
  </si>
  <si>
    <t>30500.00</t>
  </si>
  <si>
    <t>60933.00</t>
  </si>
  <si>
    <t>521.14</t>
  </si>
  <si>
    <t>14142.68</t>
  </si>
  <si>
    <t>2000.00</t>
  </si>
  <si>
    <t>1910.00</t>
  </si>
  <si>
    <t>37886.00</t>
  </si>
  <si>
    <t>7266.15</t>
  </si>
  <si>
    <t>14619.16</t>
  </si>
  <si>
    <t>8778.89</t>
  </si>
  <si>
    <t>4267.50</t>
  </si>
  <si>
    <t>14455.00</t>
  </si>
  <si>
    <t>6023.50</t>
  </si>
  <si>
    <t>1589.53</t>
  </si>
  <si>
    <t>57663.78</t>
  </si>
  <si>
    <t>32155.33</t>
  </si>
  <si>
    <t>55246.79</t>
  </si>
  <si>
    <t>60292.44</t>
  </si>
  <si>
    <t>9065.00</t>
  </si>
  <si>
    <t>8974.76</t>
  </si>
  <si>
    <t>5737.03</t>
  </si>
  <si>
    <t>33825.15</t>
  </si>
  <si>
    <t>20946.64</t>
  </si>
  <si>
    <t>3185.20</t>
  </si>
  <si>
    <t>3317.50</t>
  </si>
  <si>
    <t>3392.42</t>
  </si>
  <si>
    <t>33830.00</t>
  </si>
  <si>
    <t>8160.72</t>
  </si>
  <si>
    <t>2012-01-06</t>
  </si>
  <si>
    <t>13512723733</t>
  </si>
  <si>
    <t>2017-07-24</t>
  </si>
  <si>
    <t>32080.00</t>
  </si>
  <si>
    <t>8108.37</t>
  </si>
  <si>
    <t>31609.00</t>
  </si>
  <si>
    <t>23525.00</t>
  </si>
  <si>
    <t>14251.35</t>
  </si>
  <si>
    <t>13965.13</t>
  </si>
  <si>
    <t>34729.92</t>
  </si>
  <si>
    <t>30352.41</t>
  </si>
  <si>
    <t>26476.54</t>
  </si>
  <si>
    <t>3384.65</t>
  </si>
  <si>
    <t>10016.92</t>
  </si>
  <si>
    <t>17035.25</t>
  </si>
  <si>
    <t>24546.67</t>
  </si>
  <si>
    <t>10278.57</t>
  </si>
  <si>
    <t>14301.87</t>
  </si>
  <si>
    <t>13930.00</t>
  </si>
  <si>
    <t>19568.00</t>
  </si>
  <si>
    <t>3603.50</t>
  </si>
  <si>
    <t>9654.75</t>
  </si>
  <si>
    <t>52676.00</t>
  </si>
  <si>
    <t>17000.00</t>
  </si>
  <si>
    <t>4492.00</t>
  </si>
  <si>
    <t>33220.00</t>
  </si>
  <si>
    <t>4349.38</t>
  </si>
  <si>
    <t>18818850198</t>
  </si>
  <si>
    <t>2017-07-08</t>
  </si>
  <si>
    <t>640.00</t>
  </si>
  <si>
    <t>31640.00</t>
  </si>
  <si>
    <t>15396.00</t>
  </si>
  <si>
    <t>61307.80</t>
  </si>
  <si>
    <t>10157.60</t>
  </si>
  <si>
    <t>16432.67</t>
  </si>
  <si>
    <t>11517.25</t>
  </si>
  <si>
    <t>10076.00</t>
  </si>
  <si>
    <t>5582.25</t>
  </si>
  <si>
    <t>8117.20</t>
  </si>
  <si>
    <t>3976.84</t>
  </si>
  <si>
    <t>9775.00</t>
  </si>
  <si>
    <t>5856.39</t>
  </si>
  <si>
    <t>3392.44</t>
  </si>
  <si>
    <t>9059.03</t>
  </si>
  <si>
    <t>24224.95</t>
  </si>
  <si>
    <t>720.00</t>
  </si>
  <si>
    <t>9978.59</t>
  </si>
  <si>
    <t>29750.00</t>
  </si>
  <si>
    <t>4244.39</t>
  </si>
  <si>
    <t>31041.01</t>
  </si>
  <si>
    <t>15776.03</t>
  </si>
  <si>
    <t>33180.00</t>
  </si>
  <si>
    <t>46585.00</t>
  </si>
  <si>
    <t>9410.00</t>
  </si>
  <si>
    <t>8380.16</t>
  </si>
  <si>
    <t>5289.06</t>
  </si>
  <si>
    <t>19257.19</t>
  </si>
  <si>
    <t>11611.76</t>
  </si>
  <si>
    <t>1511.47</t>
  </si>
  <si>
    <t>3327.00</t>
  </si>
  <si>
    <t>3047.00</t>
  </si>
  <si>
    <t>16213.42</t>
  </si>
  <si>
    <t>5181.25</t>
  </si>
  <si>
    <t>2007-06-30</t>
  </si>
  <si>
    <t>13889904385</t>
  </si>
  <si>
    <t>40640.00</t>
  </si>
  <si>
    <t>21697.56</t>
  </si>
  <si>
    <t>5312.00</t>
  </si>
  <si>
    <t>30505.00</t>
  </si>
  <si>
    <t>5543.11</t>
  </si>
  <si>
    <t>871.22</t>
  </si>
  <si>
    <t>9555.00</t>
  </si>
  <si>
    <t>12170.24</t>
  </si>
  <si>
    <t>30885.00</t>
  </si>
  <si>
    <t>45689.75</t>
  </si>
  <si>
    <t>16920.00</t>
  </si>
  <si>
    <t>13826424652</t>
  </si>
  <si>
    <t>12237.81</t>
  </si>
  <si>
    <t>11097.67</t>
  </si>
  <si>
    <t>4253.69</t>
  </si>
  <si>
    <t>17859.90</t>
  </si>
  <si>
    <t>48799.79</t>
  </si>
  <si>
    <t>16926.43</t>
  </si>
  <si>
    <t>36487.50</t>
  </si>
  <si>
    <t>15735.00</t>
  </si>
  <si>
    <t>22795.20</t>
  </si>
  <si>
    <t>18613.52</t>
  </si>
  <si>
    <t>6877.50</t>
  </si>
  <si>
    <t>32900.00</t>
  </si>
  <si>
    <t>8340.80</t>
  </si>
  <si>
    <t>97880.00</t>
  </si>
  <si>
    <t>32760.00</t>
  </si>
  <si>
    <t>2694.25</t>
  </si>
  <si>
    <t>49773.00</t>
  </si>
  <si>
    <t>8840.16</t>
  </si>
  <si>
    <t>14980.80</t>
  </si>
  <si>
    <t>3857.30</t>
  </si>
  <si>
    <t>930.00</t>
  </si>
  <si>
    <t>35061.11</t>
  </si>
  <si>
    <t>4640.00</t>
  </si>
  <si>
    <t>2013-01-23</t>
  </si>
  <si>
    <t>13560103221</t>
  </si>
  <si>
    <t>13688858389</t>
  </si>
  <si>
    <t>14260.00</t>
  </si>
  <si>
    <t>44905.00</t>
  </si>
  <si>
    <t>2010-01-23</t>
  </si>
  <si>
    <t>13922191123</t>
  </si>
  <si>
    <t>266.22</t>
  </si>
  <si>
    <t>31990.11</t>
  </si>
  <si>
    <t>15514.62</t>
  </si>
  <si>
    <t>8223.41</t>
  </si>
  <si>
    <t>40271.25</t>
  </si>
  <si>
    <t>2836.16</t>
  </si>
  <si>
    <t>32472.62</t>
  </si>
  <si>
    <t>3741.50</t>
  </si>
  <si>
    <t>29606.26</t>
  </si>
  <si>
    <t>2977.92</t>
  </si>
  <si>
    <t>6025.17</t>
  </si>
  <si>
    <t>12230.25</t>
  </si>
  <si>
    <t>22191.26</t>
  </si>
  <si>
    <t>30100.00</t>
  </si>
  <si>
    <t>15640.10</t>
  </si>
  <si>
    <t>12214.90</t>
  </si>
  <si>
    <t>29152.35</t>
  </si>
  <si>
    <t>34084.47</t>
  </si>
  <si>
    <t>59763.54</t>
  </si>
  <si>
    <t>29960.00</t>
  </si>
  <si>
    <t>19440.00</t>
  </si>
  <si>
    <t>21182.59</t>
  </si>
  <si>
    <t>1360.00</t>
  </si>
  <si>
    <t>45779.93</t>
  </si>
  <si>
    <t>32445.00</t>
  </si>
  <si>
    <t>19880.00</t>
  </si>
  <si>
    <t>23276.62</t>
  </si>
  <si>
    <t>50049.33</t>
  </si>
  <si>
    <t>S16731</t>
  </si>
  <si>
    <t>周明杰</t>
  </si>
  <si>
    <t>13609005265</t>
  </si>
  <si>
    <t>天河南骏中心</t>
  </si>
  <si>
    <t>金海幼儿园</t>
  </si>
  <si>
    <t>19120.00</t>
  </si>
  <si>
    <t>33343.77</t>
  </si>
  <si>
    <t>7548.57</t>
  </si>
  <si>
    <t>15627.36</t>
  </si>
  <si>
    <t>3770.48</t>
  </si>
  <si>
    <t>7001.16</t>
  </si>
  <si>
    <t>18664844602</t>
  </si>
  <si>
    <t>育才小学</t>
  </si>
  <si>
    <t>31500.00</t>
  </si>
  <si>
    <t>20000.00</t>
  </si>
  <si>
    <t>21080.00</t>
  </si>
  <si>
    <t>2009-08-29</t>
  </si>
  <si>
    <t>13828863480</t>
  </si>
  <si>
    <t>59640.00</t>
  </si>
  <si>
    <t>19505.11</t>
  </si>
  <si>
    <t>16391.83</t>
  </si>
  <si>
    <t>31605.16</t>
  </si>
  <si>
    <t>17386.02</t>
  </si>
  <si>
    <t>6591.18</t>
  </si>
  <si>
    <t>6403.50</t>
  </si>
  <si>
    <t>17211.68</t>
  </si>
  <si>
    <t>22749.98</t>
  </si>
  <si>
    <t>4435.63</t>
  </si>
  <si>
    <t>29575.00</t>
  </si>
  <si>
    <t>31205.07</t>
  </si>
  <si>
    <t>32646.27</t>
  </si>
  <si>
    <t>12319.98</t>
  </si>
  <si>
    <t>5590.96</t>
  </si>
  <si>
    <t>6241.69</t>
  </si>
  <si>
    <t>22212.95</t>
  </si>
  <si>
    <t>56192.08</t>
  </si>
  <si>
    <t>31955.00</t>
  </si>
  <si>
    <t>3544.38</t>
  </si>
  <si>
    <t>-0.09</t>
  </si>
  <si>
    <t>847.50</t>
  </si>
  <si>
    <t>4732.86</t>
  </si>
  <si>
    <t>10977.23</t>
  </si>
  <si>
    <t>1888.00</t>
  </si>
  <si>
    <t>20920.92</t>
  </si>
  <si>
    <t>14383.54</t>
  </si>
  <si>
    <t>20368.51</t>
  </si>
  <si>
    <t>31850.23</t>
  </si>
  <si>
    <t>36470.14</t>
  </si>
  <si>
    <t>38333.08</t>
  </si>
  <si>
    <t>4078.00</t>
  </si>
  <si>
    <t>4220.81</t>
  </si>
  <si>
    <t>15451.55</t>
  </si>
  <si>
    <t>14548.25</t>
  </si>
  <si>
    <t>21048.05</t>
  </si>
  <si>
    <t>12066.65</t>
  </si>
  <si>
    <t>28825.00</t>
  </si>
  <si>
    <t>13822195540</t>
  </si>
  <si>
    <t>广州市海珠区新港路小学</t>
  </si>
  <si>
    <t>14163.13</t>
  </si>
  <si>
    <t>216</t>
  </si>
  <si>
    <t>杨秋涌,梁文杰,AngelG</t>
  </si>
  <si>
    <t>周四18:00~20:30</t>
  </si>
  <si>
    <t>陈明君,AngelG,张伟杰</t>
  </si>
  <si>
    <t>杨秋涌,陈明君,AngelG</t>
  </si>
  <si>
    <t>陈明君,Juliet,邓秋敏</t>
  </si>
  <si>
    <t>陈秋金,杨秋涌,Juliet</t>
  </si>
  <si>
    <t>蒲静娴,VladeyC,欧晓蕾</t>
  </si>
  <si>
    <t>周六14:00~15:30</t>
  </si>
  <si>
    <t>陈爱玲,邓洋城,VladeyC</t>
  </si>
  <si>
    <t>PKHH55144</t>
  </si>
  <si>
    <t>张洁华,陈爱玲,VladeyC</t>
  </si>
  <si>
    <t>陈爱玲,蒲静娴,VladeyC</t>
  </si>
  <si>
    <t>邓洋城,VladeyC,陈爱玲</t>
  </si>
  <si>
    <t>邓洋城,VladeyC,蒲静娴</t>
  </si>
  <si>
    <t>P2AF56G0308</t>
  </si>
  <si>
    <t>广州区域-一对一-英语（六年级）_白浩辰</t>
  </si>
  <si>
    <t>广州区域-一对一-英语（六年级）</t>
  </si>
  <si>
    <t>周一14:00~17:00</t>
  </si>
  <si>
    <t>1小时</t>
  </si>
  <si>
    <t>小时</t>
  </si>
  <si>
    <t>广州区域-一对一-英语（六年级）_黄楚丹</t>
  </si>
  <si>
    <t>周三四14:00~17:00</t>
  </si>
  <si>
    <t>P1BF04G2304</t>
  </si>
  <si>
    <t>00008540,00063688</t>
  </si>
  <si>
    <t>00064039,00064041,00064043</t>
  </si>
  <si>
    <t>00036626,00065363</t>
  </si>
  <si>
    <t>00017817,00036290,00065227</t>
  </si>
  <si>
    <t>00064064,00064066</t>
  </si>
  <si>
    <t>00065371,00065373</t>
  </si>
  <si>
    <t>00002301,00063132</t>
  </si>
  <si>
    <t>00001771,00066316</t>
  </si>
  <si>
    <t>00003660,00042092,00056762</t>
  </si>
  <si>
    <t>00022969,00062386,00065394</t>
  </si>
  <si>
    <t>00025090,00042293</t>
  </si>
  <si>
    <t>00033648,00036031,00049593</t>
  </si>
  <si>
    <t>00035749,00049509</t>
  </si>
  <si>
    <t>00040474,00058618</t>
  </si>
  <si>
    <t>00044365,00047708</t>
  </si>
  <si>
    <t>00049218,00059170</t>
  </si>
  <si>
    <t>广州区域-游学免费读(2017年58800元—最长读3年)</t>
  </si>
  <si>
    <t>广州区域-游学优惠读(2017年39800元)</t>
  </si>
  <si>
    <t>一对一</t>
    <phoneticPr fontId="2" type="noConversion"/>
  </si>
  <si>
    <t>周五下午</t>
    <phoneticPr fontId="2" type="noConversion"/>
  </si>
  <si>
    <t>已结业</t>
    <phoneticPr fontId="6" type="noConversion"/>
  </si>
  <si>
    <t>未结业</t>
    <phoneticPr fontId="6" type="noConversion"/>
  </si>
  <si>
    <t>周明杰</t>
    <phoneticPr fontId="7" type="noConversion"/>
  </si>
  <si>
    <t>转入</t>
    <phoneticPr fontId="7" type="noConversion"/>
  </si>
  <si>
    <t>一年级</t>
    <phoneticPr fontId="6" type="noConversion"/>
  </si>
  <si>
    <t>中班</t>
    <phoneticPr fontId="6" type="noConversion"/>
  </si>
  <si>
    <t>一年级</t>
    <phoneticPr fontId="6" type="noConversion"/>
  </si>
  <si>
    <t>小班</t>
    <phoneticPr fontId="6" type="noConversion"/>
  </si>
  <si>
    <t>补课</t>
    <phoneticPr fontId="6" type="noConversion"/>
  </si>
  <si>
    <t>三年级</t>
    <phoneticPr fontId="6" type="noConversion"/>
  </si>
  <si>
    <r>
      <rPr>
        <sz val="9"/>
        <color theme="1"/>
        <rFont val="宋体"/>
        <family val="3"/>
        <charset val="134"/>
      </rPr>
      <t>游学会员</t>
    </r>
    <r>
      <rPr>
        <sz val="9"/>
        <color theme="1"/>
        <rFont val="Arial"/>
        <family val="2"/>
      </rPr>
      <t/>
    </r>
    <phoneticPr fontId="6" type="noConversion"/>
  </si>
  <si>
    <t>调班</t>
    <phoneticPr fontId="6" type="noConversion"/>
  </si>
  <si>
    <t>一年级</t>
    <phoneticPr fontId="2" type="noConversion"/>
  </si>
  <si>
    <t>天河区南国学校</t>
    <phoneticPr fontId="2" type="noConversion"/>
  </si>
  <si>
    <t>东山实验小学</t>
    <phoneticPr fontId="2" type="noConversion"/>
  </si>
  <si>
    <t>S02225</t>
    <phoneticPr fontId="2" type="noConversion"/>
  </si>
  <si>
    <t>P01K12G0110</t>
    <phoneticPr fontId="4" type="noConversion"/>
  </si>
  <si>
    <t>孟莉莉</t>
    <phoneticPr fontId="4" type="noConversion"/>
  </si>
  <si>
    <t>6222083602008661511</t>
    <phoneticPr fontId="4" type="noConversion"/>
  </si>
  <si>
    <t>时间冲突</t>
    <phoneticPr fontId="4" type="noConversion"/>
  </si>
  <si>
    <t>13922212122</t>
    <phoneticPr fontId="4" type="noConversion"/>
  </si>
  <si>
    <t>蒲静娴</t>
    <phoneticPr fontId="4" type="noConversion"/>
  </si>
  <si>
    <t>周文丽</t>
    <phoneticPr fontId="4" type="noConversion"/>
  </si>
  <si>
    <t>S01919</t>
    <phoneticPr fontId="4" type="noConversion"/>
  </si>
  <si>
    <t>彭娟</t>
    <phoneticPr fontId="4" type="noConversion"/>
  </si>
  <si>
    <t>建行铁路支行</t>
    <phoneticPr fontId="4" type="noConversion"/>
  </si>
  <si>
    <t>工商银山支行</t>
    <phoneticPr fontId="4" type="noConversion"/>
  </si>
  <si>
    <t>6217003320006015096</t>
    <phoneticPr fontId="4" type="noConversion"/>
  </si>
  <si>
    <t>初中择校不方便</t>
    <phoneticPr fontId="4" type="noConversion"/>
  </si>
  <si>
    <t>13660630993</t>
    <phoneticPr fontId="4" type="noConversion"/>
  </si>
  <si>
    <t>杨秋涌</t>
    <phoneticPr fontId="4" type="noConversion"/>
  </si>
  <si>
    <t>陈秋金</t>
    <phoneticPr fontId="4" type="noConversion"/>
  </si>
  <si>
    <t>张春燕</t>
    <phoneticPr fontId="4" type="noConversion"/>
  </si>
  <si>
    <t>温美珍</t>
    <phoneticPr fontId="4" type="noConversion"/>
  </si>
  <si>
    <t>P6BBR7G0604</t>
    <phoneticPr fontId="4" type="noConversion"/>
  </si>
  <si>
    <t>P1AF03G1204</t>
    <phoneticPr fontId="4" type="noConversion"/>
  </si>
  <si>
    <t>李扬</t>
    <phoneticPr fontId="4" type="noConversion"/>
  </si>
  <si>
    <t>建行王府井支行</t>
    <phoneticPr fontId="4" type="noConversion"/>
  </si>
  <si>
    <t>6236683320010635308</t>
    <phoneticPr fontId="4" type="noConversion"/>
  </si>
  <si>
    <t>父母工作调离广州</t>
    <phoneticPr fontId="4" type="noConversion"/>
  </si>
  <si>
    <t>13661380998</t>
    <phoneticPr fontId="4" type="noConversion"/>
  </si>
  <si>
    <t>张洁华</t>
    <phoneticPr fontId="4" type="noConversion"/>
  </si>
  <si>
    <t>盛佩佩</t>
    <phoneticPr fontId="4" type="noConversion"/>
  </si>
  <si>
    <t>陆见燕</t>
    <phoneticPr fontId="4" type="noConversion"/>
  </si>
  <si>
    <t>黄夏娴</t>
    <phoneticPr fontId="4" type="noConversion"/>
  </si>
  <si>
    <t>S02048</t>
    <phoneticPr fontId="2" type="noConversion"/>
  </si>
  <si>
    <t>P2BF04G0303</t>
    <phoneticPr fontId="4" type="noConversion"/>
  </si>
  <si>
    <t>刘玉娴</t>
    <phoneticPr fontId="4" type="noConversion"/>
  </si>
  <si>
    <t>工商誉峰支行</t>
    <phoneticPr fontId="4" type="noConversion"/>
  </si>
  <si>
    <t>6222023602053019014</t>
    <phoneticPr fontId="4" type="noConversion"/>
  </si>
  <si>
    <t>劝退</t>
    <phoneticPr fontId="4" type="noConversion"/>
  </si>
  <si>
    <t>13924197673</t>
    <phoneticPr fontId="4" type="noConversion"/>
  </si>
  <si>
    <t>邓洋城</t>
    <phoneticPr fontId="4" type="noConversion"/>
  </si>
  <si>
    <t>刘艳君</t>
    <phoneticPr fontId="4" type="noConversion"/>
  </si>
  <si>
    <t>7月家长来办退费，6月提前结算流失了</t>
    <phoneticPr fontId="4" type="noConversion"/>
  </si>
  <si>
    <r>
      <rPr>
        <sz val="9"/>
        <color theme="1"/>
        <rFont val="宋体"/>
        <family val="3"/>
        <charset val="134"/>
      </rPr>
      <t>老生连报小学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年国内领袖课程／</t>
    </r>
    <r>
      <rPr>
        <sz val="9"/>
        <color theme="1"/>
        <rFont val="Tahoma"/>
        <family val="2"/>
      </rPr>
      <t>2020X1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=2020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跟进人：张春燕／首次缴费日期：</t>
    </r>
    <r>
      <rPr>
        <sz val="9"/>
        <color theme="1"/>
        <rFont val="Tahoma"/>
        <family val="2"/>
      </rPr>
      <t>2016-07-01</t>
    </r>
    <r>
      <rPr>
        <sz val="9"/>
        <color theme="1"/>
        <rFont val="宋体"/>
        <family val="3"/>
        <charset val="134"/>
      </rPr>
      <t>前缴费／老带新：无／国内领袖课程／其他说明：</t>
    </r>
    <phoneticPr fontId="7" type="noConversion"/>
  </si>
  <si>
    <r>
      <rPr>
        <sz val="9"/>
        <color theme="1"/>
        <rFont val="宋体"/>
        <family val="3"/>
        <charset val="134"/>
      </rPr>
      <t>老生补报小学</t>
    </r>
    <r>
      <rPr>
        <sz val="9"/>
        <color theme="1"/>
        <rFont val="Tahoma"/>
        <family val="2"/>
      </rPr>
      <t>5</t>
    </r>
    <r>
      <rPr>
        <sz val="9"/>
        <color theme="1"/>
        <rFont val="宋体"/>
        <family val="3"/>
        <charset val="134"/>
      </rPr>
      <t>年国际学员／</t>
    </r>
    <r>
      <rPr>
        <sz val="9"/>
        <color theme="1"/>
        <rFont val="Tahoma"/>
        <family val="2"/>
      </rPr>
      <t>39800X1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1.0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=39800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Tahoma"/>
        <family val="2"/>
      </rPr>
      <t>2017-7-23-2022-07-233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跟进人：梁冠玉／首次缴费日期：</t>
    </r>
    <r>
      <rPr>
        <sz val="9"/>
        <color theme="1"/>
        <rFont val="Tahoma"/>
        <family val="2"/>
      </rPr>
      <t>2017-07-23</t>
    </r>
    <r>
      <rPr>
        <sz val="9"/>
        <color theme="1"/>
        <rFont val="宋体"/>
        <family val="3"/>
        <charset val="134"/>
      </rPr>
      <t>／老带新：无／／其他说明：</t>
    </r>
    <phoneticPr fontId="7" type="noConversion"/>
  </si>
  <si>
    <t>退费</t>
    <phoneticPr fontId="6" type="noConversion"/>
  </si>
  <si>
    <r>
      <t>1</t>
    </r>
    <r>
      <rPr>
        <sz val="9"/>
        <color theme="1"/>
        <rFont val="宋体"/>
        <family val="3"/>
        <charset val="134"/>
      </rPr>
      <t>期秒杀</t>
    </r>
  </si>
  <si>
    <t>买三送二</t>
  </si>
  <si>
    <t>一年国际会员</t>
  </si>
  <si>
    <t>二年国际会员</t>
    <phoneticPr fontId="6" type="noConversion"/>
  </si>
  <si>
    <t>三年拼单会员</t>
    <phoneticPr fontId="6" type="noConversion"/>
  </si>
  <si>
    <t>预订游学免费读</t>
  </si>
  <si>
    <t>创始会员</t>
    <phoneticPr fontId="6" type="noConversion"/>
  </si>
  <si>
    <t>国际领袖课程</t>
    <phoneticPr fontId="2" type="noConversion"/>
  </si>
  <si>
    <t>国内领袖课程</t>
    <phoneticPr fontId="6" type="noConversion"/>
  </si>
  <si>
    <t>重复</t>
  </si>
  <si>
    <t>周六上午</t>
  </si>
  <si>
    <t>小学班</t>
  </si>
  <si>
    <t>小学周末白天班</t>
  </si>
  <si>
    <t xml:space="preserve"> </t>
  </si>
  <si>
    <t>小学平时1小时班</t>
  </si>
  <si>
    <t>周六下午</t>
  </si>
  <si>
    <t>AngelG</t>
  </si>
  <si>
    <t>周五下午</t>
  </si>
  <si>
    <t>幼儿班</t>
  </si>
  <si>
    <t>周日上午</t>
  </si>
  <si>
    <t>周日下午</t>
  </si>
  <si>
    <t>中学班</t>
  </si>
  <si>
    <t>小学平时2.5小时班</t>
  </si>
  <si>
    <t>盛佩佩</t>
  </si>
  <si>
    <t>周四下午</t>
  </si>
  <si>
    <t>小学平时1.5小时班</t>
  </si>
  <si>
    <t>金牌学</t>
  </si>
  <si>
    <t>周四晚上</t>
  </si>
  <si>
    <t>Yanis</t>
  </si>
  <si>
    <t>周五晚上</t>
  </si>
  <si>
    <t>小学平时班</t>
  </si>
  <si>
    <t>周三下午</t>
  </si>
  <si>
    <t>黄小舟</t>
  </si>
  <si>
    <t>广州区</t>
  </si>
  <si>
    <t>邓秋敏,蒲静娴,邓洋</t>
  </si>
  <si>
    <t>周三晚上</t>
  </si>
  <si>
    <r>
      <t>1</t>
    </r>
    <r>
      <rPr>
        <sz val="9"/>
        <color theme="1"/>
        <rFont val="宋体"/>
        <family val="3"/>
        <charset val="134"/>
      </rPr>
      <t>期秒杀</t>
    </r>
    <r>
      <rPr>
        <sz val="9"/>
        <color theme="1"/>
        <rFont val="Arial"/>
        <family val="2"/>
      </rPr>
      <t>(20%)</t>
    </r>
    <phoneticPr fontId="6" type="noConversion"/>
  </si>
  <si>
    <t>创始会员(20%)</t>
    <phoneticPr fontId="6" type="noConversion"/>
  </si>
  <si>
    <t>国际领袖课程(20%)</t>
    <phoneticPr fontId="2" type="noConversion"/>
  </si>
  <si>
    <t>国内领袖课程(20%)</t>
    <phoneticPr fontId="6" type="noConversion"/>
  </si>
  <si>
    <t>买三送二(8%)</t>
    <phoneticPr fontId="6" type="noConversion"/>
  </si>
  <si>
    <t>一年国际会员(12%)</t>
    <phoneticPr fontId="6" type="noConversion"/>
  </si>
  <si>
    <t>二年国际会员(10%)</t>
    <phoneticPr fontId="6" type="noConversion"/>
  </si>
  <si>
    <t>三年拼单会员(10%)</t>
    <phoneticPr fontId="6" type="noConversion"/>
  </si>
  <si>
    <t>预订游学优惠读(12%)</t>
    <phoneticPr fontId="6" type="noConversion"/>
  </si>
  <si>
    <t>预订游学免费读(5%)</t>
    <phoneticPr fontId="6" type="noConversion"/>
  </si>
  <si>
    <t>五年国际会员</t>
  </si>
  <si>
    <t>五年国际会员(12%)</t>
    <phoneticPr fontId="6" type="noConversion"/>
  </si>
  <si>
    <t>老生续费(3%)</t>
    <phoneticPr fontId="6" type="noConversion"/>
  </si>
  <si>
    <t>老生续费</t>
    <phoneticPr fontId="6" type="noConversion"/>
  </si>
  <si>
    <t>提取结算类型</t>
    <phoneticPr fontId="7" type="noConversion"/>
  </si>
  <si>
    <t>预订游学优惠读</t>
    <phoneticPr fontId="6" type="noConversion"/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</si>
</sst>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3" formatCode="_ * #,##0.00_ ;_ * \-#,##0.00_ ;_ * &quot;-&quot;??_ ;_ @_ "/>
    <numFmt numFmtId="176" formatCode="_-* #,##0_-;\-* #,##0_-;_-* &quot;-&quot;_-;_-@_-"/>
    <numFmt numFmtId="177" formatCode="_ * #,##0.0_ ;_ * \-#,##0.0_ ;_ * &quot;-&quot;??_ ;_ @_ "/>
    <numFmt numFmtId="178" formatCode="_ * #,##0_ ;_ * \-#,##0_ ;_ * &quot;-&quot;??_ ;_ @_ "/>
    <numFmt numFmtId="179" formatCode="0.0%"/>
    <numFmt numFmtId="180" formatCode="yyyy&quot;年&quot;m&quot;月&quot;;@"/>
    <numFmt numFmtId="181" formatCode="[$-409]mmm/yy;@"/>
  </numFmts>
  <fonts count="30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16"/>
      <name val="Arial"/>
      <family val="2"/>
    </font>
    <font>
      <sz val="9"/>
      <color theme="1"/>
      <name val="Arial"/>
      <family val="2"/>
    </font>
    <font>
      <sz val="9"/>
      <color theme="1"/>
      <name val="Tahoma"/>
      <family val="2"/>
      <charset val="134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theme="1"/>
      <name val="Tahoma"/>
      <family val="2"/>
    </font>
    <font>
      <b/>
      <sz val="18"/>
      <color theme="1"/>
      <name val="宋体"/>
      <family val="3"/>
      <charset val="134"/>
      <scheme val="minor"/>
    </font>
    <font>
      <sz val="10"/>
      <name val="Arial"/>
      <family val="2"/>
    </font>
    <font>
      <b/>
      <sz val="16"/>
      <name val="宋体"/>
      <family val="3"/>
      <charset val="134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9"/>
      <color indexed="8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444444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2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43" fontId="19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43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19" fillId="0" borderId="0" applyProtection="0">
      <alignment vertical="center"/>
    </xf>
    <xf numFmtId="43" fontId="23" fillId="0" borderId="0" applyFont="0" applyFill="0" applyBorder="0" applyAlignment="0" applyProtection="0">
      <alignment vertical="center"/>
    </xf>
  </cellStyleXfs>
  <cellXfs count="260">
    <xf numFmtId="0" fontId="0" fillId="0" borderId="0" xfId="0">
      <alignment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2" borderId="1" xfId="0" applyFont="1" applyFill="1" applyBorder="1" applyAlignment="1" applyProtection="1">
      <alignment horizontal="center" vertical="center"/>
    </xf>
    <xf numFmtId="0" fontId="7" fillId="0" borderId="1" xfId="0" applyFont="1" applyBorder="1" applyAlignment="1">
      <alignment horizontal="left" vertical="center"/>
    </xf>
    <xf numFmtId="41" fontId="7" fillId="0" borderId="1" xfId="1" applyFont="1" applyFill="1" applyBorder="1" applyAlignment="1" applyProtection="1">
      <alignment horizontal="center" vertical="center"/>
    </xf>
    <xf numFmtId="41" fontId="7" fillId="0" borderId="1" xfId="1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3" borderId="1" xfId="0" applyFont="1" applyFill="1" applyBorder="1" applyAlignment="1" applyProtection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1" fontId="7" fillId="0" borderId="1" xfId="1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9" fillId="0" borderId="0" xfId="0" applyFont="1">
      <alignment vertical="center"/>
    </xf>
    <xf numFmtId="0" fontId="9" fillId="5" borderId="1" xfId="0" applyFont="1" applyFill="1" applyBorder="1">
      <alignment vertical="center"/>
    </xf>
    <xf numFmtId="0" fontId="10" fillId="5" borderId="1" xfId="0" applyFont="1" applyFill="1" applyBorder="1">
      <alignment vertical="center"/>
    </xf>
    <xf numFmtId="0" fontId="17" fillId="5" borderId="1" xfId="0" applyFont="1" applyFill="1" applyBorder="1">
      <alignment vertical="center"/>
    </xf>
    <xf numFmtId="0" fontId="0" fillId="0" borderId="1" xfId="0" applyBorder="1">
      <alignment vertical="center"/>
    </xf>
    <xf numFmtId="14" fontId="0" fillId="0" borderId="0" xfId="0" applyNumberFormat="1">
      <alignment vertical="center"/>
    </xf>
    <xf numFmtId="0" fontId="17" fillId="0" borderId="1" xfId="0" applyFont="1" applyBorder="1">
      <alignment vertical="center"/>
    </xf>
    <xf numFmtId="14" fontId="17" fillId="0" borderId="1" xfId="0" applyNumberFormat="1" applyFont="1" applyBorder="1">
      <alignment vertical="center"/>
    </xf>
    <xf numFmtId="14" fontId="10" fillId="5" borderId="1" xfId="0" applyNumberFormat="1" applyFont="1" applyFill="1" applyBorder="1">
      <alignment vertical="center"/>
    </xf>
    <xf numFmtId="14" fontId="17" fillId="5" borderId="1" xfId="0" applyNumberFormat="1" applyFont="1" applyFill="1" applyBorder="1">
      <alignment vertical="center"/>
    </xf>
    <xf numFmtId="177" fontId="0" fillId="0" borderId="0" xfId="2" applyNumberFormat="1" applyFont="1">
      <alignment vertical="center"/>
    </xf>
    <xf numFmtId="178" fontId="0" fillId="0" borderId="0" xfId="2" applyNumberFormat="1" applyFont="1">
      <alignment vertical="center"/>
    </xf>
    <xf numFmtId="178" fontId="0" fillId="0" borderId="1" xfId="2" applyNumberFormat="1" applyFont="1" applyBorder="1">
      <alignment vertical="center"/>
    </xf>
    <xf numFmtId="0" fontId="10" fillId="0" borderId="1" xfId="0" applyFont="1" applyBorder="1">
      <alignment vertical="center"/>
    </xf>
    <xf numFmtId="178" fontId="10" fillId="0" borderId="1" xfId="2" applyNumberFormat="1" applyFont="1" applyBorder="1">
      <alignment vertical="center"/>
    </xf>
    <xf numFmtId="14" fontId="17" fillId="4" borderId="1" xfId="0" applyNumberFormat="1" applyFont="1" applyFill="1" applyBorder="1">
      <alignment vertical="center"/>
    </xf>
    <xf numFmtId="0" fontId="17" fillId="4" borderId="1" xfId="0" applyFont="1" applyFill="1" applyBorder="1">
      <alignment vertical="center"/>
    </xf>
    <xf numFmtId="177" fontId="0" fillId="0" borderId="1" xfId="2" applyNumberFormat="1" applyFont="1" applyBorder="1">
      <alignment vertical="center"/>
    </xf>
    <xf numFmtId="177" fontId="10" fillId="0" borderId="1" xfId="2" applyNumberFormat="1" applyFont="1" applyBorder="1">
      <alignment vertical="center"/>
    </xf>
    <xf numFmtId="0" fontId="9" fillId="0" borderId="1" xfId="0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176" fontId="9" fillId="0" borderId="1" xfId="1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1" xfId="2" applyNumberFormat="1" applyFont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14" fontId="9" fillId="0" borderId="1" xfId="4" applyNumberFormat="1" applyFont="1" applyBorder="1">
      <alignment vertical="center"/>
    </xf>
    <xf numFmtId="177" fontId="9" fillId="5" borderId="1" xfId="2" applyNumberFormat="1" applyFont="1" applyFill="1" applyBorder="1" applyAlignment="1">
      <alignment horizontal="center" vertical="center"/>
    </xf>
    <xf numFmtId="14" fontId="9" fillId="3" borderId="1" xfId="2" applyNumberFormat="1" applyFont="1" applyFill="1" applyBorder="1">
      <alignment vertical="center"/>
    </xf>
    <xf numFmtId="14" fontId="9" fillId="3" borderId="1" xfId="2" applyNumberFormat="1" applyFont="1" applyFill="1" applyBorder="1" applyAlignment="1">
      <alignment horizontal="center" vertical="center"/>
    </xf>
    <xf numFmtId="178" fontId="9" fillId="3" borderId="1" xfId="2" applyNumberFormat="1" applyFont="1" applyFill="1" applyBorder="1">
      <alignment vertical="center"/>
    </xf>
    <xf numFmtId="14" fontId="9" fillId="5" borderId="1" xfId="2" applyNumberFormat="1" applyFont="1" applyFill="1" applyBorder="1">
      <alignment vertical="center"/>
    </xf>
    <xf numFmtId="178" fontId="9" fillId="0" borderId="1" xfId="2" applyNumberFormat="1" applyFont="1" applyFill="1" applyBorder="1">
      <alignment vertical="center"/>
    </xf>
    <xf numFmtId="177" fontId="9" fillId="0" borderId="1" xfId="2" applyNumberFormat="1" applyFont="1" applyFill="1" applyBorder="1">
      <alignment vertical="center"/>
    </xf>
    <xf numFmtId="178" fontId="9" fillId="6" borderId="1" xfId="2" applyNumberFormat="1" applyFont="1" applyFill="1" applyBorder="1">
      <alignment vertical="center"/>
    </xf>
    <xf numFmtId="178" fontId="9" fillId="0" borderId="1" xfId="2" applyNumberFormat="1" applyFont="1" applyBorder="1">
      <alignment vertical="center"/>
    </xf>
    <xf numFmtId="14" fontId="12" fillId="3" borderId="1" xfId="2" applyNumberFormat="1" applyFont="1" applyFill="1" applyBorder="1" applyAlignment="1" applyProtection="1">
      <alignment horizontal="center" vertical="center"/>
    </xf>
    <xf numFmtId="178" fontId="9" fillId="3" borderId="1" xfId="2" applyNumberFormat="1" applyFont="1" applyFill="1" applyBorder="1" applyProtection="1">
      <alignment vertical="center"/>
    </xf>
    <xf numFmtId="14" fontId="12" fillId="3" borderId="1" xfId="2" applyNumberFormat="1" applyFont="1" applyFill="1" applyBorder="1" applyProtection="1">
      <alignment vertical="center"/>
    </xf>
    <xf numFmtId="14" fontId="9" fillId="3" borderId="1" xfId="2" applyNumberFormat="1" applyFont="1" applyFill="1" applyBorder="1" applyProtection="1">
      <alignment vertical="center"/>
    </xf>
    <xf numFmtId="177" fontId="9" fillId="5" borderId="1" xfId="2" applyNumberFormat="1" applyFont="1" applyFill="1" applyBorder="1" applyAlignment="1" applyProtection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1" xfId="4" applyFont="1" applyFill="1" applyBorder="1" applyAlignment="1">
      <alignment horizontal="center" vertical="center"/>
    </xf>
    <xf numFmtId="0" fontId="9" fillId="0" borderId="1" xfId="4" applyFont="1" applyFill="1" applyBorder="1">
      <alignment vertical="center"/>
    </xf>
    <xf numFmtId="14" fontId="9" fillId="0" borderId="1" xfId="4" applyNumberFormat="1" applyFont="1" applyFill="1" applyBorder="1">
      <alignment vertical="center"/>
    </xf>
    <xf numFmtId="177" fontId="9" fillId="0" borderId="1" xfId="2" applyNumberFormat="1" applyFont="1" applyFill="1" applyBorder="1" applyAlignment="1">
      <alignment horizontal="center" vertical="center"/>
    </xf>
    <xf numFmtId="14" fontId="9" fillId="0" borderId="1" xfId="2" applyNumberFormat="1" applyFont="1" applyFill="1" applyBorder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5" fillId="0" borderId="0" xfId="5" applyNumberFormat="1" applyFont="1" applyFill="1" applyBorder="1" applyAlignment="1">
      <alignment horizontal="left" vertical="center"/>
    </xf>
    <xf numFmtId="0" fontId="5" fillId="0" borderId="0" xfId="5" applyFont="1" applyFill="1" applyBorder="1" applyAlignment="1">
      <alignment horizontal="center" vertical="center"/>
    </xf>
    <xf numFmtId="0" fontId="20" fillId="0" borderId="0" xfId="5" applyFont="1" applyFill="1" applyBorder="1" applyAlignment="1">
      <alignment horizontal="center" vertical="center"/>
    </xf>
    <xf numFmtId="179" fontId="5" fillId="0" borderId="0" xfId="3" applyNumberFormat="1" applyFont="1" applyFill="1" applyBorder="1" applyAlignment="1">
      <alignment horizontal="center" vertical="center"/>
    </xf>
    <xf numFmtId="49" fontId="21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0" fontId="21" fillId="0" borderId="0" xfId="5" applyFont="1" applyAlignment="1">
      <alignment vertical="center"/>
    </xf>
    <xf numFmtId="179" fontId="21" fillId="0" borderId="0" xfId="3" applyNumberFormat="1" applyFont="1" applyAlignment="1">
      <alignment vertical="center"/>
    </xf>
    <xf numFmtId="41" fontId="5" fillId="0" borderId="0" xfId="1" applyFont="1" applyFill="1" applyAlignment="1">
      <alignment vertical="center"/>
    </xf>
    <xf numFmtId="41" fontId="21" fillId="0" borderId="0" xfId="1" applyFont="1" applyFill="1" applyAlignment="1">
      <alignment vertical="center"/>
    </xf>
    <xf numFmtId="49" fontId="22" fillId="0" borderId="4" xfId="5" applyNumberFormat="1" applyFont="1" applyFill="1" applyBorder="1" applyAlignment="1">
      <alignment horizontal="center" vertical="center" wrapText="1"/>
    </xf>
    <xf numFmtId="0" fontId="22" fillId="0" borderId="4" xfId="5" applyFont="1" applyFill="1" applyBorder="1" applyAlignment="1">
      <alignment horizontal="center" vertical="center" wrapText="1"/>
    </xf>
    <xf numFmtId="0" fontId="22" fillId="0" borderId="1" xfId="5" applyFont="1" applyFill="1" applyBorder="1" applyAlignment="1">
      <alignment horizontal="center" vertical="center" wrapText="1"/>
    </xf>
    <xf numFmtId="179" fontId="5" fillId="0" borderId="1" xfId="3" applyNumberFormat="1" applyFont="1" applyFill="1" applyBorder="1" applyAlignment="1">
      <alignment horizontal="center" vertical="center" wrapText="1"/>
    </xf>
    <xf numFmtId="49" fontId="5" fillId="0" borderId="1" xfId="5" applyNumberFormat="1" applyFont="1" applyFill="1" applyBorder="1" applyAlignment="1">
      <alignment horizontal="center" vertical="center"/>
    </xf>
    <xf numFmtId="0" fontId="5" fillId="0" borderId="1" xfId="5" applyFont="1" applyFill="1" applyBorder="1" applyAlignment="1">
      <alignment horizontal="center" vertical="center"/>
    </xf>
    <xf numFmtId="178" fontId="5" fillId="0" borderId="1" xfId="6" applyNumberFormat="1" applyFont="1" applyFill="1" applyBorder="1" applyAlignment="1">
      <alignment vertical="center"/>
    </xf>
    <xf numFmtId="179" fontId="5" fillId="0" borderId="1" xfId="3" applyNumberFormat="1" applyFont="1" applyFill="1" applyBorder="1" applyAlignment="1">
      <alignment vertical="center"/>
    </xf>
    <xf numFmtId="0" fontId="5" fillId="3" borderId="1" xfId="5" applyFont="1" applyFill="1" applyBorder="1" applyAlignment="1" applyProtection="1">
      <alignment horizontal="left" vertical="center"/>
    </xf>
    <xf numFmtId="178" fontId="5" fillId="3" borderId="1" xfId="6" applyNumberFormat="1" applyFont="1" applyFill="1" applyBorder="1" applyAlignment="1">
      <alignment vertical="center"/>
    </xf>
    <xf numFmtId="178" fontId="5" fillId="3" borderId="1" xfId="6" applyNumberFormat="1" applyFont="1" applyFill="1" applyBorder="1" applyAlignment="1" applyProtection="1">
      <alignment vertical="center"/>
    </xf>
    <xf numFmtId="180" fontId="7" fillId="0" borderId="1" xfId="0" applyNumberFormat="1" applyFont="1" applyBorder="1" applyAlignment="1">
      <alignment horizontal="center" vertical="center" wrapText="1"/>
    </xf>
    <xf numFmtId="0" fontId="7" fillId="3" borderId="1" xfId="0" applyFont="1" applyFill="1" applyBorder="1" applyAlignment="1">
      <alignment vertical="center"/>
    </xf>
    <xf numFmtId="41" fontId="7" fillId="3" borderId="1" xfId="1" applyFont="1" applyFill="1" applyBorder="1">
      <alignment vertical="center"/>
    </xf>
    <xf numFmtId="41" fontId="7" fillId="0" borderId="1" xfId="1" applyFont="1" applyFill="1" applyBorder="1">
      <alignment vertical="center"/>
    </xf>
    <xf numFmtId="0" fontId="7" fillId="0" borderId="1" xfId="0" applyFont="1" applyBorder="1" applyAlignment="1">
      <alignment vertical="center"/>
    </xf>
    <xf numFmtId="14" fontId="7" fillId="3" borderId="1" xfId="0" applyNumberFormat="1" applyFont="1" applyFill="1" applyBorder="1" applyAlignment="1">
      <alignment vertical="center"/>
    </xf>
    <xf numFmtId="180" fontId="7" fillId="5" borderId="1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3" borderId="1" xfId="0" applyFont="1" applyFill="1" applyBorder="1" applyAlignment="1" applyProtection="1">
      <alignment vertical="center"/>
    </xf>
    <xf numFmtId="0" fontId="6" fillId="3" borderId="1" xfId="7" applyFont="1" applyFill="1" applyBorder="1" applyAlignment="1" applyProtection="1">
      <alignment horizontal="center" vertical="center"/>
    </xf>
    <xf numFmtId="0" fontId="6" fillId="3" borderId="1" xfId="7" applyFont="1" applyFill="1" applyBorder="1" applyProtection="1">
      <alignment vertical="center"/>
    </xf>
    <xf numFmtId="0" fontId="24" fillId="0" borderId="0" xfId="5" applyFont="1" applyAlignment="1">
      <alignment horizontal="left" vertical="center" wrapText="1"/>
    </xf>
    <xf numFmtId="49" fontId="24" fillId="0" borderId="0" xfId="5" applyNumberFormat="1" applyFont="1" applyAlignment="1">
      <alignment horizontal="left" vertical="center" wrapText="1"/>
    </xf>
    <xf numFmtId="0" fontId="25" fillId="0" borderId="0" xfId="5" applyFont="1" applyFill="1" applyAlignment="1">
      <alignment vertical="top"/>
    </xf>
    <xf numFmtId="49" fontId="25" fillId="0" borderId="0" xfId="5" applyNumberFormat="1" applyFont="1" applyFill="1" applyAlignment="1">
      <alignment vertical="top"/>
    </xf>
    <xf numFmtId="49" fontId="26" fillId="0" borderId="1" xfId="5" applyNumberFormat="1" applyFont="1" applyFill="1" applyBorder="1" applyAlignment="1">
      <alignment vertical="top"/>
    </xf>
    <xf numFmtId="43" fontId="26" fillId="3" borderId="1" xfId="2" applyFont="1" applyFill="1" applyBorder="1" applyAlignment="1">
      <alignment vertical="top"/>
    </xf>
    <xf numFmtId="0" fontId="26" fillId="0" borderId="0" xfId="5" applyFont="1" applyFill="1" applyAlignment="1">
      <alignment vertical="top"/>
    </xf>
    <xf numFmtId="0" fontId="26" fillId="0" borderId="1" xfId="5" applyFont="1" applyFill="1" applyBorder="1" applyAlignment="1">
      <alignment vertical="top"/>
    </xf>
    <xf numFmtId="49" fontId="26" fillId="0" borderId="1" xfId="5" applyNumberFormat="1" applyFont="1" applyFill="1" applyBorder="1" applyAlignment="1">
      <alignment horizontal="right" vertical="top"/>
    </xf>
    <xf numFmtId="0" fontId="26" fillId="0" borderId="1" xfId="5" applyFont="1" applyFill="1" applyBorder="1" applyAlignment="1">
      <alignment horizontal="right" vertical="top"/>
    </xf>
    <xf numFmtId="49" fontId="25" fillId="3" borderId="1" xfId="5" applyNumberFormat="1" applyFont="1" applyFill="1" applyBorder="1" applyAlignment="1" applyProtection="1">
      <alignment horizontal="center" vertical="top"/>
    </xf>
    <xf numFmtId="43" fontId="25" fillId="0" borderId="1" xfId="2" applyFont="1" applyFill="1" applyBorder="1" applyAlignment="1">
      <alignment vertical="top"/>
    </xf>
    <xf numFmtId="43" fontId="25" fillId="0" borderId="0" xfId="2" applyFont="1" applyFill="1" applyAlignment="1">
      <alignment vertical="top"/>
    </xf>
    <xf numFmtId="49" fontId="25" fillId="3" borderId="1" xfId="5" applyNumberFormat="1" applyFont="1" applyFill="1" applyBorder="1" applyAlignment="1">
      <alignment horizontal="center" vertical="top"/>
    </xf>
    <xf numFmtId="49" fontId="25" fillId="0" borderId="1" xfId="5" applyNumberFormat="1" applyFont="1" applyFill="1" applyBorder="1" applyAlignment="1">
      <alignment vertical="top"/>
    </xf>
    <xf numFmtId="43" fontId="25" fillId="7" borderId="1" xfId="5" applyNumberFormat="1" applyFont="1" applyFill="1" applyBorder="1" applyAlignment="1">
      <alignment vertical="top"/>
    </xf>
    <xf numFmtId="178" fontId="25" fillId="0" borderId="0" xfId="2" applyNumberFormat="1" applyFont="1" applyFill="1" applyAlignment="1">
      <alignment vertical="top"/>
    </xf>
    <xf numFmtId="49" fontId="26" fillId="0" borderId="0" xfId="5" applyNumberFormat="1" applyFont="1" applyFill="1" applyBorder="1" applyAlignment="1">
      <alignment vertical="top"/>
    </xf>
    <xf numFmtId="0" fontId="26" fillId="0" borderId="0" xfId="5" applyFont="1" applyFill="1" applyBorder="1" applyAlignment="1">
      <alignment vertical="top"/>
    </xf>
    <xf numFmtId="0" fontId="26" fillId="0" borderId="0" xfId="5" applyFont="1" applyFill="1" applyAlignment="1">
      <alignment horizontal="center" vertical="center" wrapText="1"/>
    </xf>
    <xf numFmtId="49" fontId="26" fillId="0" borderId="4" xfId="5" applyNumberFormat="1" applyFont="1" applyFill="1" applyBorder="1" applyAlignment="1">
      <alignment horizontal="center" vertical="center" wrapText="1"/>
    </xf>
    <xf numFmtId="0" fontId="26" fillId="7" borderId="1" xfId="5" applyFont="1" applyFill="1" applyBorder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 wrapText="1"/>
    </xf>
    <xf numFmtId="0" fontId="26" fillId="3" borderId="1" xfId="5" applyFont="1" applyFill="1" applyBorder="1" applyAlignment="1">
      <alignment horizontal="center" vertical="center" wrapText="1"/>
    </xf>
    <xf numFmtId="41" fontId="25" fillId="0" borderId="0" xfId="5" applyNumberFormat="1" applyFont="1" applyFill="1" applyAlignment="1">
      <alignment vertical="top"/>
    </xf>
    <xf numFmtId="178" fontId="25" fillId="7" borderId="1" xfId="8" applyNumberFormat="1" applyFont="1" applyFill="1" applyBorder="1" applyAlignment="1">
      <alignment vertical="top"/>
    </xf>
    <xf numFmtId="178" fontId="25" fillId="0" borderId="1" xfId="8" applyNumberFormat="1" applyFont="1" applyFill="1" applyBorder="1" applyAlignment="1">
      <alignment vertical="top"/>
    </xf>
    <xf numFmtId="178" fontId="25" fillId="3" borderId="1" xfId="8" applyNumberFormat="1" applyFont="1" applyFill="1" applyBorder="1" applyAlignment="1">
      <alignment vertical="top"/>
    </xf>
    <xf numFmtId="178" fontId="25" fillId="0" borderId="0" xfId="5" applyNumberFormat="1" applyFont="1" applyFill="1" applyAlignment="1">
      <alignment vertical="top"/>
    </xf>
    <xf numFmtId="0" fontId="26" fillId="0" borderId="0" xfId="5" applyFont="1" applyFill="1" applyAlignment="1">
      <alignment horizontal="center" vertical="center"/>
    </xf>
    <xf numFmtId="0" fontId="26" fillId="0" borderId="1" xfId="5" applyFont="1" applyFill="1" applyBorder="1" applyAlignment="1">
      <alignment horizontal="center" vertical="center"/>
    </xf>
    <xf numFmtId="0" fontId="26" fillId="0" borderId="0" xfId="5" applyFont="1" applyFill="1" applyBorder="1" applyAlignment="1">
      <alignment horizontal="center" vertical="center"/>
    </xf>
    <xf numFmtId="178" fontId="25" fillId="0" borderId="0" xfId="8" applyNumberFormat="1" applyFont="1" applyFill="1" applyBorder="1" applyAlignment="1">
      <alignment vertical="top"/>
    </xf>
    <xf numFmtId="49" fontId="25" fillId="0" borderId="0" xfId="5" applyNumberFormat="1" applyFont="1" applyFill="1" applyBorder="1" applyAlignment="1">
      <alignment vertical="top"/>
    </xf>
    <xf numFmtId="0" fontId="25" fillId="0" borderId="0" xfId="5" applyFont="1" applyFill="1" applyBorder="1" applyAlignment="1">
      <alignment vertical="top"/>
    </xf>
    <xf numFmtId="49" fontId="25" fillId="0" borderId="1" xfId="5" applyNumberFormat="1" applyFont="1" applyFill="1" applyBorder="1" applyAlignment="1">
      <alignment horizontal="center" vertical="top"/>
    </xf>
    <xf numFmtId="0" fontId="25" fillId="0" borderId="1" xfId="8" applyNumberFormat="1" applyFont="1" applyFill="1" applyBorder="1" applyAlignment="1" applyProtection="1">
      <alignment horizontal="center" vertical="top"/>
    </xf>
    <xf numFmtId="178" fontId="25" fillId="0" borderId="1" xfId="8" applyNumberFormat="1" applyFont="1" applyFill="1" applyBorder="1" applyAlignment="1" applyProtection="1">
      <alignment horizontal="center" vertical="top"/>
    </xf>
    <xf numFmtId="43" fontId="25" fillId="7" borderId="1" xfId="8" applyFont="1" applyFill="1" applyBorder="1" applyAlignment="1">
      <alignment horizontal="center" vertical="top"/>
    </xf>
    <xf numFmtId="43" fontId="26" fillId="3" borderId="1" xfId="2" applyFont="1" applyFill="1" applyBorder="1" applyAlignment="1">
      <alignment horizontal="center" vertical="center"/>
    </xf>
    <xf numFmtId="14" fontId="26" fillId="3" borderId="1" xfId="5" applyNumberFormat="1" applyFont="1" applyFill="1" applyBorder="1" applyAlignment="1">
      <alignment horizontal="center" vertical="center" wrapText="1"/>
    </xf>
    <xf numFmtId="43" fontId="25" fillId="3" borderId="1" xfId="8" applyFont="1" applyFill="1" applyBorder="1" applyAlignment="1" applyProtection="1">
      <alignment horizontal="center" vertical="top"/>
    </xf>
    <xf numFmtId="43" fontId="25" fillId="7" borderId="1" xfId="8" applyFont="1" applyFill="1" applyBorder="1" applyAlignment="1" applyProtection="1">
      <alignment horizontal="center" vertical="top"/>
    </xf>
    <xf numFmtId="10" fontId="25" fillId="7" borderId="1" xfId="9" applyNumberFormat="1" applyFont="1" applyFill="1" applyBorder="1" applyAlignment="1">
      <alignment vertical="top"/>
    </xf>
    <xf numFmtId="0" fontId="26" fillId="0" borderId="8" xfId="5" applyFont="1" applyFill="1" applyBorder="1" applyAlignment="1">
      <alignment horizontal="center" vertical="center" wrapText="1"/>
    </xf>
    <xf numFmtId="0" fontId="25" fillId="0" borderId="0" xfId="5" applyFont="1" applyFill="1" applyAlignment="1">
      <alignment horizontal="center" vertical="top"/>
    </xf>
    <xf numFmtId="43" fontId="25" fillId="0" borderId="1" xfId="8" applyFont="1" applyFill="1" applyBorder="1" applyAlignment="1" applyProtection="1">
      <alignment horizontal="center" vertical="top"/>
    </xf>
    <xf numFmtId="14" fontId="26" fillId="3" borderId="1" xfId="5" applyNumberFormat="1" applyFont="1" applyFill="1" applyBorder="1" applyAlignment="1" applyProtection="1">
      <alignment horizontal="center" vertical="center" wrapText="1"/>
    </xf>
    <xf numFmtId="178" fontId="25" fillId="0" borderId="5" xfId="8" applyNumberFormat="1" applyFont="1" applyFill="1" applyBorder="1" applyAlignment="1">
      <alignment vertical="top"/>
    </xf>
    <xf numFmtId="178" fontId="25" fillId="0" borderId="1" xfId="8" applyNumberFormat="1" applyFont="1" applyFill="1" applyBorder="1" applyAlignment="1">
      <alignment horizontal="center" vertical="top"/>
    </xf>
    <xf numFmtId="178" fontId="25" fillId="0" borderId="5" xfId="8" applyNumberFormat="1" applyFont="1" applyFill="1" applyBorder="1" applyAlignment="1" applyProtection="1">
      <alignment vertical="top"/>
    </xf>
    <xf numFmtId="0" fontId="25" fillId="0" borderId="1" xfId="5" applyFont="1" applyFill="1" applyBorder="1" applyAlignment="1">
      <alignment horizontal="center" vertical="top"/>
    </xf>
    <xf numFmtId="178" fontId="25" fillId="7" borderId="1" xfId="8" applyNumberFormat="1" applyFont="1" applyFill="1" applyBorder="1" applyAlignment="1">
      <alignment horizontal="center" vertical="top"/>
    </xf>
    <xf numFmtId="49" fontId="25" fillId="0" borderId="0" xfId="5" applyNumberFormat="1" applyFont="1" applyFill="1" applyBorder="1" applyAlignment="1">
      <alignment horizontal="left" vertical="top"/>
    </xf>
    <xf numFmtId="178" fontId="25" fillId="0" borderId="0" xfId="5" applyNumberFormat="1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center" vertical="top"/>
    </xf>
    <xf numFmtId="0" fontId="26" fillId="0" borderId="0" xfId="5" applyFont="1" applyFill="1" applyAlignment="1">
      <alignment horizontal="center" vertical="top"/>
    </xf>
    <xf numFmtId="49" fontId="26" fillId="0" borderId="1" xfId="5" applyNumberFormat="1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>
      <alignment horizontal="center" vertical="center" wrapText="1"/>
    </xf>
    <xf numFmtId="0" fontId="26" fillId="0" borderId="0" xfId="5" applyFont="1" applyFill="1" applyBorder="1" applyAlignment="1">
      <alignment horizontal="center" vertical="center" wrapText="1"/>
    </xf>
    <xf numFmtId="178" fontId="26" fillId="0" borderId="5" xfId="8" applyNumberFormat="1" applyFont="1" applyFill="1" applyBorder="1" applyAlignment="1">
      <alignment horizontal="left" vertical="top"/>
    </xf>
    <xf numFmtId="43" fontId="25" fillId="0" borderId="1" xfId="2" applyFont="1" applyFill="1" applyBorder="1" applyAlignment="1" applyProtection="1">
      <alignment horizontal="center" vertical="top"/>
    </xf>
    <xf numFmtId="178" fontId="26" fillId="0" borderId="0" xfId="8" applyNumberFormat="1" applyFont="1" applyFill="1" applyBorder="1" applyAlignment="1">
      <alignment horizontal="left" vertical="top"/>
    </xf>
    <xf numFmtId="49" fontId="25" fillId="7" borderId="1" xfId="5" applyNumberFormat="1" applyFont="1" applyFill="1" applyBorder="1" applyAlignment="1">
      <alignment horizontal="center" vertical="top"/>
    </xf>
    <xf numFmtId="178" fontId="25" fillId="7" borderId="5" xfId="8" applyNumberFormat="1" applyFont="1" applyFill="1" applyBorder="1" applyAlignment="1">
      <alignment vertical="top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178" fontId="27" fillId="0" borderId="1" xfId="2" applyNumberFormat="1" applyFont="1" applyFill="1" applyBorder="1" applyAlignment="1">
      <alignment horizontal="center" vertical="center" wrapText="1"/>
    </xf>
    <xf numFmtId="0" fontId="6" fillId="0" borderId="1" xfId="7" applyFont="1" applyBorder="1" applyAlignment="1">
      <alignment horizontal="center" vertical="center" wrapText="1"/>
    </xf>
    <xf numFmtId="0" fontId="6" fillId="2" borderId="1" xfId="7" applyFont="1" applyFill="1" applyBorder="1" applyProtection="1">
      <alignment vertical="center"/>
    </xf>
    <xf numFmtId="0" fontId="6" fillId="2" borderId="1" xfId="7" applyFont="1" applyFill="1" applyBorder="1" applyAlignment="1">
      <alignment horizontal="center" vertical="center"/>
    </xf>
    <xf numFmtId="0" fontId="6" fillId="8" borderId="1" xfId="7" applyFont="1" applyFill="1" applyBorder="1" applyProtection="1">
      <alignment vertical="center"/>
    </xf>
    <xf numFmtId="0" fontId="6" fillId="9" borderId="1" xfId="7" applyFont="1" applyFill="1" applyBorder="1" applyProtection="1">
      <alignment vertical="center"/>
    </xf>
    <xf numFmtId="14" fontId="6" fillId="0" borderId="1" xfId="7" applyNumberFormat="1" applyFont="1" applyFill="1" applyBorder="1" applyAlignment="1" applyProtection="1">
      <alignment horizontal="center" vertical="center"/>
    </xf>
    <xf numFmtId="14" fontId="6" fillId="9" borderId="1" xfId="7" applyNumberFormat="1" applyFont="1" applyFill="1" applyBorder="1" applyAlignment="1" applyProtection="1">
      <alignment horizontal="center" vertical="center"/>
    </xf>
    <xf numFmtId="14" fontId="6" fillId="9" borderId="1" xfId="7" applyNumberFormat="1" applyFont="1" applyFill="1" applyBorder="1" applyProtection="1">
      <alignment vertical="center"/>
    </xf>
    <xf numFmtId="178" fontId="6" fillId="9" borderId="1" xfId="2" applyNumberFormat="1" applyFont="1" applyFill="1" applyBorder="1" applyProtection="1">
      <alignment vertical="center"/>
    </xf>
    <xf numFmtId="178" fontId="6" fillId="0" borderId="1" xfId="2" applyNumberFormat="1" applyFont="1" applyBorder="1">
      <alignment vertical="center"/>
    </xf>
    <xf numFmtId="49" fontId="6" fillId="9" borderId="1" xfId="7" applyNumberFormat="1" applyFont="1" applyFill="1" applyBorder="1">
      <alignment vertical="center"/>
    </xf>
    <xf numFmtId="49" fontId="6" fillId="9" borderId="1" xfId="7" applyNumberFormat="1" applyFont="1" applyFill="1" applyBorder="1" applyAlignment="1" applyProtection="1">
      <alignment horizontal="center" vertical="center"/>
    </xf>
    <xf numFmtId="0" fontId="6" fillId="0" borderId="1" xfId="7" applyFont="1" applyFill="1" applyBorder="1" applyProtection="1">
      <alignment vertical="center"/>
    </xf>
    <xf numFmtId="49" fontId="6" fillId="9" borderId="1" xfId="7" applyNumberFormat="1" applyFont="1" applyFill="1" applyBorder="1" applyProtection="1">
      <alignment vertical="center"/>
    </xf>
    <xf numFmtId="0" fontId="6" fillId="0" borderId="1" xfId="7" applyFont="1" applyFill="1" applyBorder="1" applyAlignment="1" applyProtection="1">
      <alignment horizontal="center" vertical="center"/>
    </xf>
    <xf numFmtId="178" fontId="6" fillId="0" borderId="1" xfId="11" applyNumberFormat="1" applyFont="1" applyBorder="1">
      <alignment vertical="center"/>
    </xf>
    <xf numFmtId="0" fontId="6" fillId="0" borderId="1" xfId="7" applyFont="1" applyFill="1" applyBorder="1">
      <alignment vertical="center"/>
    </xf>
    <xf numFmtId="0" fontId="6" fillId="9" borderId="1" xfId="7" applyFont="1" applyFill="1" applyBorder="1" applyAlignment="1" applyProtection="1">
      <alignment horizontal="center" vertical="center"/>
    </xf>
    <xf numFmtId="0" fontId="6" fillId="0" borderId="1" xfId="7" applyFont="1" applyFill="1" applyBorder="1" applyAlignment="1">
      <alignment horizontal="center" vertical="center"/>
    </xf>
    <xf numFmtId="14" fontId="6" fillId="0" borderId="1" xfId="7" applyNumberFormat="1" applyFont="1" applyFill="1" applyBorder="1" applyAlignment="1" applyProtection="1">
      <alignment vertical="center"/>
    </xf>
    <xf numFmtId="0" fontId="6" fillId="2" borderId="1" xfId="7" applyFont="1" applyFill="1" applyBorder="1">
      <alignment vertical="center"/>
    </xf>
    <xf numFmtId="0" fontId="0" fillId="3" borderId="1" xfId="0" applyFill="1" applyBorder="1">
      <alignment vertical="center"/>
    </xf>
    <xf numFmtId="178" fontId="17" fillId="5" borderId="1" xfId="2" applyNumberFormat="1" applyFont="1" applyFill="1" applyBorder="1">
      <alignment vertical="center"/>
    </xf>
    <xf numFmtId="178" fontId="17" fillId="4" borderId="1" xfId="2" applyNumberFormat="1" applyFont="1" applyFill="1" applyBorder="1">
      <alignment vertical="center"/>
    </xf>
    <xf numFmtId="178" fontId="17" fillId="0" borderId="1" xfId="2" applyNumberFormat="1" applyFont="1" applyBorder="1">
      <alignment vertical="center"/>
    </xf>
    <xf numFmtId="0" fontId="12" fillId="5" borderId="1" xfId="0" applyFont="1" applyFill="1" applyBorder="1">
      <alignment vertical="center"/>
    </xf>
    <xf numFmtId="0" fontId="17" fillId="5" borderId="1" xfId="0" applyFont="1" applyFill="1" applyBorder="1" applyProtection="1">
      <alignment vertical="center"/>
    </xf>
    <xf numFmtId="14" fontId="9" fillId="5" borderId="1" xfId="0" applyNumberFormat="1" applyFont="1" applyFill="1" applyBorder="1">
      <alignment vertical="center"/>
    </xf>
    <xf numFmtId="0" fontId="9" fillId="5" borderId="1" xfId="0" applyFont="1" applyFill="1" applyBorder="1" applyProtection="1">
      <alignment vertical="center"/>
    </xf>
    <xf numFmtId="0" fontId="12" fillId="5" borderId="1" xfId="0" applyFont="1" applyFill="1" applyBorder="1" applyProtection="1">
      <alignment vertical="center"/>
    </xf>
    <xf numFmtId="0" fontId="0" fillId="0" borderId="0" xfId="0" applyProtection="1">
      <alignment vertical="center"/>
    </xf>
    <xf numFmtId="0" fontId="9" fillId="5" borderId="1" xfId="0" applyFont="1" applyFill="1" applyBorder="1" applyAlignment="1"/>
    <xf numFmtId="0" fontId="12" fillId="5" borderId="1" xfId="0" applyFont="1" applyFill="1" applyBorder="1" applyAlignment="1">
      <alignment horizontal="center"/>
    </xf>
    <xf numFmtId="0" fontId="0" fillId="0" borderId="0" xfId="0" applyAlignment="1">
      <alignment vertical="center" wrapText="1"/>
    </xf>
    <xf numFmtId="181" fontId="5" fillId="3" borderId="1" xfId="5" applyNumberFormat="1" applyFont="1" applyFill="1" applyBorder="1" applyAlignment="1" applyProtection="1">
      <alignment horizontal="left" vertical="center"/>
    </xf>
    <xf numFmtId="0" fontId="6" fillId="2" borderId="1" xfId="7" applyFont="1" applyFill="1" applyBorder="1" applyAlignment="1">
      <alignment horizontal="left" vertical="center"/>
    </xf>
    <xf numFmtId="0" fontId="9" fillId="0" borderId="1" xfId="0" applyFont="1" applyBorder="1" applyAlignment="1">
      <alignment horizontal="center" vertical="center" wrapText="1"/>
    </xf>
    <xf numFmtId="176" fontId="9" fillId="0" borderId="1" xfId="1" applyNumberFormat="1" applyFont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2" xfId="4" applyFont="1" applyBorder="1" applyAlignment="1">
      <alignment horizontal="center" vertical="center" wrapText="1"/>
    </xf>
    <xf numFmtId="0" fontId="12" fillId="0" borderId="2" xfId="4" applyFont="1" applyBorder="1" applyAlignment="1">
      <alignment horizontal="center" vertical="center" wrapText="1"/>
    </xf>
    <xf numFmtId="14" fontId="29" fillId="10" borderId="0" xfId="0" applyNumberFormat="1" applyFont="1" applyFill="1" applyAlignment="1">
      <alignment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 wrapText="1"/>
    </xf>
    <xf numFmtId="0" fontId="9" fillId="0" borderId="1" xfId="4" applyFont="1" applyFill="1" applyBorder="1" applyAlignment="1">
      <alignment horizontal="center" vertical="center" wrapText="1"/>
    </xf>
    <xf numFmtId="0" fontId="12" fillId="0" borderId="1" xfId="4" applyFont="1" applyFill="1" applyBorder="1" applyAlignment="1">
      <alignment horizontal="center" vertical="center" wrapText="1"/>
    </xf>
    <xf numFmtId="43" fontId="18" fillId="0" borderId="0" xfId="2" applyFont="1" applyBorder="1" applyAlignment="1">
      <alignment horizontal="center" vertical="center"/>
    </xf>
    <xf numFmtId="0" fontId="8" fillId="0" borderId="0" xfId="5" applyFont="1" applyFill="1" applyBorder="1" applyAlignment="1">
      <alignment horizontal="center" vertical="center"/>
    </xf>
    <xf numFmtId="0" fontId="26" fillId="0" borderId="1" xfId="5" applyFont="1" applyFill="1" applyBorder="1" applyAlignment="1">
      <alignment horizontal="center" vertical="center" wrapText="1"/>
    </xf>
    <xf numFmtId="0" fontId="26" fillId="0" borderId="2" xfId="5" applyFont="1" applyFill="1" applyBorder="1" applyAlignment="1">
      <alignment horizontal="center" vertical="center" wrapText="1"/>
    </xf>
    <xf numFmtId="0" fontId="26" fillId="0" borderId="3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7" xfId="5" applyFont="1" applyFill="1" applyBorder="1" applyAlignment="1">
      <alignment horizontal="center" vertical="center" wrapText="1"/>
    </xf>
    <xf numFmtId="0" fontId="24" fillId="0" borderId="0" xfId="5" applyFont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/>
    </xf>
    <xf numFmtId="0" fontId="25" fillId="0" borderId="1" xfId="5" applyFont="1" applyFill="1" applyBorder="1" applyAlignment="1">
      <alignment horizontal="left" vertical="top" wrapText="1"/>
    </xf>
    <xf numFmtId="0" fontId="25" fillId="0" borderId="1" xfId="5" applyFont="1" applyFill="1" applyBorder="1" applyAlignment="1">
      <alignment horizontal="left" vertical="top"/>
    </xf>
    <xf numFmtId="0" fontId="25" fillId="0" borderId="1" xfId="5" applyFont="1" applyFill="1" applyBorder="1" applyAlignment="1">
      <alignment horizontal="center" vertical="top"/>
    </xf>
    <xf numFmtId="0" fontId="25" fillId="0" borderId="9" xfId="5" applyFont="1" applyFill="1" applyBorder="1" applyAlignment="1">
      <alignment horizontal="left" vertical="top"/>
    </xf>
    <xf numFmtId="0" fontId="26" fillId="7" borderId="2" xfId="5" applyFont="1" applyFill="1" applyBorder="1" applyAlignment="1">
      <alignment horizontal="center" vertical="center" wrapText="1"/>
    </xf>
    <xf numFmtId="0" fontId="26" fillId="7" borderId="3" xfId="5" applyFont="1" applyFill="1" applyBorder="1" applyAlignment="1">
      <alignment horizontal="center" vertical="center" wrapText="1"/>
    </xf>
    <xf numFmtId="49" fontId="26" fillId="0" borderId="1" xfId="5" applyNumberFormat="1" applyFont="1" applyFill="1" applyBorder="1" applyAlignment="1">
      <alignment horizontal="center" vertical="center" wrapText="1"/>
    </xf>
    <xf numFmtId="0" fontId="25" fillId="0" borderId="1" xfId="5" applyFont="1" applyFill="1" applyBorder="1" applyAlignment="1">
      <alignment horizontal="center" vertical="top" wrapText="1"/>
    </xf>
    <xf numFmtId="49" fontId="26" fillId="0" borderId="2" xfId="5" applyNumberFormat="1" applyFont="1" applyFill="1" applyBorder="1" applyAlignment="1">
      <alignment horizontal="center" vertical="center" wrapText="1"/>
    </xf>
    <xf numFmtId="49" fontId="26" fillId="0" borderId="3" xfId="5" applyNumberFormat="1" applyFont="1" applyFill="1" applyBorder="1" applyAlignment="1">
      <alignment horizontal="center" vertical="center" wrapText="1"/>
    </xf>
    <xf numFmtId="0" fontId="26" fillId="0" borderId="6" xfId="5" applyFont="1" applyFill="1" applyBorder="1" applyAlignment="1">
      <alignment horizontal="center" vertical="center" wrapText="1"/>
    </xf>
    <xf numFmtId="49" fontId="27" fillId="0" borderId="5" xfId="10" applyNumberFormat="1" applyFont="1" applyFill="1" applyBorder="1" applyAlignment="1">
      <alignment horizontal="center" vertical="center" wrapText="1"/>
    </xf>
    <xf numFmtId="49" fontId="27" fillId="0" borderId="6" xfId="10" applyNumberFormat="1" applyFont="1" applyFill="1" applyBorder="1" applyAlignment="1">
      <alignment horizontal="center" vertical="center" wrapText="1"/>
    </xf>
    <xf numFmtId="49" fontId="27" fillId="0" borderId="7" xfId="10" applyNumberFormat="1" applyFont="1" applyFill="1" applyBorder="1" applyAlignment="1">
      <alignment horizontal="center" vertical="center" wrapText="1"/>
    </xf>
    <xf numFmtId="178" fontId="27" fillId="0" borderId="2" xfId="2" applyNumberFormat="1" applyFont="1" applyFill="1" applyBorder="1" applyAlignment="1">
      <alignment horizontal="center" vertical="center" wrapText="1"/>
    </xf>
    <xf numFmtId="178" fontId="27" fillId="0" borderId="3" xfId="2" applyNumberFormat="1" applyFont="1" applyFill="1" applyBorder="1" applyAlignment="1">
      <alignment horizontal="center" vertical="center" wrapText="1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49" fontId="27" fillId="0" borderId="3" xfId="1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14" fontId="27" fillId="0" borderId="1" xfId="10" applyNumberFormat="1" applyFont="1" applyFill="1" applyBorder="1" applyAlignment="1">
      <alignment horizontal="center" vertical="center" wrapText="1"/>
    </xf>
    <xf numFmtId="178" fontId="27" fillId="0" borderId="1" xfId="2" applyNumberFormat="1" applyFont="1" applyFill="1" applyBorder="1" applyAlignment="1">
      <alignment horizontal="center" vertical="center" wrapText="1"/>
    </xf>
  </cellXfs>
  <cellStyles count="12">
    <cellStyle name="百分比" xfId="3" builtinId="5"/>
    <cellStyle name="百分比 19" xfId="9"/>
    <cellStyle name="常规" xfId="0" builtinId="0"/>
    <cellStyle name="常规 103 2 26 16" xfId="7"/>
    <cellStyle name="常规 119" xfId="4"/>
    <cellStyle name="常规 22" xfId="5"/>
    <cellStyle name="常规_Sheet1 2 3" xfId="10"/>
    <cellStyle name="千位分隔" xfId="2" builtinId="3"/>
    <cellStyle name="千位分隔 17" xfId="8"/>
    <cellStyle name="千位分隔 20" xfId="6"/>
    <cellStyle name="千位分隔 30" xfId="11"/>
    <cellStyle name="千位分隔[0]" xfId="1" builtinId="6"/>
  </cellStyles>
  <dxfs count="78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6" sqref="F26"/>
    </sheetView>
  </sheetViews>
  <sheetFormatPr defaultRowHeight="14.25"/>
  <sheetData/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9"/>
  <sheetViews>
    <sheetView workbookViewId="0">
      <pane xSplit="2" ySplit="2" topLeftCell="C18" activePane="bottomRight" state="frozen"/>
      <selection pane="topRight" activeCell="D1" sqref="D1"/>
      <selection pane="bottomLeft" activeCell="A3" sqref="A3"/>
      <selection pane="bottomRight" activeCell="A32" sqref="A32:XFD32"/>
    </sheetView>
  </sheetViews>
  <sheetFormatPr defaultRowHeight="18" customHeight="1"/>
  <cols>
    <col min="1" max="1" width="6.875" customWidth="1"/>
    <col min="2" max="2" width="6.125" customWidth="1"/>
    <col min="3" max="3" width="6.25" customWidth="1"/>
    <col min="4" max="4" width="5.875" customWidth="1"/>
    <col min="5" max="5" width="6.625" customWidth="1"/>
    <col min="6" max="6" width="5.625" customWidth="1"/>
    <col min="7" max="7" width="4.875" customWidth="1"/>
    <col min="8" max="8" width="8.125" customWidth="1"/>
    <col min="9" max="9" width="8.5" customWidth="1"/>
    <col min="10" max="10" width="16.125" bestFit="1" customWidth="1"/>
    <col min="11" max="11" width="52.875" bestFit="1" customWidth="1"/>
    <col min="12" max="12" width="8.125" customWidth="1"/>
    <col min="13" max="13" width="11.625" bestFit="1" customWidth="1"/>
  </cols>
  <sheetData>
    <row r="1" spans="1:13" ht="35.25" customHeight="1">
      <c r="A1" t="s">
        <v>145</v>
      </c>
      <c r="B1" t="s">
        <v>146</v>
      </c>
      <c r="C1" t="s">
        <v>132</v>
      </c>
      <c r="D1" t="s">
        <v>133</v>
      </c>
      <c r="E1" t="s">
        <v>147</v>
      </c>
      <c r="F1" t="s">
        <v>148</v>
      </c>
      <c r="G1" t="s">
        <v>149</v>
      </c>
      <c r="H1" t="s">
        <v>150</v>
      </c>
      <c r="I1" t="s">
        <v>151</v>
      </c>
      <c r="J1" t="s">
        <v>152</v>
      </c>
      <c r="K1" t="s">
        <v>153</v>
      </c>
      <c r="L1" t="s">
        <v>154</v>
      </c>
    </row>
    <row r="2" spans="1:13" ht="18" customHeight="1">
      <c r="A2" t="s">
        <v>155</v>
      </c>
      <c r="B2" t="s">
        <v>156</v>
      </c>
      <c r="E2" t="s">
        <v>157</v>
      </c>
      <c r="F2" t="s">
        <v>158</v>
      </c>
      <c r="G2" t="s">
        <v>159</v>
      </c>
      <c r="H2" t="s">
        <v>160</v>
      </c>
      <c r="I2" t="s">
        <v>161</v>
      </c>
      <c r="J2" t="s">
        <v>162</v>
      </c>
      <c r="K2" t="s">
        <v>163</v>
      </c>
      <c r="L2" t="s">
        <v>160</v>
      </c>
      <c r="M2" t="s">
        <v>164</v>
      </c>
    </row>
    <row r="3" spans="1:13" ht="18" customHeight="1">
      <c r="A3" t="s">
        <v>134</v>
      </c>
      <c r="B3" t="s">
        <v>165</v>
      </c>
      <c r="E3" t="s">
        <v>166</v>
      </c>
      <c r="F3" t="s">
        <v>167</v>
      </c>
      <c r="G3" t="s">
        <v>168</v>
      </c>
      <c r="H3" t="s">
        <v>160</v>
      </c>
      <c r="I3" t="s">
        <v>161</v>
      </c>
      <c r="J3" t="s">
        <v>169</v>
      </c>
      <c r="L3" t="s">
        <v>160</v>
      </c>
      <c r="M3" t="s">
        <v>432</v>
      </c>
    </row>
    <row r="4" spans="1:13" ht="18" customHeight="1">
      <c r="A4" t="s">
        <v>78</v>
      </c>
      <c r="B4" t="s">
        <v>170</v>
      </c>
      <c r="E4" t="s">
        <v>157</v>
      </c>
      <c r="F4" t="s">
        <v>171</v>
      </c>
      <c r="G4" t="s">
        <v>172</v>
      </c>
      <c r="H4" t="s">
        <v>160</v>
      </c>
      <c r="I4" t="s">
        <v>173</v>
      </c>
      <c r="J4" t="s">
        <v>174</v>
      </c>
      <c r="K4" t="s">
        <v>175</v>
      </c>
      <c r="L4" t="s">
        <v>160</v>
      </c>
      <c r="M4" t="s">
        <v>432</v>
      </c>
    </row>
    <row r="5" spans="1:13" ht="18" customHeight="1">
      <c r="A5" t="s">
        <v>79</v>
      </c>
      <c r="B5" t="s">
        <v>176</v>
      </c>
      <c r="E5" t="s">
        <v>166</v>
      </c>
      <c r="F5" t="s">
        <v>177</v>
      </c>
      <c r="G5" t="s">
        <v>178</v>
      </c>
      <c r="H5" t="s">
        <v>160</v>
      </c>
      <c r="I5" t="s">
        <v>173</v>
      </c>
      <c r="J5" t="s">
        <v>179</v>
      </c>
      <c r="K5" t="s">
        <v>180</v>
      </c>
      <c r="L5" t="s">
        <v>160</v>
      </c>
      <c r="M5" t="s">
        <v>432</v>
      </c>
    </row>
    <row r="6" spans="1:13" ht="18" customHeight="1">
      <c r="A6" t="s">
        <v>80</v>
      </c>
      <c r="B6" t="s">
        <v>181</v>
      </c>
      <c r="E6" t="s">
        <v>157</v>
      </c>
      <c r="F6" t="s">
        <v>182</v>
      </c>
      <c r="G6" t="s">
        <v>183</v>
      </c>
      <c r="H6" t="s">
        <v>160</v>
      </c>
      <c r="I6" t="s">
        <v>184</v>
      </c>
      <c r="J6" t="s">
        <v>185</v>
      </c>
      <c r="K6" t="s">
        <v>186</v>
      </c>
      <c r="L6" t="s">
        <v>160</v>
      </c>
      <c r="M6" t="s">
        <v>432</v>
      </c>
    </row>
    <row r="7" spans="1:13" ht="18" customHeight="1">
      <c r="A7" t="s">
        <v>81</v>
      </c>
      <c r="B7" t="s">
        <v>187</v>
      </c>
      <c r="E7" t="s">
        <v>166</v>
      </c>
      <c r="F7" t="s">
        <v>188</v>
      </c>
      <c r="G7" t="s">
        <v>189</v>
      </c>
      <c r="H7" t="s">
        <v>160</v>
      </c>
      <c r="I7" t="s">
        <v>184</v>
      </c>
      <c r="J7" t="s">
        <v>190</v>
      </c>
      <c r="K7" t="s">
        <v>191</v>
      </c>
      <c r="L7" t="s">
        <v>160</v>
      </c>
      <c r="M7" t="s">
        <v>432</v>
      </c>
    </row>
    <row r="8" spans="1:13" ht="18" customHeight="1">
      <c r="A8" t="s">
        <v>192</v>
      </c>
      <c r="B8" t="s">
        <v>193</v>
      </c>
      <c r="C8" t="s">
        <v>136</v>
      </c>
      <c r="D8" t="s">
        <v>137</v>
      </c>
      <c r="E8" t="s">
        <v>157</v>
      </c>
      <c r="F8" t="s">
        <v>194</v>
      </c>
      <c r="G8" t="s">
        <v>195</v>
      </c>
      <c r="H8" t="s">
        <v>196</v>
      </c>
      <c r="I8" t="s">
        <v>197</v>
      </c>
      <c r="J8" t="s">
        <v>198</v>
      </c>
      <c r="K8" t="s">
        <v>199</v>
      </c>
      <c r="L8" t="s">
        <v>196</v>
      </c>
      <c r="M8" t="s">
        <v>433</v>
      </c>
    </row>
    <row r="9" spans="1:13" ht="18" customHeight="1">
      <c r="A9" t="s">
        <v>83</v>
      </c>
      <c r="B9" t="s">
        <v>136</v>
      </c>
      <c r="C9" t="s">
        <v>138</v>
      </c>
      <c r="D9" t="s">
        <v>137</v>
      </c>
      <c r="E9" t="s">
        <v>166</v>
      </c>
      <c r="F9" t="s">
        <v>194</v>
      </c>
      <c r="G9" t="s">
        <v>200</v>
      </c>
      <c r="H9" t="s">
        <v>196</v>
      </c>
      <c r="I9" t="s">
        <v>197</v>
      </c>
      <c r="J9" t="s">
        <v>201</v>
      </c>
      <c r="K9" t="s">
        <v>202</v>
      </c>
      <c r="L9" t="s">
        <v>196</v>
      </c>
      <c r="M9" t="s">
        <v>433</v>
      </c>
    </row>
    <row r="10" spans="1:13" ht="18" customHeight="1">
      <c r="A10" t="s">
        <v>84</v>
      </c>
      <c r="B10" t="s">
        <v>137</v>
      </c>
      <c r="C10" t="s">
        <v>138</v>
      </c>
      <c r="D10" t="s">
        <v>136</v>
      </c>
      <c r="E10" t="s">
        <v>157</v>
      </c>
      <c r="F10" t="s">
        <v>194</v>
      </c>
      <c r="G10" t="s">
        <v>203</v>
      </c>
      <c r="H10" t="s">
        <v>196</v>
      </c>
      <c r="I10" t="s">
        <v>197</v>
      </c>
      <c r="J10" t="s">
        <v>204</v>
      </c>
      <c r="K10" t="s">
        <v>205</v>
      </c>
      <c r="L10" t="s">
        <v>196</v>
      </c>
      <c r="M10" t="s">
        <v>433</v>
      </c>
    </row>
    <row r="11" spans="1:13" ht="18" customHeight="1">
      <c r="A11" t="s">
        <v>206</v>
      </c>
      <c r="B11" t="s">
        <v>207</v>
      </c>
      <c r="E11" t="s">
        <v>166</v>
      </c>
      <c r="F11" t="s">
        <v>208</v>
      </c>
      <c r="G11" t="s">
        <v>116</v>
      </c>
      <c r="H11" t="s">
        <v>196</v>
      </c>
      <c r="I11" t="s">
        <v>209</v>
      </c>
      <c r="J11" t="s">
        <v>210</v>
      </c>
      <c r="K11" t="s">
        <v>211</v>
      </c>
      <c r="L11" t="s">
        <v>196</v>
      </c>
      <c r="M11" t="s">
        <v>433</v>
      </c>
    </row>
    <row r="12" spans="1:13" ht="18" customHeight="1">
      <c r="A12" t="s">
        <v>212</v>
      </c>
      <c r="B12" t="s">
        <v>213</v>
      </c>
      <c r="E12" t="s">
        <v>157</v>
      </c>
      <c r="F12" t="s">
        <v>194</v>
      </c>
      <c r="G12" t="s">
        <v>117</v>
      </c>
      <c r="H12" t="s">
        <v>196</v>
      </c>
      <c r="I12" t="s">
        <v>209</v>
      </c>
      <c r="J12" t="s">
        <v>214</v>
      </c>
      <c r="K12" t="s">
        <v>215</v>
      </c>
      <c r="L12" t="s">
        <v>196</v>
      </c>
      <c r="M12" t="s">
        <v>433</v>
      </c>
    </row>
    <row r="13" spans="1:13" ht="18" customHeight="1">
      <c r="A13" t="s">
        <v>65</v>
      </c>
      <c r="B13" t="s">
        <v>216</v>
      </c>
      <c r="E13" t="s">
        <v>166</v>
      </c>
      <c r="F13" t="s">
        <v>194</v>
      </c>
      <c r="G13" t="s">
        <v>130</v>
      </c>
      <c r="H13" t="s">
        <v>196</v>
      </c>
      <c r="I13" t="s">
        <v>209</v>
      </c>
      <c r="J13" t="s">
        <v>217</v>
      </c>
      <c r="K13" t="s">
        <v>218</v>
      </c>
      <c r="L13" t="s">
        <v>196</v>
      </c>
      <c r="M13" t="s">
        <v>433</v>
      </c>
    </row>
    <row r="14" spans="1:13" ht="18" customHeight="1">
      <c r="A14" t="s">
        <v>87</v>
      </c>
      <c r="B14" t="s">
        <v>219</v>
      </c>
      <c r="E14" t="s">
        <v>157</v>
      </c>
      <c r="F14" t="s">
        <v>139</v>
      </c>
      <c r="G14" t="s">
        <v>118</v>
      </c>
      <c r="H14" t="s">
        <v>220</v>
      </c>
      <c r="I14" t="s">
        <v>221</v>
      </c>
      <c r="J14" t="s">
        <v>222</v>
      </c>
      <c r="K14" t="s">
        <v>223</v>
      </c>
      <c r="L14" t="s">
        <v>220</v>
      </c>
      <c r="M14" t="s">
        <v>433</v>
      </c>
    </row>
    <row r="15" spans="1:13" ht="18" customHeight="1">
      <c r="A15" t="s">
        <v>88</v>
      </c>
      <c r="B15" t="s">
        <v>224</v>
      </c>
      <c r="E15" t="s">
        <v>166</v>
      </c>
      <c r="F15" t="s">
        <v>139</v>
      </c>
      <c r="G15" t="s">
        <v>119</v>
      </c>
      <c r="H15" t="s">
        <v>220</v>
      </c>
      <c r="I15" t="s">
        <v>221</v>
      </c>
      <c r="J15" t="s">
        <v>225</v>
      </c>
      <c r="K15" t="s">
        <v>226</v>
      </c>
      <c r="L15" t="s">
        <v>220</v>
      </c>
      <c r="M15" t="s">
        <v>433</v>
      </c>
    </row>
    <row r="16" spans="1:13" ht="18" customHeight="1">
      <c r="A16" t="s">
        <v>89</v>
      </c>
      <c r="B16" t="s">
        <v>227</v>
      </c>
      <c r="E16" t="s">
        <v>157</v>
      </c>
      <c r="F16" t="s">
        <v>139</v>
      </c>
      <c r="G16" t="s">
        <v>120</v>
      </c>
      <c r="H16" t="s">
        <v>220</v>
      </c>
      <c r="I16" t="s">
        <v>221</v>
      </c>
      <c r="J16" t="s">
        <v>228</v>
      </c>
      <c r="K16" t="s">
        <v>229</v>
      </c>
      <c r="L16" t="s">
        <v>220</v>
      </c>
      <c r="M16" t="s">
        <v>433</v>
      </c>
    </row>
    <row r="17" spans="1:13" ht="18" customHeight="1">
      <c r="A17" t="s">
        <v>90</v>
      </c>
      <c r="B17" t="s">
        <v>230</v>
      </c>
      <c r="E17" t="s">
        <v>166</v>
      </c>
      <c r="F17" t="s">
        <v>139</v>
      </c>
      <c r="G17" t="s">
        <v>121</v>
      </c>
      <c r="H17" t="s">
        <v>220</v>
      </c>
      <c r="I17" t="s">
        <v>231</v>
      </c>
      <c r="J17" t="s">
        <v>232</v>
      </c>
      <c r="K17" t="s">
        <v>233</v>
      </c>
      <c r="L17" t="s">
        <v>220</v>
      </c>
      <c r="M17" t="s">
        <v>433</v>
      </c>
    </row>
    <row r="18" spans="1:13" ht="18" customHeight="1">
      <c r="A18" t="s">
        <v>91</v>
      </c>
      <c r="B18" t="s">
        <v>234</v>
      </c>
      <c r="E18" t="s">
        <v>157</v>
      </c>
      <c r="F18" t="s">
        <v>235</v>
      </c>
      <c r="G18" t="s">
        <v>122</v>
      </c>
      <c r="H18" t="s">
        <v>220</v>
      </c>
      <c r="I18" t="s">
        <v>231</v>
      </c>
      <c r="J18" t="s">
        <v>236</v>
      </c>
      <c r="K18" t="s">
        <v>237</v>
      </c>
      <c r="L18" t="s">
        <v>238</v>
      </c>
      <c r="M18" t="s">
        <v>434</v>
      </c>
    </row>
    <row r="19" spans="1:13" ht="18" customHeight="1">
      <c r="A19" t="s">
        <v>92</v>
      </c>
      <c r="B19" t="s">
        <v>234</v>
      </c>
      <c r="E19" t="s">
        <v>166</v>
      </c>
      <c r="F19" t="s">
        <v>139</v>
      </c>
      <c r="G19" t="s">
        <v>123</v>
      </c>
      <c r="H19" t="s">
        <v>21</v>
      </c>
      <c r="I19" t="s">
        <v>231</v>
      </c>
      <c r="J19" t="s">
        <v>239</v>
      </c>
      <c r="K19" t="s">
        <v>240</v>
      </c>
      <c r="L19" t="s">
        <v>238</v>
      </c>
      <c r="M19" t="s">
        <v>434</v>
      </c>
    </row>
    <row r="20" spans="1:13" ht="18" customHeight="1">
      <c r="A20" t="s">
        <v>93</v>
      </c>
      <c r="B20" t="s">
        <v>241</v>
      </c>
      <c r="E20" t="s">
        <v>157</v>
      </c>
      <c r="F20" t="s">
        <v>242</v>
      </c>
      <c r="G20" t="s">
        <v>127</v>
      </c>
      <c r="H20" t="s">
        <v>21</v>
      </c>
      <c r="I20" t="s">
        <v>243</v>
      </c>
      <c r="J20" t="s">
        <v>244</v>
      </c>
      <c r="K20" t="s">
        <v>245</v>
      </c>
      <c r="L20" t="s">
        <v>238</v>
      </c>
      <c r="M20" t="s">
        <v>434</v>
      </c>
    </row>
    <row r="21" spans="1:13" ht="18" customHeight="1">
      <c r="A21" t="s">
        <v>94</v>
      </c>
      <c r="B21" t="s">
        <v>241</v>
      </c>
      <c r="E21" t="s">
        <v>166</v>
      </c>
      <c r="F21" t="s">
        <v>246</v>
      </c>
      <c r="G21" t="s">
        <v>131</v>
      </c>
      <c r="H21" t="s">
        <v>238</v>
      </c>
      <c r="I21" t="s">
        <v>243</v>
      </c>
      <c r="J21" t="s">
        <v>247</v>
      </c>
      <c r="K21" t="s">
        <v>248</v>
      </c>
      <c r="L21" t="s">
        <v>238</v>
      </c>
      <c r="M21" t="s">
        <v>434</v>
      </c>
    </row>
    <row r="22" spans="1:13" ht="18" customHeight="1">
      <c r="A22" t="s">
        <v>94</v>
      </c>
      <c r="B22" t="s">
        <v>249</v>
      </c>
      <c r="E22" t="s">
        <v>157</v>
      </c>
      <c r="F22" t="s">
        <v>242</v>
      </c>
      <c r="G22" t="s">
        <v>250</v>
      </c>
      <c r="H22" t="s">
        <v>238</v>
      </c>
      <c r="I22" t="s">
        <v>243</v>
      </c>
      <c r="J22" t="s">
        <v>251</v>
      </c>
      <c r="K22" t="s">
        <v>252</v>
      </c>
      <c r="L22" t="s">
        <v>238</v>
      </c>
      <c r="M22" t="s">
        <v>434</v>
      </c>
    </row>
    <row r="23" spans="1:13" ht="18" customHeight="1">
      <c r="A23" t="s">
        <v>95</v>
      </c>
      <c r="B23" t="s">
        <v>249</v>
      </c>
      <c r="E23" t="s">
        <v>166</v>
      </c>
      <c r="F23" t="s">
        <v>246</v>
      </c>
      <c r="G23" t="s">
        <v>253</v>
      </c>
      <c r="H23" t="s">
        <v>238</v>
      </c>
      <c r="I23" t="s">
        <v>243</v>
      </c>
      <c r="J23" t="s">
        <v>254</v>
      </c>
      <c r="K23" t="s">
        <v>255</v>
      </c>
      <c r="L23" t="s">
        <v>238</v>
      </c>
      <c r="M23" t="s">
        <v>434</v>
      </c>
    </row>
    <row r="24" spans="1:13" ht="18" customHeight="1">
      <c r="A24" t="s">
        <v>96</v>
      </c>
      <c r="B24" t="s">
        <v>256</v>
      </c>
      <c r="E24" t="s">
        <v>157</v>
      </c>
      <c r="F24" t="s">
        <v>246</v>
      </c>
      <c r="G24" t="s">
        <v>257</v>
      </c>
      <c r="H24" t="s">
        <v>238</v>
      </c>
      <c r="I24" t="s">
        <v>258</v>
      </c>
      <c r="J24" t="s">
        <v>259</v>
      </c>
      <c r="K24" t="s">
        <v>260</v>
      </c>
      <c r="L24" t="s">
        <v>238</v>
      </c>
      <c r="M24" t="s">
        <v>434</v>
      </c>
    </row>
    <row r="25" spans="1:13" ht="18" customHeight="1">
      <c r="A25" t="s">
        <v>97</v>
      </c>
      <c r="B25" t="s">
        <v>256</v>
      </c>
      <c r="E25" t="s">
        <v>166</v>
      </c>
      <c r="F25" t="s">
        <v>246</v>
      </c>
      <c r="G25" t="s">
        <v>261</v>
      </c>
      <c r="H25" t="s">
        <v>238</v>
      </c>
      <c r="I25" t="s">
        <v>258</v>
      </c>
      <c r="J25" t="s">
        <v>262</v>
      </c>
      <c r="K25" t="s">
        <v>263</v>
      </c>
      <c r="L25" t="s">
        <v>238</v>
      </c>
      <c r="M25" t="s">
        <v>434</v>
      </c>
    </row>
    <row r="26" spans="1:13" ht="18" customHeight="1">
      <c r="A26" t="s">
        <v>98</v>
      </c>
      <c r="B26" t="s">
        <v>264</v>
      </c>
      <c r="C26" t="s">
        <v>140</v>
      </c>
      <c r="E26" t="s">
        <v>157</v>
      </c>
      <c r="F26" t="s">
        <v>265</v>
      </c>
      <c r="G26" t="s">
        <v>266</v>
      </c>
      <c r="H26" t="s">
        <v>238</v>
      </c>
      <c r="I26" t="s">
        <v>267</v>
      </c>
      <c r="J26" t="s">
        <v>268</v>
      </c>
      <c r="K26" t="s">
        <v>269</v>
      </c>
      <c r="L26" t="s">
        <v>238</v>
      </c>
      <c r="M26" t="s">
        <v>434</v>
      </c>
    </row>
    <row r="27" spans="1:13" ht="18" customHeight="1">
      <c r="A27" t="s">
        <v>141</v>
      </c>
      <c r="B27" t="s">
        <v>264</v>
      </c>
      <c r="C27" t="s">
        <v>140</v>
      </c>
      <c r="E27" t="s">
        <v>166</v>
      </c>
      <c r="F27" t="s">
        <v>270</v>
      </c>
      <c r="G27" t="s">
        <v>271</v>
      </c>
      <c r="H27" t="s">
        <v>238</v>
      </c>
      <c r="I27" t="s">
        <v>267</v>
      </c>
      <c r="J27" t="s">
        <v>272</v>
      </c>
      <c r="K27" t="s">
        <v>273</v>
      </c>
      <c r="L27" t="s">
        <v>238</v>
      </c>
      <c r="M27" t="s">
        <v>434</v>
      </c>
    </row>
    <row r="28" spans="1:13" ht="18" customHeight="1">
      <c r="A28" t="s">
        <v>142</v>
      </c>
      <c r="B28" t="s">
        <v>274</v>
      </c>
      <c r="C28" t="s">
        <v>143</v>
      </c>
      <c r="E28" t="s">
        <v>157</v>
      </c>
      <c r="F28" t="s">
        <v>275</v>
      </c>
      <c r="G28" t="s">
        <v>276</v>
      </c>
      <c r="H28" t="s">
        <v>238</v>
      </c>
      <c r="I28" t="s">
        <v>277</v>
      </c>
      <c r="J28" t="s">
        <v>278</v>
      </c>
      <c r="K28" t="s">
        <v>279</v>
      </c>
      <c r="L28" t="s">
        <v>238</v>
      </c>
      <c r="M28" t="s">
        <v>434</v>
      </c>
    </row>
    <row r="29" spans="1:13" ht="18" customHeight="1">
      <c r="A29" t="s">
        <v>144</v>
      </c>
      <c r="B29" t="s">
        <v>274</v>
      </c>
      <c r="C29" t="s">
        <v>143</v>
      </c>
      <c r="E29" t="s">
        <v>166</v>
      </c>
      <c r="F29" t="s">
        <v>275</v>
      </c>
      <c r="G29" t="s">
        <v>280</v>
      </c>
      <c r="H29" t="s">
        <v>238</v>
      </c>
      <c r="I29" t="s">
        <v>277</v>
      </c>
      <c r="J29" t="s">
        <v>281</v>
      </c>
      <c r="K29" t="s">
        <v>282</v>
      </c>
      <c r="L29" t="s">
        <v>238</v>
      </c>
      <c r="M29" t="s">
        <v>434</v>
      </c>
    </row>
    <row r="30" spans="1:13" ht="18" customHeight="1">
      <c r="A30" t="s">
        <v>283</v>
      </c>
      <c r="B30" t="s">
        <v>284</v>
      </c>
      <c r="E30" t="s">
        <v>157</v>
      </c>
      <c r="F30" t="s">
        <v>285</v>
      </c>
      <c r="G30" t="s">
        <v>286</v>
      </c>
      <c r="H30" t="s">
        <v>238</v>
      </c>
      <c r="I30" t="s">
        <v>287</v>
      </c>
      <c r="J30" t="s">
        <v>288</v>
      </c>
      <c r="K30" t="s">
        <v>289</v>
      </c>
      <c r="L30" t="s">
        <v>238</v>
      </c>
      <c r="M30" t="s">
        <v>434</v>
      </c>
    </row>
    <row r="31" spans="1:13" ht="18" customHeight="1">
      <c r="A31" t="s">
        <v>290</v>
      </c>
      <c r="B31" t="s">
        <v>284</v>
      </c>
      <c r="E31" t="s">
        <v>166</v>
      </c>
      <c r="F31" t="s">
        <v>291</v>
      </c>
      <c r="G31" t="s">
        <v>292</v>
      </c>
      <c r="H31" t="s">
        <v>238</v>
      </c>
      <c r="I31" t="s">
        <v>287</v>
      </c>
      <c r="J31" t="s">
        <v>293</v>
      </c>
      <c r="K31" t="s">
        <v>294</v>
      </c>
      <c r="L31" t="s">
        <v>238</v>
      </c>
      <c r="M31" t="s">
        <v>434</v>
      </c>
    </row>
    <row r="32" spans="1:13" ht="18" customHeight="1">
      <c r="A32" t="s">
        <v>963</v>
      </c>
    </row>
    <row r="33" spans="1:12" ht="18" customHeight="1">
      <c r="A33" t="s">
        <v>295</v>
      </c>
      <c r="F33" t="s">
        <v>135</v>
      </c>
      <c r="G33" t="s">
        <v>135</v>
      </c>
      <c r="H33" t="s">
        <v>196</v>
      </c>
      <c r="I33" t="s">
        <v>209</v>
      </c>
      <c r="L33" t="s">
        <v>196</v>
      </c>
    </row>
    <row r="34" spans="1:12" ht="18" customHeight="1">
      <c r="A34" t="s">
        <v>296</v>
      </c>
      <c r="F34" t="s">
        <v>168</v>
      </c>
      <c r="H34" t="s">
        <v>220</v>
      </c>
      <c r="I34" t="s">
        <v>221</v>
      </c>
      <c r="L34" t="s">
        <v>220</v>
      </c>
    </row>
    <row r="35" spans="1:12" ht="18" customHeight="1">
      <c r="F35" t="s">
        <v>172</v>
      </c>
    </row>
    <row r="36" spans="1:12" ht="18" customHeight="1">
      <c r="F36" t="s">
        <v>178</v>
      </c>
    </row>
    <row r="37" spans="1:12" ht="18" customHeight="1">
      <c r="F37" t="s">
        <v>183</v>
      </c>
    </row>
    <row r="38" spans="1:12" ht="18" customHeight="1">
      <c r="F38" t="s">
        <v>189</v>
      </c>
    </row>
    <row r="39" spans="1:12" ht="18" customHeight="1">
      <c r="F39" t="s">
        <v>195</v>
      </c>
    </row>
    <row r="40" spans="1:12" ht="18" customHeight="1">
      <c r="F40" t="s">
        <v>200</v>
      </c>
    </row>
    <row r="41" spans="1:12" ht="18" customHeight="1">
      <c r="F41" t="s">
        <v>203</v>
      </c>
    </row>
    <row r="42" spans="1:12" ht="18" customHeight="1">
      <c r="F42" t="s">
        <v>188</v>
      </c>
    </row>
    <row r="43" spans="1:12" ht="18" customHeight="1">
      <c r="A43" t="s">
        <v>297</v>
      </c>
      <c r="G43" t="s">
        <v>286</v>
      </c>
      <c r="H43" t="s">
        <v>196</v>
      </c>
    </row>
    <row r="44" spans="1:12" ht="18" customHeight="1">
      <c r="G44" t="s">
        <v>292</v>
      </c>
    </row>
    <row r="45" spans="1:12" ht="18" customHeight="1">
      <c r="G45" t="s">
        <v>298</v>
      </c>
    </row>
    <row r="46" spans="1:12" ht="18" customHeight="1">
      <c r="G46" t="s">
        <v>299</v>
      </c>
    </row>
    <row r="47" spans="1:12" ht="18" customHeight="1">
      <c r="G47" t="s">
        <v>300</v>
      </c>
    </row>
    <row r="48" spans="1:12" ht="18" customHeight="1">
      <c r="G48" t="s">
        <v>139</v>
      </c>
    </row>
    <row r="49" spans="7:7" ht="18" customHeight="1">
      <c r="G49" t="s">
        <v>301</v>
      </c>
    </row>
    <row r="50" spans="7:7" ht="18" customHeight="1">
      <c r="G50" t="s">
        <v>302</v>
      </c>
    </row>
    <row r="51" spans="7:7" ht="18" customHeight="1">
      <c r="G51" t="s">
        <v>303</v>
      </c>
    </row>
    <row r="52" spans="7:7" ht="18" customHeight="1">
      <c r="G52" t="s">
        <v>304</v>
      </c>
    </row>
    <row r="53" spans="7:7" ht="18" customHeight="1">
      <c r="G53" t="s">
        <v>305</v>
      </c>
    </row>
    <row r="54" spans="7:7" ht="18" customHeight="1">
      <c r="G54" t="s">
        <v>306</v>
      </c>
    </row>
    <row r="55" spans="7:7" ht="18" customHeight="1">
      <c r="G55" t="s">
        <v>307</v>
      </c>
    </row>
    <row r="56" spans="7:7" ht="18" customHeight="1">
      <c r="G56" t="s">
        <v>308</v>
      </c>
    </row>
    <row r="57" spans="7:7" ht="18" customHeight="1">
      <c r="G57" t="s">
        <v>309</v>
      </c>
    </row>
    <row r="58" spans="7:7" ht="18" customHeight="1">
      <c r="G58" t="s">
        <v>310</v>
      </c>
    </row>
    <row r="59" spans="7:7" ht="18" customHeight="1">
      <c r="G59" t="s">
        <v>311</v>
      </c>
    </row>
    <row r="60" spans="7:7" ht="18" customHeight="1">
      <c r="G60" t="s">
        <v>312</v>
      </c>
    </row>
    <row r="61" spans="7:7" ht="18" customHeight="1">
      <c r="G61" t="s">
        <v>313</v>
      </c>
    </row>
    <row r="62" spans="7:7" ht="18" customHeight="1">
      <c r="G62" t="s">
        <v>314</v>
      </c>
    </row>
    <row r="63" spans="7:7" ht="18" customHeight="1">
      <c r="G63" t="s">
        <v>315</v>
      </c>
    </row>
    <row r="64" spans="7:7" ht="18" customHeight="1">
      <c r="G64" t="s">
        <v>316</v>
      </c>
    </row>
    <row r="65" spans="7:7" ht="18" customHeight="1">
      <c r="G65" t="s">
        <v>317</v>
      </c>
    </row>
    <row r="66" spans="7:7" ht="18" customHeight="1">
      <c r="G66" t="s">
        <v>318</v>
      </c>
    </row>
    <row r="67" spans="7:7" ht="18" customHeight="1">
      <c r="G67" t="s">
        <v>319</v>
      </c>
    </row>
    <row r="68" spans="7:7" ht="18" customHeight="1">
      <c r="G68" t="s">
        <v>320</v>
      </c>
    </row>
    <row r="69" spans="7:7" ht="18" customHeight="1">
      <c r="G69" t="s">
        <v>321</v>
      </c>
    </row>
    <row r="70" spans="7:7" ht="18" customHeight="1">
      <c r="G70" t="s">
        <v>322</v>
      </c>
    </row>
    <row r="71" spans="7:7" ht="18" customHeight="1">
      <c r="G71" t="s">
        <v>323</v>
      </c>
    </row>
    <row r="72" spans="7:7" ht="18" customHeight="1">
      <c r="G72" t="s">
        <v>324</v>
      </c>
    </row>
    <row r="73" spans="7:7" ht="18" customHeight="1">
      <c r="G73" t="s">
        <v>325</v>
      </c>
    </row>
    <row r="74" spans="7:7" ht="18" customHeight="1">
      <c r="G74" t="s">
        <v>326</v>
      </c>
    </row>
    <row r="75" spans="7:7" ht="18" customHeight="1">
      <c r="G75" t="s">
        <v>327</v>
      </c>
    </row>
    <row r="76" spans="7:7" ht="18" customHeight="1">
      <c r="G76" t="s">
        <v>328</v>
      </c>
    </row>
    <row r="77" spans="7:7" ht="18" customHeight="1">
      <c r="G77" t="s">
        <v>329</v>
      </c>
    </row>
    <row r="78" spans="7:7" ht="18" customHeight="1">
      <c r="G78" t="s">
        <v>330</v>
      </c>
    </row>
    <row r="79" spans="7:7" ht="18" customHeight="1">
      <c r="G79" t="s">
        <v>331</v>
      </c>
    </row>
    <row r="80" spans="7:7" ht="18" customHeight="1">
      <c r="G80" t="s">
        <v>332</v>
      </c>
    </row>
    <row r="81" spans="7:7" ht="18" customHeight="1">
      <c r="G81" t="s">
        <v>333</v>
      </c>
    </row>
    <row r="82" spans="7:7" ht="18" customHeight="1">
      <c r="G82" t="s">
        <v>334</v>
      </c>
    </row>
    <row r="83" spans="7:7" ht="18" customHeight="1">
      <c r="G83" t="s">
        <v>335</v>
      </c>
    </row>
    <row r="84" spans="7:7" ht="18" customHeight="1">
      <c r="G84" t="s">
        <v>336</v>
      </c>
    </row>
    <row r="85" spans="7:7" ht="18" customHeight="1">
      <c r="G85" t="s">
        <v>337</v>
      </c>
    </row>
    <row r="86" spans="7:7" ht="18" customHeight="1">
      <c r="G86" t="s">
        <v>338</v>
      </c>
    </row>
    <row r="87" spans="7:7" ht="18" customHeight="1">
      <c r="G87" t="s">
        <v>339</v>
      </c>
    </row>
    <row r="88" spans="7:7" ht="18" customHeight="1">
      <c r="G88" t="s">
        <v>340</v>
      </c>
    </row>
    <row r="89" spans="7:7" ht="18" customHeight="1">
      <c r="G89" t="s">
        <v>341</v>
      </c>
    </row>
    <row r="90" spans="7:7" ht="18" customHeight="1">
      <c r="G90" t="s">
        <v>342</v>
      </c>
    </row>
    <row r="91" spans="7:7" ht="18" customHeight="1">
      <c r="G91" t="s">
        <v>343</v>
      </c>
    </row>
    <row r="92" spans="7:7" ht="18" customHeight="1">
      <c r="G92" t="s">
        <v>344</v>
      </c>
    </row>
    <row r="93" spans="7:7" ht="18" customHeight="1">
      <c r="G93" t="s">
        <v>345</v>
      </c>
    </row>
    <row r="94" spans="7:7" ht="18" customHeight="1">
      <c r="G94" t="s">
        <v>346</v>
      </c>
    </row>
    <row r="95" spans="7:7" ht="18" customHeight="1">
      <c r="G95" t="s">
        <v>347</v>
      </c>
    </row>
    <row r="96" spans="7:7" ht="18" customHeight="1">
      <c r="G96" t="s">
        <v>348</v>
      </c>
    </row>
    <row r="97" spans="7:7" ht="18" customHeight="1">
      <c r="G97" t="s">
        <v>349</v>
      </c>
    </row>
    <row r="98" spans="7:7" ht="18" customHeight="1">
      <c r="G98" t="s">
        <v>350</v>
      </c>
    </row>
    <row r="99" spans="7:7" ht="18" customHeight="1">
      <c r="G99" t="s">
        <v>351</v>
      </c>
    </row>
    <row r="100" spans="7:7" ht="18" customHeight="1">
      <c r="G100" t="s">
        <v>352</v>
      </c>
    </row>
    <row r="101" spans="7:7" ht="18" customHeight="1">
      <c r="G101" t="s">
        <v>353</v>
      </c>
    </row>
    <row r="102" spans="7:7" ht="18" customHeight="1">
      <c r="G102" t="s">
        <v>354</v>
      </c>
    </row>
    <row r="103" spans="7:7" ht="18" customHeight="1">
      <c r="G103" t="s">
        <v>355</v>
      </c>
    </row>
    <row r="104" spans="7:7" ht="18" customHeight="1">
      <c r="G104" t="s">
        <v>356</v>
      </c>
    </row>
    <row r="105" spans="7:7" ht="18" customHeight="1">
      <c r="G105" t="s">
        <v>357</v>
      </c>
    </row>
    <row r="106" spans="7:7" ht="18" customHeight="1">
      <c r="G106" t="s">
        <v>358</v>
      </c>
    </row>
    <row r="107" spans="7:7" ht="18" customHeight="1">
      <c r="G107" t="s">
        <v>359</v>
      </c>
    </row>
    <row r="108" spans="7:7" ht="18" customHeight="1">
      <c r="G108" t="s">
        <v>360</v>
      </c>
    </row>
    <row r="109" spans="7:7" ht="18" customHeight="1">
      <c r="G109" t="s">
        <v>361</v>
      </c>
    </row>
    <row r="110" spans="7:7" ht="18" customHeight="1">
      <c r="G110" t="s">
        <v>362</v>
      </c>
    </row>
    <row r="111" spans="7:7" ht="18" customHeight="1">
      <c r="G111" t="s">
        <v>363</v>
      </c>
    </row>
    <row r="112" spans="7:7" ht="18" customHeight="1">
      <c r="G112" t="s">
        <v>364</v>
      </c>
    </row>
    <row r="113" spans="7:7" ht="18" customHeight="1">
      <c r="G113" t="s">
        <v>365</v>
      </c>
    </row>
    <row r="114" spans="7:7" ht="18" customHeight="1">
      <c r="G114" t="s">
        <v>366</v>
      </c>
    </row>
    <row r="115" spans="7:7" ht="18" customHeight="1">
      <c r="G115" t="s">
        <v>367</v>
      </c>
    </row>
    <row r="116" spans="7:7" ht="18" customHeight="1">
      <c r="G116" t="s">
        <v>368</v>
      </c>
    </row>
    <row r="117" spans="7:7" ht="18" customHeight="1">
      <c r="G117" t="s">
        <v>369</v>
      </c>
    </row>
    <row r="118" spans="7:7" ht="18" customHeight="1">
      <c r="G118" t="s">
        <v>370</v>
      </c>
    </row>
    <row r="119" spans="7:7" ht="18" customHeight="1">
      <c r="G119" t="s">
        <v>371</v>
      </c>
    </row>
    <row r="120" spans="7:7" ht="18" customHeight="1">
      <c r="G120" t="s">
        <v>372</v>
      </c>
    </row>
    <row r="121" spans="7:7" ht="18" customHeight="1">
      <c r="G121" t="s">
        <v>373</v>
      </c>
    </row>
    <row r="122" spans="7:7" ht="18" customHeight="1">
      <c r="G122" t="s">
        <v>374</v>
      </c>
    </row>
    <row r="123" spans="7:7" ht="18" customHeight="1">
      <c r="G123" t="s">
        <v>375</v>
      </c>
    </row>
    <row r="124" spans="7:7" ht="18" customHeight="1">
      <c r="G124" t="s">
        <v>376</v>
      </c>
    </row>
    <row r="125" spans="7:7" ht="18" customHeight="1">
      <c r="G125" t="s">
        <v>377</v>
      </c>
    </row>
    <row r="126" spans="7:7" ht="18" customHeight="1">
      <c r="G126" t="s">
        <v>378</v>
      </c>
    </row>
    <row r="127" spans="7:7" ht="18" customHeight="1">
      <c r="G127" t="s">
        <v>379</v>
      </c>
    </row>
    <row r="128" spans="7:7" ht="18" customHeight="1">
      <c r="G128" t="s">
        <v>380</v>
      </c>
    </row>
    <row r="129" spans="7:7" ht="18" customHeight="1">
      <c r="G129" t="s">
        <v>381</v>
      </c>
    </row>
    <row r="130" spans="7:7" ht="18" customHeight="1">
      <c r="G130" t="s">
        <v>382</v>
      </c>
    </row>
    <row r="131" spans="7:7" ht="18" customHeight="1">
      <c r="G131" t="s">
        <v>383</v>
      </c>
    </row>
    <row r="132" spans="7:7" ht="18" customHeight="1">
      <c r="G132" t="s">
        <v>384</v>
      </c>
    </row>
    <row r="133" spans="7:7" ht="18" customHeight="1">
      <c r="G133" t="s">
        <v>385</v>
      </c>
    </row>
    <row r="134" spans="7:7" ht="18" customHeight="1">
      <c r="G134" t="s">
        <v>386</v>
      </c>
    </row>
    <row r="135" spans="7:7" ht="18" customHeight="1">
      <c r="G135" t="s">
        <v>387</v>
      </c>
    </row>
    <row r="136" spans="7:7" ht="18" customHeight="1">
      <c r="G136" t="s">
        <v>388</v>
      </c>
    </row>
    <row r="137" spans="7:7" ht="18" customHeight="1">
      <c r="G137" t="s">
        <v>389</v>
      </c>
    </row>
    <row r="138" spans="7:7" ht="18" customHeight="1">
      <c r="G138" t="s">
        <v>390</v>
      </c>
    </row>
    <row r="139" spans="7:7" ht="18" customHeight="1">
      <c r="G139" t="s">
        <v>391</v>
      </c>
    </row>
    <row r="140" spans="7:7" ht="18" customHeight="1">
      <c r="G140" t="s">
        <v>392</v>
      </c>
    </row>
    <row r="141" spans="7:7" ht="18" customHeight="1">
      <c r="G141" t="s">
        <v>393</v>
      </c>
    </row>
    <row r="142" spans="7:7" ht="18" customHeight="1">
      <c r="G142" t="s">
        <v>394</v>
      </c>
    </row>
    <row r="143" spans="7:7" ht="18" customHeight="1">
      <c r="G143" t="s">
        <v>395</v>
      </c>
    </row>
    <row r="144" spans="7:7" ht="18" customHeight="1">
      <c r="G144" t="s">
        <v>396</v>
      </c>
    </row>
    <row r="145" spans="7:7" ht="18" customHeight="1">
      <c r="G145" t="s">
        <v>397</v>
      </c>
    </row>
    <row r="146" spans="7:7" ht="18" customHeight="1">
      <c r="G146" t="s">
        <v>398</v>
      </c>
    </row>
    <row r="147" spans="7:7" ht="18" customHeight="1">
      <c r="G147" t="s">
        <v>399</v>
      </c>
    </row>
    <row r="148" spans="7:7" ht="18" customHeight="1">
      <c r="G148" t="s">
        <v>400</v>
      </c>
    </row>
    <row r="149" spans="7:7" ht="18" customHeight="1">
      <c r="G149" t="s">
        <v>401</v>
      </c>
    </row>
    <row r="150" spans="7:7" ht="18" customHeight="1">
      <c r="G150" t="s">
        <v>402</v>
      </c>
    </row>
    <row r="151" spans="7:7" ht="18" customHeight="1">
      <c r="G151" t="s">
        <v>403</v>
      </c>
    </row>
    <row r="152" spans="7:7" ht="18" customHeight="1">
      <c r="G152" t="s">
        <v>404</v>
      </c>
    </row>
    <row r="153" spans="7:7" ht="18" customHeight="1">
      <c r="G153" t="s">
        <v>405</v>
      </c>
    </row>
    <row r="154" spans="7:7" ht="18" customHeight="1">
      <c r="G154" t="s">
        <v>406</v>
      </c>
    </row>
    <row r="155" spans="7:7" ht="18" customHeight="1">
      <c r="G155" t="s">
        <v>407</v>
      </c>
    </row>
    <row r="156" spans="7:7" ht="18" customHeight="1">
      <c r="G156" t="s">
        <v>408</v>
      </c>
    </row>
    <row r="157" spans="7:7" ht="18" customHeight="1">
      <c r="G157" t="s">
        <v>409</v>
      </c>
    </row>
    <row r="158" spans="7:7" ht="18" customHeight="1">
      <c r="G158" t="s">
        <v>410</v>
      </c>
    </row>
    <row r="159" spans="7:7" ht="18" customHeight="1">
      <c r="G159" t="s">
        <v>411</v>
      </c>
    </row>
    <row r="160" spans="7:7" ht="18" customHeight="1">
      <c r="G160" t="s">
        <v>412</v>
      </c>
    </row>
    <row r="161" spans="7:7" ht="18" customHeight="1">
      <c r="G161" t="s">
        <v>413</v>
      </c>
    </row>
    <row r="162" spans="7:7" ht="18" customHeight="1">
      <c r="G162" t="s">
        <v>414</v>
      </c>
    </row>
    <row r="163" spans="7:7" ht="18" customHeight="1">
      <c r="G163" t="s">
        <v>415</v>
      </c>
    </row>
    <row r="164" spans="7:7" ht="18" customHeight="1">
      <c r="G164" t="s">
        <v>416</v>
      </c>
    </row>
    <row r="165" spans="7:7" ht="18" customHeight="1">
      <c r="G165" t="s">
        <v>417</v>
      </c>
    </row>
    <row r="166" spans="7:7" ht="18" customHeight="1">
      <c r="G166" t="s">
        <v>418</v>
      </c>
    </row>
    <row r="167" spans="7:7" ht="18" customHeight="1">
      <c r="G167" t="s">
        <v>419</v>
      </c>
    </row>
    <row r="168" spans="7:7" ht="18" customHeight="1">
      <c r="G168" t="s">
        <v>420</v>
      </c>
    </row>
    <row r="169" spans="7:7" ht="18" customHeight="1">
      <c r="G169" t="s">
        <v>421</v>
      </c>
    </row>
    <row r="170" spans="7:7" ht="18" customHeight="1">
      <c r="G170" t="s">
        <v>422</v>
      </c>
    </row>
    <row r="171" spans="7:7" ht="18" customHeight="1">
      <c r="G171" t="s">
        <v>423</v>
      </c>
    </row>
    <row r="172" spans="7:7" ht="18" customHeight="1">
      <c r="G172" t="s">
        <v>424</v>
      </c>
    </row>
    <row r="173" spans="7:7" ht="18" customHeight="1">
      <c r="G173" t="s">
        <v>425</v>
      </c>
    </row>
    <row r="174" spans="7:7" ht="18" customHeight="1">
      <c r="G174" t="s">
        <v>426</v>
      </c>
    </row>
    <row r="175" spans="7:7" ht="18" customHeight="1">
      <c r="G175" t="s">
        <v>427</v>
      </c>
    </row>
    <row r="176" spans="7:7" ht="18" customHeight="1">
      <c r="G176" t="s">
        <v>428</v>
      </c>
    </row>
    <row r="177" spans="7:7" ht="18" customHeight="1">
      <c r="G177" t="s">
        <v>429</v>
      </c>
    </row>
    <row r="178" spans="7:7" ht="18" customHeight="1">
      <c r="G178" t="s">
        <v>430</v>
      </c>
    </row>
    <row r="179" spans="7:7" ht="18" customHeight="1">
      <c r="G179" t="s">
        <v>431</v>
      </c>
    </row>
  </sheetData>
  <phoneticPr fontId="6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92D050"/>
  </sheetPr>
  <dimension ref="A1:AG1079"/>
  <sheetViews>
    <sheetView workbookViewId="0">
      <pane xSplit="10" ySplit="4" topLeftCell="K5" activePane="bottomRight" state="frozen"/>
      <selection pane="topRight" activeCell="K1" sqref="K1"/>
      <selection pane="bottomLeft" activeCell="A5" sqref="A5"/>
      <selection pane="bottomRight" activeCell="D16" sqref="D16"/>
    </sheetView>
  </sheetViews>
  <sheetFormatPr defaultRowHeight="14.25"/>
  <cols>
    <col min="3" max="3" width="4.875" customWidth="1"/>
    <col min="4" max="7" width="9" customWidth="1"/>
    <col min="8" max="8" width="10.875" customWidth="1"/>
    <col min="11" max="12" width="9.875" customWidth="1"/>
    <col min="13" max="19" width="9" customWidth="1"/>
    <col min="20" max="20" width="13" customWidth="1"/>
    <col min="23" max="25" width="9" customWidth="1"/>
    <col min="26" max="29" width="5.75" customWidth="1"/>
    <col min="30" max="30" width="11.125" customWidth="1"/>
    <col min="32" max="32" width="10.125" customWidth="1"/>
    <col min="34" max="34" width="5.75" customWidth="1"/>
  </cols>
  <sheetData>
    <row r="1" spans="1:33">
      <c r="A1" s="24" t="s">
        <v>436</v>
      </c>
      <c r="B1" s="25" t="s">
        <v>6</v>
      </c>
      <c r="C1" s="25" t="s">
        <v>1595</v>
      </c>
      <c r="D1" s="25" t="s">
        <v>1596</v>
      </c>
      <c r="E1" s="25" t="s">
        <v>1597</v>
      </c>
      <c r="F1" s="25" t="s">
        <v>1598</v>
      </c>
      <c r="G1" s="25" t="s">
        <v>1599</v>
      </c>
      <c r="H1" s="25" t="s">
        <v>1600</v>
      </c>
      <c r="I1" s="25" t="s">
        <v>59</v>
      </c>
      <c r="J1" s="25" t="s">
        <v>1601</v>
      </c>
      <c r="K1" s="25" t="s">
        <v>1602</v>
      </c>
      <c r="L1" s="25" t="s">
        <v>1603</v>
      </c>
      <c r="M1" s="25" t="s">
        <v>439</v>
      </c>
      <c r="N1" s="25" t="s">
        <v>1604</v>
      </c>
      <c r="O1" s="25" t="s">
        <v>1605</v>
      </c>
      <c r="P1" s="25" t="s">
        <v>1606</v>
      </c>
      <c r="Q1" s="25" t="s">
        <v>1607</v>
      </c>
      <c r="R1" s="25" t="s">
        <v>1608</v>
      </c>
      <c r="S1" s="25" t="s">
        <v>126</v>
      </c>
      <c r="T1" s="25" t="s">
        <v>60</v>
      </c>
      <c r="U1" s="25" t="s">
        <v>1609</v>
      </c>
      <c r="V1" s="25" t="s">
        <v>435</v>
      </c>
      <c r="W1" s="25" t="s">
        <v>2</v>
      </c>
      <c r="X1" s="25" t="s">
        <v>1610</v>
      </c>
      <c r="Y1" s="25" t="s">
        <v>1611</v>
      </c>
      <c r="Z1" s="25" t="s">
        <v>1612</v>
      </c>
      <c r="AA1" s="25" t="s">
        <v>1613</v>
      </c>
      <c r="AB1" s="25" t="s">
        <v>1614</v>
      </c>
      <c r="AC1" s="25" t="s">
        <v>1615</v>
      </c>
      <c r="AD1" s="25" t="s">
        <v>1616</v>
      </c>
      <c r="AE1" s="25" t="s">
        <v>1617</v>
      </c>
      <c r="AF1" s="25" t="s">
        <v>1618</v>
      </c>
      <c r="AG1" s="25" t="s">
        <v>1619</v>
      </c>
    </row>
    <row r="2" spans="1:33">
      <c r="A2" s="25" t="s">
        <v>2766</v>
      </c>
      <c r="B2" s="25" t="s">
        <v>2767</v>
      </c>
      <c r="C2" s="25" t="s">
        <v>1541</v>
      </c>
      <c r="D2" s="25" t="s">
        <v>11</v>
      </c>
      <c r="E2" s="25" t="s">
        <v>11</v>
      </c>
      <c r="F2" s="25" t="s">
        <v>11</v>
      </c>
      <c r="G2" s="25" t="s">
        <v>11</v>
      </c>
      <c r="H2" s="25" t="s">
        <v>2768</v>
      </c>
      <c r="I2" s="25" t="s">
        <v>11</v>
      </c>
      <c r="J2" s="25" t="s">
        <v>1548</v>
      </c>
      <c r="K2" s="25" t="s">
        <v>2089</v>
      </c>
      <c r="L2" s="25" t="s">
        <v>1623</v>
      </c>
      <c r="M2" s="25" t="s">
        <v>11</v>
      </c>
      <c r="N2" s="25" t="s">
        <v>11</v>
      </c>
      <c r="O2" s="25" t="s">
        <v>11</v>
      </c>
      <c r="P2" s="25" t="s">
        <v>11</v>
      </c>
      <c r="Q2" s="25" t="s">
        <v>11</v>
      </c>
      <c r="R2" s="25" t="s">
        <v>11</v>
      </c>
      <c r="S2" s="25" t="s">
        <v>11</v>
      </c>
      <c r="T2" s="25" t="s">
        <v>2769</v>
      </c>
      <c r="U2" s="25" t="s">
        <v>14</v>
      </c>
      <c r="V2" s="25" t="s">
        <v>11</v>
      </c>
      <c r="W2" s="25" t="s">
        <v>2769</v>
      </c>
      <c r="X2" s="25">
        <v>0</v>
      </c>
      <c r="Y2" s="25" t="s">
        <v>11</v>
      </c>
      <c r="Z2" s="25" t="s">
        <v>1539</v>
      </c>
      <c r="AA2" s="25" t="s">
        <v>11</v>
      </c>
      <c r="AB2" s="25" t="s">
        <v>11</v>
      </c>
      <c r="AC2" s="25" t="s">
        <v>11</v>
      </c>
      <c r="AD2" s="25">
        <v>560</v>
      </c>
      <c r="AE2" s="25">
        <v>0</v>
      </c>
      <c r="AF2" s="25">
        <v>2694.25</v>
      </c>
      <c r="AG2" s="25" t="s">
        <v>7136</v>
      </c>
    </row>
    <row r="3" spans="1:33">
      <c r="A3" s="25" t="s">
        <v>3181</v>
      </c>
      <c r="B3" s="25" t="s">
        <v>3182</v>
      </c>
      <c r="C3" s="25" t="s">
        <v>1541</v>
      </c>
      <c r="D3" s="25" t="s">
        <v>11</v>
      </c>
      <c r="E3" s="25" t="s">
        <v>11</v>
      </c>
      <c r="F3" s="25" t="s">
        <v>11</v>
      </c>
      <c r="G3" s="25" t="s">
        <v>11</v>
      </c>
      <c r="H3" s="25" t="s">
        <v>3183</v>
      </c>
      <c r="I3" s="202" t="s">
        <v>11</v>
      </c>
      <c r="J3" s="25" t="s">
        <v>11</v>
      </c>
      <c r="K3" s="25" t="s">
        <v>11</v>
      </c>
      <c r="L3" s="25" t="s">
        <v>1623</v>
      </c>
      <c r="M3" s="25" t="s">
        <v>11</v>
      </c>
      <c r="N3" s="25" t="s">
        <v>11</v>
      </c>
      <c r="O3" s="25" t="s">
        <v>11</v>
      </c>
      <c r="P3" s="25" t="s">
        <v>11</v>
      </c>
      <c r="Q3" s="25" t="s">
        <v>11</v>
      </c>
      <c r="R3" s="25" t="s">
        <v>11</v>
      </c>
      <c r="S3" s="25" t="s">
        <v>11</v>
      </c>
      <c r="T3" s="25" t="s">
        <v>1729</v>
      </c>
      <c r="U3" s="25" t="s">
        <v>12</v>
      </c>
      <c r="V3" s="25" t="s">
        <v>11</v>
      </c>
      <c r="W3" s="25" t="s">
        <v>11</v>
      </c>
      <c r="X3" s="25">
        <v>0</v>
      </c>
      <c r="Y3" s="25" t="s">
        <v>11</v>
      </c>
      <c r="Z3" s="25" t="s">
        <v>1645</v>
      </c>
      <c r="AA3" s="25" t="s">
        <v>1815</v>
      </c>
      <c r="AB3" s="25" t="s">
        <v>1716</v>
      </c>
      <c r="AC3" s="25" t="s">
        <v>11</v>
      </c>
      <c r="AD3" s="25">
        <v>0</v>
      </c>
      <c r="AE3" s="25">
        <v>0</v>
      </c>
      <c r="AF3" s="25">
        <v>0</v>
      </c>
      <c r="AG3" s="25" t="s">
        <v>7</v>
      </c>
    </row>
    <row r="4" spans="1:33">
      <c r="A4" s="25" t="s">
        <v>1667</v>
      </c>
      <c r="B4" s="25" t="s">
        <v>1668</v>
      </c>
      <c r="C4" s="25" t="s">
        <v>1536</v>
      </c>
      <c r="D4" s="25" t="s">
        <v>11</v>
      </c>
      <c r="E4" s="25" t="s">
        <v>11</v>
      </c>
      <c r="F4" s="25" t="s">
        <v>11</v>
      </c>
      <c r="G4" s="25" t="s">
        <v>11</v>
      </c>
      <c r="H4" s="25" t="s">
        <v>1669</v>
      </c>
      <c r="I4" s="25" t="s">
        <v>11</v>
      </c>
      <c r="J4" s="25" t="s">
        <v>11</v>
      </c>
      <c r="K4" s="25" t="s">
        <v>11</v>
      </c>
      <c r="L4" s="25" t="s">
        <v>1623</v>
      </c>
      <c r="M4" s="25" t="s">
        <v>11</v>
      </c>
      <c r="N4" s="25" t="s">
        <v>11</v>
      </c>
      <c r="O4" s="25" t="s">
        <v>11</v>
      </c>
      <c r="P4" s="25" t="s">
        <v>11</v>
      </c>
      <c r="Q4" s="25" t="s">
        <v>11</v>
      </c>
      <c r="R4" s="25" t="s">
        <v>11</v>
      </c>
      <c r="S4" s="25" t="s">
        <v>11</v>
      </c>
      <c r="T4" s="25" t="s">
        <v>1670</v>
      </c>
      <c r="U4" s="25" t="s">
        <v>10</v>
      </c>
      <c r="V4" s="25" t="s">
        <v>11</v>
      </c>
      <c r="W4" s="25" t="s">
        <v>11</v>
      </c>
      <c r="X4" s="25">
        <v>0</v>
      </c>
      <c r="Y4" s="25" t="s">
        <v>11</v>
      </c>
      <c r="Z4" s="25" t="s">
        <v>1539</v>
      </c>
      <c r="AA4" s="25" t="s">
        <v>11</v>
      </c>
      <c r="AB4" s="25" t="s">
        <v>11</v>
      </c>
      <c r="AC4" s="25" t="s">
        <v>11</v>
      </c>
      <c r="AD4" s="25">
        <v>1680</v>
      </c>
      <c r="AE4" s="25">
        <v>0</v>
      </c>
      <c r="AF4" s="25">
        <v>13253.57</v>
      </c>
      <c r="AG4" s="25" t="s">
        <v>7137</v>
      </c>
    </row>
    <row r="5" spans="1:33">
      <c r="A5" s="25" t="s">
        <v>3210</v>
      </c>
      <c r="B5" s="25" t="s">
        <v>3211</v>
      </c>
      <c r="C5" s="25" t="s">
        <v>1536</v>
      </c>
      <c r="D5" s="25" t="s">
        <v>11</v>
      </c>
      <c r="E5" s="25" t="s">
        <v>11</v>
      </c>
      <c r="F5" s="25" t="s">
        <v>11</v>
      </c>
      <c r="G5" s="25" t="s">
        <v>11</v>
      </c>
      <c r="H5" s="25" t="s">
        <v>3212</v>
      </c>
      <c r="I5" s="25" t="s">
        <v>11</v>
      </c>
      <c r="J5" s="25" t="s">
        <v>11</v>
      </c>
      <c r="K5" s="25" t="s">
        <v>1689</v>
      </c>
      <c r="L5" s="25" t="s">
        <v>3213</v>
      </c>
      <c r="M5" s="25" t="s">
        <v>11</v>
      </c>
      <c r="N5" s="25" t="s">
        <v>11</v>
      </c>
      <c r="O5" s="25" t="s">
        <v>11</v>
      </c>
      <c r="P5" s="25" t="s">
        <v>11</v>
      </c>
      <c r="Q5" s="25" t="s">
        <v>11</v>
      </c>
      <c r="R5" s="25" t="s">
        <v>11</v>
      </c>
      <c r="S5" s="25" t="s">
        <v>11</v>
      </c>
      <c r="T5" s="25" t="s">
        <v>3214</v>
      </c>
      <c r="U5" s="25" t="s">
        <v>1544</v>
      </c>
      <c r="V5" s="25" t="s">
        <v>11</v>
      </c>
      <c r="W5" s="25" t="s">
        <v>11</v>
      </c>
      <c r="X5" s="25">
        <v>0</v>
      </c>
      <c r="Y5" s="25" t="s">
        <v>11</v>
      </c>
      <c r="Z5" s="25" t="s">
        <v>1539</v>
      </c>
      <c r="AA5" s="25" t="s">
        <v>11</v>
      </c>
      <c r="AB5" s="25" t="s">
        <v>11</v>
      </c>
      <c r="AC5" s="25" t="s">
        <v>11</v>
      </c>
      <c r="AD5" s="25">
        <v>460</v>
      </c>
      <c r="AE5" s="25">
        <v>0</v>
      </c>
      <c r="AF5" s="25">
        <v>840</v>
      </c>
      <c r="AG5" s="25" t="s">
        <v>2540</v>
      </c>
    </row>
    <row r="6" spans="1:33">
      <c r="A6" s="25" t="s">
        <v>4589</v>
      </c>
      <c r="B6" s="25" t="s">
        <v>4590</v>
      </c>
      <c r="C6" s="25" t="s">
        <v>1541</v>
      </c>
      <c r="D6" s="25" t="s">
        <v>11</v>
      </c>
      <c r="E6" s="25" t="s">
        <v>11</v>
      </c>
      <c r="F6" s="25" t="s">
        <v>11</v>
      </c>
      <c r="G6" s="25" t="s">
        <v>11</v>
      </c>
      <c r="H6" s="25" t="s">
        <v>4591</v>
      </c>
      <c r="I6" s="25" t="s">
        <v>11</v>
      </c>
      <c r="J6" s="25" t="s">
        <v>11</v>
      </c>
      <c r="K6" s="25" t="s">
        <v>11</v>
      </c>
      <c r="L6" s="25" t="s">
        <v>1623</v>
      </c>
      <c r="M6" s="25" t="s">
        <v>11</v>
      </c>
      <c r="N6" s="25" t="s">
        <v>11</v>
      </c>
      <c r="O6" s="25" t="s">
        <v>11</v>
      </c>
      <c r="P6" s="25" t="s">
        <v>11</v>
      </c>
      <c r="Q6" s="25" t="s">
        <v>11</v>
      </c>
      <c r="R6" s="25" t="s">
        <v>11</v>
      </c>
      <c r="S6" s="25" t="s">
        <v>11</v>
      </c>
      <c r="T6" s="25" t="s">
        <v>4573</v>
      </c>
      <c r="U6" s="25" t="s">
        <v>16</v>
      </c>
      <c r="V6" s="25" t="s">
        <v>11</v>
      </c>
      <c r="W6" s="25" t="s">
        <v>11</v>
      </c>
      <c r="X6" s="25">
        <v>0</v>
      </c>
      <c r="Y6" s="25" t="s">
        <v>11</v>
      </c>
      <c r="Z6" s="25" t="s">
        <v>1539</v>
      </c>
      <c r="AA6" s="25" t="s">
        <v>11</v>
      </c>
      <c r="AB6" s="25" t="s">
        <v>11</v>
      </c>
      <c r="AC6" s="25" t="s">
        <v>11</v>
      </c>
      <c r="AD6" s="25">
        <v>3080</v>
      </c>
      <c r="AE6" s="25">
        <v>0</v>
      </c>
      <c r="AF6" s="25">
        <v>29928.080000000002</v>
      </c>
      <c r="AG6" s="25" t="s">
        <v>7138</v>
      </c>
    </row>
    <row r="7" spans="1:33">
      <c r="A7" s="25" t="s">
        <v>2399</v>
      </c>
      <c r="B7" s="25" t="s">
        <v>2400</v>
      </c>
      <c r="C7" s="25" t="s">
        <v>1541</v>
      </c>
      <c r="D7" s="25" t="s">
        <v>11</v>
      </c>
      <c r="E7" s="25" t="s">
        <v>11</v>
      </c>
      <c r="F7" s="25" t="s">
        <v>11</v>
      </c>
      <c r="G7" s="25" t="s">
        <v>11</v>
      </c>
      <c r="H7" s="25" t="s">
        <v>2401</v>
      </c>
      <c r="I7" s="25" t="s">
        <v>11</v>
      </c>
      <c r="J7" s="25" t="s">
        <v>11</v>
      </c>
      <c r="K7" s="25" t="s">
        <v>11</v>
      </c>
      <c r="L7" s="25" t="s">
        <v>1623</v>
      </c>
      <c r="M7" s="25" t="s">
        <v>11</v>
      </c>
      <c r="N7" s="25" t="s">
        <v>11</v>
      </c>
      <c r="O7" s="25" t="s">
        <v>11</v>
      </c>
      <c r="P7" s="25" t="s">
        <v>11</v>
      </c>
      <c r="Q7" s="25" t="s">
        <v>11</v>
      </c>
      <c r="R7" s="25" t="s">
        <v>11</v>
      </c>
      <c r="S7" s="25" t="s">
        <v>11</v>
      </c>
      <c r="T7" s="201" t="s">
        <v>1651</v>
      </c>
      <c r="U7" s="201" t="s">
        <v>13</v>
      </c>
      <c r="V7" s="25" t="s">
        <v>11</v>
      </c>
      <c r="W7" s="25" t="s">
        <v>11</v>
      </c>
      <c r="X7" s="25">
        <v>0</v>
      </c>
      <c r="Y7" s="25" t="s">
        <v>11</v>
      </c>
      <c r="Z7" s="25" t="s">
        <v>1645</v>
      </c>
      <c r="AA7" s="25" t="s">
        <v>1575</v>
      </c>
      <c r="AB7" s="25" t="s">
        <v>2402</v>
      </c>
      <c r="AC7" s="25" t="s">
        <v>62</v>
      </c>
      <c r="AD7" s="25">
        <v>0</v>
      </c>
      <c r="AE7" s="25">
        <v>0</v>
      </c>
      <c r="AF7" s="25">
        <v>0</v>
      </c>
      <c r="AG7" s="25" t="s">
        <v>7</v>
      </c>
    </row>
    <row r="8" spans="1:33">
      <c r="A8" s="25" t="s">
        <v>4444</v>
      </c>
      <c r="B8" s="25" t="s">
        <v>4445</v>
      </c>
      <c r="C8" s="25" t="s">
        <v>1536</v>
      </c>
      <c r="D8" s="25" t="s">
        <v>11</v>
      </c>
      <c r="E8" s="25" t="s">
        <v>11</v>
      </c>
      <c r="F8" s="25" t="s">
        <v>11</v>
      </c>
      <c r="G8" s="25" t="s">
        <v>11</v>
      </c>
      <c r="H8" s="25" t="s">
        <v>4446</v>
      </c>
      <c r="I8" s="25" t="s">
        <v>11</v>
      </c>
      <c r="J8" s="25" t="s">
        <v>11</v>
      </c>
      <c r="K8" s="25" t="s">
        <v>11</v>
      </c>
      <c r="L8" s="25" t="s">
        <v>1623</v>
      </c>
      <c r="M8" s="25" t="s">
        <v>11</v>
      </c>
      <c r="N8" s="25" t="s">
        <v>11</v>
      </c>
      <c r="O8" s="25" t="s">
        <v>11</v>
      </c>
      <c r="P8" s="25" t="s">
        <v>11</v>
      </c>
      <c r="Q8" s="25" t="s">
        <v>11</v>
      </c>
      <c r="R8" s="25" t="s">
        <v>11</v>
      </c>
      <c r="S8" s="25" t="s">
        <v>11</v>
      </c>
      <c r="T8" s="25" t="s">
        <v>1729</v>
      </c>
      <c r="U8" s="25" t="s">
        <v>13</v>
      </c>
      <c r="V8" s="25" t="s">
        <v>11</v>
      </c>
      <c r="W8" s="25" t="s">
        <v>11</v>
      </c>
      <c r="X8" s="25">
        <v>0</v>
      </c>
      <c r="Y8" s="25" t="s">
        <v>11</v>
      </c>
      <c r="Z8" s="25" t="s">
        <v>1645</v>
      </c>
      <c r="AA8" s="25" t="s">
        <v>1575</v>
      </c>
      <c r="AB8" s="25" t="s">
        <v>2371</v>
      </c>
      <c r="AC8" s="25" t="s">
        <v>62</v>
      </c>
      <c r="AD8" s="25">
        <v>0</v>
      </c>
      <c r="AE8" s="25">
        <v>0</v>
      </c>
      <c r="AF8" s="25">
        <v>0</v>
      </c>
      <c r="AG8" s="25" t="s">
        <v>7</v>
      </c>
    </row>
    <row r="9" spans="1:33">
      <c r="A9" s="25" t="s">
        <v>4832</v>
      </c>
      <c r="B9" s="25" t="s">
        <v>4833</v>
      </c>
      <c r="C9" s="25" t="s">
        <v>1541</v>
      </c>
      <c r="D9" s="25" t="s">
        <v>11</v>
      </c>
      <c r="E9" s="25" t="s">
        <v>11</v>
      </c>
      <c r="F9" s="25" t="s">
        <v>11</v>
      </c>
      <c r="G9" s="25" t="s">
        <v>11</v>
      </c>
      <c r="H9" s="25" t="s">
        <v>4834</v>
      </c>
      <c r="I9" s="25" t="s">
        <v>11</v>
      </c>
      <c r="J9" s="25" t="s">
        <v>11</v>
      </c>
      <c r="K9" s="25" t="s">
        <v>11</v>
      </c>
      <c r="L9" s="25" t="s">
        <v>1623</v>
      </c>
      <c r="M9" s="25" t="s">
        <v>1643</v>
      </c>
      <c r="N9" s="25" t="s">
        <v>11</v>
      </c>
      <c r="O9" s="25" t="s">
        <v>11</v>
      </c>
      <c r="P9" s="25" t="s">
        <v>11</v>
      </c>
      <c r="Q9" s="25" t="s">
        <v>11</v>
      </c>
      <c r="R9" s="25" t="s">
        <v>11</v>
      </c>
      <c r="S9" s="25" t="s">
        <v>11</v>
      </c>
      <c r="T9" s="25" t="s">
        <v>2780</v>
      </c>
      <c r="U9" s="25" t="s">
        <v>1544</v>
      </c>
      <c r="V9" s="25" t="s">
        <v>11</v>
      </c>
      <c r="W9" s="25" t="s">
        <v>11</v>
      </c>
      <c r="X9" s="25">
        <v>0</v>
      </c>
      <c r="Y9" s="25" t="s">
        <v>11</v>
      </c>
      <c r="Z9" s="25" t="s">
        <v>1539</v>
      </c>
      <c r="AA9" s="25" t="s">
        <v>11</v>
      </c>
      <c r="AB9" s="25" t="s">
        <v>11</v>
      </c>
      <c r="AC9" s="25" t="s">
        <v>11</v>
      </c>
      <c r="AD9" s="25">
        <v>0</v>
      </c>
      <c r="AE9" s="25">
        <v>0</v>
      </c>
      <c r="AF9" s="25">
        <v>13306.49</v>
      </c>
      <c r="AG9" s="25" t="s">
        <v>7139</v>
      </c>
    </row>
    <row r="10" spans="1:33">
      <c r="A10" s="25" t="s">
        <v>2777</v>
      </c>
      <c r="B10" s="25" t="s">
        <v>2778</v>
      </c>
      <c r="C10" s="25" t="s">
        <v>1541</v>
      </c>
      <c r="D10" s="25" t="s">
        <v>11</v>
      </c>
      <c r="E10" s="25" t="s">
        <v>11</v>
      </c>
      <c r="F10" s="25" t="s">
        <v>2779</v>
      </c>
      <c r="G10" s="25" t="s">
        <v>1566</v>
      </c>
      <c r="H10" s="25" t="s">
        <v>2754</v>
      </c>
      <c r="I10" s="202" t="s">
        <v>1571</v>
      </c>
      <c r="J10" s="25" t="s">
        <v>1623</v>
      </c>
      <c r="K10" s="25" t="s">
        <v>1624</v>
      </c>
      <c r="L10" s="25" t="s">
        <v>1623</v>
      </c>
      <c r="M10" s="25" t="s">
        <v>11</v>
      </c>
      <c r="N10" s="25" t="s">
        <v>11</v>
      </c>
      <c r="O10" s="25" t="s">
        <v>11</v>
      </c>
      <c r="P10" s="25" t="s">
        <v>11</v>
      </c>
      <c r="Q10" s="25" t="s">
        <v>11</v>
      </c>
      <c r="R10" s="25" t="s">
        <v>11</v>
      </c>
      <c r="S10" s="25" t="s">
        <v>11</v>
      </c>
      <c r="T10" s="25" t="s">
        <v>2780</v>
      </c>
      <c r="U10" s="25" t="s">
        <v>1562</v>
      </c>
      <c r="V10" s="25" t="s">
        <v>11</v>
      </c>
      <c r="W10" s="25" t="s">
        <v>11</v>
      </c>
      <c r="X10" s="25">
        <v>0</v>
      </c>
      <c r="Y10" s="25" t="s">
        <v>11</v>
      </c>
      <c r="Z10" s="25" t="s">
        <v>1539</v>
      </c>
      <c r="AA10" s="25" t="s">
        <v>11</v>
      </c>
      <c r="AB10" s="25" t="s">
        <v>11</v>
      </c>
      <c r="AC10" s="25" t="s">
        <v>11</v>
      </c>
      <c r="AD10" s="25">
        <v>840</v>
      </c>
      <c r="AE10" s="25">
        <v>0</v>
      </c>
      <c r="AF10" s="25">
        <v>3316</v>
      </c>
      <c r="AG10" s="25" t="s">
        <v>1626</v>
      </c>
    </row>
    <row r="11" spans="1:33">
      <c r="A11" s="25" t="s">
        <v>5326</v>
      </c>
      <c r="B11" s="25" t="s">
        <v>5327</v>
      </c>
      <c r="C11" s="25" t="s">
        <v>1536</v>
      </c>
      <c r="D11" s="25" t="s">
        <v>11</v>
      </c>
      <c r="E11" s="25" t="s">
        <v>11</v>
      </c>
      <c r="F11" s="25" t="s">
        <v>11</v>
      </c>
      <c r="G11" s="25" t="s">
        <v>11</v>
      </c>
      <c r="H11" s="25" t="s">
        <v>5328</v>
      </c>
      <c r="I11" s="202" t="s">
        <v>11</v>
      </c>
      <c r="J11" s="25" t="s">
        <v>11</v>
      </c>
      <c r="K11" s="25" t="s">
        <v>11</v>
      </c>
      <c r="L11" s="25" t="s">
        <v>1623</v>
      </c>
      <c r="M11" s="25" t="s">
        <v>11</v>
      </c>
      <c r="N11" s="25" t="s">
        <v>11</v>
      </c>
      <c r="O11" s="25" t="s">
        <v>11</v>
      </c>
      <c r="P11" s="25" t="s">
        <v>11</v>
      </c>
      <c r="Q11" s="25" t="s">
        <v>11</v>
      </c>
      <c r="R11" s="25" t="s">
        <v>11</v>
      </c>
      <c r="S11" s="25" t="s">
        <v>11</v>
      </c>
      <c r="T11" s="25" t="s">
        <v>1768</v>
      </c>
      <c r="U11" s="25" t="s">
        <v>13</v>
      </c>
      <c r="V11" s="25" t="s">
        <v>11</v>
      </c>
      <c r="W11" s="25" t="s">
        <v>11</v>
      </c>
      <c r="X11" s="25">
        <v>0</v>
      </c>
      <c r="Y11" s="25" t="s">
        <v>11</v>
      </c>
      <c r="Z11" s="25" t="s">
        <v>1539</v>
      </c>
      <c r="AA11" s="25" t="s">
        <v>11</v>
      </c>
      <c r="AB11" s="25" t="s">
        <v>11</v>
      </c>
      <c r="AC11" s="25" t="s">
        <v>11</v>
      </c>
      <c r="AD11" s="25">
        <v>0</v>
      </c>
      <c r="AE11" s="25">
        <v>0</v>
      </c>
      <c r="AF11" s="25">
        <v>14235.01</v>
      </c>
      <c r="AG11" s="25" t="s">
        <v>5329</v>
      </c>
    </row>
    <row r="12" spans="1:33">
      <c r="A12" s="25" t="s">
        <v>2269</v>
      </c>
      <c r="B12" s="25" t="s">
        <v>2270</v>
      </c>
      <c r="C12" s="25" t="s">
        <v>1541</v>
      </c>
      <c r="D12" s="25" t="s">
        <v>11</v>
      </c>
      <c r="E12" s="25" t="s">
        <v>11</v>
      </c>
      <c r="F12" s="25" t="s">
        <v>11</v>
      </c>
      <c r="G12" s="25" t="s">
        <v>11</v>
      </c>
      <c r="H12" s="25" t="s">
        <v>2271</v>
      </c>
      <c r="I12" s="25" t="s">
        <v>11</v>
      </c>
      <c r="J12" s="25" t="s">
        <v>11</v>
      </c>
      <c r="K12" s="25" t="s">
        <v>11</v>
      </c>
      <c r="L12" s="25" t="s">
        <v>1623</v>
      </c>
      <c r="M12" s="25" t="s">
        <v>11</v>
      </c>
      <c r="N12" s="25" t="s">
        <v>11</v>
      </c>
      <c r="O12" s="25" t="s">
        <v>11</v>
      </c>
      <c r="P12" s="25" t="s">
        <v>11</v>
      </c>
      <c r="Q12" s="25" t="s">
        <v>11</v>
      </c>
      <c r="R12" s="25" t="s">
        <v>11</v>
      </c>
      <c r="S12" s="25" t="s">
        <v>11</v>
      </c>
      <c r="T12" s="25" t="s">
        <v>1651</v>
      </c>
      <c r="U12" s="25" t="s">
        <v>14</v>
      </c>
      <c r="V12" s="202" t="s">
        <v>11</v>
      </c>
      <c r="W12" s="25" t="s">
        <v>11</v>
      </c>
      <c r="X12" s="25">
        <v>0</v>
      </c>
      <c r="Y12" s="25" t="s">
        <v>11</v>
      </c>
      <c r="Z12" s="25" t="s">
        <v>1539</v>
      </c>
      <c r="AA12" s="25" t="s">
        <v>11</v>
      </c>
      <c r="AB12" s="25" t="s">
        <v>11</v>
      </c>
      <c r="AC12" s="25" t="s">
        <v>11</v>
      </c>
      <c r="AD12" s="25">
        <v>0</v>
      </c>
      <c r="AE12" s="25">
        <v>0</v>
      </c>
      <c r="AF12" s="25">
        <v>30449.96</v>
      </c>
      <c r="AG12" s="25" t="s">
        <v>7140</v>
      </c>
    </row>
    <row r="13" spans="1:33">
      <c r="A13" s="25" t="s">
        <v>2121</v>
      </c>
      <c r="B13" s="25" t="s">
        <v>2122</v>
      </c>
      <c r="C13" s="25" t="s">
        <v>1541</v>
      </c>
      <c r="D13" s="25" t="s">
        <v>11</v>
      </c>
      <c r="E13" s="25" t="s">
        <v>11</v>
      </c>
      <c r="F13" s="25" t="s">
        <v>2123</v>
      </c>
      <c r="G13" s="25" t="s">
        <v>1556</v>
      </c>
      <c r="H13" s="25" t="s">
        <v>2116</v>
      </c>
      <c r="I13" s="25" t="s">
        <v>1571</v>
      </c>
      <c r="J13" s="25" t="s">
        <v>1623</v>
      </c>
      <c r="K13" s="25" t="s">
        <v>2089</v>
      </c>
      <c r="L13" s="25" t="s">
        <v>1623</v>
      </c>
      <c r="M13" s="25" t="s">
        <v>11</v>
      </c>
      <c r="N13" s="25" t="s">
        <v>11</v>
      </c>
      <c r="O13" s="25" t="s">
        <v>11</v>
      </c>
      <c r="P13" s="25" t="s">
        <v>11</v>
      </c>
      <c r="Q13" s="25" t="s">
        <v>11</v>
      </c>
      <c r="R13" s="25" t="s">
        <v>11</v>
      </c>
      <c r="S13" s="25" t="s">
        <v>11</v>
      </c>
      <c r="T13" s="25" t="s">
        <v>11</v>
      </c>
      <c r="U13" s="25" t="s">
        <v>11</v>
      </c>
      <c r="V13" s="25" t="s">
        <v>11</v>
      </c>
      <c r="W13" s="25" t="s">
        <v>11</v>
      </c>
      <c r="X13" s="25">
        <v>0</v>
      </c>
      <c r="Y13" s="25" t="s">
        <v>11</v>
      </c>
      <c r="Z13" s="25" t="s">
        <v>1539</v>
      </c>
      <c r="AA13" s="25" t="s">
        <v>11</v>
      </c>
      <c r="AB13" s="25" t="s">
        <v>11</v>
      </c>
      <c r="AC13" s="25" t="s">
        <v>11</v>
      </c>
      <c r="AD13" s="25">
        <v>460</v>
      </c>
      <c r="AE13" s="25">
        <v>0</v>
      </c>
      <c r="AF13" s="25">
        <v>960</v>
      </c>
      <c r="AG13" s="25" t="s">
        <v>1854</v>
      </c>
    </row>
    <row r="14" spans="1:33">
      <c r="A14" s="25" t="s">
        <v>3702</v>
      </c>
      <c r="B14" s="25" t="s">
        <v>3703</v>
      </c>
      <c r="C14" s="25" t="s">
        <v>1541</v>
      </c>
      <c r="D14" s="25" t="s">
        <v>11</v>
      </c>
      <c r="E14" s="25" t="s">
        <v>11</v>
      </c>
      <c r="F14" s="25" t="s">
        <v>11</v>
      </c>
      <c r="G14" s="25" t="s">
        <v>11</v>
      </c>
      <c r="H14" s="25" t="s">
        <v>3704</v>
      </c>
      <c r="I14" s="25" t="s">
        <v>11</v>
      </c>
      <c r="J14" s="25" t="s">
        <v>11</v>
      </c>
      <c r="K14" s="25" t="s">
        <v>11</v>
      </c>
      <c r="L14" s="25" t="s">
        <v>1623</v>
      </c>
      <c r="M14" s="25" t="s">
        <v>11</v>
      </c>
      <c r="N14" s="25" t="s">
        <v>11</v>
      </c>
      <c r="O14" s="25" t="s">
        <v>11</v>
      </c>
      <c r="P14" s="25" t="s">
        <v>11</v>
      </c>
      <c r="Q14" s="25" t="s">
        <v>11</v>
      </c>
      <c r="R14" s="25" t="s">
        <v>11</v>
      </c>
      <c r="S14" s="25" t="s">
        <v>11</v>
      </c>
      <c r="T14" s="25" t="s">
        <v>1633</v>
      </c>
      <c r="U14" s="25" t="s">
        <v>10</v>
      </c>
      <c r="V14" s="25" t="s">
        <v>11</v>
      </c>
      <c r="W14" s="25" t="s">
        <v>11</v>
      </c>
      <c r="X14" s="25">
        <v>0</v>
      </c>
      <c r="Y14" s="25" t="s">
        <v>11</v>
      </c>
      <c r="Z14" s="25" t="s">
        <v>1645</v>
      </c>
      <c r="AA14" s="25" t="s">
        <v>2146</v>
      </c>
      <c r="AB14" s="25" t="s">
        <v>1940</v>
      </c>
      <c r="AC14" s="25" t="s">
        <v>3705</v>
      </c>
      <c r="AD14" s="25">
        <v>0</v>
      </c>
      <c r="AE14" s="25">
        <v>0</v>
      </c>
      <c r="AF14" s="25">
        <v>0</v>
      </c>
      <c r="AG14" s="25" t="s">
        <v>7</v>
      </c>
    </row>
    <row r="15" spans="1:33">
      <c r="A15" s="25" t="s">
        <v>2665</v>
      </c>
      <c r="B15" s="25" t="s">
        <v>2666</v>
      </c>
      <c r="C15" s="25" t="s">
        <v>1541</v>
      </c>
      <c r="D15" s="25" t="s">
        <v>11</v>
      </c>
      <c r="E15" s="25" t="s">
        <v>11</v>
      </c>
      <c r="F15" s="25" t="s">
        <v>11</v>
      </c>
      <c r="G15" s="25" t="s">
        <v>11</v>
      </c>
      <c r="H15" s="25" t="s">
        <v>2667</v>
      </c>
      <c r="I15" s="202" t="s">
        <v>11</v>
      </c>
      <c r="J15" s="25" t="s">
        <v>11</v>
      </c>
      <c r="K15" s="25" t="s">
        <v>11</v>
      </c>
      <c r="L15" s="25" t="s">
        <v>1623</v>
      </c>
      <c r="M15" s="25" t="s">
        <v>11</v>
      </c>
      <c r="N15" s="25" t="s">
        <v>11</v>
      </c>
      <c r="O15" s="25" t="s">
        <v>11</v>
      </c>
      <c r="P15" s="25" t="s">
        <v>11</v>
      </c>
      <c r="Q15" s="25" t="s">
        <v>11</v>
      </c>
      <c r="R15" s="25" t="s">
        <v>11</v>
      </c>
      <c r="S15" s="25" t="s">
        <v>11</v>
      </c>
      <c r="T15" s="25" t="s">
        <v>1651</v>
      </c>
      <c r="U15" s="25" t="s">
        <v>13</v>
      </c>
      <c r="V15" s="25" t="s">
        <v>11</v>
      </c>
      <c r="W15" s="25" t="s">
        <v>11</v>
      </c>
      <c r="X15" s="25">
        <v>0</v>
      </c>
      <c r="Y15" s="25" t="s">
        <v>11</v>
      </c>
      <c r="Z15" s="25" t="s">
        <v>1645</v>
      </c>
      <c r="AA15" s="25" t="s">
        <v>1815</v>
      </c>
      <c r="AB15" s="25" t="s">
        <v>1722</v>
      </c>
      <c r="AC15" s="25" t="s">
        <v>62</v>
      </c>
      <c r="AD15" s="25">
        <v>0</v>
      </c>
      <c r="AE15" s="25">
        <v>0</v>
      </c>
      <c r="AF15" s="25">
        <v>0</v>
      </c>
      <c r="AG15" s="25" t="s">
        <v>7</v>
      </c>
    </row>
    <row r="16" spans="1:33">
      <c r="A16" s="25" t="s">
        <v>4296</v>
      </c>
      <c r="B16" s="25" t="s">
        <v>4297</v>
      </c>
      <c r="C16" s="25" t="s">
        <v>1541</v>
      </c>
      <c r="D16" s="25" t="s">
        <v>11</v>
      </c>
      <c r="E16" s="25" t="s">
        <v>11</v>
      </c>
      <c r="F16" s="25" t="s">
        <v>11</v>
      </c>
      <c r="G16" s="25" t="s">
        <v>11</v>
      </c>
      <c r="H16" s="25" t="s">
        <v>4298</v>
      </c>
      <c r="I16" s="25" t="s">
        <v>1547</v>
      </c>
      <c r="J16" s="25" t="s">
        <v>1623</v>
      </c>
      <c r="K16" s="25" t="s">
        <v>1559</v>
      </c>
      <c r="L16" s="25" t="s">
        <v>1623</v>
      </c>
      <c r="M16" s="25" t="s">
        <v>11</v>
      </c>
      <c r="N16" s="25" t="s">
        <v>11</v>
      </c>
      <c r="O16" s="25" t="s">
        <v>11</v>
      </c>
      <c r="P16" s="25" t="s">
        <v>11</v>
      </c>
      <c r="Q16" s="25" t="s">
        <v>11</v>
      </c>
      <c r="R16" s="25" t="s">
        <v>11</v>
      </c>
      <c r="S16" s="25" t="s">
        <v>11</v>
      </c>
      <c r="T16" s="25" t="s">
        <v>1633</v>
      </c>
      <c r="U16" s="25" t="s">
        <v>14</v>
      </c>
      <c r="V16" s="25" t="s">
        <v>11</v>
      </c>
      <c r="W16" s="25" t="s">
        <v>11</v>
      </c>
      <c r="X16" s="25">
        <v>0</v>
      </c>
      <c r="Y16" s="25" t="s">
        <v>11</v>
      </c>
      <c r="Z16" s="25" t="s">
        <v>1539</v>
      </c>
      <c r="AA16" s="25" t="s">
        <v>11</v>
      </c>
      <c r="AB16" s="25" t="s">
        <v>11</v>
      </c>
      <c r="AC16" s="25" t="s">
        <v>11</v>
      </c>
      <c r="AD16" s="25">
        <v>560</v>
      </c>
      <c r="AE16" s="25">
        <v>0</v>
      </c>
      <c r="AF16" s="25">
        <v>2796.67</v>
      </c>
      <c r="AG16" s="25" t="s">
        <v>7141</v>
      </c>
    </row>
    <row r="17" spans="1:33">
      <c r="A17" s="25" t="s">
        <v>4937</v>
      </c>
      <c r="B17" s="25" t="s">
        <v>4938</v>
      </c>
      <c r="C17" s="25" t="s">
        <v>1541</v>
      </c>
      <c r="D17" s="25" t="s">
        <v>11</v>
      </c>
      <c r="E17" s="25" t="s">
        <v>11</v>
      </c>
      <c r="F17" s="25" t="s">
        <v>11</v>
      </c>
      <c r="G17" s="25" t="s">
        <v>11</v>
      </c>
      <c r="H17" s="25" t="s">
        <v>4939</v>
      </c>
      <c r="I17" s="25" t="s">
        <v>11</v>
      </c>
      <c r="J17" s="25" t="s">
        <v>11</v>
      </c>
      <c r="K17" s="25" t="s">
        <v>11</v>
      </c>
      <c r="L17" s="25" t="s">
        <v>1623</v>
      </c>
      <c r="M17" s="25" t="s">
        <v>1643</v>
      </c>
      <c r="N17" s="25" t="s">
        <v>11</v>
      </c>
      <c r="O17" s="25" t="s">
        <v>11</v>
      </c>
      <c r="P17" s="25" t="s">
        <v>11</v>
      </c>
      <c r="Q17" s="25" t="s">
        <v>11</v>
      </c>
      <c r="R17" s="25" t="s">
        <v>11</v>
      </c>
      <c r="S17" s="25" t="s">
        <v>11</v>
      </c>
      <c r="T17" s="25" t="s">
        <v>1651</v>
      </c>
      <c r="U17" s="25" t="s">
        <v>14</v>
      </c>
      <c r="V17" s="25" t="s">
        <v>11</v>
      </c>
      <c r="W17" s="25" t="s">
        <v>11</v>
      </c>
      <c r="X17" s="25">
        <v>0</v>
      </c>
      <c r="Y17" s="25" t="s">
        <v>11</v>
      </c>
      <c r="Z17" s="25" t="s">
        <v>1539</v>
      </c>
      <c r="AA17" s="25" t="s">
        <v>11</v>
      </c>
      <c r="AB17" s="25" t="s">
        <v>11</v>
      </c>
      <c r="AC17" s="25" t="s">
        <v>11</v>
      </c>
      <c r="AD17" s="25">
        <v>760</v>
      </c>
      <c r="AE17" s="25">
        <v>0</v>
      </c>
      <c r="AF17" s="25">
        <v>1588.84</v>
      </c>
      <c r="AG17" s="25" t="s">
        <v>3199</v>
      </c>
    </row>
    <row r="18" spans="1:33">
      <c r="A18" s="25" t="s">
        <v>4645</v>
      </c>
      <c r="B18" s="25" t="s">
        <v>4646</v>
      </c>
      <c r="C18" s="25" t="s">
        <v>1541</v>
      </c>
      <c r="D18" s="25" t="s">
        <v>11</v>
      </c>
      <c r="E18" s="25" t="s">
        <v>11</v>
      </c>
      <c r="F18" s="25" t="s">
        <v>11</v>
      </c>
      <c r="G18" s="25" t="s">
        <v>11</v>
      </c>
      <c r="H18" s="25" t="s">
        <v>3000</v>
      </c>
      <c r="I18" s="25" t="s">
        <v>11</v>
      </c>
      <c r="J18" s="25" t="s">
        <v>11</v>
      </c>
      <c r="K18" s="25" t="s">
        <v>11</v>
      </c>
      <c r="L18" s="25" t="s">
        <v>1623</v>
      </c>
      <c r="M18" s="25" t="s">
        <v>11</v>
      </c>
      <c r="N18" s="25" t="s">
        <v>11</v>
      </c>
      <c r="O18" s="25" t="s">
        <v>11</v>
      </c>
      <c r="P18" s="25" t="s">
        <v>11</v>
      </c>
      <c r="Q18" s="25" t="s">
        <v>11</v>
      </c>
      <c r="R18" s="25" t="s">
        <v>11</v>
      </c>
      <c r="S18" s="25" t="s">
        <v>11</v>
      </c>
      <c r="T18" s="25" t="s">
        <v>4647</v>
      </c>
      <c r="U18" s="25" t="s">
        <v>16</v>
      </c>
      <c r="V18" s="25" t="s">
        <v>11</v>
      </c>
      <c r="W18" s="25" t="s">
        <v>11</v>
      </c>
      <c r="X18" s="25">
        <v>0</v>
      </c>
      <c r="Y18" s="25" t="s">
        <v>11</v>
      </c>
      <c r="Z18" s="25" t="s">
        <v>1539</v>
      </c>
      <c r="AA18" s="25" t="s">
        <v>11</v>
      </c>
      <c r="AB18" s="25" t="s">
        <v>11</v>
      </c>
      <c r="AC18" s="25" t="s">
        <v>11</v>
      </c>
      <c r="AD18" s="25">
        <v>0</v>
      </c>
      <c r="AE18" s="25">
        <v>2065</v>
      </c>
      <c r="AF18" s="25">
        <v>69065.039999999994</v>
      </c>
      <c r="AG18" s="25" t="s">
        <v>7142</v>
      </c>
    </row>
    <row r="19" spans="1:33">
      <c r="A19" s="25" t="s">
        <v>4724</v>
      </c>
      <c r="B19" s="25" t="s">
        <v>4725</v>
      </c>
      <c r="C19" s="25" t="s">
        <v>1541</v>
      </c>
      <c r="D19" s="25" t="s">
        <v>11</v>
      </c>
      <c r="E19" s="25" t="s">
        <v>11</v>
      </c>
      <c r="F19" s="25" t="s">
        <v>11</v>
      </c>
      <c r="G19" s="25" t="s">
        <v>11</v>
      </c>
      <c r="H19" s="25" t="s">
        <v>4726</v>
      </c>
      <c r="I19" s="202" t="s">
        <v>1567</v>
      </c>
      <c r="J19" s="25" t="s">
        <v>1623</v>
      </c>
      <c r="K19" s="25" t="s">
        <v>1558</v>
      </c>
      <c r="L19" s="25" t="s">
        <v>1623</v>
      </c>
      <c r="M19" s="25" t="s">
        <v>11</v>
      </c>
      <c r="N19" s="25" t="s">
        <v>11</v>
      </c>
      <c r="O19" s="25" t="s">
        <v>11</v>
      </c>
      <c r="P19" s="25" t="s">
        <v>11</v>
      </c>
      <c r="Q19" s="25" t="s">
        <v>11</v>
      </c>
      <c r="R19" s="25" t="s">
        <v>11</v>
      </c>
      <c r="S19" s="25" t="s">
        <v>11</v>
      </c>
      <c r="T19" s="25" t="s">
        <v>2993</v>
      </c>
      <c r="U19" s="25" t="s">
        <v>11</v>
      </c>
      <c r="V19" s="25" t="s">
        <v>11</v>
      </c>
      <c r="W19" s="25" t="s">
        <v>11</v>
      </c>
      <c r="X19" s="25">
        <v>0</v>
      </c>
      <c r="Y19" s="25" t="s">
        <v>11</v>
      </c>
      <c r="Z19" s="25" t="s">
        <v>1539</v>
      </c>
      <c r="AA19" s="25" t="s">
        <v>11</v>
      </c>
      <c r="AB19" s="25" t="s">
        <v>11</v>
      </c>
      <c r="AC19" s="25" t="s">
        <v>11</v>
      </c>
      <c r="AD19" s="25">
        <v>230</v>
      </c>
      <c r="AE19" s="25">
        <v>0</v>
      </c>
      <c r="AF19" s="25">
        <v>980</v>
      </c>
      <c r="AG19" s="25" t="s">
        <v>1549</v>
      </c>
    </row>
    <row r="20" spans="1:33">
      <c r="A20" s="25" t="s">
        <v>2275</v>
      </c>
      <c r="B20" s="25" t="s">
        <v>2276</v>
      </c>
      <c r="C20" s="25" t="s">
        <v>1541</v>
      </c>
      <c r="D20" s="25" t="s">
        <v>11</v>
      </c>
      <c r="E20" s="25" t="s">
        <v>11</v>
      </c>
      <c r="F20" s="25" t="s">
        <v>11</v>
      </c>
      <c r="G20" s="25" t="s">
        <v>11</v>
      </c>
      <c r="H20" s="25" t="s">
        <v>2277</v>
      </c>
      <c r="I20" s="25" t="s">
        <v>11</v>
      </c>
      <c r="J20" s="25" t="s">
        <v>11</v>
      </c>
      <c r="K20" s="25" t="s">
        <v>11</v>
      </c>
      <c r="L20" s="25" t="s">
        <v>1623</v>
      </c>
      <c r="M20" s="25" t="s">
        <v>11</v>
      </c>
      <c r="N20" s="25" t="s">
        <v>11</v>
      </c>
      <c r="O20" s="25" t="s">
        <v>11</v>
      </c>
      <c r="P20" s="25" t="s">
        <v>11</v>
      </c>
      <c r="Q20" s="25" t="s">
        <v>11</v>
      </c>
      <c r="R20" s="25" t="s">
        <v>11</v>
      </c>
      <c r="S20" s="25" t="s">
        <v>11</v>
      </c>
      <c r="T20" s="25" t="s">
        <v>1651</v>
      </c>
      <c r="U20" s="25" t="s">
        <v>10</v>
      </c>
      <c r="V20" s="25" t="s">
        <v>11</v>
      </c>
      <c r="W20" s="25" t="s">
        <v>11</v>
      </c>
      <c r="X20" s="25">
        <v>0</v>
      </c>
      <c r="Y20" s="25" t="s">
        <v>11</v>
      </c>
      <c r="Z20" s="25" t="s">
        <v>1539</v>
      </c>
      <c r="AA20" s="25" t="s">
        <v>11</v>
      </c>
      <c r="AB20" s="25" t="s">
        <v>11</v>
      </c>
      <c r="AC20" s="25" t="s">
        <v>11</v>
      </c>
      <c r="AD20" s="25">
        <v>280</v>
      </c>
      <c r="AE20" s="25">
        <v>0</v>
      </c>
      <c r="AF20" s="25">
        <v>48800</v>
      </c>
      <c r="AG20" s="25" t="s">
        <v>1747</v>
      </c>
    </row>
    <row r="21" spans="1:33">
      <c r="A21" s="25" t="s">
        <v>2588</v>
      </c>
      <c r="B21" s="25" t="s">
        <v>2589</v>
      </c>
      <c r="C21" s="25" t="s">
        <v>1541</v>
      </c>
      <c r="D21" s="25" t="s">
        <v>11</v>
      </c>
      <c r="E21" s="25" t="s">
        <v>11</v>
      </c>
      <c r="F21" s="25" t="s">
        <v>11</v>
      </c>
      <c r="G21" s="25" t="s">
        <v>11</v>
      </c>
      <c r="H21" s="25" t="s">
        <v>2478</v>
      </c>
      <c r="I21" s="202" t="s">
        <v>11</v>
      </c>
      <c r="J21" s="25" t="s">
        <v>11</v>
      </c>
      <c r="K21" s="25" t="s">
        <v>11</v>
      </c>
      <c r="L21" s="25" t="s">
        <v>1623</v>
      </c>
      <c r="M21" s="25" t="s">
        <v>11</v>
      </c>
      <c r="N21" s="25" t="s">
        <v>11</v>
      </c>
      <c r="O21" s="25" t="s">
        <v>11</v>
      </c>
      <c r="P21" s="25" t="s">
        <v>11</v>
      </c>
      <c r="Q21" s="25" t="s">
        <v>11</v>
      </c>
      <c r="R21" s="25" t="s">
        <v>11</v>
      </c>
      <c r="S21" s="25" t="s">
        <v>11</v>
      </c>
      <c r="T21" s="25" t="s">
        <v>1651</v>
      </c>
      <c r="U21" s="25" t="s">
        <v>10</v>
      </c>
      <c r="V21" s="25" t="s">
        <v>11</v>
      </c>
      <c r="W21" s="25" t="s">
        <v>11</v>
      </c>
      <c r="X21" s="25">
        <v>0</v>
      </c>
      <c r="Y21" s="25" t="s">
        <v>11</v>
      </c>
      <c r="Z21" s="25" t="s">
        <v>1539</v>
      </c>
      <c r="AA21" s="25" t="s">
        <v>11</v>
      </c>
      <c r="AB21" s="25" t="s">
        <v>11</v>
      </c>
      <c r="AC21" s="25" t="s">
        <v>11</v>
      </c>
      <c r="AD21" s="25">
        <v>2457</v>
      </c>
      <c r="AE21" s="25">
        <v>0</v>
      </c>
      <c r="AF21" s="25">
        <v>30626.75</v>
      </c>
      <c r="AG21" s="25" t="s">
        <v>7143</v>
      </c>
    </row>
    <row r="22" spans="1:33">
      <c r="A22" s="25" t="s">
        <v>2325</v>
      </c>
      <c r="B22" s="25" t="s">
        <v>2326</v>
      </c>
      <c r="C22" s="25" t="s">
        <v>1541</v>
      </c>
      <c r="D22" s="25" t="s">
        <v>11</v>
      </c>
      <c r="E22" s="25" t="s">
        <v>11</v>
      </c>
      <c r="F22" s="25" t="s">
        <v>2327</v>
      </c>
      <c r="G22" s="25" t="s">
        <v>1966</v>
      </c>
      <c r="H22" s="25" t="s">
        <v>2328</v>
      </c>
      <c r="I22" s="202" t="s">
        <v>1561</v>
      </c>
      <c r="J22" s="25" t="s">
        <v>1623</v>
      </c>
      <c r="K22" s="25" t="s">
        <v>1624</v>
      </c>
      <c r="L22" s="25" t="s">
        <v>2329</v>
      </c>
      <c r="M22" s="25" t="s">
        <v>11</v>
      </c>
      <c r="N22" s="25" t="s">
        <v>11</v>
      </c>
      <c r="O22" s="25" t="s">
        <v>11</v>
      </c>
      <c r="P22" s="25" t="s">
        <v>11</v>
      </c>
      <c r="Q22" s="25" t="s">
        <v>11</v>
      </c>
      <c r="R22" s="25" t="s">
        <v>11</v>
      </c>
      <c r="S22" s="25" t="s">
        <v>11</v>
      </c>
      <c r="T22" s="25" t="s">
        <v>2330</v>
      </c>
      <c r="U22" s="25" t="s">
        <v>1562</v>
      </c>
      <c r="V22" s="202" t="s">
        <v>11</v>
      </c>
      <c r="W22" s="25" t="s">
        <v>11</v>
      </c>
      <c r="X22" s="25">
        <v>0</v>
      </c>
      <c r="Y22" s="25" t="s">
        <v>11</v>
      </c>
      <c r="Z22" s="25" t="s">
        <v>1539</v>
      </c>
      <c r="AA22" s="25" t="s">
        <v>11</v>
      </c>
      <c r="AB22" s="25" t="s">
        <v>11</v>
      </c>
      <c r="AC22" s="25" t="s">
        <v>11</v>
      </c>
      <c r="AD22" s="25">
        <v>840</v>
      </c>
      <c r="AE22" s="25">
        <v>0</v>
      </c>
      <c r="AF22" s="25">
        <v>3316</v>
      </c>
      <c r="AG22" s="25" t="s">
        <v>1626</v>
      </c>
    </row>
    <row r="23" spans="1:33">
      <c r="A23" s="25" t="s">
        <v>2915</v>
      </c>
      <c r="B23" s="25" t="s">
        <v>2916</v>
      </c>
      <c r="C23" s="25" t="s">
        <v>1541</v>
      </c>
      <c r="D23" s="25" t="s">
        <v>11</v>
      </c>
      <c r="E23" s="25" t="s">
        <v>11</v>
      </c>
      <c r="F23" s="25" t="s">
        <v>11</v>
      </c>
      <c r="G23" s="25" t="s">
        <v>11</v>
      </c>
      <c r="H23" s="25" t="s">
        <v>2917</v>
      </c>
      <c r="I23" s="25" t="s">
        <v>11</v>
      </c>
      <c r="J23" s="25" t="s">
        <v>11</v>
      </c>
      <c r="K23" s="25" t="s">
        <v>11</v>
      </c>
      <c r="L23" s="25" t="s">
        <v>1623</v>
      </c>
      <c r="M23" s="25" t="s">
        <v>11</v>
      </c>
      <c r="N23" s="25" t="s">
        <v>11</v>
      </c>
      <c r="O23" s="25" t="s">
        <v>11</v>
      </c>
      <c r="P23" s="25" t="s">
        <v>11</v>
      </c>
      <c r="Q23" s="25" t="s">
        <v>11</v>
      </c>
      <c r="R23" s="25" t="s">
        <v>11</v>
      </c>
      <c r="S23" s="25" t="s">
        <v>11</v>
      </c>
      <c r="T23" s="25" t="s">
        <v>1775</v>
      </c>
      <c r="U23" s="25" t="s">
        <v>14</v>
      </c>
      <c r="V23" s="202" t="s">
        <v>11</v>
      </c>
      <c r="W23" s="25" t="s">
        <v>11</v>
      </c>
      <c r="X23" s="25">
        <v>0</v>
      </c>
      <c r="Y23" s="25" t="s">
        <v>11</v>
      </c>
      <c r="Z23" s="25" t="s">
        <v>1539</v>
      </c>
      <c r="AA23" s="25" t="s">
        <v>11</v>
      </c>
      <c r="AB23" s="25" t="s">
        <v>11</v>
      </c>
      <c r="AC23" s="25" t="s">
        <v>11</v>
      </c>
      <c r="AD23" s="25">
        <v>1120</v>
      </c>
      <c r="AE23" s="25">
        <v>0</v>
      </c>
      <c r="AF23" s="25">
        <v>16975</v>
      </c>
      <c r="AG23" s="25" t="s">
        <v>2918</v>
      </c>
    </row>
    <row r="24" spans="1:33">
      <c r="A24" s="25" t="s">
        <v>5078</v>
      </c>
      <c r="B24" s="25" t="s">
        <v>5079</v>
      </c>
      <c r="C24" s="25" t="s">
        <v>1541</v>
      </c>
      <c r="D24" s="25" t="s">
        <v>11</v>
      </c>
      <c r="E24" s="25" t="s">
        <v>11</v>
      </c>
      <c r="F24" s="25" t="s">
        <v>11</v>
      </c>
      <c r="G24" s="25" t="s">
        <v>11</v>
      </c>
      <c r="H24" s="25" t="s">
        <v>5080</v>
      </c>
      <c r="I24" s="25" t="s">
        <v>11</v>
      </c>
      <c r="J24" s="25" t="s">
        <v>11</v>
      </c>
      <c r="K24" s="25" t="s">
        <v>11</v>
      </c>
      <c r="L24" s="25" t="s">
        <v>1623</v>
      </c>
      <c r="M24" s="25" t="s">
        <v>11</v>
      </c>
      <c r="N24" s="25" t="s">
        <v>11</v>
      </c>
      <c r="O24" s="25" t="s">
        <v>11</v>
      </c>
      <c r="P24" s="25" t="s">
        <v>11</v>
      </c>
      <c r="Q24" s="25" t="s">
        <v>11</v>
      </c>
      <c r="R24" s="25" t="s">
        <v>11</v>
      </c>
      <c r="S24" s="25" t="s">
        <v>11</v>
      </c>
      <c r="T24" s="25" t="s">
        <v>1670</v>
      </c>
      <c r="U24" s="25" t="s">
        <v>13</v>
      </c>
      <c r="V24" s="202" t="s">
        <v>11</v>
      </c>
      <c r="W24" s="25" t="s">
        <v>11</v>
      </c>
      <c r="X24" s="25">
        <v>0</v>
      </c>
      <c r="Y24" s="25" t="s">
        <v>11</v>
      </c>
      <c r="Z24" s="25" t="s">
        <v>1539</v>
      </c>
      <c r="AA24" s="25" t="s">
        <v>11</v>
      </c>
      <c r="AB24" s="25" t="s">
        <v>11</v>
      </c>
      <c r="AC24" s="25" t="s">
        <v>11</v>
      </c>
      <c r="AD24" s="25">
        <v>0</v>
      </c>
      <c r="AE24" s="25">
        <v>0</v>
      </c>
      <c r="AF24" s="25">
        <v>2649.92</v>
      </c>
      <c r="AG24" s="25" t="s">
        <v>7144</v>
      </c>
    </row>
    <row r="25" spans="1:33">
      <c r="A25" s="25" t="s">
        <v>2987</v>
      </c>
      <c r="B25" s="25" t="s">
        <v>2988</v>
      </c>
      <c r="C25" s="25" t="s">
        <v>1541</v>
      </c>
      <c r="D25" s="25" t="s">
        <v>11</v>
      </c>
      <c r="E25" s="25" t="s">
        <v>11</v>
      </c>
      <c r="F25" s="25" t="s">
        <v>11</v>
      </c>
      <c r="G25" s="25" t="s">
        <v>11</v>
      </c>
      <c r="H25" s="25" t="s">
        <v>2989</v>
      </c>
      <c r="I25" s="25" t="s">
        <v>11</v>
      </c>
      <c r="J25" s="25" t="s">
        <v>11</v>
      </c>
      <c r="K25" s="25" t="s">
        <v>11</v>
      </c>
      <c r="L25" s="25" t="s">
        <v>1623</v>
      </c>
      <c r="M25" s="25" t="s">
        <v>11</v>
      </c>
      <c r="N25" s="25" t="s">
        <v>11</v>
      </c>
      <c r="O25" s="25" t="s">
        <v>11</v>
      </c>
      <c r="P25" s="25" t="s">
        <v>11</v>
      </c>
      <c r="Q25" s="25" t="s">
        <v>11</v>
      </c>
      <c r="R25" s="25" t="s">
        <v>11</v>
      </c>
      <c r="S25" s="25" t="s">
        <v>11</v>
      </c>
      <c r="T25" s="25" t="s">
        <v>1775</v>
      </c>
      <c r="U25" s="25" t="s">
        <v>14</v>
      </c>
      <c r="V25" s="202" t="s">
        <v>11</v>
      </c>
      <c r="W25" s="25" t="s">
        <v>11</v>
      </c>
      <c r="X25" s="25">
        <v>0</v>
      </c>
      <c r="Y25" s="25" t="s">
        <v>11</v>
      </c>
      <c r="Z25" s="25" t="s">
        <v>1539</v>
      </c>
      <c r="AA25" s="25" t="s">
        <v>11</v>
      </c>
      <c r="AB25" s="25" t="s">
        <v>11</v>
      </c>
      <c r="AC25" s="25" t="s">
        <v>11</v>
      </c>
      <c r="AD25" s="25">
        <v>1360</v>
      </c>
      <c r="AE25" s="25">
        <v>0</v>
      </c>
      <c r="AF25" s="25">
        <v>30449</v>
      </c>
      <c r="AG25" s="25" t="s">
        <v>7145</v>
      </c>
    </row>
    <row r="26" spans="1:33">
      <c r="A26" s="25" t="s">
        <v>4523</v>
      </c>
      <c r="B26" s="201" t="s">
        <v>4524</v>
      </c>
      <c r="C26" s="25" t="s">
        <v>1541</v>
      </c>
      <c r="D26" s="25" t="s">
        <v>11</v>
      </c>
      <c r="E26" s="25" t="s">
        <v>11</v>
      </c>
      <c r="F26" s="25" t="s">
        <v>11</v>
      </c>
      <c r="G26" s="25" t="s">
        <v>11</v>
      </c>
      <c r="H26" s="25" t="s">
        <v>4521</v>
      </c>
      <c r="I26" s="25" t="s">
        <v>1547</v>
      </c>
      <c r="J26" s="25" t="s">
        <v>1623</v>
      </c>
      <c r="K26" s="25" t="s">
        <v>1559</v>
      </c>
      <c r="L26" s="25" t="s">
        <v>1045</v>
      </c>
      <c r="M26" s="25" t="s">
        <v>11</v>
      </c>
      <c r="N26" s="25" t="s">
        <v>11</v>
      </c>
      <c r="O26" s="25" t="s">
        <v>11</v>
      </c>
      <c r="P26" s="25" t="s">
        <v>11</v>
      </c>
      <c r="Q26" s="25" t="s">
        <v>11</v>
      </c>
      <c r="R26" s="25" t="s">
        <v>11</v>
      </c>
      <c r="S26" s="25" t="s">
        <v>11</v>
      </c>
      <c r="T26" s="25" t="s">
        <v>11</v>
      </c>
      <c r="U26" s="25" t="s">
        <v>16</v>
      </c>
      <c r="V26" s="202" t="s">
        <v>11</v>
      </c>
      <c r="W26" s="25" t="s">
        <v>11</v>
      </c>
      <c r="X26" s="25">
        <v>0</v>
      </c>
      <c r="Y26" s="25" t="s">
        <v>11</v>
      </c>
      <c r="Z26" s="25" t="s">
        <v>1539</v>
      </c>
      <c r="AA26" s="25" t="s">
        <v>11</v>
      </c>
      <c r="AB26" s="25" t="s">
        <v>11</v>
      </c>
      <c r="AC26" s="25" t="s">
        <v>11</v>
      </c>
      <c r="AD26" s="25">
        <v>840</v>
      </c>
      <c r="AE26" s="25">
        <v>0</v>
      </c>
      <c r="AF26" s="25">
        <v>3316</v>
      </c>
      <c r="AG26" s="25" t="s">
        <v>1626</v>
      </c>
    </row>
    <row r="27" spans="1:33">
      <c r="A27" s="25" t="s">
        <v>3836</v>
      </c>
      <c r="B27" s="25" t="s">
        <v>3837</v>
      </c>
      <c r="C27" s="25" t="s">
        <v>1541</v>
      </c>
      <c r="D27" s="25" t="s">
        <v>11</v>
      </c>
      <c r="E27" s="25" t="s">
        <v>11</v>
      </c>
      <c r="F27" s="25" t="s">
        <v>11</v>
      </c>
      <c r="G27" s="25" t="s">
        <v>11</v>
      </c>
      <c r="H27" s="25" t="s">
        <v>3838</v>
      </c>
      <c r="I27" s="25" t="s">
        <v>11</v>
      </c>
      <c r="J27" s="25" t="s">
        <v>11</v>
      </c>
      <c r="K27" s="25" t="s">
        <v>11</v>
      </c>
      <c r="L27" s="25" t="s">
        <v>1623</v>
      </c>
      <c r="M27" s="25" t="s">
        <v>11</v>
      </c>
      <c r="N27" s="25" t="s">
        <v>11</v>
      </c>
      <c r="O27" s="25" t="s">
        <v>11</v>
      </c>
      <c r="P27" s="25" t="s">
        <v>11</v>
      </c>
      <c r="Q27" s="25" t="s">
        <v>11</v>
      </c>
      <c r="R27" s="25" t="s">
        <v>11</v>
      </c>
      <c r="S27" s="25" t="s">
        <v>11</v>
      </c>
      <c r="T27" s="25" t="s">
        <v>1651</v>
      </c>
      <c r="U27" s="25" t="s">
        <v>10</v>
      </c>
      <c r="V27" s="202" t="s">
        <v>11</v>
      </c>
      <c r="W27" s="25" t="s">
        <v>11</v>
      </c>
      <c r="X27" s="25">
        <v>0</v>
      </c>
      <c r="Y27" s="25" t="s">
        <v>11</v>
      </c>
      <c r="Z27" s="25" t="s">
        <v>1539</v>
      </c>
      <c r="AA27" s="25" t="s">
        <v>11</v>
      </c>
      <c r="AB27" s="25" t="s">
        <v>11</v>
      </c>
      <c r="AC27" s="25" t="s">
        <v>11</v>
      </c>
      <c r="AD27" s="25">
        <v>2240</v>
      </c>
      <c r="AE27" s="25">
        <v>0</v>
      </c>
      <c r="AF27" s="25">
        <v>31675</v>
      </c>
      <c r="AG27" s="25" t="s">
        <v>3839</v>
      </c>
    </row>
    <row r="28" spans="1:33">
      <c r="A28" s="25" t="s">
        <v>2876</v>
      </c>
      <c r="B28" s="25" t="s">
        <v>2877</v>
      </c>
      <c r="C28" s="25" t="s">
        <v>1541</v>
      </c>
      <c r="D28" s="25" t="s">
        <v>11</v>
      </c>
      <c r="E28" s="25" t="s">
        <v>11</v>
      </c>
      <c r="F28" s="25" t="s">
        <v>11</v>
      </c>
      <c r="G28" s="25" t="s">
        <v>11</v>
      </c>
      <c r="H28" s="25" t="s">
        <v>2878</v>
      </c>
      <c r="I28" s="25" t="s">
        <v>1571</v>
      </c>
      <c r="J28" s="25" t="s">
        <v>1623</v>
      </c>
      <c r="K28" s="25" t="s">
        <v>1850</v>
      </c>
      <c r="L28" s="25" t="s">
        <v>1623</v>
      </c>
      <c r="M28" s="25" t="s">
        <v>11</v>
      </c>
      <c r="N28" s="25" t="s">
        <v>11</v>
      </c>
      <c r="O28" s="25" t="s">
        <v>2879</v>
      </c>
      <c r="P28" s="25" t="s">
        <v>11</v>
      </c>
      <c r="Q28" s="25" t="s">
        <v>11</v>
      </c>
      <c r="R28" s="25" t="s">
        <v>11</v>
      </c>
      <c r="S28" s="25" t="s">
        <v>11</v>
      </c>
      <c r="T28" s="25" t="s">
        <v>1852</v>
      </c>
      <c r="U28" s="25" t="s">
        <v>1563</v>
      </c>
      <c r="V28" s="202" t="s">
        <v>1853</v>
      </c>
      <c r="W28" s="25" t="s">
        <v>11</v>
      </c>
      <c r="X28" s="25">
        <v>0</v>
      </c>
      <c r="Y28" s="25" t="s">
        <v>11</v>
      </c>
      <c r="Z28" s="25" t="s">
        <v>1539</v>
      </c>
      <c r="AA28" s="25" t="s">
        <v>11</v>
      </c>
      <c r="AB28" s="25" t="s">
        <v>11</v>
      </c>
      <c r="AC28" s="25" t="s">
        <v>11</v>
      </c>
      <c r="AD28" s="25">
        <v>460</v>
      </c>
      <c r="AE28" s="25">
        <v>0</v>
      </c>
      <c r="AF28" s="25">
        <v>960</v>
      </c>
      <c r="AG28" s="25" t="s">
        <v>1854</v>
      </c>
    </row>
    <row r="29" spans="1:33">
      <c r="A29" s="25" t="s">
        <v>2890</v>
      </c>
      <c r="B29" s="25" t="s">
        <v>2891</v>
      </c>
      <c r="C29" s="25" t="s">
        <v>1536</v>
      </c>
      <c r="D29" s="25" t="s">
        <v>11</v>
      </c>
      <c r="E29" s="25" t="s">
        <v>11</v>
      </c>
      <c r="F29" s="25" t="s">
        <v>2892</v>
      </c>
      <c r="G29" s="25" t="s">
        <v>1564</v>
      </c>
      <c r="H29" s="25" t="s">
        <v>2893</v>
      </c>
      <c r="I29" s="202" t="s">
        <v>1554</v>
      </c>
      <c r="J29" s="25" t="s">
        <v>1623</v>
      </c>
      <c r="K29" s="25" t="s">
        <v>2138</v>
      </c>
      <c r="L29" s="25" t="s">
        <v>1623</v>
      </c>
      <c r="M29" s="25" t="s">
        <v>11</v>
      </c>
      <c r="N29" s="25" t="s">
        <v>11</v>
      </c>
      <c r="O29" s="25" t="s">
        <v>11</v>
      </c>
      <c r="P29" s="25" t="s">
        <v>11</v>
      </c>
      <c r="Q29" s="25" t="s">
        <v>11</v>
      </c>
      <c r="R29" s="25" t="s">
        <v>11</v>
      </c>
      <c r="S29" s="25" t="s">
        <v>11</v>
      </c>
      <c r="T29" s="25" t="s">
        <v>1891</v>
      </c>
      <c r="U29" s="25" t="s">
        <v>10</v>
      </c>
      <c r="V29" s="25" t="s">
        <v>11</v>
      </c>
      <c r="W29" s="25" t="s">
        <v>11</v>
      </c>
      <c r="X29" s="25">
        <v>0</v>
      </c>
      <c r="Y29" s="25" t="s">
        <v>11</v>
      </c>
      <c r="Z29" s="25" t="s">
        <v>1539</v>
      </c>
      <c r="AA29" s="25" t="s">
        <v>11</v>
      </c>
      <c r="AB29" s="25" t="s">
        <v>11</v>
      </c>
      <c r="AC29" s="25" t="s">
        <v>11</v>
      </c>
      <c r="AD29" s="25">
        <v>0</v>
      </c>
      <c r="AE29" s="25">
        <v>0</v>
      </c>
      <c r="AF29" s="25">
        <v>3316</v>
      </c>
      <c r="AG29" s="25" t="s">
        <v>1148</v>
      </c>
    </row>
    <row r="30" spans="1:33">
      <c r="A30" s="25" t="s">
        <v>4753</v>
      </c>
      <c r="B30" s="25" t="s">
        <v>4754</v>
      </c>
      <c r="C30" s="25" t="s">
        <v>1536</v>
      </c>
      <c r="D30" s="25" t="s">
        <v>11</v>
      </c>
      <c r="E30" s="25" t="s">
        <v>11</v>
      </c>
      <c r="F30" s="25" t="s">
        <v>11</v>
      </c>
      <c r="G30" s="25" t="s">
        <v>11</v>
      </c>
      <c r="H30" s="25" t="s">
        <v>4755</v>
      </c>
      <c r="I30" s="25" t="s">
        <v>1554</v>
      </c>
      <c r="J30" s="25" t="s">
        <v>1623</v>
      </c>
      <c r="K30" s="25" t="s">
        <v>1559</v>
      </c>
      <c r="L30" s="25" t="s">
        <v>1623</v>
      </c>
      <c r="M30" s="25" t="s">
        <v>11</v>
      </c>
      <c r="N30" s="25" t="s">
        <v>11</v>
      </c>
      <c r="O30" s="25" t="s">
        <v>11</v>
      </c>
      <c r="P30" s="25" t="s">
        <v>11</v>
      </c>
      <c r="Q30" s="25" t="s">
        <v>11</v>
      </c>
      <c r="R30" s="25" t="s">
        <v>11</v>
      </c>
      <c r="S30" s="25" t="s">
        <v>11</v>
      </c>
      <c r="T30" s="25" t="s">
        <v>11</v>
      </c>
      <c r="U30" s="25" t="s">
        <v>10</v>
      </c>
      <c r="V30" s="25" t="s">
        <v>11</v>
      </c>
      <c r="W30" s="25" t="s">
        <v>11</v>
      </c>
      <c r="X30" s="25">
        <v>0</v>
      </c>
      <c r="Y30" s="25" t="s">
        <v>11</v>
      </c>
      <c r="Z30" s="25" t="s">
        <v>1539</v>
      </c>
      <c r="AA30" s="25" t="s">
        <v>11</v>
      </c>
      <c r="AB30" s="25" t="s">
        <v>11</v>
      </c>
      <c r="AC30" s="25" t="s">
        <v>11</v>
      </c>
      <c r="AD30" s="25">
        <v>0</v>
      </c>
      <c r="AE30" s="25">
        <v>0</v>
      </c>
      <c r="AF30" s="25">
        <v>3316</v>
      </c>
      <c r="AG30" s="25" t="s">
        <v>1148</v>
      </c>
    </row>
    <row r="31" spans="1:33">
      <c r="A31" s="25" t="s">
        <v>2622</v>
      </c>
      <c r="B31" s="25" t="s">
        <v>2623</v>
      </c>
      <c r="C31" s="25" t="s">
        <v>1536</v>
      </c>
      <c r="D31" s="25" t="s">
        <v>11</v>
      </c>
      <c r="E31" s="25" t="s">
        <v>11</v>
      </c>
      <c r="F31" s="25" t="s">
        <v>11</v>
      </c>
      <c r="G31" s="25" t="s">
        <v>11</v>
      </c>
      <c r="H31" s="25" t="s">
        <v>2624</v>
      </c>
      <c r="I31" s="25" t="s">
        <v>11</v>
      </c>
      <c r="J31" s="25" t="s">
        <v>11</v>
      </c>
      <c r="K31" s="25" t="s">
        <v>11</v>
      </c>
      <c r="L31" s="25" t="s">
        <v>1623</v>
      </c>
      <c r="M31" s="25" t="s">
        <v>11</v>
      </c>
      <c r="N31" s="25" t="s">
        <v>11</v>
      </c>
      <c r="O31" s="25" t="s">
        <v>11</v>
      </c>
      <c r="P31" s="25" t="s">
        <v>11</v>
      </c>
      <c r="Q31" s="25" t="s">
        <v>11</v>
      </c>
      <c r="R31" s="25" t="s">
        <v>11</v>
      </c>
      <c r="S31" s="25" t="s">
        <v>11</v>
      </c>
      <c r="T31" s="25" t="s">
        <v>1768</v>
      </c>
      <c r="U31" s="25" t="s">
        <v>10</v>
      </c>
      <c r="V31" s="25" t="s">
        <v>11</v>
      </c>
      <c r="W31" s="25" t="s">
        <v>11</v>
      </c>
      <c r="X31" s="25">
        <v>0</v>
      </c>
      <c r="Y31" s="25" t="s">
        <v>11</v>
      </c>
      <c r="Z31" s="25" t="s">
        <v>1539</v>
      </c>
      <c r="AA31" s="25" t="s">
        <v>11</v>
      </c>
      <c r="AB31" s="25" t="s">
        <v>11</v>
      </c>
      <c r="AC31" s="25" t="s">
        <v>11</v>
      </c>
      <c r="AD31" s="25">
        <v>560</v>
      </c>
      <c r="AE31" s="25">
        <v>0</v>
      </c>
      <c r="AF31" s="25">
        <v>4786</v>
      </c>
      <c r="AG31" s="25" t="s">
        <v>7146</v>
      </c>
    </row>
    <row r="32" spans="1:33">
      <c r="A32" s="25" t="s">
        <v>3716</v>
      </c>
      <c r="B32" s="25" t="s">
        <v>3717</v>
      </c>
      <c r="C32" s="25" t="s">
        <v>1541</v>
      </c>
      <c r="D32" s="25" t="s">
        <v>11</v>
      </c>
      <c r="E32" s="25" t="s">
        <v>11</v>
      </c>
      <c r="F32" s="25" t="s">
        <v>3718</v>
      </c>
      <c r="G32" s="25" t="s">
        <v>1751</v>
      </c>
      <c r="H32" s="25" t="s">
        <v>3719</v>
      </c>
      <c r="I32" s="202" t="s">
        <v>1568</v>
      </c>
      <c r="J32" s="25" t="s">
        <v>1623</v>
      </c>
      <c r="K32" s="25" t="s">
        <v>1559</v>
      </c>
      <c r="L32" s="25" t="s">
        <v>1623</v>
      </c>
      <c r="M32" s="25" t="s">
        <v>11</v>
      </c>
      <c r="N32" s="25" t="s">
        <v>11</v>
      </c>
      <c r="O32" s="25" t="s">
        <v>11</v>
      </c>
      <c r="P32" s="25" t="s">
        <v>11</v>
      </c>
      <c r="Q32" s="25" t="s">
        <v>11</v>
      </c>
      <c r="R32" s="25" t="s">
        <v>11</v>
      </c>
      <c r="S32" s="25" t="s">
        <v>11</v>
      </c>
      <c r="T32" s="25" t="s">
        <v>1625</v>
      </c>
      <c r="U32" s="25" t="s">
        <v>14</v>
      </c>
      <c r="V32" s="25" t="s">
        <v>11</v>
      </c>
      <c r="W32" s="25" t="s">
        <v>11</v>
      </c>
      <c r="X32" s="25">
        <v>0</v>
      </c>
      <c r="Y32" s="25" t="s">
        <v>11</v>
      </c>
      <c r="Z32" s="25" t="s">
        <v>1539</v>
      </c>
      <c r="AA32" s="25" t="s">
        <v>11</v>
      </c>
      <c r="AB32" s="25" t="s">
        <v>11</v>
      </c>
      <c r="AC32" s="25" t="s">
        <v>11</v>
      </c>
      <c r="AD32" s="25">
        <v>840</v>
      </c>
      <c r="AE32" s="25">
        <v>0</v>
      </c>
      <c r="AF32" s="25">
        <v>3316</v>
      </c>
      <c r="AG32" s="25" t="s">
        <v>1626</v>
      </c>
    </row>
    <row r="33" spans="1:33">
      <c r="A33" s="25" t="s">
        <v>2295</v>
      </c>
      <c r="B33" s="25" t="s">
        <v>2296</v>
      </c>
      <c r="C33" s="25" t="s">
        <v>1536</v>
      </c>
      <c r="D33" s="25" t="s">
        <v>11</v>
      </c>
      <c r="E33" s="25" t="s">
        <v>11</v>
      </c>
      <c r="F33" s="25" t="s">
        <v>11</v>
      </c>
      <c r="G33" s="25" t="s">
        <v>11</v>
      </c>
      <c r="H33" s="25" t="s">
        <v>2297</v>
      </c>
      <c r="I33" s="25" t="s">
        <v>2298</v>
      </c>
      <c r="J33" s="25" t="s">
        <v>1623</v>
      </c>
      <c r="K33" s="25" t="s">
        <v>1559</v>
      </c>
      <c r="L33" s="25" t="s">
        <v>1623</v>
      </c>
      <c r="M33" s="25" t="s">
        <v>11</v>
      </c>
      <c r="N33" s="25" t="s">
        <v>11</v>
      </c>
      <c r="O33" s="25" t="s">
        <v>11</v>
      </c>
      <c r="P33" s="25" t="s">
        <v>11</v>
      </c>
      <c r="Q33" s="25" t="s">
        <v>11</v>
      </c>
      <c r="R33" s="25" t="s">
        <v>11</v>
      </c>
      <c r="S33" s="25" t="s">
        <v>11</v>
      </c>
      <c r="T33" s="25" t="s">
        <v>1858</v>
      </c>
      <c r="U33" s="25" t="s">
        <v>1544</v>
      </c>
      <c r="V33" s="25" t="s">
        <v>11</v>
      </c>
      <c r="W33" s="25" t="s">
        <v>11</v>
      </c>
      <c r="X33" s="25">
        <v>0</v>
      </c>
      <c r="Y33" s="25" t="s">
        <v>11</v>
      </c>
      <c r="Z33" s="25" t="s">
        <v>1539</v>
      </c>
      <c r="AA33" s="25" t="s">
        <v>11</v>
      </c>
      <c r="AB33" s="25" t="s">
        <v>11</v>
      </c>
      <c r="AC33" s="25" t="s">
        <v>11</v>
      </c>
      <c r="AD33" s="25">
        <v>460</v>
      </c>
      <c r="AE33" s="25">
        <v>0</v>
      </c>
      <c r="AF33" s="25">
        <v>6766</v>
      </c>
      <c r="AG33" s="25" t="s">
        <v>7147</v>
      </c>
    </row>
    <row r="34" spans="1:33">
      <c r="A34" s="25" t="s">
        <v>2731</v>
      </c>
      <c r="B34" s="25" t="s">
        <v>2732</v>
      </c>
      <c r="C34" s="25" t="s">
        <v>1541</v>
      </c>
      <c r="D34" s="25" t="s">
        <v>11</v>
      </c>
      <c r="E34" s="25" t="s">
        <v>11</v>
      </c>
      <c r="F34" s="25" t="s">
        <v>11</v>
      </c>
      <c r="G34" s="25" t="s">
        <v>11</v>
      </c>
      <c r="H34" s="25" t="s">
        <v>2733</v>
      </c>
      <c r="I34" s="202" t="s">
        <v>1797</v>
      </c>
      <c r="J34" s="25" t="s">
        <v>1623</v>
      </c>
      <c r="K34" s="25" t="s">
        <v>1551</v>
      </c>
      <c r="L34" s="25" t="s">
        <v>1623</v>
      </c>
      <c r="M34" s="25" t="s">
        <v>11</v>
      </c>
      <c r="N34" s="25" t="s">
        <v>11</v>
      </c>
      <c r="O34" s="25" t="s">
        <v>11</v>
      </c>
      <c r="P34" s="25" t="s">
        <v>11</v>
      </c>
      <c r="Q34" s="25" t="s">
        <v>2733</v>
      </c>
      <c r="R34" s="25" t="s">
        <v>11</v>
      </c>
      <c r="S34" s="25" t="s">
        <v>11</v>
      </c>
      <c r="T34" s="25" t="s">
        <v>11</v>
      </c>
      <c r="U34" s="25" t="s">
        <v>11</v>
      </c>
      <c r="V34" s="25" t="s">
        <v>11</v>
      </c>
      <c r="W34" s="25" t="s">
        <v>11</v>
      </c>
      <c r="X34" s="25">
        <v>0</v>
      </c>
      <c r="Y34" s="25" t="s">
        <v>11</v>
      </c>
      <c r="Z34" s="25" t="s">
        <v>1539</v>
      </c>
      <c r="AA34" s="25" t="s">
        <v>11</v>
      </c>
      <c r="AB34" s="25" t="s">
        <v>11</v>
      </c>
      <c r="AC34" s="25" t="s">
        <v>11</v>
      </c>
      <c r="AD34" s="25">
        <v>460</v>
      </c>
      <c r="AE34" s="25">
        <v>0</v>
      </c>
      <c r="AF34" s="25">
        <v>960</v>
      </c>
      <c r="AG34" s="25" t="s">
        <v>1854</v>
      </c>
    </row>
    <row r="35" spans="1:33">
      <c r="A35" s="25" t="s">
        <v>4801</v>
      </c>
      <c r="B35" s="25" t="s">
        <v>4802</v>
      </c>
      <c r="C35" s="25" t="s">
        <v>1541</v>
      </c>
      <c r="D35" s="25" t="s">
        <v>11</v>
      </c>
      <c r="E35" s="25" t="s">
        <v>11</v>
      </c>
      <c r="F35" s="25" t="s">
        <v>4803</v>
      </c>
      <c r="G35" s="25" t="s">
        <v>1966</v>
      </c>
      <c r="H35" s="25" t="s">
        <v>4790</v>
      </c>
      <c r="I35" s="25" t="s">
        <v>1797</v>
      </c>
      <c r="J35" s="25" t="s">
        <v>1623</v>
      </c>
      <c r="K35" s="25" t="s">
        <v>2138</v>
      </c>
      <c r="L35" s="25" t="s">
        <v>1623</v>
      </c>
      <c r="M35" s="25" t="s">
        <v>11</v>
      </c>
      <c r="N35" s="25" t="s">
        <v>4804</v>
      </c>
      <c r="O35" s="25" t="s">
        <v>11</v>
      </c>
      <c r="P35" s="25" t="s">
        <v>4805</v>
      </c>
      <c r="Q35" s="25" t="s">
        <v>4790</v>
      </c>
      <c r="R35" s="25" t="s">
        <v>11</v>
      </c>
      <c r="S35" s="25" t="s">
        <v>11</v>
      </c>
      <c r="T35" s="25" t="s">
        <v>4806</v>
      </c>
      <c r="U35" s="25" t="s">
        <v>1544</v>
      </c>
      <c r="V35" s="25" t="s">
        <v>11</v>
      </c>
      <c r="W35" s="25" t="s">
        <v>11</v>
      </c>
      <c r="X35" s="25">
        <v>0</v>
      </c>
      <c r="Y35" s="25" t="s">
        <v>11</v>
      </c>
      <c r="Z35" s="25" t="s">
        <v>1539</v>
      </c>
      <c r="AA35" s="25" t="s">
        <v>11</v>
      </c>
      <c r="AB35" s="25" t="s">
        <v>11</v>
      </c>
      <c r="AC35" s="25" t="s">
        <v>11</v>
      </c>
      <c r="AD35" s="25">
        <v>460</v>
      </c>
      <c r="AE35" s="25">
        <v>0</v>
      </c>
      <c r="AF35" s="25">
        <v>960</v>
      </c>
      <c r="AG35" s="25" t="s">
        <v>1854</v>
      </c>
    </row>
    <row r="36" spans="1:33">
      <c r="A36" s="25" t="s">
        <v>2971</v>
      </c>
      <c r="B36" s="25" t="s">
        <v>2972</v>
      </c>
      <c r="C36" s="25" t="s">
        <v>1541</v>
      </c>
      <c r="D36" s="25" t="s">
        <v>11</v>
      </c>
      <c r="E36" s="25" t="s">
        <v>11</v>
      </c>
      <c r="F36" s="25" t="s">
        <v>11</v>
      </c>
      <c r="G36" s="25" t="s">
        <v>11</v>
      </c>
      <c r="H36" s="25" t="s">
        <v>2973</v>
      </c>
      <c r="I36" s="25" t="s">
        <v>11</v>
      </c>
      <c r="J36" s="25" t="s">
        <v>11</v>
      </c>
      <c r="K36" s="25" t="s">
        <v>11</v>
      </c>
      <c r="L36" s="25" t="s">
        <v>1623</v>
      </c>
      <c r="M36" s="25" t="s">
        <v>11</v>
      </c>
      <c r="N36" s="25" t="s">
        <v>11</v>
      </c>
      <c r="O36" s="25" t="s">
        <v>11</v>
      </c>
      <c r="P36" s="25" t="s">
        <v>11</v>
      </c>
      <c r="Q36" s="25" t="s">
        <v>11</v>
      </c>
      <c r="R36" s="25" t="s">
        <v>11</v>
      </c>
      <c r="S36" s="25" t="s">
        <v>11</v>
      </c>
      <c r="T36" s="25" t="s">
        <v>1768</v>
      </c>
      <c r="U36" s="25" t="s">
        <v>14</v>
      </c>
      <c r="V36" s="25" t="s">
        <v>11</v>
      </c>
      <c r="W36" s="25" t="s">
        <v>11</v>
      </c>
      <c r="X36" s="25">
        <v>0</v>
      </c>
      <c r="Y36" s="25" t="s">
        <v>11</v>
      </c>
      <c r="Z36" s="25" t="s">
        <v>1539</v>
      </c>
      <c r="AA36" s="25" t="s">
        <v>11</v>
      </c>
      <c r="AB36" s="25" t="s">
        <v>11</v>
      </c>
      <c r="AC36" s="25" t="s">
        <v>11</v>
      </c>
      <c r="AD36" s="25">
        <v>960</v>
      </c>
      <c r="AE36" s="25">
        <v>0</v>
      </c>
      <c r="AF36" s="25">
        <v>5082.4799999999996</v>
      </c>
      <c r="AG36" s="25" t="s">
        <v>7148</v>
      </c>
    </row>
    <row r="37" spans="1:33">
      <c r="A37" s="25" t="s">
        <v>2052</v>
      </c>
      <c r="B37" s="25" t="s">
        <v>2053</v>
      </c>
      <c r="C37" s="25" t="s">
        <v>1541</v>
      </c>
      <c r="D37" s="25" t="s">
        <v>11</v>
      </c>
      <c r="E37" s="25" t="s">
        <v>11</v>
      </c>
      <c r="F37" s="25" t="s">
        <v>11</v>
      </c>
      <c r="G37" s="25" t="s">
        <v>11</v>
      </c>
      <c r="H37" s="25" t="s">
        <v>2054</v>
      </c>
      <c r="I37" s="25" t="s">
        <v>11</v>
      </c>
      <c r="J37" s="25" t="s">
        <v>11</v>
      </c>
      <c r="K37" s="25" t="s">
        <v>11</v>
      </c>
      <c r="L37" s="25" t="s">
        <v>1623</v>
      </c>
      <c r="M37" s="25" t="s">
        <v>11</v>
      </c>
      <c r="N37" s="25" t="s">
        <v>11</v>
      </c>
      <c r="O37" s="25" t="s">
        <v>11</v>
      </c>
      <c r="P37" s="25" t="s">
        <v>11</v>
      </c>
      <c r="Q37" s="25" t="s">
        <v>11</v>
      </c>
      <c r="R37" s="25" t="s">
        <v>11</v>
      </c>
      <c r="S37" s="25" t="s">
        <v>11</v>
      </c>
      <c r="T37" s="25" t="s">
        <v>1670</v>
      </c>
      <c r="U37" s="25" t="s">
        <v>12</v>
      </c>
      <c r="V37" s="25" t="s">
        <v>11</v>
      </c>
      <c r="W37" s="25" t="s">
        <v>11</v>
      </c>
      <c r="X37" s="25">
        <v>0</v>
      </c>
      <c r="Y37" s="25" t="s">
        <v>11</v>
      </c>
      <c r="Z37" s="25" t="s">
        <v>1539</v>
      </c>
      <c r="AA37" s="25" t="s">
        <v>11</v>
      </c>
      <c r="AB37" s="25" t="s">
        <v>11</v>
      </c>
      <c r="AC37" s="25" t="s">
        <v>11</v>
      </c>
      <c r="AD37" s="25">
        <v>0</v>
      </c>
      <c r="AE37" s="25">
        <v>0</v>
      </c>
      <c r="AF37" s="25">
        <v>30383.99</v>
      </c>
      <c r="AG37" s="25" t="s">
        <v>7149</v>
      </c>
    </row>
    <row r="38" spans="1:33">
      <c r="A38" s="25" t="s">
        <v>3720</v>
      </c>
      <c r="B38" s="25" t="s">
        <v>3721</v>
      </c>
      <c r="C38" s="25" t="s">
        <v>1541</v>
      </c>
      <c r="D38" s="25" t="s">
        <v>11</v>
      </c>
      <c r="E38" s="25" t="s">
        <v>11</v>
      </c>
      <c r="F38" s="25" t="s">
        <v>11</v>
      </c>
      <c r="G38" s="25" t="s">
        <v>11</v>
      </c>
      <c r="H38" s="25" t="s">
        <v>3722</v>
      </c>
      <c r="I38" s="25" t="s">
        <v>11</v>
      </c>
      <c r="J38" s="25" t="s">
        <v>11</v>
      </c>
      <c r="K38" s="25" t="s">
        <v>11</v>
      </c>
      <c r="L38" s="25" t="s">
        <v>1623</v>
      </c>
      <c r="M38" s="25" t="s">
        <v>11</v>
      </c>
      <c r="N38" s="25" t="s">
        <v>11</v>
      </c>
      <c r="O38" s="25" t="s">
        <v>11</v>
      </c>
      <c r="P38" s="25" t="s">
        <v>11</v>
      </c>
      <c r="Q38" s="25" t="s">
        <v>11</v>
      </c>
      <c r="R38" s="25" t="s">
        <v>11</v>
      </c>
      <c r="S38" s="25" t="s">
        <v>11</v>
      </c>
      <c r="T38" s="205" t="s">
        <v>1768</v>
      </c>
      <c r="U38" s="205" t="s">
        <v>12</v>
      </c>
      <c r="V38" s="25" t="s">
        <v>11</v>
      </c>
      <c r="W38" s="25" t="s">
        <v>11</v>
      </c>
      <c r="X38" s="25">
        <v>0</v>
      </c>
      <c r="Y38" s="25" t="s">
        <v>11</v>
      </c>
      <c r="Z38" s="25" t="s">
        <v>1539</v>
      </c>
      <c r="AA38" s="25" t="s">
        <v>11</v>
      </c>
      <c r="AB38" s="25" t="s">
        <v>11</v>
      </c>
      <c r="AC38" s="25" t="s">
        <v>11</v>
      </c>
      <c r="AD38" s="25">
        <v>0</v>
      </c>
      <c r="AE38" s="25">
        <v>0</v>
      </c>
      <c r="AF38" s="25">
        <v>3451.68</v>
      </c>
      <c r="AG38" s="25" t="s">
        <v>7150</v>
      </c>
    </row>
    <row r="39" spans="1:33">
      <c r="A39" s="25" t="s">
        <v>3762</v>
      </c>
      <c r="B39" s="25" t="s">
        <v>3763</v>
      </c>
      <c r="C39" s="25" t="s">
        <v>1536</v>
      </c>
      <c r="D39" s="25" t="s">
        <v>11</v>
      </c>
      <c r="E39" s="25" t="s">
        <v>11</v>
      </c>
      <c r="F39" s="25" t="s">
        <v>11</v>
      </c>
      <c r="G39" s="25" t="s">
        <v>11</v>
      </c>
      <c r="H39" s="25" t="s">
        <v>3764</v>
      </c>
      <c r="I39" s="25" t="s">
        <v>1567</v>
      </c>
      <c r="J39" s="25" t="s">
        <v>1623</v>
      </c>
      <c r="K39" s="25" t="s">
        <v>1553</v>
      </c>
      <c r="L39" s="25" t="s">
        <v>1623</v>
      </c>
      <c r="M39" s="25" t="s">
        <v>11</v>
      </c>
      <c r="N39" s="25" t="s">
        <v>11</v>
      </c>
      <c r="O39" s="25" t="s">
        <v>11</v>
      </c>
      <c r="P39" s="25" t="s">
        <v>11</v>
      </c>
      <c r="Q39" s="25" t="s">
        <v>11</v>
      </c>
      <c r="R39" s="25" t="s">
        <v>11</v>
      </c>
      <c r="S39" s="25" t="s">
        <v>11</v>
      </c>
      <c r="T39" s="25" t="s">
        <v>3765</v>
      </c>
      <c r="U39" s="25" t="s">
        <v>1563</v>
      </c>
      <c r="V39" s="25" t="s">
        <v>11</v>
      </c>
      <c r="W39" s="25" t="s">
        <v>11</v>
      </c>
      <c r="X39" s="25">
        <v>0</v>
      </c>
      <c r="Y39" s="25" t="s">
        <v>11</v>
      </c>
      <c r="Z39" s="25" t="s">
        <v>1539</v>
      </c>
      <c r="AA39" s="25" t="s">
        <v>11</v>
      </c>
      <c r="AB39" s="25" t="s">
        <v>11</v>
      </c>
      <c r="AC39" s="25" t="s">
        <v>11</v>
      </c>
      <c r="AD39" s="25">
        <v>230</v>
      </c>
      <c r="AE39" s="25">
        <v>0</v>
      </c>
      <c r="AF39" s="25">
        <v>980</v>
      </c>
      <c r="AG39" s="25" t="s">
        <v>1549</v>
      </c>
    </row>
    <row r="40" spans="1:33">
      <c r="A40" s="25" t="s">
        <v>5103</v>
      </c>
      <c r="B40" s="25" t="s">
        <v>5104</v>
      </c>
      <c r="C40" s="25" t="s">
        <v>1536</v>
      </c>
      <c r="D40" s="25" t="s">
        <v>11</v>
      </c>
      <c r="E40" s="25" t="s">
        <v>11</v>
      </c>
      <c r="F40" s="25" t="s">
        <v>5105</v>
      </c>
      <c r="G40" s="25" t="s">
        <v>1564</v>
      </c>
      <c r="H40" s="25" t="s">
        <v>5106</v>
      </c>
      <c r="I40" s="25" t="s">
        <v>1554</v>
      </c>
      <c r="J40" s="25" t="s">
        <v>1623</v>
      </c>
      <c r="K40" s="25" t="s">
        <v>1559</v>
      </c>
      <c r="L40" s="25" t="s">
        <v>1623</v>
      </c>
      <c r="M40" s="25" t="s">
        <v>11</v>
      </c>
      <c r="N40" s="25" t="s">
        <v>11</v>
      </c>
      <c r="O40" s="25" t="s">
        <v>11</v>
      </c>
      <c r="P40" s="25" t="s">
        <v>11</v>
      </c>
      <c r="Q40" s="25" t="s">
        <v>11</v>
      </c>
      <c r="R40" s="25" t="s">
        <v>11</v>
      </c>
      <c r="S40" s="25" t="s">
        <v>11</v>
      </c>
      <c r="T40" s="25" t="s">
        <v>1633</v>
      </c>
      <c r="U40" s="25" t="s">
        <v>10</v>
      </c>
      <c r="V40" s="25" t="s">
        <v>1546</v>
      </c>
      <c r="W40" s="25" t="s">
        <v>11</v>
      </c>
      <c r="X40" s="25">
        <v>0</v>
      </c>
      <c r="Y40" s="25" t="s">
        <v>11</v>
      </c>
      <c r="Z40" s="25" t="s">
        <v>1539</v>
      </c>
      <c r="AA40" s="25" t="s">
        <v>11</v>
      </c>
      <c r="AB40" s="25" t="s">
        <v>11</v>
      </c>
      <c r="AC40" s="25" t="s">
        <v>11</v>
      </c>
      <c r="AD40" s="25">
        <v>840</v>
      </c>
      <c r="AE40" s="25">
        <v>0</v>
      </c>
      <c r="AF40" s="25">
        <v>3316</v>
      </c>
      <c r="AG40" s="25" t="s">
        <v>1626</v>
      </c>
    </row>
    <row r="41" spans="1:33">
      <c r="A41" s="25" t="s">
        <v>3968</v>
      </c>
      <c r="B41" s="25" t="s">
        <v>3969</v>
      </c>
      <c r="C41" s="25" t="s">
        <v>1541</v>
      </c>
      <c r="D41" s="25" t="s">
        <v>11</v>
      </c>
      <c r="E41" s="25" t="s">
        <v>11</v>
      </c>
      <c r="F41" s="25" t="s">
        <v>3970</v>
      </c>
      <c r="G41" s="25" t="s">
        <v>130</v>
      </c>
      <c r="H41" s="25" t="s">
        <v>3971</v>
      </c>
      <c r="I41" s="25" t="s">
        <v>1547</v>
      </c>
      <c r="J41" s="25" t="s">
        <v>1623</v>
      </c>
      <c r="K41" s="25" t="s">
        <v>1559</v>
      </c>
      <c r="L41" s="25" t="s">
        <v>1623</v>
      </c>
      <c r="M41" s="25" t="s">
        <v>11</v>
      </c>
      <c r="N41" s="25" t="s">
        <v>11</v>
      </c>
      <c r="O41" s="25" t="s">
        <v>11</v>
      </c>
      <c r="P41" s="25" t="s">
        <v>11</v>
      </c>
      <c r="Q41" s="25" t="s">
        <v>11</v>
      </c>
      <c r="R41" s="25" t="s">
        <v>11</v>
      </c>
      <c r="S41" s="25" t="s">
        <v>11</v>
      </c>
      <c r="T41" s="25" t="s">
        <v>2203</v>
      </c>
      <c r="U41" s="25" t="s">
        <v>11</v>
      </c>
      <c r="V41" s="25" t="s">
        <v>11</v>
      </c>
      <c r="W41" s="25" t="s">
        <v>11</v>
      </c>
      <c r="X41" s="25">
        <v>0</v>
      </c>
      <c r="Y41" s="25" t="s">
        <v>11</v>
      </c>
      <c r="Z41" s="25" t="s">
        <v>1539</v>
      </c>
      <c r="AA41" s="25" t="s">
        <v>11</v>
      </c>
      <c r="AB41" s="25" t="s">
        <v>11</v>
      </c>
      <c r="AC41" s="25" t="s">
        <v>11</v>
      </c>
      <c r="AD41" s="25">
        <v>800</v>
      </c>
      <c r="AE41" s="25">
        <v>0</v>
      </c>
      <c r="AF41" s="25">
        <v>3316</v>
      </c>
      <c r="AG41" s="25" t="s">
        <v>2044</v>
      </c>
    </row>
    <row r="42" spans="1:33">
      <c r="A42" s="25" t="s">
        <v>3353</v>
      </c>
      <c r="B42" s="25" t="s">
        <v>3354</v>
      </c>
      <c r="C42" s="25" t="s">
        <v>1536</v>
      </c>
      <c r="D42" s="25" t="s">
        <v>11</v>
      </c>
      <c r="E42" s="25" t="s">
        <v>11</v>
      </c>
      <c r="F42" s="25" t="s">
        <v>11</v>
      </c>
      <c r="G42" s="25" t="s">
        <v>11</v>
      </c>
      <c r="H42" s="25" t="s">
        <v>3355</v>
      </c>
      <c r="I42" s="202" t="s">
        <v>11</v>
      </c>
      <c r="J42" s="25" t="s">
        <v>11</v>
      </c>
      <c r="K42" s="25" t="s">
        <v>11</v>
      </c>
      <c r="L42" s="25" t="s">
        <v>1623</v>
      </c>
      <c r="M42" s="25" t="s">
        <v>11</v>
      </c>
      <c r="N42" s="25" t="s">
        <v>11</v>
      </c>
      <c r="O42" s="25" t="s">
        <v>11</v>
      </c>
      <c r="P42" s="25" t="s">
        <v>11</v>
      </c>
      <c r="Q42" s="25" t="s">
        <v>11</v>
      </c>
      <c r="R42" s="25" t="s">
        <v>11</v>
      </c>
      <c r="S42" s="25" t="s">
        <v>11</v>
      </c>
      <c r="T42" s="25" t="s">
        <v>1729</v>
      </c>
      <c r="U42" s="25" t="s">
        <v>14</v>
      </c>
      <c r="V42" s="25" t="s">
        <v>11</v>
      </c>
      <c r="W42" s="25" t="s">
        <v>11</v>
      </c>
      <c r="X42" s="25">
        <v>0</v>
      </c>
      <c r="Y42" s="25" t="s">
        <v>11</v>
      </c>
      <c r="Z42" s="25" t="s">
        <v>1645</v>
      </c>
      <c r="AA42" s="25" t="s">
        <v>1646</v>
      </c>
      <c r="AB42" s="25" t="s">
        <v>1722</v>
      </c>
      <c r="AC42" s="25" t="s">
        <v>11</v>
      </c>
      <c r="AD42" s="25">
        <v>0</v>
      </c>
      <c r="AE42" s="25">
        <v>0</v>
      </c>
      <c r="AF42" s="25">
        <v>-1383.76</v>
      </c>
      <c r="AG42" s="25" t="s">
        <v>3356</v>
      </c>
    </row>
    <row r="43" spans="1:33">
      <c r="A43" s="25" t="s">
        <v>3908</v>
      </c>
      <c r="B43" s="25" t="s">
        <v>3909</v>
      </c>
      <c r="C43" s="25" t="s">
        <v>1541</v>
      </c>
      <c r="D43" s="25" t="s">
        <v>11</v>
      </c>
      <c r="E43" s="25" t="s">
        <v>11</v>
      </c>
      <c r="F43" s="25" t="s">
        <v>11</v>
      </c>
      <c r="G43" s="25" t="s">
        <v>11</v>
      </c>
      <c r="H43" s="25" t="s">
        <v>3910</v>
      </c>
      <c r="I43" s="202" t="s">
        <v>11</v>
      </c>
      <c r="J43" s="25" t="s">
        <v>11</v>
      </c>
      <c r="K43" s="25" t="s">
        <v>11</v>
      </c>
      <c r="L43" s="25" t="s">
        <v>1623</v>
      </c>
      <c r="M43" s="25" t="s">
        <v>1643</v>
      </c>
      <c r="N43" s="25" t="s">
        <v>11</v>
      </c>
      <c r="O43" s="25" t="s">
        <v>11</v>
      </c>
      <c r="P43" s="25" t="s">
        <v>11</v>
      </c>
      <c r="Q43" s="25" t="s">
        <v>11</v>
      </c>
      <c r="R43" s="25" t="s">
        <v>11</v>
      </c>
      <c r="S43" s="25" t="s">
        <v>11</v>
      </c>
      <c r="T43" s="25" t="s">
        <v>1775</v>
      </c>
      <c r="U43" s="25" t="s">
        <v>16</v>
      </c>
      <c r="V43" s="25" t="s">
        <v>11</v>
      </c>
      <c r="W43" s="25" t="s">
        <v>11</v>
      </c>
      <c r="X43" s="25">
        <v>0</v>
      </c>
      <c r="Y43" s="25" t="s">
        <v>11</v>
      </c>
      <c r="Z43" s="25" t="s">
        <v>1539</v>
      </c>
      <c r="AA43" s="25" t="s">
        <v>11</v>
      </c>
      <c r="AB43" s="25" t="s">
        <v>11</v>
      </c>
      <c r="AC43" s="25" t="s">
        <v>11</v>
      </c>
      <c r="AD43" s="25">
        <v>280</v>
      </c>
      <c r="AE43" s="25">
        <v>0</v>
      </c>
      <c r="AF43" s="25">
        <v>16799.650000000001</v>
      </c>
      <c r="AG43" s="25" t="s">
        <v>7151</v>
      </c>
    </row>
    <row r="44" spans="1:33">
      <c r="A44" s="25" t="s">
        <v>3582</v>
      </c>
      <c r="B44" s="25" t="s">
        <v>3583</v>
      </c>
      <c r="C44" s="25" t="s">
        <v>1536</v>
      </c>
      <c r="D44" s="25" t="s">
        <v>11</v>
      </c>
      <c r="E44" s="25" t="s">
        <v>11</v>
      </c>
      <c r="F44" s="25" t="s">
        <v>3584</v>
      </c>
      <c r="G44" s="25" t="s">
        <v>1566</v>
      </c>
      <c r="H44" s="25" t="s">
        <v>3585</v>
      </c>
      <c r="I44" s="25" t="s">
        <v>1547</v>
      </c>
      <c r="J44" s="25" t="s">
        <v>1623</v>
      </c>
      <c r="K44" s="25" t="s">
        <v>1685</v>
      </c>
      <c r="L44" s="25" t="s">
        <v>1623</v>
      </c>
      <c r="M44" s="25" t="s">
        <v>11</v>
      </c>
      <c r="N44" s="25" t="s">
        <v>11</v>
      </c>
      <c r="O44" s="25" t="s">
        <v>11</v>
      </c>
      <c r="P44" s="25" t="s">
        <v>11</v>
      </c>
      <c r="Q44" s="25" t="s">
        <v>11</v>
      </c>
      <c r="R44" s="25" t="s">
        <v>11</v>
      </c>
      <c r="S44" s="25" t="s">
        <v>11</v>
      </c>
      <c r="T44" s="25" t="s">
        <v>2009</v>
      </c>
      <c r="U44" s="25" t="s">
        <v>1562</v>
      </c>
      <c r="V44" s="25" t="s">
        <v>11</v>
      </c>
      <c r="W44" s="25" t="s">
        <v>11</v>
      </c>
      <c r="X44" s="25">
        <v>0</v>
      </c>
      <c r="Y44" s="25" t="s">
        <v>11</v>
      </c>
      <c r="Z44" s="25" t="s">
        <v>1539</v>
      </c>
      <c r="AA44" s="25" t="s">
        <v>11</v>
      </c>
      <c r="AB44" s="25" t="s">
        <v>11</v>
      </c>
      <c r="AC44" s="25" t="s">
        <v>11</v>
      </c>
      <c r="AD44" s="25">
        <v>0</v>
      </c>
      <c r="AE44" s="25">
        <v>0</v>
      </c>
      <c r="AF44" s="25">
        <v>0</v>
      </c>
      <c r="AG44" s="25" t="s">
        <v>7</v>
      </c>
    </row>
    <row r="45" spans="1:33">
      <c r="A45" s="25" t="s">
        <v>4358</v>
      </c>
      <c r="B45" s="25" t="s">
        <v>4359</v>
      </c>
      <c r="C45" s="25" t="s">
        <v>1541</v>
      </c>
      <c r="D45" s="25" t="s">
        <v>11</v>
      </c>
      <c r="E45" s="25" t="s">
        <v>11</v>
      </c>
      <c r="F45" s="25" t="s">
        <v>3399</v>
      </c>
      <c r="G45" s="25" t="s">
        <v>1564</v>
      </c>
      <c r="H45" s="25" t="s">
        <v>4360</v>
      </c>
      <c r="I45" s="25" t="s">
        <v>1554</v>
      </c>
      <c r="J45" s="25" t="s">
        <v>1623</v>
      </c>
      <c r="K45" s="25" t="s">
        <v>1537</v>
      </c>
      <c r="L45" s="25" t="s">
        <v>1623</v>
      </c>
      <c r="M45" s="25" t="s">
        <v>11</v>
      </c>
      <c r="N45" s="25" t="s">
        <v>11</v>
      </c>
      <c r="O45" s="25" t="s">
        <v>11</v>
      </c>
      <c r="P45" s="25" t="s">
        <v>11</v>
      </c>
      <c r="Q45" s="25" t="s">
        <v>11</v>
      </c>
      <c r="R45" s="25" t="s">
        <v>11</v>
      </c>
      <c r="S45" s="25" t="s">
        <v>11</v>
      </c>
      <c r="T45" s="25" t="s">
        <v>1651</v>
      </c>
      <c r="U45" s="25" t="s">
        <v>10</v>
      </c>
      <c r="V45" s="25" t="s">
        <v>11</v>
      </c>
      <c r="W45" s="25" t="s">
        <v>11</v>
      </c>
      <c r="X45" s="25">
        <v>0</v>
      </c>
      <c r="Y45" s="25" t="s">
        <v>11</v>
      </c>
      <c r="Z45" s="25" t="s">
        <v>1539</v>
      </c>
      <c r="AA45" s="25" t="s">
        <v>11</v>
      </c>
      <c r="AB45" s="25" t="s">
        <v>11</v>
      </c>
      <c r="AC45" s="25" t="s">
        <v>11</v>
      </c>
      <c r="AD45" s="25">
        <v>0</v>
      </c>
      <c r="AE45" s="25">
        <v>0</v>
      </c>
      <c r="AF45" s="25">
        <v>1880</v>
      </c>
      <c r="AG45" s="25" t="s">
        <v>1555</v>
      </c>
    </row>
    <row r="46" spans="1:33">
      <c r="A46" s="25" t="s">
        <v>3962</v>
      </c>
      <c r="B46" s="25" t="s">
        <v>3963</v>
      </c>
      <c r="C46" s="25" t="s">
        <v>1536</v>
      </c>
      <c r="D46" s="25" t="s">
        <v>11</v>
      </c>
      <c r="E46" s="25" t="s">
        <v>11</v>
      </c>
      <c r="F46" s="25" t="s">
        <v>11</v>
      </c>
      <c r="G46" s="25" t="s">
        <v>11</v>
      </c>
      <c r="H46" s="25" t="s">
        <v>3642</v>
      </c>
      <c r="I46" s="25" t="s">
        <v>11</v>
      </c>
      <c r="J46" s="25" t="s">
        <v>11</v>
      </c>
      <c r="K46" s="25" t="s">
        <v>11</v>
      </c>
      <c r="L46" s="25" t="s">
        <v>1623</v>
      </c>
      <c r="M46" s="25" t="s">
        <v>11</v>
      </c>
      <c r="N46" s="25" t="s">
        <v>11</v>
      </c>
      <c r="O46" s="25" t="s">
        <v>11</v>
      </c>
      <c r="P46" s="25" t="s">
        <v>11</v>
      </c>
      <c r="Q46" s="25" t="s">
        <v>11</v>
      </c>
      <c r="R46" s="25" t="s">
        <v>11</v>
      </c>
      <c r="S46" s="25" t="s">
        <v>11</v>
      </c>
      <c r="T46" s="25" t="s">
        <v>1651</v>
      </c>
      <c r="U46" s="25" t="s">
        <v>16</v>
      </c>
      <c r="V46" s="25" t="s">
        <v>11</v>
      </c>
      <c r="W46" s="25" t="s">
        <v>11</v>
      </c>
      <c r="X46" s="25">
        <v>0</v>
      </c>
      <c r="Y46" s="25" t="s">
        <v>11</v>
      </c>
      <c r="Z46" s="25" t="s">
        <v>1539</v>
      </c>
      <c r="AA46" s="25" t="s">
        <v>11</v>
      </c>
      <c r="AB46" s="25" t="s">
        <v>11</v>
      </c>
      <c r="AC46" s="25" t="s">
        <v>11</v>
      </c>
      <c r="AD46" s="25">
        <v>840.27</v>
      </c>
      <c r="AE46" s="25">
        <v>0</v>
      </c>
      <c r="AF46" s="25">
        <v>54543.21</v>
      </c>
      <c r="AG46" s="25" t="s">
        <v>3964</v>
      </c>
    </row>
    <row r="47" spans="1:33">
      <c r="A47" s="25" t="s">
        <v>1933</v>
      </c>
      <c r="B47" s="25" t="s">
        <v>1934</v>
      </c>
      <c r="C47" s="25" t="s">
        <v>1536</v>
      </c>
      <c r="D47" s="25" t="s">
        <v>11</v>
      </c>
      <c r="E47" s="25" t="s">
        <v>11</v>
      </c>
      <c r="F47" s="25" t="s">
        <v>11</v>
      </c>
      <c r="G47" s="25" t="s">
        <v>11</v>
      </c>
      <c r="H47" s="25" t="s">
        <v>1935</v>
      </c>
      <c r="I47" s="25" t="s">
        <v>11</v>
      </c>
      <c r="J47" s="25" t="s">
        <v>11</v>
      </c>
      <c r="K47" s="25" t="s">
        <v>11</v>
      </c>
      <c r="L47" s="25" t="s">
        <v>1623</v>
      </c>
      <c r="M47" s="25" t="s">
        <v>11</v>
      </c>
      <c r="N47" s="25" t="s">
        <v>11</v>
      </c>
      <c r="O47" s="25" t="s">
        <v>11</v>
      </c>
      <c r="P47" s="25" t="s">
        <v>11</v>
      </c>
      <c r="Q47" s="25" t="s">
        <v>11</v>
      </c>
      <c r="R47" s="25" t="s">
        <v>11</v>
      </c>
      <c r="S47" s="25" t="s">
        <v>11</v>
      </c>
      <c r="T47" s="25" t="s">
        <v>1661</v>
      </c>
      <c r="U47" s="25" t="s">
        <v>10</v>
      </c>
      <c r="V47" s="25" t="s">
        <v>11</v>
      </c>
      <c r="W47" s="25" t="s">
        <v>11</v>
      </c>
      <c r="X47" s="25">
        <v>0</v>
      </c>
      <c r="Y47" s="25" t="s">
        <v>11</v>
      </c>
      <c r="Z47" s="25" t="s">
        <v>1645</v>
      </c>
      <c r="AA47" s="25" t="s">
        <v>1575</v>
      </c>
      <c r="AB47" s="25" t="s">
        <v>1708</v>
      </c>
      <c r="AC47" s="25" t="s">
        <v>62</v>
      </c>
      <c r="AD47" s="25">
        <v>0</v>
      </c>
      <c r="AE47" s="25">
        <v>0</v>
      </c>
      <c r="AF47" s="25">
        <v>0</v>
      </c>
      <c r="AG47" s="25" t="s">
        <v>7</v>
      </c>
    </row>
    <row r="48" spans="1:33">
      <c r="A48" s="25" t="s">
        <v>1682</v>
      </c>
      <c r="B48" s="25" t="s">
        <v>1683</v>
      </c>
      <c r="C48" s="25" t="s">
        <v>1541</v>
      </c>
      <c r="D48" s="25" t="s">
        <v>11</v>
      </c>
      <c r="E48" s="25" t="s">
        <v>11</v>
      </c>
      <c r="F48" s="25" t="s">
        <v>11</v>
      </c>
      <c r="G48" s="25" t="s">
        <v>11</v>
      </c>
      <c r="H48" s="25" t="s">
        <v>1684</v>
      </c>
      <c r="I48" s="202" t="s">
        <v>11</v>
      </c>
      <c r="J48" s="25" t="s">
        <v>11</v>
      </c>
      <c r="K48" s="25" t="s">
        <v>11</v>
      </c>
      <c r="L48" s="25" t="s">
        <v>1623</v>
      </c>
      <c r="M48" s="25" t="s">
        <v>1643</v>
      </c>
      <c r="N48" s="25" t="s">
        <v>11</v>
      </c>
      <c r="O48" s="25" t="s">
        <v>11</v>
      </c>
      <c r="P48" s="25" t="s">
        <v>11</v>
      </c>
      <c r="Q48" s="25" t="s">
        <v>11</v>
      </c>
      <c r="R48" s="25" t="s">
        <v>11</v>
      </c>
      <c r="S48" s="25" t="s">
        <v>11</v>
      </c>
      <c r="T48" s="25" t="s">
        <v>1651</v>
      </c>
      <c r="U48" s="25" t="s">
        <v>16</v>
      </c>
      <c r="V48" s="25" t="s">
        <v>11</v>
      </c>
      <c r="W48" s="25" t="s">
        <v>11</v>
      </c>
      <c r="X48" s="25">
        <v>0</v>
      </c>
      <c r="Y48" s="25" t="s">
        <v>11</v>
      </c>
      <c r="Z48" s="25" t="s">
        <v>1645</v>
      </c>
      <c r="AA48" s="25" t="s">
        <v>1685</v>
      </c>
      <c r="AB48" s="25" t="s">
        <v>1653</v>
      </c>
      <c r="AC48" s="25" t="s">
        <v>958</v>
      </c>
      <c r="AD48" s="25">
        <v>0</v>
      </c>
      <c r="AE48" s="25">
        <v>0</v>
      </c>
      <c r="AF48" s="25">
        <v>0</v>
      </c>
      <c r="AG48" s="25" t="s">
        <v>7</v>
      </c>
    </row>
    <row r="49" spans="1:33">
      <c r="A49" s="25" t="s">
        <v>4355</v>
      </c>
      <c r="B49" s="25" t="s">
        <v>4356</v>
      </c>
      <c r="C49" s="25" t="s">
        <v>1541</v>
      </c>
      <c r="D49" s="25" t="s">
        <v>11</v>
      </c>
      <c r="E49" s="25" t="s">
        <v>11</v>
      </c>
      <c r="F49" s="25" t="s">
        <v>11</v>
      </c>
      <c r="G49" s="25" t="s">
        <v>11</v>
      </c>
      <c r="H49" s="25" t="s">
        <v>4357</v>
      </c>
      <c r="I49" s="25" t="s">
        <v>11</v>
      </c>
      <c r="J49" s="25" t="s">
        <v>11</v>
      </c>
      <c r="K49" s="25" t="s">
        <v>11</v>
      </c>
      <c r="L49" s="25" t="s">
        <v>1623</v>
      </c>
      <c r="M49" s="25" t="s">
        <v>1643</v>
      </c>
      <c r="N49" s="25" t="s">
        <v>11</v>
      </c>
      <c r="O49" s="25" t="s">
        <v>11</v>
      </c>
      <c r="P49" s="25" t="s">
        <v>11</v>
      </c>
      <c r="Q49" s="25" t="s">
        <v>11</v>
      </c>
      <c r="R49" s="25" t="s">
        <v>11</v>
      </c>
      <c r="S49" s="25" t="s">
        <v>11</v>
      </c>
      <c r="T49" s="25" t="s">
        <v>1574</v>
      </c>
      <c r="U49" s="25" t="s">
        <v>14</v>
      </c>
      <c r="V49" s="25" t="s">
        <v>11</v>
      </c>
      <c r="W49" s="25" t="s">
        <v>11</v>
      </c>
      <c r="X49" s="25">
        <v>0</v>
      </c>
      <c r="Y49" s="25" t="s">
        <v>11</v>
      </c>
      <c r="Z49" s="25" t="s">
        <v>1539</v>
      </c>
      <c r="AA49" s="25" t="s">
        <v>11</v>
      </c>
      <c r="AB49" s="25" t="s">
        <v>11</v>
      </c>
      <c r="AC49" s="25" t="s">
        <v>11</v>
      </c>
      <c r="AD49" s="25">
        <v>1400</v>
      </c>
      <c r="AE49" s="25">
        <v>0</v>
      </c>
      <c r="AF49" s="25">
        <v>20404.57</v>
      </c>
      <c r="AG49" s="25" t="s">
        <v>7152</v>
      </c>
    </row>
    <row r="50" spans="1:33">
      <c r="A50" s="25" t="s">
        <v>3492</v>
      </c>
      <c r="B50" s="25" t="s">
        <v>3493</v>
      </c>
      <c r="C50" s="25" t="s">
        <v>1536</v>
      </c>
      <c r="D50" s="25" t="s">
        <v>11</v>
      </c>
      <c r="E50" s="25" t="s">
        <v>11</v>
      </c>
      <c r="F50" s="25" t="s">
        <v>11</v>
      </c>
      <c r="G50" s="25" t="s">
        <v>11</v>
      </c>
      <c r="H50" s="25" t="s">
        <v>3494</v>
      </c>
      <c r="I50" s="25" t="s">
        <v>11</v>
      </c>
      <c r="J50" s="25" t="s">
        <v>11</v>
      </c>
      <c r="K50" s="25" t="s">
        <v>11</v>
      </c>
      <c r="L50" s="25" t="s">
        <v>1623</v>
      </c>
      <c r="M50" s="25" t="s">
        <v>11</v>
      </c>
      <c r="N50" s="25" t="s">
        <v>11</v>
      </c>
      <c r="O50" s="25" t="s">
        <v>11</v>
      </c>
      <c r="P50" s="25" t="s">
        <v>11</v>
      </c>
      <c r="Q50" s="25" t="s">
        <v>11</v>
      </c>
      <c r="R50" s="25" t="s">
        <v>11</v>
      </c>
      <c r="S50" s="25" t="s">
        <v>11</v>
      </c>
      <c r="T50" s="25" t="s">
        <v>1768</v>
      </c>
      <c r="U50" s="25" t="s">
        <v>16</v>
      </c>
      <c r="V50" s="25" t="s">
        <v>11</v>
      </c>
      <c r="W50" s="25" t="s">
        <v>11</v>
      </c>
      <c r="X50" s="25">
        <v>0</v>
      </c>
      <c r="Y50" s="25" t="s">
        <v>11</v>
      </c>
      <c r="Z50" s="25" t="s">
        <v>1539</v>
      </c>
      <c r="AA50" s="25" t="s">
        <v>11</v>
      </c>
      <c r="AB50" s="25" t="s">
        <v>11</v>
      </c>
      <c r="AC50" s="25" t="s">
        <v>11</v>
      </c>
      <c r="AD50" s="25">
        <v>559</v>
      </c>
      <c r="AE50" s="25">
        <v>0</v>
      </c>
      <c r="AF50" s="25">
        <v>64813.52</v>
      </c>
      <c r="AG50" s="25" t="s">
        <v>3495</v>
      </c>
    </row>
    <row r="51" spans="1:33">
      <c r="A51" s="25" t="s">
        <v>1752</v>
      </c>
      <c r="B51" s="25" t="s">
        <v>1753</v>
      </c>
      <c r="C51" s="25" t="s">
        <v>1541</v>
      </c>
      <c r="D51" s="25" t="s">
        <v>11</v>
      </c>
      <c r="E51" s="25" t="s">
        <v>11</v>
      </c>
      <c r="F51" s="25" t="s">
        <v>11</v>
      </c>
      <c r="G51" s="25" t="s">
        <v>11</v>
      </c>
      <c r="H51" s="25" t="s">
        <v>1754</v>
      </c>
      <c r="I51" s="202" t="s">
        <v>11</v>
      </c>
      <c r="J51" s="25" t="s">
        <v>11</v>
      </c>
      <c r="K51" s="25" t="s">
        <v>11</v>
      </c>
      <c r="L51" s="25" t="s">
        <v>1623</v>
      </c>
      <c r="M51" s="25" t="s">
        <v>11</v>
      </c>
      <c r="N51" s="25" t="s">
        <v>11</v>
      </c>
      <c r="O51" s="25" t="s">
        <v>11</v>
      </c>
      <c r="P51" s="25" t="s">
        <v>11</v>
      </c>
      <c r="Q51" s="25" t="s">
        <v>11</v>
      </c>
      <c r="R51" s="25" t="s">
        <v>11</v>
      </c>
      <c r="S51" s="25" t="s">
        <v>11</v>
      </c>
      <c r="T51" s="25" t="s">
        <v>1633</v>
      </c>
      <c r="U51" s="25" t="s">
        <v>13</v>
      </c>
      <c r="V51" s="25" t="s">
        <v>11</v>
      </c>
      <c r="W51" s="25" t="s">
        <v>11</v>
      </c>
      <c r="X51" s="25">
        <v>0</v>
      </c>
      <c r="Y51" s="25" t="s">
        <v>11</v>
      </c>
      <c r="Z51" s="25" t="s">
        <v>1539</v>
      </c>
      <c r="AA51" s="25" t="s">
        <v>11</v>
      </c>
      <c r="AB51" s="25" t="s">
        <v>11</v>
      </c>
      <c r="AC51" s="25" t="s">
        <v>11</v>
      </c>
      <c r="AD51" s="25">
        <v>3240</v>
      </c>
      <c r="AE51" s="25">
        <v>0</v>
      </c>
      <c r="AF51" s="25">
        <v>27168.81</v>
      </c>
      <c r="AG51" s="25" t="s">
        <v>7153</v>
      </c>
    </row>
    <row r="52" spans="1:33">
      <c r="A52" s="25" t="s">
        <v>4627</v>
      </c>
      <c r="B52" s="25" t="s">
        <v>4628</v>
      </c>
      <c r="C52" s="25" t="s">
        <v>1541</v>
      </c>
      <c r="D52" s="25" t="s">
        <v>11</v>
      </c>
      <c r="E52" s="25" t="s">
        <v>11</v>
      </c>
      <c r="F52" s="25" t="s">
        <v>11</v>
      </c>
      <c r="G52" s="25" t="s">
        <v>11</v>
      </c>
      <c r="H52" s="25" t="s">
        <v>4629</v>
      </c>
      <c r="I52" s="25" t="s">
        <v>4630</v>
      </c>
      <c r="J52" s="25" t="s">
        <v>1623</v>
      </c>
      <c r="K52" s="25" t="s">
        <v>1551</v>
      </c>
      <c r="L52" s="25" t="s">
        <v>1623</v>
      </c>
      <c r="M52" s="25" t="s">
        <v>11</v>
      </c>
      <c r="N52" s="25" t="s">
        <v>11</v>
      </c>
      <c r="O52" s="25" t="s">
        <v>11</v>
      </c>
      <c r="P52" s="25" t="s">
        <v>11</v>
      </c>
      <c r="Q52" s="25" t="s">
        <v>4629</v>
      </c>
      <c r="R52" s="25" t="s">
        <v>11</v>
      </c>
      <c r="S52" s="25" t="s">
        <v>11</v>
      </c>
      <c r="T52" s="25" t="s">
        <v>1633</v>
      </c>
      <c r="U52" s="25" t="s">
        <v>16</v>
      </c>
      <c r="V52" s="25" t="s">
        <v>1556</v>
      </c>
      <c r="W52" s="25" t="s">
        <v>11</v>
      </c>
      <c r="X52" s="25">
        <v>0</v>
      </c>
      <c r="Y52" s="25" t="s">
        <v>11</v>
      </c>
      <c r="Z52" s="25" t="s">
        <v>1539</v>
      </c>
      <c r="AA52" s="25" t="s">
        <v>11</v>
      </c>
      <c r="AB52" s="25" t="s">
        <v>11</v>
      </c>
      <c r="AC52" s="25" t="s">
        <v>11</v>
      </c>
      <c r="AD52" s="25">
        <v>0</v>
      </c>
      <c r="AE52" s="25">
        <v>0</v>
      </c>
      <c r="AF52" s="25">
        <v>3316</v>
      </c>
      <c r="AG52" s="25" t="s">
        <v>1148</v>
      </c>
    </row>
    <row r="53" spans="1:33">
      <c r="A53" s="25" t="s">
        <v>2805</v>
      </c>
      <c r="B53" s="25" t="s">
        <v>2806</v>
      </c>
      <c r="C53" s="25" t="s">
        <v>1541</v>
      </c>
      <c r="D53" s="25" t="s">
        <v>11</v>
      </c>
      <c r="E53" s="25" t="s">
        <v>11</v>
      </c>
      <c r="F53" s="25" t="s">
        <v>2807</v>
      </c>
      <c r="G53" s="25" t="s">
        <v>116</v>
      </c>
      <c r="H53" s="25" t="s">
        <v>2808</v>
      </c>
      <c r="I53" s="202" t="s">
        <v>11</v>
      </c>
      <c r="J53" s="25" t="s">
        <v>11</v>
      </c>
      <c r="K53" s="25" t="s">
        <v>2809</v>
      </c>
      <c r="L53" s="25" t="s">
        <v>1623</v>
      </c>
      <c r="M53" s="25" t="s">
        <v>11</v>
      </c>
      <c r="N53" s="25" t="s">
        <v>11</v>
      </c>
      <c r="O53" s="25" t="s">
        <v>11</v>
      </c>
      <c r="P53" s="25" t="s">
        <v>11</v>
      </c>
      <c r="Q53" s="25" t="s">
        <v>11</v>
      </c>
      <c r="R53" s="25" t="s">
        <v>11</v>
      </c>
      <c r="S53" s="25" t="s">
        <v>11</v>
      </c>
      <c r="T53" s="25" t="s">
        <v>1900</v>
      </c>
      <c r="U53" s="25" t="s">
        <v>12</v>
      </c>
      <c r="V53" s="25" t="s">
        <v>11</v>
      </c>
      <c r="W53" s="25" t="s">
        <v>11</v>
      </c>
      <c r="X53" s="25">
        <v>0</v>
      </c>
      <c r="Y53" s="25" t="s">
        <v>11</v>
      </c>
      <c r="Z53" s="25" t="s">
        <v>1539</v>
      </c>
      <c r="AA53" s="25" t="s">
        <v>11</v>
      </c>
      <c r="AB53" s="25" t="s">
        <v>11</v>
      </c>
      <c r="AC53" s="25" t="s">
        <v>11</v>
      </c>
      <c r="AD53" s="25">
        <v>1120</v>
      </c>
      <c r="AE53" s="25">
        <v>0</v>
      </c>
      <c r="AF53" s="25">
        <v>8621.52</v>
      </c>
      <c r="AG53" s="25" t="s">
        <v>7154</v>
      </c>
    </row>
    <row r="54" spans="1:33">
      <c r="A54" s="25" t="s">
        <v>2640</v>
      </c>
      <c r="B54" s="25" t="s">
        <v>2641</v>
      </c>
      <c r="C54" s="25" t="s">
        <v>1536</v>
      </c>
      <c r="D54" s="25" t="s">
        <v>11</v>
      </c>
      <c r="E54" s="25" t="s">
        <v>11</v>
      </c>
      <c r="F54" s="25" t="s">
        <v>2642</v>
      </c>
      <c r="G54" s="25" t="s">
        <v>1751</v>
      </c>
      <c r="H54" s="25" t="s">
        <v>2643</v>
      </c>
      <c r="I54" s="25" t="s">
        <v>1547</v>
      </c>
      <c r="J54" s="25" t="s">
        <v>1623</v>
      </c>
      <c r="K54" s="25" t="s">
        <v>1559</v>
      </c>
      <c r="L54" s="25" t="s">
        <v>1623</v>
      </c>
      <c r="M54" s="25" t="s">
        <v>11</v>
      </c>
      <c r="N54" s="25" t="s">
        <v>11</v>
      </c>
      <c r="O54" s="25" t="s">
        <v>11</v>
      </c>
      <c r="P54" s="25" t="s">
        <v>11</v>
      </c>
      <c r="Q54" s="25" t="s">
        <v>2643</v>
      </c>
      <c r="R54" s="25" t="s">
        <v>11</v>
      </c>
      <c r="S54" s="25" t="s">
        <v>11</v>
      </c>
      <c r="T54" s="25" t="s">
        <v>11</v>
      </c>
      <c r="U54" s="25" t="s">
        <v>14</v>
      </c>
      <c r="V54" s="25" t="s">
        <v>11</v>
      </c>
      <c r="W54" s="25" t="s">
        <v>11</v>
      </c>
      <c r="X54" s="25">
        <v>0</v>
      </c>
      <c r="Y54" s="25" t="s">
        <v>11</v>
      </c>
      <c r="Z54" s="25" t="s">
        <v>1539</v>
      </c>
      <c r="AA54" s="25" t="s">
        <v>11</v>
      </c>
      <c r="AB54" s="25" t="s">
        <v>11</v>
      </c>
      <c r="AC54" s="25" t="s">
        <v>11</v>
      </c>
      <c r="AD54" s="25">
        <v>840</v>
      </c>
      <c r="AE54" s="25">
        <v>0</v>
      </c>
      <c r="AF54" s="25">
        <v>3316</v>
      </c>
      <c r="AG54" s="25" t="s">
        <v>1626</v>
      </c>
    </row>
    <row r="55" spans="1:33">
      <c r="A55" s="25" t="s">
        <v>2605</v>
      </c>
      <c r="B55" s="25" t="s">
        <v>2606</v>
      </c>
      <c r="C55" s="25" t="s">
        <v>1541</v>
      </c>
      <c r="D55" s="25" t="s">
        <v>11</v>
      </c>
      <c r="E55" s="25" t="s">
        <v>11</v>
      </c>
      <c r="F55" s="25" t="s">
        <v>11</v>
      </c>
      <c r="G55" s="25" t="s">
        <v>11</v>
      </c>
      <c r="H55" s="25" t="s">
        <v>2604</v>
      </c>
      <c r="I55" s="25" t="s">
        <v>11</v>
      </c>
      <c r="J55" s="25" t="s">
        <v>11</v>
      </c>
      <c r="K55" s="25" t="s">
        <v>11</v>
      </c>
      <c r="L55" s="25" t="s">
        <v>1623</v>
      </c>
      <c r="M55" s="25" t="s">
        <v>11</v>
      </c>
      <c r="N55" s="25" t="s">
        <v>11</v>
      </c>
      <c r="O55" s="25" t="s">
        <v>11</v>
      </c>
      <c r="P55" s="25" t="s">
        <v>11</v>
      </c>
      <c r="Q55" s="25" t="s">
        <v>11</v>
      </c>
      <c r="R55" s="25" t="s">
        <v>11</v>
      </c>
      <c r="S55" s="25" t="s">
        <v>11</v>
      </c>
      <c r="T55" s="25" t="s">
        <v>2607</v>
      </c>
      <c r="U55" s="25" t="s">
        <v>1544</v>
      </c>
      <c r="V55" s="25" t="s">
        <v>11</v>
      </c>
      <c r="W55" s="25" t="s">
        <v>11</v>
      </c>
      <c r="X55" s="25">
        <v>0</v>
      </c>
      <c r="Y55" s="25" t="s">
        <v>11</v>
      </c>
      <c r="Z55" s="25" t="s">
        <v>1539</v>
      </c>
      <c r="AA55" s="25" t="s">
        <v>11</v>
      </c>
      <c r="AB55" s="25" t="s">
        <v>11</v>
      </c>
      <c r="AC55" s="25" t="s">
        <v>11</v>
      </c>
      <c r="AD55" s="25">
        <v>3440</v>
      </c>
      <c r="AE55" s="25">
        <v>0</v>
      </c>
      <c r="AF55" s="25">
        <v>27308.51</v>
      </c>
      <c r="AG55" s="25" t="s">
        <v>7155</v>
      </c>
    </row>
    <row r="56" spans="1:33">
      <c r="A56" s="25" t="s">
        <v>4900</v>
      </c>
      <c r="B56" s="25" t="s">
        <v>4901</v>
      </c>
      <c r="C56" s="25" t="s">
        <v>1541</v>
      </c>
      <c r="D56" s="25" t="s">
        <v>11</v>
      </c>
      <c r="E56" s="25" t="s">
        <v>11</v>
      </c>
      <c r="F56" s="25" t="s">
        <v>11</v>
      </c>
      <c r="G56" s="25" t="s">
        <v>11</v>
      </c>
      <c r="H56" s="25" t="s">
        <v>4902</v>
      </c>
      <c r="I56" s="202" t="s">
        <v>11</v>
      </c>
      <c r="J56" s="25" t="s">
        <v>11</v>
      </c>
      <c r="K56" s="25" t="s">
        <v>11</v>
      </c>
      <c r="L56" s="25" t="s">
        <v>1623</v>
      </c>
      <c r="M56" s="25" t="s">
        <v>11</v>
      </c>
      <c r="N56" s="25" t="s">
        <v>11</v>
      </c>
      <c r="O56" s="25" t="s">
        <v>11</v>
      </c>
      <c r="P56" s="25" t="s">
        <v>11</v>
      </c>
      <c r="Q56" s="25" t="s">
        <v>11</v>
      </c>
      <c r="R56" s="25" t="s">
        <v>11</v>
      </c>
      <c r="S56" s="25" t="s">
        <v>11</v>
      </c>
      <c r="T56" s="25" t="s">
        <v>1651</v>
      </c>
      <c r="U56" s="25" t="s">
        <v>10</v>
      </c>
      <c r="V56" s="25" t="s">
        <v>11</v>
      </c>
      <c r="W56" s="25" t="s">
        <v>11</v>
      </c>
      <c r="X56" s="25">
        <v>0</v>
      </c>
      <c r="Y56" s="25" t="s">
        <v>11</v>
      </c>
      <c r="Z56" s="25" t="s">
        <v>1539</v>
      </c>
      <c r="AA56" s="25" t="s">
        <v>11</v>
      </c>
      <c r="AB56" s="25" t="s">
        <v>11</v>
      </c>
      <c r="AC56" s="25" t="s">
        <v>11</v>
      </c>
      <c r="AD56" s="25">
        <v>560</v>
      </c>
      <c r="AE56" s="25">
        <v>0</v>
      </c>
      <c r="AF56" s="25">
        <v>9973.33</v>
      </c>
      <c r="AG56" s="25" t="s">
        <v>4903</v>
      </c>
    </row>
    <row r="57" spans="1:33">
      <c r="A57" s="25" t="s">
        <v>1990</v>
      </c>
      <c r="B57" s="25" t="s">
        <v>1991</v>
      </c>
      <c r="C57" s="25" t="s">
        <v>11</v>
      </c>
      <c r="D57" s="25" t="s">
        <v>11</v>
      </c>
      <c r="E57" s="25" t="s">
        <v>11</v>
      </c>
      <c r="F57" s="25" t="s">
        <v>1992</v>
      </c>
      <c r="G57" s="25" t="s">
        <v>1966</v>
      </c>
      <c r="H57" s="25" t="s">
        <v>1993</v>
      </c>
      <c r="I57" s="25" t="s">
        <v>1547</v>
      </c>
      <c r="J57" s="25" t="s">
        <v>1623</v>
      </c>
      <c r="K57" s="25" t="s">
        <v>1689</v>
      </c>
      <c r="L57" s="25" t="s">
        <v>1623</v>
      </c>
      <c r="M57" s="25" t="s">
        <v>11</v>
      </c>
      <c r="N57" s="25" t="s">
        <v>11</v>
      </c>
      <c r="O57" s="25" t="s">
        <v>11</v>
      </c>
      <c r="P57" s="25" t="s">
        <v>11</v>
      </c>
      <c r="Q57" s="25" t="s">
        <v>1993</v>
      </c>
      <c r="R57" s="25" t="s">
        <v>11</v>
      </c>
      <c r="S57" s="25" t="s">
        <v>11</v>
      </c>
      <c r="T57" s="25" t="s">
        <v>1985</v>
      </c>
      <c r="U57" s="25" t="s">
        <v>1544</v>
      </c>
      <c r="V57" s="25" t="s">
        <v>11</v>
      </c>
      <c r="W57" s="25" t="s">
        <v>11</v>
      </c>
      <c r="X57" s="25">
        <v>0</v>
      </c>
      <c r="Y57" s="25" t="s">
        <v>11</v>
      </c>
      <c r="Z57" s="25" t="s">
        <v>1539</v>
      </c>
      <c r="AA57" s="25" t="s">
        <v>11</v>
      </c>
      <c r="AB57" s="25" t="s">
        <v>11</v>
      </c>
      <c r="AC57" s="25" t="s">
        <v>11</v>
      </c>
      <c r="AD57" s="25">
        <v>460</v>
      </c>
      <c r="AE57" s="25">
        <v>0</v>
      </c>
      <c r="AF57" s="25">
        <v>760</v>
      </c>
      <c r="AG57" s="25" t="s">
        <v>1986</v>
      </c>
    </row>
    <row r="58" spans="1:33">
      <c r="A58" s="25" t="s">
        <v>3723</v>
      </c>
      <c r="B58" s="25" t="s">
        <v>3724</v>
      </c>
      <c r="C58" s="25" t="s">
        <v>1541</v>
      </c>
      <c r="D58" s="25" t="s">
        <v>11</v>
      </c>
      <c r="E58" s="25" t="s">
        <v>11</v>
      </c>
      <c r="F58" s="25" t="s">
        <v>11</v>
      </c>
      <c r="G58" s="25" t="s">
        <v>11</v>
      </c>
      <c r="H58" s="25" t="s">
        <v>2367</v>
      </c>
      <c r="I58" s="25" t="s">
        <v>11</v>
      </c>
      <c r="J58" s="25" t="s">
        <v>11</v>
      </c>
      <c r="K58" s="25" t="s">
        <v>11</v>
      </c>
      <c r="L58" s="25" t="s">
        <v>1623</v>
      </c>
      <c r="M58" s="25" t="s">
        <v>11</v>
      </c>
      <c r="N58" s="25" t="s">
        <v>11</v>
      </c>
      <c r="O58" s="25" t="s">
        <v>11</v>
      </c>
      <c r="P58" s="25" t="s">
        <v>11</v>
      </c>
      <c r="Q58" s="25" t="s">
        <v>11</v>
      </c>
      <c r="R58" s="25" t="s">
        <v>11</v>
      </c>
      <c r="S58" s="25" t="s">
        <v>11</v>
      </c>
      <c r="T58" s="25" t="s">
        <v>1877</v>
      </c>
      <c r="U58" s="25" t="s">
        <v>14</v>
      </c>
      <c r="V58" s="25" t="s">
        <v>11</v>
      </c>
      <c r="W58" s="25" t="s">
        <v>11</v>
      </c>
      <c r="X58" s="25">
        <v>0</v>
      </c>
      <c r="Y58" s="25" t="s">
        <v>11</v>
      </c>
      <c r="Z58" s="25" t="s">
        <v>1645</v>
      </c>
      <c r="AA58" s="25" t="s">
        <v>1815</v>
      </c>
      <c r="AB58" s="25" t="s">
        <v>2371</v>
      </c>
      <c r="AC58" s="25" t="s">
        <v>11</v>
      </c>
      <c r="AD58" s="25">
        <v>0</v>
      </c>
      <c r="AE58" s="25">
        <v>0</v>
      </c>
      <c r="AF58" s="25">
        <v>0</v>
      </c>
      <c r="AG58" s="25" t="s">
        <v>7</v>
      </c>
    </row>
    <row r="59" spans="1:33">
      <c r="A59" s="25" t="s">
        <v>2781</v>
      </c>
      <c r="B59" s="25" t="s">
        <v>2782</v>
      </c>
      <c r="C59" s="25" t="s">
        <v>1541</v>
      </c>
      <c r="D59" s="25" t="s">
        <v>11</v>
      </c>
      <c r="E59" s="25" t="s">
        <v>11</v>
      </c>
      <c r="F59" s="25" t="s">
        <v>11</v>
      </c>
      <c r="G59" s="25" t="s">
        <v>11</v>
      </c>
      <c r="H59" s="25" t="s">
        <v>2783</v>
      </c>
      <c r="I59" s="25" t="s">
        <v>11</v>
      </c>
      <c r="J59" s="25" t="s">
        <v>11</v>
      </c>
      <c r="K59" s="25" t="s">
        <v>11</v>
      </c>
      <c r="L59" s="25" t="s">
        <v>1623</v>
      </c>
      <c r="M59" s="25" t="s">
        <v>11</v>
      </c>
      <c r="N59" s="25" t="s">
        <v>11</v>
      </c>
      <c r="O59" s="25" t="s">
        <v>11</v>
      </c>
      <c r="P59" s="25" t="s">
        <v>11</v>
      </c>
      <c r="Q59" s="25" t="s">
        <v>11</v>
      </c>
      <c r="R59" s="25" t="s">
        <v>11</v>
      </c>
      <c r="S59" s="25" t="s">
        <v>11</v>
      </c>
      <c r="T59" s="25" t="s">
        <v>1729</v>
      </c>
      <c r="U59" s="25" t="s">
        <v>12</v>
      </c>
      <c r="V59" s="25" t="s">
        <v>11</v>
      </c>
      <c r="W59" s="25" t="s">
        <v>11</v>
      </c>
      <c r="X59" s="25">
        <v>0</v>
      </c>
      <c r="Y59" s="25" t="s">
        <v>11</v>
      </c>
      <c r="Z59" s="25" t="s">
        <v>1539</v>
      </c>
      <c r="AA59" s="25" t="s">
        <v>11</v>
      </c>
      <c r="AB59" s="25" t="s">
        <v>11</v>
      </c>
      <c r="AC59" s="25" t="s">
        <v>11</v>
      </c>
      <c r="AD59" s="25">
        <v>1080</v>
      </c>
      <c r="AE59" s="25">
        <v>0</v>
      </c>
      <c r="AF59" s="25">
        <v>13607.07</v>
      </c>
      <c r="AG59" s="25" t="s">
        <v>7156</v>
      </c>
    </row>
    <row r="60" spans="1:33">
      <c r="A60" s="25" t="s">
        <v>2282</v>
      </c>
      <c r="B60" s="25" t="s">
        <v>2283</v>
      </c>
      <c r="C60" s="25" t="s">
        <v>1541</v>
      </c>
      <c r="D60" s="25" t="s">
        <v>11</v>
      </c>
      <c r="E60" s="25" t="s">
        <v>11</v>
      </c>
      <c r="F60" s="25" t="s">
        <v>11</v>
      </c>
      <c r="G60" s="25" t="s">
        <v>11</v>
      </c>
      <c r="H60" s="25" t="s">
        <v>2284</v>
      </c>
      <c r="I60" s="202" t="s">
        <v>11</v>
      </c>
      <c r="J60" s="25" t="s">
        <v>11</v>
      </c>
      <c r="K60" s="25" t="s">
        <v>11</v>
      </c>
      <c r="L60" s="25" t="s">
        <v>1623</v>
      </c>
      <c r="M60" s="25" t="s">
        <v>1643</v>
      </c>
      <c r="N60" s="25" t="s">
        <v>11</v>
      </c>
      <c r="O60" s="25" t="s">
        <v>11</v>
      </c>
      <c r="P60" s="25" t="s">
        <v>11</v>
      </c>
      <c r="Q60" s="25" t="s">
        <v>11</v>
      </c>
      <c r="R60" s="25" t="s">
        <v>11</v>
      </c>
      <c r="S60" s="25" t="s">
        <v>11</v>
      </c>
      <c r="T60" s="205" t="s">
        <v>1661</v>
      </c>
      <c r="U60" s="205" t="s">
        <v>14</v>
      </c>
      <c r="V60" s="25" t="s">
        <v>11</v>
      </c>
      <c r="W60" s="25" t="s">
        <v>11</v>
      </c>
      <c r="X60" s="25">
        <v>0</v>
      </c>
      <c r="Y60" s="25" t="s">
        <v>11</v>
      </c>
      <c r="Z60" s="25" t="s">
        <v>1539</v>
      </c>
      <c r="AA60" s="25" t="s">
        <v>11</v>
      </c>
      <c r="AB60" s="25" t="s">
        <v>11</v>
      </c>
      <c r="AC60" s="25" t="s">
        <v>11</v>
      </c>
      <c r="AD60" s="25">
        <v>840</v>
      </c>
      <c r="AE60" s="25">
        <v>0</v>
      </c>
      <c r="AF60" s="25">
        <v>3177.96</v>
      </c>
      <c r="AG60" s="25" t="s">
        <v>7157</v>
      </c>
    </row>
    <row r="61" spans="1:33">
      <c r="A61" s="25" t="s">
        <v>1755</v>
      </c>
      <c r="B61" s="25" t="s">
        <v>1756</v>
      </c>
      <c r="C61" s="25" t="s">
        <v>1541</v>
      </c>
      <c r="D61" s="25" t="s">
        <v>11</v>
      </c>
      <c r="E61" s="25" t="s">
        <v>11</v>
      </c>
      <c r="F61" s="25" t="s">
        <v>11</v>
      </c>
      <c r="G61" s="25" t="s">
        <v>11</v>
      </c>
      <c r="H61" s="25" t="s">
        <v>1757</v>
      </c>
      <c r="I61" s="25" t="s">
        <v>11</v>
      </c>
      <c r="J61" s="25" t="s">
        <v>11</v>
      </c>
      <c r="K61" s="25" t="s">
        <v>11</v>
      </c>
      <c r="L61" s="25" t="s">
        <v>1623</v>
      </c>
      <c r="M61" s="25" t="s">
        <v>11</v>
      </c>
      <c r="N61" s="25" t="s">
        <v>11</v>
      </c>
      <c r="O61" s="25" t="s">
        <v>11</v>
      </c>
      <c r="P61" s="25" t="s">
        <v>11</v>
      </c>
      <c r="Q61" s="25" t="s">
        <v>11</v>
      </c>
      <c r="R61" s="25" t="s">
        <v>11</v>
      </c>
      <c r="S61" s="25" t="s">
        <v>11</v>
      </c>
      <c r="T61" s="25" t="s">
        <v>1670</v>
      </c>
      <c r="U61" s="25" t="s">
        <v>10</v>
      </c>
      <c r="V61" s="25" t="s">
        <v>11</v>
      </c>
      <c r="W61" s="25" t="s">
        <v>11</v>
      </c>
      <c r="X61" s="25">
        <v>0</v>
      </c>
      <c r="Y61" s="25" t="s">
        <v>11</v>
      </c>
      <c r="Z61" s="25" t="s">
        <v>1539</v>
      </c>
      <c r="AA61" s="25" t="s">
        <v>11</v>
      </c>
      <c r="AB61" s="25" t="s">
        <v>11</v>
      </c>
      <c r="AC61" s="25" t="s">
        <v>11</v>
      </c>
      <c r="AD61" s="25">
        <v>1120</v>
      </c>
      <c r="AE61" s="25">
        <v>0</v>
      </c>
      <c r="AF61" s="25">
        <v>15638.93</v>
      </c>
      <c r="AG61" s="25" t="s">
        <v>7158</v>
      </c>
    </row>
    <row r="62" spans="1:33">
      <c r="A62" s="25" t="s">
        <v>3538</v>
      </c>
      <c r="B62" s="25" t="s">
        <v>3539</v>
      </c>
      <c r="C62" s="25" t="s">
        <v>1536</v>
      </c>
      <c r="D62" s="25" t="s">
        <v>11</v>
      </c>
      <c r="E62" s="25" t="s">
        <v>11</v>
      </c>
      <c r="F62" s="25" t="s">
        <v>3540</v>
      </c>
      <c r="G62" s="25" t="s">
        <v>1569</v>
      </c>
      <c r="H62" s="25" t="s">
        <v>3541</v>
      </c>
      <c r="I62" s="202" t="s">
        <v>1550</v>
      </c>
      <c r="J62" s="25" t="s">
        <v>1623</v>
      </c>
      <c r="K62" s="25" t="s">
        <v>1559</v>
      </c>
      <c r="L62" s="25" t="s">
        <v>1623</v>
      </c>
      <c r="M62" s="25" t="s">
        <v>11</v>
      </c>
      <c r="N62" s="25" t="s">
        <v>3542</v>
      </c>
      <c r="O62" s="25" t="s">
        <v>11</v>
      </c>
      <c r="P62" s="25" t="s">
        <v>11</v>
      </c>
      <c r="Q62" s="25" t="s">
        <v>3541</v>
      </c>
      <c r="R62" s="25" t="s">
        <v>11</v>
      </c>
      <c r="S62" s="25" t="s">
        <v>11</v>
      </c>
      <c r="T62" s="205" t="s">
        <v>1985</v>
      </c>
      <c r="U62" s="205" t="s">
        <v>1563</v>
      </c>
      <c r="V62" s="25" t="s">
        <v>11</v>
      </c>
      <c r="W62" s="25" t="s">
        <v>11</v>
      </c>
      <c r="X62" s="25">
        <v>0</v>
      </c>
      <c r="Y62" s="25" t="s">
        <v>11</v>
      </c>
      <c r="Z62" s="25" t="s">
        <v>1539</v>
      </c>
      <c r="AA62" s="25" t="s">
        <v>11</v>
      </c>
      <c r="AB62" s="25" t="s">
        <v>11</v>
      </c>
      <c r="AC62" s="25" t="s">
        <v>11</v>
      </c>
      <c r="AD62" s="25">
        <v>0</v>
      </c>
      <c r="AE62" s="25">
        <v>0</v>
      </c>
      <c r="AF62" s="25">
        <v>780</v>
      </c>
      <c r="AG62" s="25" t="s">
        <v>2387</v>
      </c>
    </row>
    <row r="63" spans="1:33">
      <c r="A63" s="25" t="s">
        <v>4838</v>
      </c>
      <c r="B63" s="25" t="s">
        <v>4839</v>
      </c>
      <c r="C63" s="25" t="s">
        <v>1536</v>
      </c>
      <c r="D63" s="25" t="s">
        <v>11</v>
      </c>
      <c r="E63" s="25" t="s">
        <v>11</v>
      </c>
      <c r="F63" s="25" t="s">
        <v>11</v>
      </c>
      <c r="G63" s="25" t="s">
        <v>11</v>
      </c>
      <c r="H63" s="25" t="s">
        <v>4840</v>
      </c>
      <c r="I63" s="25" t="s">
        <v>1547</v>
      </c>
      <c r="J63" s="25" t="s">
        <v>1623</v>
      </c>
      <c r="K63" s="25" t="s">
        <v>1559</v>
      </c>
      <c r="L63" s="25" t="s">
        <v>1023</v>
      </c>
      <c r="M63" s="25" t="s">
        <v>11</v>
      </c>
      <c r="N63" s="25" t="s">
        <v>11</v>
      </c>
      <c r="O63" s="25" t="s">
        <v>11</v>
      </c>
      <c r="P63" s="25" t="s">
        <v>11</v>
      </c>
      <c r="Q63" s="25" t="s">
        <v>11</v>
      </c>
      <c r="R63" s="25" t="s">
        <v>11</v>
      </c>
      <c r="S63" s="25" t="s">
        <v>11</v>
      </c>
      <c r="T63" s="25" t="s">
        <v>3430</v>
      </c>
      <c r="U63" s="25" t="s">
        <v>11</v>
      </c>
      <c r="V63" s="25" t="s">
        <v>11</v>
      </c>
      <c r="W63" s="25" t="s">
        <v>11</v>
      </c>
      <c r="X63" s="25">
        <v>0</v>
      </c>
      <c r="Y63" s="25" t="s">
        <v>11</v>
      </c>
      <c r="Z63" s="25" t="s">
        <v>1539</v>
      </c>
      <c r="AA63" s="25" t="s">
        <v>11</v>
      </c>
      <c r="AB63" s="25" t="s">
        <v>11</v>
      </c>
      <c r="AC63" s="25" t="s">
        <v>11</v>
      </c>
      <c r="AD63" s="25">
        <v>840</v>
      </c>
      <c r="AE63" s="25">
        <v>0</v>
      </c>
      <c r="AF63" s="25">
        <v>3316</v>
      </c>
      <c r="AG63" s="25" t="s">
        <v>1626</v>
      </c>
    </row>
    <row r="64" spans="1:33">
      <c r="A64" s="25" t="s">
        <v>3795</v>
      </c>
      <c r="B64" s="25" t="s">
        <v>3796</v>
      </c>
      <c r="C64" s="25" t="s">
        <v>1536</v>
      </c>
      <c r="D64" s="25" t="s">
        <v>11</v>
      </c>
      <c r="E64" s="25" t="s">
        <v>11</v>
      </c>
      <c r="F64" s="25" t="s">
        <v>3797</v>
      </c>
      <c r="G64" s="25" t="s">
        <v>1564</v>
      </c>
      <c r="H64" s="25" t="s">
        <v>3798</v>
      </c>
      <c r="I64" s="25" t="s">
        <v>1554</v>
      </c>
      <c r="J64" s="25" t="s">
        <v>1623</v>
      </c>
      <c r="K64" s="25" t="s">
        <v>3799</v>
      </c>
      <c r="L64" s="25" t="s">
        <v>1623</v>
      </c>
      <c r="M64" s="25" t="s">
        <v>11</v>
      </c>
      <c r="N64" s="25" t="s">
        <v>11</v>
      </c>
      <c r="O64" s="25" t="s">
        <v>11</v>
      </c>
      <c r="P64" s="25" t="s">
        <v>11</v>
      </c>
      <c r="Q64" s="25" t="s">
        <v>11</v>
      </c>
      <c r="R64" s="25" t="s">
        <v>11</v>
      </c>
      <c r="S64" s="25" t="s">
        <v>11</v>
      </c>
      <c r="T64" s="25" t="s">
        <v>1651</v>
      </c>
      <c r="U64" s="25" t="s">
        <v>10</v>
      </c>
      <c r="V64" s="25" t="s">
        <v>11</v>
      </c>
      <c r="W64" s="25" t="s">
        <v>11</v>
      </c>
      <c r="X64" s="25">
        <v>0</v>
      </c>
      <c r="Y64" s="25" t="s">
        <v>11</v>
      </c>
      <c r="Z64" s="25" t="s">
        <v>1539</v>
      </c>
      <c r="AA64" s="25" t="s">
        <v>11</v>
      </c>
      <c r="AB64" s="25" t="s">
        <v>11</v>
      </c>
      <c r="AC64" s="25" t="s">
        <v>11</v>
      </c>
      <c r="AD64" s="25">
        <v>280</v>
      </c>
      <c r="AE64" s="25">
        <v>0</v>
      </c>
      <c r="AF64" s="25">
        <v>16580</v>
      </c>
      <c r="AG64" s="25" t="s">
        <v>3800</v>
      </c>
    </row>
    <row r="65" spans="1:33">
      <c r="A65" s="25" t="s">
        <v>3192</v>
      </c>
      <c r="B65" s="25" t="s">
        <v>3193</v>
      </c>
      <c r="C65" s="25" t="s">
        <v>1541</v>
      </c>
      <c r="D65" s="25" t="s">
        <v>11</v>
      </c>
      <c r="E65" s="25" t="s">
        <v>11</v>
      </c>
      <c r="F65" s="25" t="s">
        <v>3194</v>
      </c>
      <c r="G65" s="25" t="s">
        <v>1630</v>
      </c>
      <c r="H65" s="25" t="s">
        <v>3195</v>
      </c>
      <c r="I65" s="25" t="s">
        <v>1554</v>
      </c>
      <c r="J65" s="25" t="s">
        <v>1623</v>
      </c>
      <c r="K65" s="25" t="s">
        <v>1559</v>
      </c>
      <c r="L65" s="25" t="s">
        <v>1623</v>
      </c>
      <c r="M65" s="25" t="s">
        <v>11</v>
      </c>
      <c r="N65" s="25" t="s">
        <v>11</v>
      </c>
      <c r="O65" s="25" t="s">
        <v>11</v>
      </c>
      <c r="P65" s="25" t="s">
        <v>11</v>
      </c>
      <c r="Q65" s="25" t="s">
        <v>11</v>
      </c>
      <c r="R65" s="25" t="s">
        <v>11</v>
      </c>
      <c r="S65" s="25" t="s">
        <v>11</v>
      </c>
      <c r="T65" s="25" t="s">
        <v>2687</v>
      </c>
      <c r="U65" s="25" t="s">
        <v>16</v>
      </c>
      <c r="V65" s="25" t="s">
        <v>11</v>
      </c>
      <c r="W65" s="25" t="s">
        <v>11</v>
      </c>
      <c r="X65" s="25">
        <v>0</v>
      </c>
      <c r="Y65" s="25" t="s">
        <v>11</v>
      </c>
      <c r="Z65" s="25" t="s">
        <v>1539</v>
      </c>
      <c r="AA65" s="25" t="s">
        <v>11</v>
      </c>
      <c r="AB65" s="25" t="s">
        <v>11</v>
      </c>
      <c r="AC65" s="25" t="s">
        <v>11</v>
      </c>
      <c r="AD65" s="25">
        <v>560</v>
      </c>
      <c r="AE65" s="25">
        <v>0</v>
      </c>
      <c r="AF65" s="25">
        <v>2141.58</v>
      </c>
      <c r="AG65" s="25" t="s">
        <v>7159</v>
      </c>
    </row>
    <row r="66" spans="1:33">
      <c r="A66" s="25" t="s">
        <v>4080</v>
      </c>
      <c r="B66" s="25" t="s">
        <v>4081</v>
      </c>
      <c r="C66" s="25" t="s">
        <v>1536</v>
      </c>
      <c r="D66" s="25" t="s">
        <v>11</v>
      </c>
      <c r="E66" s="25" t="s">
        <v>11</v>
      </c>
      <c r="F66" s="25" t="s">
        <v>11</v>
      </c>
      <c r="G66" s="25" t="s">
        <v>11</v>
      </c>
      <c r="H66" s="25" t="s">
        <v>4082</v>
      </c>
      <c r="I66" s="25" t="s">
        <v>11</v>
      </c>
      <c r="J66" s="25" t="s">
        <v>11</v>
      </c>
      <c r="K66" s="25" t="s">
        <v>11</v>
      </c>
      <c r="L66" s="25" t="s">
        <v>1623</v>
      </c>
      <c r="M66" s="25" t="s">
        <v>11</v>
      </c>
      <c r="N66" s="25" t="s">
        <v>11</v>
      </c>
      <c r="O66" s="25" t="s">
        <v>11</v>
      </c>
      <c r="P66" s="25" t="s">
        <v>11</v>
      </c>
      <c r="Q66" s="25" t="s">
        <v>11</v>
      </c>
      <c r="R66" s="25" t="s">
        <v>11</v>
      </c>
      <c r="S66" s="25" t="s">
        <v>11</v>
      </c>
      <c r="T66" s="25" t="s">
        <v>1574</v>
      </c>
      <c r="U66" s="25" t="s">
        <v>14</v>
      </c>
      <c r="V66" s="25" t="s">
        <v>11</v>
      </c>
      <c r="W66" s="25" t="s">
        <v>11</v>
      </c>
      <c r="X66" s="25">
        <v>0</v>
      </c>
      <c r="Y66" s="25" t="s">
        <v>11</v>
      </c>
      <c r="Z66" s="25" t="s">
        <v>1539</v>
      </c>
      <c r="AA66" s="25" t="s">
        <v>11</v>
      </c>
      <c r="AB66" s="25" t="s">
        <v>11</v>
      </c>
      <c r="AC66" s="25" t="s">
        <v>11</v>
      </c>
      <c r="AD66" s="25">
        <v>1400</v>
      </c>
      <c r="AE66" s="25">
        <v>0</v>
      </c>
      <c r="AF66" s="25">
        <v>25200</v>
      </c>
      <c r="AG66" s="25" t="s">
        <v>7160</v>
      </c>
    </row>
    <row r="67" spans="1:33">
      <c r="A67" s="25" t="s">
        <v>4672</v>
      </c>
      <c r="B67" s="25" t="s">
        <v>4673</v>
      </c>
      <c r="C67" s="25" t="s">
        <v>1536</v>
      </c>
      <c r="D67" s="25" t="s">
        <v>11</v>
      </c>
      <c r="E67" s="25" t="s">
        <v>11</v>
      </c>
      <c r="F67" s="25" t="s">
        <v>11</v>
      </c>
      <c r="G67" s="25" t="s">
        <v>11</v>
      </c>
      <c r="H67" s="25" t="s">
        <v>4674</v>
      </c>
      <c r="I67" s="25" t="s">
        <v>11</v>
      </c>
      <c r="J67" s="25" t="s">
        <v>11</v>
      </c>
      <c r="K67" s="25" t="s">
        <v>11</v>
      </c>
      <c r="L67" s="25" t="s">
        <v>1623</v>
      </c>
      <c r="M67" s="25" t="s">
        <v>11</v>
      </c>
      <c r="N67" s="25" t="s">
        <v>11</v>
      </c>
      <c r="O67" s="25" t="s">
        <v>11</v>
      </c>
      <c r="P67" s="25" t="s">
        <v>11</v>
      </c>
      <c r="Q67" s="25" t="s">
        <v>11</v>
      </c>
      <c r="R67" s="25" t="s">
        <v>11</v>
      </c>
      <c r="S67" s="25" t="s">
        <v>11</v>
      </c>
      <c r="T67" s="25" t="s">
        <v>1633</v>
      </c>
      <c r="U67" s="25" t="s">
        <v>10</v>
      </c>
      <c r="V67" s="25" t="s">
        <v>11</v>
      </c>
      <c r="W67" s="25" t="s">
        <v>11</v>
      </c>
      <c r="X67" s="25">
        <v>0</v>
      </c>
      <c r="Y67" s="25" t="s">
        <v>11</v>
      </c>
      <c r="Z67" s="25" t="s">
        <v>1539</v>
      </c>
      <c r="AA67" s="25" t="s">
        <v>11</v>
      </c>
      <c r="AB67" s="25" t="s">
        <v>11</v>
      </c>
      <c r="AC67" s="25" t="s">
        <v>11</v>
      </c>
      <c r="AD67" s="25">
        <v>4200</v>
      </c>
      <c r="AE67" s="25">
        <v>0</v>
      </c>
      <c r="AF67" s="25">
        <v>32054.639999999999</v>
      </c>
      <c r="AG67" s="25" t="s">
        <v>7161</v>
      </c>
    </row>
    <row r="68" spans="1:33">
      <c r="A68" s="25" t="s">
        <v>2254</v>
      </c>
      <c r="B68" s="25" t="s">
        <v>2255</v>
      </c>
      <c r="C68" s="25" t="s">
        <v>11</v>
      </c>
      <c r="D68" s="25" t="s">
        <v>11</v>
      </c>
      <c r="E68" s="25" t="s">
        <v>11</v>
      </c>
      <c r="F68" s="25" t="s">
        <v>11</v>
      </c>
      <c r="G68" s="25" t="s">
        <v>11</v>
      </c>
      <c r="H68" s="25" t="s">
        <v>2256</v>
      </c>
      <c r="I68" s="25" t="s">
        <v>1554</v>
      </c>
      <c r="J68" s="25" t="s">
        <v>1623</v>
      </c>
      <c r="K68" s="25" t="s">
        <v>1559</v>
      </c>
      <c r="L68" s="25" t="s">
        <v>1623</v>
      </c>
      <c r="M68" s="25" t="s">
        <v>11</v>
      </c>
      <c r="N68" s="25" t="s">
        <v>11</v>
      </c>
      <c r="O68" s="25" t="s">
        <v>11</v>
      </c>
      <c r="P68" s="25" t="s">
        <v>11</v>
      </c>
      <c r="Q68" s="25" t="s">
        <v>11</v>
      </c>
      <c r="R68" s="25" t="s">
        <v>11</v>
      </c>
      <c r="S68" s="25" t="s">
        <v>11</v>
      </c>
      <c r="T68" s="25" t="s">
        <v>1891</v>
      </c>
      <c r="U68" s="25" t="s">
        <v>16</v>
      </c>
      <c r="V68" s="25" t="s">
        <v>11</v>
      </c>
      <c r="W68" s="25" t="s">
        <v>11</v>
      </c>
      <c r="X68" s="25">
        <v>0</v>
      </c>
      <c r="Y68" s="25" t="s">
        <v>11</v>
      </c>
      <c r="Z68" s="25" t="s">
        <v>1539</v>
      </c>
      <c r="AA68" s="25" t="s">
        <v>11</v>
      </c>
      <c r="AB68" s="25" t="s">
        <v>11</v>
      </c>
      <c r="AC68" s="25" t="s">
        <v>11</v>
      </c>
      <c r="AD68" s="25">
        <v>840</v>
      </c>
      <c r="AE68" s="25">
        <v>0</v>
      </c>
      <c r="AF68" s="25">
        <v>3316</v>
      </c>
      <c r="AG68" s="25" t="s">
        <v>1626</v>
      </c>
    </row>
    <row r="69" spans="1:33">
      <c r="A69" s="25" t="s">
        <v>4663</v>
      </c>
      <c r="B69" s="25" t="s">
        <v>4664</v>
      </c>
      <c r="C69" s="25" t="s">
        <v>1541</v>
      </c>
      <c r="D69" s="25" t="s">
        <v>11</v>
      </c>
      <c r="E69" s="25" t="s">
        <v>11</v>
      </c>
      <c r="F69" s="25" t="s">
        <v>11</v>
      </c>
      <c r="G69" s="25" t="s">
        <v>11</v>
      </c>
      <c r="H69" s="25" t="s">
        <v>4665</v>
      </c>
      <c r="I69" s="25" t="s">
        <v>11</v>
      </c>
      <c r="J69" s="25" t="s">
        <v>11</v>
      </c>
      <c r="K69" s="25" t="s">
        <v>11</v>
      </c>
      <c r="L69" s="25" t="s">
        <v>1623</v>
      </c>
      <c r="M69" s="25" t="s">
        <v>11</v>
      </c>
      <c r="N69" s="25" t="s">
        <v>11</v>
      </c>
      <c r="O69" s="25" t="s">
        <v>11</v>
      </c>
      <c r="P69" s="25" t="s">
        <v>11</v>
      </c>
      <c r="Q69" s="25" t="s">
        <v>11</v>
      </c>
      <c r="R69" s="25" t="s">
        <v>11</v>
      </c>
      <c r="S69" s="25" t="s">
        <v>11</v>
      </c>
      <c r="T69" s="25" t="s">
        <v>1670</v>
      </c>
      <c r="U69" s="25" t="s">
        <v>12</v>
      </c>
      <c r="V69" s="202" t="s">
        <v>11</v>
      </c>
      <c r="W69" s="25" t="s">
        <v>11</v>
      </c>
      <c r="X69" s="25">
        <v>0</v>
      </c>
      <c r="Y69" s="25" t="s">
        <v>11</v>
      </c>
      <c r="Z69" s="25" t="s">
        <v>1645</v>
      </c>
      <c r="AA69" s="25" t="s">
        <v>1646</v>
      </c>
      <c r="AB69" s="25" t="s">
        <v>4127</v>
      </c>
      <c r="AC69" s="25" t="s">
        <v>11</v>
      </c>
      <c r="AD69" s="25">
        <v>0</v>
      </c>
      <c r="AE69" s="25">
        <v>0</v>
      </c>
      <c r="AF69" s="25">
        <v>0</v>
      </c>
      <c r="AG69" s="25" t="s">
        <v>7</v>
      </c>
    </row>
    <row r="70" spans="1:33">
      <c r="A70" s="25" t="s">
        <v>3086</v>
      </c>
      <c r="B70" s="25" t="s">
        <v>3087</v>
      </c>
      <c r="C70" s="25" t="s">
        <v>1541</v>
      </c>
      <c r="D70" s="25" t="s">
        <v>11</v>
      </c>
      <c r="E70" s="25" t="s">
        <v>11</v>
      </c>
      <c r="F70" s="25" t="s">
        <v>11</v>
      </c>
      <c r="G70" s="25" t="s">
        <v>11</v>
      </c>
      <c r="H70" s="25" t="s">
        <v>3088</v>
      </c>
      <c r="I70" s="202" t="s">
        <v>11</v>
      </c>
      <c r="J70" s="25" t="s">
        <v>11</v>
      </c>
      <c r="K70" s="25" t="s">
        <v>11</v>
      </c>
      <c r="L70" s="25" t="s">
        <v>1623</v>
      </c>
      <c r="M70" s="25" t="s">
        <v>11</v>
      </c>
      <c r="N70" s="25" t="s">
        <v>11</v>
      </c>
      <c r="O70" s="25" t="s">
        <v>11</v>
      </c>
      <c r="P70" s="25" t="s">
        <v>11</v>
      </c>
      <c r="Q70" s="25" t="s">
        <v>11</v>
      </c>
      <c r="R70" s="25" t="s">
        <v>11</v>
      </c>
      <c r="S70" s="25" t="s">
        <v>11</v>
      </c>
      <c r="T70" s="25" t="s">
        <v>1651</v>
      </c>
      <c r="U70" s="25" t="s">
        <v>14</v>
      </c>
      <c r="V70" s="25" t="s">
        <v>11</v>
      </c>
      <c r="W70" s="25" t="s">
        <v>11</v>
      </c>
      <c r="X70" s="25">
        <v>0</v>
      </c>
      <c r="Y70" s="25" t="s">
        <v>11</v>
      </c>
      <c r="Z70" s="25" t="s">
        <v>1539</v>
      </c>
      <c r="AA70" s="25" t="s">
        <v>11</v>
      </c>
      <c r="AB70" s="25" t="s">
        <v>11</v>
      </c>
      <c r="AC70" s="25" t="s">
        <v>11</v>
      </c>
      <c r="AD70" s="25">
        <v>0</v>
      </c>
      <c r="AE70" s="25">
        <v>0</v>
      </c>
      <c r="AF70" s="25">
        <v>30625.19</v>
      </c>
      <c r="AG70" s="25" t="s">
        <v>7162</v>
      </c>
    </row>
    <row r="71" spans="1:33">
      <c r="A71" s="25" t="s">
        <v>4224</v>
      </c>
      <c r="B71" s="25" t="s">
        <v>4225</v>
      </c>
      <c r="C71" s="25" t="s">
        <v>1541</v>
      </c>
      <c r="D71" s="25" t="s">
        <v>11</v>
      </c>
      <c r="E71" s="25" t="s">
        <v>11</v>
      </c>
      <c r="F71" s="25" t="s">
        <v>11</v>
      </c>
      <c r="G71" s="25" t="s">
        <v>11</v>
      </c>
      <c r="H71" s="25" t="s">
        <v>4226</v>
      </c>
      <c r="I71" s="25" t="s">
        <v>1797</v>
      </c>
      <c r="J71" s="25" t="s">
        <v>1623</v>
      </c>
      <c r="K71" s="25" t="s">
        <v>1551</v>
      </c>
      <c r="L71" s="25" t="s">
        <v>1623</v>
      </c>
      <c r="M71" s="25" t="s">
        <v>11</v>
      </c>
      <c r="N71" s="25" t="s">
        <v>11</v>
      </c>
      <c r="O71" s="25" t="s">
        <v>11</v>
      </c>
      <c r="P71" s="25" t="s">
        <v>11</v>
      </c>
      <c r="Q71" s="25" t="s">
        <v>4226</v>
      </c>
      <c r="R71" s="25" t="s">
        <v>11</v>
      </c>
      <c r="S71" s="25" t="s">
        <v>11</v>
      </c>
      <c r="T71" s="25" t="s">
        <v>2025</v>
      </c>
      <c r="U71" s="25" t="s">
        <v>1544</v>
      </c>
      <c r="V71" s="25" t="s">
        <v>11</v>
      </c>
      <c r="W71" s="25" t="s">
        <v>11</v>
      </c>
      <c r="X71" s="25">
        <v>0</v>
      </c>
      <c r="Y71" s="25" t="s">
        <v>11</v>
      </c>
      <c r="Z71" s="25" t="s">
        <v>1539</v>
      </c>
      <c r="AA71" s="25" t="s">
        <v>11</v>
      </c>
      <c r="AB71" s="25" t="s">
        <v>11</v>
      </c>
      <c r="AC71" s="25" t="s">
        <v>11</v>
      </c>
      <c r="AD71" s="25">
        <v>230</v>
      </c>
      <c r="AE71" s="25">
        <v>0</v>
      </c>
      <c r="AF71" s="25">
        <v>780</v>
      </c>
      <c r="AG71" s="25" t="s">
        <v>7163</v>
      </c>
    </row>
    <row r="72" spans="1:33">
      <c r="A72" s="25" t="s">
        <v>2390</v>
      </c>
      <c r="B72" s="25" t="s">
        <v>2391</v>
      </c>
      <c r="C72" s="25" t="s">
        <v>1541</v>
      </c>
      <c r="D72" s="25" t="s">
        <v>11</v>
      </c>
      <c r="E72" s="25" t="s">
        <v>11</v>
      </c>
      <c r="F72" s="25" t="s">
        <v>11</v>
      </c>
      <c r="G72" s="25" t="s">
        <v>11</v>
      </c>
      <c r="H72" s="25" t="s">
        <v>2392</v>
      </c>
      <c r="I72" s="202" t="s">
        <v>11</v>
      </c>
      <c r="J72" s="25" t="s">
        <v>11</v>
      </c>
      <c r="K72" s="25" t="s">
        <v>11</v>
      </c>
      <c r="L72" s="25" t="s">
        <v>1623</v>
      </c>
      <c r="M72" s="25" t="s">
        <v>11</v>
      </c>
      <c r="N72" s="25" t="s">
        <v>11</v>
      </c>
      <c r="O72" s="25" t="s">
        <v>11</v>
      </c>
      <c r="P72" s="25" t="s">
        <v>11</v>
      </c>
      <c r="Q72" s="25" t="s">
        <v>11</v>
      </c>
      <c r="R72" s="25" t="s">
        <v>11</v>
      </c>
      <c r="S72" s="25" t="s">
        <v>11</v>
      </c>
      <c r="T72" s="205" t="s">
        <v>1661</v>
      </c>
      <c r="U72" s="205" t="s">
        <v>10</v>
      </c>
      <c r="V72" s="25" t="s">
        <v>11</v>
      </c>
      <c r="W72" s="25" t="s">
        <v>11</v>
      </c>
      <c r="X72" s="25">
        <v>0</v>
      </c>
      <c r="Y72" s="25" t="s">
        <v>11</v>
      </c>
      <c r="Z72" s="25" t="s">
        <v>1645</v>
      </c>
      <c r="AA72" s="25" t="s">
        <v>2393</v>
      </c>
      <c r="AB72" s="25" t="s">
        <v>1722</v>
      </c>
      <c r="AC72" s="25" t="s">
        <v>62</v>
      </c>
      <c r="AD72" s="25">
        <v>0</v>
      </c>
      <c r="AE72" s="25">
        <v>0</v>
      </c>
      <c r="AF72" s="25">
        <v>331.58</v>
      </c>
      <c r="AG72" s="25" t="s">
        <v>2394</v>
      </c>
    </row>
    <row r="73" spans="1:33">
      <c r="A73" s="25" t="s">
        <v>2802</v>
      </c>
      <c r="B73" s="25" t="s">
        <v>2803</v>
      </c>
      <c r="C73" s="25" t="s">
        <v>1541</v>
      </c>
      <c r="D73" s="25" t="s">
        <v>11</v>
      </c>
      <c r="E73" s="25" t="s">
        <v>11</v>
      </c>
      <c r="F73" s="25" t="s">
        <v>11</v>
      </c>
      <c r="G73" s="25" t="s">
        <v>11</v>
      </c>
      <c r="H73" s="25" t="s">
        <v>1696</v>
      </c>
      <c r="I73" s="202" t="s">
        <v>11</v>
      </c>
      <c r="J73" s="25" t="s">
        <v>11</v>
      </c>
      <c r="K73" s="25" t="s">
        <v>11</v>
      </c>
      <c r="L73" s="25" t="s">
        <v>1623</v>
      </c>
      <c r="M73" s="25" t="s">
        <v>11</v>
      </c>
      <c r="N73" s="25" t="s">
        <v>11</v>
      </c>
      <c r="O73" s="25" t="s">
        <v>11</v>
      </c>
      <c r="P73" s="25" t="s">
        <v>11</v>
      </c>
      <c r="Q73" s="25" t="s">
        <v>11</v>
      </c>
      <c r="R73" s="25" t="s">
        <v>11</v>
      </c>
      <c r="S73" s="25" t="s">
        <v>11</v>
      </c>
      <c r="T73" s="25" t="s">
        <v>1633</v>
      </c>
      <c r="U73" s="25" t="s">
        <v>10</v>
      </c>
      <c r="V73" s="25" t="s">
        <v>11</v>
      </c>
      <c r="W73" s="25" t="s">
        <v>11</v>
      </c>
      <c r="X73" s="25">
        <v>0</v>
      </c>
      <c r="Y73" s="25" t="s">
        <v>11</v>
      </c>
      <c r="Z73" s="25" t="s">
        <v>1539</v>
      </c>
      <c r="AA73" s="25" t="s">
        <v>11</v>
      </c>
      <c r="AB73" s="25" t="s">
        <v>11</v>
      </c>
      <c r="AC73" s="25" t="s">
        <v>11</v>
      </c>
      <c r="AD73" s="25">
        <v>0</v>
      </c>
      <c r="AE73" s="25">
        <v>0</v>
      </c>
      <c r="AF73" s="25">
        <v>29400</v>
      </c>
      <c r="AG73" s="25" t="s">
        <v>7164</v>
      </c>
    </row>
    <row r="74" spans="1:33">
      <c r="A74" s="25" t="s">
        <v>4436</v>
      </c>
      <c r="B74" s="25" t="s">
        <v>4437</v>
      </c>
      <c r="C74" s="25" t="s">
        <v>1541</v>
      </c>
      <c r="D74" s="25" t="s">
        <v>11</v>
      </c>
      <c r="E74" s="25" t="s">
        <v>11</v>
      </c>
      <c r="F74" s="25" t="s">
        <v>11</v>
      </c>
      <c r="G74" s="25" t="s">
        <v>11</v>
      </c>
      <c r="H74" s="25" t="s">
        <v>4438</v>
      </c>
      <c r="I74" s="25" t="s">
        <v>11</v>
      </c>
      <c r="J74" s="25" t="s">
        <v>11</v>
      </c>
      <c r="K74" s="25" t="s">
        <v>11</v>
      </c>
      <c r="L74" s="25" t="s">
        <v>1623</v>
      </c>
      <c r="M74" s="25" t="s">
        <v>11</v>
      </c>
      <c r="N74" s="25" t="s">
        <v>11</v>
      </c>
      <c r="O74" s="25" t="s">
        <v>11</v>
      </c>
      <c r="P74" s="25" t="s">
        <v>11</v>
      </c>
      <c r="Q74" s="25" t="s">
        <v>11</v>
      </c>
      <c r="R74" s="25" t="s">
        <v>11</v>
      </c>
      <c r="S74" s="25" t="s">
        <v>11</v>
      </c>
      <c r="T74" s="205" t="s">
        <v>1651</v>
      </c>
      <c r="U74" s="205" t="s">
        <v>13</v>
      </c>
      <c r="V74" s="25" t="s">
        <v>11</v>
      </c>
      <c r="W74" s="25" t="s">
        <v>11</v>
      </c>
      <c r="X74" s="25">
        <v>0</v>
      </c>
      <c r="Y74" s="25" t="s">
        <v>11</v>
      </c>
      <c r="Z74" s="25" t="s">
        <v>1539</v>
      </c>
      <c r="AA74" s="25" t="s">
        <v>11</v>
      </c>
      <c r="AB74" s="25" t="s">
        <v>11</v>
      </c>
      <c r="AC74" s="25" t="s">
        <v>11</v>
      </c>
      <c r="AD74" s="25">
        <v>560</v>
      </c>
      <c r="AE74" s="25">
        <v>0</v>
      </c>
      <c r="AF74" s="25">
        <v>967.53</v>
      </c>
      <c r="AG74" s="25" t="s">
        <v>7165</v>
      </c>
    </row>
    <row r="75" spans="1:33">
      <c r="A75" s="25" t="s">
        <v>2189</v>
      </c>
      <c r="B75" s="25" t="s">
        <v>2190</v>
      </c>
      <c r="C75" s="25" t="s">
        <v>1541</v>
      </c>
      <c r="D75" s="25" t="s">
        <v>11</v>
      </c>
      <c r="E75" s="25" t="s">
        <v>11</v>
      </c>
      <c r="F75" s="25" t="s">
        <v>2191</v>
      </c>
      <c r="G75" s="25" t="s">
        <v>1556</v>
      </c>
      <c r="H75" s="25" t="s">
        <v>2192</v>
      </c>
      <c r="I75" s="25" t="s">
        <v>1561</v>
      </c>
      <c r="J75" s="25" t="s">
        <v>1623</v>
      </c>
      <c r="K75" s="25" t="s">
        <v>1624</v>
      </c>
      <c r="L75" s="25" t="s">
        <v>1023</v>
      </c>
      <c r="M75" s="25" t="s">
        <v>11</v>
      </c>
      <c r="N75" s="25" t="s">
        <v>11</v>
      </c>
      <c r="O75" s="25" t="s">
        <v>11</v>
      </c>
      <c r="P75" s="25" t="s">
        <v>11</v>
      </c>
      <c r="Q75" s="25" t="s">
        <v>11</v>
      </c>
      <c r="R75" s="25" t="s">
        <v>11</v>
      </c>
      <c r="S75" s="25" t="s">
        <v>11</v>
      </c>
      <c r="T75" s="25" t="s">
        <v>11</v>
      </c>
      <c r="U75" s="25" t="s">
        <v>1563</v>
      </c>
      <c r="V75" s="25" t="s">
        <v>11</v>
      </c>
      <c r="W75" s="25" t="s">
        <v>11</v>
      </c>
      <c r="X75" s="25">
        <v>0</v>
      </c>
      <c r="Y75" s="25" t="s">
        <v>11</v>
      </c>
      <c r="Z75" s="25" t="s">
        <v>1539</v>
      </c>
      <c r="AA75" s="25" t="s">
        <v>11</v>
      </c>
      <c r="AB75" s="25" t="s">
        <v>11</v>
      </c>
      <c r="AC75" s="25" t="s">
        <v>11</v>
      </c>
      <c r="AD75" s="25">
        <v>230</v>
      </c>
      <c r="AE75" s="25">
        <v>0</v>
      </c>
      <c r="AF75" s="25">
        <v>641.25</v>
      </c>
      <c r="AG75" s="25" t="s">
        <v>3447</v>
      </c>
    </row>
    <row r="76" spans="1:33">
      <c r="A76" s="25" t="s">
        <v>2836</v>
      </c>
      <c r="B76" s="25" t="s">
        <v>2837</v>
      </c>
      <c r="C76" s="25" t="s">
        <v>1541</v>
      </c>
      <c r="D76" s="25" t="s">
        <v>11</v>
      </c>
      <c r="E76" s="25" t="s">
        <v>11</v>
      </c>
      <c r="F76" s="25" t="s">
        <v>11</v>
      </c>
      <c r="G76" s="25" t="s">
        <v>11</v>
      </c>
      <c r="H76" s="25" t="s">
        <v>2838</v>
      </c>
      <c r="I76" s="25" t="s">
        <v>11</v>
      </c>
      <c r="J76" s="25" t="s">
        <v>11</v>
      </c>
      <c r="K76" s="25" t="s">
        <v>11</v>
      </c>
      <c r="L76" s="25" t="s">
        <v>1623</v>
      </c>
      <c r="M76" s="25" t="s">
        <v>11</v>
      </c>
      <c r="N76" s="25" t="s">
        <v>11</v>
      </c>
      <c r="O76" s="25" t="s">
        <v>11</v>
      </c>
      <c r="P76" s="25" t="s">
        <v>11</v>
      </c>
      <c r="Q76" s="25" t="s">
        <v>11</v>
      </c>
      <c r="R76" s="25" t="s">
        <v>11</v>
      </c>
      <c r="S76" s="25" t="s">
        <v>11</v>
      </c>
      <c r="T76" s="25" t="s">
        <v>1858</v>
      </c>
      <c r="U76" s="25" t="s">
        <v>1544</v>
      </c>
      <c r="V76" s="25" t="s">
        <v>11</v>
      </c>
      <c r="W76" s="25" t="s">
        <v>11</v>
      </c>
      <c r="X76" s="25">
        <v>0</v>
      </c>
      <c r="Y76" s="25" t="s">
        <v>11</v>
      </c>
      <c r="Z76" s="25" t="s">
        <v>1539</v>
      </c>
      <c r="AA76" s="25" t="s">
        <v>11</v>
      </c>
      <c r="AB76" s="25" t="s">
        <v>11</v>
      </c>
      <c r="AC76" s="25" t="s">
        <v>11</v>
      </c>
      <c r="AD76" s="25">
        <v>0</v>
      </c>
      <c r="AE76" s="25">
        <v>0</v>
      </c>
      <c r="AF76" s="25">
        <v>5642.82</v>
      </c>
      <c r="AG76" s="25" t="s">
        <v>7166</v>
      </c>
    </row>
    <row r="77" spans="1:33">
      <c r="A77" s="25" t="s">
        <v>5277</v>
      </c>
      <c r="B77" s="25" t="s">
        <v>5278</v>
      </c>
      <c r="C77" s="25" t="s">
        <v>1536</v>
      </c>
      <c r="D77" s="25" t="s">
        <v>11</v>
      </c>
      <c r="E77" s="25" t="s">
        <v>11</v>
      </c>
      <c r="F77" s="25" t="s">
        <v>11</v>
      </c>
      <c r="G77" s="25" t="s">
        <v>11</v>
      </c>
      <c r="H77" s="25" t="s">
        <v>5279</v>
      </c>
      <c r="I77" s="25" t="s">
        <v>1554</v>
      </c>
      <c r="J77" s="25" t="s">
        <v>1623</v>
      </c>
      <c r="K77" s="25" t="s">
        <v>1790</v>
      </c>
      <c r="L77" s="25" t="s">
        <v>1623</v>
      </c>
      <c r="M77" s="25" t="s">
        <v>11</v>
      </c>
      <c r="N77" s="25" t="s">
        <v>11</v>
      </c>
      <c r="O77" s="25" t="s">
        <v>11</v>
      </c>
      <c r="P77" s="25" t="s">
        <v>11</v>
      </c>
      <c r="Q77" s="25" t="s">
        <v>11</v>
      </c>
      <c r="R77" s="25" t="s">
        <v>11</v>
      </c>
      <c r="S77" s="25" t="s">
        <v>11</v>
      </c>
      <c r="T77" s="25" t="s">
        <v>11</v>
      </c>
      <c r="U77" s="25" t="s">
        <v>10</v>
      </c>
      <c r="V77" s="25" t="s">
        <v>11</v>
      </c>
      <c r="W77" s="25" t="s">
        <v>11</v>
      </c>
      <c r="X77" s="25">
        <v>0</v>
      </c>
      <c r="Y77" s="25" t="s">
        <v>11</v>
      </c>
      <c r="Z77" s="25" t="s">
        <v>1539</v>
      </c>
      <c r="AA77" s="25" t="s">
        <v>11</v>
      </c>
      <c r="AB77" s="25" t="s">
        <v>11</v>
      </c>
      <c r="AC77" s="25" t="s">
        <v>11</v>
      </c>
      <c r="AD77" s="25">
        <v>0</v>
      </c>
      <c r="AE77" s="25">
        <v>0</v>
      </c>
      <c r="AF77" s="25">
        <v>0</v>
      </c>
      <c r="AG77" s="25" t="s">
        <v>7</v>
      </c>
    </row>
    <row r="78" spans="1:33">
      <c r="A78" s="25" t="s">
        <v>2668</v>
      </c>
      <c r="B78" s="25" t="s">
        <v>2669</v>
      </c>
      <c r="C78" s="25" t="s">
        <v>1541</v>
      </c>
      <c r="D78" s="25" t="s">
        <v>11</v>
      </c>
      <c r="E78" s="25" t="s">
        <v>11</v>
      </c>
      <c r="F78" s="25" t="s">
        <v>2670</v>
      </c>
      <c r="G78" s="25" t="s">
        <v>1569</v>
      </c>
      <c r="H78" s="25" t="s">
        <v>2671</v>
      </c>
      <c r="I78" s="25" t="s">
        <v>1567</v>
      </c>
      <c r="J78" s="25" t="s">
        <v>1623</v>
      </c>
      <c r="K78" s="25" t="s">
        <v>1559</v>
      </c>
      <c r="L78" s="25" t="s">
        <v>1623</v>
      </c>
      <c r="M78" s="25" t="s">
        <v>11</v>
      </c>
      <c r="N78" s="25" t="s">
        <v>11</v>
      </c>
      <c r="O78" s="25" t="s">
        <v>11</v>
      </c>
      <c r="P78" s="25" t="s">
        <v>11</v>
      </c>
      <c r="Q78" s="25" t="s">
        <v>11</v>
      </c>
      <c r="R78" s="25" t="s">
        <v>11</v>
      </c>
      <c r="S78" s="25" t="s">
        <v>11</v>
      </c>
      <c r="T78" s="25" t="s">
        <v>11</v>
      </c>
      <c r="U78" s="25" t="s">
        <v>1544</v>
      </c>
      <c r="V78" s="25" t="s">
        <v>11</v>
      </c>
      <c r="W78" s="25" t="s">
        <v>11</v>
      </c>
      <c r="X78" s="25">
        <v>0</v>
      </c>
      <c r="Y78" s="25" t="s">
        <v>11</v>
      </c>
      <c r="Z78" s="25" t="s">
        <v>1539</v>
      </c>
      <c r="AA78" s="25" t="s">
        <v>11</v>
      </c>
      <c r="AB78" s="25" t="s">
        <v>11</v>
      </c>
      <c r="AC78" s="25" t="s">
        <v>11</v>
      </c>
      <c r="AD78" s="25">
        <v>230</v>
      </c>
      <c r="AE78" s="25">
        <v>0</v>
      </c>
      <c r="AF78" s="25">
        <v>780</v>
      </c>
      <c r="AG78" s="25" t="s">
        <v>7163</v>
      </c>
    </row>
    <row r="79" spans="1:33">
      <c r="A79" s="25" t="s">
        <v>5006</v>
      </c>
      <c r="B79" s="25" t="s">
        <v>5007</v>
      </c>
      <c r="C79" s="25" t="s">
        <v>1541</v>
      </c>
      <c r="D79" s="25" t="s">
        <v>11</v>
      </c>
      <c r="E79" s="25" t="s">
        <v>11</v>
      </c>
      <c r="F79" s="25" t="s">
        <v>5008</v>
      </c>
      <c r="G79" s="25" t="s">
        <v>116</v>
      </c>
      <c r="H79" s="25" t="s">
        <v>5009</v>
      </c>
      <c r="I79" s="25" t="s">
        <v>1547</v>
      </c>
      <c r="J79" s="25" t="s">
        <v>11</v>
      </c>
      <c r="K79" s="25" t="s">
        <v>5010</v>
      </c>
      <c r="L79" s="25" t="s">
        <v>1623</v>
      </c>
      <c r="M79" s="25" t="s">
        <v>11</v>
      </c>
      <c r="N79" s="25" t="s">
        <v>11</v>
      </c>
      <c r="O79" s="25" t="s">
        <v>11</v>
      </c>
      <c r="P79" s="25" t="s">
        <v>11</v>
      </c>
      <c r="Q79" s="25" t="s">
        <v>11</v>
      </c>
      <c r="R79" s="25" t="s">
        <v>11</v>
      </c>
      <c r="S79" s="25" t="s">
        <v>11</v>
      </c>
      <c r="T79" s="25" t="s">
        <v>1729</v>
      </c>
      <c r="U79" s="25" t="s">
        <v>12</v>
      </c>
      <c r="V79" s="25" t="s">
        <v>11</v>
      </c>
      <c r="W79" s="25" t="s">
        <v>11</v>
      </c>
      <c r="X79" s="25">
        <v>0</v>
      </c>
      <c r="Y79" s="25" t="s">
        <v>11</v>
      </c>
      <c r="Z79" s="25" t="s">
        <v>1539</v>
      </c>
      <c r="AA79" s="25" t="s">
        <v>11</v>
      </c>
      <c r="AB79" s="25" t="s">
        <v>11</v>
      </c>
      <c r="AC79" s="25" t="s">
        <v>11</v>
      </c>
      <c r="AD79" s="25">
        <v>0</v>
      </c>
      <c r="AE79" s="25">
        <v>0</v>
      </c>
      <c r="AF79" s="25">
        <v>8002.5</v>
      </c>
      <c r="AG79" s="25" t="s">
        <v>7167</v>
      </c>
    </row>
    <row r="80" spans="1:33">
      <c r="A80" s="25" t="s">
        <v>4968</v>
      </c>
      <c r="B80" s="25" t="s">
        <v>4969</v>
      </c>
      <c r="C80" s="25" t="s">
        <v>1541</v>
      </c>
      <c r="D80" s="25" t="s">
        <v>11</v>
      </c>
      <c r="E80" s="25" t="s">
        <v>11</v>
      </c>
      <c r="F80" s="25" t="s">
        <v>11</v>
      </c>
      <c r="G80" s="25" t="s">
        <v>11</v>
      </c>
      <c r="H80" s="25" t="s">
        <v>4970</v>
      </c>
      <c r="I80" s="202" t="s">
        <v>11</v>
      </c>
      <c r="J80" s="25" t="s">
        <v>11</v>
      </c>
      <c r="K80" s="25" t="s">
        <v>11</v>
      </c>
      <c r="L80" s="25" t="s">
        <v>1623</v>
      </c>
      <c r="M80" s="25" t="s">
        <v>11</v>
      </c>
      <c r="N80" s="25" t="s">
        <v>11</v>
      </c>
      <c r="O80" s="25" t="s">
        <v>11</v>
      </c>
      <c r="P80" s="25" t="s">
        <v>11</v>
      </c>
      <c r="Q80" s="25" t="s">
        <v>11</v>
      </c>
      <c r="R80" s="25" t="s">
        <v>11</v>
      </c>
      <c r="S80" s="25" t="s">
        <v>11</v>
      </c>
      <c r="T80" s="25" t="s">
        <v>1832</v>
      </c>
      <c r="U80" s="25" t="s">
        <v>14</v>
      </c>
      <c r="V80" s="25" t="s">
        <v>11</v>
      </c>
      <c r="W80" s="25" t="s">
        <v>11</v>
      </c>
      <c r="X80" s="25">
        <v>0</v>
      </c>
      <c r="Y80" s="25" t="s">
        <v>11</v>
      </c>
      <c r="Z80" s="25" t="s">
        <v>1539</v>
      </c>
      <c r="AA80" s="25" t="s">
        <v>11</v>
      </c>
      <c r="AB80" s="25" t="s">
        <v>11</v>
      </c>
      <c r="AC80" s="25" t="s">
        <v>11</v>
      </c>
      <c r="AD80" s="25">
        <v>0</v>
      </c>
      <c r="AE80" s="25">
        <v>0</v>
      </c>
      <c r="AF80" s="25">
        <v>2001.87</v>
      </c>
      <c r="AG80" s="25" t="s">
        <v>7168</v>
      </c>
    </row>
    <row r="81" spans="1:33">
      <c r="A81" s="25" t="s">
        <v>3653</v>
      </c>
      <c r="B81" s="25" t="s">
        <v>3654</v>
      </c>
      <c r="C81" s="25" t="s">
        <v>1541</v>
      </c>
      <c r="D81" s="25" t="s">
        <v>11</v>
      </c>
      <c r="E81" s="25" t="s">
        <v>11</v>
      </c>
      <c r="F81" s="25" t="s">
        <v>11</v>
      </c>
      <c r="G81" s="25" t="s">
        <v>11</v>
      </c>
      <c r="H81" s="25" t="s">
        <v>3655</v>
      </c>
      <c r="I81" s="25" t="s">
        <v>11</v>
      </c>
      <c r="J81" s="25" t="s">
        <v>11</v>
      </c>
      <c r="K81" s="25" t="s">
        <v>11</v>
      </c>
      <c r="L81" s="25" t="s">
        <v>1623</v>
      </c>
      <c r="M81" s="25" t="s">
        <v>11</v>
      </c>
      <c r="N81" s="25" t="s">
        <v>11</v>
      </c>
      <c r="O81" s="25" t="s">
        <v>11</v>
      </c>
      <c r="P81" s="25" t="s">
        <v>11</v>
      </c>
      <c r="Q81" s="25" t="s">
        <v>11</v>
      </c>
      <c r="R81" s="25" t="s">
        <v>11</v>
      </c>
      <c r="S81" s="25" t="s">
        <v>11</v>
      </c>
      <c r="T81" s="25" t="s">
        <v>1661</v>
      </c>
      <c r="U81" s="25" t="s">
        <v>10</v>
      </c>
      <c r="V81" s="25" t="s">
        <v>11</v>
      </c>
      <c r="W81" s="25" t="s">
        <v>11</v>
      </c>
      <c r="X81" s="25">
        <v>0</v>
      </c>
      <c r="Y81" s="25" t="s">
        <v>11</v>
      </c>
      <c r="Z81" s="25" t="s">
        <v>1539</v>
      </c>
      <c r="AA81" s="25" t="s">
        <v>11</v>
      </c>
      <c r="AB81" s="25" t="s">
        <v>11</v>
      </c>
      <c r="AC81" s="25" t="s">
        <v>11</v>
      </c>
      <c r="AD81" s="25">
        <v>3640</v>
      </c>
      <c r="AE81" s="25">
        <v>0</v>
      </c>
      <c r="AF81" s="25">
        <v>31500</v>
      </c>
      <c r="AG81" s="25" t="s">
        <v>7169</v>
      </c>
    </row>
    <row r="82" spans="1:33">
      <c r="A82" s="25" t="s">
        <v>1808</v>
      </c>
      <c r="B82" s="25" t="s">
        <v>1809</v>
      </c>
      <c r="C82" s="25" t="s">
        <v>1541</v>
      </c>
      <c r="D82" s="25" t="s">
        <v>11</v>
      </c>
      <c r="E82" s="25" t="s">
        <v>11</v>
      </c>
      <c r="F82" s="25" t="s">
        <v>11</v>
      </c>
      <c r="G82" s="25" t="s">
        <v>11</v>
      </c>
      <c r="H82" s="25" t="s">
        <v>1810</v>
      </c>
      <c r="I82" s="202" t="s">
        <v>11</v>
      </c>
      <c r="J82" s="25" t="s">
        <v>11</v>
      </c>
      <c r="K82" s="25" t="s">
        <v>11</v>
      </c>
      <c r="L82" s="25" t="s">
        <v>1623</v>
      </c>
      <c r="M82" s="25" t="s">
        <v>11</v>
      </c>
      <c r="N82" s="25" t="s">
        <v>11</v>
      </c>
      <c r="O82" s="25" t="s">
        <v>11</v>
      </c>
      <c r="P82" s="25" t="s">
        <v>11</v>
      </c>
      <c r="Q82" s="25" t="s">
        <v>11</v>
      </c>
      <c r="R82" s="25" t="s">
        <v>11</v>
      </c>
      <c r="S82" s="25" t="s">
        <v>11</v>
      </c>
      <c r="T82" s="25" t="s">
        <v>1633</v>
      </c>
      <c r="U82" s="25" t="s">
        <v>10</v>
      </c>
      <c r="V82" s="25" t="s">
        <v>11</v>
      </c>
      <c r="W82" s="25" t="s">
        <v>11</v>
      </c>
      <c r="X82" s="25">
        <v>0</v>
      </c>
      <c r="Y82" s="25" t="s">
        <v>11</v>
      </c>
      <c r="Z82" s="25" t="s">
        <v>1539</v>
      </c>
      <c r="AA82" s="25" t="s">
        <v>11</v>
      </c>
      <c r="AB82" s="25" t="s">
        <v>11</v>
      </c>
      <c r="AC82" s="25" t="s">
        <v>11</v>
      </c>
      <c r="AD82" s="25">
        <v>0</v>
      </c>
      <c r="AE82" s="25">
        <v>0</v>
      </c>
      <c r="AF82" s="25">
        <v>93705.07</v>
      </c>
      <c r="AG82" s="25" t="s">
        <v>1811</v>
      </c>
    </row>
    <row r="83" spans="1:33">
      <c r="A83" s="25" t="s">
        <v>4411</v>
      </c>
      <c r="B83" s="25" t="s">
        <v>4412</v>
      </c>
      <c r="C83" s="25" t="s">
        <v>1536</v>
      </c>
      <c r="D83" s="25" t="s">
        <v>11</v>
      </c>
      <c r="E83" s="25" t="s">
        <v>11</v>
      </c>
      <c r="F83" s="25" t="s">
        <v>11</v>
      </c>
      <c r="G83" s="25" t="s">
        <v>11</v>
      </c>
      <c r="H83" s="25" t="s">
        <v>4413</v>
      </c>
      <c r="I83" s="202" t="s">
        <v>11</v>
      </c>
      <c r="J83" s="25" t="s">
        <v>11</v>
      </c>
      <c r="K83" s="25" t="s">
        <v>11</v>
      </c>
      <c r="L83" s="25" t="s">
        <v>1623</v>
      </c>
      <c r="M83" s="25" t="s">
        <v>11</v>
      </c>
      <c r="N83" s="25" t="s">
        <v>11</v>
      </c>
      <c r="O83" s="25" t="s">
        <v>11</v>
      </c>
      <c r="P83" s="25" t="s">
        <v>11</v>
      </c>
      <c r="Q83" s="25" t="s">
        <v>11</v>
      </c>
      <c r="R83" s="25" t="s">
        <v>11</v>
      </c>
      <c r="S83" s="25" t="s">
        <v>11</v>
      </c>
      <c r="T83" s="25" t="s">
        <v>1644</v>
      </c>
      <c r="U83" s="25" t="s">
        <v>1544</v>
      </c>
      <c r="V83" s="25" t="s">
        <v>11</v>
      </c>
      <c r="W83" s="25" t="s">
        <v>11</v>
      </c>
      <c r="X83" s="25">
        <v>0</v>
      </c>
      <c r="Y83" s="25" t="s">
        <v>11</v>
      </c>
      <c r="Z83" s="25" t="s">
        <v>1539</v>
      </c>
      <c r="AA83" s="25" t="s">
        <v>11</v>
      </c>
      <c r="AB83" s="25" t="s">
        <v>11</v>
      </c>
      <c r="AC83" s="25" t="s">
        <v>11</v>
      </c>
      <c r="AD83" s="25">
        <v>0</v>
      </c>
      <c r="AE83" s="25">
        <v>0</v>
      </c>
      <c r="AF83" s="25">
        <v>0</v>
      </c>
      <c r="AG83" s="25" t="s">
        <v>7</v>
      </c>
    </row>
    <row r="84" spans="1:33">
      <c r="A84" s="25" t="s">
        <v>3360</v>
      </c>
      <c r="B84" s="25" t="s">
        <v>3361</v>
      </c>
      <c r="C84" s="25" t="s">
        <v>1541</v>
      </c>
      <c r="D84" s="25" t="s">
        <v>11</v>
      </c>
      <c r="E84" s="25" t="s">
        <v>11</v>
      </c>
      <c r="F84" s="25" t="s">
        <v>11</v>
      </c>
      <c r="G84" s="25" t="s">
        <v>11</v>
      </c>
      <c r="H84" s="25" t="s">
        <v>3362</v>
      </c>
      <c r="I84" s="25" t="s">
        <v>11</v>
      </c>
      <c r="J84" s="25" t="s">
        <v>11</v>
      </c>
      <c r="K84" s="25" t="s">
        <v>11</v>
      </c>
      <c r="L84" s="25" t="s">
        <v>1623</v>
      </c>
      <c r="M84" s="25" t="s">
        <v>11</v>
      </c>
      <c r="N84" s="25" t="s">
        <v>11</v>
      </c>
      <c r="O84" s="25" t="s">
        <v>11</v>
      </c>
      <c r="P84" s="25" t="s">
        <v>11</v>
      </c>
      <c r="Q84" s="25" t="s">
        <v>11</v>
      </c>
      <c r="R84" s="25" t="s">
        <v>11</v>
      </c>
      <c r="S84" s="25" t="s">
        <v>11</v>
      </c>
      <c r="T84" s="25" t="s">
        <v>1768</v>
      </c>
      <c r="U84" s="25" t="s">
        <v>14</v>
      </c>
      <c r="V84" s="25" t="s">
        <v>11</v>
      </c>
      <c r="W84" s="25" t="s">
        <v>11</v>
      </c>
      <c r="X84" s="25">
        <v>0</v>
      </c>
      <c r="Y84" s="25" t="s">
        <v>11</v>
      </c>
      <c r="Z84" s="25" t="s">
        <v>1539</v>
      </c>
      <c r="AA84" s="25" t="s">
        <v>11</v>
      </c>
      <c r="AB84" s="25" t="s">
        <v>11</v>
      </c>
      <c r="AC84" s="25" t="s">
        <v>11</v>
      </c>
      <c r="AD84" s="25">
        <v>2440</v>
      </c>
      <c r="AE84" s="25">
        <v>0</v>
      </c>
      <c r="AF84" s="25">
        <v>22710.63</v>
      </c>
      <c r="AG84" s="25" t="s">
        <v>7170</v>
      </c>
    </row>
    <row r="85" spans="1:33">
      <c r="A85" s="25" t="s">
        <v>2911</v>
      </c>
      <c r="B85" s="25" t="s">
        <v>2912</v>
      </c>
      <c r="C85" s="25" t="s">
        <v>1541</v>
      </c>
      <c r="D85" s="25" t="s">
        <v>11</v>
      </c>
      <c r="E85" s="25" t="s">
        <v>11</v>
      </c>
      <c r="F85" s="25" t="s">
        <v>2913</v>
      </c>
      <c r="G85" s="25" t="s">
        <v>1546</v>
      </c>
      <c r="H85" s="25" t="s">
        <v>2914</v>
      </c>
      <c r="I85" s="25" t="s">
        <v>1547</v>
      </c>
      <c r="J85" s="25" t="s">
        <v>1623</v>
      </c>
      <c r="K85" s="25" t="s">
        <v>2358</v>
      </c>
      <c r="L85" s="25" t="s">
        <v>1623</v>
      </c>
      <c r="M85" s="25" t="s">
        <v>11</v>
      </c>
      <c r="N85" s="25" t="s">
        <v>11</v>
      </c>
      <c r="O85" s="25" t="s">
        <v>11</v>
      </c>
      <c r="P85" s="25" t="s">
        <v>11</v>
      </c>
      <c r="Q85" s="25" t="s">
        <v>11</v>
      </c>
      <c r="R85" s="25" t="s">
        <v>11</v>
      </c>
      <c r="S85" s="25" t="s">
        <v>11</v>
      </c>
      <c r="T85" s="25" t="s">
        <v>1577</v>
      </c>
      <c r="U85" s="25" t="s">
        <v>1563</v>
      </c>
      <c r="V85" s="25" t="s">
        <v>11</v>
      </c>
      <c r="W85" s="25" t="s">
        <v>11</v>
      </c>
      <c r="X85" s="25">
        <v>0</v>
      </c>
      <c r="Y85" s="25" t="s">
        <v>11</v>
      </c>
      <c r="Z85" s="25" t="s">
        <v>1539</v>
      </c>
      <c r="AA85" s="25" t="s">
        <v>11</v>
      </c>
      <c r="AB85" s="25" t="s">
        <v>11</v>
      </c>
      <c r="AC85" s="25" t="s">
        <v>11</v>
      </c>
      <c r="AD85" s="25">
        <v>460</v>
      </c>
      <c r="AE85" s="25">
        <v>0</v>
      </c>
      <c r="AF85" s="25">
        <v>960</v>
      </c>
      <c r="AG85" s="25" t="s">
        <v>1854</v>
      </c>
    </row>
    <row r="86" spans="1:33">
      <c r="A86" s="25" t="s">
        <v>3325</v>
      </c>
      <c r="B86" s="25" t="s">
        <v>3326</v>
      </c>
      <c r="C86" s="25" t="s">
        <v>1536</v>
      </c>
      <c r="D86" s="25" t="s">
        <v>11</v>
      </c>
      <c r="E86" s="25" t="s">
        <v>11</v>
      </c>
      <c r="F86" s="25" t="s">
        <v>11</v>
      </c>
      <c r="G86" s="25" t="s">
        <v>11</v>
      </c>
      <c r="H86" s="25" t="s">
        <v>3012</v>
      </c>
      <c r="I86" s="202" t="s">
        <v>11</v>
      </c>
      <c r="J86" s="25" t="s">
        <v>11</v>
      </c>
      <c r="K86" s="25" t="s">
        <v>11</v>
      </c>
      <c r="L86" s="25" t="s">
        <v>1623</v>
      </c>
      <c r="M86" s="25" t="s">
        <v>1643</v>
      </c>
      <c r="N86" s="25" t="s">
        <v>11</v>
      </c>
      <c r="O86" s="25" t="s">
        <v>11</v>
      </c>
      <c r="P86" s="25" t="s">
        <v>11</v>
      </c>
      <c r="Q86" s="25" t="s">
        <v>11</v>
      </c>
      <c r="R86" s="25" t="s">
        <v>11</v>
      </c>
      <c r="S86" s="25" t="s">
        <v>11</v>
      </c>
      <c r="T86" s="25" t="s">
        <v>1574</v>
      </c>
      <c r="U86" s="25" t="s">
        <v>14</v>
      </c>
      <c r="V86" s="25" t="s">
        <v>11</v>
      </c>
      <c r="W86" s="25" t="s">
        <v>11</v>
      </c>
      <c r="X86" s="25">
        <v>0</v>
      </c>
      <c r="Y86" s="25" t="s">
        <v>11</v>
      </c>
      <c r="Z86" s="25" t="s">
        <v>1539</v>
      </c>
      <c r="AA86" s="25" t="s">
        <v>11</v>
      </c>
      <c r="AB86" s="25" t="s">
        <v>11</v>
      </c>
      <c r="AC86" s="25" t="s">
        <v>11</v>
      </c>
      <c r="AD86" s="25">
        <v>1400</v>
      </c>
      <c r="AE86" s="25">
        <v>0</v>
      </c>
      <c r="AF86" s="25">
        <v>21072.23</v>
      </c>
      <c r="AG86" s="25" t="s">
        <v>7171</v>
      </c>
    </row>
    <row r="87" spans="1:33">
      <c r="A87" s="25" t="s">
        <v>2523</v>
      </c>
      <c r="B87" s="25" t="s">
        <v>2524</v>
      </c>
      <c r="C87" s="25" t="s">
        <v>1541</v>
      </c>
      <c r="D87" s="25" t="s">
        <v>11</v>
      </c>
      <c r="E87" s="25" t="s">
        <v>11</v>
      </c>
      <c r="F87" s="25" t="s">
        <v>11</v>
      </c>
      <c r="G87" s="25" t="s">
        <v>11</v>
      </c>
      <c r="H87" s="25" t="s">
        <v>2525</v>
      </c>
      <c r="I87" s="25" t="s">
        <v>11</v>
      </c>
      <c r="J87" s="25" t="s">
        <v>11</v>
      </c>
      <c r="K87" s="25" t="s">
        <v>11</v>
      </c>
      <c r="L87" s="25" t="s">
        <v>1623</v>
      </c>
      <c r="M87" s="25" t="s">
        <v>11</v>
      </c>
      <c r="N87" s="25" t="s">
        <v>11</v>
      </c>
      <c r="O87" s="25" t="s">
        <v>11</v>
      </c>
      <c r="P87" s="25" t="s">
        <v>11</v>
      </c>
      <c r="Q87" s="25" t="s">
        <v>11</v>
      </c>
      <c r="R87" s="25" t="s">
        <v>11</v>
      </c>
      <c r="S87" s="25" t="s">
        <v>11</v>
      </c>
      <c r="T87" s="25" t="s">
        <v>1891</v>
      </c>
      <c r="U87" s="25" t="s">
        <v>13</v>
      </c>
      <c r="V87" s="25" t="s">
        <v>11</v>
      </c>
      <c r="W87" s="25" t="s">
        <v>11</v>
      </c>
      <c r="X87" s="25">
        <v>0</v>
      </c>
      <c r="Y87" s="25" t="s">
        <v>11</v>
      </c>
      <c r="Z87" s="25" t="s">
        <v>1645</v>
      </c>
      <c r="AA87" s="25" t="s">
        <v>1560</v>
      </c>
      <c r="AB87" s="25" t="s">
        <v>1722</v>
      </c>
      <c r="AC87" s="25" t="s">
        <v>958</v>
      </c>
      <c r="AD87" s="25">
        <v>-3434.4</v>
      </c>
      <c r="AE87" s="25">
        <v>0</v>
      </c>
      <c r="AF87" s="25">
        <v>5416.89</v>
      </c>
      <c r="AG87" s="25" t="s">
        <v>2526</v>
      </c>
    </row>
    <row r="88" spans="1:33">
      <c r="A88" s="25" t="s">
        <v>2637</v>
      </c>
      <c r="B88" s="25" t="s">
        <v>2638</v>
      </c>
      <c r="C88" s="25" t="s">
        <v>1541</v>
      </c>
      <c r="D88" s="25" t="s">
        <v>11</v>
      </c>
      <c r="E88" s="25" t="s">
        <v>11</v>
      </c>
      <c r="F88" s="25" t="s">
        <v>11</v>
      </c>
      <c r="G88" s="25" t="s">
        <v>11</v>
      </c>
      <c r="H88" s="25" t="s">
        <v>2639</v>
      </c>
      <c r="I88" s="25" t="s">
        <v>11</v>
      </c>
      <c r="J88" s="25" t="s">
        <v>11</v>
      </c>
      <c r="K88" s="25" t="s">
        <v>11</v>
      </c>
      <c r="L88" s="25" t="s">
        <v>1623</v>
      </c>
      <c r="M88" s="25" t="s">
        <v>11</v>
      </c>
      <c r="N88" s="25" t="s">
        <v>11</v>
      </c>
      <c r="O88" s="25" t="s">
        <v>11</v>
      </c>
      <c r="P88" s="25" t="s">
        <v>11</v>
      </c>
      <c r="Q88" s="25" t="s">
        <v>11</v>
      </c>
      <c r="R88" s="25" t="s">
        <v>11</v>
      </c>
      <c r="S88" s="25" t="s">
        <v>11</v>
      </c>
      <c r="T88" s="25" t="s">
        <v>1633</v>
      </c>
      <c r="U88" s="25" t="s">
        <v>10</v>
      </c>
      <c r="V88" s="25" t="s">
        <v>11</v>
      </c>
      <c r="W88" s="25" t="s">
        <v>11</v>
      </c>
      <c r="X88" s="25">
        <v>0</v>
      </c>
      <c r="Y88" s="25" t="s">
        <v>11</v>
      </c>
      <c r="Z88" s="25" t="s">
        <v>1539</v>
      </c>
      <c r="AA88" s="25" t="s">
        <v>11</v>
      </c>
      <c r="AB88" s="25" t="s">
        <v>11</v>
      </c>
      <c r="AC88" s="25" t="s">
        <v>11</v>
      </c>
      <c r="AD88" s="25">
        <v>0</v>
      </c>
      <c r="AE88" s="25">
        <v>29517.39</v>
      </c>
      <c r="AF88" s="25">
        <v>79449</v>
      </c>
      <c r="AG88" s="25" t="s">
        <v>7172</v>
      </c>
    </row>
    <row r="89" spans="1:33">
      <c r="A89" s="25" t="s">
        <v>2299</v>
      </c>
      <c r="B89" s="25" t="s">
        <v>2300</v>
      </c>
      <c r="C89" s="25" t="s">
        <v>1541</v>
      </c>
      <c r="D89" s="25" t="s">
        <v>11</v>
      </c>
      <c r="E89" s="25" t="s">
        <v>11</v>
      </c>
      <c r="F89" s="25" t="s">
        <v>11</v>
      </c>
      <c r="G89" s="25" t="s">
        <v>11</v>
      </c>
      <c r="H89" s="25" t="s">
        <v>2301</v>
      </c>
      <c r="I89" s="25" t="s">
        <v>11</v>
      </c>
      <c r="J89" s="25" t="s">
        <v>11</v>
      </c>
      <c r="K89" s="25" t="s">
        <v>11</v>
      </c>
      <c r="L89" s="25" t="s">
        <v>1623</v>
      </c>
      <c r="M89" s="25" t="s">
        <v>1643</v>
      </c>
      <c r="N89" s="25" t="s">
        <v>11</v>
      </c>
      <c r="O89" s="25" t="s">
        <v>11</v>
      </c>
      <c r="P89" s="25" t="s">
        <v>11</v>
      </c>
      <c r="Q89" s="25" t="s">
        <v>11</v>
      </c>
      <c r="R89" s="25" t="s">
        <v>11</v>
      </c>
      <c r="S89" s="25" t="s">
        <v>11</v>
      </c>
      <c r="T89" s="25" t="s">
        <v>1661</v>
      </c>
      <c r="U89" s="25" t="s">
        <v>10</v>
      </c>
      <c r="V89" s="25" t="s">
        <v>11</v>
      </c>
      <c r="W89" s="25" t="s">
        <v>11</v>
      </c>
      <c r="X89" s="25">
        <v>0</v>
      </c>
      <c r="Y89" s="25" t="s">
        <v>11</v>
      </c>
      <c r="Z89" s="25" t="s">
        <v>1539</v>
      </c>
      <c r="AA89" s="25" t="s">
        <v>11</v>
      </c>
      <c r="AB89" s="25" t="s">
        <v>11</v>
      </c>
      <c r="AC89" s="25" t="s">
        <v>11</v>
      </c>
      <c r="AD89" s="25">
        <v>280</v>
      </c>
      <c r="AE89" s="25">
        <v>0</v>
      </c>
      <c r="AF89" s="25">
        <v>0</v>
      </c>
      <c r="AG89" s="25" t="s">
        <v>953</v>
      </c>
    </row>
    <row r="90" spans="1:33">
      <c r="A90" s="25" t="s">
        <v>4859</v>
      </c>
      <c r="B90" s="25" t="s">
        <v>4860</v>
      </c>
      <c r="C90" s="25" t="s">
        <v>1536</v>
      </c>
      <c r="D90" s="25" t="s">
        <v>11</v>
      </c>
      <c r="E90" s="25" t="s">
        <v>11</v>
      </c>
      <c r="F90" s="25" t="s">
        <v>11</v>
      </c>
      <c r="G90" s="25" t="s">
        <v>11</v>
      </c>
      <c r="H90" s="25" t="s">
        <v>4861</v>
      </c>
      <c r="I90" s="25" t="s">
        <v>1571</v>
      </c>
      <c r="J90" s="25" t="s">
        <v>1032</v>
      </c>
      <c r="K90" s="25" t="s">
        <v>4394</v>
      </c>
      <c r="L90" s="25" t="s">
        <v>1623</v>
      </c>
      <c r="M90" s="25" t="s">
        <v>11</v>
      </c>
      <c r="N90" s="25" t="s">
        <v>11</v>
      </c>
      <c r="O90" s="25" t="s">
        <v>11</v>
      </c>
      <c r="P90" s="25" t="s">
        <v>11</v>
      </c>
      <c r="Q90" s="25" t="s">
        <v>11</v>
      </c>
      <c r="R90" s="25" t="s">
        <v>11</v>
      </c>
      <c r="S90" s="25" t="s">
        <v>11</v>
      </c>
      <c r="T90" s="25" t="s">
        <v>11</v>
      </c>
      <c r="U90" s="25" t="s">
        <v>11</v>
      </c>
      <c r="V90" s="25" t="s">
        <v>11</v>
      </c>
      <c r="W90" s="25" t="s">
        <v>11</v>
      </c>
      <c r="X90" s="25">
        <v>0</v>
      </c>
      <c r="Y90" s="25" t="s">
        <v>11</v>
      </c>
      <c r="Z90" s="25" t="s">
        <v>1539</v>
      </c>
      <c r="AA90" s="25" t="s">
        <v>11</v>
      </c>
      <c r="AB90" s="25" t="s">
        <v>11</v>
      </c>
      <c r="AC90" s="25" t="s">
        <v>11</v>
      </c>
      <c r="AD90" s="25">
        <v>0</v>
      </c>
      <c r="AE90" s="25">
        <v>0</v>
      </c>
      <c r="AF90" s="25">
        <v>960</v>
      </c>
      <c r="AG90" s="25" t="s">
        <v>1146</v>
      </c>
    </row>
    <row r="91" spans="1:33">
      <c r="A91" s="25" t="s">
        <v>3871</v>
      </c>
      <c r="B91" s="25" t="s">
        <v>3872</v>
      </c>
      <c r="C91" s="25" t="s">
        <v>1541</v>
      </c>
      <c r="D91" s="25" t="s">
        <v>11</v>
      </c>
      <c r="E91" s="25" t="s">
        <v>11</v>
      </c>
      <c r="F91" s="25" t="s">
        <v>11</v>
      </c>
      <c r="G91" s="25" t="s">
        <v>11</v>
      </c>
      <c r="H91" s="25" t="s">
        <v>3873</v>
      </c>
      <c r="I91" s="25" t="s">
        <v>1554</v>
      </c>
      <c r="J91" s="25" t="s">
        <v>1623</v>
      </c>
      <c r="K91" s="25" t="s">
        <v>2980</v>
      </c>
      <c r="L91" s="25" t="s">
        <v>1623</v>
      </c>
      <c r="M91" s="25" t="s">
        <v>11</v>
      </c>
      <c r="N91" s="25" t="s">
        <v>11</v>
      </c>
      <c r="O91" s="25" t="s">
        <v>11</v>
      </c>
      <c r="P91" s="25" t="s">
        <v>11</v>
      </c>
      <c r="Q91" s="25" t="s">
        <v>11</v>
      </c>
      <c r="R91" s="25" t="s">
        <v>11</v>
      </c>
      <c r="S91" s="25" t="s">
        <v>11</v>
      </c>
      <c r="T91" s="25" t="s">
        <v>1891</v>
      </c>
      <c r="U91" s="25" t="s">
        <v>10</v>
      </c>
      <c r="V91" s="25" t="s">
        <v>11</v>
      </c>
      <c r="W91" s="25" t="s">
        <v>11</v>
      </c>
      <c r="X91" s="25">
        <v>0</v>
      </c>
      <c r="Y91" s="25" t="s">
        <v>11</v>
      </c>
      <c r="Z91" s="25" t="s">
        <v>1539</v>
      </c>
      <c r="AA91" s="25" t="s">
        <v>11</v>
      </c>
      <c r="AB91" s="25" t="s">
        <v>11</v>
      </c>
      <c r="AC91" s="25" t="s">
        <v>11</v>
      </c>
      <c r="AD91" s="25">
        <v>1680</v>
      </c>
      <c r="AE91" s="25">
        <v>0</v>
      </c>
      <c r="AF91" s="25">
        <v>15696</v>
      </c>
      <c r="AG91" s="25" t="s">
        <v>3874</v>
      </c>
    </row>
    <row r="92" spans="1:33">
      <c r="A92" s="25" t="s">
        <v>1855</v>
      </c>
      <c r="B92" s="25" t="s">
        <v>1856</v>
      </c>
      <c r="C92" s="25" t="s">
        <v>1536</v>
      </c>
      <c r="D92" s="25" t="s">
        <v>11</v>
      </c>
      <c r="E92" s="25" t="s">
        <v>11</v>
      </c>
      <c r="F92" s="25" t="s">
        <v>11</v>
      </c>
      <c r="G92" s="25" t="s">
        <v>11</v>
      </c>
      <c r="H92" s="25" t="s">
        <v>1857</v>
      </c>
      <c r="I92" s="25" t="s">
        <v>11</v>
      </c>
      <c r="J92" s="25" t="s">
        <v>11</v>
      </c>
      <c r="K92" s="25" t="s">
        <v>11</v>
      </c>
      <c r="L92" s="25" t="s">
        <v>1623</v>
      </c>
      <c r="M92" s="25" t="s">
        <v>11</v>
      </c>
      <c r="N92" s="25" t="s">
        <v>11</v>
      </c>
      <c r="O92" s="25" t="s">
        <v>11</v>
      </c>
      <c r="P92" s="25" t="s">
        <v>11</v>
      </c>
      <c r="Q92" s="25" t="s">
        <v>11</v>
      </c>
      <c r="R92" s="25" t="s">
        <v>11</v>
      </c>
      <c r="S92" s="25" t="s">
        <v>11</v>
      </c>
      <c r="T92" s="25" t="s">
        <v>1858</v>
      </c>
      <c r="U92" s="25" t="s">
        <v>1544</v>
      </c>
      <c r="V92" s="202" t="s">
        <v>11</v>
      </c>
      <c r="W92" s="25" t="s">
        <v>11</v>
      </c>
      <c r="X92" s="25">
        <v>0</v>
      </c>
      <c r="Y92" s="25" t="s">
        <v>11</v>
      </c>
      <c r="Z92" s="25" t="s">
        <v>1539</v>
      </c>
      <c r="AA92" s="25" t="s">
        <v>11</v>
      </c>
      <c r="AB92" s="25" t="s">
        <v>11</v>
      </c>
      <c r="AC92" s="25" t="s">
        <v>11</v>
      </c>
      <c r="AD92" s="25">
        <v>280</v>
      </c>
      <c r="AE92" s="25">
        <v>0</v>
      </c>
      <c r="AF92" s="25">
        <v>16342.51</v>
      </c>
      <c r="AG92" s="25" t="s">
        <v>7173</v>
      </c>
    </row>
    <row r="93" spans="1:33">
      <c r="A93" s="25" t="s">
        <v>4327</v>
      </c>
      <c r="B93" s="25" t="s">
        <v>4328</v>
      </c>
      <c r="C93" s="25" t="s">
        <v>1536</v>
      </c>
      <c r="D93" s="25" t="s">
        <v>11</v>
      </c>
      <c r="E93" s="25" t="s">
        <v>11</v>
      </c>
      <c r="F93" s="25" t="s">
        <v>4329</v>
      </c>
      <c r="G93" s="25" t="s">
        <v>1630</v>
      </c>
      <c r="H93" s="25" t="s">
        <v>4330</v>
      </c>
      <c r="I93" s="25" t="s">
        <v>11</v>
      </c>
      <c r="J93" s="25" t="s">
        <v>11</v>
      </c>
      <c r="K93" s="25" t="s">
        <v>3435</v>
      </c>
      <c r="L93" s="25" t="s">
        <v>1623</v>
      </c>
      <c r="M93" s="25" t="s">
        <v>11</v>
      </c>
      <c r="N93" s="25" t="s">
        <v>11</v>
      </c>
      <c r="O93" s="25" t="s">
        <v>11</v>
      </c>
      <c r="P93" s="25" t="s">
        <v>11</v>
      </c>
      <c r="Q93" s="25" t="s">
        <v>11</v>
      </c>
      <c r="R93" s="25" t="s">
        <v>11</v>
      </c>
      <c r="S93" s="25" t="s">
        <v>11</v>
      </c>
      <c r="T93" s="25" t="s">
        <v>1633</v>
      </c>
      <c r="U93" s="25" t="s">
        <v>16</v>
      </c>
      <c r="V93" s="202" t="s">
        <v>11</v>
      </c>
      <c r="W93" s="25" t="s">
        <v>11</v>
      </c>
      <c r="X93" s="25">
        <v>0</v>
      </c>
      <c r="Y93" s="25" t="s">
        <v>11</v>
      </c>
      <c r="Z93" s="25" t="s">
        <v>1539</v>
      </c>
      <c r="AA93" s="25" t="s">
        <v>11</v>
      </c>
      <c r="AB93" s="25" t="s">
        <v>11</v>
      </c>
      <c r="AC93" s="25" t="s">
        <v>11</v>
      </c>
      <c r="AD93" s="25">
        <v>560</v>
      </c>
      <c r="AE93" s="25">
        <v>0</v>
      </c>
      <c r="AF93" s="25">
        <v>9694.75</v>
      </c>
      <c r="AG93" s="25" t="s">
        <v>7174</v>
      </c>
    </row>
    <row r="94" spans="1:33">
      <c r="A94" s="25" t="s">
        <v>4876</v>
      </c>
      <c r="B94" s="25" t="s">
        <v>4877</v>
      </c>
      <c r="C94" s="25" t="s">
        <v>1541</v>
      </c>
      <c r="D94" s="25" t="s">
        <v>11</v>
      </c>
      <c r="E94" s="25" t="s">
        <v>11</v>
      </c>
      <c r="F94" s="25" t="s">
        <v>11</v>
      </c>
      <c r="G94" s="25" t="s">
        <v>11</v>
      </c>
      <c r="H94" s="25" t="s">
        <v>4878</v>
      </c>
      <c r="I94" s="25" t="s">
        <v>11</v>
      </c>
      <c r="J94" s="25" t="s">
        <v>11</v>
      </c>
      <c r="K94" s="25" t="s">
        <v>11</v>
      </c>
      <c r="L94" s="25" t="s">
        <v>1623</v>
      </c>
      <c r="M94" s="25" t="s">
        <v>11</v>
      </c>
      <c r="N94" s="25" t="s">
        <v>11</v>
      </c>
      <c r="O94" s="25" t="s">
        <v>11</v>
      </c>
      <c r="P94" s="25" t="s">
        <v>11</v>
      </c>
      <c r="Q94" s="25" t="s">
        <v>11</v>
      </c>
      <c r="R94" s="25" t="s">
        <v>11</v>
      </c>
      <c r="S94" s="25" t="s">
        <v>11</v>
      </c>
      <c r="T94" s="25" t="s">
        <v>1633</v>
      </c>
      <c r="U94" s="25" t="s">
        <v>10</v>
      </c>
      <c r="V94" s="202" t="s">
        <v>11</v>
      </c>
      <c r="W94" s="25" t="s">
        <v>11</v>
      </c>
      <c r="X94" s="25">
        <v>0</v>
      </c>
      <c r="Y94" s="25" t="s">
        <v>11</v>
      </c>
      <c r="Z94" s="25" t="s">
        <v>1539</v>
      </c>
      <c r="AA94" s="25" t="s">
        <v>11</v>
      </c>
      <c r="AB94" s="25" t="s">
        <v>11</v>
      </c>
      <c r="AC94" s="25" t="s">
        <v>11</v>
      </c>
      <c r="AD94" s="25">
        <v>280</v>
      </c>
      <c r="AE94" s="25">
        <v>0</v>
      </c>
      <c r="AF94" s="25">
        <v>2832.51</v>
      </c>
      <c r="AG94" s="25" t="s">
        <v>7175</v>
      </c>
    </row>
    <row r="95" spans="1:33">
      <c r="A95" s="25" t="s">
        <v>2318</v>
      </c>
      <c r="B95" s="25" t="s">
        <v>2319</v>
      </c>
      <c r="C95" s="25" t="s">
        <v>1541</v>
      </c>
      <c r="D95" s="25" t="s">
        <v>11</v>
      </c>
      <c r="E95" s="25" t="s">
        <v>11</v>
      </c>
      <c r="F95" s="25" t="s">
        <v>2320</v>
      </c>
      <c r="G95" s="25" t="s">
        <v>1966</v>
      </c>
      <c r="H95" s="25" t="s">
        <v>2316</v>
      </c>
      <c r="I95" s="25" t="s">
        <v>1547</v>
      </c>
      <c r="J95" s="25" t="s">
        <v>11</v>
      </c>
      <c r="K95" s="25" t="s">
        <v>1689</v>
      </c>
      <c r="L95" s="25" t="s">
        <v>1331</v>
      </c>
      <c r="M95" s="25" t="s">
        <v>11</v>
      </c>
      <c r="N95" s="25" t="s">
        <v>11</v>
      </c>
      <c r="O95" s="25" t="s">
        <v>11</v>
      </c>
      <c r="P95" s="25" t="s">
        <v>11</v>
      </c>
      <c r="Q95" s="25" t="s">
        <v>11</v>
      </c>
      <c r="R95" s="25" t="s">
        <v>11</v>
      </c>
      <c r="S95" s="25" t="s">
        <v>11</v>
      </c>
      <c r="T95" s="25" t="s">
        <v>1625</v>
      </c>
      <c r="U95" s="25" t="s">
        <v>1544</v>
      </c>
      <c r="V95" s="202" t="s">
        <v>11</v>
      </c>
      <c r="W95" s="25" t="s">
        <v>11</v>
      </c>
      <c r="X95" s="25">
        <v>0</v>
      </c>
      <c r="Y95" s="25" t="s">
        <v>11</v>
      </c>
      <c r="Z95" s="25" t="s">
        <v>1539</v>
      </c>
      <c r="AA95" s="25" t="s">
        <v>11</v>
      </c>
      <c r="AB95" s="25" t="s">
        <v>11</v>
      </c>
      <c r="AC95" s="25" t="s">
        <v>11</v>
      </c>
      <c r="AD95" s="25">
        <v>460</v>
      </c>
      <c r="AE95" s="25">
        <v>0</v>
      </c>
      <c r="AF95" s="25">
        <v>49760</v>
      </c>
      <c r="AG95" s="25" t="s">
        <v>2321</v>
      </c>
    </row>
    <row r="96" spans="1:33">
      <c r="A96" s="25" t="s">
        <v>3606</v>
      </c>
      <c r="B96" s="25" t="s">
        <v>3607</v>
      </c>
      <c r="C96" s="25" t="s">
        <v>1536</v>
      </c>
      <c r="D96" s="25" t="s">
        <v>11</v>
      </c>
      <c r="E96" s="25" t="s">
        <v>11</v>
      </c>
      <c r="F96" s="25" t="s">
        <v>11</v>
      </c>
      <c r="G96" s="25" t="s">
        <v>11</v>
      </c>
      <c r="H96" s="25" t="s">
        <v>3608</v>
      </c>
      <c r="I96" s="25" t="s">
        <v>11</v>
      </c>
      <c r="J96" s="25" t="s">
        <v>11</v>
      </c>
      <c r="K96" s="25" t="s">
        <v>11</v>
      </c>
      <c r="L96" s="25" t="s">
        <v>1623</v>
      </c>
      <c r="M96" s="25" t="s">
        <v>11</v>
      </c>
      <c r="N96" s="25" t="s">
        <v>11</v>
      </c>
      <c r="O96" s="25" t="s">
        <v>11</v>
      </c>
      <c r="P96" s="25" t="s">
        <v>11</v>
      </c>
      <c r="Q96" s="25" t="s">
        <v>11</v>
      </c>
      <c r="R96" s="25" t="s">
        <v>11</v>
      </c>
      <c r="S96" s="25" t="s">
        <v>11</v>
      </c>
      <c r="T96" s="25" t="s">
        <v>1651</v>
      </c>
      <c r="U96" s="25" t="s">
        <v>14</v>
      </c>
      <c r="V96" s="202" t="s">
        <v>11</v>
      </c>
      <c r="W96" s="25" t="s">
        <v>11</v>
      </c>
      <c r="X96" s="25">
        <v>0</v>
      </c>
      <c r="Y96" s="25" t="s">
        <v>11</v>
      </c>
      <c r="Z96" s="25" t="s">
        <v>1539</v>
      </c>
      <c r="AA96" s="25" t="s">
        <v>11</v>
      </c>
      <c r="AB96" s="25" t="s">
        <v>11</v>
      </c>
      <c r="AC96" s="25" t="s">
        <v>11</v>
      </c>
      <c r="AD96" s="25">
        <v>0</v>
      </c>
      <c r="AE96" s="25">
        <v>0</v>
      </c>
      <c r="AF96" s="25">
        <v>43050</v>
      </c>
      <c r="AG96" s="25" t="s">
        <v>7176</v>
      </c>
    </row>
    <row r="97" spans="1:33">
      <c r="A97" s="25" t="s">
        <v>4199</v>
      </c>
      <c r="B97" s="25" t="s">
        <v>4200</v>
      </c>
      <c r="C97" s="25" t="s">
        <v>1541</v>
      </c>
      <c r="D97" s="25" t="s">
        <v>11</v>
      </c>
      <c r="E97" s="25" t="s">
        <v>11</v>
      </c>
      <c r="F97" s="25" t="s">
        <v>11</v>
      </c>
      <c r="G97" s="25" t="s">
        <v>11</v>
      </c>
      <c r="H97" s="25" t="s">
        <v>4201</v>
      </c>
      <c r="I97" s="25" t="s">
        <v>11</v>
      </c>
      <c r="J97" s="25" t="s">
        <v>11</v>
      </c>
      <c r="K97" s="25" t="s">
        <v>11</v>
      </c>
      <c r="L97" s="25" t="s">
        <v>1623</v>
      </c>
      <c r="M97" s="25" t="s">
        <v>11</v>
      </c>
      <c r="N97" s="25" t="s">
        <v>11</v>
      </c>
      <c r="O97" s="25" t="s">
        <v>11</v>
      </c>
      <c r="P97" s="25" t="s">
        <v>11</v>
      </c>
      <c r="Q97" s="25" t="s">
        <v>11</v>
      </c>
      <c r="R97" s="25" t="s">
        <v>11</v>
      </c>
      <c r="S97" s="25" t="s">
        <v>11</v>
      </c>
      <c r="T97" s="25" t="s">
        <v>1729</v>
      </c>
      <c r="U97" s="25" t="s">
        <v>10</v>
      </c>
      <c r="V97" s="202" t="s">
        <v>11</v>
      </c>
      <c r="W97" s="25" t="s">
        <v>11</v>
      </c>
      <c r="X97" s="25">
        <v>0</v>
      </c>
      <c r="Y97" s="25" t="s">
        <v>11</v>
      </c>
      <c r="Z97" s="25" t="s">
        <v>1539</v>
      </c>
      <c r="AA97" s="25" t="s">
        <v>11</v>
      </c>
      <c r="AB97" s="25" t="s">
        <v>11</v>
      </c>
      <c r="AC97" s="25" t="s">
        <v>11</v>
      </c>
      <c r="AD97" s="25">
        <v>0</v>
      </c>
      <c r="AE97" s="25">
        <v>0</v>
      </c>
      <c r="AF97" s="25">
        <v>31050.78</v>
      </c>
      <c r="AG97" s="25" t="s">
        <v>7177</v>
      </c>
    </row>
    <row r="98" spans="1:33">
      <c r="A98" s="25" t="s">
        <v>2476</v>
      </c>
      <c r="B98" s="25" t="s">
        <v>2477</v>
      </c>
      <c r="C98" s="25" t="s">
        <v>1541</v>
      </c>
      <c r="D98" s="25" t="s">
        <v>11</v>
      </c>
      <c r="E98" s="25" t="s">
        <v>11</v>
      </c>
      <c r="F98" s="25" t="s">
        <v>11</v>
      </c>
      <c r="G98" s="25" t="s">
        <v>11</v>
      </c>
      <c r="H98" s="25" t="s">
        <v>2478</v>
      </c>
      <c r="I98" s="25" t="s">
        <v>11</v>
      </c>
      <c r="J98" s="25" t="s">
        <v>11</v>
      </c>
      <c r="K98" s="25" t="s">
        <v>11</v>
      </c>
      <c r="L98" s="25" t="s">
        <v>1623</v>
      </c>
      <c r="M98" s="25" t="s">
        <v>11</v>
      </c>
      <c r="N98" s="25" t="s">
        <v>11</v>
      </c>
      <c r="O98" s="25" t="s">
        <v>11</v>
      </c>
      <c r="P98" s="25" t="s">
        <v>11</v>
      </c>
      <c r="Q98" s="25" t="s">
        <v>11</v>
      </c>
      <c r="R98" s="25" t="s">
        <v>11</v>
      </c>
      <c r="S98" s="25" t="s">
        <v>11</v>
      </c>
      <c r="T98" s="25" t="s">
        <v>1651</v>
      </c>
      <c r="U98" s="25" t="s">
        <v>16</v>
      </c>
      <c r="V98" s="25" t="s">
        <v>11</v>
      </c>
      <c r="W98" s="25" t="s">
        <v>11</v>
      </c>
      <c r="X98" s="25">
        <v>0</v>
      </c>
      <c r="Y98" s="25" t="s">
        <v>11</v>
      </c>
      <c r="Z98" s="25" t="s">
        <v>1539</v>
      </c>
      <c r="AA98" s="25" t="s">
        <v>11</v>
      </c>
      <c r="AB98" s="25" t="s">
        <v>11</v>
      </c>
      <c r="AC98" s="25" t="s">
        <v>11</v>
      </c>
      <c r="AD98" s="25">
        <v>280</v>
      </c>
      <c r="AE98" s="25">
        <v>0</v>
      </c>
      <c r="AF98" s="25">
        <v>48800</v>
      </c>
      <c r="AG98" s="25" t="s">
        <v>1747</v>
      </c>
    </row>
    <row r="99" spans="1:33">
      <c r="A99" s="25" t="s">
        <v>2262</v>
      </c>
      <c r="B99" s="25" t="s">
        <v>2263</v>
      </c>
      <c r="C99" s="25" t="s">
        <v>1536</v>
      </c>
      <c r="D99" s="25" t="s">
        <v>11</v>
      </c>
      <c r="E99" s="25" t="s">
        <v>11</v>
      </c>
      <c r="F99" s="25" t="s">
        <v>11</v>
      </c>
      <c r="G99" s="25" t="s">
        <v>11</v>
      </c>
      <c r="H99" s="25" t="s">
        <v>2264</v>
      </c>
      <c r="I99" s="202" t="s">
        <v>1797</v>
      </c>
      <c r="J99" s="25" t="s">
        <v>1623</v>
      </c>
      <c r="K99" s="25" t="s">
        <v>1551</v>
      </c>
      <c r="L99" s="25" t="s">
        <v>1623</v>
      </c>
      <c r="M99" s="25" t="s">
        <v>11</v>
      </c>
      <c r="N99" s="25" t="s">
        <v>11</v>
      </c>
      <c r="O99" s="25" t="s">
        <v>11</v>
      </c>
      <c r="P99" s="25" t="s">
        <v>11</v>
      </c>
      <c r="Q99" s="25" t="s">
        <v>2264</v>
      </c>
      <c r="R99" s="25" t="s">
        <v>11</v>
      </c>
      <c r="S99" s="25" t="s">
        <v>11</v>
      </c>
      <c r="T99" s="25" t="s">
        <v>1852</v>
      </c>
      <c r="U99" s="25" t="s">
        <v>1544</v>
      </c>
      <c r="V99" s="25" t="s">
        <v>11</v>
      </c>
      <c r="W99" s="25" t="s">
        <v>11</v>
      </c>
      <c r="X99" s="25">
        <v>0</v>
      </c>
      <c r="Y99" s="25" t="s">
        <v>11</v>
      </c>
      <c r="Z99" s="25" t="s">
        <v>1539</v>
      </c>
      <c r="AA99" s="25" t="s">
        <v>11</v>
      </c>
      <c r="AB99" s="25" t="s">
        <v>11</v>
      </c>
      <c r="AC99" s="25" t="s">
        <v>11</v>
      </c>
      <c r="AD99" s="25">
        <v>230</v>
      </c>
      <c r="AE99" s="25">
        <v>0</v>
      </c>
      <c r="AF99" s="25">
        <v>780</v>
      </c>
      <c r="AG99" s="25" t="s">
        <v>7163</v>
      </c>
    </row>
    <row r="100" spans="1:33">
      <c r="A100" s="25" t="s">
        <v>3172</v>
      </c>
      <c r="B100" s="25" t="s">
        <v>3173</v>
      </c>
      <c r="C100" s="25" t="s">
        <v>1541</v>
      </c>
      <c r="D100" s="25" t="s">
        <v>11</v>
      </c>
      <c r="E100" s="25" t="s">
        <v>11</v>
      </c>
      <c r="F100" s="25" t="s">
        <v>11</v>
      </c>
      <c r="G100" s="25" t="s">
        <v>11</v>
      </c>
      <c r="H100" s="25" t="s">
        <v>3174</v>
      </c>
      <c r="I100" s="202" t="s">
        <v>11</v>
      </c>
      <c r="J100" s="25" t="s">
        <v>11</v>
      </c>
      <c r="K100" s="25" t="s">
        <v>11</v>
      </c>
      <c r="L100" s="25" t="s">
        <v>1623</v>
      </c>
      <c r="M100" s="25" t="s">
        <v>11</v>
      </c>
      <c r="N100" s="25" t="s">
        <v>11</v>
      </c>
      <c r="O100" s="25" t="s">
        <v>11</v>
      </c>
      <c r="P100" s="25" t="s">
        <v>11</v>
      </c>
      <c r="Q100" s="25" t="s">
        <v>11</v>
      </c>
      <c r="R100" s="25" t="s">
        <v>11</v>
      </c>
      <c r="S100" s="25" t="s">
        <v>11</v>
      </c>
      <c r="T100" s="25" t="s">
        <v>1651</v>
      </c>
      <c r="U100" s="25" t="s">
        <v>12</v>
      </c>
      <c r="V100" s="25" t="s">
        <v>11</v>
      </c>
      <c r="W100" s="25" t="s">
        <v>11</v>
      </c>
      <c r="X100" s="25">
        <v>0</v>
      </c>
      <c r="Y100" s="25" t="s">
        <v>11</v>
      </c>
      <c r="Z100" s="25" t="s">
        <v>1539</v>
      </c>
      <c r="AA100" s="25" t="s">
        <v>11</v>
      </c>
      <c r="AB100" s="25" t="s">
        <v>11</v>
      </c>
      <c r="AC100" s="25" t="s">
        <v>11</v>
      </c>
      <c r="AD100" s="25">
        <v>1360</v>
      </c>
      <c r="AE100" s="25">
        <v>0</v>
      </c>
      <c r="AF100" s="25">
        <v>14059.12</v>
      </c>
      <c r="AG100" s="25" t="s">
        <v>7178</v>
      </c>
    </row>
    <row r="101" spans="1:33">
      <c r="A101" s="25" t="s">
        <v>1847</v>
      </c>
      <c r="B101" s="25" t="s">
        <v>1848</v>
      </c>
      <c r="C101" s="25" t="s">
        <v>1536</v>
      </c>
      <c r="D101" s="25" t="s">
        <v>11</v>
      </c>
      <c r="E101" s="25" t="s">
        <v>11</v>
      </c>
      <c r="F101" s="25" t="s">
        <v>11</v>
      </c>
      <c r="G101" s="25" t="s">
        <v>11</v>
      </c>
      <c r="H101" s="25" t="s">
        <v>1849</v>
      </c>
      <c r="I101" s="25" t="s">
        <v>1571</v>
      </c>
      <c r="J101" s="25" t="s">
        <v>1623</v>
      </c>
      <c r="K101" s="25" t="s">
        <v>1850</v>
      </c>
      <c r="L101" s="25" t="s">
        <v>1623</v>
      </c>
      <c r="M101" s="25" t="s">
        <v>11</v>
      </c>
      <c r="N101" s="25" t="s">
        <v>11</v>
      </c>
      <c r="O101" s="25" t="s">
        <v>1851</v>
      </c>
      <c r="P101" s="25" t="s">
        <v>11</v>
      </c>
      <c r="Q101" s="25" t="s">
        <v>11</v>
      </c>
      <c r="R101" s="25" t="s">
        <v>11</v>
      </c>
      <c r="S101" s="25" t="s">
        <v>11</v>
      </c>
      <c r="T101" s="25" t="s">
        <v>1852</v>
      </c>
      <c r="U101" s="25" t="s">
        <v>1563</v>
      </c>
      <c r="V101" s="25" t="s">
        <v>1853</v>
      </c>
      <c r="W101" s="25" t="s">
        <v>11</v>
      </c>
      <c r="X101" s="25">
        <v>0</v>
      </c>
      <c r="Y101" s="25" t="s">
        <v>11</v>
      </c>
      <c r="Z101" s="25" t="s">
        <v>1539</v>
      </c>
      <c r="AA101" s="25" t="s">
        <v>11</v>
      </c>
      <c r="AB101" s="25" t="s">
        <v>11</v>
      </c>
      <c r="AC101" s="25" t="s">
        <v>11</v>
      </c>
      <c r="AD101" s="25">
        <v>460</v>
      </c>
      <c r="AE101" s="25">
        <v>0</v>
      </c>
      <c r="AF101" s="25">
        <v>960</v>
      </c>
      <c r="AG101" s="25" t="s">
        <v>1854</v>
      </c>
    </row>
    <row r="102" spans="1:33">
      <c r="A102" s="25" t="s">
        <v>6847</v>
      </c>
      <c r="B102" s="25" t="s">
        <v>6848</v>
      </c>
      <c r="C102" s="25" t="s">
        <v>1541</v>
      </c>
      <c r="D102" s="25" t="s">
        <v>11</v>
      </c>
      <c r="E102" s="25" t="s">
        <v>11</v>
      </c>
      <c r="F102" s="25" t="s">
        <v>7179</v>
      </c>
      <c r="G102" s="25" t="s">
        <v>1556</v>
      </c>
      <c r="H102" s="25" t="s">
        <v>7180</v>
      </c>
      <c r="I102" s="25" t="s">
        <v>1547</v>
      </c>
      <c r="J102" s="25" t="s">
        <v>1623</v>
      </c>
      <c r="K102" s="25" t="s">
        <v>7117</v>
      </c>
      <c r="L102" s="25" t="s">
        <v>1623</v>
      </c>
      <c r="M102" s="25" t="s">
        <v>11</v>
      </c>
      <c r="N102" s="25" t="s">
        <v>11</v>
      </c>
      <c r="O102" s="25" t="s">
        <v>11</v>
      </c>
      <c r="P102" s="25" t="s">
        <v>11</v>
      </c>
      <c r="Q102" s="25" t="s">
        <v>11</v>
      </c>
      <c r="R102" s="25" t="s">
        <v>11</v>
      </c>
      <c r="S102" s="25" t="s">
        <v>11</v>
      </c>
      <c r="T102" s="25" t="s">
        <v>7181</v>
      </c>
      <c r="U102" s="25" t="s">
        <v>1563</v>
      </c>
      <c r="V102" s="25" t="s">
        <v>11</v>
      </c>
      <c r="W102" s="25" t="s">
        <v>11</v>
      </c>
      <c r="X102" s="25">
        <v>0</v>
      </c>
      <c r="Y102" s="25" t="s">
        <v>11</v>
      </c>
      <c r="Z102" s="25" t="s">
        <v>1539</v>
      </c>
      <c r="AA102" s="25" t="s">
        <v>11</v>
      </c>
      <c r="AB102" s="25" t="s">
        <v>11</v>
      </c>
      <c r="AC102" s="25" t="s">
        <v>11</v>
      </c>
      <c r="AD102" s="25">
        <v>230</v>
      </c>
      <c r="AE102" s="25">
        <v>0</v>
      </c>
      <c r="AF102" s="25">
        <v>980</v>
      </c>
      <c r="AG102" s="25" t="s">
        <v>1549</v>
      </c>
    </row>
    <row r="103" spans="1:33">
      <c r="A103" s="25" t="s">
        <v>1927</v>
      </c>
      <c r="B103" s="25" t="s">
        <v>1928</v>
      </c>
      <c r="C103" s="25" t="s">
        <v>1541</v>
      </c>
      <c r="D103" s="25" t="s">
        <v>11</v>
      </c>
      <c r="E103" s="25" t="s">
        <v>11</v>
      </c>
      <c r="F103" s="25" t="s">
        <v>11</v>
      </c>
      <c r="G103" s="25" t="s">
        <v>11</v>
      </c>
      <c r="H103" s="25" t="s">
        <v>1929</v>
      </c>
      <c r="I103" s="25" t="s">
        <v>11</v>
      </c>
      <c r="J103" s="25" t="s">
        <v>11</v>
      </c>
      <c r="K103" s="25" t="s">
        <v>11</v>
      </c>
      <c r="L103" s="25" t="s">
        <v>1623</v>
      </c>
      <c r="M103" s="25" t="s">
        <v>1643</v>
      </c>
      <c r="N103" s="25" t="s">
        <v>11</v>
      </c>
      <c r="O103" s="25" t="s">
        <v>11</v>
      </c>
      <c r="P103" s="25" t="s">
        <v>11</v>
      </c>
      <c r="Q103" s="25" t="s">
        <v>11</v>
      </c>
      <c r="R103" s="25" t="s">
        <v>11</v>
      </c>
      <c r="S103" s="25" t="s">
        <v>11</v>
      </c>
      <c r="T103" s="205" t="s">
        <v>1729</v>
      </c>
      <c r="U103" s="205" t="s">
        <v>14</v>
      </c>
      <c r="V103" s="25" t="s">
        <v>11</v>
      </c>
      <c r="W103" s="25" t="s">
        <v>11</v>
      </c>
      <c r="X103" s="25">
        <v>0</v>
      </c>
      <c r="Y103" s="25" t="s">
        <v>11</v>
      </c>
      <c r="Z103" s="25" t="s">
        <v>1539</v>
      </c>
      <c r="AA103" s="25" t="s">
        <v>11</v>
      </c>
      <c r="AB103" s="25" t="s">
        <v>11</v>
      </c>
      <c r="AC103" s="25" t="s">
        <v>11</v>
      </c>
      <c r="AD103" s="25">
        <v>0</v>
      </c>
      <c r="AE103" s="25">
        <v>0</v>
      </c>
      <c r="AF103" s="25">
        <v>2970.6</v>
      </c>
      <c r="AG103" s="25" t="s">
        <v>7182</v>
      </c>
    </row>
    <row r="104" spans="1:33">
      <c r="A104" s="25" t="s">
        <v>4712</v>
      </c>
      <c r="B104" s="25" t="s">
        <v>4713</v>
      </c>
      <c r="C104" s="25" t="s">
        <v>1536</v>
      </c>
      <c r="D104" s="25" t="s">
        <v>11</v>
      </c>
      <c r="E104" s="25" t="s">
        <v>11</v>
      </c>
      <c r="F104" s="25" t="s">
        <v>11</v>
      </c>
      <c r="G104" s="25" t="s">
        <v>11</v>
      </c>
      <c r="H104" s="25" t="s">
        <v>4714</v>
      </c>
      <c r="I104" s="25" t="s">
        <v>11</v>
      </c>
      <c r="J104" s="25" t="s">
        <v>11</v>
      </c>
      <c r="K104" s="25" t="s">
        <v>11</v>
      </c>
      <c r="L104" s="25" t="s">
        <v>1623</v>
      </c>
      <c r="M104" s="25" t="s">
        <v>1643</v>
      </c>
      <c r="N104" s="25" t="s">
        <v>11</v>
      </c>
      <c r="O104" s="25" t="s">
        <v>11</v>
      </c>
      <c r="P104" s="25" t="s">
        <v>11</v>
      </c>
      <c r="Q104" s="25" t="s">
        <v>11</v>
      </c>
      <c r="R104" s="25" t="s">
        <v>11</v>
      </c>
      <c r="S104" s="25" t="s">
        <v>11</v>
      </c>
      <c r="T104" s="25" t="s">
        <v>1858</v>
      </c>
      <c r="U104" s="25" t="s">
        <v>1544</v>
      </c>
      <c r="V104" s="25" t="s">
        <v>11</v>
      </c>
      <c r="W104" s="25" t="s">
        <v>11</v>
      </c>
      <c r="X104" s="25">
        <v>0</v>
      </c>
      <c r="Y104" s="25" t="s">
        <v>11</v>
      </c>
      <c r="Z104" s="25" t="s">
        <v>1539</v>
      </c>
      <c r="AA104" s="25" t="s">
        <v>11</v>
      </c>
      <c r="AB104" s="25" t="s">
        <v>11</v>
      </c>
      <c r="AC104" s="25" t="s">
        <v>11</v>
      </c>
      <c r="AD104" s="25">
        <v>0</v>
      </c>
      <c r="AE104" s="25">
        <v>0</v>
      </c>
      <c r="AF104" s="25">
        <v>3771.44</v>
      </c>
      <c r="AG104" s="25" t="s">
        <v>7183</v>
      </c>
    </row>
    <row r="105" spans="1:33">
      <c r="A105" s="25" t="s">
        <v>2860</v>
      </c>
      <c r="B105" s="25" t="s">
        <v>2861</v>
      </c>
      <c r="C105" s="25" t="s">
        <v>1541</v>
      </c>
      <c r="D105" s="25" t="s">
        <v>11</v>
      </c>
      <c r="E105" s="25" t="s">
        <v>11</v>
      </c>
      <c r="F105" s="25" t="s">
        <v>11</v>
      </c>
      <c r="G105" s="25" t="s">
        <v>11</v>
      </c>
      <c r="H105" s="25" t="s">
        <v>2760</v>
      </c>
      <c r="I105" s="25" t="s">
        <v>11</v>
      </c>
      <c r="J105" s="25" t="s">
        <v>11</v>
      </c>
      <c r="K105" s="25" t="s">
        <v>11</v>
      </c>
      <c r="L105" s="25" t="s">
        <v>1623</v>
      </c>
      <c r="M105" s="25" t="s">
        <v>11</v>
      </c>
      <c r="N105" s="25" t="s">
        <v>11</v>
      </c>
      <c r="O105" s="25" t="s">
        <v>11</v>
      </c>
      <c r="P105" s="25" t="s">
        <v>11</v>
      </c>
      <c r="Q105" s="25" t="s">
        <v>11</v>
      </c>
      <c r="R105" s="25" t="s">
        <v>11</v>
      </c>
      <c r="S105" s="25" t="s">
        <v>11</v>
      </c>
      <c r="T105" s="205" t="s">
        <v>1670</v>
      </c>
      <c r="U105" s="205" t="s">
        <v>14</v>
      </c>
      <c r="V105" s="25" t="s">
        <v>11</v>
      </c>
      <c r="W105" s="25" t="s">
        <v>11</v>
      </c>
      <c r="X105" s="25">
        <v>0</v>
      </c>
      <c r="Y105" s="25" t="s">
        <v>11</v>
      </c>
      <c r="Z105" s="25" t="s">
        <v>1539</v>
      </c>
      <c r="AA105" s="25" t="s">
        <v>11</v>
      </c>
      <c r="AB105" s="25" t="s">
        <v>11</v>
      </c>
      <c r="AC105" s="25" t="s">
        <v>11</v>
      </c>
      <c r="AD105" s="25">
        <v>1680</v>
      </c>
      <c r="AE105" s="25">
        <v>0</v>
      </c>
      <c r="AF105" s="25">
        <v>5065.8999999999996</v>
      </c>
      <c r="AG105" s="25" t="s">
        <v>7184</v>
      </c>
    </row>
    <row r="106" spans="1:33">
      <c r="A106" s="25" t="s">
        <v>5262</v>
      </c>
      <c r="B106" s="25" t="s">
        <v>5263</v>
      </c>
      <c r="C106" s="25" t="s">
        <v>1541</v>
      </c>
      <c r="D106" s="25" t="s">
        <v>11</v>
      </c>
      <c r="E106" s="25" t="s">
        <v>11</v>
      </c>
      <c r="F106" s="25" t="s">
        <v>11</v>
      </c>
      <c r="G106" s="25" t="s">
        <v>11</v>
      </c>
      <c r="H106" s="25" t="s">
        <v>1719</v>
      </c>
      <c r="I106" s="25" t="s">
        <v>11</v>
      </c>
      <c r="J106" s="25" t="s">
        <v>11</v>
      </c>
      <c r="K106" s="25" t="s">
        <v>11</v>
      </c>
      <c r="L106" s="25" t="s">
        <v>1623</v>
      </c>
      <c r="M106" s="25" t="s">
        <v>11</v>
      </c>
      <c r="N106" s="25" t="s">
        <v>11</v>
      </c>
      <c r="O106" s="25" t="s">
        <v>11</v>
      </c>
      <c r="P106" s="25" t="s">
        <v>11</v>
      </c>
      <c r="Q106" s="25" t="s">
        <v>11</v>
      </c>
      <c r="R106" s="25" t="s">
        <v>11</v>
      </c>
      <c r="S106" s="25" t="s">
        <v>11</v>
      </c>
      <c r="T106" s="25" t="s">
        <v>1651</v>
      </c>
      <c r="U106" s="25" t="s">
        <v>16</v>
      </c>
      <c r="V106" s="25" t="s">
        <v>11</v>
      </c>
      <c r="W106" s="25" t="s">
        <v>11</v>
      </c>
      <c r="X106" s="25">
        <v>0</v>
      </c>
      <c r="Y106" s="25" t="s">
        <v>11</v>
      </c>
      <c r="Z106" s="25" t="s">
        <v>1539</v>
      </c>
      <c r="AA106" s="25" t="s">
        <v>11</v>
      </c>
      <c r="AB106" s="25" t="s">
        <v>11</v>
      </c>
      <c r="AC106" s="25" t="s">
        <v>11</v>
      </c>
      <c r="AD106" s="25">
        <v>1680</v>
      </c>
      <c r="AE106" s="25">
        <v>0</v>
      </c>
      <c r="AF106" s="25">
        <v>18322.75</v>
      </c>
      <c r="AG106" s="25" t="s">
        <v>7185</v>
      </c>
    </row>
    <row r="107" spans="1:33">
      <c r="A107" s="25" t="s">
        <v>1678</v>
      </c>
      <c r="B107" s="25" t="s">
        <v>1679</v>
      </c>
      <c r="C107" s="25" t="s">
        <v>1541</v>
      </c>
      <c r="D107" s="25" t="s">
        <v>11</v>
      </c>
      <c r="E107" s="25" t="s">
        <v>11</v>
      </c>
      <c r="F107" s="25" t="s">
        <v>11</v>
      </c>
      <c r="G107" s="25" t="s">
        <v>11</v>
      </c>
      <c r="H107" s="25" t="s">
        <v>1680</v>
      </c>
      <c r="I107" s="202" t="s">
        <v>11</v>
      </c>
      <c r="J107" s="25" t="s">
        <v>11</v>
      </c>
      <c r="K107" s="25" t="s">
        <v>11</v>
      </c>
      <c r="L107" s="25" t="s">
        <v>1623</v>
      </c>
      <c r="M107" s="25" t="s">
        <v>11</v>
      </c>
      <c r="N107" s="25" t="s">
        <v>11</v>
      </c>
      <c r="O107" s="25" t="s">
        <v>11</v>
      </c>
      <c r="P107" s="25" t="s">
        <v>11</v>
      </c>
      <c r="Q107" s="25" t="s">
        <v>11</v>
      </c>
      <c r="R107" s="25" t="s">
        <v>11</v>
      </c>
      <c r="S107" s="25" t="s">
        <v>11</v>
      </c>
      <c r="T107" s="25" t="s">
        <v>1670</v>
      </c>
      <c r="U107" s="25" t="s">
        <v>16</v>
      </c>
      <c r="V107" s="25" t="s">
        <v>11</v>
      </c>
      <c r="W107" s="25" t="s">
        <v>11</v>
      </c>
      <c r="X107" s="25">
        <v>0</v>
      </c>
      <c r="Y107" s="25" t="s">
        <v>11</v>
      </c>
      <c r="Z107" s="25" t="s">
        <v>1539</v>
      </c>
      <c r="AA107" s="25" t="s">
        <v>11</v>
      </c>
      <c r="AB107" s="25" t="s">
        <v>11</v>
      </c>
      <c r="AC107" s="25" t="s">
        <v>11</v>
      </c>
      <c r="AD107" s="25">
        <v>0</v>
      </c>
      <c r="AE107" s="25">
        <v>0</v>
      </c>
      <c r="AF107" s="25">
        <v>71100</v>
      </c>
      <c r="AG107" s="25" t="s">
        <v>1681</v>
      </c>
    </row>
    <row r="108" spans="1:33">
      <c r="A108" s="25" t="s">
        <v>4784</v>
      </c>
      <c r="B108" s="25" t="s">
        <v>4785</v>
      </c>
      <c r="C108" s="25" t="s">
        <v>1541</v>
      </c>
      <c r="D108" s="25" t="s">
        <v>11</v>
      </c>
      <c r="E108" s="25" t="s">
        <v>11</v>
      </c>
      <c r="F108" s="25" t="s">
        <v>11</v>
      </c>
      <c r="G108" s="25" t="s">
        <v>11</v>
      </c>
      <c r="H108" s="25" t="s">
        <v>4786</v>
      </c>
      <c r="I108" s="25" t="s">
        <v>11</v>
      </c>
      <c r="J108" s="25" t="s">
        <v>11</v>
      </c>
      <c r="K108" s="25" t="s">
        <v>11</v>
      </c>
      <c r="L108" s="25" t="s">
        <v>1623</v>
      </c>
      <c r="M108" s="25" t="s">
        <v>1643</v>
      </c>
      <c r="N108" s="25" t="s">
        <v>11</v>
      </c>
      <c r="O108" s="25" t="s">
        <v>11</v>
      </c>
      <c r="P108" s="25" t="s">
        <v>11</v>
      </c>
      <c r="Q108" s="25" t="s">
        <v>11</v>
      </c>
      <c r="R108" s="25" t="s">
        <v>11</v>
      </c>
      <c r="S108" s="25" t="s">
        <v>11</v>
      </c>
      <c r="T108" s="25" t="s">
        <v>1651</v>
      </c>
      <c r="U108" s="25" t="s">
        <v>14</v>
      </c>
      <c r="V108" s="25" t="s">
        <v>11</v>
      </c>
      <c r="W108" s="25" t="s">
        <v>11</v>
      </c>
      <c r="X108" s="25">
        <v>0</v>
      </c>
      <c r="Y108" s="25" t="s">
        <v>11</v>
      </c>
      <c r="Z108" s="25" t="s">
        <v>1645</v>
      </c>
      <c r="AA108" s="25" t="s">
        <v>1815</v>
      </c>
      <c r="AB108" s="25" t="s">
        <v>1716</v>
      </c>
      <c r="AC108" s="25" t="s">
        <v>11</v>
      </c>
      <c r="AD108" s="25">
        <v>0</v>
      </c>
      <c r="AE108" s="25">
        <v>0</v>
      </c>
      <c r="AF108" s="25">
        <v>0</v>
      </c>
      <c r="AG108" s="25" t="s">
        <v>7</v>
      </c>
    </row>
    <row r="109" spans="1:33">
      <c r="A109" s="25" t="s">
        <v>3992</v>
      </c>
      <c r="B109" s="25" t="s">
        <v>3993</v>
      </c>
      <c r="C109" s="25" t="s">
        <v>1541</v>
      </c>
      <c r="D109" s="25" t="s">
        <v>11</v>
      </c>
      <c r="E109" s="25" t="s">
        <v>11</v>
      </c>
      <c r="F109" s="25" t="s">
        <v>11</v>
      </c>
      <c r="G109" s="25" t="s">
        <v>11</v>
      </c>
      <c r="H109" s="25" t="s">
        <v>3994</v>
      </c>
      <c r="I109" s="25" t="s">
        <v>11</v>
      </c>
      <c r="J109" s="25" t="s">
        <v>11</v>
      </c>
      <c r="K109" s="25" t="s">
        <v>11</v>
      </c>
      <c r="L109" s="25" t="s">
        <v>1623</v>
      </c>
      <c r="M109" s="25" t="s">
        <v>11</v>
      </c>
      <c r="N109" s="25" t="s">
        <v>11</v>
      </c>
      <c r="O109" s="25" t="s">
        <v>11</v>
      </c>
      <c r="P109" s="25" t="s">
        <v>11</v>
      </c>
      <c r="Q109" s="25" t="s">
        <v>11</v>
      </c>
      <c r="R109" s="25" t="s">
        <v>11</v>
      </c>
      <c r="S109" s="25" t="s">
        <v>11</v>
      </c>
      <c r="T109" s="25" t="s">
        <v>1670</v>
      </c>
      <c r="U109" s="25" t="s">
        <v>16</v>
      </c>
      <c r="V109" s="25" t="s">
        <v>11</v>
      </c>
      <c r="W109" s="25" t="s">
        <v>11</v>
      </c>
      <c r="X109" s="25">
        <v>0</v>
      </c>
      <c r="Y109" s="25" t="s">
        <v>11</v>
      </c>
      <c r="Z109" s="25" t="s">
        <v>1539</v>
      </c>
      <c r="AA109" s="25" t="s">
        <v>11</v>
      </c>
      <c r="AB109" s="25" t="s">
        <v>11</v>
      </c>
      <c r="AC109" s="25" t="s">
        <v>11</v>
      </c>
      <c r="AD109" s="25">
        <v>0</v>
      </c>
      <c r="AE109" s="25">
        <v>0</v>
      </c>
      <c r="AF109" s="25">
        <v>18333.22</v>
      </c>
      <c r="AG109" s="25" t="s">
        <v>7186</v>
      </c>
    </row>
    <row r="110" spans="1:33">
      <c r="A110" s="25" t="s">
        <v>1884</v>
      </c>
      <c r="B110" s="25" t="s">
        <v>1885</v>
      </c>
      <c r="C110" s="25" t="s">
        <v>1536</v>
      </c>
      <c r="D110" s="25" t="s">
        <v>11</v>
      </c>
      <c r="E110" s="25" t="s">
        <v>11</v>
      </c>
      <c r="F110" s="25" t="s">
        <v>11</v>
      </c>
      <c r="G110" s="25" t="s">
        <v>11</v>
      </c>
      <c r="H110" s="25" t="s">
        <v>1886</v>
      </c>
      <c r="I110" s="25" t="s">
        <v>11</v>
      </c>
      <c r="J110" s="25" t="s">
        <v>11</v>
      </c>
      <c r="K110" s="25" t="s">
        <v>11</v>
      </c>
      <c r="L110" s="25" t="s">
        <v>1623</v>
      </c>
      <c r="M110" s="25" t="s">
        <v>11</v>
      </c>
      <c r="N110" s="25" t="s">
        <v>11</v>
      </c>
      <c r="O110" s="25" t="s">
        <v>11</v>
      </c>
      <c r="P110" s="25" t="s">
        <v>11</v>
      </c>
      <c r="Q110" s="25" t="s">
        <v>11</v>
      </c>
      <c r="R110" s="25" t="s">
        <v>11</v>
      </c>
      <c r="S110" s="25" t="s">
        <v>11</v>
      </c>
      <c r="T110" s="25" t="s">
        <v>1775</v>
      </c>
      <c r="U110" s="25" t="s">
        <v>16</v>
      </c>
      <c r="V110" s="25" t="s">
        <v>11</v>
      </c>
      <c r="W110" s="25" t="s">
        <v>11</v>
      </c>
      <c r="X110" s="25">
        <v>0</v>
      </c>
      <c r="Y110" s="25" t="s">
        <v>11</v>
      </c>
      <c r="Z110" s="25" t="s">
        <v>1539</v>
      </c>
      <c r="AA110" s="25" t="s">
        <v>11</v>
      </c>
      <c r="AB110" s="25" t="s">
        <v>11</v>
      </c>
      <c r="AC110" s="25" t="s">
        <v>11</v>
      </c>
      <c r="AD110" s="25">
        <v>0</v>
      </c>
      <c r="AE110" s="25">
        <v>0</v>
      </c>
      <c r="AF110" s="25">
        <v>30450</v>
      </c>
      <c r="AG110" s="25" t="s">
        <v>7187</v>
      </c>
    </row>
    <row r="111" spans="1:33">
      <c r="A111" s="25" t="s">
        <v>3116</v>
      </c>
      <c r="B111" s="25" t="s">
        <v>3117</v>
      </c>
      <c r="C111" s="25" t="s">
        <v>1536</v>
      </c>
      <c r="D111" s="25" t="s">
        <v>11</v>
      </c>
      <c r="E111" s="25" t="s">
        <v>11</v>
      </c>
      <c r="F111" s="25" t="s">
        <v>11</v>
      </c>
      <c r="G111" s="25" t="s">
        <v>11</v>
      </c>
      <c r="H111" s="25" t="s">
        <v>3118</v>
      </c>
      <c r="I111" s="25" t="s">
        <v>1547</v>
      </c>
      <c r="J111" s="25" t="s">
        <v>1623</v>
      </c>
      <c r="K111" s="25" t="s">
        <v>1537</v>
      </c>
      <c r="L111" s="25" t="s">
        <v>1623</v>
      </c>
      <c r="M111" s="25" t="s">
        <v>11</v>
      </c>
      <c r="N111" s="25" t="s">
        <v>11</v>
      </c>
      <c r="O111" s="25" t="s">
        <v>11</v>
      </c>
      <c r="P111" s="25" t="s">
        <v>11</v>
      </c>
      <c r="Q111" s="25" t="s">
        <v>11</v>
      </c>
      <c r="R111" s="25" t="s">
        <v>11</v>
      </c>
      <c r="S111" s="25" t="s">
        <v>11</v>
      </c>
      <c r="T111" s="25" t="s">
        <v>11</v>
      </c>
      <c r="U111" s="25" t="s">
        <v>1544</v>
      </c>
      <c r="V111" s="25" t="s">
        <v>11</v>
      </c>
      <c r="W111" s="25" t="s">
        <v>11</v>
      </c>
      <c r="X111" s="25">
        <v>0</v>
      </c>
      <c r="Y111" s="25" t="s">
        <v>11</v>
      </c>
      <c r="Z111" s="25" t="s">
        <v>1539</v>
      </c>
      <c r="AA111" s="25" t="s">
        <v>11</v>
      </c>
      <c r="AB111" s="25" t="s">
        <v>11</v>
      </c>
      <c r="AC111" s="25" t="s">
        <v>11</v>
      </c>
      <c r="AD111" s="25">
        <v>230</v>
      </c>
      <c r="AE111" s="25">
        <v>0</v>
      </c>
      <c r="AF111" s="25">
        <v>980</v>
      </c>
      <c r="AG111" s="25" t="s">
        <v>1549</v>
      </c>
    </row>
    <row r="112" spans="1:33">
      <c r="A112" s="25" t="s">
        <v>2682</v>
      </c>
      <c r="B112" s="25" t="s">
        <v>2683</v>
      </c>
      <c r="C112" s="25" t="s">
        <v>1541</v>
      </c>
      <c r="D112" s="25" t="s">
        <v>11</v>
      </c>
      <c r="E112" s="25" t="s">
        <v>11</v>
      </c>
      <c r="F112" s="25" t="s">
        <v>11</v>
      </c>
      <c r="G112" s="25" t="s">
        <v>11</v>
      </c>
      <c r="H112" s="25" t="s">
        <v>2493</v>
      </c>
      <c r="I112" s="25" t="s">
        <v>11</v>
      </c>
      <c r="J112" s="25" t="s">
        <v>11</v>
      </c>
      <c r="K112" s="25" t="s">
        <v>11</v>
      </c>
      <c r="L112" s="25" t="s">
        <v>1623</v>
      </c>
      <c r="M112" s="25" t="s">
        <v>11</v>
      </c>
      <c r="N112" s="25" t="s">
        <v>11</v>
      </c>
      <c r="O112" s="25" t="s">
        <v>11</v>
      </c>
      <c r="P112" s="25" t="s">
        <v>11</v>
      </c>
      <c r="Q112" s="25" t="s">
        <v>11</v>
      </c>
      <c r="R112" s="25" t="s">
        <v>11</v>
      </c>
      <c r="S112" s="25" t="s">
        <v>11</v>
      </c>
      <c r="T112" s="25" t="s">
        <v>1651</v>
      </c>
      <c r="U112" s="25" t="s">
        <v>10</v>
      </c>
      <c r="V112" s="25" t="s">
        <v>11</v>
      </c>
      <c r="W112" s="25" t="s">
        <v>11</v>
      </c>
      <c r="X112" s="25">
        <v>0</v>
      </c>
      <c r="Y112" s="25" t="s">
        <v>11</v>
      </c>
      <c r="Z112" s="25" t="s">
        <v>1539</v>
      </c>
      <c r="AA112" s="25" t="s">
        <v>11</v>
      </c>
      <c r="AB112" s="25" t="s">
        <v>11</v>
      </c>
      <c r="AC112" s="25" t="s">
        <v>11</v>
      </c>
      <c r="AD112" s="25">
        <v>0</v>
      </c>
      <c r="AE112" s="25">
        <v>0</v>
      </c>
      <c r="AF112" s="25">
        <v>3108.75</v>
      </c>
      <c r="AG112" s="25" t="s">
        <v>5177</v>
      </c>
    </row>
    <row r="113" spans="1:33">
      <c r="A113" s="25" t="s">
        <v>2045</v>
      </c>
      <c r="B113" s="25" t="s">
        <v>2046</v>
      </c>
      <c r="C113" s="25" t="s">
        <v>1536</v>
      </c>
      <c r="D113" s="25" t="s">
        <v>11</v>
      </c>
      <c r="E113" s="25" t="s">
        <v>11</v>
      </c>
      <c r="F113" s="25" t="s">
        <v>2047</v>
      </c>
      <c r="G113" s="25" t="s">
        <v>1564</v>
      </c>
      <c r="H113" s="25" t="s">
        <v>2048</v>
      </c>
      <c r="I113" s="25" t="s">
        <v>1554</v>
      </c>
      <c r="J113" s="25" t="s">
        <v>1623</v>
      </c>
      <c r="K113" s="25" t="s">
        <v>1850</v>
      </c>
      <c r="L113" s="25" t="s">
        <v>1623</v>
      </c>
      <c r="M113" s="25" t="s">
        <v>11</v>
      </c>
      <c r="N113" s="25" t="s">
        <v>11</v>
      </c>
      <c r="O113" s="25" t="s">
        <v>11</v>
      </c>
      <c r="P113" s="25" t="s">
        <v>11</v>
      </c>
      <c r="Q113" s="25" t="s">
        <v>11</v>
      </c>
      <c r="R113" s="25" t="s">
        <v>11</v>
      </c>
      <c r="S113" s="25" t="s">
        <v>11</v>
      </c>
      <c r="T113" s="25" t="s">
        <v>1633</v>
      </c>
      <c r="U113" s="25" t="s">
        <v>10</v>
      </c>
      <c r="V113" s="25" t="s">
        <v>11</v>
      </c>
      <c r="W113" s="25" t="s">
        <v>11</v>
      </c>
      <c r="X113" s="25">
        <v>0</v>
      </c>
      <c r="Y113" s="25" t="s">
        <v>11</v>
      </c>
      <c r="Z113" s="25" t="s">
        <v>1539</v>
      </c>
      <c r="AA113" s="25" t="s">
        <v>11</v>
      </c>
      <c r="AB113" s="25" t="s">
        <v>11</v>
      </c>
      <c r="AC113" s="25" t="s">
        <v>11</v>
      </c>
      <c r="AD113" s="25">
        <v>840</v>
      </c>
      <c r="AE113" s="25">
        <v>0</v>
      </c>
      <c r="AF113" s="25">
        <v>3316</v>
      </c>
      <c r="AG113" s="25" t="s">
        <v>1626</v>
      </c>
    </row>
    <row r="114" spans="1:33">
      <c r="A114" s="25" t="s">
        <v>2593</v>
      </c>
      <c r="B114" s="25" t="s">
        <v>2594</v>
      </c>
      <c r="C114" s="25" t="s">
        <v>1541</v>
      </c>
      <c r="D114" s="25" t="s">
        <v>11</v>
      </c>
      <c r="E114" s="25" t="s">
        <v>11</v>
      </c>
      <c r="F114" s="25" t="s">
        <v>11</v>
      </c>
      <c r="G114" s="25" t="s">
        <v>11</v>
      </c>
      <c r="H114" s="25" t="s">
        <v>2595</v>
      </c>
      <c r="I114" s="202" t="s">
        <v>11</v>
      </c>
      <c r="J114" s="25" t="s">
        <v>11</v>
      </c>
      <c r="K114" s="25" t="s">
        <v>11</v>
      </c>
      <c r="L114" s="25" t="s">
        <v>1623</v>
      </c>
      <c r="M114" s="25" t="s">
        <v>1643</v>
      </c>
      <c r="N114" s="25" t="s">
        <v>11</v>
      </c>
      <c r="O114" s="25" t="s">
        <v>11</v>
      </c>
      <c r="P114" s="25" t="s">
        <v>11</v>
      </c>
      <c r="Q114" s="25" t="s">
        <v>11</v>
      </c>
      <c r="R114" s="25" t="s">
        <v>11</v>
      </c>
      <c r="S114" s="25" t="s">
        <v>11</v>
      </c>
      <c r="T114" s="25" t="s">
        <v>1775</v>
      </c>
      <c r="U114" s="25" t="s">
        <v>16</v>
      </c>
      <c r="V114" s="25" t="s">
        <v>11</v>
      </c>
      <c r="W114" s="25" t="s">
        <v>11</v>
      </c>
      <c r="X114" s="25">
        <v>0</v>
      </c>
      <c r="Y114" s="25" t="s">
        <v>11</v>
      </c>
      <c r="Z114" s="25" t="s">
        <v>1539</v>
      </c>
      <c r="AA114" s="25" t="s">
        <v>11</v>
      </c>
      <c r="AB114" s="25" t="s">
        <v>11</v>
      </c>
      <c r="AC114" s="25" t="s">
        <v>11</v>
      </c>
      <c r="AD114" s="25">
        <v>840</v>
      </c>
      <c r="AE114" s="25">
        <v>0</v>
      </c>
      <c r="AF114" s="25">
        <v>19699.91</v>
      </c>
      <c r="AG114" s="25" t="s">
        <v>7188</v>
      </c>
    </row>
    <row r="115" spans="1:33">
      <c r="A115" s="25" t="s">
        <v>4324</v>
      </c>
      <c r="B115" s="25" t="s">
        <v>4325</v>
      </c>
      <c r="C115" s="25" t="s">
        <v>1541</v>
      </c>
      <c r="D115" s="25" t="s">
        <v>11</v>
      </c>
      <c r="E115" s="25" t="s">
        <v>11</v>
      </c>
      <c r="F115" s="25" t="s">
        <v>11</v>
      </c>
      <c r="G115" s="25" t="s">
        <v>11</v>
      </c>
      <c r="H115" s="25" t="s">
        <v>4326</v>
      </c>
      <c r="I115" s="25" t="s">
        <v>11</v>
      </c>
      <c r="J115" s="25" t="s">
        <v>11</v>
      </c>
      <c r="K115" s="25" t="s">
        <v>11</v>
      </c>
      <c r="L115" s="25" t="s">
        <v>1623</v>
      </c>
      <c r="M115" s="25" t="s">
        <v>11</v>
      </c>
      <c r="N115" s="25" t="s">
        <v>11</v>
      </c>
      <c r="O115" s="25" t="s">
        <v>11</v>
      </c>
      <c r="P115" s="25" t="s">
        <v>11</v>
      </c>
      <c r="Q115" s="25" t="s">
        <v>11</v>
      </c>
      <c r="R115" s="25" t="s">
        <v>11</v>
      </c>
      <c r="S115" s="25" t="s">
        <v>11</v>
      </c>
      <c r="T115" s="25" t="s">
        <v>1651</v>
      </c>
      <c r="U115" s="25" t="s">
        <v>13</v>
      </c>
      <c r="V115" s="25" t="s">
        <v>11</v>
      </c>
      <c r="W115" s="25" t="s">
        <v>11</v>
      </c>
      <c r="X115" s="25">
        <v>0</v>
      </c>
      <c r="Y115" s="25" t="s">
        <v>11</v>
      </c>
      <c r="Z115" s="25" t="s">
        <v>1539</v>
      </c>
      <c r="AA115" s="25" t="s">
        <v>11</v>
      </c>
      <c r="AB115" s="25" t="s">
        <v>11</v>
      </c>
      <c r="AC115" s="25" t="s">
        <v>11</v>
      </c>
      <c r="AD115" s="25">
        <v>0</v>
      </c>
      <c r="AE115" s="25">
        <v>0</v>
      </c>
      <c r="AF115" s="25">
        <v>1863</v>
      </c>
      <c r="AG115" s="25" t="s">
        <v>7189</v>
      </c>
    </row>
    <row r="116" spans="1:33">
      <c r="A116" s="25" t="s">
        <v>5210</v>
      </c>
      <c r="B116" s="25" t="s">
        <v>5211</v>
      </c>
      <c r="C116" s="25" t="s">
        <v>1541</v>
      </c>
      <c r="D116" s="25" t="s">
        <v>11</v>
      </c>
      <c r="E116" s="25" t="s">
        <v>11</v>
      </c>
      <c r="F116" s="25" t="s">
        <v>11</v>
      </c>
      <c r="G116" s="25" t="s">
        <v>11</v>
      </c>
      <c r="H116" s="25" t="s">
        <v>4174</v>
      </c>
      <c r="I116" s="25" t="s">
        <v>11</v>
      </c>
      <c r="J116" s="25" t="s">
        <v>11</v>
      </c>
      <c r="K116" s="25" t="s">
        <v>11</v>
      </c>
      <c r="L116" s="25" t="s">
        <v>1623</v>
      </c>
      <c r="M116" s="25" t="s">
        <v>11</v>
      </c>
      <c r="N116" s="25" t="s">
        <v>11</v>
      </c>
      <c r="O116" s="25" t="s">
        <v>11</v>
      </c>
      <c r="P116" s="25" t="s">
        <v>11</v>
      </c>
      <c r="Q116" s="25" t="s">
        <v>11</v>
      </c>
      <c r="R116" s="25" t="s">
        <v>11</v>
      </c>
      <c r="S116" s="25" t="s">
        <v>11</v>
      </c>
      <c r="T116" s="25" t="s">
        <v>3103</v>
      </c>
      <c r="U116" s="25" t="s">
        <v>16</v>
      </c>
      <c r="V116" s="25" t="s">
        <v>11</v>
      </c>
      <c r="W116" s="25" t="s">
        <v>11</v>
      </c>
      <c r="X116" s="25">
        <v>0</v>
      </c>
      <c r="Y116" s="25" t="s">
        <v>11</v>
      </c>
      <c r="Z116" s="25" t="s">
        <v>1539</v>
      </c>
      <c r="AA116" s="25" t="s">
        <v>11</v>
      </c>
      <c r="AB116" s="25" t="s">
        <v>11</v>
      </c>
      <c r="AC116" s="25" t="s">
        <v>11</v>
      </c>
      <c r="AD116" s="25">
        <v>0</v>
      </c>
      <c r="AE116" s="25">
        <v>0</v>
      </c>
      <c r="AF116" s="25">
        <v>10325.01</v>
      </c>
      <c r="AG116" s="25" t="s">
        <v>7190</v>
      </c>
    </row>
    <row r="117" spans="1:33">
      <c r="A117" s="25" t="s">
        <v>2079</v>
      </c>
      <c r="B117" s="25" t="s">
        <v>2080</v>
      </c>
      <c r="C117" s="25" t="s">
        <v>1541</v>
      </c>
      <c r="D117" s="25" t="s">
        <v>11</v>
      </c>
      <c r="E117" s="25" t="s">
        <v>11</v>
      </c>
      <c r="F117" s="25" t="s">
        <v>11</v>
      </c>
      <c r="G117" s="25" t="s">
        <v>11</v>
      </c>
      <c r="H117" s="25" t="s">
        <v>2081</v>
      </c>
      <c r="I117" s="25" t="s">
        <v>11</v>
      </c>
      <c r="J117" s="25" t="s">
        <v>11</v>
      </c>
      <c r="K117" s="25" t="s">
        <v>11</v>
      </c>
      <c r="L117" s="25" t="s">
        <v>1623</v>
      </c>
      <c r="M117" s="25" t="s">
        <v>11</v>
      </c>
      <c r="N117" s="25" t="s">
        <v>11</v>
      </c>
      <c r="O117" s="25" t="s">
        <v>11</v>
      </c>
      <c r="P117" s="25" t="s">
        <v>11</v>
      </c>
      <c r="Q117" s="25" t="s">
        <v>11</v>
      </c>
      <c r="R117" s="25" t="s">
        <v>11</v>
      </c>
      <c r="S117" s="25" t="s">
        <v>11</v>
      </c>
      <c r="T117" s="25" t="s">
        <v>1670</v>
      </c>
      <c r="U117" s="25" t="s">
        <v>14</v>
      </c>
      <c r="V117" s="25" t="s">
        <v>11</v>
      </c>
      <c r="W117" s="25" t="s">
        <v>11</v>
      </c>
      <c r="X117" s="25">
        <v>0</v>
      </c>
      <c r="Y117" s="25" t="s">
        <v>11</v>
      </c>
      <c r="Z117" s="25" t="s">
        <v>1539</v>
      </c>
      <c r="AA117" s="25" t="s">
        <v>11</v>
      </c>
      <c r="AB117" s="25" t="s">
        <v>11</v>
      </c>
      <c r="AC117" s="25" t="s">
        <v>11</v>
      </c>
      <c r="AD117" s="25">
        <v>1120</v>
      </c>
      <c r="AE117" s="25">
        <v>0</v>
      </c>
      <c r="AF117" s="25">
        <v>11267.67</v>
      </c>
      <c r="AG117" s="25" t="s">
        <v>7191</v>
      </c>
    </row>
    <row r="118" spans="1:33">
      <c r="A118" s="25" t="s">
        <v>3026</v>
      </c>
      <c r="B118" s="25" t="s">
        <v>3027</v>
      </c>
      <c r="C118" s="25" t="s">
        <v>1536</v>
      </c>
      <c r="D118" s="25" t="s">
        <v>11</v>
      </c>
      <c r="E118" s="25" t="s">
        <v>11</v>
      </c>
      <c r="F118" s="25" t="s">
        <v>11</v>
      </c>
      <c r="G118" s="25" t="s">
        <v>11</v>
      </c>
      <c r="H118" s="25" t="s">
        <v>1883</v>
      </c>
      <c r="I118" s="25" t="s">
        <v>11</v>
      </c>
      <c r="J118" s="25" t="s">
        <v>11</v>
      </c>
      <c r="K118" s="25" t="s">
        <v>11</v>
      </c>
      <c r="L118" s="25" t="s">
        <v>1623</v>
      </c>
      <c r="M118" s="25" t="s">
        <v>11</v>
      </c>
      <c r="N118" s="25" t="s">
        <v>11</v>
      </c>
      <c r="O118" s="25" t="s">
        <v>11</v>
      </c>
      <c r="P118" s="25" t="s">
        <v>11</v>
      </c>
      <c r="Q118" s="25" t="s">
        <v>11</v>
      </c>
      <c r="R118" s="25" t="s">
        <v>11</v>
      </c>
      <c r="S118" s="25" t="s">
        <v>11</v>
      </c>
      <c r="T118" s="25" t="s">
        <v>1858</v>
      </c>
      <c r="U118" s="25" t="s">
        <v>1544</v>
      </c>
      <c r="V118" s="25" t="s">
        <v>11</v>
      </c>
      <c r="W118" s="25" t="s">
        <v>11</v>
      </c>
      <c r="X118" s="25">
        <v>0</v>
      </c>
      <c r="Y118" s="25" t="s">
        <v>11</v>
      </c>
      <c r="Z118" s="25" t="s">
        <v>1539</v>
      </c>
      <c r="AA118" s="25" t="s">
        <v>11</v>
      </c>
      <c r="AB118" s="25" t="s">
        <v>11</v>
      </c>
      <c r="AC118" s="25" t="s">
        <v>11</v>
      </c>
      <c r="AD118" s="25">
        <v>0</v>
      </c>
      <c r="AE118" s="25">
        <v>0</v>
      </c>
      <c r="AF118" s="25">
        <v>35700</v>
      </c>
      <c r="AG118" s="25" t="s">
        <v>7192</v>
      </c>
    </row>
    <row r="119" spans="1:33">
      <c r="A119" s="25" t="s">
        <v>4616</v>
      </c>
      <c r="B119" s="25" t="s">
        <v>4617</v>
      </c>
      <c r="C119" s="25" t="s">
        <v>1541</v>
      </c>
      <c r="D119" s="25" t="s">
        <v>11</v>
      </c>
      <c r="E119" s="25" t="s">
        <v>11</v>
      </c>
      <c r="F119" s="25" t="s">
        <v>11</v>
      </c>
      <c r="G119" s="25" t="s">
        <v>11</v>
      </c>
      <c r="H119" s="25" t="s">
        <v>4618</v>
      </c>
      <c r="I119" s="25" t="s">
        <v>11</v>
      </c>
      <c r="J119" s="25" t="s">
        <v>11</v>
      </c>
      <c r="K119" s="25" t="s">
        <v>11</v>
      </c>
      <c r="L119" s="25" t="s">
        <v>1623</v>
      </c>
      <c r="M119" s="25" t="s">
        <v>11</v>
      </c>
      <c r="N119" s="25" t="s">
        <v>11</v>
      </c>
      <c r="O119" s="25" t="s">
        <v>11</v>
      </c>
      <c r="P119" s="25" t="s">
        <v>11</v>
      </c>
      <c r="Q119" s="25" t="s">
        <v>11</v>
      </c>
      <c r="R119" s="25" t="s">
        <v>11</v>
      </c>
      <c r="S119" s="25" t="s">
        <v>11</v>
      </c>
      <c r="T119" s="25" t="s">
        <v>4619</v>
      </c>
      <c r="U119" s="25" t="s">
        <v>1577</v>
      </c>
      <c r="V119" s="25" t="s">
        <v>11</v>
      </c>
      <c r="W119" s="25" t="s">
        <v>11</v>
      </c>
      <c r="X119" s="25">
        <v>0</v>
      </c>
      <c r="Y119" s="25" t="s">
        <v>11</v>
      </c>
      <c r="Z119" s="25" t="s">
        <v>1539</v>
      </c>
      <c r="AA119" s="25" t="s">
        <v>11</v>
      </c>
      <c r="AB119" s="25" t="s">
        <v>11</v>
      </c>
      <c r="AC119" s="25" t="s">
        <v>11</v>
      </c>
      <c r="AD119" s="25">
        <v>0</v>
      </c>
      <c r="AE119" s="25">
        <v>0</v>
      </c>
      <c r="AF119" s="25">
        <v>12626.66</v>
      </c>
      <c r="AG119" s="25" t="s">
        <v>7193</v>
      </c>
    </row>
    <row r="120" spans="1:33">
      <c r="A120" s="25" t="s">
        <v>5178</v>
      </c>
      <c r="B120" s="25" t="s">
        <v>5179</v>
      </c>
      <c r="C120" s="25" t="s">
        <v>1536</v>
      </c>
      <c r="D120" s="25" t="s">
        <v>11</v>
      </c>
      <c r="E120" s="25" t="s">
        <v>11</v>
      </c>
      <c r="F120" s="25" t="s">
        <v>11</v>
      </c>
      <c r="G120" s="25" t="s">
        <v>11</v>
      </c>
      <c r="H120" s="25" t="s">
        <v>5180</v>
      </c>
      <c r="I120" s="25" t="s">
        <v>1561</v>
      </c>
      <c r="J120" s="25" t="s">
        <v>1623</v>
      </c>
      <c r="K120" s="25" t="s">
        <v>1689</v>
      </c>
      <c r="L120" s="25" t="s">
        <v>1326</v>
      </c>
      <c r="M120" s="25" t="s">
        <v>11</v>
      </c>
      <c r="N120" s="25" t="s">
        <v>11</v>
      </c>
      <c r="O120" s="25" t="s">
        <v>11</v>
      </c>
      <c r="P120" s="25" t="s">
        <v>11</v>
      </c>
      <c r="Q120" s="25" t="s">
        <v>11</v>
      </c>
      <c r="R120" s="25" t="s">
        <v>11</v>
      </c>
      <c r="S120" s="25" t="s">
        <v>11</v>
      </c>
      <c r="T120" s="25" t="s">
        <v>1574</v>
      </c>
      <c r="U120" s="25" t="s">
        <v>12</v>
      </c>
      <c r="V120" s="25" t="s">
        <v>11</v>
      </c>
      <c r="W120" s="25" t="s">
        <v>11</v>
      </c>
      <c r="X120" s="25">
        <v>0</v>
      </c>
      <c r="Y120" s="25" t="s">
        <v>11</v>
      </c>
      <c r="Z120" s="25" t="s">
        <v>1539</v>
      </c>
      <c r="AA120" s="25" t="s">
        <v>11</v>
      </c>
      <c r="AB120" s="25" t="s">
        <v>11</v>
      </c>
      <c r="AC120" s="25" t="s">
        <v>11</v>
      </c>
      <c r="AD120" s="25">
        <v>560</v>
      </c>
      <c r="AE120" s="25">
        <v>0</v>
      </c>
      <c r="AF120" s="25">
        <v>2556.08</v>
      </c>
      <c r="AG120" s="25" t="s">
        <v>7194</v>
      </c>
    </row>
    <row r="121" spans="1:33">
      <c r="A121" s="25" t="s">
        <v>3468</v>
      </c>
      <c r="B121" s="25" t="s">
        <v>3469</v>
      </c>
      <c r="C121" s="25" t="s">
        <v>1541</v>
      </c>
      <c r="D121" s="25" t="s">
        <v>11</v>
      </c>
      <c r="E121" s="25" t="s">
        <v>11</v>
      </c>
      <c r="F121" s="25" t="s">
        <v>11</v>
      </c>
      <c r="G121" s="25" t="s">
        <v>11</v>
      </c>
      <c r="H121" s="25" t="s">
        <v>3470</v>
      </c>
      <c r="I121" s="25" t="s">
        <v>11</v>
      </c>
      <c r="J121" s="25" t="s">
        <v>11</v>
      </c>
      <c r="K121" s="25" t="s">
        <v>11</v>
      </c>
      <c r="L121" s="25" t="s">
        <v>1623</v>
      </c>
      <c r="M121" s="25" t="s">
        <v>11</v>
      </c>
      <c r="N121" s="25" t="s">
        <v>11</v>
      </c>
      <c r="O121" s="25" t="s">
        <v>11</v>
      </c>
      <c r="P121" s="25" t="s">
        <v>11</v>
      </c>
      <c r="Q121" s="25" t="s">
        <v>11</v>
      </c>
      <c r="R121" s="25" t="s">
        <v>11</v>
      </c>
      <c r="S121" s="25" t="s">
        <v>11</v>
      </c>
      <c r="T121" s="25" t="s">
        <v>1775</v>
      </c>
      <c r="U121" s="25" t="s">
        <v>10</v>
      </c>
      <c r="V121" s="25" t="s">
        <v>11</v>
      </c>
      <c r="W121" s="25" t="s">
        <v>11</v>
      </c>
      <c r="X121" s="25">
        <v>0</v>
      </c>
      <c r="Y121" s="25" t="s">
        <v>11</v>
      </c>
      <c r="Z121" s="25" t="s">
        <v>1539</v>
      </c>
      <c r="AA121" s="25" t="s">
        <v>11</v>
      </c>
      <c r="AB121" s="25" t="s">
        <v>11</v>
      </c>
      <c r="AC121" s="25" t="s">
        <v>11</v>
      </c>
      <c r="AD121" s="25">
        <v>560</v>
      </c>
      <c r="AE121" s="25">
        <v>0</v>
      </c>
      <c r="AF121" s="25">
        <v>17200</v>
      </c>
      <c r="AG121" s="25" t="s">
        <v>7195</v>
      </c>
    </row>
    <row r="122" spans="1:33">
      <c r="A122" s="25" t="s">
        <v>4988</v>
      </c>
      <c r="B122" s="25" t="s">
        <v>4989</v>
      </c>
      <c r="C122" s="25" t="s">
        <v>1541</v>
      </c>
      <c r="D122" s="25" t="s">
        <v>11</v>
      </c>
      <c r="E122" s="25" t="s">
        <v>11</v>
      </c>
      <c r="F122" s="25" t="s">
        <v>11</v>
      </c>
      <c r="G122" s="25" t="s">
        <v>11</v>
      </c>
      <c r="H122" s="25" t="s">
        <v>3695</v>
      </c>
      <c r="I122" s="202" t="s">
        <v>11</v>
      </c>
      <c r="J122" s="25" t="s">
        <v>11</v>
      </c>
      <c r="K122" s="25" t="s">
        <v>11</v>
      </c>
      <c r="L122" s="25" t="s">
        <v>1623</v>
      </c>
      <c r="M122" s="25" t="s">
        <v>1643</v>
      </c>
      <c r="N122" s="25" t="s">
        <v>11</v>
      </c>
      <c r="O122" s="25" t="s">
        <v>11</v>
      </c>
      <c r="P122" s="25" t="s">
        <v>11</v>
      </c>
      <c r="Q122" s="25" t="s">
        <v>11</v>
      </c>
      <c r="R122" s="25" t="s">
        <v>11</v>
      </c>
      <c r="S122" s="25" t="s">
        <v>11</v>
      </c>
      <c r="T122" s="25" t="s">
        <v>1651</v>
      </c>
      <c r="U122" s="25" t="s">
        <v>16</v>
      </c>
      <c r="V122" s="25" t="s">
        <v>11</v>
      </c>
      <c r="W122" s="25" t="s">
        <v>11</v>
      </c>
      <c r="X122" s="25">
        <v>0</v>
      </c>
      <c r="Y122" s="25" t="s">
        <v>11</v>
      </c>
      <c r="Z122" s="25" t="s">
        <v>1539</v>
      </c>
      <c r="AA122" s="25" t="s">
        <v>11</v>
      </c>
      <c r="AB122" s="25" t="s">
        <v>11</v>
      </c>
      <c r="AC122" s="25" t="s">
        <v>11</v>
      </c>
      <c r="AD122" s="25">
        <v>0</v>
      </c>
      <c r="AE122" s="25">
        <v>0</v>
      </c>
      <c r="AF122" s="25">
        <v>0</v>
      </c>
      <c r="AG122" s="25" t="s">
        <v>7</v>
      </c>
    </row>
    <row r="123" spans="1:33">
      <c r="A123" s="25" t="s">
        <v>2339</v>
      </c>
      <c r="B123" s="25" t="s">
        <v>2340</v>
      </c>
      <c r="C123" s="25" t="s">
        <v>1541</v>
      </c>
      <c r="D123" s="25" t="s">
        <v>11</v>
      </c>
      <c r="E123" s="25" t="s">
        <v>11</v>
      </c>
      <c r="F123" s="25" t="s">
        <v>11</v>
      </c>
      <c r="G123" s="25" t="s">
        <v>11</v>
      </c>
      <c r="H123" s="25" t="s">
        <v>2324</v>
      </c>
      <c r="I123" s="25" t="s">
        <v>11</v>
      </c>
      <c r="J123" s="25" t="s">
        <v>11</v>
      </c>
      <c r="K123" s="25" t="s">
        <v>11</v>
      </c>
      <c r="L123" s="25" t="s">
        <v>1623</v>
      </c>
      <c r="M123" s="25" t="s">
        <v>11</v>
      </c>
      <c r="N123" s="25" t="s">
        <v>11</v>
      </c>
      <c r="O123" s="25" t="s">
        <v>11</v>
      </c>
      <c r="P123" s="25" t="s">
        <v>11</v>
      </c>
      <c r="Q123" s="25" t="s">
        <v>11</v>
      </c>
      <c r="R123" s="25" t="s">
        <v>11</v>
      </c>
      <c r="S123" s="25" t="s">
        <v>11</v>
      </c>
      <c r="T123" s="25" t="s">
        <v>1651</v>
      </c>
      <c r="U123" s="25" t="s">
        <v>10</v>
      </c>
      <c r="V123" s="25" t="s">
        <v>11</v>
      </c>
      <c r="W123" s="25" t="s">
        <v>11</v>
      </c>
      <c r="X123" s="25">
        <v>0</v>
      </c>
      <c r="Y123" s="25" t="s">
        <v>11</v>
      </c>
      <c r="Z123" s="25" t="s">
        <v>1539</v>
      </c>
      <c r="AA123" s="25" t="s">
        <v>11</v>
      </c>
      <c r="AB123" s="25" t="s">
        <v>11</v>
      </c>
      <c r="AC123" s="25" t="s">
        <v>11</v>
      </c>
      <c r="AD123" s="25">
        <v>0</v>
      </c>
      <c r="AE123" s="25">
        <v>0</v>
      </c>
      <c r="AF123" s="25">
        <v>38300.49</v>
      </c>
      <c r="AG123" s="25" t="s">
        <v>7196</v>
      </c>
    </row>
    <row r="124" spans="1:33">
      <c r="A124" s="25" t="s">
        <v>3471</v>
      </c>
      <c r="B124" s="25" t="s">
        <v>3472</v>
      </c>
      <c r="C124" s="25" t="s">
        <v>1536</v>
      </c>
      <c r="D124" s="25" t="s">
        <v>11</v>
      </c>
      <c r="E124" s="25" t="s">
        <v>11</v>
      </c>
      <c r="F124" s="25" t="s">
        <v>11</v>
      </c>
      <c r="G124" s="25" t="s">
        <v>11</v>
      </c>
      <c r="H124" s="25" t="s">
        <v>3473</v>
      </c>
      <c r="I124" s="25" t="s">
        <v>11</v>
      </c>
      <c r="J124" s="25" t="s">
        <v>11</v>
      </c>
      <c r="K124" s="25" t="s">
        <v>11</v>
      </c>
      <c r="L124" s="25" t="s">
        <v>1623</v>
      </c>
      <c r="M124" s="25" t="s">
        <v>11</v>
      </c>
      <c r="N124" s="25" t="s">
        <v>11</v>
      </c>
      <c r="O124" s="25" t="s">
        <v>11</v>
      </c>
      <c r="P124" s="25" t="s">
        <v>11</v>
      </c>
      <c r="Q124" s="25" t="s">
        <v>11</v>
      </c>
      <c r="R124" s="25" t="s">
        <v>11</v>
      </c>
      <c r="S124" s="25" t="s">
        <v>11</v>
      </c>
      <c r="T124" s="25" t="s">
        <v>1633</v>
      </c>
      <c r="U124" s="25" t="s">
        <v>14</v>
      </c>
      <c r="V124" s="25" t="s">
        <v>11</v>
      </c>
      <c r="W124" s="25" t="s">
        <v>11</v>
      </c>
      <c r="X124" s="25">
        <v>0</v>
      </c>
      <c r="Y124" s="25" t="s">
        <v>11</v>
      </c>
      <c r="Z124" s="25" t="s">
        <v>1539</v>
      </c>
      <c r="AA124" s="25" t="s">
        <v>11</v>
      </c>
      <c r="AB124" s="25" t="s">
        <v>11</v>
      </c>
      <c r="AC124" s="25" t="s">
        <v>11</v>
      </c>
      <c r="AD124" s="25">
        <v>3080</v>
      </c>
      <c r="AE124" s="25">
        <v>0</v>
      </c>
      <c r="AF124" s="25">
        <v>29225</v>
      </c>
      <c r="AG124" s="25" t="s">
        <v>7197</v>
      </c>
    </row>
    <row r="125" spans="1:33">
      <c r="A125" s="25" t="s">
        <v>3100</v>
      </c>
      <c r="B125" s="25" t="s">
        <v>3101</v>
      </c>
      <c r="C125" s="25" t="s">
        <v>1541</v>
      </c>
      <c r="D125" s="25" t="s">
        <v>11</v>
      </c>
      <c r="E125" s="25" t="s">
        <v>11</v>
      </c>
      <c r="F125" s="25" t="s">
        <v>11</v>
      </c>
      <c r="G125" s="25" t="s">
        <v>11</v>
      </c>
      <c r="H125" s="25" t="s">
        <v>3102</v>
      </c>
      <c r="I125" s="25" t="s">
        <v>11</v>
      </c>
      <c r="J125" s="25" t="s">
        <v>11</v>
      </c>
      <c r="K125" s="25" t="s">
        <v>11</v>
      </c>
      <c r="L125" s="25" t="s">
        <v>1623</v>
      </c>
      <c r="M125" s="25" t="s">
        <v>1643</v>
      </c>
      <c r="N125" s="25" t="s">
        <v>11</v>
      </c>
      <c r="O125" s="25" t="s">
        <v>11</v>
      </c>
      <c r="P125" s="25" t="s">
        <v>11</v>
      </c>
      <c r="Q125" s="25" t="s">
        <v>11</v>
      </c>
      <c r="R125" s="25" t="s">
        <v>11</v>
      </c>
      <c r="S125" s="25" t="s">
        <v>11</v>
      </c>
      <c r="T125" s="25" t="s">
        <v>3103</v>
      </c>
      <c r="U125" s="25" t="s">
        <v>14</v>
      </c>
      <c r="V125" s="25" t="s">
        <v>11</v>
      </c>
      <c r="W125" s="25" t="s">
        <v>11</v>
      </c>
      <c r="X125" s="25">
        <v>0</v>
      </c>
      <c r="Y125" s="25" t="s">
        <v>11</v>
      </c>
      <c r="Z125" s="25" t="s">
        <v>1539</v>
      </c>
      <c r="AA125" s="25" t="s">
        <v>11</v>
      </c>
      <c r="AB125" s="25" t="s">
        <v>11</v>
      </c>
      <c r="AC125" s="25" t="s">
        <v>11</v>
      </c>
      <c r="AD125" s="25">
        <v>0</v>
      </c>
      <c r="AE125" s="25">
        <v>0</v>
      </c>
      <c r="AF125" s="25">
        <v>175.55</v>
      </c>
      <c r="AG125" s="25" t="s">
        <v>3104</v>
      </c>
    </row>
    <row r="126" spans="1:33">
      <c r="A126" s="25" t="s">
        <v>1662</v>
      </c>
      <c r="B126" s="25" t="s">
        <v>1663</v>
      </c>
      <c r="C126" s="25" t="s">
        <v>1536</v>
      </c>
      <c r="D126" s="25" t="s">
        <v>11</v>
      </c>
      <c r="E126" s="25" t="s">
        <v>11</v>
      </c>
      <c r="F126" s="25" t="s">
        <v>1664</v>
      </c>
      <c r="G126" s="25" t="s">
        <v>1630</v>
      </c>
      <c r="H126" s="25" t="s">
        <v>1665</v>
      </c>
      <c r="I126" s="25" t="s">
        <v>1567</v>
      </c>
      <c r="J126" s="25" t="s">
        <v>11</v>
      </c>
      <c r="K126" s="25" t="s">
        <v>1666</v>
      </c>
      <c r="L126" s="25" t="s">
        <v>1623</v>
      </c>
      <c r="M126" s="25" t="s">
        <v>11</v>
      </c>
      <c r="N126" s="25" t="s">
        <v>11</v>
      </c>
      <c r="O126" s="25" t="s">
        <v>11</v>
      </c>
      <c r="P126" s="25" t="s">
        <v>11</v>
      </c>
      <c r="Q126" s="25" t="s">
        <v>11</v>
      </c>
      <c r="R126" s="25" t="s">
        <v>11</v>
      </c>
      <c r="S126" s="25" t="s">
        <v>11</v>
      </c>
      <c r="T126" s="25" t="s">
        <v>1625</v>
      </c>
      <c r="U126" s="25" t="s">
        <v>16</v>
      </c>
      <c r="V126" s="25" t="s">
        <v>11</v>
      </c>
      <c r="W126" s="25" t="s">
        <v>11</v>
      </c>
      <c r="X126" s="25">
        <v>0</v>
      </c>
      <c r="Y126" s="25" t="s">
        <v>11</v>
      </c>
      <c r="Z126" s="25" t="s">
        <v>1539</v>
      </c>
      <c r="AA126" s="25" t="s">
        <v>11</v>
      </c>
      <c r="AB126" s="25" t="s">
        <v>11</v>
      </c>
      <c r="AC126" s="25" t="s">
        <v>11</v>
      </c>
      <c r="AD126" s="25">
        <v>2380</v>
      </c>
      <c r="AE126" s="25">
        <v>0</v>
      </c>
      <c r="AF126" s="25">
        <v>24357.73</v>
      </c>
      <c r="AG126" s="25" t="s">
        <v>7198</v>
      </c>
    </row>
    <row r="127" spans="1:33">
      <c r="A127" s="25" t="s">
        <v>4882</v>
      </c>
      <c r="B127" s="25" t="s">
        <v>4883</v>
      </c>
      <c r="C127" s="25" t="s">
        <v>1541</v>
      </c>
      <c r="D127" s="25" t="s">
        <v>11</v>
      </c>
      <c r="E127" s="25" t="s">
        <v>11</v>
      </c>
      <c r="F127" s="25" t="s">
        <v>11</v>
      </c>
      <c r="G127" s="25" t="s">
        <v>11</v>
      </c>
      <c r="H127" s="25" t="s">
        <v>4884</v>
      </c>
      <c r="I127" s="25" t="s">
        <v>11</v>
      </c>
      <c r="J127" s="25" t="s">
        <v>11</v>
      </c>
      <c r="K127" s="25" t="s">
        <v>11</v>
      </c>
      <c r="L127" s="25" t="s">
        <v>1623</v>
      </c>
      <c r="M127" s="25" t="s">
        <v>11</v>
      </c>
      <c r="N127" s="25" t="s">
        <v>11</v>
      </c>
      <c r="O127" s="25" t="s">
        <v>11</v>
      </c>
      <c r="P127" s="25" t="s">
        <v>11</v>
      </c>
      <c r="Q127" s="25" t="s">
        <v>11</v>
      </c>
      <c r="R127" s="25" t="s">
        <v>11</v>
      </c>
      <c r="S127" s="25" t="s">
        <v>11</v>
      </c>
      <c r="T127" s="25" t="s">
        <v>1651</v>
      </c>
      <c r="U127" s="25" t="s">
        <v>16</v>
      </c>
      <c r="V127" s="25" t="s">
        <v>11</v>
      </c>
      <c r="W127" s="25" t="s">
        <v>11</v>
      </c>
      <c r="X127" s="25">
        <v>0</v>
      </c>
      <c r="Y127" s="25" t="s">
        <v>11</v>
      </c>
      <c r="Z127" s="25" t="s">
        <v>1539</v>
      </c>
      <c r="AA127" s="25" t="s">
        <v>11</v>
      </c>
      <c r="AB127" s="25" t="s">
        <v>11</v>
      </c>
      <c r="AC127" s="25" t="s">
        <v>11</v>
      </c>
      <c r="AD127" s="25">
        <v>4480</v>
      </c>
      <c r="AE127" s="25">
        <v>0</v>
      </c>
      <c r="AF127" s="25">
        <v>32025.01</v>
      </c>
      <c r="AG127" s="25" t="s">
        <v>7199</v>
      </c>
    </row>
    <row r="128" spans="1:33">
      <c r="A128" s="25" t="s">
        <v>3042</v>
      </c>
      <c r="B128" s="25" t="s">
        <v>3043</v>
      </c>
      <c r="C128" s="25" t="s">
        <v>1536</v>
      </c>
      <c r="D128" s="25" t="s">
        <v>11</v>
      </c>
      <c r="E128" s="25" t="s">
        <v>11</v>
      </c>
      <c r="F128" s="25" t="s">
        <v>11</v>
      </c>
      <c r="G128" s="25" t="s">
        <v>11</v>
      </c>
      <c r="H128" s="25" t="s">
        <v>3000</v>
      </c>
      <c r="I128" s="25" t="s">
        <v>11</v>
      </c>
      <c r="J128" s="25" t="s">
        <v>11</v>
      </c>
      <c r="K128" s="25" t="s">
        <v>11</v>
      </c>
      <c r="L128" s="25" t="s">
        <v>1623</v>
      </c>
      <c r="M128" s="25" t="s">
        <v>11</v>
      </c>
      <c r="N128" s="25" t="s">
        <v>11</v>
      </c>
      <c r="O128" s="25" t="s">
        <v>11</v>
      </c>
      <c r="P128" s="25" t="s">
        <v>11</v>
      </c>
      <c r="Q128" s="25" t="s">
        <v>11</v>
      </c>
      <c r="R128" s="25" t="s">
        <v>11</v>
      </c>
      <c r="S128" s="25" t="s">
        <v>11</v>
      </c>
      <c r="T128" s="25" t="s">
        <v>1651</v>
      </c>
      <c r="U128" s="25" t="s">
        <v>14</v>
      </c>
      <c r="V128" s="25" t="s">
        <v>11</v>
      </c>
      <c r="W128" s="25" t="s">
        <v>11</v>
      </c>
      <c r="X128" s="25">
        <v>0</v>
      </c>
      <c r="Y128" s="25" t="s">
        <v>11</v>
      </c>
      <c r="Z128" s="25" t="s">
        <v>1539</v>
      </c>
      <c r="AA128" s="25" t="s">
        <v>11</v>
      </c>
      <c r="AB128" s="25" t="s">
        <v>11</v>
      </c>
      <c r="AC128" s="25" t="s">
        <v>11</v>
      </c>
      <c r="AD128" s="25">
        <v>3920</v>
      </c>
      <c r="AE128" s="25">
        <v>0</v>
      </c>
      <c r="AF128" s="25">
        <v>30800</v>
      </c>
      <c r="AG128" s="25" t="s">
        <v>7200</v>
      </c>
    </row>
    <row r="129" spans="1:33">
      <c r="A129" s="25" t="s">
        <v>2935</v>
      </c>
      <c r="B129" s="25" t="s">
        <v>2936</v>
      </c>
      <c r="C129" s="25" t="s">
        <v>1541</v>
      </c>
      <c r="D129" s="25" t="s">
        <v>11</v>
      </c>
      <c r="E129" s="25" t="s">
        <v>11</v>
      </c>
      <c r="F129" s="25" t="s">
        <v>11</v>
      </c>
      <c r="G129" s="25" t="s">
        <v>11</v>
      </c>
      <c r="H129" s="25" t="s">
        <v>2937</v>
      </c>
      <c r="I129" s="25" t="s">
        <v>11</v>
      </c>
      <c r="J129" s="25" t="s">
        <v>11</v>
      </c>
      <c r="K129" s="25" t="s">
        <v>11</v>
      </c>
      <c r="L129" s="25" t="s">
        <v>1623</v>
      </c>
      <c r="M129" s="25" t="s">
        <v>1643</v>
      </c>
      <c r="N129" s="25" t="s">
        <v>11</v>
      </c>
      <c r="O129" s="25" t="s">
        <v>11</v>
      </c>
      <c r="P129" s="25" t="s">
        <v>11</v>
      </c>
      <c r="Q129" s="25" t="s">
        <v>11</v>
      </c>
      <c r="R129" s="25" t="s">
        <v>11</v>
      </c>
      <c r="S129" s="25" t="s">
        <v>11</v>
      </c>
      <c r="T129" s="25" t="s">
        <v>1775</v>
      </c>
      <c r="U129" s="25" t="s">
        <v>14</v>
      </c>
      <c r="V129" s="25" t="s">
        <v>11</v>
      </c>
      <c r="W129" s="25" t="s">
        <v>11</v>
      </c>
      <c r="X129" s="25">
        <v>0</v>
      </c>
      <c r="Y129" s="25" t="s">
        <v>11</v>
      </c>
      <c r="Z129" s="25" t="s">
        <v>1539</v>
      </c>
      <c r="AA129" s="25" t="s">
        <v>11</v>
      </c>
      <c r="AB129" s="25" t="s">
        <v>11</v>
      </c>
      <c r="AC129" s="25" t="s">
        <v>11</v>
      </c>
      <c r="AD129" s="25">
        <v>0</v>
      </c>
      <c r="AE129" s="25">
        <v>0</v>
      </c>
      <c r="AF129" s="25">
        <v>1011.5</v>
      </c>
      <c r="AG129" s="25" t="s">
        <v>2938</v>
      </c>
    </row>
    <row r="130" spans="1:33">
      <c r="A130" s="25" t="s">
        <v>3477</v>
      </c>
      <c r="B130" s="25" t="s">
        <v>3478</v>
      </c>
      <c r="C130" s="25" t="s">
        <v>1541</v>
      </c>
      <c r="D130" s="25" t="s">
        <v>11</v>
      </c>
      <c r="E130" s="25" t="s">
        <v>11</v>
      </c>
      <c r="F130" s="25" t="s">
        <v>11</v>
      </c>
      <c r="G130" s="25" t="s">
        <v>11</v>
      </c>
      <c r="H130" s="25" t="s">
        <v>3479</v>
      </c>
      <c r="I130" s="25" t="s">
        <v>1571</v>
      </c>
      <c r="J130" s="25" t="s">
        <v>1623</v>
      </c>
      <c r="K130" s="25" t="s">
        <v>1850</v>
      </c>
      <c r="L130" s="25" t="s">
        <v>1623</v>
      </c>
      <c r="M130" s="25" t="s">
        <v>11</v>
      </c>
      <c r="N130" s="25" t="s">
        <v>11</v>
      </c>
      <c r="O130" s="25" t="s">
        <v>11</v>
      </c>
      <c r="P130" s="25" t="s">
        <v>11</v>
      </c>
      <c r="Q130" s="25" t="s">
        <v>11</v>
      </c>
      <c r="R130" s="25" t="s">
        <v>11</v>
      </c>
      <c r="S130" s="25" t="s">
        <v>11</v>
      </c>
      <c r="T130" s="25" t="s">
        <v>1852</v>
      </c>
      <c r="U130" s="25" t="s">
        <v>1563</v>
      </c>
      <c r="V130" s="25" t="s">
        <v>11</v>
      </c>
      <c r="W130" s="25" t="s">
        <v>11</v>
      </c>
      <c r="X130" s="25">
        <v>0</v>
      </c>
      <c r="Y130" s="25" t="s">
        <v>11</v>
      </c>
      <c r="Z130" s="25" t="s">
        <v>1539</v>
      </c>
      <c r="AA130" s="25" t="s">
        <v>11</v>
      </c>
      <c r="AB130" s="25" t="s">
        <v>11</v>
      </c>
      <c r="AC130" s="25" t="s">
        <v>11</v>
      </c>
      <c r="AD130" s="25">
        <v>460</v>
      </c>
      <c r="AE130" s="25">
        <v>0</v>
      </c>
      <c r="AF130" s="25">
        <v>960</v>
      </c>
      <c r="AG130" s="25" t="s">
        <v>1854</v>
      </c>
    </row>
    <row r="131" spans="1:33">
      <c r="A131" s="25" t="s">
        <v>3949</v>
      </c>
      <c r="B131" s="25" t="s">
        <v>3950</v>
      </c>
      <c r="C131" s="25" t="s">
        <v>1536</v>
      </c>
      <c r="D131" s="25" t="s">
        <v>11</v>
      </c>
      <c r="E131" s="25" t="s">
        <v>11</v>
      </c>
      <c r="F131" s="25" t="s">
        <v>11</v>
      </c>
      <c r="G131" s="25" t="s">
        <v>11</v>
      </c>
      <c r="H131" s="25" t="s">
        <v>3951</v>
      </c>
      <c r="I131" s="25" t="s">
        <v>11</v>
      </c>
      <c r="J131" s="25" t="s">
        <v>11</v>
      </c>
      <c r="K131" s="25" t="s">
        <v>11</v>
      </c>
      <c r="L131" s="25" t="s">
        <v>1623</v>
      </c>
      <c r="M131" s="25" t="s">
        <v>11</v>
      </c>
      <c r="N131" s="25" t="s">
        <v>11</v>
      </c>
      <c r="O131" s="25" t="s">
        <v>11</v>
      </c>
      <c r="P131" s="25" t="s">
        <v>11</v>
      </c>
      <c r="Q131" s="25" t="s">
        <v>11</v>
      </c>
      <c r="R131" s="25" t="s">
        <v>11</v>
      </c>
      <c r="S131" s="25" t="s">
        <v>11</v>
      </c>
      <c r="T131" s="25" t="s">
        <v>1775</v>
      </c>
      <c r="U131" s="25" t="s">
        <v>18</v>
      </c>
      <c r="V131" s="25" t="s">
        <v>11</v>
      </c>
      <c r="W131" s="25" t="s">
        <v>11</v>
      </c>
      <c r="X131" s="25">
        <v>0</v>
      </c>
      <c r="Y131" s="25" t="s">
        <v>11</v>
      </c>
      <c r="Z131" s="25" t="s">
        <v>1539</v>
      </c>
      <c r="AA131" s="25" t="s">
        <v>11</v>
      </c>
      <c r="AB131" s="25" t="s">
        <v>11</v>
      </c>
      <c r="AC131" s="25" t="s">
        <v>11</v>
      </c>
      <c r="AD131" s="25">
        <v>0</v>
      </c>
      <c r="AE131" s="25">
        <v>0</v>
      </c>
      <c r="AF131" s="25">
        <v>12250</v>
      </c>
      <c r="AG131" s="25" t="s">
        <v>3952</v>
      </c>
    </row>
    <row r="132" spans="1:33">
      <c r="A132" s="25" t="s">
        <v>4756</v>
      </c>
      <c r="B132" s="25" t="s">
        <v>4757</v>
      </c>
      <c r="C132" s="25" t="s">
        <v>1536</v>
      </c>
      <c r="D132" s="25" t="s">
        <v>11</v>
      </c>
      <c r="E132" s="25" t="s">
        <v>11</v>
      </c>
      <c r="F132" s="25" t="s">
        <v>11</v>
      </c>
      <c r="G132" s="25" t="s">
        <v>11</v>
      </c>
      <c r="H132" s="25" t="s">
        <v>1757</v>
      </c>
      <c r="I132" s="25" t="s">
        <v>11</v>
      </c>
      <c r="J132" s="25" t="s">
        <v>11</v>
      </c>
      <c r="K132" s="25" t="s">
        <v>11</v>
      </c>
      <c r="L132" s="25" t="s">
        <v>1623</v>
      </c>
      <c r="M132" s="25" t="s">
        <v>11</v>
      </c>
      <c r="N132" s="25" t="s">
        <v>11</v>
      </c>
      <c r="O132" s="25" t="s">
        <v>11</v>
      </c>
      <c r="P132" s="25" t="s">
        <v>11</v>
      </c>
      <c r="Q132" s="25" t="s">
        <v>11</v>
      </c>
      <c r="R132" s="25" t="s">
        <v>11</v>
      </c>
      <c r="S132" s="25" t="s">
        <v>11</v>
      </c>
      <c r="T132" s="25" t="s">
        <v>1768</v>
      </c>
      <c r="U132" s="25" t="s">
        <v>14</v>
      </c>
      <c r="V132" s="25" t="s">
        <v>11</v>
      </c>
      <c r="W132" s="25" t="s">
        <v>11</v>
      </c>
      <c r="X132" s="25">
        <v>0</v>
      </c>
      <c r="Y132" s="25" t="s">
        <v>11</v>
      </c>
      <c r="Z132" s="25" t="s">
        <v>1539</v>
      </c>
      <c r="AA132" s="25" t="s">
        <v>11</v>
      </c>
      <c r="AB132" s="25" t="s">
        <v>11</v>
      </c>
      <c r="AC132" s="25" t="s">
        <v>11</v>
      </c>
      <c r="AD132" s="25">
        <v>560</v>
      </c>
      <c r="AE132" s="25">
        <v>0</v>
      </c>
      <c r="AF132" s="25">
        <v>83258.03</v>
      </c>
      <c r="AG132" s="25" t="s">
        <v>7201</v>
      </c>
    </row>
    <row r="133" spans="1:33">
      <c r="A133" s="25" t="s">
        <v>3215</v>
      </c>
      <c r="B133" s="25" t="s">
        <v>3216</v>
      </c>
      <c r="C133" s="25" t="s">
        <v>1536</v>
      </c>
      <c r="D133" s="25" t="s">
        <v>11</v>
      </c>
      <c r="E133" s="25" t="s">
        <v>11</v>
      </c>
      <c r="F133" s="25" t="s">
        <v>3217</v>
      </c>
      <c r="G133" s="25" t="s">
        <v>1966</v>
      </c>
      <c r="H133" s="25" t="s">
        <v>3218</v>
      </c>
      <c r="I133" s="25" t="s">
        <v>1547</v>
      </c>
      <c r="J133" s="25" t="s">
        <v>1623</v>
      </c>
      <c r="K133" s="25" t="s">
        <v>1912</v>
      </c>
      <c r="L133" s="25" t="s">
        <v>1623</v>
      </c>
      <c r="M133" s="25" t="s">
        <v>11</v>
      </c>
      <c r="N133" s="25" t="s">
        <v>11</v>
      </c>
      <c r="O133" s="25" t="s">
        <v>11</v>
      </c>
      <c r="P133" s="25" t="s">
        <v>11</v>
      </c>
      <c r="Q133" s="25" t="s">
        <v>11</v>
      </c>
      <c r="R133" s="25" t="s">
        <v>11</v>
      </c>
      <c r="S133" s="25" t="s">
        <v>11</v>
      </c>
      <c r="T133" s="25" t="s">
        <v>1799</v>
      </c>
      <c r="U133" s="25" t="s">
        <v>11</v>
      </c>
      <c r="V133" s="25" t="s">
        <v>11</v>
      </c>
      <c r="W133" s="25" t="s">
        <v>11</v>
      </c>
      <c r="X133" s="25">
        <v>0</v>
      </c>
      <c r="Y133" s="25" t="s">
        <v>11</v>
      </c>
      <c r="Z133" s="25" t="s">
        <v>1539</v>
      </c>
      <c r="AA133" s="25" t="s">
        <v>11</v>
      </c>
      <c r="AB133" s="25" t="s">
        <v>11</v>
      </c>
      <c r="AC133" s="25" t="s">
        <v>11</v>
      </c>
      <c r="AD133" s="25">
        <v>0</v>
      </c>
      <c r="AE133" s="25">
        <v>0</v>
      </c>
      <c r="AF133" s="25">
        <v>14771.43</v>
      </c>
      <c r="AG133" s="25" t="s">
        <v>7202</v>
      </c>
    </row>
    <row r="134" spans="1:33">
      <c r="A134" s="25" t="s">
        <v>3527</v>
      </c>
      <c r="B134" s="25" t="s">
        <v>3528</v>
      </c>
      <c r="C134" s="25" t="s">
        <v>1541</v>
      </c>
      <c r="D134" s="25" t="s">
        <v>11</v>
      </c>
      <c r="E134" s="25" t="s">
        <v>11</v>
      </c>
      <c r="F134" s="25" t="s">
        <v>11</v>
      </c>
      <c r="G134" s="25" t="s">
        <v>11</v>
      </c>
      <c r="H134" s="25" t="s">
        <v>3529</v>
      </c>
      <c r="I134" s="25" t="s">
        <v>11</v>
      </c>
      <c r="J134" s="25" t="s">
        <v>11</v>
      </c>
      <c r="K134" s="25" t="s">
        <v>11</v>
      </c>
      <c r="L134" s="25" t="s">
        <v>1548</v>
      </c>
      <c r="M134" s="25" t="s">
        <v>11</v>
      </c>
      <c r="N134" s="25" t="s">
        <v>11</v>
      </c>
      <c r="O134" s="25" t="s">
        <v>11</v>
      </c>
      <c r="P134" s="25" t="s">
        <v>11</v>
      </c>
      <c r="Q134" s="25" t="s">
        <v>11</v>
      </c>
      <c r="R134" s="25" t="s">
        <v>11</v>
      </c>
      <c r="S134" s="25" t="s">
        <v>11</v>
      </c>
      <c r="T134" s="25" t="s">
        <v>1877</v>
      </c>
      <c r="U134" s="25" t="s">
        <v>12</v>
      </c>
      <c r="V134" s="25" t="s">
        <v>11</v>
      </c>
      <c r="W134" s="25" t="s">
        <v>11</v>
      </c>
      <c r="X134" s="25">
        <v>0</v>
      </c>
      <c r="Y134" s="25" t="s">
        <v>11</v>
      </c>
      <c r="Z134" s="25" t="s">
        <v>1539</v>
      </c>
      <c r="AA134" s="25" t="s">
        <v>11</v>
      </c>
      <c r="AB134" s="25" t="s">
        <v>11</v>
      </c>
      <c r="AC134" s="25" t="s">
        <v>11</v>
      </c>
      <c r="AD134" s="25">
        <v>560</v>
      </c>
      <c r="AE134" s="25">
        <v>0</v>
      </c>
      <c r="AF134" s="25">
        <v>3246.92</v>
      </c>
      <c r="AG134" s="25" t="s">
        <v>7203</v>
      </c>
    </row>
    <row r="135" spans="1:33">
      <c r="A135" s="25" t="s">
        <v>3669</v>
      </c>
      <c r="B135" s="25" t="s">
        <v>3670</v>
      </c>
      <c r="C135" s="25" t="s">
        <v>1541</v>
      </c>
      <c r="D135" s="25" t="s">
        <v>11</v>
      </c>
      <c r="E135" s="25" t="s">
        <v>11</v>
      </c>
      <c r="F135" s="25" t="s">
        <v>11</v>
      </c>
      <c r="G135" s="25" t="s">
        <v>11</v>
      </c>
      <c r="H135" s="25" t="s">
        <v>3671</v>
      </c>
      <c r="I135" s="25" t="s">
        <v>11</v>
      </c>
      <c r="J135" s="25" t="s">
        <v>11</v>
      </c>
      <c r="K135" s="25" t="s">
        <v>11</v>
      </c>
      <c r="L135" s="25" t="s">
        <v>1623</v>
      </c>
      <c r="M135" s="25" t="s">
        <v>11</v>
      </c>
      <c r="N135" s="25" t="s">
        <v>11</v>
      </c>
      <c r="O135" s="25" t="s">
        <v>11</v>
      </c>
      <c r="P135" s="25" t="s">
        <v>11</v>
      </c>
      <c r="Q135" s="25" t="s">
        <v>11</v>
      </c>
      <c r="R135" s="25" t="s">
        <v>11</v>
      </c>
      <c r="S135" s="25" t="s">
        <v>11</v>
      </c>
      <c r="T135" s="25" t="s">
        <v>1670</v>
      </c>
      <c r="U135" s="25" t="s">
        <v>15</v>
      </c>
      <c r="V135" s="25" t="s">
        <v>11</v>
      </c>
      <c r="W135" s="25" t="s">
        <v>11</v>
      </c>
      <c r="X135" s="25">
        <v>0</v>
      </c>
      <c r="Y135" s="25" t="s">
        <v>11</v>
      </c>
      <c r="Z135" s="25" t="s">
        <v>1645</v>
      </c>
      <c r="AA135" s="25" t="s">
        <v>1646</v>
      </c>
      <c r="AB135" s="25" t="s">
        <v>1722</v>
      </c>
      <c r="AC135" s="25" t="s">
        <v>11</v>
      </c>
      <c r="AD135" s="25">
        <v>0</v>
      </c>
      <c r="AE135" s="25">
        <v>0</v>
      </c>
      <c r="AF135" s="25">
        <v>0</v>
      </c>
      <c r="AG135" s="25" t="s">
        <v>7</v>
      </c>
    </row>
    <row r="136" spans="1:33">
      <c r="A136" s="25" t="s">
        <v>4432</v>
      </c>
      <c r="B136" s="25" t="s">
        <v>4433</v>
      </c>
      <c r="C136" s="25" t="s">
        <v>1541</v>
      </c>
      <c r="D136" s="25" t="s">
        <v>11</v>
      </c>
      <c r="E136" s="25" t="s">
        <v>11</v>
      </c>
      <c r="F136" s="25" t="s">
        <v>11</v>
      </c>
      <c r="G136" s="25" t="s">
        <v>11</v>
      </c>
      <c r="H136" s="25" t="s">
        <v>4434</v>
      </c>
      <c r="I136" s="25" t="s">
        <v>11</v>
      </c>
      <c r="J136" s="25" t="s">
        <v>11</v>
      </c>
      <c r="K136" s="25" t="s">
        <v>11</v>
      </c>
      <c r="L136" s="25" t="s">
        <v>1623</v>
      </c>
      <c r="M136" s="25" t="s">
        <v>11</v>
      </c>
      <c r="N136" s="25" t="s">
        <v>11</v>
      </c>
      <c r="O136" s="25" t="s">
        <v>11</v>
      </c>
      <c r="P136" s="25" t="s">
        <v>11</v>
      </c>
      <c r="Q136" s="25" t="s">
        <v>11</v>
      </c>
      <c r="R136" s="25" t="s">
        <v>11</v>
      </c>
      <c r="S136" s="25" t="s">
        <v>11</v>
      </c>
      <c r="T136" s="25" t="s">
        <v>1633</v>
      </c>
      <c r="U136" s="25" t="s">
        <v>12</v>
      </c>
      <c r="V136" s="25" t="s">
        <v>11</v>
      </c>
      <c r="W136" s="25" t="s">
        <v>11</v>
      </c>
      <c r="X136" s="25">
        <v>0</v>
      </c>
      <c r="Y136" s="25" t="s">
        <v>11</v>
      </c>
      <c r="Z136" s="25" t="s">
        <v>1645</v>
      </c>
      <c r="AA136" s="25" t="s">
        <v>1646</v>
      </c>
      <c r="AB136" s="25" t="s">
        <v>1940</v>
      </c>
      <c r="AC136" s="25" t="s">
        <v>11</v>
      </c>
      <c r="AD136" s="25">
        <v>0</v>
      </c>
      <c r="AE136" s="25">
        <v>0</v>
      </c>
      <c r="AF136" s="25">
        <v>-2767.5</v>
      </c>
      <c r="AG136" s="25" t="s">
        <v>4435</v>
      </c>
    </row>
    <row r="137" spans="1:33">
      <c r="A137" s="25" t="s">
        <v>1640</v>
      </c>
      <c r="B137" s="25" t="s">
        <v>1641</v>
      </c>
      <c r="C137" s="25" t="s">
        <v>1541</v>
      </c>
      <c r="D137" s="25" t="s">
        <v>11</v>
      </c>
      <c r="E137" s="25" t="s">
        <v>11</v>
      </c>
      <c r="F137" s="25" t="s">
        <v>11</v>
      </c>
      <c r="G137" s="25" t="s">
        <v>11</v>
      </c>
      <c r="H137" s="25" t="s">
        <v>1642</v>
      </c>
      <c r="I137" s="25" t="s">
        <v>11</v>
      </c>
      <c r="J137" s="25" t="s">
        <v>11</v>
      </c>
      <c r="K137" s="25" t="s">
        <v>11</v>
      </c>
      <c r="L137" s="25" t="s">
        <v>1623</v>
      </c>
      <c r="M137" s="25" t="s">
        <v>1643</v>
      </c>
      <c r="N137" s="25" t="s">
        <v>11</v>
      </c>
      <c r="O137" s="25" t="s">
        <v>11</v>
      </c>
      <c r="P137" s="25" t="s">
        <v>11</v>
      </c>
      <c r="Q137" s="25" t="s">
        <v>11</v>
      </c>
      <c r="R137" s="25" t="s">
        <v>11</v>
      </c>
      <c r="S137" s="25" t="s">
        <v>11</v>
      </c>
      <c r="T137" s="25" t="s">
        <v>1644</v>
      </c>
      <c r="U137" s="25" t="s">
        <v>1544</v>
      </c>
      <c r="V137" s="25" t="s">
        <v>11</v>
      </c>
      <c r="W137" s="25" t="s">
        <v>11</v>
      </c>
      <c r="X137" s="25">
        <v>0</v>
      </c>
      <c r="Y137" s="25" t="s">
        <v>11</v>
      </c>
      <c r="Z137" s="25" t="s">
        <v>1645</v>
      </c>
      <c r="AA137" s="25" t="s">
        <v>1646</v>
      </c>
      <c r="AB137" s="25" t="s">
        <v>1647</v>
      </c>
      <c r="AC137" s="25" t="s">
        <v>11</v>
      </c>
      <c r="AD137" s="25">
        <v>0</v>
      </c>
      <c r="AE137" s="25">
        <v>0</v>
      </c>
      <c r="AF137" s="25">
        <v>0</v>
      </c>
      <c r="AG137" s="25" t="s">
        <v>7</v>
      </c>
    </row>
    <row r="138" spans="1:33">
      <c r="A138" s="25" t="s">
        <v>4149</v>
      </c>
      <c r="B138" s="25" t="s">
        <v>4150</v>
      </c>
      <c r="C138" s="25" t="s">
        <v>1541</v>
      </c>
      <c r="D138" s="25" t="s">
        <v>11</v>
      </c>
      <c r="E138" s="25" t="s">
        <v>11</v>
      </c>
      <c r="F138" s="25" t="s">
        <v>11</v>
      </c>
      <c r="G138" s="25" t="s">
        <v>11</v>
      </c>
      <c r="H138" s="25" t="s">
        <v>4151</v>
      </c>
      <c r="I138" s="25" t="s">
        <v>11</v>
      </c>
      <c r="J138" s="25" t="s">
        <v>11</v>
      </c>
      <c r="K138" s="25" t="s">
        <v>11</v>
      </c>
      <c r="L138" s="25" t="s">
        <v>1623</v>
      </c>
      <c r="M138" s="25" t="s">
        <v>11</v>
      </c>
      <c r="N138" s="25" t="s">
        <v>11</v>
      </c>
      <c r="O138" s="25" t="s">
        <v>11</v>
      </c>
      <c r="P138" s="25" t="s">
        <v>11</v>
      </c>
      <c r="Q138" s="25" t="s">
        <v>11</v>
      </c>
      <c r="R138" s="25" t="s">
        <v>11</v>
      </c>
      <c r="S138" s="25" t="s">
        <v>11</v>
      </c>
      <c r="T138" s="25" t="s">
        <v>3712</v>
      </c>
      <c r="U138" s="25" t="s">
        <v>18</v>
      </c>
      <c r="V138" s="25" t="s">
        <v>11</v>
      </c>
      <c r="W138" s="25" t="s">
        <v>11</v>
      </c>
      <c r="X138" s="25">
        <v>0</v>
      </c>
      <c r="Y138" s="25" t="s">
        <v>11</v>
      </c>
      <c r="Z138" s="25" t="s">
        <v>1539</v>
      </c>
      <c r="AA138" s="25" t="s">
        <v>11</v>
      </c>
      <c r="AB138" s="25" t="s">
        <v>11</v>
      </c>
      <c r="AC138" s="25" t="s">
        <v>11</v>
      </c>
      <c r="AD138" s="25">
        <v>2160</v>
      </c>
      <c r="AE138" s="25">
        <v>0</v>
      </c>
      <c r="AF138" s="25">
        <v>16172.73</v>
      </c>
      <c r="AG138" s="25" t="s">
        <v>7204</v>
      </c>
    </row>
    <row r="139" spans="1:33">
      <c r="A139" s="25" t="s">
        <v>3010</v>
      </c>
      <c r="B139" s="25" t="s">
        <v>3011</v>
      </c>
      <c r="C139" s="25" t="s">
        <v>1541</v>
      </c>
      <c r="D139" s="25" t="s">
        <v>11</v>
      </c>
      <c r="E139" s="25" t="s">
        <v>11</v>
      </c>
      <c r="F139" s="25" t="s">
        <v>11</v>
      </c>
      <c r="G139" s="25" t="s">
        <v>11</v>
      </c>
      <c r="H139" s="25" t="s">
        <v>3012</v>
      </c>
      <c r="I139" s="25" t="s">
        <v>11</v>
      </c>
      <c r="J139" s="25" t="s">
        <v>11</v>
      </c>
      <c r="K139" s="25" t="s">
        <v>11</v>
      </c>
      <c r="L139" s="25" t="s">
        <v>1623</v>
      </c>
      <c r="M139" s="25" t="s">
        <v>11</v>
      </c>
      <c r="N139" s="25" t="s">
        <v>11</v>
      </c>
      <c r="O139" s="25" t="s">
        <v>11</v>
      </c>
      <c r="P139" s="25" t="s">
        <v>11</v>
      </c>
      <c r="Q139" s="25" t="s">
        <v>11</v>
      </c>
      <c r="R139" s="25" t="s">
        <v>11</v>
      </c>
      <c r="S139" s="25" t="s">
        <v>11</v>
      </c>
      <c r="T139" s="25" t="s">
        <v>1644</v>
      </c>
      <c r="U139" s="25" t="s">
        <v>1544</v>
      </c>
      <c r="V139" s="25" t="s">
        <v>11</v>
      </c>
      <c r="W139" s="25" t="s">
        <v>11</v>
      </c>
      <c r="X139" s="25">
        <v>0</v>
      </c>
      <c r="Y139" s="25" t="s">
        <v>11</v>
      </c>
      <c r="Z139" s="25" t="s">
        <v>1539</v>
      </c>
      <c r="AA139" s="25" t="s">
        <v>11</v>
      </c>
      <c r="AB139" s="25" t="s">
        <v>11</v>
      </c>
      <c r="AC139" s="25" t="s">
        <v>11</v>
      </c>
      <c r="AD139" s="25">
        <v>0</v>
      </c>
      <c r="AE139" s="25">
        <v>0</v>
      </c>
      <c r="AF139" s="25">
        <v>3932.96</v>
      </c>
      <c r="AG139" s="25" t="s">
        <v>7205</v>
      </c>
    </row>
    <row r="140" spans="1:33">
      <c r="A140" s="25" t="s">
        <v>5096</v>
      </c>
      <c r="B140" s="25" t="s">
        <v>5097</v>
      </c>
      <c r="C140" s="25" t="s">
        <v>1541</v>
      </c>
      <c r="D140" s="25" t="s">
        <v>11</v>
      </c>
      <c r="E140" s="25" t="s">
        <v>11</v>
      </c>
      <c r="F140" s="25" t="s">
        <v>11</v>
      </c>
      <c r="G140" s="25" t="s">
        <v>11</v>
      </c>
      <c r="H140" s="25" t="s">
        <v>5098</v>
      </c>
      <c r="I140" s="25" t="s">
        <v>11</v>
      </c>
      <c r="J140" s="25" t="s">
        <v>11</v>
      </c>
      <c r="K140" s="25" t="s">
        <v>11</v>
      </c>
      <c r="L140" s="25" t="s">
        <v>1623</v>
      </c>
      <c r="M140" s="25" t="s">
        <v>11</v>
      </c>
      <c r="N140" s="25" t="s">
        <v>11</v>
      </c>
      <c r="O140" s="25" t="s">
        <v>11</v>
      </c>
      <c r="P140" s="25" t="s">
        <v>11</v>
      </c>
      <c r="Q140" s="25" t="s">
        <v>11</v>
      </c>
      <c r="R140" s="25" t="s">
        <v>11</v>
      </c>
      <c r="S140" s="25" t="s">
        <v>11</v>
      </c>
      <c r="T140" s="25" t="s">
        <v>1574</v>
      </c>
      <c r="U140" s="25" t="s">
        <v>10</v>
      </c>
      <c r="V140" s="25" t="s">
        <v>11</v>
      </c>
      <c r="W140" s="25" t="s">
        <v>11</v>
      </c>
      <c r="X140" s="25">
        <v>0</v>
      </c>
      <c r="Y140" s="25" t="s">
        <v>11</v>
      </c>
      <c r="Z140" s="25" t="s">
        <v>1539</v>
      </c>
      <c r="AA140" s="25" t="s">
        <v>11</v>
      </c>
      <c r="AB140" s="25" t="s">
        <v>11</v>
      </c>
      <c r="AC140" s="25" t="s">
        <v>11</v>
      </c>
      <c r="AD140" s="25">
        <v>1680</v>
      </c>
      <c r="AE140" s="25">
        <v>0</v>
      </c>
      <c r="AF140" s="25">
        <v>12098.79</v>
      </c>
      <c r="AG140" s="25" t="s">
        <v>7206</v>
      </c>
    </row>
    <row r="141" spans="1:33">
      <c r="A141" s="25" t="s">
        <v>3184</v>
      </c>
      <c r="B141" s="25" t="s">
        <v>3185</v>
      </c>
      <c r="C141" s="25" t="s">
        <v>1541</v>
      </c>
      <c r="D141" s="25" t="s">
        <v>11</v>
      </c>
      <c r="E141" s="25" t="s">
        <v>11</v>
      </c>
      <c r="F141" s="25" t="s">
        <v>3186</v>
      </c>
      <c r="G141" s="25" t="s">
        <v>1566</v>
      </c>
      <c r="H141" s="25" t="s">
        <v>3187</v>
      </c>
      <c r="I141" s="25" t="s">
        <v>1547</v>
      </c>
      <c r="J141" s="25" t="s">
        <v>1623</v>
      </c>
      <c r="K141" s="25" t="s">
        <v>3188</v>
      </c>
      <c r="L141" s="25" t="s">
        <v>1623</v>
      </c>
      <c r="M141" s="25" t="s">
        <v>11</v>
      </c>
      <c r="N141" s="25" t="s">
        <v>11</v>
      </c>
      <c r="O141" s="25" t="s">
        <v>11</v>
      </c>
      <c r="P141" s="25" t="s">
        <v>11</v>
      </c>
      <c r="Q141" s="25" t="s">
        <v>11</v>
      </c>
      <c r="R141" s="25" t="s">
        <v>11</v>
      </c>
      <c r="S141" s="25" t="s">
        <v>11</v>
      </c>
      <c r="T141" s="25" t="s">
        <v>1891</v>
      </c>
      <c r="U141" s="25" t="s">
        <v>16</v>
      </c>
      <c r="V141" s="25" t="s">
        <v>11</v>
      </c>
      <c r="W141" s="25" t="s">
        <v>11</v>
      </c>
      <c r="X141" s="25">
        <v>0</v>
      </c>
      <c r="Y141" s="25" t="s">
        <v>11</v>
      </c>
      <c r="Z141" s="25" t="s">
        <v>1539</v>
      </c>
      <c r="AA141" s="25" t="s">
        <v>11</v>
      </c>
      <c r="AB141" s="25" t="s">
        <v>11</v>
      </c>
      <c r="AC141" s="25" t="s">
        <v>11</v>
      </c>
      <c r="AD141" s="25">
        <v>280</v>
      </c>
      <c r="AE141" s="25">
        <v>0</v>
      </c>
      <c r="AF141" s="25">
        <v>1880</v>
      </c>
      <c r="AG141" s="25" t="s">
        <v>1540</v>
      </c>
    </row>
    <row r="142" spans="1:33">
      <c r="A142" s="25" t="s">
        <v>2157</v>
      </c>
      <c r="B142" s="25" t="s">
        <v>2158</v>
      </c>
      <c r="C142" s="25" t="s">
        <v>1541</v>
      </c>
      <c r="D142" s="25" t="s">
        <v>11</v>
      </c>
      <c r="E142" s="25" t="s">
        <v>11</v>
      </c>
      <c r="F142" s="25" t="s">
        <v>11</v>
      </c>
      <c r="G142" s="25" t="s">
        <v>11</v>
      </c>
      <c r="H142" s="25" t="s">
        <v>2159</v>
      </c>
      <c r="I142" s="25" t="s">
        <v>11</v>
      </c>
      <c r="J142" s="25" t="s">
        <v>11</v>
      </c>
      <c r="K142" s="25" t="s">
        <v>11</v>
      </c>
      <c r="L142" s="25" t="s">
        <v>1623</v>
      </c>
      <c r="M142" s="25" t="s">
        <v>11</v>
      </c>
      <c r="N142" s="25" t="s">
        <v>11</v>
      </c>
      <c r="O142" s="25" t="s">
        <v>11</v>
      </c>
      <c r="P142" s="25" t="s">
        <v>11</v>
      </c>
      <c r="Q142" s="25" t="s">
        <v>11</v>
      </c>
      <c r="R142" s="25" t="s">
        <v>11</v>
      </c>
      <c r="S142" s="25" t="s">
        <v>11</v>
      </c>
      <c r="T142" s="25" t="s">
        <v>1670</v>
      </c>
      <c r="U142" s="25" t="s">
        <v>14</v>
      </c>
      <c r="V142" s="25" t="s">
        <v>11</v>
      </c>
      <c r="W142" s="25" t="s">
        <v>11</v>
      </c>
      <c r="X142" s="25">
        <v>0</v>
      </c>
      <c r="Y142" s="25" t="s">
        <v>11</v>
      </c>
      <c r="Z142" s="25" t="s">
        <v>1539</v>
      </c>
      <c r="AA142" s="25" t="s">
        <v>11</v>
      </c>
      <c r="AB142" s="25" t="s">
        <v>11</v>
      </c>
      <c r="AC142" s="25" t="s">
        <v>11</v>
      </c>
      <c r="AD142" s="25">
        <v>1360</v>
      </c>
      <c r="AE142" s="25">
        <v>0</v>
      </c>
      <c r="AF142" s="25">
        <v>12784.62</v>
      </c>
      <c r="AG142" s="25" t="s">
        <v>7207</v>
      </c>
    </row>
    <row r="143" spans="1:33">
      <c r="A143" s="25" t="s">
        <v>3914</v>
      </c>
      <c r="B143" s="25" t="s">
        <v>3915</v>
      </c>
      <c r="C143" s="25" t="s">
        <v>11</v>
      </c>
      <c r="D143" s="25" t="s">
        <v>11</v>
      </c>
      <c r="E143" s="25" t="s">
        <v>11</v>
      </c>
      <c r="F143" s="25" t="s">
        <v>11</v>
      </c>
      <c r="G143" s="25" t="s">
        <v>11</v>
      </c>
      <c r="H143" s="25" t="s">
        <v>3916</v>
      </c>
      <c r="I143" s="25" t="s">
        <v>1797</v>
      </c>
      <c r="J143" s="25" t="s">
        <v>1623</v>
      </c>
      <c r="K143" s="25" t="s">
        <v>1551</v>
      </c>
      <c r="L143" s="25" t="s">
        <v>1623</v>
      </c>
      <c r="M143" s="25" t="s">
        <v>11</v>
      </c>
      <c r="N143" s="25" t="s">
        <v>11</v>
      </c>
      <c r="O143" s="25" t="s">
        <v>11</v>
      </c>
      <c r="P143" s="25" t="s">
        <v>11</v>
      </c>
      <c r="Q143" s="25" t="s">
        <v>3916</v>
      </c>
      <c r="R143" s="25" t="s">
        <v>11</v>
      </c>
      <c r="S143" s="25" t="s">
        <v>11</v>
      </c>
      <c r="T143" s="25" t="s">
        <v>11</v>
      </c>
      <c r="U143" s="25" t="s">
        <v>11</v>
      </c>
      <c r="V143" s="25" t="s">
        <v>11</v>
      </c>
      <c r="W143" s="25" t="s">
        <v>11</v>
      </c>
      <c r="X143" s="25">
        <v>0</v>
      </c>
      <c r="Y143" s="25" t="s">
        <v>11</v>
      </c>
      <c r="Z143" s="25" t="s">
        <v>1539</v>
      </c>
      <c r="AA143" s="25" t="s">
        <v>11</v>
      </c>
      <c r="AB143" s="25" t="s">
        <v>11</v>
      </c>
      <c r="AC143" s="25" t="s">
        <v>11</v>
      </c>
      <c r="AD143" s="25">
        <v>840</v>
      </c>
      <c r="AE143" s="25">
        <v>0</v>
      </c>
      <c r="AF143" s="25">
        <v>3316</v>
      </c>
      <c r="AG143" s="25" t="s">
        <v>1626</v>
      </c>
    </row>
    <row r="144" spans="1:33">
      <c r="A144" s="25" t="s">
        <v>3911</v>
      </c>
      <c r="B144" s="25" t="s">
        <v>3912</v>
      </c>
      <c r="C144" s="25" t="s">
        <v>1541</v>
      </c>
      <c r="D144" s="25" t="s">
        <v>11</v>
      </c>
      <c r="E144" s="25" t="s">
        <v>11</v>
      </c>
      <c r="F144" s="25" t="s">
        <v>11</v>
      </c>
      <c r="G144" s="25" t="s">
        <v>11</v>
      </c>
      <c r="H144" s="25" t="s">
        <v>3913</v>
      </c>
      <c r="I144" s="25" t="s">
        <v>11</v>
      </c>
      <c r="J144" s="25" t="s">
        <v>11</v>
      </c>
      <c r="K144" s="25" t="s">
        <v>11</v>
      </c>
      <c r="L144" s="25" t="s">
        <v>1623</v>
      </c>
      <c r="M144" s="25" t="s">
        <v>11</v>
      </c>
      <c r="N144" s="25" t="s">
        <v>11</v>
      </c>
      <c r="O144" s="25" t="s">
        <v>11</v>
      </c>
      <c r="P144" s="25" t="s">
        <v>11</v>
      </c>
      <c r="Q144" s="25" t="s">
        <v>11</v>
      </c>
      <c r="R144" s="25" t="s">
        <v>11</v>
      </c>
      <c r="S144" s="25" t="s">
        <v>11</v>
      </c>
      <c r="T144" s="25" t="s">
        <v>1651</v>
      </c>
      <c r="U144" s="25" t="s">
        <v>12</v>
      </c>
      <c r="V144" s="25" t="s">
        <v>11</v>
      </c>
      <c r="W144" s="25" t="s">
        <v>11</v>
      </c>
      <c r="X144" s="25">
        <v>0</v>
      </c>
      <c r="Y144" s="25" t="s">
        <v>11</v>
      </c>
      <c r="Z144" s="25" t="s">
        <v>1645</v>
      </c>
      <c r="AA144" s="25" t="s">
        <v>1815</v>
      </c>
      <c r="AB144" s="25" t="s">
        <v>1940</v>
      </c>
      <c r="AC144" s="25" t="s">
        <v>11</v>
      </c>
      <c r="AD144" s="25">
        <v>0</v>
      </c>
      <c r="AE144" s="25">
        <v>0</v>
      </c>
      <c r="AF144" s="25">
        <v>0</v>
      </c>
      <c r="AG144" s="25" t="s">
        <v>7</v>
      </c>
    </row>
    <row r="145" spans="1:33">
      <c r="A145" s="25" t="s">
        <v>5300</v>
      </c>
      <c r="B145" s="25" t="s">
        <v>5301</v>
      </c>
      <c r="C145" s="25" t="s">
        <v>1541</v>
      </c>
      <c r="D145" s="25" t="s">
        <v>11</v>
      </c>
      <c r="E145" s="25" t="s">
        <v>11</v>
      </c>
      <c r="F145" s="25" t="s">
        <v>11</v>
      </c>
      <c r="G145" s="25" t="s">
        <v>11</v>
      </c>
      <c r="H145" s="25" t="s">
        <v>5302</v>
      </c>
      <c r="I145" s="25" t="s">
        <v>11</v>
      </c>
      <c r="J145" s="25" t="s">
        <v>11</v>
      </c>
      <c r="K145" s="25" t="s">
        <v>11</v>
      </c>
      <c r="L145" s="25" t="s">
        <v>1623</v>
      </c>
      <c r="M145" s="25" t="s">
        <v>11</v>
      </c>
      <c r="N145" s="25" t="s">
        <v>11</v>
      </c>
      <c r="O145" s="25" t="s">
        <v>11</v>
      </c>
      <c r="P145" s="25" t="s">
        <v>11</v>
      </c>
      <c r="Q145" s="25" t="s">
        <v>11</v>
      </c>
      <c r="R145" s="25" t="s">
        <v>11</v>
      </c>
      <c r="S145" s="25" t="s">
        <v>11</v>
      </c>
      <c r="T145" s="25" t="s">
        <v>1768</v>
      </c>
      <c r="U145" s="25" t="s">
        <v>14</v>
      </c>
      <c r="V145" s="25" t="s">
        <v>11</v>
      </c>
      <c r="W145" s="25" t="s">
        <v>11</v>
      </c>
      <c r="X145" s="25">
        <v>0</v>
      </c>
      <c r="Y145" s="25" t="s">
        <v>11</v>
      </c>
      <c r="Z145" s="25" t="s">
        <v>1539</v>
      </c>
      <c r="AA145" s="25" t="s">
        <v>11</v>
      </c>
      <c r="AB145" s="25" t="s">
        <v>11</v>
      </c>
      <c r="AC145" s="25" t="s">
        <v>11</v>
      </c>
      <c r="AD145" s="25">
        <v>0</v>
      </c>
      <c r="AE145" s="25">
        <v>0</v>
      </c>
      <c r="AF145" s="25">
        <v>3938.86</v>
      </c>
      <c r="AG145" s="25" t="s">
        <v>5303</v>
      </c>
    </row>
    <row r="146" spans="1:33">
      <c r="A146" s="25" t="s">
        <v>4544</v>
      </c>
      <c r="B146" s="25" t="s">
        <v>4545</v>
      </c>
      <c r="C146" s="25" t="s">
        <v>1541</v>
      </c>
      <c r="D146" s="25" t="s">
        <v>11</v>
      </c>
      <c r="E146" s="25" t="s">
        <v>11</v>
      </c>
      <c r="F146" s="25" t="s">
        <v>11</v>
      </c>
      <c r="G146" s="25" t="s">
        <v>11</v>
      </c>
      <c r="H146" s="25" t="s">
        <v>4546</v>
      </c>
      <c r="I146" s="25" t="s">
        <v>11</v>
      </c>
      <c r="J146" s="25" t="s">
        <v>11</v>
      </c>
      <c r="K146" s="25" t="s">
        <v>11</v>
      </c>
      <c r="L146" s="25" t="s">
        <v>1623</v>
      </c>
      <c r="M146" s="25" t="s">
        <v>11</v>
      </c>
      <c r="N146" s="25" t="s">
        <v>11</v>
      </c>
      <c r="O146" s="25" t="s">
        <v>11</v>
      </c>
      <c r="P146" s="25" t="s">
        <v>11</v>
      </c>
      <c r="Q146" s="25" t="s">
        <v>11</v>
      </c>
      <c r="R146" s="25" t="s">
        <v>11</v>
      </c>
      <c r="S146" s="25" t="s">
        <v>11</v>
      </c>
      <c r="T146" s="25" t="s">
        <v>1670</v>
      </c>
      <c r="U146" s="25" t="s">
        <v>13</v>
      </c>
      <c r="V146" s="25" t="s">
        <v>11</v>
      </c>
      <c r="W146" s="25" t="s">
        <v>11</v>
      </c>
      <c r="X146" s="25">
        <v>0</v>
      </c>
      <c r="Y146" s="25" t="s">
        <v>11</v>
      </c>
      <c r="Z146" s="25" t="s">
        <v>1539</v>
      </c>
      <c r="AA146" s="25" t="s">
        <v>11</v>
      </c>
      <c r="AB146" s="25" t="s">
        <v>11</v>
      </c>
      <c r="AC146" s="25" t="s">
        <v>11</v>
      </c>
      <c r="AD146" s="25">
        <v>1335</v>
      </c>
      <c r="AE146" s="25">
        <v>0</v>
      </c>
      <c r="AF146" s="25">
        <v>17851.79</v>
      </c>
      <c r="AG146" s="25" t="s">
        <v>7208</v>
      </c>
    </row>
    <row r="147" spans="1:33">
      <c r="A147" s="25" t="s">
        <v>4307</v>
      </c>
      <c r="B147" s="25" t="s">
        <v>4308</v>
      </c>
      <c r="C147" s="25" t="s">
        <v>1541</v>
      </c>
      <c r="D147" s="25" t="s">
        <v>11</v>
      </c>
      <c r="E147" s="25" t="s">
        <v>11</v>
      </c>
      <c r="F147" s="25" t="s">
        <v>11</v>
      </c>
      <c r="G147" s="25" t="s">
        <v>11</v>
      </c>
      <c r="H147" s="25" t="s">
        <v>4309</v>
      </c>
      <c r="I147" s="25" t="s">
        <v>11</v>
      </c>
      <c r="J147" s="25" t="s">
        <v>11</v>
      </c>
      <c r="K147" s="25" t="s">
        <v>11</v>
      </c>
      <c r="L147" s="25" t="s">
        <v>1623</v>
      </c>
      <c r="M147" s="25" t="s">
        <v>11</v>
      </c>
      <c r="N147" s="25" t="s">
        <v>11</v>
      </c>
      <c r="O147" s="25" t="s">
        <v>11</v>
      </c>
      <c r="P147" s="25" t="s">
        <v>11</v>
      </c>
      <c r="Q147" s="25" t="s">
        <v>11</v>
      </c>
      <c r="R147" s="25" t="s">
        <v>11</v>
      </c>
      <c r="S147" s="25" t="s">
        <v>11</v>
      </c>
      <c r="T147" s="25" t="s">
        <v>1670</v>
      </c>
      <c r="U147" s="25" t="s">
        <v>1657</v>
      </c>
      <c r="V147" s="25" t="s">
        <v>11</v>
      </c>
      <c r="W147" s="25" t="s">
        <v>11</v>
      </c>
      <c r="X147" s="25">
        <v>0</v>
      </c>
      <c r="Y147" s="25" t="s">
        <v>11</v>
      </c>
      <c r="Z147" s="25" t="s">
        <v>1539</v>
      </c>
      <c r="AA147" s="25" t="s">
        <v>11</v>
      </c>
      <c r="AB147" s="25" t="s">
        <v>11</v>
      </c>
      <c r="AC147" s="25" t="s">
        <v>11</v>
      </c>
      <c r="AD147" s="25">
        <v>0</v>
      </c>
      <c r="AE147" s="25">
        <v>0</v>
      </c>
      <c r="AF147" s="25">
        <v>0</v>
      </c>
      <c r="AG147" s="25" t="s">
        <v>7</v>
      </c>
    </row>
    <row r="148" spans="1:33">
      <c r="A148" s="25" t="s">
        <v>5054</v>
      </c>
      <c r="B148" s="25" t="s">
        <v>5055</v>
      </c>
      <c r="C148" s="25" t="s">
        <v>1541</v>
      </c>
      <c r="D148" s="25" t="s">
        <v>11</v>
      </c>
      <c r="E148" s="25" t="s">
        <v>11</v>
      </c>
      <c r="F148" s="25" t="s">
        <v>11</v>
      </c>
      <c r="G148" s="25" t="s">
        <v>11</v>
      </c>
      <c r="H148" s="25" t="s">
        <v>5016</v>
      </c>
      <c r="I148" s="25" t="s">
        <v>11</v>
      </c>
      <c r="J148" s="25" t="s">
        <v>11</v>
      </c>
      <c r="K148" s="25" t="s">
        <v>11</v>
      </c>
      <c r="L148" s="25" t="s">
        <v>1623</v>
      </c>
      <c r="M148" s="25" t="s">
        <v>11</v>
      </c>
      <c r="N148" s="25" t="s">
        <v>11</v>
      </c>
      <c r="O148" s="25" t="s">
        <v>11</v>
      </c>
      <c r="P148" s="25" t="s">
        <v>11</v>
      </c>
      <c r="Q148" s="25" t="s">
        <v>11</v>
      </c>
      <c r="R148" s="25" t="s">
        <v>11</v>
      </c>
      <c r="S148" s="25" t="s">
        <v>11</v>
      </c>
      <c r="T148" s="25" t="s">
        <v>1574</v>
      </c>
      <c r="U148" s="25" t="s">
        <v>10</v>
      </c>
      <c r="V148" s="25" t="s">
        <v>11</v>
      </c>
      <c r="W148" s="25" t="s">
        <v>11</v>
      </c>
      <c r="X148" s="25">
        <v>0</v>
      </c>
      <c r="Y148" s="25" t="s">
        <v>11</v>
      </c>
      <c r="Z148" s="25" t="s">
        <v>1539</v>
      </c>
      <c r="AA148" s="25" t="s">
        <v>11</v>
      </c>
      <c r="AB148" s="25" t="s">
        <v>11</v>
      </c>
      <c r="AC148" s="25" t="s">
        <v>11</v>
      </c>
      <c r="AD148" s="25">
        <v>2167</v>
      </c>
      <c r="AE148" s="25">
        <v>0</v>
      </c>
      <c r="AF148" s="25">
        <v>29583.94</v>
      </c>
      <c r="AG148" s="25" t="s">
        <v>7209</v>
      </c>
    </row>
    <row r="149" spans="1:33">
      <c r="A149" s="25" t="s">
        <v>2845</v>
      </c>
      <c r="B149" s="25" t="s">
        <v>2846</v>
      </c>
      <c r="C149" s="25" t="s">
        <v>1541</v>
      </c>
      <c r="D149" s="25" t="s">
        <v>11</v>
      </c>
      <c r="E149" s="25" t="s">
        <v>11</v>
      </c>
      <c r="F149" s="25" t="s">
        <v>2847</v>
      </c>
      <c r="G149" s="25" t="s">
        <v>1564</v>
      </c>
      <c r="H149" s="25" t="s">
        <v>2848</v>
      </c>
      <c r="I149" s="25" t="s">
        <v>1547</v>
      </c>
      <c r="J149" s="25" t="s">
        <v>1623</v>
      </c>
      <c r="K149" s="25" t="s">
        <v>1624</v>
      </c>
      <c r="L149" s="25" t="s">
        <v>1548</v>
      </c>
      <c r="M149" s="25" t="s">
        <v>11</v>
      </c>
      <c r="N149" s="25" t="s">
        <v>11</v>
      </c>
      <c r="O149" s="25" t="s">
        <v>11</v>
      </c>
      <c r="P149" s="25" t="s">
        <v>11</v>
      </c>
      <c r="Q149" s="25" t="s">
        <v>11</v>
      </c>
      <c r="R149" s="25" t="s">
        <v>11</v>
      </c>
      <c r="S149" s="25" t="s">
        <v>11</v>
      </c>
      <c r="T149" s="25" t="s">
        <v>1574</v>
      </c>
      <c r="U149" s="25" t="s">
        <v>10</v>
      </c>
      <c r="V149" s="25" t="s">
        <v>11</v>
      </c>
      <c r="W149" s="25" t="s">
        <v>11</v>
      </c>
      <c r="X149" s="25">
        <v>0</v>
      </c>
      <c r="Y149" s="25" t="s">
        <v>11</v>
      </c>
      <c r="Z149" s="25" t="s">
        <v>1539</v>
      </c>
      <c r="AA149" s="25" t="s">
        <v>11</v>
      </c>
      <c r="AB149" s="25" t="s">
        <v>11</v>
      </c>
      <c r="AC149" s="25" t="s">
        <v>11</v>
      </c>
      <c r="AD149" s="25">
        <v>840</v>
      </c>
      <c r="AE149" s="25">
        <v>0</v>
      </c>
      <c r="AF149" s="25">
        <v>3316</v>
      </c>
      <c r="AG149" s="25" t="s">
        <v>1626</v>
      </c>
    </row>
    <row r="150" spans="1:33">
      <c r="A150" s="25" t="s">
        <v>4274</v>
      </c>
      <c r="B150" s="25" t="s">
        <v>4275</v>
      </c>
      <c r="C150" s="25" t="s">
        <v>1536</v>
      </c>
      <c r="D150" s="25" t="s">
        <v>11</v>
      </c>
      <c r="E150" s="25" t="s">
        <v>11</v>
      </c>
      <c r="F150" s="25" t="s">
        <v>11</v>
      </c>
      <c r="G150" s="25" t="s">
        <v>11</v>
      </c>
      <c r="H150" s="25" t="s">
        <v>4276</v>
      </c>
      <c r="I150" s="25" t="s">
        <v>1554</v>
      </c>
      <c r="J150" s="25" t="s">
        <v>1623</v>
      </c>
      <c r="K150" s="25" t="s">
        <v>1559</v>
      </c>
      <c r="L150" s="25" t="s">
        <v>1623</v>
      </c>
      <c r="M150" s="25" t="s">
        <v>11</v>
      </c>
      <c r="N150" s="25" t="s">
        <v>11</v>
      </c>
      <c r="O150" s="25" t="s">
        <v>11</v>
      </c>
      <c r="P150" s="25" t="s">
        <v>11</v>
      </c>
      <c r="Q150" s="25" t="s">
        <v>11</v>
      </c>
      <c r="R150" s="25" t="s">
        <v>11</v>
      </c>
      <c r="S150" s="25" t="s">
        <v>11</v>
      </c>
      <c r="T150" s="25" t="s">
        <v>1633</v>
      </c>
      <c r="U150" s="25" t="s">
        <v>11</v>
      </c>
      <c r="V150" s="25" t="s">
        <v>11</v>
      </c>
      <c r="W150" s="25" t="s">
        <v>11</v>
      </c>
      <c r="X150" s="25">
        <v>0</v>
      </c>
      <c r="Y150" s="25" t="s">
        <v>11</v>
      </c>
      <c r="Z150" s="25" t="s">
        <v>1539</v>
      </c>
      <c r="AA150" s="25" t="s">
        <v>11</v>
      </c>
      <c r="AB150" s="25" t="s">
        <v>11</v>
      </c>
      <c r="AC150" s="25" t="s">
        <v>11</v>
      </c>
      <c r="AD150" s="25">
        <v>840</v>
      </c>
      <c r="AE150" s="25">
        <v>0</v>
      </c>
      <c r="AF150" s="25">
        <v>3316</v>
      </c>
      <c r="AG150" s="25" t="s">
        <v>1626</v>
      </c>
    </row>
    <row r="151" spans="1:33">
      <c r="A151" s="25" t="s">
        <v>4000</v>
      </c>
      <c r="B151" s="25" t="s">
        <v>4001</v>
      </c>
      <c r="C151" s="25" t="s">
        <v>1541</v>
      </c>
      <c r="D151" s="25" t="s">
        <v>11</v>
      </c>
      <c r="E151" s="25" t="s">
        <v>11</v>
      </c>
      <c r="F151" s="25" t="s">
        <v>4002</v>
      </c>
      <c r="G151" s="25" t="s">
        <v>1966</v>
      </c>
      <c r="H151" s="25" t="s">
        <v>4003</v>
      </c>
      <c r="I151" s="25" t="s">
        <v>11</v>
      </c>
      <c r="J151" s="25" t="s">
        <v>11</v>
      </c>
      <c r="K151" s="25" t="s">
        <v>4004</v>
      </c>
      <c r="L151" s="25" t="s">
        <v>1623</v>
      </c>
      <c r="M151" s="25" t="s">
        <v>11</v>
      </c>
      <c r="N151" s="25" t="s">
        <v>11</v>
      </c>
      <c r="O151" s="25" t="s">
        <v>11</v>
      </c>
      <c r="P151" s="25" t="s">
        <v>11</v>
      </c>
      <c r="Q151" s="25" t="s">
        <v>11</v>
      </c>
      <c r="R151" s="25" t="s">
        <v>11</v>
      </c>
      <c r="S151" s="25" t="s">
        <v>11</v>
      </c>
      <c r="T151" s="25" t="s">
        <v>2025</v>
      </c>
      <c r="U151" s="25" t="s">
        <v>1544</v>
      </c>
      <c r="V151" s="25" t="s">
        <v>11</v>
      </c>
      <c r="W151" s="25" t="s">
        <v>11</v>
      </c>
      <c r="X151" s="25">
        <v>0</v>
      </c>
      <c r="Y151" s="25" t="s">
        <v>11</v>
      </c>
      <c r="Z151" s="25" t="s">
        <v>1539</v>
      </c>
      <c r="AA151" s="25" t="s">
        <v>11</v>
      </c>
      <c r="AB151" s="25" t="s">
        <v>11</v>
      </c>
      <c r="AC151" s="25" t="s">
        <v>11</v>
      </c>
      <c r="AD151" s="25">
        <v>0</v>
      </c>
      <c r="AE151" s="25">
        <v>3739.9</v>
      </c>
      <c r="AF151" s="25">
        <v>52229</v>
      </c>
      <c r="AG151" s="25" t="s">
        <v>4005</v>
      </c>
    </row>
    <row r="152" spans="1:33">
      <c r="A152" s="25" t="s">
        <v>2311</v>
      </c>
      <c r="B152" s="25" t="s">
        <v>2312</v>
      </c>
      <c r="C152" s="25" t="s">
        <v>1541</v>
      </c>
      <c r="D152" s="25" t="s">
        <v>11</v>
      </c>
      <c r="E152" s="25" t="s">
        <v>11</v>
      </c>
      <c r="F152" s="25" t="s">
        <v>11</v>
      </c>
      <c r="G152" s="25" t="s">
        <v>11</v>
      </c>
      <c r="H152" s="25" t="s">
        <v>2313</v>
      </c>
      <c r="I152" s="25" t="s">
        <v>11</v>
      </c>
      <c r="J152" s="25" t="s">
        <v>11</v>
      </c>
      <c r="K152" s="25" t="s">
        <v>11</v>
      </c>
      <c r="L152" s="25" t="s">
        <v>1623</v>
      </c>
      <c r="M152" s="25" t="s">
        <v>11</v>
      </c>
      <c r="N152" s="25" t="s">
        <v>11</v>
      </c>
      <c r="O152" s="25" t="s">
        <v>11</v>
      </c>
      <c r="P152" s="25" t="s">
        <v>11</v>
      </c>
      <c r="Q152" s="25" t="s">
        <v>11</v>
      </c>
      <c r="R152" s="25" t="s">
        <v>11</v>
      </c>
      <c r="S152" s="25" t="s">
        <v>11</v>
      </c>
      <c r="T152" s="25" t="s">
        <v>1670</v>
      </c>
      <c r="U152" s="25" t="s">
        <v>16</v>
      </c>
      <c r="V152" s="25" t="s">
        <v>11</v>
      </c>
      <c r="W152" s="25" t="s">
        <v>11</v>
      </c>
      <c r="X152" s="25">
        <v>0</v>
      </c>
      <c r="Y152" s="25" t="s">
        <v>11</v>
      </c>
      <c r="Z152" s="25" t="s">
        <v>1645</v>
      </c>
      <c r="AA152" s="25" t="s">
        <v>1652</v>
      </c>
      <c r="AB152" s="25" t="s">
        <v>1940</v>
      </c>
      <c r="AC152" s="25" t="s">
        <v>958</v>
      </c>
      <c r="AD152" s="25">
        <v>0</v>
      </c>
      <c r="AE152" s="25">
        <v>0</v>
      </c>
      <c r="AF152" s="25">
        <v>0</v>
      </c>
      <c r="AG152" s="25" t="s">
        <v>7</v>
      </c>
    </row>
    <row r="153" spans="1:33">
      <c r="A153" s="25" t="s">
        <v>4299</v>
      </c>
      <c r="B153" s="25" t="s">
        <v>4300</v>
      </c>
      <c r="C153" s="25" t="s">
        <v>1536</v>
      </c>
      <c r="D153" s="25" t="s">
        <v>11</v>
      </c>
      <c r="E153" s="25" t="s">
        <v>11</v>
      </c>
      <c r="F153" s="25" t="s">
        <v>11</v>
      </c>
      <c r="G153" s="25" t="s">
        <v>11</v>
      </c>
      <c r="H153" s="25" t="s">
        <v>4301</v>
      </c>
      <c r="I153" s="25" t="s">
        <v>1797</v>
      </c>
      <c r="J153" s="25" t="s">
        <v>1623</v>
      </c>
      <c r="K153" s="25" t="s">
        <v>1551</v>
      </c>
      <c r="L153" s="25" t="s">
        <v>1623</v>
      </c>
      <c r="M153" s="25" t="s">
        <v>11</v>
      </c>
      <c r="N153" s="25" t="s">
        <v>11</v>
      </c>
      <c r="O153" s="25" t="s">
        <v>11</v>
      </c>
      <c r="P153" s="25" t="s">
        <v>11</v>
      </c>
      <c r="Q153" s="25" t="s">
        <v>4301</v>
      </c>
      <c r="R153" s="25" t="s">
        <v>11</v>
      </c>
      <c r="S153" s="25" t="s">
        <v>11</v>
      </c>
      <c r="T153" s="25" t="s">
        <v>1768</v>
      </c>
      <c r="U153" s="25" t="s">
        <v>12</v>
      </c>
      <c r="V153" s="25" t="s">
        <v>11</v>
      </c>
      <c r="W153" s="25" t="s">
        <v>11</v>
      </c>
      <c r="X153" s="25">
        <v>0</v>
      </c>
      <c r="Y153" s="25" t="s">
        <v>11</v>
      </c>
      <c r="Z153" s="25" t="s">
        <v>1539</v>
      </c>
      <c r="AA153" s="25" t="s">
        <v>11</v>
      </c>
      <c r="AB153" s="25" t="s">
        <v>11</v>
      </c>
      <c r="AC153" s="25" t="s">
        <v>11</v>
      </c>
      <c r="AD153" s="25">
        <v>840</v>
      </c>
      <c r="AE153" s="25">
        <v>0</v>
      </c>
      <c r="AF153" s="25">
        <v>3316</v>
      </c>
      <c r="AG153" s="25" t="s">
        <v>1626</v>
      </c>
    </row>
    <row r="154" spans="1:33">
      <c r="A154" s="25" t="s">
        <v>4721</v>
      </c>
      <c r="B154" s="25" t="s">
        <v>4722</v>
      </c>
      <c r="C154" s="25" t="s">
        <v>1536</v>
      </c>
      <c r="D154" s="25" t="s">
        <v>11</v>
      </c>
      <c r="E154" s="25" t="s">
        <v>11</v>
      </c>
      <c r="F154" s="25" t="s">
        <v>11</v>
      </c>
      <c r="G154" s="25" t="s">
        <v>11</v>
      </c>
      <c r="H154" s="25" t="s">
        <v>4723</v>
      </c>
      <c r="I154" s="25" t="s">
        <v>1797</v>
      </c>
      <c r="J154" s="25" t="s">
        <v>1623</v>
      </c>
      <c r="K154" s="25" t="s">
        <v>1798</v>
      </c>
      <c r="L154" s="25" t="s">
        <v>1623</v>
      </c>
      <c r="M154" s="25" t="s">
        <v>11</v>
      </c>
      <c r="N154" s="25" t="s">
        <v>11</v>
      </c>
      <c r="O154" s="25" t="s">
        <v>11</v>
      </c>
      <c r="P154" s="25" t="s">
        <v>11</v>
      </c>
      <c r="Q154" s="25" t="s">
        <v>4723</v>
      </c>
      <c r="R154" s="25" t="s">
        <v>11</v>
      </c>
      <c r="S154" s="25" t="s">
        <v>11</v>
      </c>
      <c r="T154" s="25" t="s">
        <v>1799</v>
      </c>
      <c r="U154" s="25" t="s">
        <v>1544</v>
      </c>
      <c r="V154" s="25" t="s">
        <v>11</v>
      </c>
      <c r="W154" s="25" t="s">
        <v>11</v>
      </c>
      <c r="X154" s="25">
        <v>0</v>
      </c>
      <c r="Y154" s="25" t="s">
        <v>11</v>
      </c>
      <c r="Z154" s="25" t="s">
        <v>1539</v>
      </c>
      <c r="AA154" s="25" t="s">
        <v>11</v>
      </c>
      <c r="AB154" s="25" t="s">
        <v>11</v>
      </c>
      <c r="AC154" s="25" t="s">
        <v>11</v>
      </c>
      <c r="AD154" s="25">
        <v>230</v>
      </c>
      <c r="AE154" s="25">
        <v>0</v>
      </c>
      <c r="AF154" s="25">
        <v>780</v>
      </c>
      <c r="AG154" s="25" t="s">
        <v>7163</v>
      </c>
    </row>
    <row r="155" spans="1:33">
      <c r="A155" s="25" t="s">
        <v>4218</v>
      </c>
      <c r="B155" s="25" t="s">
        <v>4219</v>
      </c>
      <c r="C155" s="25" t="s">
        <v>1541</v>
      </c>
      <c r="D155" s="25" t="s">
        <v>11</v>
      </c>
      <c r="E155" s="25" t="s">
        <v>11</v>
      </c>
      <c r="F155" s="25" t="s">
        <v>11</v>
      </c>
      <c r="G155" s="25" t="s">
        <v>11</v>
      </c>
      <c r="H155" s="25" t="s">
        <v>4220</v>
      </c>
      <c r="I155" s="25" t="s">
        <v>1547</v>
      </c>
      <c r="J155" s="25" t="s">
        <v>1623</v>
      </c>
      <c r="K155" s="25" t="s">
        <v>1537</v>
      </c>
      <c r="L155" s="25" t="s">
        <v>1623</v>
      </c>
      <c r="M155" s="25" t="s">
        <v>11</v>
      </c>
      <c r="N155" s="25" t="s">
        <v>11</v>
      </c>
      <c r="O155" s="25" t="s">
        <v>11</v>
      </c>
      <c r="P155" s="25" t="s">
        <v>11</v>
      </c>
      <c r="Q155" s="25" t="s">
        <v>11</v>
      </c>
      <c r="R155" s="25" t="s">
        <v>11</v>
      </c>
      <c r="S155" s="25" t="s">
        <v>11</v>
      </c>
      <c r="T155" s="25" t="s">
        <v>11</v>
      </c>
      <c r="U155" s="25" t="s">
        <v>16</v>
      </c>
      <c r="V155" s="25" t="s">
        <v>11</v>
      </c>
      <c r="W155" s="25" t="s">
        <v>11</v>
      </c>
      <c r="X155" s="25">
        <v>0</v>
      </c>
      <c r="Y155" s="25" t="s">
        <v>11</v>
      </c>
      <c r="Z155" s="25" t="s">
        <v>1539</v>
      </c>
      <c r="AA155" s="25" t="s">
        <v>11</v>
      </c>
      <c r="AB155" s="25" t="s">
        <v>11</v>
      </c>
      <c r="AC155" s="25" t="s">
        <v>11</v>
      </c>
      <c r="AD155" s="25">
        <v>280</v>
      </c>
      <c r="AE155" s="25">
        <v>0</v>
      </c>
      <c r="AF155" s="25">
        <v>1880</v>
      </c>
      <c r="AG155" s="25" t="s">
        <v>1540</v>
      </c>
    </row>
    <row r="156" spans="1:33">
      <c r="A156" s="25" t="s">
        <v>5318</v>
      </c>
      <c r="B156" s="25" t="s">
        <v>5319</v>
      </c>
      <c r="C156" s="25" t="s">
        <v>11</v>
      </c>
      <c r="D156" s="25" t="s">
        <v>11</v>
      </c>
      <c r="E156" s="25" t="s">
        <v>11</v>
      </c>
      <c r="F156" s="25" t="s">
        <v>5320</v>
      </c>
      <c r="G156" s="25" t="s">
        <v>1630</v>
      </c>
      <c r="H156" s="25" t="s">
        <v>5321</v>
      </c>
      <c r="I156" s="25" t="s">
        <v>1547</v>
      </c>
      <c r="J156" s="25" t="s">
        <v>1623</v>
      </c>
      <c r="K156" s="25" t="s">
        <v>1537</v>
      </c>
      <c r="L156" s="25" t="s">
        <v>1032</v>
      </c>
      <c r="M156" s="25" t="s">
        <v>11</v>
      </c>
      <c r="N156" s="25" t="s">
        <v>11</v>
      </c>
      <c r="O156" s="25" t="s">
        <v>11</v>
      </c>
      <c r="P156" s="25" t="s">
        <v>11</v>
      </c>
      <c r="Q156" s="25" t="s">
        <v>11</v>
      </c>
      <c r="R156" s="25" t="s">
        <v>11</v>
      </c>
      <c r="S156" s="25" t="s">
        <v>11</v>
      </c>
      <c r="T156" s="25" t="s">
        <v>5322</v>
      </c>
      <c r="U156" s="25" t="s">
        <v>16</v>
      </c>
      <c r="V156" s="25" t="s">
        <v>11</v>
      </c>
      <c r="W156" s="25" t="s">
        <v>11</v>
      </c>
      <c r="X156" s="25">
        <v>0</v>
      </c>
      <c r="Y156" s="25" t="s">
        <v>11</v>
      </c>
      <c r="Z156" s="25" t="s">
        <v>1539</v>
      </c>
      <c r="AA156" s="25" t="s">
        <v>11</v>
      </c>
      <c r="AB156" s="25" t="s">
        <v>11</v>
      </c>
      <c r="AC156" s="25" t="s">
        <v>11</v>
      </c>
      <c r="AD156" s="25">
        <v>280</v>
      </c>
      <c r="AE156" s="25">
        <v>0</v>
      </c>
      <c r="AF156" s="25">
        <v>1880</v>
      </c>
      <c r="AG156" s="25" t="s">
        <v>1540</v>
      </c>
    </row>
    <row r="157" spans="1:33">
      <c r="A157" s="25" t="s">
        <v>2175</v>
      </c>
      <c r="B157" s="25" t="s">
        <v>2176</v>
      </c>
      <c r="C157" s="25" t="s">
        <v>1541</v>
      </c>
      <c r="D157" s="25" t="s">
        <v>11</v>
      </c>
      <c r="E157" s="25" t="s">
        <v>11</v>
      </c>
      <c r="F157" s="25" t="s">
        <v>11</v>
      </c>
      <c r="G157" s="25" t="s">
        <v>11</v>
      </c>
      <c r="H157" s="25" t="s">
        <v>2177</v>
      </c>
      <c r="I157" s="25" t="s">
        <v>11</v>
      </c>
      <c r="J157" s="25" t="s">
        <v>11</v>
      </c>
      <c r="K157" s="25" t="s">
        <v>11</v>
      </c>
      <c r="L157" s="25" t="s">
        <v>1623</v>
      </c>
      <c r="M157" s="25" t="s">
        <v>11</v>
      </c>
      <c r="N157" s="25" t="s">
        <v>11</v>
      </c>
      <c r="O157" s="25" t="s">
        <v>11</v>
      </c>
      <c r="P157" s="25" t="s">
        <v>11</v>
      </c>
      <c r="Q157" s="25" t="s">
        <v>11</v>
      </c>
      <c r="R157" s="25" t="s">
        <v>11</v>
      </c>
      <c r="S157" s="25" t="s">
        <v>11</v>
      </c>
      <c r="T157" s="25" t="s">
        <v>1651</v>
      </c>
      <c r="U157" s="25" t="s">
        <v>10</v>
      </c>
      <c r="V157" s="25" t="s">
        <v>11</v>
      </c>
      <c r="W157" s="25" t="s">
        <v>11</v>
      </c>
      <c r="X157" s="25">
        <v>0</v>
      </c>
      <c r="Y157" s="25" t="s">
        <v>11</v>
      </c>
      <c r="Z157" s="25" t="s">
        <v>1539</v>
      </c>
      <c r="AA157" s="25" t="s">
        <v>11</v>
      </c>
      <c r="AB157" s="25" t="s">
        <v>11</v>
      </c>
      <c r="AC157" s="25" t="s">
        <v>11</v>
      </c>
      <c r="AD157" s="25">
        <v>560</v>
      </c>
      <c r="AE157" s="25">
        <v>0</v>
      </c>
      <c r="AF157" s="25">
        <v>5848.22</v>
      </c>
      <c r="AG157" s="25" t="s">
        <v>7210</v>
      </c>
    </row>
    <row r="158" spans="1:33">
      <c r="A158" s="25" t="s">
        <v>2372</v>
      </c>
      <c r="B158" s="25" t="s">
        <v>2373</v>
      </c>
      <c r="C158" s="25" t="s">
        <v>1541</v>
      </c>
      <c r="D158" s="25" t="s">
        <v>11</v>
      </c>
      <c r="E158" s="25" t="s">
        <v>11</v>
      </c>
      <c r="F158" s="25" t="s">
        <v>11</v>
      </c>
      <c r="G158" s="25" t="s">
        <v>11</v>
      </c>
      <c r="H158" s="25" t="s">
        <v>2374</v>
      </c>
      <c r="I158" s="25" t="s">
        <v>1571</v>
      </c>
      <c r="J158" s="25" t="s">
        <v>1623</v>
      </c>
      <c r="K158" s="25" t="s">
        <v>1850</v>
      </c>
      <c r="L158" s="25" t="s">
        <v>1623</v>
      </c>
      <c r="M158" s="25" t="s">
        <v>11</v>
      </c>
      <c r="N158" s="25" t="s">
        <v>11</v>
      </c>
      <c r="O158" s="25" t="s">
        <v>11</v>
      </c>
      <c r="P158" s="25" t="s">
        <v>11</v>
      </c>
      <c r="Q158" s="25" t="s">
        <v>11</v>
      </c>
      <c r="R158" s="25" t="s">
        <v>11</v>
      </c>
      <c r="S158" s="25" t="s">
        <v>11</v>
      </c>
      <c r="T158" s="25" t="s">
        <v>1852</v>
      </c>
      <c r="U158" s="25" t="s">
        <v>1563</v>
      </c>
      <c r="V158" s="25" t="s">
        <v>11</v>
      </c>
      <c r="W158" s="25" t="s">
        <v>11</v>
      </c>
      <c r="X158" s="25">
        <v>0</v>
      </c>
      <c r="Y158" s="25" t="s">
        <v>11</v>
      </c>
      <c r="Z158" s="25" t="s">
        <v>1539</v>
      </c>
      <c r="AA158" s="25" t="s">
        <v>11</v>
      </c>
      <c r="AB158" s="25" t="s">
        <v>11</v>
      </c>
      <c r="AC158" s="25" t="s">
        <v>11</v>
      </c>
      <c r="AD158" s="25">
        <v>460</v>
      </c>
      <c r="AE158" s="25">
        <v>0</v>
      </c>
      <c r="AF158" s="25">
        <v>960</v>
      </c>
      <c r="AG158" s="25" t="s">
        <v>1854</v>
      </c>
    </row>
    <row r="159" spans="1:33">
      <c r="A159" s="25" t="s">
        <v>2154</v>
      </c>
      <c r="B159" s="25" t="s">
        <v>2155</v>
      </c>
      <c r="C159" s="25" t="s">
        <v>1541</v>
      </c>
      <c r="D159" s="25" t="s">
        <v>11</v>
      </c>
      <c r="E159" s="25" t="s">
        <v>11</v>
      </c>
      <c r="F159" s="25" t="s">
        <v>11</v>
      </c>
      <c r="G159" s="25" t="s">
        <v>11</v>
      </c>
      <c r="H159" s="25" t="s">
        <v>2156</v>
      </c>
      <c r="I159" s="25" t="s">
        <v>11</v>
      </c>
      <c r="J159" s="25" t="s">
        <v>11</v>
      </c>
      <c r="K159" s="25" t="s">
        <v>11</v>
      </c>
      <c r="L159" s="25" t="s">
        <v>1623</v>
      </c>
      <c r="M159" s="25" t="s">
        <v>11</v>
      </c>
      <c r="N159" s="25" t="s">
        <v>11</v>
      </c>
      <c r="O159" s="25" t="s">
        <v>11</v>
      </c>
      <c r="P159" s="25" t="s">
        <v>11</v>
      </c>
      <c r="Q159" s="25" t="s">
        <v>11</v>
      </c>
      <c r="R159" s="25" t="s">
        <v>11</v>
      </c>
      <c r="S159" s="25" t="s">
        <v>11</v>
      </c>
      <c r="T159" s="25" t="s">
        <v>1768</v>
      </c>
      <c r="U159" s="25" t="s">
        <v>16</v>
      </c>
      <c r="V159" s="25" t="s">
        <v>11</v>
      </c>
      <c r="W159" s="25" t="s">
        <v>11</v>
      </c>
      <c r="X159" s="25">
        <v>0</v>
      </c>
      <c r="Y159" s="25" t="s">
        <v>11</v>
      </c>
      <c r="Z159" s="25" t="s">
        <v>1539</v>
      </c>
      <c r="AA159" s="25" t="s">
        <v>11</v>
      </c>
      <c r="AB159" s="25" t="s">
        <v>11</v>
      </c>
      <c r="AC159" s="25" t="s">
        <v>11</v>
      </c>
      <c r="AD159" s="25">
        <v>3920</v>
      </c>
      <c r="AE159" s="25">
        <v>0</v>
      </c>
      <c r="AF159" s="25">
        <v>29575</v>
      </c>
      <c r="AG159" s="25" t="s">
        <v>3818</v>
      </c>
    </row>
    <row r="160" spans="1:33">
      <c r="A160" s="25" t="s">
        <v>3204</v>
      </c>
      <c r="B160" s="25" t="s">
        <v>3205</v>
      </c>
      <c r="C160" s="25" t="s">
        <v>1541</v>
      </c>
      <c r="D160" s="25" t="s">
        <v>11</v>
      </c>
      <c r="E160" s="25" t="s">
        <v>11</v>
      </c>
      <c r="F160" s="25" t="s">
        <v>11</v>
      </c>
      <c r="G160" s="25" t="s">
        <v>11</v>
      </c>
      <c r="H160" s="25" t="s">
        <v>3206</v>
      </c>
      <c r="I160" s="25" t="s">
        <v>11</v>
      </c>
      <c r="J160" s="25" t="s">
        <v>11</v>
      </c>
      <c r="K160" s="25" t="s">
        <v>11</v>
      </c>
      <c r="L160" s="25" t="s">
        <v>1623</v>
      </c>
      <c r="M160" s="25" t="s">
        <v>11</v>
      </c>
      <c r="N160" s="25" t="s">
        <v>11</v>
      </c>
      <c r="O160" s="25" t="s">
        <v>11</v>
      </c>
      <c r="P160" s="25" t="s">
        <v>11</v>
      </c>
      <c r="Q160" s="25" t="s">
        <v>11</v>
      </c>
      <c r="R160" s="25" t="s">
        <v>11</v>
      </c>
      <c r="S160" s="25" t="s">
        <v>11</v>
      </c>
      <c r="T160" s="25" t="s">
        <v>1651</v>
      </c>
      <c r="U160" s="25" t="s">
        <v>14</v>
      </c>
      <c r="V160" s="25" t="s">
        <v>11</v>
      </c>
      <c r="W160" s="25" t="s">
        <v>11</v>
      </c>
      <c r="X160" s="25">
        <v>0</v>
      </c>
      <c r="Y160" s="25" t="s">
        <v>11</v>
      </c>
      <c r="Z160" s="25" t="s">
        <v>1645</v>
      </c>
      <c r="AA160" s="25" t="s">
        <v>1815</v>
      </c>
      <c r="AB160" s="25" t="s">
        <v>2220</v>
      </c>
      <c r="AC160" s="25" t="s">
        <v>11</v>
      </c>
      <c r="AD160" s="25">
        <v>0</v>
      </c>
      <c r="AE160" s="25">
        <v>0</v>
      </c>
      <c r="AF160" s="25">
        <v>0</v>
      </c>
      <c r="AG160" s="25" t="s">
        <v>7</v>
      </c>
    </row>
    <row r="161" spans="1:33">
      <c r="A161" s="25" t="s">
        <v>4653</v>
      </c>
      <c r="B161" s="25" t="s">
        <v>4654</v>
      </c>
      <c r="C161" s="25" t="s">
        <v>1536</v>
      </c>
      <c r="D161" s="25" t="s">
        <v>11</v>
      </c>
      <c r="E161" s="25" t="s">
        <v>11</v>
      </c>
      <c r="F161" s="25" t="s">
        <v>4655</v>
      </c>
      <c r="G161" s="25" t="s">
        <v>1546</v>
      </c>
      <c r="H161" s="25" t="s">
        <v>4650</v>
      </c>
      <c r="I161" s="25" t="s">
        <v>11</v>
      </c>
      <c r="J161" s="25" t="s">
        <v>11</v>
      </c>
      <c r="K161" s="25" t="s">
        <v>4651</v>
      </c>
      <c r="L161" s="25" t="s">
        <v>1623</v>
      </c>
      <c r="M161" s="25" t="s">
        <v>11</v>
      </c>
      <c r="N161" s="25" t="s">
        <v>11</v>
      </c>
      <c r="O161" s="25" t="s">
        <v>11</v>
      </c>
      <c r="P161" s="25" t="s">
        <v>11</v>
      </c>
      <c r="Q161" s="25" t="s">
        <v>11</v>
      </c>
      <c r="R161" s="25" t="s">
        <v>11</v>
      </c>
      <c r="S161" s="25" t="s">
        <v>11</v>
      </c>
      <c r="T161" s="25" t="s">
        <v>4652</v>
      </c>
      <c r="U161" s="25" t="s">
        <v>1562</v>
      </c>
      <c r="V161" s="25" t="s">
        <v>11</v>
      </c>
      <c r="W161" s="25" t="s">
        <v>11</v>
      </c>
      <c r="X161" s="25">
        <v>0</v>
      </c>
      <c r="Y161" s="25" t="s">
        <v>11</v>
      </c>
      <c r="Z161" s="25" t="s">
        <v>1539</v>
      </c>
      <c r="AA161" s="25" t="s">
        <v>11</v>
      </c>
      <c r="AB161" s="25" t="s">
        <v>11</v>
      </c>
      <c r="AC161" s="25" t="s">
        <v>11</v>
      </c>
      <c r="AD161" s="25">
        <v>0</v>
      </c>
      <c r="AE161" s="25">
        <v>0</v>
      </c>
      <c r="AF161" s="25">
        <v>4485.6000000000004</v>
      </c>
      <c r="AG161" s="25" t="s">
        <v>4656</v>
      </c>
    </row>
    <row r="162" spans="1:33">
      <c r="A162" s="25" t="s">
        <v>3306</v>
      </c>
      <c r="B162" s="25" t="s">
        <v>3307</v>
      </c>
      <c r="C162" s="25" t="s">
        <v>1541</v>
      </c>
      <c r="D162" s="25" t="s">
        <v>11</v>
      </c>
      <c r="E162" s="25" t="s">
        <v>11</v>
      </c>
      <c r="F162" s="25" t="s">
        <v>11</v>
      </c>
      <c r="G162" s="25" t="s">
        <v>11</v>
      </c>
      <c r="H162" s="25" t="s">
        <v>3308</v>
      </c>
      <c r="I162" s="25" t="s">
        <v>1797</v>
      </c>
      <c r="J162" s="25" t="s">
        <v>1623</v>
      </c>
      <c r="K162" s="25" t="s">
        <v>1798</v>
      </c>
      <c r="L162" s="25" t="s">
        <v>1623</v>
      </c>
      <c r="M162" s="25" t="s">
        <v>11</v>
      </c>
      <c r="N162" s="25" t="s">
        <v>11</v>
      </c>
      <c r="O162" s="25" t="s">
        <v>11</v>
      </c>
      <c r="P162" s="25" t="s">
        <v>11</v>
      </c>
      <c r="Q162" s="25" t="s">
        <v>3308</v>
      </c>
      <c r="R162" s="25" t="s">
        <v>11</v>
      </c>
      <c r="S162" s="25" t="s">
        <v>11</v>
      </c>
      <c r="T162" s="25" t="s">
        <v>2720</v>
      </c>
      <c r="U162" s="25" t="s">
        <v>1562</v>
      </c>
      <c r="V162" s="25" t="s">
        <v>11</v>
      </c>
      <c r="W162" s="25" t="s">
        <v>11</v>
      </c>
      <c r="X162" s="25">
        <v>0</v>
      </c>
      <c r="Y162" s="25" t="s">
        <v>11</v>
      </c>
      <c r="Z162" s="25" t="s">
        <v>1539</v>
      </c>
      <c r="AA162" s="25" t="s">
        <v>11</v>
      </c>
      <c r="AB162" s="25" t="s">
        <v>11</v>
      </c>
      <c r="AC162" s="25" t="s">
        <v>11</v>
      </c>
      <c r="AD162" s="25">
        <v>460</v>
      </c>
      <c r="AE162" s="25">
        <v>0</v>
      </c>
      <c r="AF162" s="25">
        <v>960</v>
      </c>
      <c r="AG162" s="25" t="s">
        <v>1854</v>
      </c>
    </row>
    <row r="163" spans="1:33">
      <c r="A163" s="25" t="s">
        <v>2472</v>
      </c>
      <c r="B163" s="25" t="s">
        <v>2473</v>
      </c>
      <c r="C163" s="25" t="s">
        <v>1541</v>
      </c>
      <c r="D163" s="25" t="s">
        <v>11</v>
      </c>
      <c r="E163" s="25" t="s">
        <v>11</v>
      </c>
      <c r="F163" s="25" t="s">
        <v>11</v>
      </c>
      <c r="G163" s="25" t="s">
        <v>11</v>
      </c>
      <c r="H163" s="25" t="s">
        <v>2474</v>
      </c>
      <c r="I163" s="25" t="s">
        <v>11</v>
      </c>
      <c r="J163" s="25" t="s">
        <v>11</v>
      </c>
      <c r="K163" s="25" t="s">
        <v>11</v>
      </c>
      <c r="L163" s="25" t="s">
        <v>1623</v>
      </c>
      <c r="M163" s="25" t="s">
        <v>11</v>
      </c>
      <c r="N163" s="25" t="s">
        <v>11</v>
      </c>
      <c r="O163" s="25" t="s">
        <v>11</v>
      </c>
      <c r="P163" s="25" t="s">
        <v>11</v>
      </c>
      <c r="Q163" s="25" t="s">
        <v>11</v>
      </c>
      <c r="R163" s="25" t="s">
        <v>11</v>
      </c>
      <c r="S163" s="25" t="s">
        <v>11</v>
      </c>
      <c r="T163" s="25" t="s">
        <v>1651</v>
      </c>
      <c r="U163" s="25" t="s">
        <v>10</v>
      </c>
      <c r="V163" s="25" t="s">
        <v>11</v>
      </c>
      <c r="W163" s="25" t="s">
        <v>11</v>
      </c>
      <c r="X163" s="25">
        <v>0</v>
      </c>
      <c r="Y163" s="25" t="s">
        <v>11</v>
      </c>
      <c r="Z163" s="25" t="s">
        <v>1645</v>
      </c>
      <c r="AA163" s="25" t="s">
        <v>2475</v>
      </c>
      <c r="AB163" s="25" t="s">
        <v>1653</v>
      </c>
      <c r="AC163" s="25" t="s">
        <v>11</v>
      </c>
      <c r="AD163" s="25">
        <v>0</v>
      </c>
      <c r="AE163" s="25">
        <v>0</v>
      </c>
      <c r="AF163" s="25">
        <v>0</v>
      </c>
      <c r="AG163" s="25" t="s">
        <v>7</v>
      </c>
    </row>
    <row r="164" spans="1:33">
      <c r="A164" s="25" t="s">
        <v>2689</v>
      </c>
      <c r="B164" s="25" t="s">
        <v>2690</v>
      </c>
      <c r="C164" s="25" t="s">
        <v>1541</v>
      </c>
      <c r="D164" s="25" t="s">
        <v>11</v>
      </c>
      <c r="E164" s="25" t="s">
        <v>11</v>
      </c>
      <c r="F164" s="25" t="s">
        <v>11</v>
      </c>
      <c r="G164" s="25" t="s">
        <v>11</v>
      </c>
      <c r="H164" s="25" t="s">
        <v>2691</v>
      </c>
      <c r="I164" s="25" t="s">
        <v>11</v>
      </c>
      <c r="J164" s="25" t="s">
        <v>11</v>
      </c>
      <c r="K164" s="25" t="s">
        <v>11</v>
      </c>
      <c r="L164" s="25" t="s">
        <v>1623</v>
      </c>
      <c r="M164" s="25" t="s">
        <v>11</v>
      </c>
      <c r="N164" s="25" t="s">
        <v>11</v>
      </c>
      <c r="O164" s="25" t="s">
        <v>11</v>
      </c>
      <c r="P164" s="25" t="s">
        <v>11</v>
      </c>
      <c r="Q164" s="25" t="s">
        <v>11</v>
      </c>
      <c r="R164" s="25" t="s">
        <v>11</v>
      </c>
      <c r="S164" s="25" t="s">
        <v>11</v>
      </c>
      <c r="T164" s="25" t="s">
        <v>1670</v>
      </c>
      <c r="U164" s="25" t="s">
        <v>12</v>
      </c>
      <c r="V164" s="25" t="s">
        <v>11</v>
      </c>
      <c r="W164" s="25" t="s">
        <v>11</v>
      </c>
      <c r="X164" s="25">
        <v>0</v>
      </c>
      <c r="Y164" s="25" t="s">
        <v>11</v>
      </c>
      <c r="Z164" s="25" t="s">
        <v>1539</v>
      </c>
      <c r="AA164" s="25" t="s">
        <v>11</v>
      </c>
      <c r="AB164" s="25" t="s">
        <v>11</v>
      </c>
      <c r="AC164" s="25" t="s">
        <v>11</v>
      </c>
      <c r="AD164" s="25">
        <v>120</v>
      </c>
      <c r="AE164" s="25">
        <v>0</v>
      </c>
      <c r="AF164" s="25">
        <v>18342.64</v>
      </c>
      <c r="AG164" s="25" t="s">
        <v>7211</v>
      </c>
    </row>
    <row r="165" spans="1:33">
      <c r="A165" s="25" t="s">
        <v>2171</v>
      </c>
      <c r="B165" s="25" t="s">
        <v>2172</v>
      </c>
      <c r="C165" s="25" t="s">
        <v>1541</v>
      </c>
      <c r="D165" s="25" t="s">
        <v>11</v>
      </c>
      <c r="E165" s="25" t="s">
        <v>11</v>
      </c>
      <c r="F165" s="25" t="s">
        <v>11</v>
      </c>
      <c r="G165" s="25" t="s">
        <v>11</v>
      </c>
      <c r="H165" s="25" t="s">
        <v>2173</v>
      </c>
      <c r="I165" s="25" t="s">
        <v>11</v>
      </c>
      <c r="J165" s="25" t="s">
        <v>11</v>
      </c>
      <c r="K165" s="25" t="s">
        <v>11</v>
      </c>
      <c r="L165" s="25" t="s">
        <v>1623</v>
      </c>
      <c r="M165" s="25" t="s">
        <v>11</v>
      </c>
      <c r="N165" s="25" t="s">
        <v>11</v>
      </c>
      <c r="O165" s="25" t="s">
        <v>11</v>
      </c>
      <c r="P165" s="25" t="s">
        <v>11</v>
      </c>
      <c r="Q165" s="25" t="s">
        <v>11</v>
      </c>
      <c r="R165" s="25" t="s">
        <v>11</v>
      </c>
      <c r="S165" s="25" t="s">
        <v>11</v>
      </c>
      <c r="T165" s="25" t="s">
        <v>2174</v>
      </c>
      <c r="U165" s="25" t="s">
        <v>13</v>
      </c>
      <c r="V165" s="25" t="s">
        <v>11</v>
      </c>
      <c r="W165" s="25" t="s">
        <v>11</v>
      </c>
      <c r="X165" s="25">
        <v>0</v>
      </c>
      <c r="Y165" s="25" t="s">
        <v>11</v>
      </c>
      <c r="Z165" s="25" t="s">
        <v>1645</v>
      </c>
      <c r="AA165" s="25" t="s">
        <v>1560</v>
      </c>
      <c r="AB165" s="25" t="s">
        <v>1708</v>
      </c>
      <c r="AC165" s="25" t="s">
        <v>62</v>
      </c>
      <c r="AD165" s="25">
        <v>280</v>
      </c>
      <c r="AE165" s="25">
        <v>0</v>
      </c>
      <c r="AF165" s="25">
        <v>0</v>
      </c>
      <c r="AG165" s="25" t="s">
        <v>953</v>
      </c>
    </row>
    <row r="166" spans="1:33">
      <c r="A166" s="25" t="s">
        <v>2442</v>
      </c>
      <c r="B166" s="25" t="s">
        <v>2443</v>
      </c>
      <c r="C166" s="25" t="s">
        <v>1541</v>
      </c>
      <c r="D166" s="25" t="s">
        <v>11</v>
      </c>
      <c r="E166" s="25" t="s">
        <v>11</v>
      </c>
      <c r="F166" s="25" t="s">
        <v>11</v>
      </c>
      <c r="G166" s="25" t="s">
        <v>11</v>
      </c>
      <c r="H166" s="25" t="s">
        <v>2444</v>
      </c>
      <c r="I166" s="25" t="s">
        <v>11</v>
      </c>
      <c r="J166" s="25" t="s">
        <v>11</v>
      </c>
      <c r="K166" s="25" t="s">
        <v>11</v>
      </c>
      <c r="L166" s="25" t="s">
        <v>1623</v>
      </c>
      <c r="M166" s="25" t="s">
        <v>11</v>
      </c>
      <c r="N166" s="25" t="s">
        <v>11</v>
      </c>
      <c r="O166" s="25" t="s">
        <v>11</v>
      </c>
      <c r="P166" s="25" t="s">
        <v>11</v>
      </c>
      <c r="Q166" s="25" t="s">
        <v>11</v>
      </c>
      <c r="R166" s="25" t="s">
        <v>11</v>
      </c>
      <c r="S166" s="25" t="s">
        <v>11</v>
      </c>
      <c r="T166" s="25" t="s">
        <v>1670</v>
      </c>
      <c r="U166" s="25" t="s">
        <v>13</v>
      </c>
      <c r="V166" s="25" t="s">
        <v>11</v>
      </c>
      <c r="W166" s="25" t="s">
        <v>11</v>
      </c>
      <c r="X166" s="25">
        <v>0</v>
      </c>
      <c r="Y166" s="25" t="s">
        <v>11</v>
      </c>
      <c r="Z166" s="25" t="s">
        <v>1539</v>
      </c>
      <c r="AA166" s="25" t="s">
        <v>11</v>
      </c>
      <c r="AB166" s="25" t="s">
        <v>11</v>
      </c>
      <c r="AC166" s="25" t="s">
        <v>11</v>
      </c>
      <c r="AD166" s="25">
        <v>2160</v>
      </c>
      <c r="AE166" s="25">
        <v>0</v>
      </c>
      <c r="AF166" s="25">
        <v>17325.34</v>
      </c>
      <c r="AG166" s="25" t="s">
        <v>7212</v>
      </c>
    </row>
    <row r="167" spans="1:33">
      <c r="A167" s="25" t="s">
        <v>2657</v>
      </c>
      <c r="B167" s="25" t="s">
        <v>2658</v>
      </c>
      <c r="C167" s="25" t="s">
        <v>1536</v>
      </c>
      <c r="D167" s="25" t="s">
        <v>11</v>
      </c>
      <c r="E167" s="25" t="s">
        <v>11</v>
      </c>
      <c r="F167" s="25" t="s">
        <v>11</v>
      </c>
      <c r="G167" s="25" t="s">
        <v>11</v>
      </c>
      <c r="H167" s="25" t="s">
        <v>2659</v>
      </c>
      <c r="I167" s="25" t="s">
        <v>1554</v>
      </c>
      <c r="J167" s="25" t="s">
        <v>1623</v>
      </c>
      <c r="K167" s="25" t="s">
        <v>1559</v>
      </c>
      <c r="L167" s="25" t="s">
        <v>1623</v>
      </c>
      <c r="M167" s="25" t="s">
        <v>11</v>
      </c>
      <c r="N167" s="25" t="s">
        <v>11</v>
      </c>
      <c r="O167" s="25" t="s">
        <v>11</v>
      </c>
      <c r="P167" s="25" t="s">
        <v>11</v>
      </c>
      <c r="Q167" s="25" t="s">
        <v>11</v>
      </c>
      <c r="R167" s="25" t="s">
        <v>11</v>
      </c>
      <c r="S167" s="25" t="s">
        <v>11</v>
      </c>
      <c r="T167" s="25" t="s">
        <v>1891</v>
      </c>
      <c r="U167" s="25" t="s">
        <v>16</v>
      </c>
      <c r="V167" s="25" t="s">
        <v>11</v>
      </c>
      <c r="W167" s="25" t="s">
        <v>11</v>
      </c>
      <c r="X167" s="25">
        <v>0</v>
      </c>
      <c r="Y167" s="25" t="s">
        <v>11</v>
      </c>
      <c r="Z167" s="25" t="s">
        <v>1539</v>
      </c>
      <c r="AA167" s="25" t="s">
        <v>11</v>
      </c>
      <c r="AB167" s="25" t="s">
        <v>11</v>
      </c>
      <c r="AC167" s="25" t="s">
        <v>11</v>
      </c>
      <c r="AD167" s="25">
        <v>0</v>
      </c>
      <c r="AE167" s="25">
        <v>0</v>
      </c>
      <c r="AF167" s="25">
        <v>2141.58</v>
      </c>
      <c r="AG167" s="25" t="s">
        <v>7213</v>
      </c>
    </row>
    <row r="168" spans="1:33">
      <c r="A168" s="25" t="s">
        <v>4818</v>
      </c>
      <c r="B168" s="25" t="s">
        <v>4819</v>
      </c>
      <c r="C168" s="25" t="s">
        <v>1541</v>
      </c>
      <c r="D168" s="25" t="s">
        <v>11</v>
      </c>
      <c r="E168" s="25" t="s">
        <v>11</v>
      </c>
      <c r="F168" s="25" t="s">
        <v>11</v>
      </c>
      <c r="G168" s="25" t="s">
        <v>11</v>
      </c>
      <c r="H168" s="25" t="s">
        <v>4820</v>
      </c>
      <c r="I168" s="25" t="s">
        <v>11</v>
      </c>
      <c r="J168" s="25" t="s">
        <v>11</v>
      </c>
      <c r="K168" s="25" t="s">
        <v>11</v>
      </c>
      <c r="L168" s="25" t="s">
        <v>1623</v>
      </c>
      <c r="M168" s="25" t="s">
        <v>11</v>
      </c>
      <c r="N168" s="25" t="s">
        <v>11</v>
      </c>
      <c r="O168" s="25" t="s">
        <v>11</v>
      </c>
      <c r="P168" s="25" t="s">
        <v>11</v>
      </c>
      <c r="Q168" s="25" t="s">
        <v>11</v>
      </c>
      <c r="R168" s="25" t="s">
        <v>11</v>
      </c>
      <c r="S168" s="25" t="s">
        <v>11</v>
      </c>
      <c r="T168" s="25" t="s">
        <v>1651</v>
      </c>
      <c r="U168" s="25" t="s">
        <v>1657</v>
      </c>
      <c r="V168" s="25" t="s">
        <v>11</v>
      </c>
      <c r="W168" s="25" t="s">
        <v>11</v>
      </c>
      <c r="X168" s="25">
        <v>0</v>
      </c>
      <c r="Y168" s="25" t="s">
        <v>11</v>
      </c>
      <c r="Z168" s="25" t="s">
        <v>1539</v>
      </c>
      <c r="AA168" s="25" t="s">
        <v>11</v>
      </c>
      <c r="AB168" s="25" t="s">
        <v>11</v>
      </c>
      <c r="AC168" s="25" t="s">
        <v>11</v>
      </c>
      <c r="AD168" s="25">
        <v>0</v>
      </c>
      <c r="AE168" s="25">
        <v>0</v>
      </c>
      <c r="AF168" s="25">
        <v>0</v>
      </c>
      <c r="AG168" s="25" t="s">
        <v>7</v>
      </c>
    </row>
    <row r="169" spans="1:33">
      <c r="A169" s="25" t="s">
        <v>2403</v>
      </c>
      <c r="B169" s="25" t="s">
        <v>2404</v>
      </c>
      <c r="C169" s="25" t="s">
        <v>1541</v>
      </c>
      <c r="D169" s="25" t="s">
        <v>11</v>
      </c>
      <c r="E169" s="25" t="s">
        <v>11</v>
      </c>
      <c r="F169" s="25" t="s">
        <v>2405</v>
      </c>
      <c r="G169" s="25" t="s">
        <v>1564</v>
      </c>
      <c r="H169" s="25" t="s">
        <v>2406</v>
      </c>
      <c r="I169" s="25" t="s">
        <v>1547</v>
      </c>
      <c r="J169" s="25" t="s">
        <v>1623</v>
      </c>
      <c r="K169" s="25" t="s">
        <v>1559</v>
      </c>
      <c r="L169" s="25" t="s">
        <v>1623</v>
      </c>
      <c r="M169" s="25" t="s">
        <v>11</v>
      </c>
      <c r="N169" s="25" t="s">
        <v>11</v>
      </c>
      <c r="O169" s="25" t="s">
        <v>11</v>
      </c>
      <c r="P169" s="25" t="s">
        <v>11</v>
      </c>
      <c r="Q169" s="25" t="s">
        <v>11</v>
      </c>
      <c r="R169" s="25" t="s">
        <v>11</v>
      </c>
      <c r="S169" s="25" t="s">
        <v>11</v>
      </c>
      <c r="T169" s="25" t="s">
        <v>1900</v>
      </c>
      <c r="U169" s="25" t="s">
        <v>16</v>
      </c>
      <c r="V169" s="25" t="s">
        <v>11</v>
      </c>
      <c r="W169" s="25" t="s">
        <v>11</v>
      </c>
      <c r="X169" s="25">
        <v>0</v>
      </c>
      <c r="Y169" s="25" t="s">
        <v>11</v>
      </c>
      <c r="Z169" s="25" t="s">
        <v>1539</v>
      </c>
      <c r="AA169" s="25" t="s">
        <v>11</v>
      </c>
      <c r="AB169" s="25" t="s">
        <v>11</v>
      </c>
      <c r="AC169" s="25" t="s">
        <v>11</v>
      </c>
      <c r="AD169" s="25">
        <v>0</v>
      </c>
      <c r="AE169" s="25">
        <v>0</v>
      </c>
      <c r="AF169" s="25">
        <v>3316</v>
      </c>
      <c r="AG169" s="25" t="s">
        <v>1148</v>
      </c>
    </row>
    <row r="170" spans="1:33">
      <c r="A170" s="25" t="s">
        <v>3225</v>
      </c>
      <c r="B170" s="25" t="s">
        <v>3226</v>
      </c>
      <c r="C170" s="25" t="s">
        <v>1541</v>
      </c>
      <c r="D170" s="25" t="s">
        <v>11</v>
      </c>
      <c r="E170" s="25" t="s">
        <v>11</v>
      </c>
      <c r="F170" s="25" t="s">
        <v>11</v>
      </c>
      <c r="G170" s="25" t="s">
        <v>11</v>
      </c>
      <c r="H170" s="25" t="s">
        <v>3227</v>
      </c>
      <c r="I170" s="25" t="s">
        <v>11</v>
      </c>
      <c r="J170" s="25" t="s">
        <v>11</v>
      </c>
      <c r="K170" s="25" t="s">
        <v>11</v>
      </c>
      <c r="L170" s="25" t="s">
        <v>1623</v>
      </c>
      <c r="M170" s="25" t="s">
        <v>1643</v>
      </c>
      <c r="N170" s="25" t="s">
        <v>11</v>
      </c>
      <c r="O170" s="25" t="s">
        <v>11</v>
      </c>
      <c r="P170" s="25" t="s">
        <v>11</v>
      </c>
      <c r="Q170" s="25" t="s">
        <v>11</v>
      </c>
      <c r="R170" s="25" t="s">
        <v>11</v>
      </c>
      <c r="S170" s="25" t="s">
        <v>11</v>
      </c>
      <c r="T170" s="25" t="s">
        <v>1775</v>
      </c>
      <c r="U170" s="25" t="s">
        <v>16</v>
      </c>
      <c r="V170" s="25" t="s">
        <v>11</v>
      </c>
      <c r="W170" s="25" t="s">
        <v>11</v>
      </c>
      <c r="X170" s="25">
        <v>0</v>
      </c>
      <c r="Y170" s="25" t="s">
        <v>11</v>
      </c>
      <c r="Z170" s="25" t="s">
        <v>1539</v>
      </c>
      <c r="AA170" s="25" t="s">
        <v>11</v>
      </c>
      <c r="AB170" s="25" t="s">
        <v>11</v>
      </c>
      <c r="AC170" s="25" t="s">
        <v>11</v>
      </c>
      <c r="AD170" s="25">
        <v>0</v>
      </c>
      <c r="AE170" s="25">
        <v>0</v>
      </c>
      <c r="AF170" s="25">
        <v>16537.03</v>
      </c>
      <c r="AG170" s="25" t="s">
        <v>1962</v>
      </c>
    </row>
    <row r="171" spans="1:33">
      <c r="A171" s="25" t="s">
        <v>4484</v>
      </c>
      <c r="B171" s="25" t="s">
        <v>4485</v>
      </c>
      <c r="C171" s="25" t="s">
        <v>1541</v>
      </c>
      <c r="D171" s="25" t="s">
        <v>11</v>
      </c>
      <c r="E171" s="25" t="s">
        <v>11</v>
      </c>
      <c r="F171" s="25" t="s">
        <v>11</v>
      </c>
      <c r="G171" s="25" t="s">
        <v>11</v>
      </c>
      <c r="H171" s="25" t="s">
        <v>2700</v>
      </c>
      <c r="I171" s="25" t="s">
        <v>11</v>
      </c>
      <c r="J171" s="25" t="s">
        <v>11</v>
      </c>
      <c r="K171" s="25" t="s">
        <v>11</v>
      </c>
      <c r="L171" s="25" t="s">
        <v>1623</v>
      </c>
      <c r="M171" s="25" t="s">
        <v>11</v>
      </c>
      <c r="N171" s="25" t="s">
        <v>11</v>
      </c>
      <c r="O171" s="25" t="s">
        <v>11</v>
      </c>
      <c r="P171" s="25" t="s">
        <v>11</v>
      </c>
      <c r="Q171" s="25" t="s">
        <v>11</v>
      </c>
      <c r="R171" s="25" t="s">
        <v>11</v>
      </c>
      <c r="S171" s="25" t="s">
        <v>11</v>
      </c>
      <c r="T171" s="25" t="s">
        <v>1670</v>
      </c>
      <c r="U171" s="25" t="s">
        <v>16</v>
      </c>
      <c r="V171" s="25" t="s">
        <v>11</v>
      </c>
      <c r="W171" s="25" t="s">
        <v>11</v>
      </c>
      <c r="X171" s="25">
        <v>0</v>
      </c>
      <c r="Y171" s="25" t="s">
        <v>11</v>
      </c>
      <c r="Z171" s="25" t="s">
        <v>1539</v>
      </c>
      <c r="AA171" s="25" t="s">
        <v>11</v>
      </c>
      <c r="AB171" s="25" t="s">
        <v>11</v>
      </c>
      <c r="AC171" s="25" t="s">
        <v>11</v>
      </c>
      <c r="AD171" s="25">
        <v>1400</v>
      </c>
      <c r="AE171" s="25">
        <v>0</v>
      </c>
      <c r="AF171" s="25">
        <v>60009.46</v>
      </c>
      <c r="AG171" s="25" t="s">
        <v>4486</v>
      </c>
    </row>
    <row r="172" spans="1:33">
      <c r="A172" s="25" t="s">
        <v>3342</v>
      </c>
      <c r="B172" s="25" t="s">
        <v>3343</v>
      </c>
      <c r="C172" s="25" t="s">
        <v>1541</v>
      </c>
      <c r="D172" s="25" t="s">
        <v>11</v>
      </c>
      <c r="E172" s="25" t="s">
        <v>11</v>
      </c>
      <c r="F172" s="25" t="s">
        <v>11</v>
      </c>
      <c r="G172" s="25" t="s">
        <v>11</v>
      </c>
      <c r="H172" s="25" t="s">
        <v>3143</v>
      </c>
      <c r="I172" s="25" t="s">
        <v>11</v>
      </c>
      <c r="J172" s="25" t="s">
        <v>11</v>
      </c>
      <c r="K172" s="25" t="s">
        <v>11</v>
      </c>
      <c r="L172" s="25" t="s">
        <v>1623</v>
      </c>
      <c r="M172" s="25" t="s">
        <v>11</v>
      </c>
      <c r="N172" s="25" t="s">
        <v>11</v>
      </c>
      <c r="O172" s="25" t="s">
        <v>11</v>
      </c>
      <c r="P172" s="25" t="s">
        <v>11</v>
      </c>
      <c r="Q172" s="25" t="s">
        <v>11</v>
      </c>
      <c r="R172" s="25" t="s">
        <v>11</v>
      </c>
      <c r="S172" s="25" t="s">
        <v>11</v>
      </c>
      <c r="T172" s="25" t="s">
        <v>1661</v>
      </c>
      <c r="U172" s="25" t="s">
        <v>14</v>
      </c>
      <c r="V172" s="25" t="s">
        <v>11</v>
      </c>
      <c r="W172" s="25" t="s">
        <v>11</v>
      </c>
      <c r="X172" s="25">
        <v>0</v>
      </c>
      <c r="Y172" s="25" t="s">
        <v>11</v>
      </c>
      <c r="Z172" s="25" t="s">
        <v>1539</v>
      </c>
      <c r="AA172" s="25" t="s">
        <v>11</v>
      </c>
      <c r="AB172" s="25" t="s">
        <v>11</v>
      </c>
      <c r="AC172" s="25" t="s">
        <v>11</v>
      </c>
      <c r="AD172" s="25">
        <v>1680</v>
      </c>
      <c r="AE172" s="25">
        <v>0</v>
      </c>
      <c r="AF172" s="25">
        <v>11943.87</v>
      </c>
      <c r="AG172" s="25" t="s">
        <v>7214</v>
      </c>
    </row>
    <row r="173" spans="1:33">
      <c r="A173" s="25" t="s">
        <v>3943</v>
      </c>
      <c r="B173" s="25" t="s">
        <v>3944</v>
      </c>
      <c r="C173" s="25" t="s">
        <v>1541</v>
      </c>
      <c r="D173" s="25" t="s">
        <v>11</v>
      </c>
      <c r="E173" s="25" t="s">
        <v>11</v>
      </c>
      <c r="F173" s="25" t="s">
        <v>3945</v>
      </c>
      <c r="G173" s="25" t="s">
        <v>1566</v>
      </c>
      <c r="H173" s="25" t="s">
        <v>3946</v>
      </c>
      <c r="I173" s="25" t="s">
        <v>1547</v>
      </c>
      <c r="J173" s="25" t="s">
        <v>1623</v>
      </c>
      <c r="K173" s="25" t="s">
        <v>3947</v>
      </c>
      <c r="L173" s="25" t="s">
        <v>1623</v>
      </c>
      <c r="M173" s="25" t="s">
        <v>11</v>
      </c>
      <c r="N173" s="25" t="s">
        <v>11</v>
      </c>
      <c r="O173" s="25" t="s">
        <v>11</v>
      </c>
      <c r="P173" s="25" t="s">
        <v>11</v>
      </c>
      <c r="Q173" s="25" t="s">
        <v>11</v>
      </c>
      <c r="R173" s="25" t="s">
        <v>11</v>
      </c>
      <c r="S173" s="25" t="s">
        <v>11</v>
      </c>
      <c r="T173" s="25" t="s">
        <v>3948</v>
      </c>
      <c r="U173" s="25" t="s">
        <v>11</v>
      </c>
      <c r="V173" s="25" t="s">
        <v>11</v>
      </c>
      <c r="W173" s="25" t="s">
        <v>11</v>
      </c>
      <c r="X173" s="25">
        <v>0</v>
      </c>
      <c r="Y173" s="25" t="s">
        <v>11</v>
      </c>
      <c r="Z173" s="25" t="s">
        <v>1539</v>
      </c>
      <c r="AA173" s="25" t="s">
        <v>11</v>
      </c>
      <c r="AB173" s="25" t="s">
        <v>11</v>
      </c>
      <c r="AC173" s="25" t="s">
        <v>11</v>
      </c>
      <c r="AD173" s="25">
        <v>0</v>
      </c>
      <c r="AE173" s="25">
        <v>0</v>
      </c>
      <c r="AF173" s="25">
        <v>3316</v>
      </c>
      <c r="AG173" s="25" t="s">
        <v>1148</v>
      </c>
    </row>
    <row r="174" spans="1:33">
      <c r="A174" s="25" t="s">
        <v>4287</v>
      </c>
      <c r="B174" s="25" t="s">
        <v>4288</v>
      </c>
      <c r="C174" s="25" t="s">
        <v>1536</v>
      </c>
      <c r="D174" s="25" t="s">
        <v>11</v>
      </c>
      <c r="E174" s="25" t="s">
        <v>11</v>
      </c>
      <c r="F174" s="25" t="s">
        <v>11</v>
      </c>
      <c r="G174" s="25" t="s">
        <v>11</v>
      </c>
      <c r="H174" s="25" t="s">
        <v>4289</v>
      </c>
      <c r="I174" s="25" t="s">
        <v>11</v>
      </c>
      <c r="J174" s="25" t="s">
        <v>11</v>
      </c>
      <c r="K174" s="25" t="s">
        <v>11</v>
      </c>
      <c r="L174" s="25" t="s">
        <v>1623</v>
      </c>
      <c r="M174" s="25" t="s">
        <v>11</v>
      </c>
      <c r="N174" s="25" t="s">
        <v>11</v>
      </c>
      <c r="O174" s="25" t="s">
        <v>11</v>
      </c>
      <c r="P174" s="25" t="s">
        <v>11</v>
      </c>
      <c r="Q174" s="25" t="s">
        <v>11</v>
      </c>
      <c r="R174" s="25" t="s">
        <v>11</v>
      </c>
      <c r="S174" s="25" t="s">
        <v>11</v>
      </c>
      <c r="T174" s="25" t="s">
        <v>1729</v>
      </c>
      <c r="U174" s="25" t="s">
        <v>12</v>
      </c>
      <c r="V174" s="25" t="s">
        <v>11</v>
      </c>
      <c r="W174" s="25" t="s">
        <v>11</v>
      </c>
      <c r="X174" s="25">
        <v>0</v>
      </c>
      <c r="Y174" s="25" t="s">
        <v>11</v>
      </c>
      <c r="Z174" s="25" t="s">
        <v>1539</v>
      </c>
      <c r="AA174" s="25" t="s">
        <v>11</v>
      </c>
      <c r="AB174" s="25" t="s">
        <v>11</v>
      </c>
      <c r="AC174" s="25" t="s">
        <v>11</v>
      </c>
      <c r="AD174" s="25">
        <v>0</v>
      </c>
      <c r="AE174" s="25">
        <v>0</v>
      </c>
      <c r="AF174" s="25">
        <v>2496</v>
      </c>
      <c r="AG174" s="25" t="s">
        <v>4290</v>
      </c>
    </row>
    <row r="175" spans="1:33">
      <c r="A175" s="25" t="s">
        <v>4125</v>
      </c>
      <c r="B175" s="25" t="s">
        <v>4126</v>
      </c>
      <c r="C175" s="25" t="s">
        <v>1541</v>
      </c>
      <c r="D175" s="25" t="s">
        <v>11</v>
      </c>
      <c r="E175" s="25" t="s">
        <v>11</v>
      </c>
      <c r="F175" s="25" t="s">
        <v>11</v>
      </c>
      <c r="G175" s="25" t="s">
        <v>11</v>
      </c>
      <c r="H175" s="25" t="s">
        <v>2277</v>
      </c>
      <c r="I175" s="25" t="s">
        <v>11</v>
      </c>
      <c r="J175" s="25" t="s">
        <v>11</v>
      </c>
      <c r="K175" s="25" t="s">
        <v>11</v>
      </c>
      <c r="L175" s="25" t="s">
        <v>1623</v>
      </c>
      <c r="M175" s="25" t="s">
        <v>1643</v>
      </c>
      <c r="N175" s="25" t="s">
        <v>11</v>
      </c>
      <c r="O175" s="25" t="s">
        <v>11</v>
      </c>
      <c r="P175" s="25" t="s">
        <v>11</v>
      </c>
      <c r="Q175" s="25" t="s">
        <v>11</v>
      </c>
      <c r="R175" s="25" t="s">
        <v>11</v>
      </c>
      <c r="S175" s="25" t="s">
        <v>11</v>
      </c>
      <c r="T175" s="25" t="s">
        <v>1644</v>
      </c>
      <c r="U175" s="25" t="s">
        <v>1544</v>
      </c>
      <c r="V175" s="25" t="s">
        <v>11</v>
      </c>
      <c r="W175" s="25" t="s">
        <v>11</v>
      </c>
      <c r="X175" s="25">
        <v>0</v>
      </c>
      <c r="Y175" s="25" t="s">
        <v>11</v>
      </c>
      <c r="Z175" s="25" t="s">
        <v>1645</v>
      </c>
      <c r="AA175" s="25" t="s">
        <v>2886</v>
      </c>
      <c r="AB175" s="25" t="s">
        <v>4127</v>
      </c>
      <c r="AC175" s="25" t="s">
        <v>958</v>
      </c>
      <c r="AD175" s="25">
        <v>0</v>
      </c>
      <c r="AE175" s="25">
        <v>0</v>
      </c>
      <c r="AF175" s="25">
        <v>0</v>
      </c>
      <c r="AG175" s="25" t="s">
        <v>7</v>
      </c>
    </row>
    <row r="176" spans="1:33">
      <c r="A176" s="25" t="s">
        <v>5237</v>
      </c>
      <c r="B176" s="25" t="s">
        <v>5238</v>
      </c>
      <c r="C176" s="25" t="s">
        <v>1536</v>
      </c>
      <c r="D176" s="25" t="s">
        <v>11</v>
      </c>
      <c r="E176" s="25" t="s">
        <v>11</v>
      </c>
      <c r="F176" s="25" t="s">
        <v>11</v>
      </c>
      <c r="G176" s="25" t="s">
        <v>11</v>
      </c>
      <c r="H176" s="25" t="s">
        <v>5239</v>
      </c>
      <c r="I176" s="25" t="s">
        <v>1554</v>
      </c>
      <c r="J176" s="25" t="s">
        <v>1623</v>
      </c>
      <c r="K176" s="25" t="s">
        <v>1790</v>
      </c>
      <c r="L176" s="25" t="s">
        <v>1623</v>
      </c>
      <c r="M176" s="25" t="s">
        <v>11</v>
      </c>
      <c r="N176" s="25" t="s">
        <v>11</v>
      </c>
      <c r="O176" s="25" t="s">
        <v>11</v>
      </c>
      <c r="P176" s="25" t="s">
        <v>11</v>
      </c>
      <c r="Q176" s="25" t="s">
        <v>11</v>
      </c>
      <c r="R176" s="25" t="s">
        <v>11</v>
      </c>
      <c r="S176" s="25" t="s">
        <v>11</v>
      </c>
      <c r="T176" s="25" t="s">
        <v>1891</v>
      </c>
      <c r="U176" s="25" t="s">
        <v>10</v>
      </c>
      <c r="V176" s="25" t="s">
        <v>11</v>
      </c>
      <c r="W176" s="25" t="s">
        <v>11</v>
      </c>
      <c r="X176" s="25">
        <v>0</v>
      </c>
      <c r="Y176" s="25" t="s">
        <v>11</v>
      </c>
      <c r="Z176" s="25" t="s">
        <v>1539</v>
      </c>
      <c r="AA176" s="25" t="s">
        <v>11</v>
      </c>
      <c r="AB176" s="25" t="s">
        <v>11</v>
      </c>
      <c r="AC176" s="25" t="s">
        <v>11</v>
      </c>
      <c r="AD176" s="25">
        <v>0</v>
      </c>
      <c r="AE176" s="25">
        <v>0</v>
      </c>
      <c r="AF176" s="25">
        <v>0</v>
      </c>
      <c r="AG176" s="25" t="s">
        <v>7</v>
      </c>
    </row>
    <row r="177" spans="1:33">
      <c r="A177" s="25" t="s">
        <v>5109</v>
      </c>
      <c r="B177" s="25" t="s">
        <v>5110</v>
      </c>
      <c r="C177" s="25" t="s">
        <v>1541</v>
      </c>
      <c r="D177" s="25" t="s">
        <v>11</v>
      </c>
      <c r="E177" s="25" t="s">
        <v>11</v>
      </c>
      <c r="F177" s="25" t="s">
        <v>11</v>
      </c>
      <c r="G177" s="25" t="s">
        <v>11</v>
      </c>
      <c r="H177" s="25" t="s">
        <v>5111</v>
      </c>
      <c r="I177" s="25" t="s">
        <v>11</v>
      </c>
      <c r="J177" s="25" t="s">
        <v>11</v>
      </c>
      <c r="K177" s="25" t="s">
        <v>11</v>
      </c>
      <c r="L177" s="25" t="s">
        <v>1623</v>
      </c>
      <c r="M177" s="25" t="s">
        <v>11</v>
      </c>
      <c r="N177" s="25" t="s">
        <v>11</v>
      </c>
      <c r="O177" s="25" t="s">
        <v>11</v>
      </c>
      <c r="P177" s="25" t="s">
        <v>11</v>
      </c>
      <c r="Q177" s="25" t="s">
        <v>11</v>
      </c>
      <c r="R177" s="25" t="s">
        <v>11</v>
      </c>
      <c r="S177" s="25" t="s">
        <v>11</v>
      </c>
      <c r="T177" s="25" t="s">
        <v>1832</v>
      </c>
      <c r="U177" s="25" t="s">
        <v>15</v>
      </c>
      <c r="V177" s="25" t="s">
        <v>11</v>
      </c>
      <c r="W177" s="25" t="s">
        <v>11</v>
      </c>
      <c r="X177" s="25">
        <v>0</v>
      </c>
      <c r="Y177" s="25" t="s">
        <v>11</v>
      </c>
      <c r="Z177" s="25" t="s">
        <v>1645</v>
      </c>
      <c r="AA177" s="25" t="s">
        <v>1575</v>
      </c>
      <c r="AB177" s="25" t="s">
        <v>1722</v>
      </c>
      <c r="AC177" s="25" t="s">
        <v>62</v>
      </c>
      <c r="AD177" s="25">
        <v>0</v>
      </c>
      <c r="AE177" s="25">
        <v>0</v>
      </c>
      <c r="AF177" s="25">
        <v>0</v>
      </c>
      <c r="AG177" s="25" t="s">
        <v>7</v>
      </c>
    </row>
    <row r="178" spans="1:33">
      <c r="A178" s="25" t="s">
        <v>5173</v>
      </c>
      <c r="B178" s="25" t="s">
        <v>5174</v>
      </c>
      <c r="C178" s="25" t="s">
        <v>1541</v>
      </c>
      <c r="D178" s="25" t="s">
        <v>11</v>
      </c>
      <c r="E178" s="25" t="s">
        <v>11</v>
      </c>
      <c r="F178" s="25" t="s">
        <v>11</v>
      </c>
      <c r="G178" s="25" t="s">
        <v>11</v>
      </c>
      <c r="H178" s="25" t="s">
        <v>5175</v>
      </c>
      <c r="I178" s="25" t="s">
        <v>1571</v>
      </c>
      <c r="J178" s="25" t="s">
        <v>11</v>
      </c>
      <c r="K178" s="25" t="s">
        <v>5176</v>
      </c>
      <c r="L178" s="25" t="s">
        <v>1623</v>
      </c>
      <c r="M178" s="25" t="s">
        <v>11</v>
      </c>
      <c r="N178" s="25" t="s">
        <v>11</v>
      </c>
      <c r="O178" s="25" t="s">
        <v>11</v>
      </c>
      <c r="P178" s="25" t="s">
        <v>11</v>
      </c>
      <c r="Q178" s="25" t="s">
        <v>11</v>
      </c>
      <c r="R178" s="25" t="s">
        <v>11</v>
      </c>
      <c r="S178" s="25" t="s">
        <v>11</v>
      </c>
      <c r="T178" s="25" t="s">
        <v>1729</v>
      </c>
      <c r="U178" s="25" t="s">
        <v>10</v>
      </c>
      <c r="V178" s="25" t="s">
        <v>11</v>
      </c>
      <c r="W178" s="25" t="s">
        <v>11</v>
      </c>
      <c r="X178" s="25">
        <v>0</v>
      </c>
      <c r="Y178" s="25" t="s">
        <v>11</v>
      </c>
      <c r="Z178" s="25" t="s">
        <v>1539</v>
      </c>
      <c r="AA178" s="25" t="s">
        <v>11</v>
      </c>
      <c r="AB178" s="25" t="s">
        <v>11</v>
      </c>
      <c r="AC178" s="25" t="s">
        <v>11</v>
      </c>
      <c r="AD178" s="25">
        <v>0</v>
      </c>
      <c r="AE178" s="25">
        <v>0</v>
      </c>
      <c r="AF178" s="25">
        <v>2487</v>
      </c>
      <c r="AG178" s="25" t="s">
        <v>7215</v>
      </c>
    </row>
    <row r="179" spans="1:33">
      <c r="A179" s="25" t="s">
        <v>3812</v>
      </c>
      <c r="B179" s="25" t="s">
        <v>3813</v>
      </c>
      <c r="C179" s="25" t="s">
        <v>1536</v>
      </c>
      <c r="D179" s="25" t="s">
        <v>11</v>
      </c>
      <c r="E179" s="25" t="s">
        <v>11</v>
      </c>
      <c r="F179" s="25" t="s">
        <v>3814</v>
      </c>
      <c r="G179" s="25" t="s">
        <v>117</v>
      </c>
      <c r="H179" s="25" t="s">
        <v>3815</v>
      </c>
      <c r="I179" s="25" t="s">
        <v>1561</v>
      </c>
      <c r="J179" s="25" t="s">
        <v>1623</v>
      </c>
      <c r="K179" s="25" t="s">
        <v>2138</v>
      </c>
      <c r="L179" s="25" t="s">
        <v>1326</v>
      </c>
      <c r="M179" s="25" t="s">
        <v>11</v>
      </c>
      <c r="N179" s="25" t="s">
        <v>11</v>
      </c>
      <c r="O179" s="25" t="s">
        <v>11</v>
      </c>
      <c r="P179" s="25" t="s">
        <v>11</v>
      </c>
      <c r="Q179" s="25" t="s">
        <v>11</v>
      </c>
      <c r="R179" s="25" t="s">
        <v>11</v>
      </c>
      <c r="S179" s="25" t="s">
        <v>11</v>
      </c>
      <c r="T179" s="25" t="s">
        <v>3590</v>
      </c>
      <c r="U179" s="25" t="s">
        <v>12</v>
      </c>
      <c r="V179" s="25" t="s">
        <v>11</v>
      </c>
      <c r="W179" s="25" t="s">
        <v>11</v>
      </c>
      <c r="X179" s="25">
        <v>0</v>
      </c>
      <c r="Y179" s="25" t="s">
        <v>11</v>
      </c>
      <c r="Z179" s="25" t="s">
        <v>1539</v>
      </c>
      <c r="AA179" s="25" t="s">
        <v>11</v>
      </c>
      <c r="AB179" s="25" t="s">
        <v>11</v>
      </c>
      <c r="AC179" s="25" t="s">
        <v>11</v>
      </c>
      <c r="AD179" s="25">
        <v>0</v>
      </c>
      <c r="AE179" s="25">
        <v>0</v>
      </c>
      <c r="AF179" s="25">
        <v>2901.5</v>
      </c>
      <c r="AG179" s="25" t="s">
        <v>4752</v>
      </c>
    </row>
    <row r="180" spans="1:33">
      <c r="A180" s="25" t="s">
        <v>3550</v>
      </c>
      <c r="B180" s="25" t="s">
        <v>3551</v>
      </c>
      <c r="C180" s="25" t="s">
        <v>11</v>
      </c>
      <c r="D180" s="25" t="s">
        <v>11</v>
      </c>
      <c r="E180" s="25" t="s">
        <v>11</v>
      </c>
      <c r="F180" s="25" t="s">
        <v>3552</v>
      </c>
      <c r="G180" s="25" t="s">
        <v>1569</v>
      </c>
      <c r="H180" s="25" t="s">
        <v>3553</v>
      </c>
      <c r="I180" s="25" t="s">
        <v>1550</v>
      </c>
      <c r="J180" s="25" t="s">
        <v>1623</v>
      </c>
      <c r="K180" s="25" t="s">
        <v>1551</v>
      </c>
      <c r="L180" s="25" t="s">
        <v>1623</v>
      </c>
      <c r="M180" s="25" t="s">
        <v>11</v>
      </c>
      <c r="N180" s="25" t="s">
        <v>11</v>
      </c>
      <c r="O180" s="25" t="s">
        <v>11</v>
      </c>
      <c r="P180" s="25" t="s">
        <v>11</v>
      </c>
      <c r="Q180" s="25" t="s">
        <v>11</v>
      </c>
      <c r="R180" s="25" t="s">
        <v>11</v>
      </c>
      <c r="S180" s="25" t="s">
        <v>11</v>
      </c>
      <c r="T180" s="25" t="s">
        <v>11</v>
      </c>
      <c r="U180" s="25" t="s">
        <v>11</v>
      </c>
      <c r="V180" s="25" t="s">
        <v>11</v>
      </c>
      <c r="W180" s="25" t="s">
        <v>11</v>
      </c>
      <c r="X180" s="25">
        <v>0</v>
      </c>
      <c r="Y180" s="25" t="s">
        <v>11</v>
      </c>
      <c r="Z180" s="25" t="s">
        <v>1539</v>
      </c>
      <c r="AA180" s="25" t="s">
        <v>11</v>
      </c>
      <c r="AB180" s="25" t="s">
        <v>11</v>
      </c>
      <c r="AC180" s="25" t="s">
        <v>11</v>
      </c>
      <c r="AD180" s="25">
        <v>0</v>
      </c>
      <c r="AE180" s="25">
        <v>0</v>
      </c>
      <c r="AF180" s="25">
        <v>810</v>
      </c>
      <c r="AG180" s="25" t="s">
        <v>3543</v>
      </c>
    </row>
    <row r="181" spans="1:33">
      <c r="A181" s="25" t="s">
        <v>4402</v>
      </c>
      <c r="B181" s="25" t="s">
        <v>4403</v>
      </c>
      <c r="C181" s="25" t="s">
        <v>1541</v>
      </c>
      <c r="D181" s="25" t="s">
        <v>11</v>
      </c>
      <c r="E181" s="25" t="s">
        <v>11</v>
      </c>
      <c r="F181" s="25" t="s">
        <v>11</v>
      </c>
      <c r="G181" s="25" t="s">
        <v>11</v>
      </c>
      <c r="H181" s="25" t="s">
        <v>4404</v>
      </c>
      <c r="I181" s="25" t="s">
        <v>11</v>
      </c>
      <c r="J181" s="25" t="s">
        <v>11</v>
      </c>
      <c r="K181" s="25" t="s">
        <v>11</v>
      </c>
      <c r="L181" s="25" t="s">
        <v>1623</v>
      </c>
      <c r="M181" s="25" t="s">
        <v>11</v>
      </c>
      <c r="N181" s="25" t="s">
        <v>11</v>
      </c>
      <c r="O181" s="25" t="s">
        <v>11</v>
      </c>
      <c r="P181" s="25" t="s">
        <v>11</v>
      </c>
      <c r="Q181" s="25" t="s">
        <v>11</v>
      </c>
      <c r="R181" s="25" t="s">
        <v>11</v>
      </c>
      <c r="S181" s="25" t="s">
        <v>11</v>
      </c>
      <c r="T181" s="25" t="s">
        <v>1661</v>
      </c>
      <c r="U181" s="25" t="s">
        <v>16</v>
      </c>
      <c r="V181" s="25" t="s">
        <v>11</v>
      </c>
      <c r="W181" s="25" t="s">
        <v>11</v>
      </c>
      <c r="X181" s="25">
        <v>0</v>
      </c>
      <c r="Y181" s="25" t="s">
        <v>11</v>
      </c>
      <c r="Z181" s="25" t="s">
        <v>1539</v>
      </c>
      <c r="AA181" s="25" t="s">
        <v>11</v>
      </c>
      <c r="AB181" s="25" t="s">
        <v>11</v>
      </c>
      <c r="AC181" s="25" t="s">
        <v>11</v>
      </c>
      <c r="AD181" s="25">
        <v>3080</v>
      </c>
      <c r="AE181" s="25">
        <v>0</v>
      </c>
      <c r="AF181" s="25">
        <v>30089.68</v>
      </c>
      <c r="AG181" s="25" t="s">
        <v>7216</v>
      </c>
    </row>
    <row r="182" spans="1:33">
      <c r="A182" s="25" t="s">
        <v>2647</v>
      </c>
      <c r="B182" s="25" t="s">
        <v>2648</v>
      </c>
      <c r="C182" s="25" t="s">
        <v>1536</v>
      </c>
      <c r="D182" s="25" t="s">
        <v>11</v>
      </c>
      <c r="E182" s="25" t="s">
        <v>11</v>
      </c>
      <c r="F182" s="25" t="s">
        <v>11</v>
      </c>
      <c r="G182" s="25" t="s">
        <v>11</v>
      </c>
      <c r="H182" s="25" t="s">
        <v>1774</v>
      </c>
      <c r="I182" s="25" t="s">
        <v>11</v>
      </c>
      <c r="J182" s="25" t="s">
        <v>11</v>
      </c>
      <c r="K182" s="25" t="s">
        <v>11</v>
      </c>
      <c r="L182" s="25" t="s">
        <v>1623</v>
      </c>
      <c r="M182" s="25" t="s">
        <v>11</v>
      </c>
      <c r="N182" s="25" t="s">
        <v>11</v>
      </c>
      <c r="O182" s="25" t="s">
        <v>11</v>
      </c>
      <c r="P182" s="25" t="s">
        <v>11</v>
      </c>
      <c r="Q182" s="25" t="s">
        <v>11</v>
      </c>
      <c r="R182" s="25" t="s">
        <v>11</v>
      </c>
      <c r="S182" s="25" t="s">
        <v>11</v>
      </c>
      <c r="T182" s="25" t="s">
        <v>1651</v>
      </c>
      <c r="U182" s="25" t="s">
        <v>10</v>
      </c>
      <c r="V182" s="25" t="s">
        <v>11</v>
      </c>
      <c r="W182" s="25" t="s">
        <v>11</v>
      </c>
      <c r="X182" s="25">
        <v>0</v>
      </c>
      <c r="Y182" s="25" t="s">
        <v>11</v>
      </c>
      <c r="Z182" s="25" t="s">
        <v>1539</v>
      </c>
      <c r="AA182" s="25" t="s">
        <v>11</v>
      </c>
      <c r="AB182" s="25" t="s">
        <v>11</v>
      </c>
      <c r="AC182" s="25" t="s">
        <v>11</v>
      </c>
      <c r="AD182" s="25">
        <v>0</v>
      </c>
      <c r="AE182" s="25">
        <v>0</v>
      </c>
      <c r="AF182" s="25">
        <v>73200</v>
      </c>
      <c r="AG182" s="25" t="s">
        <v>2649</v>
      </c>
    </row>
    <row r="183" spans="1:33">
      <c r="A183" s="25" t="s">
        <v>4491</v>
      </c>
      <c r="B183" s="25" t="s">
        <v>4492</v>
      </c>
      <c r="C183" s="25" t="s">
        <v>1541</v>
      </c>
      <c r="D183" s="25" t="s">
        <v>11</v>
      </c>
      <c r="E183" s="25" t="s">
        <v>11</v>
      </c>
      <c r="F183" s="25" t="s">
        <v>4493</v>
      </c>
      <c r="G183" s="25" t="s">
        <v>1564</v>
      </c>
      <c r="H183" s="25" t="s">
        <v>4494</v>
      </c>
      <c r="I183" s="25" t="s">
        <v>1547</v>
      </c>
      <c r="J183" s="25" t="s">
        <v>1623</v>
      </c>
      <c r="K183" s="25" t="s">
        <v>1559</v>
      </c>
      <c r="L183" s="25" t="s">
        <v>1623</v>
      </c>
      <c r="M183" s="25" t="s">
        <v>11</v>
      </c>
      <c r="N183" s="25" t="s">
        <v>11</v>
      </c>
      <c r="O183" s="25" t="s">
        <v>11</v>
      </c>
      <c r="P183" s="25" t="s">
        <v>11</v>
      </c>
      <c r="Q183" s="25" t="s">
        <v>4494</v>
      </c>
      <c r="R183" s="25" t="s">
        <v>11</v>
      </c>
      <c r="S183" s="25" t="s">
        <v>11</v>
      </c>
      <c r="T183" s="25" t="s">
        <v>11</v>
      </c>
      <c r="U183" s="25" t="s">
        <v>10</v>
      </c>
      <c r="V183" s="25" t="s">
        <v>11</v>
      </c>
      <c r="W183" s="25" t="s">
        <v>11</v>
      </c>
      <c r="X183" s="25">
        <v>0</v>
      </c>
      <c r="Y183" s="25" t="s">
        <v>11</v>
      </c>
      <c r="Z183" s="25" t="s">
        <v>1539</v>
      </c>
      <c r="AA183" s="25" t="s">
        <v>11</v>
      </c>
      <c r="AB183" s="25" t="s">
        <v>11</v>
      </c>
      <c r="AC183" s="25" t="s">
        <v>11</v>
      </c>
      <c r="AD183" s="25">
        <v>840</v>
      </c>
      <c r="AE183" s="25">
        <v>0</v>
      </c>
      <c r="AF183" s="25">
        <v>3316</v>
      </c>
      <c r="AG183" s="25" t="s">
        <v>1626</v>
      </c>
    </row>
    <row r="184" spans="1:33">
      <c r="A184" s="25" t="s">
        <v>1936</v>
      </c>
      <c r="B184" s="25" t="s">
        <v>1937</v>
      </c>
      <c r="C184" s="25" t="s">
        <v>1536</v>
      </c>
      <c r="D184" s="25" t="s">
        <v>11</v>
      </c>
      <c r="E184" s="25" t="s">
        <v>11</v>
      </c>
      <c r="F184" s="25" t="s">
        <v>11</v>
      </c>
      <c r="G184" s="25" t="s">
        <v>11</v>
      </c>
      <c r="H184" s="25" t="s">
        <v>1938</v>
      </c>
      <c r="I184" s="25" t="s">
        <v>1554</v>
      </c>
      <c r="J184" s="25" t="s">
        <v>1623</v>
      </c>
      <c r="K184" s="25" t="s">
        <v>1939</v>
      </c>
      <c r="L184" s="25" t="s">
        <v>1623</v>
      </c>
      <c r="M184" s="25" t="s">
        <v>11</v>
      </c>
      <c r="N184" s="25" t="s">
        <v>11</v>
      </c>
      <c r="O184" s="25" t="s">
        <v>11</v>
      </c>
      <c r="P184" s="25" t="s">
        <v>11</v>
      </c>
      <c r="Q184" s="25" t="s">
        <v>11</v>
      </c>
      <c r="R184" s="25" t="s">
        <v>11</v>
      </c>
      <c r="S184" s="25" t="s">
        <v>11</v>
      </c>
      <c r="T184" s="25" t="s">
        <v>1891</v>
      </c>
      <c r="U184" s="25" t="s">
        <v>16</v>
      </c>
      <c r="V184" s="25" t="s">
        <v>11</v>
      </c>
      <c r="W184" s="25" t="s">
        <v>11</v>
      </c>
      <c r="X184" s="25">
        <v>0</v>
      </c>
      <c r="Y184" s="25" t="s">
        <v>11</v>
      </c>
      <c r="Z184" s="25" t="s">
        <v>1645</v>
      </c>
      <c r="AA184" s="25" t="s">
        <v>1560</v>
      </c>
      <c r="AB184" s="25" t="s">
        <v>1940</v>
      </c>
      <c r="AC184" s="25" t="s">
        <v>958</v>
      </c>
      <c r="AD184" s="25">
        <v>0</v>
      </c>
      <c r="AE184" s="25">
        <v>0</v>
      </c>
      <c r="AF184" s="25">
        <v>0</v>
      </c>
      <c r="AG184" s="25" t="s">
        <v>7</v>
      </c>
    </row>
    <row r="185" spans="1:33">
      <c r="A185" s="25" t="s">
        <v>4310</v>
      </c>
      <c r="B185" s="25" t="s">
        <v>4311</v>
      </c>
      <c r="C185" s="25" t="s">
        <v>1541</v>
      </c>
      <c r="D185" s="25" t="s">
        <v>11</v>
      </c>
      <c r="E185" s="25" t="s">
        <v>11</v>
      </c>
      <c r="F185" s="25" t="s">
        <v>4312</v>
      </c>
      <c r="G185" s="25" t="s">
        <v>1546</v>
      </c>
      <c r="H185" s="25" t="s">
        <v>4313</v>
      </c>
      <c r="I185" s="25" t="s">
        <v>1797</v>
      </c>
      <c r="J185" s="25" t="s">
        <v>1623</v>
      </c>
      <c r="K185" s="25" t="s">
        <v>1560</v>
      </c>
      <c r="L185" s="25" t="s">
        <v>1623</v>
      </c>
      <c r="M185" s="25" t="s">
        <v>11</v>
      </c>
      <c r="N185" s="25" t="s">
        <v>11</v>
      </c>
      <c r="O185" s="25" t="s">
        <v>4314</v>
      </c>
      <c r="P185" s="25" t="s">
        <v>11</v>
      </c>
      <c r="Q185" s="25" t="s">
        <v>4313</v>
      </c>
      <c r="R185" s="25" t="s">
        <v>11</v>
      </c>
      <c r="S185" s="25" t="s">
        <v>11</v>
      </c>
      <c r="T185" s="25" t="s">
        <v>4315</v>
      </c>
      <c r="U185" s="25" t="s">
        <v>1563</v>
      </c>
      <c r="V185" s="25" t="s">
        <v>11</v>
      </c>
      <c r="W185" s="25" t="s">
        <v>11</v>
      </c>
      <c r="X185" s="25">
        <v>0</v>
      </c>
      <c r="Y185" s="25" t="s">
        <v>11</v>
      </c>
      <c r="Z185" s="25" t="s">
        <v>1539</v>
      </c>
      <c r="AA185" s="25" t="s">
        <v>11</v>
      </c>
      <c r="AB185" s="25" t="s">
        <v>11</v>
      </c>
      <c r="AC185" s="25" t="s">
        <v>11</v>
      </c>
      <c r="AD185" s="25">
        <v>230</v>
      </c>
      <c r="AE185" s="25">
        <v>0</v>
      </c>
      <c r="AF185" s="25">
        <v>980</v>
      </c>
      <c r="AG185" s="25" t="s">
        <v>1549</v>
      </c>
    </row>
    <row r="186" spans="1:33">
      <c r="A186" s="25" t="s">
        <v>4158</v>
      </c>
      <c r="B186" s="25" t="s">
        <v>4159</v>
      </c>
      <c r="C186" s="25" t="s">
        <v>1541</v>
      </c>
      <c r="D186" s="25" t="s">
        <v>11</v>
      </c>
      <c r="E186" s="25" t="s">
        <v>11</v>
      </c>
      <c r="F186" s="25" t="s">
        <v>11</v>
      </c>
      <c r="G186" s="25" t="s">
        <v>11</v>
      </c>
      <c r="H186" s="25" t="s">
        <v>4160</v>
      </c>
      <c r="I186" s="25" t="s">
        <v>1547</v>
      </c>
      <c r="J186" s="25" t="s">
        <v>11</v>
      </c>
      <c r="K186" s="25" t="s">
        <v>11</v>
      </c>
      <c r="L186" s="25" t="s">
        <v>1623</v>
      </c>
      <c r="M186" s="25" t="s">
        <v>11</v>
      </c>
      <c r="N186" s="25" t="s">
        <v>11</v>
      </c>
      <c r="O186" s="25" t="s">
        <v>11</v>
      </c>
      <c r="P186" s="25" t="s">
        <v>11</v>
      </c>
      <c r="Q186" s="25" t="s">
        <v>11</v>
      </c>
      <c r="R186" s="25" t="s">
        <v>11</v>
      </c>
      <c r="S186" s="25" t="s">
        <v>11</v>
      </c>
      <c r="T186" s="25" t="s">
        <v>1741</v>
      </c>
      <c r="U186" s="25" t="s">
        <v>1657</v>
      </c>
      <c r="V186" s="25" t="s">
        <v>11</v>
      </c>
      <c r="W186" s="25" t="s">
        <v>11</v>
      </c>
      <c r="X186" s="25">
        <v>0</v>
      </c>
      <c r="Y186" s="25" t="s">
        <v>11</v>
      </c>
      <c r="Z186" s="25" t="s">
        <v>1539</v>
      </c>
      <c r="AA186" s="25" t="s">
        <v>11</v>
      </c>
      <c r="AB186" s="25" t="s">
        <v>11</v>
      </c>
      <c r="AC186" s="25" t="s">
        <v>11</v>
      </c>
      <c r="AD186" s="25">
        <v>1520</v>
      </c>
      <c r="AE186" s="25">
        <v>0</v>
      </c>
      <c r="AF186" s="25">
        <v>0</v>
      </c>
      <c r="AG186" s="25" t="s">
        <v>7217</v>
      </c>
    </row>
    <row r="187" spans="1:33">
      <c r="A187" s="25" t="s">
        <v>2716</v>
      </c>
      <c r="B187" s="25" t="s">
        <v>2717</v>
      </c>
      <c r="C187" s="25" t="s">
        <v>1536</v>
      </c>
      <c r="D187" s="25" t="s">
        <v>11</v>
      </c>
      <c r="E187" s="25" t="s">
        <v>11</v>
      </c>
      <c r="F187" s="25" t="s">
        <v>2718</v>
      </c>
      <c r="G187" s="25" t="s">
        <v>1569</v>
      </c>
      <c r="H187" s="25" t="s">
        <v>2719</v>
      </c>
      <c r="I187" s="25" t="s">
        <v>1547</v>
      </c>
      <c r="J187" s="25" t="s">
        <v>1623</v>
      </c>
      <c r="K187" s="25" t="s">
        <v>1537</v>
      </c>
      <c r="L187" s="25" t="s">
        <v>1623</v>
      </c>
      <c r="M187" s="25" t="s">
        <v>11</v>
      </c>
      <c r="N187" s="25" t="s">
        <v>11</v>
      </c>
      <c r="O187" s="25" t="s">
        <v>11</v>
      </c>
      <c r="P187" s="25" t="s">
        <v>11</v>
      </c>
      <c r="Q187" s="25" t="s">
        <v>2719</v>
      </c>
      <c r="R187" s="25" t="s">
        <v>11</v>
      </c>
      <c r="S187" s="25" t="s">
        <v>11</v>
      </c>
      <c r="T187" s="25" t="s">
        <v>2720</v>
      </c>
      <c r="U187" s="25" t="s">
        <v>1562</v>
      </c>
      <c r="V187" s="25" t="s">
        <v>11</v>
      </c>
      <c r="W187" s="25" t="s">
        <v>11</v>
      </c>
      <c r="X187" s="25">
        <v>0</v>
      </c>
      <c r="Y187" s="25" t="s">
        <v>11</v>
      </c>
      <c r="Z187" s="25" t="s">
        <v>1539</v>
      </c>
      <c r="AA187" s="25" t="s">
        <v>11</v>
      </c>
      <c r="AB187" s="25" t="s">
        <v>11</v>
      </c>
      <c r="AC187" s="25" t="s">
        <v>11</v>
      </c>
      <c r="AD187" s="25">
        <v>230</v>
      </c>
      <c r="AE187" s="25">
        <v>0</v>
      </c>
      <c r="AF187" s="25">
        <v>980</v>
      </c>
      <c r="AG187" s="25" t="s">
        <v>1549</v>
      </c>
    </row>
    <row r="188" spans="1:33">
      <c r="A188" s="25" t="s">
        <v>4072</v>
      </c>
      <c r="B188" s="25" t="s">
        <v>4073</v>
      </c>
      <c r="C188" s="25" t="s">
        <v>1541</v>
      </c>
      <c r="D188" s="25" t="s">
        <v>11</v>
      </c>
      <c r="E188" s="25" t="s">
        <v>11</v>
      </c>
      <c r="F188" s="25" t="s">
        <v>11</v>
      </c>
      <c r="G188" s="25" t="s">
        <v>11</v>
      </c>
      <c r="H188" s="25" t="s">
        <v>4074</v>
      </c>
      <c r="I188" s="25" t="s">
        <v>11</v>
      </c>
      <c r="J188" s="25" t="s">
        <v>11</v>
      </c>
      <c r="K188" s="25" t="s">
        <v>11</v>
      </c>
      <c r="L188" s="25" t="s">
        <v>1623</v>
      </c>
      <c r="M188" s="25" t="s">
        <v>11</v>
      </c>
      <c r="N188" s="25" t="s">
        <v>11</v>
      </c>
      <c r="O188" s="25" t="s">
        <v>11</v>
      </c>
      <c r="P188" s="25" t="s">
        <v>11</v>
      </c>
      <c r="Q188" s="25" t="s">
        <v>11</v>
      </c>
      <c r="R188" s="25" t="s">
        <v>11</v>
      </c>
      <c r="S188" s="25" t="s">
        <v>11</v>
      </c>
      <c r="T188" s="25" t="s">
        <v>1633</v>
      </c>
      <c r="U188" s="25" t="s">
        <v>10</v>
      </c>
      <c r="V188" s="25" t="s">
        <v>11</v>
      </c>
      <c r="W188" s="25" t="s">
        <v>11</v>
      </c>
      <c r="X188" s="25">
        <v>0</v>
      </c>
      <c r="Y188" s="25" t="s">
        <v>11</v>
      </c>
      <c r="Z188" s="25" t="s">
        <v>1539</v>
      </c>
      <c r="AA188" s="25" t="s">
        <v>11</v>
      </c>
      <c r="AB188" s="25" t="s">
        <v>11</v>
      </c>
      <c r="AC188" s="25" t="s">
        <v>11</v>
      </c>
      <c r="AD188" s="25">
        <v>1680</v>
      </c>
      <c r="AE188" s="25">
        <v>0</v>
      </c>
      <c r="AF188" s="25">
        <v>11725</v>
      </c>
      <c r="AG188" s="25" t="s">
        <v>7218</v>
      </c>
    </row>
    <row r="189" spans="1:33">
      <c r="A189" s="25" t="s">
        <v>4281</v>
      </c>
      <c r="B189" s="25" t="s">
        <v>4282</v>
      </c>
      <c r="C189" s="25" t="s">
        <v>1536</v>
      </c>
      <c r="D189" s="25" t="s">
        <v>11</v>
      </c>
      <c r="E189" s="25" t="s">
        <v>11</v>
      </c>
      <c r="F189" s="25" t="s">
        <v>11</v>
      </c>
      <c r="G189" s="25" t="s">
        <v>11</v>
      </c>
      <c r="H189" s="25" t="s">
        <v>4270</v>
      </c>
      <c r="I189" s="25" t="s">
        <v>11</v>
      </c>
      <c r="J189" s="25" t="s">
        <v>11</v>
      </c>
      <c r="K189" s="25" t="s">
        <v>11</v>
      </c>
      <c r="L189" s="25" t="s">
        <v>1623</v>
      </c>
      <c r="M189" s="25" t="s">
        <v>11</v>
      </c>
      <c r="N189" s="25" t="s">
        <v>11</v>
      </c>
      <c r="O189" s="25" t="s">
        <v>11</v>
      </c>
      <c r="P189" s="25" t="s">
        <v>11</v>
      </c>
      <c r="Q189" s="25" t="s">
        <v>11</v>
      </c>
      <c r="R189" s="25" t="s">
        <v>11</v>
      </c>
      <c r="S189" s="25" t="s">
        <v>11</v>
      </c>
      <c r="T189" s="25" t="s">
        <v>1651</v>
      </c>
      <c r="U189" s="25" t="s">
        <v>16</v>
      </c>
      <c r="V189" s="25" t="s">
        <v>11</v>
      </c>
      <c r="W189" s="25" t="s">
        <v>11</v>
      </c>
      <c r="X189" s="25">
        <v>0</v>
      </c>
      <c r="Y189" s="25" t="s">
        <v>11</v>
      </c>
      <c r="Z189" s="25" t="s">
        <v>1539</v>
      </c>
      <c r="AA189" s="25" t="s">
        <v>11</v>
      </c>
      <c r="AB189" s="25" t="s">
        <v>11</v>
      </c>
      <c r="AC189" s="25" t="s">
        <v>11</v>
      </c>
      <c r="AD189" s="25">
        <v>560</v>
      </c>
      <c r="AE189" s="25">
        <v>0</v>
      </c>
      <c r="AF189" s="25">
        <v>18366</v>
      </c>
      <c r="AG189" s="25" t="s">
        <v>7219</v>
      </c>
    </row>
    <row r="190" spans="1:33">
      <c r="A190" s="25" t="s">
        <v>4862</v>
      </c>
      <c r="B190" s="25" t="s">
        <v>4863</v>
      </c>
      <c r="C190" s="25" t="s">
        <v>1541</v>
      </c>
      <c r="D190" s="25" t="s">
        <v>11</v>
      </c>
      <c r="E190" s="25" t="s">
        <v>11</v>
      </c>
      <c r="F190" s="25" t="s">
        <v>11</v>
      </c>
      <c r="G190" s="25" t="s">
        <v>11</v>
      </c>
      <c r="H190" s="25" t="s">
        <v>4864</v>
      </c>
      <c r="I190" s="25" t="s">
        <v>11</v>
      </c>
      <c r="J190" s="25" t="s">
        <v>11</v>
      </c>
      <c r="K190" s="25" t="s">
        <v>11</v>
      </c>
      <c r="L190" s="25" t="s">
        <v>1623</v>
      </c>
      <c r="M190" s="25" t="s">
        <v>11</v>
      </c>
      <c r="N190" s="25" t="s">
        <v>11</v>
      </c>
      <c r="O190" s="25" t="s">
        <v>11</v>
      </c>
      <c r="P190" s="25" t="s">
        <v>11</v>
      </c>
      <c r="Q190" s="25" t="s">
        <v>11</v>
      </c>
      <c r="R190" s="25" t="s">
        <v>11</v>
      </c>
      <c r="S190" s="25" t="s">
        <v>11</v>
      </c>
      <c r="T190" s="25" t="s">
        <v>3892</v>
      </c>
      <c r="U190" s="25" t="s">
        <v>12</v>
      </c>
      <c r="V190" s="25" t="s">
        <v>11</v>
      </c>
      <c r="W190" s="25" t="s">
        <v>11</v>
      </c>
      <c r="X190" s="25">
        <v>0</v>
      </c>
      <c r="Y190" s="25" t="s">
        <v>11</v>
      </c>
      <c r="Z190" s="25" t="s">
        <v>1539</v>
      </c>
      <c r="AA190" s="25" t="s">
        <v>11</v>
      </c>
      <c r="AB190" s="25" t="s">
        <v>11</v>
      </c>
      <c r="AC190" s="25" t="s">
        <v>11</v>
      </c>
      <c r="AD190" s="25">
        <v>0</v>
      </c>
      <c r="AE190" s="25">
        <v>0</v>
      </c>
      <c r="AF190" s="25">
        <v>17685</v>
      </c>
      <c r="AG190" s="25" t="s">
        <v>7220</v>
      </c>
    </row>
    <row r="191" spans="1:33">
      <c r="A191" s="25" t="s">
        <v>4487</v>
      </c>
      <c r="B191" s="25" t="s">
        <v>4488</v>
      </c>
      <c r="C191" s="25" t="s">
        <v>1541</v>
      </c>
      <c r="D191" s="25" t="s">
        <v>11</v>
      </c>
      <c r="E191" s="25" t="s">
        <v>11</v>
      </c>
      <c r="F191" s="25" t="s">
        <v>11</v>
      </c>
      <c r="G191" s="25" t="s">
        <v>11</v>
      </c>
      <c r="H191" s="25" t="s">
        <v>4489</v>
      </c>
      <c r="I191" s="25" t="s">
        <v>11</v>
      </c>
      <c r="J191" s="25" t="s">
        <v>11</v>
      </c>
      <c r="K191" s="25" t="s">
        <v>11</v>
      </c>
      <c r="L191" s="25" t="s">
        <v>1623</v>
      </c>
      <c r="M191" s="25" t="s">
        <v>11</v>
      </c>
      <c r="N191" s="25" t="s">
        <v>11</v>
      </c>
      <c r="O191" s="25" t="s">
        <v>11</v>
      </c>
      <c r="P191" s="25" t="s">
        <v>11</v>
      </c>
      <c r="Q191" s="25" t="s">
        <v>11</v>
      </c>
      <c r="R191" s="25" t="s">
        <v>11</v>
      </c>
      <c r="S191" s="25" t="s">
        <v>11</v>
      </c>
      <c r="T191" s="25" t="s">
        <v>1633</v>
      </c>
      <c r="U191" s="25" t="s">
        <v>10</v>
      </c>
      <c r="V191" s="25" t="s">
        <v>11</v>
      </c>
      <c r="W191" s="25" t="s">
        <v>11</v>
      </c>
      <c r="X191" s="25">
        <v>0</v>
      </c>
      <c r="Y191" s="25" t="s">
        <v>11</v>
      </c>
      <c r="Z191" s="25" t="s">
        <v>1645</v>
      </c>
      <c r="AA191" s="25" t="s">
        <v>1560</v>
      </c>
      <c r="AB191" s="25" t="s">
        <v>1716</v>
      </c>
      <c r="AC191" s="25" t="s">
        <v>958</v>
      </c>
      <c r="AD191" s="25">
        <v>-25600</v>
      </c>
      <c r="AE191" s="25">
        <v>0</v>
      </c>
      <c r="AF191" s="25">
        <v>28644.18</v>
      </c>
      <c r="AG191" s="25" t="s">
        <v>4490</v>
      </c>
    </row>
    <row r="192" spans="1:33">
      <c r="A192" s="25" t="s">
        <v>1780</v>
      </c>
      <c r="B192" s="25" t="s">
        <v>1781</v>
      </c>
      <c r="C192" s="25" t="s">
        <v>1541</v>
      </c>
      <c r="D192" s="25" t="s">
        <v>11</v>
      </c>
      <c r="E192" s="25" t="s">
        <v>11</v>
      </c>
      <c r="F192" s="25" t="s">
        <v>11</v>
      </c>
      <c r="G192" s="25" t="s">
        <v>11</v>
      </c>
      <c r="H192" s="25" t="s">
        <v>1782</v>
      </c>
      <c r="I192" s="25" t="s">
        <v>11</v>
      </c>
      <c r="J192" s="25" t="s">
        <v>11</v>
      </c>
      <c r="K192" s="25" t="s">
        <v>11</v>
      </c>
      <c r="L192" s="25" t="s">
        <v>1623</v>
      </c>
      <c r="M192" s="25" t="s">
        <v>11</v>
      </c>
      <c r="N192" s="25" t="s">
        <v>11</v>
      </c>
      <c r="O192" s="25" t="s">
        <v>11</v>
      </c>
      <c r="P192" s="25" t="s">
        <v>11</v>
      </c>
      <c r="Q192" s="25" t="s">
        <v>11</v>
      </c>
      <c r="R192" s="25" t="s">
        <v>11</v>
      </c>
      <c r="S192" s="25" t="s">
        <v>11</v>
      </c>
      <c r="T192" s="25" t="s">
        <v>1651</v>
      </c>
      <c r="U192" s="25" t="s">
        <v>14</v>
      </c>
      <c r="V192" s="25" t="s">
        <v>11</v>
      </c>
      <c r="W192" s="25" t="s">
        <v>11</v>
      </c>
      <c r="X192" s="25">
        <v>0</v>
      </c>
      <c r="Y192" s="25" t="s">
        <v>11</v>
      </c>
      <c r="Z192" s="25" t="s">
        <v>1539</v>
      </c>
      <c r="AA192" s="25" t="s">
        <v>11</v>
      </c>
      <c r="AB192" s="25" t="s">
        <v>11</v>
      </c>
      <c r="AC192" s="25" t="s">
        <v>11</v>
      </c>
      <c r="AD192" s="25">
        <v>844.12</v>
      </c>
      <c r="AE192" s="25">
        <v>0</v>
      </c>
      <c r="AF192" s="25">
        <v>56781.34</v>
      </c>
      <c r="AG192" s="25" t="s">
        <v>1783</v>
      </c>
    </row>
    <row r="193" spans="1:33">
      <c r="A193" s="25" t="s">
        <v>4006</v>
      </c>
      <c r="B193" s="25" t="s">
        <v>4007</v>
      </c>
      <c r="C193" s="25" t="s">
        <v>1541</v>
      </c>
      <c r="D193" s="25" t="s">
        <v>11</v>
      </c>
      <c r="E193" s="25" t="s">
        <v>11</v>
      </c>
      <c r="F193" s="25" t="s">
        <v>11</v>
      </c>
      <c r="G193" s="25" t="s">
        <v>11</v>
      </c>
      <c r="H193" s="25" t="s">
        <v>4008</v>
      </c>
      <c r="I193" s="25" t="s">
        <v>11</v>
      </c>
      <c r="J193" s="25" t="s">
        <v>11</v>
      </c>
      <c r="K193" s="25" t="s">
        <v>1948</v>
      </c>
      <c r="L193" s="25" t="s">
        <v>1623</v>
      </c>
      <c r="M193" s="25" t="s">
        <v>11</v>
      </c>
      <c r="N193" s="25" t="s">
        <v>11</v>
      </c>
      <c r="O193" s="25" t="s">
        <v>4009</v>
      </c>
      <c r="P193" s="25" t="s">
        <v>11</v>
      </c>
      <c r="Q193" s="25" t="s">
        <v>11</v>
      </c>
      <c r="R193" s="25" t="s">
        <v>11</v>
      </c>
      <c r="S193" s="25" t="s">
        <v>11</v>
      </c>
      <c r="T193" s="25" t="s">
        <v>1661</v>
      </c>
      <c r="U193" s="25" t="s">
        <v>16</v>
      </c>
      <c r="V193" s="25" t="s">
        <v>11</v>
      </c>
      <c r="W193" s="25" t="s">
        <v>11</v>
      </c>
      <c r="X193" s="25">
        <v>0</v>
      </c>
      <c r="Y193" s="25" t="s">
        <v>11</v>
      </c>
      <c r="Z193" s="25" t="s">
        <v>1539</v>
      </c>
      <c r="AA193" s="25" t="s">
        <v>11</v>
      </c>
      <c r="AB193" s="25" t="s">
        <v>11</v>
      </c>
      <c r="AC193" s="25" t="s">
        <v>11</v>
      </c>
      <c r="AD193" s="25">
        <v>24000</v>
      </c>
      <c r="AE193" s="25">
        <v>0</v>
      </c>
      <c r="AF193" s="25">
        <v>20800</v>
      </c>
      <c r="AG193" s="25" t="s">
        <v>7221</v>
      </c>
    </row>
    <row r="194" spans="1:33">
      <c r="A194" s="25" t="s">
        <v>3175</v>
      </c>
      <c r="B194" s="25" t="s">
        <v>3176</v>
      </c>
      <c r="C194" s="25" t="s">
        <v>1541</v>
      </c>
      <c r="D194" s="25" t="s">
        <v>11</v>
      </c>
      <c r="E194" s="25" t="s">
        <v>11</v>
      </c>
      <c r="F194" s="25" t="s">
        <v>3177</v>
      </c>
      <c r="G194" s="25" t="s">
        <v>1630</v>
      </c>
      <c r="H194" s="25" t="s">
        <v>3178</v>
      </c>
      <c r="I194" s="25" t="s">
        <v>11</v>
      </c>
      <c r="J194" s="25" t="s">
        <v>11</v>
      </c>
      <c r="K194" s="25" t="s">
        <v>1707</v>
      </c>
      <c r="L194" s="25" t="s">
        <v>1623</v>
      </c>
      <c r="M194" s="25" t="s">
        <v>11</v>
      </c>
      <c r="N194" s="25" t="s">
        <v>11</v>
      </c>
      <c r="O194" s="25" t="s">
        <v>11</v>
      </c>
      <c r="P194" s="25" t="s">
        <v>11</v>
      </c>
      <c r="Q194" s="25" t="s">
        <v>11</v>
      </c>
      <c r="R194" s="25" t="s">
        <v>11</v>
      </c>
      <c r="S194" s="25" t="s">
        <v>11</v>
      </c>
      <c r="T194" s="25" t="s">
        <v>1900</v>
      </c>
      <c r="U194" s="25" t="s">
        <v>16</v>
      </c>
      <c r="V194" s="25" t="s">
        <v>11</v>
      </c>
      <c r="W194" s="25" t="s">
        <v>11</v>
      </c>
      <c r="X194" s="25">
        <v>0</v>
      </c>
      <c r="Y194" s="25" t="s">
        <v>11</v>
      </c>
      <c r="Z194" s="25" t="s">
        <v>1539</v>
      </c>
      <c r="AA194" s="25" t="s">
        <v>11</v>
      </c>
      <c r="AB194" s="25" t="s">
        <v>11</v>
      </c>
      <c r="AC194" s="25" t="s">
        <v>11</v>
      </c>
      <c r="AD194" s="25">
        <v>840</v>
      </c>
      <c r="AE194" s="25">
        <v>0</v>
      </c>
      <c r="AF194" s="25">
        <v>18584.97</v>
      </c>
      <c r="AG194" s="25" t="s">
        <v>7222</v>
      </c>
    </row>
    <row r="195" spans="1:33">
      <c r="A195" s="25" t="s">
        <v>2784</v>
      </c>
      <c r="B195" s="25" t="s">
        <v>2785</v>
      </c>
      <c r="C195" s="25" t="s">
        <v>1536</v>
      </c>
      <c r="D195" s="25" t="s">
        <v>11</v>
      </c>
      <c r="E195" s="25" t="s">
        <v>11</v>
      </c>
      <c r="F195" s="25" t="s">
        <v>2786</v>
      </c>
      <c r="G195" s="25" t="s">
        <v>1630</v>
      </c>
      <c r="H195" s="25" t="s">
        <v>2787</v>
      </c>
      <c r="I195" s="25" t="s">
        <v>1571</v>
      </c>
      <c r="J195" s="25" t="s">
        <v>1623</v>
      </c>
      <c r="K195" s="25" t="s">
        <v>2788</v>
      </c>
      <c r="L195" s="25" t="s">
        <v>1623</v>
      </c>
      <c r="M195" s="25" t="s">
        <v>11</v>
      </c>
      <c r="N195" s="25" t="s">
        <v>11</v>
      </c>
      <c r="O195" s="25" t="s">
        <v>11</v>
      </c>
      <c r="P195" s="25" t="s">
        <v>11</v>
      </c>
      <c r="Q195" s="25" t="s">
        <v>2789</v>
      </c>
      <c r="R195" s="25" t="s">
        <v>11</v>
      </c>
      <c r="S195" s="25" t="s">
        <v>11</v>
      </c>
      <c r="T195" s="25" t="s">
        <v>1625</v>
      </c>
      <c r="U195" s="25" t="s">
        <v>16</v>
      </c>
      <c r="V195" s="25" t="s">
        <v>11</v>
      </c>
      <c r="W195" s="25" t="s">
        <v>11</v>
      </c>
      <c r="X195" s="25">
        <v>0</v>
      </c>
      <c r="Y195" s="25" t="s">
        <v>11</v>
      </c>
      <c r="Z195" s="25" t="s">
        <v>1539</v>
      </c>
      <c r="AA195" s="25" t="s">
        <v>11</v>
      </c>
      <c r="AB195" s="25" t="s">
        <v>11</v>
      </c>
      <c r="AC195" s="25" t="s">
        <v>11</v>
      </c>
      <c r="AD195" s="25">
        <v>280</v>
      </c>
      <c r="AE195" s="25">
        <v>0</v>
      </c>
      <c r="AF195" s="25">
        <v>9696</v>
      </c>
      <c r="AG195" s="25" t="s">
        <v>2790</v>
      </c>
    </row>
    <row r="196" spans="1:33">
      <c r="A196" s="25" t="s">
        <v>2107</v>
      </c>
      <c r="B196" s="25" t="s">
        <v>2108</v>
      </c>
      <c r="C196" s="25" t="s">
        <v>1541</v>
      </c>
      <c r="D196" s="25" t="s">
        <v>11</v>
      </c>
      <c r="E196" s="25" t="s">
        <v>11</v>
      </c>
      <c r="F196" s="25" t="s">
        <v>2109</v>
      </c>
      <c r="G196" s="25" t="s">
        <v>116</v>
      </c>
      <c r="H196" s="25" t="s">
        <v>2110</v>
      </c>
      <c r="I196" s="25" t="s">
        <v>1547</v>
      </c>
      <c r="J196" s="25" t="s">
        <v>1623</v>
      </c>
      <c r="K196" s="25" t="s">
        <v>2111</v>
      </c>
      <c r="L196" s="25" t="s">
        <v>1623</v>
      </c>
      <c r="M196" s="25" t="s">
        <v>11</v>
      </c>
      <c r="N196" s="25" t="s">
        <v>11</v>
      </c>
      <c r="O196" s="25" t="s">
        <v>11</v>
      </c>
      <c r="P196" s="25" t="s">
        <v>2112</v>
      </c>
      <c r="Q196" s="25" t="s">
        <v>11</v>
      </c>
      <c r="R196" s="25" t="s">
        <v>11</v>
      </c>
      <c r="S196" s="25" t="s">
        <v>11</v>
      </c>
      <c r="T196" s="25" t="s">
        <v>2113</v>
      </c>
      <c r="U196" s="25" t="s">
        <v>12</v>
      </c>
      <c r="V196" s="25" t="s">
        <v>11</v>
      </c>
      <c r="W196" s="25" t="s">
        <v>11</v>
      </c>
      <c r="X196" s="25">
        <v>0</v>
      </c>
      <c r="Y196" s="25" t="s">
        <v>11</v>
      </c>
      <c r="Z196" s="25" t="s">
        <v>1539</v>
      </c>
      <c r="AA196" s="25" t="s">
        <v>11</v>
      </c>
      <c r="AB196" s="25" t="s">
        <v>11</v>
      </c>
      <c r="AC196" s="25" t="s">
        <v>11</v>
      </c>
      <c r="AD196" s="25">
        <v>560</v>
      </c>
      <c r="AE196" s="25">
        <v>0</v>
      </c>
      <c r="AF196" s="25">
        <v>2901.5</v>
      </c>
      <c r="AG196" s="25" t="s">
        <v>5314</v>
      </c>
    </row>
    <row r="197" spans="1:33">
      <c r="A197" s="25" t="s">
        <v>3503</v>
      </c>
      <c r="B197" s="25" t="s">
        <v>3504</v>
      </c>
      <c r="C197" s="25" t="s">
        <v>1536</v>
      </c>
      <c r="D197" s="25" t="s">
        <v>11</v>
      </c>
      <c r="E197" s="25" t="s">
        <v>11</v>
      </c>
      <c r="F197" s="25" t="s">
        <v>11</v>
      </c>
      <c r="G197" s="25" t="s">
        <v>11</v>
      </c>
      <c r="H197" s="25" t="s">
        <v>3505</v>
      </c>
      <c r="I197" s="25" t="s">
        <v>11</v>
      </c>
      <c r="J197" s="25" t="s">
        <v>11</v>
      </c>
      <c r="K197" s="25" t="s">
        <v>11</v>
      </c>
      <c r="L197" s="25" t="s">
        <v>1623</v>
      </c>
      <c r="M197" s="25" t="s">
        <v>11</v>
      </c>
      <c r="N197" s="25" t="s">
        <v>11</v>
      </c>
      <c r="O197" s="25" t="s">
        <v>11</v>
      </c>
      <c r="P197" s="25" t="s">
        <v>11</v>
      </c>
      <c r="Q197" s="25" t="s">
        <v>11</v>
      </c>
      <c r="R197" s="25" t="s">
        <v>11</v>
      </c>
      <c r="S197" s="25" t="s">
        <v>11</v>
      </c>
      <c r="T197" s="25" t="s">
        <v>1633</v>
      </c>
      <c r="U197" s="25" t="s">
        <v>10</v>
      </c>
      <c r="V197" s="25" t="s">
        <v>11</v>
      </c>
      <c r="W197" s="25" t="s">
        <v>11</v>
      </c>
      <c r="X197" s="25">
        <v>0</v>
      </c>
      <c r="Y197" s="25" t="s">
        <v>11</v>
      </c>
      <c r="Z197" s="25" t="s">
        <v>1539</v>
      </c>
      <c r="AA197" s="25" t="s">
        <v>11</v>
      </c>
      <c r="AB197" s="25" t="s">
        <v>11</v>
      </c>
      <c r="AC197" s="25" t="s">
        <v>11</v>
      </c>
      <c r="AD197" s="25">
        <v>1040</v>
      </c>
      <c r="AE197" s="25">
        <v>0</v>
      </c>
      <c r="AF197" s="25">
        <v>18637.03</v>
      </c>
      <c r="AG197" s="25" t="s">
        <v>3506</v>
      </c>
    </row>
    <row r="198" spans="1:33">
      <c r="A198" s="25" t="s">
        <v>4028</v>
      </c>
      <c r="B198" s="25" t="s">
        <v>4029</v>
      </c>
      <c r="C198" s="25" t="s">
        <v>1541</v>
      </c>
      <c r="D198" s="25" t="s">
        <v>11</v>
      </c>
      <c r="E198" s="25" t="s">
        <v>11</v>
      </c>
      <c r="F198" s="25" t="s">
        <v>11</v>
      </c>
      <c r="G198" s="25" t="s">
        <v>11</v>
      </c>
      <c r="H198" s="25" t="s">
        <v>4030</v>
      </c>
      <c r="I198" s="25" t="s">
        <v>11</v>
      </c>
      <c r="J198" s="25" t="s">
        <v>11</v>
      </c>
      <c r="K198" s="25" t="s">
        <v>11</v>
      </c>
      <c r="L198" s="25" t="s">
        <v>1623</v>
      </c>
      <c r="M198" s="25" t="s">
        <v>1643</v>
      </c>
      <c r="N198" s="25" t="s">
        <v>11</v>
      </c>
      <c r="O198" s="25" t="s">
        <v>11</v>
      </c>
      <c r="P198" s="25" t="s">
        <v>11</v>
      </c>
      <c r="Q198" s="25" t="s">
        <v>11</v>
      </c>
      <c r="R198" s="25" t="s">
        <v>11</v>
      </c>
      <c r="S198" s="25" t="s">
        <v>11</v>
      </c>
      <c r="T198" s="25" t="s">
        <v>1651</v>
      </c>
      <c r="U198" s="25" t="s">
        <v>14</v>
      </c>
      <c r="V198" s="25" t="s">
        <v>11</v>
      </c>
      <c r="W198" s="25" t="s">
        <v>11</v>
      </c>
      <c r="X198" s="25">
        <v>0</v>
      </c>
      <c r="Y198" s="25" t="s">
        <v>11</v>
      </c>
      <c r="Z198" s="25" t="s">
        <v>1539</v>
      </c>
      <c r="AA198" s="25" t="s">
        <v>11</v>
      </c>
      <c r="AB198" s="25" t="s">
        <v>11</v>
      </c>
      <c r="AC198" s="25" t="s">
        <v>11</v>
      </c>
      <c r="AD198" s="25">
        <v>1800</v>
      </c>
      <c r="AE198" s="25">
        <v>0</v>
      </c>
      <c r="AF198" s="25">
        <v>22734.85</v>
      </c>
      <c r="AG198" s="25" t="s">
        <v>7223</v>
      </c>
    </row>
    <row r="199" spans="1:33">
      <c r="A199" s="25" t="s">
        <v>1627</v>
      </c>
      <c r="B199" s="25" t="s">
        <v>1628</v>
      </c>
      <c r="C199" s="25" t="s">
        <v>1536</v>
      </c>
      <c r="D199" s="25" t="s">
        <v>11</v>
      </c>
      <c r="E199" s="25" t="s">
        <v>11</v>
      </c>
      <c r="F199" s="25" t="s">
        <v>1629</v>
      </c>
      <c r="G199" s="25" t="s">
        <v>1630</v>
      </c>
      <c r="H199" s="25" t="s">
        <v>1631</v>
      </c>
      <c r="I199" s="25" t="s">
        <v>11</v>
      </c>
      <c r="J199" s="25" t="s">
        <v>11</v>
      </c>
      <c r="K199" s="25" t="s">
        <v>1632</v>
      </c>
      <c r="L199" s="25" t="s">
        <v>1623</v>
      </c>
      <c r="M199" s="25" t="s">
        <v>11</v>
      </c>
      <c r="N199" s="25" t="s">
        <v>11</v>
      </c>
      <c r="O199" s="25" t="s">
        <v>11</v>
      </c>
      <c r="P199" s="25" t="s">
        <v>11</v>
      </c>
      <c r="Q199" s="25" t="s">
        <v>11</v>
      </c>
      <c r="R199" s="25" t="s">
        <v>11</v>
      </c>
      <c r="S199" s="25" t="s">
        <v>11</v>
      </c>
      <c r="T199" s="25" t="s">
        <v>1633</v>
      </c>
      <c r="U199" s="25" t="s">
        <v>16</v>
      </c>
      <c r="V199" s="25" t="s">
        <v>11</v>
      </c>
      <c r="W199" s="25" t="s">
        <v>11</v>
      </c>
      <c r="X199" s="25">
        <v>0</v>
      </c>
      <c r="Y199" s="25" t="s">
        <v>1634</v>
      </c>
      <c r="Z199" s="25" t="s">
        <v>1539</v>
      </c>
      <c r="AA199" s="25" t="s">
        <v>11</v>
      </c>
      <c r="AB199" s="25" t="s">
        <v>11</v>
      </c>
      <c r="AC199" s="25" t="s">
        <v>11</v>
      </c>
      <c r="AD199" s="25">
        <v>280</v>
      </c>
      <c r="AE199" s="25">
        <v>0</v>
      </c>
      <c r="AF199" s="25">
        <v>11489.75</v>
      </c>
      <c r="AG199" s="25" t="s">
        <v>7224</v>
      </c>
    </row>
    <row r="200" spans="1:33">
      <c r="A200" s="25" t="s">
        <v>3530</v>
      </c>
      <c r="B200" s="25" t="s">
        <v>3531</v>
      </c>
      <c r="C200" s="25" t="s">
        <v>1541</v>
      </c>
      <c r="D200" s="25" t="s">
        <v>11</v>
      </c>
      <c r="E200" s="25" t="s">
        <v>11</v>
      </c>
      <c r="F200" s="25" t="s">
        <v>11</v>
      </c>
      <c r="G200" s="25" t="s">
        <v>11</v>
      </c>
      <c r="H200" s="25" t="s">
        <v>3532</v>
      </c>
      <c r="I200" s="25" t="s">
        <v>11</v>
      </c>
      <c r="J200" s="25" t="s">
        <v>11</v>
      </c>
      <c r="K200" s="25" t="s">
        <v>11</v>
      </c>
      <c r="L200" s="25" t="s">
        <v>1623</v>
      </c>
      <c r="M200" s="25" t="s">
        <v>11</v>
      </c>
      <c r="N200" s="25" t="s">
        <v>11</v>
      </c>
      <c r="O200" s="25" t="s">
        <v>11</v>
      </c>
      <c r="P200" s="25" t="s">
        <v>11</v>
      </c>
      <c r="Q200" s="25" t="s">
        <v>11</v>
      </c>
      <c r="R200" s="25" t="s">
        <v>11</v>
      </c>
      <c r="S200" s="25" t="s">
        <v>11</v>
      </c>
      <c r="T200" s="25" t="s">
        <v>1651</v>
      </c>
      <c r="U200" s="25" t="s">
        <v>15</v>
      </c>
      <c r="V200" s="25" t="s">
        <v>11</v>
      </c>
      <c r="W200" s="25" t="s">
        <v>11</v>
      </c>
      <c r="X200" s="25">
        <v>0</v>
      </c>
      <c r="Y200" s="25" t="s">
        <v>11</v>
      </c>
      <c r="Z200" s="25" t="s">
        <v>1539</v>
      </c>
      <c r="AA200" s="25" t="s">
        <v>11</v>
      </c>
      <c r="AB200" s="25" t="s">
        <v>11</v>
      </c>
      <c r="AC200" s="25" t="s">
        <v>11</v>
      </c>
      <c r="AD200" s="25">
        <v>0</v>
      </c>
      <c r="AE200" s="25">
        <v>0</v>
      </c>
      <c r="AF200" s="25">
        <v>0</v>
      </c>
      <c r="AG200" s="25" t="s">
        <v>7</v>
      </c>
    </row>
    <row r="201" spans="1:33">
      <c r="A201" s="25" t="s">
        <v>2093</v>
      </c>
      <c r="B201" s="25" t="s">
        <v>2094</v>
      </c>
      <c r="C201" s="25" t="s">
        <v>1541</v>
      </c>
      <c r="D201" s="25" t="s">
        <v>11</v>
      </c>
      <c r="E201" s="25" t="s">
        <v>11</v>
      </c>
      <c r="F201" s="25" t="s">
        <v>11</v>
      </c>
      <c r="G201" s="25" t="s">
        <v>11</v>
      </c>
      <c r="H201" s="25" t="s">
        <v>2095</v>
      </c>
      <c r="I201" s="25" t="s">
        <v>11</v>
      </c>
      <c r="J201" s="25" t="s">
        <v>11</v>
      </c>
      <c r="K201" s="25" t="s">
        <v>11</v>
      </c>
      <c r="L201" s="25" t="s">
        <v>1623</v>
      </c>
      <c r="M201" s="25" t="s">
        <v>11</v>
      </c>
      <c r="N201" s="25" t="s">
        <v>11</v>
      </c>
      <c r="O201" s="25" t="s">
        <v>11</v>
      </c>
      <c r="P201" s="25" t="s">
        <v>11</v>
      </c>
      <c r="Q201" s="25" t="s">
        <v>11</v>
      </c>
      <c r="R201" s="25" t="s">
        <v>11</v>
      </c>
      <c r="S201" s="25" t="s">
        <v>11</v>
      </c>
      <c r="T201" s="25" t="s">
        <v>1633</v>
      </c>
      <c r="U201" s="25" t="s">
        <v>14</v>
      </c>
      <c r="V201" s="25" t="s">
        <v>11</v>
      </c>
      <c r="W201" s="25" t="s">
        <v>11</v>
      </c>
      <c r="X201" s="25">
        <v>0</v>
      </c>
      <c r="Y201" s="25" t="s">
        <v>11</v>
      </c>
      <c r="Z201" s="25" t="s">
        <v>1539</v>
      </c>
      <c r="AA201" s="25" t="s">
        <v>11</v>
      </c>
      <c r="AB201" s="25" t="s">
        <v>11</v>
      </c>
      <c r="AC201" s="25" t="s">
        <v>11</v>
      </c>
      <c r="AD201" s="25">
        <v>1120</v>
      </c>
      <c r="AE201" s="25">
        <v>0</v>
      </c>
      <c r="AF201" s="25">
        <v>13214.35</v>
      </c>
      <c r="AG201" s="25" t="s">
        <v>7225</v>
      </c>
    </row>
    <row r="202" spans="1:33">
      <c r="A202" s="25" t="s">
        <v>4732</v>
      </c>
      <c r="B202" s="25" t="s">
        <v>4733</v>
      </c>
      <c r="C202" s="25" t="s">
        <v>1541</v>
      </c>
      <c r="D202" s="25" t="s">
        <v>11</v>
      </c>
      <c r="E202" s="25" t="s">
        <v>11</v>
      </c>
      <c r="F202" s="25" t="s">
        <v>11</v>
      </c>
      <c r="G202" s="25" t="s">
        <v>11</v>
      </c>
      <c r="H202" s="25" t="s">
        <v>4734</v>
      </c>
      <c r="I202" s="25" t="s">
        <v>11</v>
      </c>
      <c r="J202" s="25" t="s">
        <v>11</v>
      </c>
      <c r="K202" s="25" t="s">
        <v>11</v>
      </c>
      <c r="L202" s="25" t="s">
        <v>1623</v>
      </c>
      <c r="M202" s="25" t="s">
        <v>11</v>
      </c>
      <c r="N202" s="25" t="s">
        <v>11</v>
      </c>
      <c r="O202" s="25" t="s">
        <v>11</v>
      </c>
      <c r="P202" s="25" t="s">
        <v>11</v>
      </c>
      <c r="Q202" s="25" t="s">
        <v>11</v>
      </c>
      <c r="R202" s="25" t="s">
        <v>11</v>
      </c>
      <c r="S202" s="25" t="s">
        <v>11</v>
      </c>
      <c r="T202" s="25" t="s">
        <v>1768</v>
      </c>
      <c r="U202" s="25" t="s">
        <v>13</v>
      </c>
      <c r="V202" s="25" t="s">
        <v>11</v>
      </c>
      <c r="W202" s="25" t="s">
        <v>11</v>
      </c>
      <c r="X202" s="25">
        <v>0</v>
      </c>
      <c r="Y202" s="25" t="s">
        <v>11</v>
      </c>
      <c r="Z202" s="25" t="s">
        <v>1539</v>
      </c>
      <c r="AA202" s="25" t="s">
        <v>11</v>
      </c>
      <c r="AB202" s="25" t="s">
        <v>11</v>
      </c>
      <c r="AC202" s="25" t="s">
        <v>11</v>
      </c>
      <c r="AD202" s="25">
        <v>0</v>
      </c>
      <c r="AE202" s="25">
        <v>0</v>
      </c>
      <c r="AF202" s="25">
        <v>0</v>
      </c>
      <c r="AG202" s="25" t="s">
        <v>7</v>
      </c>
    </row>
    <row r="203" spans="1:33">
      <c r="A203" s="25" t="s">
        <v>4981</v>
      </c>
      <c r="B203" s="25" t="s">
        <v>4982</v>
      </c>
      <c r="C203" s="25" t="s">
        <v>1541</v>
      </c>
      <c r="D203" s="25" t="s">
        <v>11</v>
      </c>
      <c r="E203" s="25" t="s">
        <v>11</v>
      </c>
      <c r="F203" s="25" t="s">
        <v>11</v>
      </c>
      <c r="G203" s="25" t="s">
        <v>11</v>
      </c>
      <c r="H203" s="25" t="s">
        <v>4983</v>
      </c>
      <c r="I203" s="25" t="s">
        <v>11</v>
      </c>
      <c r="J203" s="25" t="s">
        <v>11</v>
      </c>
      <c r="K203" s="25" t="s">
        <v>11</v>
      </c>
      <c r="L203" s="25" t="s">
        <v>1623</v>
      </c>
      <c r="M203" s="25" t="s">
        <v>11</v>
      </c>
      <c r="N203" s="25" t="s">
        <v>11</v>
      </c>
      <c r="O203" s="25" t="s">
        <v>11</v>
      </c>
      <c r="P203" s="25" t="s">
        <v>11</v>
      </c>
      <c r="Q203" s="25" t="s">
        <v>11</v>
      </c>
      <c r="R203" s="25" t="s">
        <v>11</v>
      </c>
      <c r="S203" s="25" t="s">
        <v>11</v>
      </c>
      <c r="T203" s="25" t="s">
        <v>4984</v>
      </c>
      <c r="U203" s="25" t="s">
        <v>14</v>
      </c>
      <c r="V203" s="25" t="s">
        <v>11</v>
      </c>
      <c r="W203" s="25" t="s">
        <v>11</v>
      </c>
      <c r="X203" s="25">
        <v>0</v>
      </c>
      <c r="Y203" s="25" t="s">
        <v>11</v>
      </c>
      <c r="Z203" s="25" t="s">
        <v>1539</v>
      </c>
      <c r="AA203" s="25" t="s">
        <v>11</v>
      </c>
      <c r="AB203" s="25" t="s">
        <v>11</v>
      </c>
      <c r="AC203" s="25" t="s">
        <v>11</v>
      </c>
      <c r="AD203" s="25">
        <v>4236</v>
      </c>
      <c r="AE203" s="25">
        <v>0</v>
      </c>
      <c r="AF203" s="25">
        <v>30975.23</v>
      </c>
      <c r="AG203" s="25" t="s">
        <v>7226</v>
      </c>
    </row>
    <row r="204" spans="1:33">
      <c r="A204" s="25" t="s">
        <v>2633</v>
      </c>
      <c r="B204" s="25" t="s">
        <v>2634</v>
      </c>
      <c r="C204" s="25" t="s">
        <v>1536</v>
      </c>
      <c r="D204" s="25" t="s">
        <v>11</v>
      </c>
      <c r="E204" s="25" t="s">
        <v>11</v>
      </c>
      <c r="F204" s="25" t="s">
        <v>2635</v>
      </c>
      <c r="G204" s="25" t="s">
        <v>116</v>
      </c>
      <c r="H204" s="25" t="s">
        <v>2636</v>
      </c>
      <c r="I204" s="25" t="s">
        <v>11</v>
      </c>
      <c r="J204" s="25" t="s">
        <v>11</v>
      </c>
      <c r="K204" s="25" t="s">
        <v>2632</v>
      </c>
      <c r="L204" s="25" t="s">
        <v>1623</v>
      </c>
      <c r="M204" s="25" t="s">
        <v>11</v>
      </c>
      <c r="N204" s="25" t="s">
        <v>11</v>
      </c>
      <c r="O204" s="25" t="s">
        <v>11</v>
      </c>
      <c r="P204" s="25" t="s">
        <v>11</v>
      </c>
      <c r="Q204" s="25" t="s">
        <v>11</v>
      </c>
      <c r="R204" s="25" t="s">
        <v>11</v>
      </c>
      <c r="S204" s="25" t="s">
        <v>11</v>
      </c>
      <c r="T204" s="25" t="s">
        <v>1651</v>
      </c>
      <c r="U204" s="25" t="s">
        <v>12</v>
      </c>
      <c r="V204" s="25" t="s">
        <v>11</v>
      </c>
      <c r="W204" s="25" t="s">
        <v>11</v>
      </c>
      <c r="X204" s="25">
        <v>0</v>
      </c>
      <c r="Y204" s="25" t="s">
        <v>11</v>
      </c>
      <c r="Z204" s="25" t="s">
        <v>1539</v>
      </c>
      <c r="AA204" s="25" t="s">
        <v>11</v>
      </c>
      <c r="AB204" s="25" t="s">
        <v>11</v>
      </c>
      <c r="AC204" s="25" t="s">
        <v>11</v>
      </c>
      <c r="AD204" s="25">
        <v>1960</v>
      </c>
      <c r="AE204" s="25">
        <v>0</v>
      </c>
      <c r="AF204" s="25">
        <v>19476</v>
      </c>
      <c r="AG204" s="25" t="s">
        <v>7227</v>
      </c>
    </row>
    <row r="205" spans="1:33">
      <c r="A205" s="25" t="s">
        <v>3474</v>
      </c>
      <c r="B205" s="25" t="s">
        <v>3475</v>
      </c>
      <c r="C205" s="25" t="s">
        <v>1541</v>
      </c>
      <c r="D205" s="25" t="s">
        <v>11</v>
      </c>
      <c r="E205" s="25" t="s">
        <v>11</v>
      </c>
      <c r="F205" s="25" t="s">
        <v>11</v>
      </c>
      <c r="G205" s="25" t="s">
        <v>11</v>
      </c>
      <c r="H205" s="25" t="s">
        <v>3476</v>
      </c>
      <c r="I205" s="25" t="s">
        <v>11</v>
      </c>
      <c r="J205" s="25" t="s">
        <v>11</v>
      </c>
      <c r="K205" s="25" t="s">
        <v>11</v>
      </c>
      <c r="L205" s="25" t="s">
        <v>1623</v>
      </c>
      <c r="M205" s="25" t="s">
        <v>11</v>
      </c>
      <c r="N205" s="25" t="s">
        <v>11</v>
      </c>
      <c r="O205" s="25" t="s">
        <v>11</v>
      </c>
      <c r="P205" s="25" t="s">
        <v>11</v>
      </c>
      <c r="Q205" s="25" t="s">
        <v>11</v>
      </c>
      <c r="R205" s="25" t="s">
        <v>11</v>
      </c>
      <c r="S205" s="25" t="s">
        <v>11</v>
      </c>
      <c r="T205" s="25" t="s">
        <v>1633</v>
      </c>
      <c r="U205" s="25" t="s">
        <v>14</v>
      </c>
      <c r="V205" s="25" t="s">
        <v>11</v>
      </c>
      <c r="W205" s="25" t="s">
        <v>11</v>
      </c>
      <c r="X205" s="25">
        <v>0</v>
      </c>
      <c r="Y205" s="25" t="s">
        <v>11</v>
      </c>
      <c r="Z205" s="25" t="s">
        <v>1539</v>
      </c>
      <c r="AA205" s="25" t="s">
        <v>11</v>
      </c>
      <c r="AB205" s="25" t="s">
        <v>11</v>
      </c>
      <c r="AC205" s="25" t="s">
        <v>11</v>
      </c>
      <c r="AD205" s="25">
        <v>5275.99</v>
      </c>
      <c r="AE205" s="25">
        <v>0</v>
      </c>
      <c r="AF205" s="25">
        <v>17916.009999999998</v>
      </c>
      <c r="AG205" s="25" t="s">
        <v>7228</v>
      </c>
    </row>
    <row r="206" spans="1:33">
      <c r="A206" s="25" t="s">
        <v>6884</v>
      </c>
      <c r="B206" s="25" t="s">
        <v>6885</v>
      </c>
      <c r="C206" s="25" t="s">
        <v>1541</v>
      </c>
      <c r="D206" s="25" t="s">
        <v>11</v>
      </c>
      <c r="E206" s="25" t="s">
        <v>11</v>
      </c>
      <c r="F206" s="25" t="s">
        <v>11</v>
      </c>
      <c r="G206" s="25" t="s">
        <v>11</v>
      </c>
      <c r="H206" s="25" t="s">
        <v>7229</v>
      </c>
      <c r="I206" s="25" t="s">
        <v>11</v>
      </c>
      <c r="J206" s="25" t="s">
        <v>1623</v>
      </c>
      <c r="K206" s="25" t="s">
        <v>7107</v>
      </c>
      <c r="L206" s="25" t="s">
        <v>1623</v>
      </c>
      <c r="M206" s="25" t="s">
        <v>11</v>
      </c>
      <c r="N206" s="25" t="s">
        <v>11</v>
      </c>
      <c r="O206" s="25" t="s">
        <v>11</v>
      </c>
      <c r="P206" s="25" t="s">
        <v>11</v>
      </c>
      <c r="Q206" s="25" t="s">
        <v>11</v>
      </c>
      <c r="R206" s="25" t="s">
        <v>11</v>
      </c>
      <c r="S206" s="25" t="s">
        <v>11</v>
      </c>
      <c r="T206" s="25" t="s">
        <v>11</v>
      </c>
      <c r="U206" s="25" t="s">
        <v>10</v>
      </c>
      <c r="V206" s="25" t="s">
        <v>11</v>
      </c>
      <c r="W206" s="25" t="s">
        <v>11</v>
      </c>
      <c r="X206" s="25">
        <v>0</v>
      </c>
      <c r="Y206" s="25" t="s">
        <v>11</v>
      </c>
      <c r="Z206" s="25" t="s">
        <v>1539</v>
      </c>
      <c r="AA206" s="25" t="s">
        <v>11</v>
      </c>
      <c r="AB206" s="25" t="s">
        <v>11</v>
      </c>
      <c r="AC206" s="25" t="s">
        <v>11</v>
      </c>
      <c r="AD206" s="25">
        <v>280</v>
      </c>
      <c r="AE206" s="25">
        <v>0</v>
      </c>
      <c r="AF206" s="25">
        <v>1880</v>
      </c>
      <c r="AG206" s="25" t="s">
        <v>1540</v>
      </c>
    </row>
    <row r="207" spans="1:33">
      <c r="A207" s="25" t="s">
        <v>4241</v>
      </c>
      <c r="B207" s="25" t="s">
        <v>4242</v>
      </c>
      <c r="C207" s="25" t="s">
        <v>1541</v>
      </c>
      <c r="D207" s="25" t="s">
        <v>11</v>
      </c>
      <c r="E207" s="25" t="s">
        <v>11</v>
      </c>
      <c r="F207" s="25" t="s">
        <v>4243</v>
      </c>
      <c r="G207" s="25" t="s">
        <v>1564</v>
      </c>
      <c r="H207" s="25" t="s">
        <v>4244</v>
      </c>
      <c r="I207" s="25" t="s">
        <v>1554</v>
      </c>
      <c r="J207" s="25" t="s">
        <v>1623</v>
      </c>
      <c r="K207" s="25" t="s">
        <v>1559</v>
      </c>
      <c r="L207" s="25" t="s">
        <v>1623</v>
      </c>
      <c r="M207" s="25" t="s">
        <v>11</v>
      </c>
      <c r="N207" s="25" t="s">
        <v>11</v>
      </c>
      <c r="O207" s="25" t="s">
        <v>11</v>
      </c>
      <c r="P207" s="25" t="s">
        <v>11</v>
      </c>
      <c r="Q207" s="25" t="s">
        <v>11</v>
      </c>
      <c r="R207" s="25" t="s">
        <v>11</v>
      </c>
      <c r="S207" s="25" t="s">
        <v>11</v>
      </c>
      <c r="T207" s="25" t="s">
        <v>1633</v>
      </c>
      <c r="U207" s="25" t="s">
        <v>10</v>
      </c>
      <c r="V207" s="25" t="s">
        <v>11</v>
      </c>
      <c r="W207" s="25" t="s">
        <v>11</v>
      </c>
      <c r="X207" s="25">
        <v>0</v>
      </c>
      <c r="Y207" s="25" t="s">
        <v>11</v>
      </c>
      <c r="Z207" s="25" t="s">
        <v>1539</v>
      </c>
      <c r="AA207" s="25" t="s">
        <v>11</v>
      </c>
      <c r="AB207" s="25" t="s">
        <v>11</v>
      </c>
      <c r="AC207" s="25" t="s">
        <v>11</v>
      </c>
      <c r="AD207" s="25">
        <v>840</v>
      </c>
      <c r="AE207" s="25">
        <v>0</v>
      </c>
      <c r="AF207" s="25">
        <v>3316</v>
      </c>
      <c r="AG207" s="25" t="s">
        <v>1626</v>
      </c>
    </row>
    <row r="208" spans="1:33">
      <c r="A208" s="25" t="s">
        <v>2947</v>
      </c>
      <c r="B208" s="25" t="s">
        <v>2948</v>
      </c>
      <c r="C208" s="25" t="s">
        <v>1536</v>
      </c>
      <c r="D208" s="25" t="s">
        <v>11</v>
      </c>
      <c r="E208" s="25" t="s">
        <v>11</v>
      </c>
      <c r="F208" s="25" t="s">
        <v>11</v>
      </c>
      <c r="G208" s="25" t="s">
        <v>11</v>
      </c>
      <c r="H208" s="25" t="s">
        <v>2949</v>
      </c>
      <c r="I208" s="25" t="s">
        <v>11</v>
      </c>
      <c r="J208" s="25" t="s">
        <v>11</v>
      </c>
      <c r="K208" s="25" t="s">
        <v>11</v>
      </c>
      <c r="L208" s="25" t="s">
        <v>1623</v>
      </c>
      <c r="M208" s="25" t="s">
        <v>11</v>
      </c>
      <c r="N208" s="25" t="s">
        <v>11</v>
      </c>
      <c r="O208" s="25" t="s">
        <v>11</v>
      </c>
      <c r="P208" s="25" t="s">
        <v>11</v>
      </c>
      <c r="Q208" s="25" t="s">
        <v>11</v>
      </c>
      <c r="R208" s="25" t="s">
        <v>11</v>
      </c>
      <c r="S208" s="25" t="s">
        <v>11</v>
      </c>
      <c r="T208" s="25" t="s">
        <v>1670</v>
      </c>
      <c r="U208" s="25" t="s">
        <v>15</v>
      </c>
      <c r="V208" s="25" t="s">
        <v>11</v>
      </c>
      <c r="W208" s="25" t="s">
        <v>11</v>
      </c>
      <c r="X208" s="25">
        <v>0</v>
      </c>
      <c r="Y208" s="25" t="s">
        <v>11</v>
      </c>
      <c r="Z208" s="25" t="s">
        <v>1539</v>
      </c>
      <c r="AA208" s="25" t="s">
        <v>11</v>
      </c>
      <c r="AB208" s="25" t="s">
        <v>11</v>
      </c>
      <c r="AC208" s="25" t="s">
        <v>11</v>
      </c>
      <c r="AD208" s="25">
        <v>0</v>
      </c>
      <c r="AE208" s="25">
        <v>0</v>
      </c>
      <c r="AF208" s="25">
        <v>17961.18</v>
      </c>
      <c r="AG208" s="25" t="s">
        <v>2950</v>
      </c>
    </row>
    <row r="209" spans="1:33">
      <c r="A209" s="25" t="s">
        <v>3055</v>
      </c>
      <c r="B209" s="25" t="s">
        <v>3056</v>
      </c>
      <c r="C209" s="25" t="s">
        <v>1541</v>
      </c>
      <c r="D209" s="25" t="s">
        <v>11</v>
      </c>
      <c r="E209" s="25" t="s">
        <v>11</v>
      </c>
      <c r="F209" s="25" t="s">
        <v>11</v>
      </c>
      <c r="G209" s="25" t="s">
        <v>11</v>
      </c>
      <c r="H209" s="25" t="s">
        <v>1825</v>
      </c>
      <c r="I209" s="25" t="s">
        <v>11</v>
      </c>
      <c r="J209" s="25" t="s">
        <v>11</v>
      </c>
      <c r="K209" s="25" t="s">
        <v>11</v>
      </c>
      <c r="L209" s="25" t="s">
        <v>1623</v>
      </c>
      <c r="M209" s="25" t="s">
        <v>11</v>
      </c>
      <c r="N209" s="25" t="s">
        <v>11</v>
      </c>
      <c r="O209" s="25" t="s">
        <v>11</v>
      </c>
      <c r="P209" s="25" t="s">
        <v>11</v>
      </c>
      <c r="Q209" s="25" t="s">
        <v>11</v>
      </c>
      <c r="R209" s="25" t="s">
        <v>11</v>
      </c>
      <c r="S209" s="25" t="s">
        <v>11</v>
      </c>
      <c r="T209" s="25" t="s">
        <v>1651</v>
      </c>
      <c r="U209" s="25" t="s">
        <v>10</v>
      </c>
      <c r="V209" s="25" t="s">
        <v>11</v>
      </c>
      <c r="W209" s="25" t="s">
        <v>11</v>
      </c>
      <c r="X209" s="25">
        <v>0</v>
      </c>
      <c r="Y209" s="25" t="s">
        <v>11</v>
      </c>
      <c r="Z209" s="25" t="s">
        <v>1539</v>
      </c>
      <c r="AA209" s="25" t="s">
        <v>11</v>
      </c>
      <c r="AB209" s="25" t="s">
        <v>11</v>
      </c>
      <c r="AC209" s="25" t="s">
        <v>11</v>
      </c>
      <c r="AD209" s="25">
        <v>1680</v>
      </c>
      <c r="AE209" s="25">
        <v>0</v>
      </c>
      <c r="AF209" s="25">
        <v>15799.22</v>
      </c>
      <c r="AG209" s="25" t="s">
        <v>7230</v>
      </c>
    </row>
    <row r="210" spans="1:33">
      <c r="A210" s="25" t="s">
        <v>2990</v>
      </c>
      <c r="B210" s="25" t="s">
        <v>2991</v>
      </c>
      <c r="C210" s="25" t="s">
        <v>1541</v>
      </c>
      <c r="D210" s="25" t="s">
        <v>11</v>
      </c>
      <c r="E210" s="25" t="s">
        <v>11</v>
      </c>
      <c r="F210" s="25" t="s">
        <v>11</v>
      </c>
      <c r="G210" s="25" t="s">
        <v>11</v>
      </c>
      <c r="H210" s="25" t="s">
        <v>2992</v>
      </c>
      <c r="I210" s="25" t="s">
        <v>11</v>
      </c>
      <c r="J210" s="25" t="s">
        <v>11</v>
      </c>
      <c r="K210" s="25" t="s">
        <v>11</v>
      </c>
      <c r="L210" s="25" t="s">
        <v>1623</v>
      </c>
      <c r="M210" s="25" t="s">
        <v>11</v>
      </c>
      <c r="N210" s="25" t="s">
        <v>11</v>
      </c>
      <c r="O210" s="25" t="s">
        <v>11</v>
      </c>
      <c r="P210" s="25" t="s">
        <v>11</v>
      </c>
      <c r="Q210" s="25" t="s">
        <v>11</v>
      </c>
      <c r="R210" s="25" t="s">
        <v>11</v>
      </c>
      <c r="S210" s="25" t="s">
        <v>11</v>
      </c>
      <c r="T210" s="25" t="s">
        <v>2993</v>
      </c>
      <c r="U210" s="25" t="s">
        <v>1544</v>
      </c>
      <c r="V210" s="25" t="s">
        <v>11</v>
      </c>
      <c r="W210" s="25" t="s">
        <v>11</v>
      </c>
      <c r="X210" s="25">
        <v>0</v>
      </c>
      <c r="Y210" s="25" t="s">
        <v>11</v>
      </c>
      <c r="Z210" s="25" t="s">
        <v>1539</v>
      </c>
      <c r="AA210" s="25" t="s">
        <v>11</v>
      </c>
      <c r="AB210" s="25" t="s">
        <v>11</v>
      </c>
      <c r="AC210" s="25" t="s">
        <v>11</v>
      </c>
      <c r="AD210" s="25">
        <v>0</v>
      </c>
      <c r="AE210" s="25">
        <v>0</v>
      </c>
      <c r="AF210" s="25">
        <v>4500.34</v>
      </c>
      <c r="AG210" s="25" t="s">
        <v>7231</v>
      </c>
    </row>
    <row r="211" spans="1:33">
      <c r="A211" s="25" t="s">
        <v>2285</v>
      </c>
      <c r="B211" s="25" t="s">
        <v>2286</v>
      </c>
      <c r="C211" s="25" t="s">
        <v>1541</v>
      </c>
      <c r="D211" s="25" t="s">
        <v>11</v>
      </c>
      <c r="E211" s="25" t="s">
        <v>11</v>
      </c>
      <c r="F211" s="25" t="s">
        <v>11</v>
      </c>
      <c r="G211" s="25" t="s">
        <v>11</v>
      </c>
      <c r="H211" s="25" t="s">
        <v>2287</v>
      </c>
      <c r="I211" s="25" t="s">
        <v>11</v>
      </c>
      <c r="J211" s="25" t="s">
        <v>11</v>
      </c>
      <c r="K211" s="25" t="s">
        <v>11</v>
      </c>
      <c r="L211" s="25" t="s">
        <v>1623</v>
      </c>
      <c r="M211" s="25" t="s">
        <v>11</v>
      </c>
      <c r="N211" s="25" t="s">
        <v>11</v>
      </c>
      <c r="O211" s="25" t="s">
        <v>11</v>
      </c>
      <c r="P211" s="25" t="s">
        <v>11</v>
      </c>
      <c r="Q211" s="25" t="s">
        <v>11</v>
      </c>
      <c r="R211" s="25" t="s">
        <v>11</v>
      </c>
      <c r="S211" s="25" t="s">
        <v>11</v>
      </c>
      <c r="T211" s="25" t="s">
        <v>1670</v>
      </c>
      <c r="U211" s="25" t="s">
        <v>13</v>
      </c>
      <c r="V211" s="25" t="s">
        <v>11</v>
      </c>
      <c r="W211" s="25" t="s">
        <v>11</v>
      </c>
      <c r="X211" s="25">
        <v>0</v>
      </c>
      <c r="Y211" s="25" t="s">
        <v>11</v>
      </c>
      <c r="Z211" s="25" t="s">
        <v>1539</v>
      </c>
      <c r="AA211" s="25" t="s">
        <v>11</v>
      </c>
      <c r="AB211" s="25" t="s">
        <v>11</v>
      </c>
      <c r="AC211" s="25" t="s">
        <v>11</v>
      </c>
      <c r="AD211" s="25">
        <v>400</v>
      </c>
      <c r="AE211" s="25">
        <v>0</v>
      </c>
      <c r="AF211" s="25">
        <v>12641.62</v>
      </c>
      <c r="AG211" s="25" t="s">
        <v>7232</v>
      </c>
    </row>
    <row r="212" spans="1:33">
      <c r="A212" s="25" t="s">
        <v>4022</v>
      </c>
      <c r="B212" s="25" t="s">
        <v>4023</v>
      </c>
      <c r="C212" s="25" t="s">
        <v>1536</v>
      </c>
      <c r="D212" s="25" t="s">
        <v>11</v>
      </c>
      <c r="E212" s="25" t="s">
        <v>11</v>
      </c>
      <c r="F212" s="25" t="s">
        <v>11</v>
      </c>
      <c r="G212" s="25" t="s">
        <v>11</v>
      </c>
      <c r="H212" s="25" t="s">
        <v>4024</v>
      </c>
      <c r="I212" s="25" t="s">
        <v>11</v>
      </c>
      <c r="J212" s="25" t="s">
        <v>11</v>
      </c>
      <c r="K212" s="25" t="s">
        <v>11</v>
      </c>
      <c r="L212" s="25" t="s">
        <v>1623</v>
      </c>
      <c r="M212" s="25" t="s">
        <v>11</v>
      </c>
      <c r="N212" s="25" t="s">
        <v>11</v>
      </c>
      <c r="O212" s="25" t="s">
        <v>11</v>
      </c>
      <c r="P212" s="25" t="s">
        <v>11</v>
      </c>
      <c r="Q212" s="25" t="s">
        <v>11</v>
      </c>
      <c r="R212" s="25" t="s">
        <v>11</v>
      </c>
      <c r="S212" s="25" t="s">
        <v>11</v>
      </c>
      <c r="T212" s="25" t="s">
        <v>1651</v>
      </c>
      <c r="U212" s="25" t="s">
        <v>16</v>
      </c>
      <c r="V212" s="25" t="s">
        <v>11</v>
      </c>
      <c r="W212" s="25" t="s">
        <v>11</v>
      </c>
      <c r="X212" s="25">
        <v>0</v>
      </c>
      <c r="Y212" s="25" t="s">
        <v>11</v>
      </c>
      <c r="Z212" s="25" t="s">
        <v>1539</v>
      </c>
      <c r="AA212" s="25" t="s">
        <v>11</v>
      </c>
      <c r="AB212" s="25" t="s">
        <v>11</v>
      </c>
      <c r="AC212" s="25" t="s">
        <v>11</v>
      </c>
      <c r="AD212" s="25">
        <v>3640</v>
      </c>
      <c r="AE212" s="25">
        <v>0</v>
      </c>
      <c r="AF212" s="25">
        <v>35350</v>
      </c>
      <c r="AG212" s="25" t="s">
        <v>7233</v>
      </c>
    </row>
    <row r="213" spans="1:33">
      <c r="A213" s="25" t="s">
        <v>5038</v>
      </c>
      <c r="B213" s="25" t="s">
        <v>5039</v>
      </c>
      <c r="C213" s="25" t="s">
        <v>1541</v>
      </c>
      <c r="D213" s="25" t="s">
        <v>11</v>
      </c>
      <c r="E213" s="25" t="s">
        <v>11</v>
      </c>
      <c r="F213" s="25" t="s">
        <v>11</v>
      </c>
      <c r="G213" s="25" t="s">
        <v>11</v>
      </c>
      <c r="H213" s="25" t="s">
        <v>5040</v>
      </c>
      <c r="I213" s="25" t="s">
        <v>11</v>
      </c>
      <c r="J213" s="25" t="s">
        <v>11</v>
      </c>
      <c r="K213" s="25" t="s">
        <v>11</v>
      </c>
      <c r="L213" s="25" t="s">
        <v>1623</v>
      </c>
      <c r="M213" s="25" t="s">
        <v>11</v>
      </c>
      <c r="N213" s="25" t="s">
        <v>11</v>
      </c>
      <c r="O213" s="25" t="s">
        <v>11</v>
      </c>
      <c r="P213" s="25" t="s">
        <v>11</v>
      </c>
      <c r="Q213" s="25" t="s">
        <v>11</v>
      </c>
      <c r="R213" s="25" t="s">
        <v>11</v>
      </c>
      <c r="S213" s="25" t="s">
        <v>11</v>
      </c>
      <c r="T213" s="25" t="s">
        <v>1775</v>
      </c>
      <c r="U213" s="25" t="s">
        <v>13</v>
      </c>
      <c r="V213" s="25" t="s">
        <v>11</v>
      </c>
      <c r="W213" s="25" t="s">
        <v>11</v>
      </c>
      <c r="X213" s="25">
        <v>0</v>
      </c>
      <c r="Y213" s="25" t="s">
        <v>11</v>
      </c>
      <c r="Z213" s="25" t="s">
        <v>1539</v>
      </c>
      <c r="AA213" s="25" t="s">
        <v>11</v>
      </c>
      <c r="AB213" s="25" t="s">
        <v>11</v>
      </c>
      <c r="AC213" s="25" t="s">
        <v>11</v>
      </c>
      <c r="AD213" s="25">
        <v>1320</v>
      </c>
      <c r="AE213" s="25">
        <v>0</v>
      </c>
      <c r="AF213" s="25">
        <v>12425</v>
      </c>
      <c r="AG213" s="25" t="s">
        <v>7234</v>
      </c>
    </row>
    <row r="214" spans="1:33">
      <c r="A214" s="25" t="s">
        <v>2495</v>
      </c>
      <c r="B214" s="25" t="s">
        <v>2496</v>
      </c>
      <c r="C214" s="25" t="s">
        <v>1541</v>
      </c>
      <c r="D214" s="25" t="s">
        <v>11</v>
      </c>
      <c r="E214" s="25" t="s">
        <v>11</v>
      </c>
      <c r="F214" s="25" t="s">
        <v>11</v>
      </c>
      <c r="G214" s="25" t="s">
        <v>11</v>
      </c>
      <c r="H214" s="25" t="s">
        <v>2497</v>
      </c>
      <c r="I214" s="25" t="s">
        <v>1797</v>
      </c>
      <c r="J214" s="25" t="s">
        <v>1623</v>
      </c>
      <c r="K214" s="25" t="s">
        <v>1798</v>
      </c>
      <c r="L214" s="25" t="s">
        <v>1326</v>
      </c>
      <c r="M214" s="25" t="s">
        <v>11</v>
      </c>
      <c r="N214" s="25" t="s">
        <v>11</v>
      </c>
      <c r="O214" s="25" t="s">
        <v>11</v>
      </c>
      <c r="P214" s="25" t="s">
        <v>11</v>
      </c>
      <c r="Q214" s="25" t="s">
        <v>2497</v>
      </c>
      <c r="R214" s="25" t="s">
        <v>11</v>
      </c>
      <c r="S214" s="25" t="s">
        <v>11</v>
      </c>
      <c r="T214" s="25" t="s">
        <v>1968</v>
      </c>
      <c r="U214" s="25" t="s">
        <v>1544</v>
      </c>
      <c r="V214" s="25" t="s">
        <v>11</v>
      </c>
      <c r="W214" s="25" t="s">
        <v>11</v>
      </c>
      <c r="X214" s="25">
        <v>0</v>
      </c>
      <c r="Y214" s="25" t="s">
        <v>11</v>
      </c>
      <c r="Z214" s="25" t="s">
        <v>1539</v>
      </c>
      <c r="AA214" s="25" t="s">
        <v>11</v>
      </c>
      <c r="AB214" s="25" t="s">
        <v>11</v>
      </c>
      <c r="AC214" s="25" t="s">
        <v>11</v>
      </c>
      <c r="AD214" s="25">
        <v>460</v>
      </c>
      <c r="AE214" s="25">
        <v>0</v>
      </c>
      <c r="AF214" s="25">
        <v>960</v>
      </c>
      <c r="AG214" s="25" t="s">
        <v>1854</v>
      </c>
    </row>
    <row r="215" spans="1:33">
      <c r="A215" s="25" t="s">
        <v>1772</v>
      </c>
      <c r="B215" s="25" t="s">
        <v>1773</v>
      </c>
      <c r="C215" s="25" t="s">
        <v>1536</v>
      </c>
      <c r="D215" s="25" t="s">
        <v>11</v>
      </c>
      <c r="E215" s="25" t="s">
        <v>11</v>
      </c>
      <c r="F215" s="25" t="s">
        <v>11</v>
      </c>
      <c r="G215" s="25" t="s">
        <v>11</v>
      </c>
      <c r="H215" s="25" t="s">
        <v>1774</v>
      </c>
      <c r="I215" s="25" t="s">
        <v>11</v>
      </c>
      <c r="J215" s="25" t="s">
        <v>11</v>
      </c>
      <c r="K215" s="25" t="s">
        <v>11</v>
      </c>
      <c r="L215" s="25" t="s">
        <v>1623</v>
      </c>
      <c r="M215" s="25" t="s">
        <v>1643</v>
      </c>
      <c r="N215" s="25" t="s">
        <v>11</v>
      </c>
      <c r="O215" s="25" t="s">
        <v>11</v>
      </c>
      <c r="P215" s="25" t="s">
        <v>11</v>
      </c>
      <c r="Q215" s="25" t="s">
        <v>11</v>
      </c>
      <c r="R215" s="25" t="s">
        <v>11</v>
      </c>
      <c r="S215" s="25" t="s">
        <v>11</v>
      </c>
      <c r="T215" s="25" t="s">
        <v>1775</v>
      </c>
      <c r="U215" s="25" t="s">
        <v>16</v>
      </c>
      <c r="V215" s="25" t="s">
        <v>11</v>
      </c>
      <c r="W215" s="25" t="s">
        <v>11</v>
      </c>
      <c r="X215" s="25">
        <v>0</v>
      </c>
      <c r="Y215" s="25" t="s">
        <v>11</v>
      </c>
      <c r="Z215" s="25" t="s">
        <v>1539</v>
      </c>
      <c r="AA215" s="25" t="s">
        <v>11</v>
      </c>
      <c r="AB215" s="25" t="s">
        <v>11</v>
      </c>
      <c r="AC215" s="25" t="s">
        <v>11</v>
      </c>
      <c r="AD215" s="25">
        <v>0</v>
      </c>
      <c r="AE215" s="25">
        <v>0</v>
      </c>
      <c r="AF215" s="25">
        <v>2289.48</v>
      </c>
      <c r="AG215" s="25" t="s">
        <v>1776</v>
      </c>
    </row>
    <row r="216" spans="1:33">
      <c r="A216" s="25" t="s">
        <v>4227</v>
      </c>
      <c r="B216" s="25" t="s">
        <v>4228</v>
      </c>
      <c r="C216" s="25" t="s">
        <v>1536</v>
      </c>
      <c r="D216" s="25" t="s">
        <v>11</v>
      </c>
      <c r="E216" s="25" t="s">
        <v>11</v>
      </c>
      <c r="F216" s="25" t="s">
        <v>11</v>
      </c>
      <c r="G216" s="25" t="s">
        <v>11</v>
      </c>
      <c r="H216" s="25" t="s">
        <v>4229</v>
      </c>
      <c r="I216" s="25" t="s">
        <v>1797</v>
      </c>
      <c r="J216" s="25" t="s">
        <v>1623</v>
      </c>
      <c r="K216" s="25" t="s">
        <v>1798</v>
      </c>
      <c r="L216" s="25" t="s">
        <v>1623</v>
      </c>
      <c r="M216" s="25" t="s">
        <v>11</v>
      </c>
      <c r="N216" s="25" t="s">
        <v>11</v>
      </c>
      <c r="O216" s="25" t="s">
        <v>11</v>
      </c>
      <c r="P216" s="25" t="s">
        <v>11</v>
      </c>
      <c r="Q216" s="25" t="s">
        <v>4229</v>
      </c>
      <c r="R216" s="25" t="s">
        <v>11</v>
      </c>
      <c r="S216" s="25" t="s">
        <v>11</v>
      </c>
      <c r="T216" s="25" t="s">
        <v>11</v>
      </c>
      <c r="U216" s="25" t="s">
        <v>1544</v>
      </c>
      <c r="V216" s="25" t="s">
        <v>11</v>
      </c>
      <c r="W216" s="25" t="s">
        <v>11</v>
      </c>
      <c r="X216" s="25">
        <v>0</v>
      </c>
      <c r="Y216" s="25" t="s">
        <v>11</v>
      </c>
      <c r="Z216" s="25" t="s">
        <v>1539</v>
      </c>
      <c r="AA216" s="25" t="s">
        <v>11</v>
      </c>
      <c r="AB216" s="25" t="s">
        <v>11</v>
      </c>
      <c r="AC216" s="25" t="s">
        <v>11</v>
      </c>
      <c r="AD216" s="25">
        <v>230</v>
      </c>
      <c r="AE216" s="25">
        <v>0</v>
      </c>
      <c r="AF216" s="25">
        <v>780</v>
      </c>
      <c r="AG216" s="25" t="s">
        <v>7163</v>
      </c>
    </row>
    <row r="217" spans="1:33">
      <c r="A217" s="25" t="s">
        <v>4744</v>
      </c>
      <c r="B217" s="25" t="s">
        <v>4745</v>
      </c>
      <c r="C217" s="25" t="s">
        <v>1541</v>
      </c>
      <c r="D217" s="25" t="s">
        <v>11</v>
      </c>
      <c r="E217" s="25" t="s">
        <v>11</v>
      </c>
      <c r="F217" s="25" t="s">
        <v>11</v>
      </c>
      <c r="G217" s="25" t="s">
        <v>11</v>
      </c>
      <c r="H217" s="25" t="s">
        <v>4746</v>
      </c>
      <c r="I217" s="25" t="s">
        <v>11</v>
      </c>
      <c r="J217" s="25" t="s">
        <v>11</v>
      </c>
      <c r="K217" s="25" t="s">
        <v>11</v>
      </c>
      <c r="L217" s="25" t="s">
        <v>1623</v>
      </c>
      <c r="M217" s="25" t="s">
        <v>11</v>
      </c>
      <c r="N217" s="25" t="s">
        <v>11</v>
      </c>
      <c r="O217" s="25" t="s">
        <v>11</v>
      </c>
      <c r="P217" s="25" t="s">
        <v>11</v>
      </c>
      <c r="Q217" s="25" t="s">
        <v>11</v>
      </c>
      <c r="R217" s="25" t="s">
        <v>11</v>
      </c>
      <c r="S217" s="25" t="s">
        <v>11</v>
      </c>
      <c r="T217" s="25" t="s">
        <v>1768</v>
      </c>
      <c r="U217" s="25" t="s">
        <v>13</v>
      </c>
      <c r="V217" s="25" t="s">
        <v>11</v>
      </c>
      <c r="W217" s="25" t="s">
        <v>11</v>
      </c>
      <c r="X217" s="25">
        <v>0</v>
      </c>
      <c r="Y217" s="25" t="s">
        <v>11</v>
      </c>
      <c r="Z217" s="25" t="s">
        <v>1645</v>
      </c>
      <c r="AA217" s="25" t="s">
        <v>1575</v>
      </c>
      <c r="AB217" s="25" t="s">
        <v>1708</v>
      </c>
      <c r="AC217" s="25" t="s">
        <v>62</v>
      </c>
      <c r="AD217" s="25">
        <v>0</v>
      </c>
      <c r="AE217" s="25">
        <v>0</v>
      </c>
      <c r="AF217" s="25">
        <v>0</v>
      </c>
      <c r="AG217" s="25" t="s">
        <v>7</v>
      </c>
    </row>
    <row r="218" spans="1:33">
      <c r="A218" s="25" t="s">
        <v>1784</v>
      </c>
      <c r="B218" s="25" t="s">
        <v>1785</v>
      </c>
      <c r="C218" s="25" t="s">
        <v>1536</v>
      </c>
      <c r="D218" s="25" t="s">
        <v>11</v>
      </c>
      <c r="E218" s="25" t="s">
        <v>11</v>
      </c>
      <c r="F218" s="25" t="s">
        <v>11</v>
      </c>
      <c r="G218" s="25" t="s">
        <v>11</v>
      </c>
      <c r="H218" s="25" t="s">
        <v>1786</v>
      </c>
      <c r="I218" s="25" t="s">
        <v>1547</v>
      </c>
      <c r="J218" s="25" t="s">
        <v>1623</v>
      </c>
      <c r="K218" s="25" t="s">
        <v>1559</v>
      </c>
      <c r="L218" s="25" t="s">
        <v>1623</v>
      </c>
      <c r="M218" s="25" t="s">
        <v>11</v>
      </c>
      <c r="N218" s="25" t="s">
        <v>11</v>
      </c>
      <c r="O218" s="25" t="s">
        <v>11</v>
      </c>
      <c r="P218" s="25" t="s">
        <v>11</v>
      </c>
      <c r="Q218" s="25" t="s">
        <v>11</v>
      </c>
      <c r="R218" s="25" t="s">
        <v>11</v>
      </c>
      <c r="S218" s="25" t="s">
        <v>11</v>
      </c>
      <c r="T218" s="25" t="s">
        <v>11</v>
      </c>
      <c r="U218" s="25" t="s">
        <v>1563</v>
      </c>
      <c r="V218" s="25" t="s">
        <v>11</v>
      </c>
      <c r="W218" s="25" t="s">
        <v>11</v>
      </c>
      <c r="X218" s="25">
        <v>0</v>
      </c>
      <c r="Y218" s="25" t="s">
        <v>11</v>
      </c>
      <c r="Z218" s="25" t="s">
        <v>1539</v>
      </c>
      <c r="AA218" s="25" t="s">
        <v>11</v>
      </c>
      <c r="AB218" s="25" t="s">
        <v>11</v>
      </c>
      <c r="AC218" s="25" t="s">
        <v>11</v>
      </c>
      <c r="AD218" s="25">
        <v>0</v>
      </c>
      <c r="AE218" s="25">
        <v>0</v>
      </c>
      <c r="AF218" s="25">
        <v>960</v>
      </c>
      <c r="AG218" s="25" t="s">
        <v>1146</v>
      </c>
    </row>
    <row r="219" spans="1:33">
      <c r="A219" s="25" t="s">
        <v>2590</v>
      </c>
      <c r="B219" s="25" t="s">
        <v>2591</v>
      </c>
      <c r="C219" s="25" t="s">
        <v>1536</v>
      </c>
      <c r="D219" s="25" t="s">
        <v>11</v>
      </c>
      <c r="E219" s="25" t="s">
        <v>11</v>
      </c>
      <c r="F219" s="25" t="s">
        <v>11</v>
      </c>
      <c r="G219" s="25" t="s">
        <v>11</v>
      </c>
      <c r="H219" s="25" t="s">
        <v>2592</v>
      </c>
      <c r="I219" s="25" t="s">
        <v>11</v>
      </c>
      <c r="J219" s="25" t="s">
        <v>11</v>
      </c>
      <c r="K219" s="25" t="s">
        <v>11</v>
      </c>
      <c r="L219" s="25" t="s">
        <v>1623</v>
      </c>
      <c r="M219" s="25" t="s">
        <v>11</v>
      </c>
      <c r="N219" s="25" t="s">
        <v>11</v>
      </c>
      <c r="O219" s="25" t="s">
        <v>11</v>
      </c>
      <c r="P219" s="25" t="s">
        <v>11</v>
      </c>
      <c r="Q219" s="25" t="s">
        <v>11</v>
      </c>
      <c r="R219" s="25" t="s">
        <v>11</v>
      </c>
      <c r="S219" s="25" t="s">
        <v>11</v>
      </c>
      <c r="T219" s="25" t="s">
        <v>1633</v>
      </c>
      <c r="U219" s="25" t="s">
        <v>14</v>
      </c>
      <c r="V219" s="25" t="s">
        <v>11</v>
      </c>
      <c r="W219" s="25" t="s">
        <v>11</v>
      </c>
      <c r="X219" s="25">
        <v>0</v>
      </c>
      <c r="Y219" s="25" t="s">
        <v>11</v>
      </c>
      <c r="Z219" s="25" t="s">
        <v>1539</v>
      </c>
      <c r="AA219" s="25" t="s">
        <v>11</v>
      </c>
      <c r="AB219" s="25" t="s">
        <v>11</v>
      </c>
      <c r="AC219" s="25" t="s">
        <v>11</v>
      </c>
      <c r="AD219" s="25">
        <v>0</v>
      </c>
      <c r="AE219" s="25">
        <v>0</v>
      </c>
      <c r="AF219" s="25">
        <v>17769.43</v>
      </c>
      <c r="AG219" s="25" t="s">
        <v>7235</v>
      </c>
    </row>
    <row r="220" spans="1:33">
      <c r="A220" s="25" t="s">
        <v>4885</v>
      </c>
      <c r="B220" s="25" t="s">
        <v>4886</v>
      </c>
      <c r="C220" s="25" t="s">
        <v>1541</v>
      </c>
      <c r="D220" s="25" t="s">
        <v>11</v>
      </c>
      <c r="E220" s="25" t="s">
        <v>11</v>
      </c>
      <c r="F220" s="25" t="s">
        <v>11</v>
      </c>
      <c r="G220" s="25" t="s">
        <v>11</v>
      </c>
      <c r="H220" s="25" t="s">
        <v>4887</v>
      </c>
      <c r="I220" s="25" t="s">
        <v>11</v>
      </c>
      <c r="J220" s="25" t="s">
        <v>11</v>
      </c>
      <c r="K220" s="25" t="s">
        <v>11</v>
      </c>
      <c r="L220" s="25" t="s">
        <v>1623</v>
      </c>
      <c r="M220" s="25" t="s">
        <v>11</v>
      </c>
      <c r="N220" s="25" t="s">
        <v>11</v>
      </c>
      <c r="O220" s="25" t="s">
        <v>11</v>
      </c>
      <c r="P220" s="25" t="s">
        <v>11</v>
      </c>
      <c r="Q220" s="25" t="s">
        <v>11</v>
      </c>
      <c r="R220" s="25" t="s">
        <v>11</v>
      </c>
      <c r="S220" s="25" t="s">
        <v>11</v>
      </c>
      <c r="T220" s="25" t="s">
        <v>1768</v>
      </c>
      <c r="U220" s="25" t="s">
        <v>10</v>
      </c>
      <c r="V220" s="25" t="s">
        <v>11</v>
      </c>
      <c r="W220" s="25" t="s">
        <v>11</v>
      </c>
      <c r="X220" s="25">
        <v>0</v>
      </c>
      <c r="Y220" s="25" t="s">
        <v>11</v>
      </c>
      <c r="Z220" s="25" t="s">
        <v>1645</v>
      </c>
      <c r="AA220" s="25" t="s">
        <v>1560</v>
      </c>
      <c r="AB220" s="25" t="s">
        <v>1708</v>
      </c>
      <c r="AC220" s="25" t="s">
        <v>62</v>
      </c>
      <c r="AD220" s="25">
        <v>560</v>
      </c>
      <c r="AE220" s="25">
        <v>0</v>
      </c>
      <c r="AF220" s="25">
        <v>0</v>
      </c>
      <c r="AG220" s="25" t="s">
        <v>4888</v>
      </c>
    </row>
    <row r="221" spans="1:33">
      <c r="A221" s="25" t="s">
        <v>6903</v>
      </c>
      <c r="B221" s="25" t="s">
        <v>6904</v>
      </c>
      <c r="C221" s="25" t="s">
        <v>1536</v>
      </c>
      <c r="D221" s="25" t="s">
        <v>11</v>
      </c>
      <c r="E221" s="25" t="s">
        <v>11</v>
      </c>
      <c r="F221" s="25" t="s">
        <v>7236</v>
      </c>
      <c r="G221" s="25" t="s">
        <v>1569</v>
      </c>
      <c r="H221" s="25" t="s">
        <v>7237</v>
      </c>
      <c r="I221" s="25" t="s">
        <v>1561</v>
      </c>
      <c r="J221" s="25" t="s">
        <v>1623</v>
      </c>
      <c r="K221" s="25" t="s">
        <v>7238</v>
      </c>
      <c r="L221" s="25" t="s">
        <v>1623</v>
      </c>
      <c r="M221" s="25" t="s">
        <v>11</v>
      </c>
      <c r="N221" s="25" t="s">
        <v>11</v>
      </c>
      <c r="O221" s="25" t="s">
        <v>11</v>
      </c>
      <c r="P221" s="25" t="s">
        <v>11</v>
      </c>
      <c r="Q221" s="25" t="s">
        <v>11</v>
      </c>
      <c r="R221" s="25" t="s">
        <v>11</v>
      </c>
      <c r="S221" s="25" t="s">
        <v>11</v>
      </c>
      <c r="T221" s="25" t="s">
        <v>11</v>
      </c>
      <c r="U221" s="25" t="s">
        <v>11</v>
      </c>
      <c r="V221" s="25" t="s">
        <v>11</v>
      </c>
      <c r="W221" s="25" t="s">
        <v>11</v>
      </c>
      <c r="X221" s="25">
        <v>0</v>
      </c>
      <c r="Y221" s="25" t="s">
        <v>11</v>
      </c>
      <c r="Z221" s="25" t="s">
        <v>1539</v>
      </c>
      <c r="AA221" s="25" t="s">
        <v>11</v>
      </c>
      <c r="AB221" s="25" t="s">
        <v>11</v>
      </c>
      <c r="AC221" s="25" t="s">
        <v>11</v>
      </c>
      <c r="AD221" s="25">
        <v>230</v>
      </c>
      <c r="AE221" s="25">
        <v>0</v>
      </c>
      <c r="AF221" s="25">
        <v>980</v>
      </c>
      <c r="AG221" s="25" t="s">
        <v>1549</v>
      </c>
    </row>
    <row r="222" spans="1:33">
      <c r="A222" s="25" t="s">
        <v>4669</v>
      </c>
      <c r="B222" s="25" t="s">
        <v>4670</v>
      </c>
      <c r="C222" s="25" t="s">
        <v>1541</v>
      </c>
      <c r="D222" s="25" t="s">
        <v>11</v>
      </c>
      <c r="E222" s="25" t="s">
        <v>11</v>
      </c>
      <c r="F222" s="25" t="s">
        <v>11</v>
      </c>
      <c r="G222" s="25" t="s">
        <v>11</v>
      </c>
      <c r="H222" s="25" t="s">
        <v>4671</v>
      </c>
      <c r="I222" s="25" t="s">
        <v>11</v>
      </c>
      <c r="J222" s="25" t="s">
        <v>11</v>
      </c>
      <c r="K222" s="25" t="s">
        <v>11</v>
      </c>
      <c r="L222" s="25" t="s">
        <v>1623</v>
      </c>
      <c r="M222" s="25" t="s">
        <v>11</v>
      </c>
      <c r="N222" s="25" t="s">
        <v>11</v>
      </c>
      <c r="O222" s="25" t="s">
        <v>11</v>
      </c>
      <c r="P222" s="25" t="s">
        <v>11</v>
      </c>
      <c r="Q222" s="25" t="s">
        <v>11</v>
      </c>
      <c r="R222" s="25" t="s">
        <v>11</v>
      </c>
      <c r="S222" s="25" t="s">
        <v>11</v>
      </c>
      <c r="T222" s="25" t="s">
        <v>1651</v>
      </c>
      <c r="U222" s="25" t="s">
        <v>16</v>
      </c>
      <c r="V222" s="25" t="s">
        <v>11</v>
      </c>
      <c r="W222" s="25" t="s">
        <v>11</v>
      </c>
      <c r="X222" s="25">
        <v>0</v>
      </c>
      <c r="Y222" s="25" t="s">
        <v>11</v>
      </c>
      <c r="Z222" s="25" t="s">
        <v>1539</v>
      </c>
      <c r="AA222" s="25" t="s">
        <v>11</v>
      </c>
      <c r="AB222" s="25" t="s">
        <v>11</v>
      </c>
      <c r="AC222" s="25" t="s">
        <v>11</v>
      </c>
      <c r="AD222" s="25">
        <v>0</v>
      </c>
      <c r="AE222" s="25">
        <v>0</v>
      </c>
      <c r="AF222" s="25">
        <v>19043.7</v>
      </c>
      <c r="AG222" s="25" t="s">
        <v>7239</v>
      </c>
    </row>
    <row r="223" spans="1:33">
      <c r="A223" s="25" t="s">
        <v>5161</v>
      </c>
      <c r="B223" s="25" t="s">
        <v>5162</v>
      </c>
      <c r="C223" s="25" t="s">
        <v>1536</v>
      </c>
      <c r="D223" s="25" t="s">
        <v>11</v>
      </c>
      <c r="E223" s="25" t="s">
        <v>11</v>
      </c>
      <c r="F223" s="25" t="s">
        <v>5163</v>
      </c>
      <c r="G223" s="25" t="s">
        <v>1966</v>
      </c>
      <c r="H223" s="25" t="s">
        <v>5164</v>
      </c>
      <c r="I223" s="25" t="s">
        <v>1547</v>
      </c>
      <c r="J223" s="25" t="s">
        <v>1623</v>
      </c>
      <c r="K223" s="25" t="s">
        <v>1559</v>
      </c>
      <c r="L223" s="25" t="s">
        <v>1623</v>
      </c>
      <c r="M223" s="25" t="s">
        <v>11</v>
      </c>
      <c r="N223" s="25" t="s">
        <v>11</v>
      </c>
      <c r="O223" s="25" t="s">
        <v>5165</v>
      </c>
      <c r="P223" s="25" t="s">
        <v>11</v>
      </c>
      <c r="Q223" s="25" t="s">
        <v>5164</v>
      </c>
      <c r="R223" s="25" t="s">
        <v>11</v>
      </c>
      <c r="S223" s="25" t="s">
        <v>11</v>
      </c>
      <c r="T223" s="25" t="s">
        <v>1985</v>
      </c>
      <c r="U223" s="25" t="s">
        <v>1544</v>
      </c>
      <c r="V223" s="25" t="s">
        <v>11</v>
      </c>
      <c r="W223" s="25" t="s">
        <v>11</v>
      </c>
      <c r="X223" s="25">
        <v>0</v>
      </c>
      <c r="Y223" s="25" t="s">
        <v>11</v>
      </c>
      <c r="Z223" s="25" t="s">
        <v>1539</v>
      </c>
      <c r="AA223" s="25" t="s">
        <v>11</v>
      </c>
      <c r="AB223" s="25" t="s">
        <v>11</v>
      </c>
      <c r="AC223" s="25" t="s">
        <v>11</v>
      </c>
      <c r="AD223" s="25">
        <v>460</v>
      </c>
      <c r="AE223" s="25">
        <v>0</v>
      </c>
      <c r="AF223" s="25">
        <v>960</v>
      </c>
      <c r="AG223" s="25" t="s">
        <v>1854</v>
      </c>
    </row>
    <row r="224" spans="1:33">
      <c r="A224" s="25" t="s">
        <v>2817</v>
      </c>
      <c r="B224" s="25" t="s">
        <v>2818</v>
      </c>
      <c r="C224" s="25" t="s">
        <v>1536</v>
      </c>
      <c r="D224" s="25" t="s">
        <v>11</v>
      </c>
      <c r="E224" s="25" t="s">
        <v>11</v>
      </c>
      <c r="F224" s="25" t="s">
        <v>11</v>
      </c>
      <c r="G224" s="25" t="s">
        <v>11</v>
      </c>
      <c r="H224" s="25" t="s">
        <v>1767</v>
      </c>
      <c r="I224" s="25" t="s">
        <v>11</v>
      </c>
      <c r="J224" s="25" t="s">
        <v>11</v>
      </c>
      <c r="K224" s="25" t="s">
        <v>11</v>
      </c>
      <c r="L224" s="25" t="s">
        <v>1623</v>
      </c>
      <c r="M224" s="25" t="s">
        <v>1643</v>
      </c>
      <c r="N224" s="25" t="s">
        <v>11</v>
      </c>
      <c r="O224" s="25" t="s">
        <v>11</v>
      </c>
      <c r="P224" s="25" t="s">
        <v>11</v>
      </c>
      <c r="Q224" s="25" t="s">
        <v>11</v>
      </c>
      <c r="R224" s="25" t="s">
        <v>11</v>
      </c>
      <c r="S224" s="25" t="s">
        <v>11</v>
      </c>
      <c r="T224" s="25" t="s">
        <v>1651</v>
      </c>
      <c r="U224" s="25" t="s">
        <v>16</v>
      </c>
      <c r="V224" s="25" t="s">
        <v>11</v>
      </c>
      <c r="W224" s="25" t="s">
        <v>11</v>
      </c>
      <c r="X224" s="25">
        <v>0</v>
      </c>
      <c r="Y224" s="25" t="s">
        <v>11</v>
      </c>
      <c r="Z224" s="25" t="s">
        <v>1539</v>
      </c>
      <c r="AA224" s="25" t="s">
        <v>11</v>
      </c>
      <c r="AB224" s="25" t="s">
        <v>11</v>
      </c>
      <c r="AC224" s="25" t="s">
        <v>11</v>
      </c>
      <c r="AD224" s="25">
        <v>400</v>
      </c>
      <c r="AE224" s="25">
        <v>0</v>
      </c>
      <c r="AF224" s="25">
        <v>2307.67</v>
      </c>
      <c r="AG224" s="25" t="s">
        <v>2819</v>
      </c>
    </row>
    <row r="225" spans="1:33">
      <c r="A225" s="25" t="s">
        <v>4152</v>
      </c>
      <c r="B225" s="25" t="s">
        <v>4153</v>
      </c>
      <c r="C225" s="25" t="s">
        <v>1541</v>
      </c>
      <c r="D225" s="25" t="s">
        <v>11</v>
      </c>
      <c r="E225" s="25" t="s">
        <v>11</v>
      </c>
      <c r="F225" s="25" t="s">
        <v>11</v>
      </c>
      <c r="G225" s="25" t="s">
        <v>11</v>
      </c>
      <c r="H225" s="25" t="s">
        <v>4154</v>
      </c>
      <c r="I225" s="25" t="s">
        <v>11</v>
      </c>
      <c r="J225" s="25" t="s">
        <v>11</v>
      </c>
      <c r="K225" s="25" t="s">
        <v>11</v>
      </c>
      <c r="L225" s="25" t="s">
        <v>1623</v>
      </c>
      <c r="M225" s="25" t="s">
        <v>11</v>
      </c>
      <c r="N225" s="25" t="s">
        <v>11</v>
      </c>
      <c r="O225" s="25" t="s">
        <v>11</v>
      </c>
      <c r="P225" s="25" t="s">
        <v>11</v>
      </c>
      <c r="Q225" s="25" t="s">
        <v>11</v>
      </c>
      <c r="R225" s="25" t="s">
        <v>11</v>
      </c>
      <c r="S225" s="25" t="s">
        <v>11</v>
      </c>
      <c r="T225" s="25" t="s">
        <v>1670</v>
      </c>
      <c r="U225" s="25" t="s">
        <v>10</v>
      </c>
      <c r="V225" s="25" t="s">
        <v>11</v>
      </c>
      <c r="W225" s="25" t="s">
        <v>11</v>
      </c>
      <c r="X225" s="25">
        <v>0</v>
      </c>
      <c r="Y225" s="25" t="s">
        <v>11</v>
      </c>
      <c r="Z225" s="25" t="s">
        <v>1539</v>
      </c>
      <c r="AA225" s="25" t="s">
        <v>11</v>
      </c>
      <c r="AB225" s="25" t="s">
        <v>11</v>
      </c>
      <c r="AC225" s="25" t="s">
        <v>11</v>
      </c>
      <c r="AD225" s="25">
        <v>280</v>
      </c>
      <c r="AE225" s="25">
        <v>0</v>
      </c>
      <c r="AF225" s="25">
        <v>8880.1200000000008</v>
      </c>
      <c r="AG225" s="25" t="s">
        <v>7240</v>
      </c>
    </row>
    <row r="226" spans="1:33">
      <c r="A226" s="25" t="s">
        <v>4384</v>
      </c>
      <c r="B226" s="25" t="s">
        <v>4385</v>
      </c>
      <c r="C226" s="25" t="s">
        <v>1541</v>
      </c>
      <c r="D226" s="25" t="s">
        <v>11</v>
      </c>
      <c r="E226" s="25" t="s">
        <v>11</v>
      </c>
      <c r="F226" s="25" t="s">
        <v>11</v>
      </c>
      <c r="G226" s="25" t="s">
        <v>11</v>
      </c>
      <c r="H226" s="25" t="s">
        <v>4386</v>
      </c>
      <c r="I226" s="25" t="s">
        <v>11</v>
      </c>
      <c r="J226" s="25" t="s">
        <v>11</v>
      </c>
      <c r="K226" s="25" t="s">
        <v>11</v>
      </c>
      <c r="L226" s="25" t="s">
        <v>1623</v>
      </c>
      <c r="M226" s="25" t="s">
        <v>11</v>
      </c>
      <c r="N226" s="25" t="s">
        <v>11</v>
      </c>
      <c r="O226" s="25" t="s">
        <v>11</v>
      </c>
      <c r="P226" s="25" t="s">
        <v>11</v>
      </c>
      <c r="Q226" s="25" t="s">
        <v>11</v>
      </c>
      <c r="R226" s="25" t="s">
        <v>11</v>
      </c>
      <c r="S226" s="25" t="s">
        <v>11</v>
      </c>
      <c r="T226" s="25" t="s">
        <v>1741</v>
      </c>
      <c r="U226" s="25" t="s">
        <v>18</v>
      </c>
      <c r="V226" s="25" t="s">
        <v>11</v>
      </c>
      <c r="W226" s="25" t="s">
        <v>11</v>
      </c>
      <c r="X226" s="25">
        <v>0</v>
      </c>
      <c r="Y226" s="25" t="s">
        <v>11</v>
      </c>
      <c r="Z226" s="25" t="s">
        <v>1539</v>
      </c>
      <c r="AA226" s="25" t="s">
        <v>11</v>
      </c>
      <c r="AB226" s="25" t="s">
        <v>11</v>
      </c>
      <c r="AC226" s="25" t="s">
        <v>11</v>
      </c>
      <c r="AD226" s="25">
        <v>1720</v>
      </c>
      <c r="AE226" s="25">
        <v>0</v>
      </c>
      <c r="AF226" s="25">
        <v>11169.48</v>
      </c>
      <c r="AG226" s="25" t="s">
        <v>7241</v>
      </c>
    </row>
    <row r="227" spans="1:33">
      <c r="A227" s="25" t="s">
        <v>4815</v>
      </c>
      <c r="B227" s="25" t="s">
        <v>4816</v>
      </c>
      <c r="C227" s="25" t="s">
        <v>1541</v>
      </c>
      <c r="D227" s="25" t="s">
        <v>11</v>
      </c>
      <c r="E227" s="25" t="s">
        <v>11</v>
      </c>
      <c r="F227" s="25" t="s">
        <v>11</v>
      </c>
      <c r="G227" s="25" t="s">
        <v>11</v>
      </c>
      <c r="H227" s="25" t="s">
        <v>4817</v>
      </c>
      <c r="I227" s="25" t="s">
        <v>11</v>
      </c>
      <c r="J227" s="25" t="s">
        <v>11</v>
      </c>
      <c r="K227" s="25" t="s">
        <v>11</v>
      </c>
      <c r="L227" s="25" t="s">
        <v>1623</v>
      </c>
      <c r="M227" s="25" t="s">
        <v>11</v>
      </c>
      <c r="N227" s="25" t="s">
        <v>11</v>
      </c>
      <c r="O227" s="25" t="s">
        <v>11</v>
      </c>
      <c r="P227" s="25" t="s">
        <v>11</v>
      </c>
      <c r="Q227" s="25" t="s">
        <v>11</v>
      </c>
      <c r="R227" s="25" t="s">
        <v>11</v>
      </c>
      <c r="S227" s="25" t="s">
        <v>11</v>
      </c>
      <c r="T227" s="25" t="s">
        <v>1633</v>
      </c>
      <c r="U227" s="25" t="s">
        <v>15</v>
      </c>
      <c r="V227" s="25" t="s">
        <v>11</v>
      </c>
      <c r="W227" s="25" t="s">
        <v>11</v>
      </c>
      <c r="X227" s="25">
        <v>0</v>
      </c>
      <c r="Y227" s="25" t="s">
        <v>11</v>
      </c>
      <c r="Z227" s="25" t="s">
        <v>1645</v>
      </c>
      <c r="AA227" s="25" t="s">
        <v>1815</v>
      </c>
      <c r="AB227" s="25" t="s">
        <v>1708</v>
      </c>
      <c r="AC227" s="25" t="s">
        <v>11</v>
      </c>
      <c r="AD227" s="25">
        <v>0</v>
      </c>
      <c r="AE227" s="25">
        <v>0</v>
      </c>
      <c r="AF227" s="25">
        <v>0</v>
      </c>
      <c r="AG227" s="25" t="s">
        <v>7</v>
      </c>
    </row>
    <row r="228" spans="1:33">
      <c r="A228" s="25" t="s">
        <v>6888</v>
      </c>
      <c r="B228" s="25" t="s">
        <v>6889</v>
      </c>
      <c r="C228" s="25" t="s">
        <v>1541</v>
      </c>
      <c r="D228" s="25" t="s">
        <v>11</v>
      </c>
      <c r="E228" s="25" t="s">
        <v>11</v>
      </c>
      <c r="F228" s="25" t="s">
        <v>11</v>
      </c>
      <c r="G228" s="25" t="s">
        <v>11</v>
      </c>
      <c r="H228" s="25" t="s">
        <v>7180</v>
      </c>
      <c r="I228" s="25" t="s">
        <v>11</v>
      </c>
      <c r="J228" s="25" t="s">
        <v>1623</v>
      </c>
      <c r="K228" s="25" t="s">
        <v>6974</v>
      </c>
      <c r="L228" s="25" t="s">
        <v>1623</v>
      </c>
      <c r="M228" s="25" t="s">
        <v>11</v>
      </c>
      <c r="N228" s="25" t="s">
        <v>11</v>
      </c>
      <c r="O228" s="25" t="s">
        <v>11</v>
      </c>
      <c r="P228" s="25" t="s">
        <v>11</v>
      </c>
      <c r="Q228" s="25" t="s">
        <v>11</v>
      </c>
      <c r="R228" s="25" t="s">
        <v>11</v>
      </c>
      <c r="S228" s="25" t="s">
        <v>11</v>
      </c>
      <c r="T228" s="25" t="s">
        <v>11</v>
      </c>
      <c r="U228" s="25" t="s">
        <v>10</v>
      </c>
      <c r="V228" s="25" t="s">
        <v>11</v>
      </c>
      <c r="W228" s="25" t="s">
        <v>11</v>
      </c>
      <c r="X228" s="25">
        <v>0</v>
      </c>
      <c r="Y228" s="25" t="s">
        <v>11</v>
      </c>
      <c r="Z228" s="25" t="s">
        <v>1539</v>
      </c>
      <c r="AA228" s="25" t="s">
        <v>11</v>
      </c>
      <c r="AB228" s="25" t="s">
        <v>11</v>
      </c>
      <c r="AC228" s="25" t="s">
        <v>11</v>
      </c>
      <c r="AD228" s="25">
        <v>280</v>
      </c>
      <c r="AE228" s="25">
        <v>0</v>
      </c>
      <c r="AF228" s="25">
        <v>1880</v>
      </c>
      <c r="AG228" s="25" t="s">
        <v>1540</v>
      </c>
    </row>
    <row r="229" spans="1:33">
      <c r="A229" s="25" t="s">
        <v>2130</v>
      </c>
      <c r="B229" s="25" t="s">
        <v>2131</v>
      </c>
      <c r="C229" s="25" t="s">
        <v>1541</v>
      </c>
      <c r="D229" s="25" t="s">
        <v>11</v>
      </c>
      <c r="E229" s="25" t="s">
        <v>11</v>
      </c>
      <c r="F229" s="25" t="s">
        <v>2132</v>
      </c>
      <c r="G229" s="25" t="s">
        <v>1966</v>
      </c>
      <c r="H229" s="25" t="s">
        <v>2133</v>
      </c>
      <c r="I229" s="25" t="s">
        <v>11</v>
      </c>
      <c r="J229" s="25" t="s">
        <v>11</v>
      </c>
      <c r="K229" s="25" t="s">
        <v>1552</v>
      </c>
      <c r="L229" s="25" t="s">
        <v>1623</v>
      </c>
      <c r="M229" s="25" t="s">
        <v>11</v>
      </c>
      <c r="N229" s="25" t="s">
        <v>11</v>
      </c>
      <c r="O229" s="25" t="s">
        <v>11</v>
      </c>
      <c r="P229" s="25" t="s">
        <v>11</v>
      </c>
      <c r="Q229" s="25" t="s">
        <v>2133</v>
      </c>
      <c r="R229" s="25" t="s">
        <v>11</v>
      </c>
      <c r="S229" s="25" t="s">
        <v>11</v>
      </c>
      <c r="T229" s="25" t="s">
        <v>1852</v>
      </c>
      <c r="U229" s="25" t="s">
        <v>1544</v>
      </c>
      <c r="V229" s="25" t="s">
        <v>11</v>
      </c>
      <c r="W229" s="25" t="s">
        <v>11</v>
      </c>
      <c r="X229" s="25">
        <v>0</v>
      </c>
      <c r="Y229" s="25" t="s">
        <v>11</v>
      </c>
      <c r="Z229" s="25" t="s">
        <v>1539</v>
      </c>
      <c r="AA229" s="25" t="s">
        <v>11</v>
      </c>
      <c r="AB229" s="25" t="s">
        <v>11</v>
      </c>
      <c r="AC229" s="25" t="s">
        <v>11</v>
      </c>
      <c r="AD229" s="25">
        <v>960</v>
      </c>
      <c r="AE229" s="25">
        <v>0</v>
      </c>
      <c r="AF229" s="25">
        <v>930</v>
      </c>
      <c r="AG229" s="25" t="s">
        <v>7242</v>
      </c>
    </row>
    <row r="230" spans="1:33">
      <c r="A230" s="25" t="s">
        <v>4423</v>
      </c>
      <c r="B230" s="25" t="s">
        <v>4424</v>
      </c>
      <c r="C230" s="25" t="s">
        <v>1541</v>
      </c>
      <c r="D230" s="25" t="s">
        <v>11</v>
      </c>
      <c r="E230" s="25" t="s">
        <v>11</v>
      </c>
      <c r="F230" s="25" t="s">
        <v>11</v>
      </c>
      <c r="G230" s="25" t="s">
        <v>11</v>
      </c>
      <c r="H230" s="25" t="s">
        <v>4154</v>
      </c>
      <c r="I230" s="25" t="s">
        <v>11</v>
      </c>
      <c r="J230" s="25" t="s">
        <v>11</v>
      </c>
      <c r="K230" s="25" t="s">
        <v>11</v>
      </c>
      <c r="L230" s="25" t="s">
        <v>1623</v>
      </c>
      <c r="M230" s="25" t="s">
        <v>11</v>
      </c>
      <c r="N230" s="25" t="s">
        <v>11</v>
      </c>
      <c r="O230" s="25" t="s">
        <v>11</v>
      </c>
      <c r="P230" s="25" t="s">
        <v>11</v>
      </c>
      <c r="Q230" s="25" t="s">
        <v>11</v>
      </c>
      <c r="R230" s="25" t="s">
        <v>11</v>
      </c>
      <c r="S230" s="25" t="s">
        <v>11</v>
      </c>
      <c r="T230" s="25" t="s">
        <v>2664</v>
      </c>
      <c r="U230" s="25" t="s">
        <v>14</v>
      </c>
      <c r="V230" s="25" t="s">
        <v>11</v>
      </c>
      <c r="W230" s="25" t="s">
        <v>11</v>
      </c>
      <c r="X230" s="25">
        <v>0</v>
      </c>
      <c r="Y230" s="25" t="s">
        <v>11</v>
      </c>
      <c r="Z230" s="25" t="s">
        <v>1539</v>
      </c>
      <c r="AA230" s="25" t="s">
        <v>11</v>
      </c>
      <c r="AB230" s="25" t="s">
        <v>11</v>
      </c>
      <c r="AC230" s="25" t="s">
        <v>11</v>
      </c>
      <c r="AD230" s="25">
        <v>1680</v>
      </c>
      <c r="AE230" s="25">
        <v>0</v>
      </c>
      <c r="AF230" s="25">
        <v>15608.69</v>
      </c>
      <c r="AG230" s="25" t="s">
        <v>7243</v>
      </c>
    </row>
    <row r="231" spans="1:33">
      <c r="A231" s="25" t="s">
        <v>3141</v>
      </c>
      <c r="B231" s="25" t="s">
        <v>3142</v>
      </c>
      <c r="C231" s="25" t="s">
        <v>1541</v>
      </c>
      <c r="D231" s="25" t="s">
        <v>11</v>
      </c>
      <c r="E231" s="25" t="s">
        <v>11</v>
      </c>
      <c r="F231" s="25" t="s">
        <v>11</v>
      </c>
      <c r="G231" s="25" t="s">
        <v>11</v>
      </c>
      <c r="H231" s="25" t="s">
        <v>3143</v>
      </c>
      <c r="I231" s="25" t="s">
        <v>11</v>
      </c>
      <c r="J231" s="25" t="s">
        <v>11</v>
      </c>
      <c r="K231" s="25" t="s">
        <v>11</v>
      </c>
      <c r="L231" s="25" t="s">
        <v>1623</v>
      </c>
      <c r="M231" s="25" t="s">
        <v>11</v>
      </c>
      <c r="N231" s="25" t="s">
        <v>11</v>
      </c>
      <c r="O231" s="25" t="s">
        <v>11</v>
      </c>
      <c r="P231" s="25" t="s">
        <v>11</v>
      </c>
      <c r="Q231" s="25" t="s">
        <v>11</v>
      </c>
      <c r="R231" s="25" t="s">
        <v>11</v>
      </c>
      <c r="S231" s="25" t="s">
        <v>11</v>
      </c>
      <c r="T231" s="25" t="s">
        <v>1651</v>
      </c>
      <c r="U231" s="25" t="s">
        <v>16</v>
      </c>
      <c r="V231" s="25" t="s">
        <v>11</v>
      </c>
      <c r="W231" s="25" t="s">
        <v>11</v>
      </c>
      <c r="X231" s="25">
        <v>0</v>
      </c>
      <c r="Y231" s="25" t="s">
        <v>11</v>
      </c>
      <c r="Z231" s="25" t="s">
        <v>1539</v>
      </c>
      <c r="AA231" s="25" t="s">
        <v>11</v>
      </c>
      <c r="AB231" s="25" t="s">
        <v>11</v>
      </c>
      <c r="AC231" s="25" t="s">
        <v>11</v>
      </c>
      <c r="AD231" s="25">
        <v>560</v>
      </c>
      <c r="AE231" s="25">
        <v>0</v>
      </c>
      <c r="AF231" s="25">
        <v>7557</v>
      </c>
      <c r="AG231" s="25" t="s">
        <v>7244</v>
      </c>
    </row>
    <row r="232" spans="1:33">
      <c r="A232" s="25" t="s">
        <v>4155</v>
      </c>
      <c r="B232" s="25" t="s">
        <v>4156</v>
      </c>
      <c r="C232" s="25" t="s">
        <v>1541</v>
      </c>
      <c r="D232" s="25" t="s">
        <v>11</v>
      </c>
      <c r="E232" s="25" t="s">
        <v>11</v>
      </c>
      <c r="F232" s="25" t="s">
        <v>11</v>
      </c>
      <c r="G232" s="25" t="s">
        <v>11</v>
      </c>
      <c r="H232" s="25" t="s">
        <v>4157</v>
      </c>
      <c r="I232" s="25" t="s">
        <v>11</v>
      </c>
      <c r="J232" s="25" t="s">
        <v>11</v>
      </c>
      <c r="K232" s="25" t="s">
        <v>11</v>
      </c>
      <c r="L232" s="25" t="s">
        <v>1548</v>
      </c>
      <c r="M232" s="25" t="s">
        <v>11</v>
      </c>
      <c r="N232" s="25" t="s">
        <v>11</v>
      </c>
      <c r="O232" s="25" t="s">
        <v>11</v>
      </c>
      <c r="P232" s="25" t="s">
        <v>11</v>
      </c>
      <c r="Q232" s="25" t="s">
        <v>11</v>
      </c>
      <c r="R232" s="25" t="s">
        <v>11</v>
      </c>
      <c r="S232" s="25" t="s">
        <v>11</v>
      </c>
      <c r="T232" s="25" t="s">
        <v>3430</v>
      </c>
      <c r="U232" s="25" t="s">
        <v>14</v>
      </c>
      <c r="V232" s="25" t="s">
        <v>11</v>
      </c>
      <c r="W232" s="25" t="s">
        <v>11</v>
      </c>
      <c r="X232" s="25">
        <v>0</v>
      </c>
      <c r="Y232" s="25" t="s">
        <v>11</v>
      </c>
      <c r="Z232" s="25" t="s">
        <v>1539</v>
      </c>
      <c r="AA232" s="25" t="s">
        <v>11</v>
      </c>
      <c r="AB232" s="25" t="s">
        <v>11</v>
      </c>
      <c r="AC232" s="25" t="s">
        <v>11</v>
      </c>
      <c r="AD232" s="25">
        <v>280</v>
      </c>
      <c r="AE232" s="25">
        <v>0</v>
      </c>
      <c r="AF232" s="25">
        <v>6016</v>
      </c>
      <c r="AG232" s="25" t="s">
        <v>7245</v>
      </c>
    </row>
    <row r="233" spans="1:33">
      <c r="A233" s="25" t="s">
        <v>2240</v>
      </c>
      <c r="B233" s="25" t="s">
        <v>2241</v>
      </c>
      <c r="C233" s="25" t="s">
        <v>1536</v>
      </c>
      <c r="D233" s="25" t="s">
        <v>11</v>
      </c>
      <c r="E233" s="25" t="s">
        <v>11</v>
      </c>
      <c r="F233" s="25" t="s">
        <v>11</v>
      </c>
      <c r="G233" s="25" t="s">
        <v>11</v>
      </c>
      <c r="H233" s="25" t="s">
        <v>2242</v>
      </c>
      <c r="I233" s="25" t="s">
        <v>11</v>
      </c>
      <c r="J233" s="25" t="s">
        <v>11</v>
      </c>
      <c r="K233" s="25" t="s">
        <v>11</v>
      </c>
      <c r="L233" s="25" t="s">
        <v>1623</v>
      </c>
      <c r="M233" s="25" t="s">
        <v>11</v>
      </c>
      <c r="N233" s="25" t="s">
        <v>11</v>
      </c>
      <c r="O233" s="25" t="s">
        <v>11</v>
      </c>
      <c r="P233" s="25" t="s">
        <v>11</v>
      </c>
      <c r="Q233" s="25" t="s">
        <v>11</v>
      </c>
      <c r="R233" s="25" t="s">
        <v>11</v>
      </c>
      <c r="S233" s="25" t="s">
        <v>11</v>
      </c>
      <c r="T233" s="25" t="s">
        <v>1670</v>
      </c>
      <c r="U233" s="25" t="s">
        <v>13</v>
      </c>
      <c r="V233" s="25" t="s">
        <v>11</v>
      </c>
      <c r="W233" s="25" t="s">
        <v>11</v>
      </c>
      <c r="X233" s="25">
        <v>0</v>
      </c>
      <c r="Y233" s="25" t="s">
        <v>11</v>
      </c>
      <c r="Z233" s="25" t="s">
        <v>1645</v>
      </c>
      <c r="AA233" s="25" t="s">
        <v>1575</v>
      </c>
      <c r="AB233" s="25" t="s">
        <v>1708</v>
      </c>
      <c r="AC233" s="25" t="s">
        <v>2020</v>
      </c>
      <c r="AD233" s="25">
        <v>0</v>
      </c>
      <c r="AE233" s="25">
        <v>0</v>
      </c>
      <c r="AF233" s="25">
        <v>0</v>
      </c>
      <c r="AG233" s="25" t="s">
        <v>7</v>
      </c>
    </row>
    <row r="234" spans="1:33">
      <c r="A234" s="25" t="s">
        <v>2549</v>
      </c>
      <c r="B234" s="25" t="s">
        <v>2550</v>
      </c>
      <c r="C234" s="25" t="s">
        <v>1536</v>
      </c>
      <c r="D234" s="25" t="s">
        <v>11</v>
      </c>
      <c r="E234" s="25" t="s">
        <v>11</v>
      </c>
      <c r="F234" s="25" t="s">
        <v>2551</v>
      </c>
      <c r="G234" s="25" t="s">
        <v>1564</v>
      </c>
      <c r="H234" s="25" t="s">
        <v>2552</v>
      </c>
      <c r="I234" s="25" t="s">
        <v>1554</v>
      </c>
      <c r="J234" s="25" t="s">
        <v>1623</v>
      </c>
      <c r="K234" s="25" t="s">
        <v>2553</v>
      </c>
      <c r="L234" s="25" t="s">
        <v>1623</v>
      </c>
      <c r="M234" s="25" t="s">
        <v>11</v>
      </c>
      <c r="N234" s="25" t="s">
        <v>11</v>
      </c>
      <c r="O234" s="25" t="s">
        <v>11</v>
      </c>
      <c r="P234" s="25" t="s">
        <v>11</v>
      </c>
      <c r="Q234" s="25" t="s">
        <v>11</v>
      </c>
      <c r="R234" s="25" t="s">
        <v>11</v>
      </c>
      <c r="S234" s="25" t="s">
        <v>11</v>
      </c>
      <c r="T234" s="25" t="s">
        <v>1891</v>
      </c>
      <c r="U234" s="25" t="s">
        <v>10</v>
      </c>
      <c r="V234" s="25" t="s">
        <v>11</v>
      </c>
      <c r="W234" s="25" t="s">
        <v>11</v>
      </c>
      <c r="X234" s="25">
        <v>0</v>
      </c>
      <c r="Y234" s="25" t="s">
        <v>11</v>
      </c>
      <c r="Z234" s="25" t="s">
        <v>1539</v>
      </c>
      <c r="AA234" s="25" t="s">
        <v>11</v>
      </c>
      <c r="AB234" s="25" t="s">
        <v>11</v>
      </c>
      <c r="AC234" s="25" t="s">
        <v>11</v>
      </c>
      <c r="AD234" s="25">
        <v>560</v>
      </c>
      <c r="AE234" s="25">
        <v>0</v>
      </c>
      <c r="AF234" s="25">
        <v>56308.33</v>
      </c>
      <c r="AG234" s="25" t="s">
        <v>7246</v>
      </c>
    </row>
    <row r="235" spans="1:33">
      <c r="A235" s="25" t="s">
        <v>4695</v>
      </c>
      <c r="B235" s="25" t="s">
        <v>4696</v>
      </c>
      <c r="C235" s="25" t="s">
        <v>1536</v>
      </c>
      <c r="D235" s="25" t="s">
        <v>11</v>
      </c>
      <c r="E235" s="25" t="s">
        <v>11</v>
      </c>
      <c r="F235" s="25" t="s">
        <v>11</v>
      </c>
      <c r="G235" s="25" t="s">
        <v>11</v>
      </c>
      <c r="H235" s="25" t="s">
        <v>3009</v>
      </c>
      <c r="I235" s="25" t="s">
        <v>11</v>
      </c>
      <c r="J235" s="25" t="s">
        <v>11</v>
      </c>
      <c r="K235" s="25" t="s">
        <v>11</v>
      </c>
      <c r="L235" s="25" t="s">
        <v>1623</v>
      </c>
      <c r="M235" s="25" t="s">
        <v>11</v>
      </c>
      <c r="N235" s="25" t="s">
        <v>11</v>
      </c>
      <c r="O235" s="25" t="s">
        <v>11</v>
      </c>
      <c r="P235" s="25" t="s">
        <v>11</v>
      </c>
      <c r="Q235" s="25" t="s">
        <v>11</v>
      </c>
      <c r="R235" s="25" t="s">
        <v>11</v>
      </c>
      <c r="S235" s="25" t="s">
        <v>11</v>
      </c>
      <c r="T235" s="25" t="s">
        <v>1768</v>
      </c>
      <c r="U235" s="25" t="s">
        <v>10</v>
      </c>
      <c r="V235" s="25" t="s">
        <v>11</v>
      </c>
      <c r="W235" s="25" t="s">
        <v>11</v>
      </c>
      <c r="X235" s="25">
        <v>0</v>
      </c>
      <c r="Y235" s="25" t="s">
        <v>11</v>
      </c>
      <c r="Z235" s="25" t="s">
        <v>1539</v>
      </c>
      <c r="AA235" s="25" t="s">
        <v>11</v>
      </c>
      <c r="AB235" s="25" t="s">
        <v>11</v>
      </c>
      <c r="AC235" s="25" t="s">
        <v>11</v>
      </c>
      <c r="AD235" s="25">
        <v>0</v>
      </c>
      <c r="AE235" s="25">
        <v>0</v>
      </c>
      <c r="AF235" s="25">
        <v>20847.8</v>
      </c>
      <c r="AG235" s="25" t="s">
        <v>7247</v>
      </c>
    </row>
    <row r="236" spans="1:33">
      <c r="A236" s="25" t="s">
        <v>3442</v>
      </c>
      <c r="B236" s="25" t="s">
        <v>3443</v>
      </c>
      <c r="C236" s="25" t="s">
        <v>1536</v>
      </c>
      <c r="D236" s="25" t="s">
        <v>11</v>
      </c>
      <c r="E236" s="25" t="s">
        <v>11</v>
      </c>
      <c r="F236" s="25" t="s">
        <v>11</v>
      </c>
      <c r="G236" s="25" t="s">
        <v>11</v>
      </c>
      <c r="H236" s="25" t="s">
        <v>3444</v>
      </c>
      <c r="I236" s="25" t="s">
        <v>1567</v>
      </c>
      <c r="J236" s="25" t="s">
        <v>1623</v>
      </c>
      <c r="K236" s="25" t="s">
        <v>1559</v>
      </c>
      <c r="L236" s="25" t="s">
        <v>1623</v>
      </c>
      <c r="M236" s="25" t="s">
        <v>11</v>
      </c>
      <c r="N236" s="25" t="s">
        <v>11</v>
      </c>
      <c r="O236" s="25" t="s">
        <v>11</v>
      </c>
      <c r="P236" s="25" t="s">
        <v>11</v>
      </c>
      <c r="Q236" s="25" t="s">
        <v>11</v>
      </c>
      <c r="R236" s="25" t="s">
        <v>11</v>
      </c>
      <c r="S236" s="25" t="s">
        <v>11</v>
      </c>
      <c r="T236" s="25" t="s">
        <v>11</v>
      </c>
      <c r="U236" s="25" t="s">
        <v>10</v>
      </c>
      <c r="V236" s="25" t="s">
        <v>11</v>
      </c>
      <c r="W236" s="25" t="s">
        <v>11</v>
      </c>
      <c r="X236" s="25">
        <v>0</v>
      </c>
      <c r="Y236" s="25" t="s">
        <v>11</v>
      </c>
      <c r="Z236" s="25" t="s">
        <v>1539</v>
      </c>
      <c r="AA236" s="25" t="s">
        <v>11</v>
      </c>
      <c r="AB236" s="25" t="s">
        <v>11</v>
      </c>
      <c r="AC236" s="25" t="s">
        <v>11</v>
      </c>
      <c r="AD236" s="25">
        <v>840</v>
      </c>
      <c r="AE236" s="25">
        <v>0</v>
      </c>
      <c r="AF236" s="25">
        <v>3316</v>
      </c>
      <c r="AG236" s="25" t="s">
        <v>1626</v>
      </c>
    </row>
    <row r="237" spans="1:33">
      <c r="A237" s="25" t="s">
        <v>5207</v>
      </c>
      <c r="B237" s="25" t="s">
        <v>5208</v>
      </c>
      <c r="C237" s="25" t="s">
        <v>1541</v>
      </c>
      <c r="D237" s="25" t="s">
        <v>11</v>
      </c>
      <c r="E237" s="25" t="s">
        <v>11</v>
      </c>
      <c r="F237" s="25" t="s">
        <v>11</v>
      </c>
      <c r="G237" s="25" t="s">
        <v>11</v>
      </c>
      <c r="H237" s="25" t="s">
        <v>5209</v>
      </c>
      <c r="I237" s="25" t="s">
        <v>11</v>
      </c>
      <c r="J237" s="25" t="s">
        <v>11</v>
      </c>
      <c r="K237" s="25" t="s">
        <v>11</v>
      </c>
      <c r="L237" s="25" t="s">
        <v>1623</v>
      </c>
      <c r="M237" s="25" t="s">
        <v>11</v>
      </c>
      <c r="N237" s="25" t="s">
        <v>11</v>
      </c>
      <c r="O237" s="25" t="s">
        <v>11</v>
      </c>
      <c r="P237" s="25" t="s">
        <v>11</v>
      </c>
      <c r="Q237" s="25" t="s">
        <v>11</v>
      </c>
      <c r="R237" s="25" t="s">
        <v>11</v>
      </c>
      <c r="S237" s="25" t="s">
        <v>11</v>
      </c>
      <c r="T237" s="25" t="s">
        <v>1729</v>
      </c>
      <c r="U237" s="25" t="s">
        <v>12</v>
      </c>
      <c r="V237" s="25" t="s">
        <v>11</v>
      </c>
      <c r="W237" s="25" t="s">
        <v>11</v>
      </c>
      <c r="X237" s="25">
        <v>0</v>
      </c>
      <c r="Y237" s="25" t="s">
        <v>11</v>
      </c>
      <c r="Z237" s="25" t="s">
        <v>1539</v>
      </c>
      <c r="AA237" s="25" t="s">
        <v>11</v>
      </c>
      <c r="AB237" s="25" t="s">
        <v>11</v>
      </c>
      <c r="AC237" s="25" t="s">
        <v>11</v>
      </c>
      <c r="AD237" s="25">
        <v>1330</v>
      </c>
      <c r="AE237" s="25">
        <v>0</v>
      </c>
      <c r="AF237" s="25">
        <v>7235.04</v>
      </c>
      <c r="AG237" s="25" t="s">
        <v>7248</v>
      </c>
    </row>
    <row r="238" spans="1:33">
      <c r="A238" s="25" t="s">
        <v>5310</v>
      </c>
      <c r="B238" s="25" t="s">
        <v>5311</v>
      </c>
      <c r="C238" s="25" t="s">
        <v>1541</v>
      </c>
      <c r="D238" s="25" t="s">
        <v>11</v>
      </c>
      <c r="E238" s="25" t="s">
        <v>11</v>
      </c>
      <c r="F238" s="25" t="s">
        <v>5312</v>
      </c>
      <c r="G238" s="25" t="s">
        <v>117</v>
      </c>
      <c r="H238" s="25" t="s">
        <v>5313</v>
      </c>
      <c r="I238" s="25" t="s">
        <v>11</v>
      </c>
      <c r="J238" s="25" t="s">
        <v>11</v>
      </c>
      <c r="K238" s="25" t="s">
        <v>1559</v>
      </c>
      <c r="L238" s="25" t="s">
        <v>1623</v>
      </c>
      <c r="M238" s="25" t="s">
        <v>11</v>
      </c>
      <c r="N238" s="25" t="s">
        <v>11</v>
      </c>
      <c r="O238" s="25" t="s">
        <v>11</v>
      </c>
      <c r="P238" s="25" t="s">
        <v>11</v>
      </c>
      <c r="Q238" s="25" t="s">
        <v>11</v>
      </c>
      <c r="R238" s="25" t="s">
        <v>11</v>
      </c>
      <c r="S238" s="25" t="s">
        <v>11</v>
      </c>
      <c r="T238" s="25" t="s">
        <v>1900</v>
      </c>
      <c r="U238" s="25" t="s">
        <v>13</v>
      </c>
      <c r="V238" s="25" t="s">
        <v>11</v>
      </c>
      <c r="W238" s="25" t="s">
        <v>11</v>
      </c>
      <c r="X238" s="25">
        <v>0</v>
      </c>
      <c r="Y238" s="25" t="s">
        <v>11</v>
      </c>
      <c r="Z238" s="25" t="s">
        <v>1539</v>
      </c>
      <c r="AA238" s="25" t="s">
        <v>11</v>
      </c>
      <c r="AB238" s="25" t="s">
        <v>11</v>
      </c>
      <c r="AC238" s="25" t="s">
        <v>11</v>
      </c>
      <c r="AD238" s="25">
        <v>560</v>
      </c>
      <c r="AE238" s="25">
        <v>0</v>
      </c>
      <c r="AF238" s="25">
        <v>2763.33</v>
      </c>
      <c r="AG238" s="25" t="s">
        <v>7249</v>
      </c>
    </row>
    <row r="239" spans="1:33">
      <c r="A239" s="25" t="s">
        <v>5041</v>
      </c>
      <c r="B239" s="25" t="s">
        <v>5042</v>
      </c>
      <c r="C239" s="25" t="s">
        <v>1541</v>
      </c>
      <c r="D239" s="25" t="s">
        <v>11</v>
      </c>
      <c r="E239" s="25" t="s">
        <v>11</v>
      </c>
      <c r="F239" s="25" t="s">
        <v>11</v>
      </c>
      <c r="G239" s="25" t="s">
        <v>11</v>
      </c>
      <c r="H239" s="25" t="s">
        <v>5043</v>
      </c>
      <c r="I239" s="25" t="s">
        <v>11</v>
      </c>
      <c r="J239" s="25" t="s">
        <v>11</v>
      </c>
      <c r="K239" s="25" t="s">
        <v>11</v>
      </c>
      <c r="L239" s="25" t="s">
        <v>1623</v>
      </c>
      <c r="M239" s="25" t="s">
        <v>11</v>
      </c>
      <c r="N239" s="25" t="s">
        <v>11</v>
      </c>
      <c r="O239" s="25" t="s">
        <v>11</v>
      </c>
      <c r="P239" s="25" t="s">
        <v>11</v>
      </c>
      <c r="Q239" s="25" t="s">
        <v>11</v>
      </c>
      <c r="R239" s="25" t="s">
        <v>11</v>
      </c>
      <c r="S239" s="25" t="s">
        <v>11</v>
      </c>
      <c r="T239" s="25" t="s">
        <v>1661</v>
      </c>
      <c r="U239" s="25" t="s">
        <v>16</v>
      </c>
      <c r="V239" s="25" t="s">
        <v>11</v>
      </c>
      <c r="W239" s="25" t="s">
        <v>11</v>
      </c>
      <c r="X239" s="25">
        <v>0</v>
      </c>
      <c r="Y239" s="25" t="s">
        <v>11</v>
      </c>
      <c r="Z239" s="25" t="s">
        <v>1539</v>
      </c>
      <c r="AA239" s="25" t="s">
        <v>11</v>
      </c>
      <c r="AB239" s="25" t="s">
        <v>11</v>
      </c>
      <c r="AC239" s="25" t="s">
        <v>11</v>
      </c>
      <c r="AD239" s="25">
        <v>0</v>
      </c>
      <c r="AE239" s="25">
        <v>0</v>
      </c>
      <c r="AF239" s="25">
        <v>31850</v>
      </c>
      <c r="AG239" s="25" t="s">
        <v>3031</v>
      </c>
    </row>
    <row r="240" spans="1:33">
      <c r="A240" s="25" t="s">
        <v>3672</v>
      </c>
      <c r="B240" s="25" t="s">
        <v>3673</v>
      </c>
      <c r="C240" s="25" t="s">
        <v>1541</v>
      </c>
      <c r="D240" s="25" t="s">
        <v>11</v>
      </c>
      <c r="E240" s="25" t="s">
        <v>11</v>
      </c>
      <c r="F240" s="25" t="s">
        <v>11</v>
      </c>
      <c r="G240" s="25" t="s">
        <v>11</v>
      </c>
      <c r="H240" s="25" t="s">
        <v>3674</v>
      </c>
      <c r="I240" s="25" t="s">
        <v>11</v>
      </c>
      <c r="J240" s="25" t="s">
        <v>11</v>
      </c>
      <c r="K240" s="25" t="s">
        <v>11</v>
      </c>
      <c r="L240" s="25" t="s">
        <v>1623</v>
      </c>
      <c r="M240" s="25" t="s">
        <v>11</v>
      </c>
      <c r="N240" s="25" t="s">
        <v>11</v>
      </c>
      <c r="O240" s="25" t="s">
        <v>11</v>
      </c>
      <c r="P240" s="25" t="s">
        <v>11</v>
      </c>
      <c r="Q240" s="25" t="s">
        <v>11</v>
      </c>
      <c r="R240" s="25" t="s">
        <v>11</v>
      </c>
      <c r="S240" s="25" t="s">
        <v>11</v>
      </c>
      <c r="T240" s="25" t="s">
        <v>1895</v>
      </c>
      <c r="U240" s="25" t="s">
        <v>12</v>
      </c>
      <c r="V240" s="25" t="s">
        <v>11</v>
      </c>
      <c r="W240" s="25" t="s">
        <v>11</v>
      </c>
      <c r="X240" s="25">
        <v>0</v>
      </c>
      <c r="Y240" s="25" t="s">
        <v>11</v>
      </c>
      <c r="Z240" s="25" t="s">
        <v>1539</v>
      </c>
      <c r="AA240" s="25" t="s">
        <v>11</v>
      </c>
      <c r="AB240" s="25" t="s">
        <v>11</v>
      </c>
      <c r="AC240" s="25" t="s">
        <v>11</v>
      </c>
      <c r="AD240" s="25">
        <v>2880</v>
      </c>
      <c r="AE240" s="25">
        <v>0</v>
      </c>
      <c r="AF240" s="25">
        <v>41876.69</v>
      </c>
      <c r="AG240" s="25" t="s">
        <v>7250</v>
      </c>
    </row>
    <row r="241" spans="1:33">
      <c r="A241" s="25" t="s">
        <v>3390</v>
      </c>
      <c r="B241" s="25" t="s">
        <v>3391</v>
      </c>
      <c r="C241" s="25" t="s">
        <v>1536</v>
      </c>
      <c r="D241" s="25" t="s">
        <v>11</v>
      </c>
      <c r="E241" s="25" t="s">
        <v>11</v>
      </c>
      <c r="F241" s="25" t="s">
        <v>3392</v>
      </c>
      <c r="G241" s="25" t="s">
        <v>1966</v>
      </c>
      <c r="H241" s="25" t="s">
        <v>3393</v>
      </c>
      <c r="I241" s="25" t="s">
        <v>1561</v>
      </c>
      <c r="J241" s="25" t="s">
        <v>1623</v>
      </c>
      <c r="K241" s="25" t="s">
        <v>1559</v>
      </c>
      <c r="L241" s="25" t="s">
        <v>1623</v>
      </c>
      <c r="M241" s="25" t="s">
        <v>11</v>
      </c>
      <c r="N241" s="25" t="s">
        <v>11</v>
      </c>
      <c r="O241" s="25" t="s">
        <v>11</v>
      </c>
      <c r="P241" s="25" t="s">
        <v>11</v>
      </c>
      <c r="Q241" s="25" t="s">
        <v>11</v>
      </c>
      <c r="R241" s="25" t="s">
        <v>11</v>
      </c>
      <c r="S241" s="25" t="s">
        <v>11</v>
      </c>
      <c r="T241" s="25" t="s">
        <v>11</v>
      </c>
      <c r="U241" s="25" t="s">
        <v>11</v>
      </c>
      <c r="V241" s="25" t="s">
        <v>11</v>
      </c>
      <c r="W241" s="25" t="s">
        <v>11</v>
      </c>
      <c r="X241" s="25">
        <v>0</v>
      </c>
      <c r="Y241" s="25" t="s">
        <v>11</v>
      </c>
      <c r="Z241" s="25" t="s">
        <v>1539</v>
      </c>
      <c r="AA241" s="25" t="s">
        <v>11</v>
      </c>
      <c r="AB241" s="25" t="s">
        <v>11</v>
      </c>
      <c r="AC241" s="25" t="s">
        <v>11</v>
      </c>
      <c r="AD241" s="25">
        <v>460</v>
      </c>
      <c r="AE241" s="25">
        <v>0</v>
      </c>
      <c r="AF241" s="25">
        <v>960</v>
      </c>
      <c r="AG241" s="25" t="s">
        <v>1854</v>
      </c>
    </row>
    <row r="242" spans="1:33">
      <c r="A242" s="25" t="s">
        <v>3044</v>
      </c>
      <c r="B242" s="25" t="s">
        <v>3045</v>
      </c>
      <c r="C242" s="25" t="s">
        <v>1536</v>
      </c>
      <c r="D242" s="25" t="s">
        <v>11</v>
      </c>
      <c r="E242" s="25" t="s">
        <v>11</v>
      </c>
      <c r="F242" s="25" t="s">
        <v>3039</v>
      </c>
      <c r="G242" s="25" t="s">
        <v>1556</v>
      </c>
      <c r="H242" s="25" t="s">
        <v>3040</v>
      </c>
      <c r="I242" s="25" t="s">
        <v>11</v>
      </c>
      <c r="J242" s="25" t="s">
        <v>11</v>
      </c>
      <c r="K242" s="25" t="s">
        <v>1632</v>
      </c>
      <c r="L242" s="25" t="s">
        <v>1623</v>
      </c>
      <c r="M242" s="25" t="s">
        <v>11</v>
      </c>
      <c r="N242" s="25" t="s">
        <v>11</v>
      </c>
      <c r="O242" s="25" t="s">
        <v>11</v>
      </c>
      <c r="P242" s="25" t="s">
        <v>11</v>
      </c>
      <c r="Q242" s="25" t="s">
        <v>11</v>
      </c>
      <c r="R242" s="25" t="s">
        <v>11</v>
      </c>
      <c r="S242" s="25" t="s">
        <v>11</v>
      </c>
      <c r="T242" s="25" t="s">
        <v>3041</v>
      </c>
      <c r="U242" s="25" t="s">
        <v>1563</v>
      </c>
      <c r="V242" s="25" t="s">
        <v>11</v>
      </c>
      <c r="W242" s="25" t="s">
        <v>11</v>
      </c>
      <c r="X242" s="25">
        <v>0</v>
      </c>
      <c r="Y242" s="25" t="s">
        <v>11</v>
      </c>
      <c r="Z242" s="25" t="s">
        <v>1539</v>
      </c>
      <c r="AA242" s="25" t="s">
        <v>11</v>
      </c>
      <c r="AB242" s="25" t="s">
        <v>11</v>
      </c>
      <c r="AC242" s="25" t="s">
        <v>11</v>
      </c>
      <c r="AD242" s="25">
        <v>0</v>
      </c>
      <c r="AE242" s="25">
        <v>0</v>
      </c>
      <c r="AF242" s="25">
        <v>0</v>
      </c>
      <c r="AG242" s="25" t="s">
        <v>7</v>
      </c>
    </row>
    <row r="243" spans="1:33">
      <c r="A243" s="25" t="s">
        <v>4973</v>
      </c>
      <c r="B243" s="25" t="s">
        <v>4974</v>
      </c>
      <c r="C243" s="25" t="s">
        <v>1541</v>
      </c>
      <c r="D243" s="25" t="s">
        <v>11</v>
      </c>
      <c r="E243" s="25" t="s">
        <v>11</v>
      </c>
      <c r="F243" s="25" t="s">
        <v>11</v>
      </c>
      <c r="G243" s="25" t="s">
        <v>11</v>
      </c>
      <c r="H243" s="25" t="s">
        <v>4975</v>
      </c>
      <c r="I243" s="25" t="s">
        <v>11</v>
      </c>
      <c r="J243" s="25" t="s">
        <v>11</v>
      </c>
      <c r="K243" s="25" t="s">
        <v>11</v>
      </c>
      <c r="L243" s="25" t="s">
        <v>1623</v>
      </c>
      <c r="M243" s="25" t="s">
        <v>11</v>
      </c>
      <c r="N243" s="25" t="s">
        <v>11</v>
      </c>
      <c r="O243" s="25" t="s">
        <v>11</v>
      </c>
      <c r="P243" s="25" t="s">
        <v>11</v>
      </c>
      <c r="Q243" s="25" t="s">
        <v>11</v>
      </c>
      <c r="R243" s="25" t="s">
        <v>11</v>
      </c>
      <c r="S243" s="25" t="s">
        <v>11</v>
      </c>
      <c r="T243" s="25" t="s">
        <v>1651</v>
      </c>
      <c r="U243" s="25" t="s">
        <v>14</v>
      </c>
      <c r="V243" s="25" t="s">
        <v>11</v>
      </c>
      <c r="W243" s="25" t="s">
        <v>11</v>
      </c>
      <c r="X243" s="25">
        <v>0</v>
      </c>
      <c r="Y243" s="25" t="s">
        <v>11</v>
      </c>
      <c r="Z243" s="25" t="s">
        <v>1539</v>
      </c>
      <c r="AA243" s="25" t="s">
        <v>11</v>
      </c>
      <c r="AB243" s="25" t="s">
        <v>11</v>
      </c>
      <c r="AC243" s="25" t="s">
        <v>11</v>
      </c>
      <c r="AD243" s="25">
        <v>200</v>
      </c>
      <c r="AE243" s="25">
        <v>0</v>
      </c>
      <c r="AF243" s="25">
        <v>0</v>
      </c>
      <c r="AG243" s="25" t="s">
        <v>9</v>
      </c>
    </row>
    <row r="244" spans="1:33">
      <c r="A244" s="25" t="s">
        <v>2134</v>
      </c>
      <c r="B244" s="25" t="s">
        <v>2135</v>
      </c>
      <c r="C244" s="25" t="s">
        <v>11</v>
      </c>
      <c r="D244" s="25" t="s">
        <v>11</v>
      </c>
      <c r="E244" s="25" t="s">
        <v>11</v>
      </c>
      <c r="F244" s="25" t="s">
        <v>2136</v>
      </c>
      <c r="G244" s="25" t="s">
        <v>1630</v>
      </c>
      <c r="H244" s="25" t="s">
        <v>2137</v>
      </c>
      <c r="I244" s="25" t="s">
        <v>1846</v>
      </c>
      <c r="J244" s="25" t="s">
        <v>1623</v>
      </c>
      <c r="K244" s="25" t="s">
        <v>2138</v>
      </c>
      <c r="L244" s="25" t="s">
        <v>1623</v>
      </c>
      <c r="M244" s="25" t="s">
        <v>11</v>
      </c>
      <c r="N244" s="25" t="s">
        <v>11</v>
      </c>
      <c r="O244" s="25" t="s">
        <v>11</v>
      </c>
      <c r="P244" s="25" t="s">
        <v>11</v>
      </c>
      <c r="Q244" s="25" t="s">
        <v>11</v>
      </c>
      <c r="R244" s="25" t="s">
        <v>11</v>
      </c>
      <c r="S244" s="25" t="s">
        <v>11</v>
      </c>
      <c r="T244" s="25" t="s">
        <v>11</v>
      </c>
      <c r="U244" s="25" t="s">
        <v>16</v>
      </c>
      <c r="V244" s="25" t="s">
        <v>11</v>
      </c>
      <c r="W244" s="25" t="s">
        <v>11</v>
      </c>
      <c r="X244" s="25">
        <v>0</v>
      </c>
      <c r="Y244" s="25" t="s">
        <v>11</v>
      </c>
      <c r="Z244" s="25" t="s">
        <v>1539</v>
      </c>
      <c r="AA244" s="25" t="s">
        <v>11</v>
      </c>
      <c r="AB244" s="25" t="s">
        <v>11</v>
      </c>
      <c r="AC244" s="25" t="s">
        <v>11</v>
      </c>
      <c r="AD244" s="25">
        <v>0</v>
      </c>
      <c r="AE244" s="25">
        <v>0</v>
      </c>
      <c r="AF244" s="25">
        <v>3316</v>
      </c>
      <c r="AG244" s="25" t="s">
        <v>1148</v>
      </c>
    </row>
    <row r="245" spans="1:33">
      <c r="A245" s="25" t="s">
        <v>4909</v>
      </c>
      <c r="B245" s="25" t="s">
        <v>4910</v>
      </c>
      <c r="C245" s="25" t="s">
        <v>1541</v>
      </c>
      <c r="D245" s="25" t="s">
        <v>11</v>
      </c>
      <c r="E245" s="25" t="s">
        <v>11</v>
      </c>
      <c r="F245" s="25" t="s">
        <v>11</v>
      </c>
      <c r="G245" s="25" t="s">
        <v>11</v>
      </c>
      <c r="H245" s="25" t="s">
        <v>4911</v>
      </c>
      <c r="I245" s="25" t="s">
        <v>11</v>
      </c>
      <c r="J245" s="25" t="s">
        <v>11</v>
      </c>
      <c r="K245" s="25" t="s">
        <v>11</v>
      </c>
      <c r="L245" s="25" t="s">
        <v>1623</v>
      </c>
      <c r="M245" s="25" t="s">
        <v>11</v>
      </c>
      <c r="N245" s="25" t="s">
        <v>11</v>
      </c>
      <c r="O245" s="25" t="s">
        <v>11</v>
      </c>
      <c r="P245" s="25" t="s">
        <v>11</v>
      </c>
      <c r="Q245" s="25" t="s">
        <v>11</v>
      </c>
      <c r="R245" s="25" t="s">
        <v>11</v>
      </c>
      <c r="S245" s="25" t="s">
        <v>11</v>
      </c>
      <c r="T245" s="25" t="s">
        <v>1775</v>
      </c>
      <c r="U245" s="25" t="s">
        <v>12</v>
      </c>
      <c r="V245" s="25" t="s">
        <v>11</v>
      </c>
      <c r="W245" s="25" t="s">
        <v>11</v>
      </c>
      <c r="X245" s="25">
        <v>0</v>
      </c>
      <c r="Y245" s="25" t="s">
        <v>11</v>
      </c>
      <c r="Z245" s="25" t="s">
        <v>1539</v>
      </c>
      <c r="AA245" s="25" t="s">
        <v>11</v>
      </c>
      <c r="AB245" s="25" t="s">
        <v>11</v>
      </c>
      <c r="AC245" s="25" t="s">
        <v>11</v>
      </c>
      <c r="AD245" s="25">
        <v>20</v>
      </c>
      <c r="AE245" s="25">
        <v>0</v>
      </c>
      <c r="AF245" s="25">
        <v>5035.21</v>
      </c>
      <c r="AG245" s="25" t="s">
        <v>7251</v>
      </c>
    </row>
    <row r="246" spans="1:33">
      <c r="A246" s="25" t="s">
        <v>3919</v>
      </c>
      <c r="B246" s="25" t="s">
        <v>3920</v>
      </c>
      <c r="C246" s="25" t="s">
        <v>1541</v>
      </c>
      <c r="D246" s="25" t="s">
        <v>11</v>
      </c>
      <c r="E246" s="25" t="s">
        <v>11</v>
      </c>
      <c r="F246" s="25" t="s">
        <v>11</v>
      </c>
      <c r="G246" s="25" t="s">
        <v>11</v>
      </c>
      <c r="H246" s="25" t="s">
        <v>3921</v>
      </c>
      <c r="I246" s="25" t="s">
        <v>11</v>
      </c>
      <c r="J246" s="25" t="s">
        <v>11</v>
      </c>
      <c r="K246" s="25" t="s">
        <v>11</v>
      </c>
      <c r="L246" s="25" t="s">
        <v>1623</v>
      </c>
      <c r="M246" s="25" t="s">
        <v>11</v>
      </c>
      <c r="N246" s="25" t="s">
        <v>11</v>
      </c>
      <c r="O246" s="25" t="s">
        <v>11</v>
      </c>
      <c r="P246" s="25" t="s">
        <v>11</v>
      </c>
      <c r="Q246" s="25" t="s">
        <v>11</v>
      </c>
      <c r="R246" s="25" t="s">
        <v>11</v>
      </c>
      <c r="S246" s="25" t="s">
        <v>11</v>
      </c>
      <c r="T246" s="25" t="s">
        <v>1661</v>
      </c>
      <c r="U246" s="25" t="s">
        <v>12</v>
      </c>
      <c r="V246" s="25" t="s">
        <v>11</v>
      </c>
      <c r="W246" s="25" t="s">
        <v>11</v>
      </c>
      <c r="X246" s="25">
        <v>0</v>
      </c>
      <c r="Y246" s="25" t="s">
        <v>11</v>
      </c>
      <c r="Z246" s="25" t="s">
        <v>1539</v>
      </c>
      <c r="AA246" s="25" t="s">
        <v>11</v>
      </c>
      <c r="AB246" s="25" t="s">
        <v>11</v>
      </c>
      <c r="AC246" s="25" t="s">
        <v>11</v>
      </c>
      <c r="AD246" s="25">
        <v>2080</v>
      </c>
      <c r="AE246" s="25">
        <v>0</v>
      </c>
      <c r="AF246" s="25">
        <v>16416.73</v>
      </c>
      <c r="AG246" s="25" t="s">
        <v>7252</v>
      </c>
    </row>
    <row r="247" spans="1:33">
      <c r="A247" s="25" t="s">
        <v>4682</v>
      </c>
      <c r="B247" s="25" t="s">
        <v>4683</v>
      </c>
      <c r="C247" s="25" t="s">
        <v>1536</v>
      </c>
      <c r="D247" s="25" t="s">
        <v>11</v>
      </c>
      <c r="E247" s="25" t="s">
        <v>11</v>
      </c>
      <c r="F247" s="25" t="s">
        <v>11</v>
      </c>
      <c r="G247" s="25" t="s">
        <v>11</v>
      </c>
      <c r="H247" s="25" t="s">
        <v>4684</v>
      </c>
      <c r="I247" s="25" t="s">
        <v>11</v>
      </c>
      <c r="J247" s="25" t="s">
        <v>11</v>
      </c>
      <c r="K247" s="25" t="s">
        <v>11</v>
      </c>
      <c r="L247" s="25" t="s">
        <v>1623</v>
      </c>
      <c r="M247" s="25" t="s">
        <v>11</v>
      </c>
      <c r="N247" s="25" t="s">
        <v>11</v>
      </c>
      <c r="O247" s="25" t="s">
        <v>11</v>
      </c>
      <c r="P247" s="25" t="s">
        <v>11</v>
      </c>
      <c r="Q247" s="25" t="s">
        <v>11</v>
      </c>
      <c r="R247" s="25" t="s">
        <v>11</v>
      </c>
      <c r="S247" s="25" t="s">
        <v>11</v>
      </c>
      <c r="T247" s="25" t="s">
        <v>1661</v>
      </c>
      <c r="U247" s="25" t="s">
        <v>13</v>
      </c>
      <c r="V247" s="25" t="s">
        <v>11</v>
      </c>
      <c r="W247" s="25" t="s">
        <v>11</v>
      </c>
      <c r="X247" s="25">
        <v>0</v>
      </c>
      <c r="Y247" s="25" t="s">
        <v>11</v>
      </c>
      <c r="Z247" s="25" t="s">
        <v>1645</v>
      </c>
      <c r="AA247" s="25" t="s">
        <v>1707</v>
      </c>
      <c r="AB247" s="25" t="s">
        <v>2220</v>
      </c>
      <c r="AC247" s="25" t="s">
        <v>11</v>
      </c>
      <c r="AD247" s="25">
        <v>0</v>
      </c>
      <c r="AE247" s="25">
        <v>0</v>
      </c>
      <c r="AF247" s="25">
        <v>19971.599999999999</v>
      </c>
      <c r="AG247" s="25" t="s">
        <v>4685</v>
      </c>
    </row>
    <row r="248" spans="1:33">
      <c r="A248" s="25" t="s">
        <v>2721</v>
      </c>
      <c r="B248" s="25" t="s">
        <v>2722</v>
      </c>
      <c r="C248" s="25" t="s">
        <v>11</v>
      </c>
      <c r="D248" s="25" t="s">
        <v>11</v>
      </c>
      <c r="E248" s="25" t="s">
        <v>11</v>
      </c>
      <c r="F248" s="25" t="s">
        <v>2723</v>
      </c>
      <c r="G248" s="25" t="s">
        <v>1564</v>
      </c>
      <c r="H248" s="25" t="s">
        <v>2724</v>
      </c>
      <c r="I248" s="25" t="s">
        <v>1554</v>
      </c>
      <c r="J248" s="25" t="s">
        <v>1623</v>
      </c>
      <c r="K248" s="25" t="s">
        <v>1850</v>
      </c>
      <c r="L248" s="25" t="s">
        <v>1623</v>
      </c>
      <c r="M248" s="25" t="s">
        <v>11</v>
      </c>
      <c r="N248" s="25" t="s">
        <v>11</v>
      </c>
      <c r="O248" s="25" t="s">
        <v>11</v>
      </c>
      <c r="P248" s="25" t="s">
        <v>11</v>
      </c>
      <c r="Q248" s="25" t="s">
        <v>11</v>
      </c>
      <c r="R248" s="25" t="s">
        <v>11</v>
      </c>
      <c r="S248" s="25" t="s">
        <v>11</v>
      </c>
      <c r="T248" s="25" t="s">
        <v>1625</v>
      </c>
      <c r="U248" s="25" t="s">
        <v>10</v>
      </c>
      <c r="V248" s="25" t="s">
        <v>11</v>
      </c>
      <c r="W248" s="25" t="s">
        <v>11</v>
      </c>
      <c r="X248" s="25">
        <v>0</v>
      </c>
      <c r="Y248" s="25" t="s">
        <v>11</v>
      </c>
      <c r="Z248" s="25" t="s">
        <v>1539</v>
      </c>
      <c r="AA248" s="25" t="s">
        <v>11</v>
      </c>
      <c r="AB248" s="25" t="s">
        <v>11</v>
      </c>
      <c r="AC248" s="25" t="s">
        <v>11</v>
      </c>
      <c r="AD248" s="25">
        <v>0</v>
      </c>
      <c r="AE248" s="25">
        <v>0</v>
      </c>
      <c r="AF248" s="25">
        <v>2279.75</v>
      </c>
      <c r="AG248" s="25" t="s">
        <v>7253</v>
      </c>
    </row>
    <row r="249" spans="1:33">
      <c r="A249" s="25" t="s">
        <v>3256</v>
      </c>
      <c r="B249" s="25" t="s">
        <v>3257</v>
      </c>
      <c r="C249" s="25" t="s">
        <v>1541</v>
      </c>
      <c r="D249" s="25" t="s">
        <v>11</v>
      </c>
      <c r="E249" s="25" t="s">
        <v>11</v>
      </c>
      <c r="F249" s="25" t="s">
        <v>11</v>
      </c>
      <c r="G249" s="25" t="s">
        <v>11</v>
      </c>
      <c r="H249" s="25" t="s">
        <v>3258</v>
      </c>
      <c r="I249" s="25" t="s">
        <v>11</v>
      </c>
      <c r="J249" s="25" t="s">
        <v>11</v>
      </c>
      <c r="K249" s="25" t="s">
        <v>11</v>
      </c>
      <c r="L249" s="25" t="s">
        <v>1623</v>
      </c>
      <c r="M249" s="25" t="s">
        <v>11</v>
      </c>
      <c r="N249" s="25" t="s">
        <v>11</v>
      </c>
      <c r="O249" s="25" t="s">
        <v>11</v>
      </c>
      <c r="P249" s="25" t="s">
        <v>11</v>
      </c>
      <c r="Q249" s="25" t="s">
        <v>11</v>
      </c>
      <c r="R249" s="25" t="s">
        <v>11</v>
      </c>
      <c r="S249" s="25" t="s">
        <v>11</v>
      </c>
      <c r="T249" s="25" t="s">
        <v>3259</v>
      </c>
      <c r="U249" s="25" t="s">
        <v>10</v>
      </c>
      <c r="V249" s="25" t="s">
        <v>11</v>
      </c>
      <c r="W249" s="25" t="s">
        <v>11</v>
      </c>
      <c r="X249" s="25">
        <v>0</v>
      </c>
      <c r="Y249" s="25" t="s">
        <v>11</v>
      </c>
      <c r="Z249" s="25" t="s">
        <v>1539</v>
      </c>
      <c r="AA249" s="25" t="s">
        <v>11</v>
      </c>
      <c r="AB249" s="25" t="s">
        <v>11</v>
      </c>
      <c r="AC249" s="25" t="s">
        <v>11</v>
      </c>
      <c r="AD249" s="25">
        <v>1400</v>
      </c>
      <c r="AE249" s="25">
        <v>0</v>
      </c>
      <c r="AF249" s="25">
        <v>30625.47</v>
      </c>
      <c r="AG249" s="25" t="s">
        <v>7254</v>
      </c>
    </row>
    <row r="250" spans="1:33">
      <c r="A250" s="25" t="s">
        <v>3972</v>
      </c>
      <c r="B250" s="25" t="s">
        <v>3973</v>
      </c>
      <c r="C250" s="25" t="s">
        <v>1541</v>
      </c>
      <c r="D250" s="25" t="s">
        <v>11</v>
      </c>
      <c r="E250" s="25" t="s">
        <v>11</v>
      </c>
      <c r="F250" s="25" t="s">
        <v>11</v>
      </c>
      <c r="G250" s="25" t="s">
        <v>11</v>
      </c>
      <c r="H250" s="25" t="s">
        <v>3974</v>
      </c>
      <c r="I250" s="25" t="s">
        <v>11</v>
      </c>
      <c r="J250" s="25" t="s">
        <v>11</v>
      </c>
      <c r="K250" s="25" t="s">
        <v>11</v>
      </c>
      <c r="L250" s="25" t="s">
        <v>1623</v>
      </c>
      <c r="M250" s="25" t="s">
        <v>11</v>
      </c>
      <c r="N250" s="25" t="s">
        <v>11</v>
      </c>
      <c r="O250" s="25" t="s">
        <v>11</v>
      </c>
      <c r="P250" s="25" t="s">
        <v>11</v>
      </c>
      <c r="Q250" s="25" t="s">
        <v>11</v>
      </c>
      <c r="R250" s="25" t="s">
        <v>11</v>
      </c>
      <c r="S250" s="25" t="s">
        <v>11</v>
      </c>
      <c r="T250" s="25" t="s">
        <v>1633</v>
      </c>
      <c r="U250" s="25" t="s">
        <v>10</v>
      </c>
      <c r="V250" s="25" t="s">
        <v>11</v>
      </c>
      <c r="W250" s="25" t="s">
        <v>11</v>
      </c>
      <c r="X250" s="25">
        <v>0</v>
      </c>
      <c r="Y250" s="25" t="s">
        <v>11</v>
      </c>
      <c r="Z250" s="25" t="s">
        <v>1539</v>
      </c>
      <c r="AA250" s="25" t="s">
        <v>11</v>
      </c>
      <c r="AB250" s="25" t="s">
        <v>11</v>
      </c>
      <c r="AC250" s="25" t="s">
        <v>11</v>
      </c>
      <c r="AD250" s="25">
        <v>3080</v>
      </c>
      <c r="AE250" s="25">
        <v>0</v>
      </c>
      <c r="AF250" s="25">
        <v>28700</v>
      </c>
      <c r="AG250" s="25" t="s">
        <v>7255</v>
      </c>
    </row>
    <row r="251" spans="1:33">
      <c r="A251" s="25" t="s">
        <v>2395</v>
      </c>
      <c r="B251" s="25" t="s">
        <v>2396</v>
      </c>
      <c r="C251" s="25" t="s">
        <v>1541</v>
      </c>
      <c r="D251" s="25" t="s">
        <v>11</v>
      </c>
      <c r="E251" s="25" t="s">
        <v>11</v>
      </c>
      <c r="F251" s="25" t="s">
        <v>11</v>
      </c>
      <c r="G251" s="25" t="s">
        <v>11</v>
      </c>
      <c r="H251" s="25" t="s">
        <v>2397</v>
      </c>
      <c r="I251" s="25" t="s">
        <v>11</v>
      </c>
      <c r="J251" s="25" t="s">
        <v>11</v>
      </c>
      <c r="K251" s="25" t="s">
        <v>1689</v>
      </c>
      <c r="L251" s="25" t="s">
        <v>1623</v>
      </c>
      <c r="M251" s="25" t="s">
        <v>11</v>
      </c>
      <c r="N251" s="25" t="s">
        <v>11</v>
      </c>
      <c r="O251" s="25" t="s">
        <v>11</v>
      </c>
      <c r="P251" s="25" t="s">
        <v>11</v>
      </c>
      <c r="Q251" s="25" t="s">
        <v>11</v>
      </c>
      <c r="R251" s="25" t="s">
        <v>11</v>
      </c>
      <c r="S251" s="25" t="s">
        <v>11</v>
      </c>
      <c r="T251" s="25" t="s">
        <v>2398</v>
      </c>
      <c r="U251" s="25" t="s">
        <v>15</v>
      </c>
      <c r="V251" s="25" t="s">
        <v>11</v>
      </c>
      <c r="W251" s="25" t="s">
        <v>11</v>
      </c>
      <c r="X251" s="25">
        <v>0</v>
      </c>
      <c r="Y251" s="25" t="s">
        <v>11</v>
      </c>
      <c r="Z251" s="25" t="s">
        <v>1539</v>
      </c>
      <c r="AA251" s="25" t="s">
        <v>11</v>
      </c>
      <c r="AB251" s="25" t="s">
        <v>11</v>
      </c>
      <c r="AC251" s="25" t="s">
        <v>11</v>
      </c>
      <c r="AD251" s="25">
        <v>3703.04</v>
      </c>
      <c r="AE251" s="25">
        <v>0</v>
      </c>
      <c r="AF251" s="25">
        <v>3229.65</v>
      </c>
      <c r="AG251" s="25" t="s">
        <v>7256</v>
      </c>
    </row>
    <row r="252" spans="1:33">
      <c r="A252" s="25" t="s">
        <v>2208</v>
      </c>
      <c r="B252" s="25" t="s">
        <v>2209</v>
      </c>
      <c r="C252" s="25" t="s">
        <v>1536</v>
      </c>
      <c r="D252" s="25" t="s">
        <v>11</v>
      </c>
      <c r="E252" s="25" t="s">
        <v>11</v>
      </c>
      <c r="F252" s="25" t="s">
        <v>11</v>
      </c>
      <c r="G252" s="25" t="s">
        <v>11</v>
      </c>
      <c r="H252" s="25" t="s">
        <v>2210</v>
      </c>
      <c r="I252" s="25" t="s">
        <v>11</v>
      </c>
      <c r="J252" s="25" t="s">
        <v>11</v>
      </c>
      <c r="K252" s="25" t="s">
        <v>11</v>
      </c>
      <c r="L252" s="25" t="s">
        <v>1623</v>
      </c>
      <c r="M252" s="25" t="s">
        <v>11</v>
      </c>
      <c r="N252" s="25" t="s">
        <v>11</v>
      </c>
      <c r="O252" s="25" t="s">
        <v>11</v>
      </c>
      <c r="P252" s="25" t="s">
        <v>11</v>
      </c>
      <c r="Q252" s="25" t="s">
        <v>11</v>
      </c>
      <c r="R252" s="25" t="s">
        <v>11</v>
      </c>
      <c r="S252" s="25" t="s">
        <v>11</v>
      </c>
      <c r="T252" s="25" t="s">
        <v>1633</v>
      </c>
      <c r="U252" s="25" t="s">
        <v>10</v>
      </c>
      <c r="V252" s="25" t="s">
        <v>11</v>
      </c>
      <c r="W252" s="25" t="s">
        <v>11</v>
      </c>
      <c r="X252" s="25">
        <v>0</v>
      </c>
      <c r="Y252" s="25" t="s">
        <v>11</v>
      </c>
      <c r="Z252" s="25" t="s">
        <v>1539</v>
      </c>
      <c r="AA252" s="25" t="s">
        <v>11</v>
      </c>
      <c r="AB252" s="25" t="s">
        <v>11</v>
      </c>
      <c r="AC252" s="25" t="s">
        <v>11</v>
      </c>
      <c r="AD252" s="25">
        <v>2800</v>
      </c>
      <c r="AE252" s="25">
        <v>0</v>
      </c>
      <c r="AF252" s="25">
        <v>20200.37</v>
      </c>
      <c r="AG252" s="25" t="s">
        <v>7257</v>
      </c>
    </row>
    <row r="253" spans="1:33">
      <c r="A253" s="25" t="s">
        <v>4570</v>
      </c>
      <c r="B253" s="25" t="s">
        <v>4571</v>
      </c>
      <c r="C253" s="25" t="s">
        <v>1541</v>
      </c>
      <c r="D253" s="25" t="s">
        <v>11</v>
      </c>
      <c r="E253" s="25" t="s">
        <v>11</v>
      </c>
      <c r="F253" s="25" t="s">
        <v>11</v>
      </c>
      <c r="G253" s="25" t="s">
        <v>11</v>
      </c>
      <c r="H253" s="25" t="s">
        <v>4572</v>
      </c>
      <c r="I253" s="25" t="s">
        <v>11</v>
      </c>
      <c r="J253" s="25" t="s">
        <v>11</v>
      </c>
      <c r="K253" s="25" t="s">
        <v>11</v>
      </c>
      <c r="L253" s="25" t="s">
        <v>1623</v>
      </c>
      <c r="M253" s="25" t="s">
        <v>11</v>
      </c>
      <c r="N253" s="25" t="s">
        <v>11</v>
      </c>
      <c r="O253" s="25" t="s">
        <v>11</v>
      </c>
      <c r="P253" s="25" t="s">
        <v>11</v>
      </c>
      <c r="Q253" s="25" t="s">
        <v>11</v>
      </c>
      <c r="R253" s="25" t="s">
        <v>11</v>
      </c>
      <c r="S253" s="25" t="s">
        <v>11</v>
      </c>
      <c r="T253" s="25" t="s">
        <v>4573</v>
      </c>
      <c r="U253" s="25" t="s">
        <v>14</v>
      </c>
      <c r="V253" s="25" t="s">
        <v>11</v>
      </c>
      <c r="W253" s="25" t="s">
        <v>11</v>
      </c>
      <c r="X253" s="25">
        <v>0</v>
      </c>
      <c r="Y253" s="25" t="s">
        <v>11</v>
      </c>
      <c r="Z253" s="25" t="s">
        <v>1645</v>
      </c>
      <c r="AA253" s="25" t="s">
        <v>2281</v>
      </c>
      <c r="AB253" s="25" t="s">
        <v>1940</v>
      </c>
      <c r="AC253" s="25" t="s">
        <v>958</v>
      </c>
      <c r="AD253" s="25">
        <v>0</v>
      </c>
      <c r="AE253" s="25">
        <v>0</v>
      </c>
      <c r="AF253" s="25">
        <v>0</v>
      </c>
      <c r="AG253" s="25" t="s">
        <v>7</v>
      </c>
    </row>
    <row r="254" spans="1:33">
      <c r="A254" s="25" t="s">
        <v>2894</v>
      </c>
      <c r="B254" s="25" t="s">
        <v>2895</v>
      </c>
      <c r="C254" s="25" t="s">
        <v>1541</v>
      </c>
      <c r="D254" s="25" t="s">
        <v>11</v>
      </c>
      <c r="E254" s="25" t="s">
        <v>11</v>
      </c>
      <c r="F254" s="25" t="s">
        <v>11</v>
      </c>
      <c r="G254" s="25" t="s">
        <v>11</v>
      </c>
      <c r="H254" s="25" t="s">
        <v>2337</v>
      </c>
      <c r="I254" s="25" t="s">
        <v>11</v>
      </c>
      <c r="J254" s="25" t="s">
        <v>11</v>
      </c>
      <c r="K254" s="25" t="s">
        <v>11</v>
      </c>
      <c r="L254" s="25" t="s">
        <v>1623</v>
      </c>
      <c r="M254" s="25" t="s">
        <v>11</v>
      </c>
      <c r="N254" s="25" t="s">
        <v>11</v>
      </c>
      <c r="O254" s="25" t="s">
        <v>11</v>
      </c>
      <c r="P254" s="25" t="s">
        <v>11</v>
      </c>
      <c r="Q254" s="25" t="s">
        <v>11</v>
      </c>
      <c r="R254" s="25" t="s">
        <v>11</v>
      </c>
      <c r="S254" s="25" t="s">
        <v>11</v>
      </c>
      <c r="T254" s="25" t="s">
        <v>1651</v>
      </c>
      <c r="U254" s="25" t="s">
        <v>12</v>
      </c>
      <c r="V254" s="25" t="s">
        <v>11</v>
      </c>
      <c r="W254" s="25" t="s">
        <v>11</v>
      </c>
      <c r="X254" s="25">
        <v>0</v>
      </c>
      <c r="Y254" s="25" t="s">
        <v>11</v>
      </c>
      <c r="Z254" s="25" t="s">
        <v>1539</v>
      </c>
      <c r="AA254" s="25" t="s">
        <v>11</v>
      </c>
      <c r="AB254" s="25" t="s">
        <v>11</v>
      </c>
      <c r="AC254" s="25" t="s">
        <v>11</v>
      </c>
      <c r="AD254" s="25">
        <v>3360</v>
      </c>
      <c r="AE254" s="25">
        <v>0</v>
      </c>
      <c r="AF254" s="25">
        <v>30800.17</v>
      </c>
      <c r="AG254" s="25" t="s">
        <v>7258</v>
      </c>
    </row>
    <row r="255" spans="1:33">
      <c r="A255" s="25" t="s">
        <v>2055</v>
      </c>
      <c r="B255" s="25" t="s">
        <v>2056</v>
      </c>
      <c r="C255" s="25" t="s">
        <v>1541</v>
      </c>
      <c r="D255" s="25" t="s">
        <v>11</v>
      </c>
      <c r="E255" s="25" t="s">
        <v>11</v>
      </c>
      <c r="F255" s="25" t="s">
        <v>11</v>
      </c>
      <c r="G255" s="25" t="s">
        <v>11</v>
      </c>
      <c r="H255" s="25" t="s">
        <v>1825</v>
      </c>
      <c r="I255" s="25" t="s">
        <v>11</v>
      </c>
      <c r="J255" s="25" t="s">
        <v>11</v>
      </c>
      <c r="K255" s="25" t="s">
        <v>11</v>
      </c>
      <c r="L255" s="25" t="s">
        <v>1623</v>
      </c>
      <c r="M255" s="25" t="s">
        <v>11</v>
      </c>
      <c r="N255" s="25" t="s">
        <v>11</v>
      </c>
      <c r="O255" s="25" t="s">
        <v>11</v>
      </c>
      <c r="P255" s="25" t="s">
        <v>11</v>
      </c>
      <c r="Q255" s="25" t="s">
        <v>11</v>
      </c>
      <c r="R255" s="25" t="s">
        <v>11</v>
      </c>
      <c r="S255" s="25" t="s">
        <v>11</v>
      </c>
      <c r="T255" s="25" t="s">
        <v>1651</v>
      </c>
      <c r="U255" s="25" t="s">
        <v>10</v>
      </c>
      <c r="V255" s="25" t="s">
        <v>11</v>
      </c>
      <c r="W255" s="25" t="s">
        <v>11</v>
      </c>
      <c r="X255" s="25">
        <v>0</v>
      </c>
      <c r="Y255" s="25" t="s">
        <v>11</v>
      </c>
      <c r="Z255" s="25" t="s">
        <v>1539</v>
      </c>
      <c r="AA255" s="25" t="s">
        <v>11</v>
      </c>
      <c r="AB255" s="25" t="s">
        <v>11</v>
      </c>
      <c r="AC255" s="25" t="s">
        <v>11</v>
      </c>
      <c r="AD255" s="25">
        <v>0</v>
      </c>
      <c r="AE255" s="25">
        <v>0</v>
      </c>
      <c r="AF255" s="25">
        <v>33800</v>
      </c>
      <c r="AG255" s="25" t="s">
        <v>2057</v>
      </c>
    </row>
    <row r="256" spans="1:33">
      <c r="A256" s="25" t="s">
        <v>4234</v>
      </c>
      <c r="B256" s="25" t="s">
        <v>4235</v>
      </c>
      <c r="C256" s="25" t="s">
        <v>1541</v>
      </c>
      <c r="D256" s="25" t="s">
        <v>11</v>
      </c>
      <c r="E256" s="25" t="s">
        <v>11</v>
      </c>
      <c r="F256" s="25" t="s">
        <v>11</v>
      </c>
      <c r="G256" s="25" t="s">
        <v>11</v>
      </c>
      <c r="H256" s="25" t="s">
        <v>4236</v>
      </c>
      <c r="I256" s="25" t="s">
        <v>1554</v>
      </c>
      <c r="J256" s="25" t="s">
        <v>1623</v>
      </c>
      <c r="K256" s="25" t="s">
        <v>2874</v>
      </c>
      <c r="L256" s="25" t="s">
        <v>1623</v>
      </c>
      <c r="M256" s="25" t="s">
        <v>11</v>
      </c>
      <c r="N256" s="25" t="s">
        <v>11</v>
      </c>
      <c r="O256" s="25" t="s">
        <v>11</v>
      </c>
      <c r="P256" s="25" t="s">
        <v>11</v>
      </c>
      <c r="Q256" s="25" t="s">
        <v>11</v>
      </c>
      <c r="R256" s="25" t="s">
        <v>11</v>
      </c>
      <c r="S256" s="25" t="s">
        <v>11</v>
      </c>
      <c r="T256" s="25" t="s">
        <v>4237</v>
      </c>
      <c r="U256" s="25" t="s">
        <v>10</v>
      </c>
      <c r="V256" s="25" t="s">
        <v>11</v>
      </c>
      <c r="W256" s="25" t="s">
        <v>11</v>
      </c>
      <c r="X256" s="25">
        <v>0</v>
      </c>
      <c r="Y256" s="25" t="s">
        <v>11</v>
      </c>
      <c r="Z256" s="25" t="s">
        <v>1539</v>
      </c>
      <c r="AA256" s="25" t="s">
        <v>11</v>
      </c>
      <c r="AB256" s="25" t="s">
        <v>11</v>
      </c>
      <c r="AC256" s="25" t="s">
        <v>11</v>
      </c>
      <c r="AD256" s="25">
        <v>1400</v>
      </c>
      <c r="AE256" s="25">
        <v>0</v>
      </c>
      <c r="AF256" s="25">
        <v>21875</v>
      </c>
      <c r="AG256" s="25" t="s">
        <v>7259</v>
      </c>
    </row>
    <row r="257" spans="1:33">
      <c r="A257" s="25" t="s">
        <v>1738</v>
      </c>
      <c r="B257" s="25" t="s">
        <v>1739</v>
      </c>
      <c r="C257" s="25" t="s">
        <v>1541</v>
      </c>
      <c r="D257" s="25" t="s">
        <v>11</v>
      </c>
      <c r="E257" s="25" t="s">
        <v>11</v>
      </c>
      <c r="F257" s="25" t="s">
        <v>11</v>
      </c>
      <c r="G257" s="25" t="s">
        <v>11</v>
      </c>
      <c r="H257" s="25" t="s">
        <v>1740</v>
      </c>
      <c r="I257" s="25" t="s">
        <v>11</v>
      </c>
      <c r="J257" s="25" t="s">
        <v>11</v>
      </c>
      <c r="K257" s="25" t="s">
        <v>11</v>
      </c>
      <c r="L257" s="25" t="s">
        <v>1623</v>
      </c>
      <c r="M257" s="25" t="s">
        <v>11</v>
      </c>
      <c r="N257" s="25" t="s">
        <v>11</v>
      </c>
      <c r="O257" s="25" t="s">
        <v>11</v>
      </c>
      <c r="P257" s="25" t="s">
        <v>11</v>
      </c>
      <c r="Q257" s="25" t="s">
        <v>11</v>
      </c>
      <c r="R257" s="25" t="s">
        <v>11</v>
      </c>
      <c r="S257" s="25" t="s">
        <v>11</v>
      </c>
      <c r="T257" s="25" t="s">
        <v>1741</v>
      </c>
      <c r="U257" s="25" t="s">
        <v>1657</v>
      </c>
      <c r="V257" s="25" t="s">
        <v>11</v>
      </c>
      <c r="W257" s="25" t="s">
        <v>11</v>
      </c>
      <c r="X257" s="25">
        <v>0</v>
      </c>
      <c r="Y257" s="25" t="s">
        <v>11</v>
      </c>
      <c r="Z257" s="25" t="s">
        <v>1539</v>
      </c>
      <c r="AA257" s="25" t="s">
        <v>11</v>
      </c>
      <c r="AB257" s="25" t="s">
        <v>11</v>
      </c>
      <c r="AC257" s="25" t="s">
        <v>11</v>
      </c>
      <c r="AD257" s="25">
        <v>1200</v>
      </c>
      <c r="AE257" s="25">
        <v>0</v>
      </c>
      <c r="AF257" s="25">
        <v>6508.05</v>
      </c>
      <c r="AG257" s="25" t="s">
        <v>1742</v>
      </c>
    </row>
    <row r="258" spans="1:33">
      <c r="A258" s="25" t="s">
        <v>7131</v>
      </c>
      <c r="B258" s="25" t="s">
        <v>7132</v>
      </c>
      <c r="C258" s="25" t="s">
        <v>1541</v>
      </c>
      <c r="D258" s="25" t="s">
        <v>11</v>
      </c>
      <c r="E258" s="25" t="s">
        <v>11</v>
      </c>
      <c r="F258" s="25" t="s">
        <v>7260</v>
      </c>
      <c r="G258" s="25" t="s">
        <v>1556</v>
      </c>
      <c r="H258" s="25" t="s">
        <v>7261</v>
      </c>
      <c r="I258" s="25" t="s">
        <v>1547</v>
      </c>
      <c r="J258" s="25" t="s">
        <v>1623</v>
      </c>
      <c r="K258" s="25" t="s">
        <v>7262</v>
      </c>
      <c r="L258" s="25" t="s">
        <v>1623</v>
      </c>
      <c r="M258" s="25" t="s">
        <v>11</v>
      </c>
      <c r="N258" s="25" t="s">
        <v>11</v>
      </c>
      <c r="O258" s="25" t="s">
        <v>11</v>
      </c>
      <c r="P258" s="25" t="s">
        <v>11</v>
      </c>
      <c r="Q258" s="25" t="s">
        <v>11</v>
      </c>
      <c r="R258" s="25" t="s">
        <v>11</v>
      </c>
      <c r="S258" s="25" t="s">
        <v>11</v>
      </c>
      <c r="T258" s="25" t="s">
        <v>11</v>
      </c>
      <c r="U258" s="25" t="s">
        <v>1563</v>
      </c>
      <c r="V258" s="25" t="s">
        <v>11</v>
      </c>
      <c r="W258" s="25" t="s">
        <v>11</v>
      </c>
      <c r="X258" s="25">
        <v>0</v>
      </c>
      <c r="Y258" s="25" t="s">
        <v>11</v>
      </c>
      <c r="Z258" s="25" t="s">
        <v>1539</v>
      </c>
      <c r="AA258" s="25" t="s">
        <v>11</v>
      </c>
      <c r="AB258" s="25" t="s">
        <v>11</v>
      </c>
      <c r="AC258" s="25" t="s">
        <v>11</v>
      </c>
      <c r="AD258" s="25">
        <v>230</v>
      </c>
      <c r="AE258" s="25">
        <v>0</v>
      </c>
      <c r="AF258" s="25">
        <v>980</v>
      </c>
      <c r="AG258" s="25" t="s">
        <v>1549</v>
      </c>
    </row>
    <row r="259" spans="1:33">
      <c r="A259" s="25" t="s">
        <v>2810</v>
      </c>
      <c r="B259" s="25" t="s">
        <v>2811</v>
      </c>
      <c r="C259" s="25" t="s">
        <v>1536</v>
      </c>
      <c r="D259" s="25" t="s">
        <v>11</v>
      </c>
      <c r="E259" s="25" t="s">
        <v>11</v>
      </c>
      <c r="F259" s="25" t="s">
        <v>11</v>
      </c>
      <c r="G259" s="25" t="s">
        <v>11</v>
      </c>
      <c r="H259" s="25" t="s">
        <v>2812</v>
      </c>
      <c r="I259" s="25" t="s">
        <v>11</v>
      </c>
      <c r="J259" s="25" t="s">
        <v>11</v>
      </c>
      <c r="K259" s="25" t="s">
        <v>11</v>
      </c>
      <c r="L259" s="25" t="s">
        <v>1623</v>
      </c>
      <c r="M259" s="25" t="s">
        <v>11</v>
      </c>
      <c r="N259" s="25" t="s">
        <v>11</v>
      </c>
      <c r="O259" s="25" t="s">
        <v>11</v>
      </c>
      <c r="P259" s="25" t="s">
        <v>11</v>
      </c>
      <c r="Q259" s="25" t="s">
        <v>11</v>
      </c>
      <c r="R259" s="25" t="s">
        <v>11</v>
      </c>
      <c r="S259" s="25" t="s">
        <v>11</v>
      </c>
      <c r="T259" s="25" t="s">
        <v>1651</v>
      </c>
      <c r="U259" s="25" t="s">
        <v>16</v>
      </c>
      <c r="V259" s="25" t="s">
        <v>11</v>
      </c>
      <c r="W259" s="25" t="s">
        <v>11</v>
      </c>
      <c r="X259" s="25">
        <v>0</v>
      </c>
      <c r="Y259" s="25" t="s">
        <v>11</v>
      </c>
      <c r="Z259" s="25" t="s">
        <v>1539</v>
      </c>
      <c r="AA259" s="25" t="s">
        <v>11</v>
      </c>
      <c r="AB259" s="25" t="s">
        <v>11</v>
      </c>
      <c r="AC259" s="25" t="s">
        <v>11</v>
      </c>
      <c r="AD259" s="25">
        <v>0</v>
      </c>
      <c r="AE259" s="25">
        <v>0</v>
      </c>
      <c r="AF259" s="25">
        <v>30625.11</v>
      </c>
      <c r="AG259" s="25" t="s">
        <v>7263</v>
      </c>
    </row>
    <row r="260" spans="1:33">
      <c r="A260" s="25" t="s">
        <v>2852</v>
      </c>
      <c r="B260" s="25" t="s">
        <v>2853</v>
      </c>
      <c r="C260" s="25" t="s">
        <v>1536</v>
      </c>
      <c r="D260" s="25" t="s">
        <v>11</v>
      </c>
      <c r="E260" s="25" t="s">
        <v>11</v>
      </c>
      <c r="F260" s="25" t="s">
        <v>2854</v>
      </c>
      <c r="G260" s="25" t="s">
        <v>1569</v>
      </c>
      <c r="H260" s="25" t="s">
        <v>2855</v>
      </c>
      <c r="I260" s="25" t="s">
        <v>1547</v>
      </c>
      <c r="J260" s="25" t="s">
        <v>1623</v>
      </c>
      <c r="K260" s="25" t="s">
        <v>1624</v>
      </c>
      <c r="L260" s="25" t="s">
        <v>1623</v>
      </c>
      <c r="M260" s="25" t="s">
        <v>11</v>
      </c>
      <c r="N260" s="25" t="s">
        <v>11</v>
      </c>
      <c r="O260" s="25" t="s">
        <v>11</v>
      </c>
      <c r="P260" s="25" t="s">
        <v>11</v>
      </c>
      <c r="Q260" s="25" t="s">
        <v>11</v>
      </c>
      <c r="R260" s="25" t="s">
        <v>11</v>
      </c>
      <c r="S260" s="25" t="s">
        <v>11</v>
      </c>
      <c r="T260" s="25" t="s">
        <v>2330</v>
      </c>
      <c r="U260" s="25" t="s">
        <v>1563</v>
      </c>
      <c r="V260" s="25" t="s">
        <v>11</v>
      </c>
      <c r="W260" s="25" t="s">
        <v>11</v>
      </c>
      <c r="X260" s="25">
        <v>0</v>
      </c>
      <c r="Y260" s="25" t="s">
        <v>11</v>
      </c>
      <c r="Z260" s="25" t="s">
        <v>1539</v>
      </c>
      <c r="AA260" s="25" t="s">
        <v>11</v>
      </c>
      <c r="AB260" s="25" t="s">
        <v>11</v>
      </c>
      <c r="AC260" s="25" t="s">
        <v>11</v>
      </c>
      <c r="AD260" s="25">
        <v>460</v>
      </c>
      <c r="AE260" s="25">
        <v>0</v>
      </c>
      <c r="AF260" s="25">
        <v>960</v>
      </c>
      <c r="AG260" s="25" t="s">
        <v>1854</v>
      </c>
    </row>
    <row r="261" spans="1:33">
      <c r="A261" s="25" t="s">
        <v>5022</v>
      </c>
      <c r="B261" s="25" t="s">
        <v>5023</v>
      </c>
      <c r="C261" s="25" t="s">
        <v>1541</v>
      </c>
      <c r="D261" s="25" t="s">
        <v>11</v>
      </c>
      <c r="E261" s="25" t="s">
        <v>11</v>
      </c>
      <c r="F261" s="25" t="s">
        <v>11</v>
      </c>
      <c r="G261" s="25" t="s">
        <v>11</v>
      </c>
      <c r="H261" s="25" t="s">
        <v>5024</v>
      </c>
      <c r="I261" s="25" t="s">
        <v>11</v>
      </c>
      <c r="J261" s="25" t="s">
        <v>11</v>
      </c>
      <c r="K261" s="25" t="s">
        <v>11</v>
      </c>
      <c r="L261" s="25" t="s">
        <v>1623</v>
      </c>
      <c r="M261" s="25" t="s">
        <v>11</v>
      </c>
      <c r="N261" s="25" t="s">
        <v>11</v>
      </c>
      <c r="O261" s="25" t="s">
        <v>11</v>
      </c>
      <c r="P261" s="25" t="s">
        <v>11</v>
      </c>
      <c r="Q261" s="25" t="s">
        <v>11</v>
      </c>
      <c r="R261" s="25" t="s">
        <v>11</v>
      </c>
      <c r="S261" s="25" t="s">
        <v>11</v>
      </c>
      <c r="T261" s="25" t="s">
        <v>4550</v>
      </c>
      <c r="U261" s="25" t="s">
        <v>10</v>
      </c>
      <c r="V261" s="25" t="s">
        <v>11</v>
      </c>
      <c r="W261" s="25" t="s">
        <v>11</v>
      </c>
      <c r="X261" s="25">
        <v>0</v>
      </c>
      <c r="Y261" s="25" t="s">
        <v>11</v>
      </c>
      <c r="Z261" s="25" t="s">
        <v>1539</v>
      </c>
      <c r="AA261" s="25" t="s">
        <v>11</v>
      </c>
      <c r="AB261" s="25" t="s">
        <v>11</v>
      </c>
      <c r="AC261" s="25" t="s">
        <v>11</v>
      </c>
      <c r="AD261" s="25">
        <v>1540</v>
      </c>
      <c r="AE261" s="25">
        <v>0</v>
      </c>
      <c r="AF261" s="25">
        <v>62012.39</v>
      </c>
      <c r="AG261" s="25" t="s">
        <v>7264</v>
      </c>
    </row>
    <row r="262" spans="1:33">
      <c r="A262" s="25" t="s">
        <v>2160</v>
      </c>
      <c r="B262" s="25" t="s">
        <v>2161</v>
      </c>
      <c r="C262" s="25" t="s">
        <v>1541</v>
      </c>
      <c r="D262" s="25" t="s">
        <v>11</v>
      </c>
      <c r="E262" s="25" t="s">
        <v>11</v>
      </c>
      <c r="F262" s="25" t="s">
        <v>11</v>
      </c>
      <c r="G262" s="25" t="s">
        <v>11</v>
      </c>
      <c r="H262" s="25" t="s">
        <v>2162</v>
      </c>
      <c r="I262" s="25" t="s">
        <v>1567</v>
      </c>
      <c r="J262" s="25" t="s">
        <v>1623</v>
      </c>
      <c r="K262" s="25" t="s">
        <v>2163</v>
      </c>
      <c r="L262" s="25" t="s">
        <v>1623</v>
      </c>
      <c r="M262" s="25" t="s">
        <v>11</v>
      </c>
      <c r="N262" s="25" t="s">
        <v>11</v>
      </c>
      <c r="O262" s="25" t="s">
        <v>11</v>
      </c>
      <c r="P262" s="25" t="s">
        <v>11</v>
      </c>
      <c r="Q262" s="25" t="s">
        <v>11</v>
      </c>
      <c r="R262" s="25" t="s">
        <v>11</v>
      </c>
      <c r="S262" s="25" t="s">
        <v>11</v>
      </c>
      <c r="T262" s="25" t="s">
        <v>1768</v>
      </c>
      <c r="U262" s="25" t="s">
        <v>12</v>
      </c>
      <c r="V262" s="25" t="s">
        <v>11</v>
      </c>
      <c r="W262" s="25" t="s">
        <v>11</v>
      </c>
      <c r="X262" s="25">
        <v>0</v>
      </c>
      <c r="Y262" s="25" t="s">
        <v>11</v>
      </c>
      <c r="Z262" s="25" t="s">
        <v>1539</v>
      </c>
      <c r="AA262" s="25" t="s">
        <v>11</v>
      </c>
      <c r="AB262" s="25" t="s">
        <v>11</v>
      </c>
      <c r="AC262" s="25" t="s">
        <v>11</v>
      </c>
      <c r="AD262" s="25">
        <v>1820</v>
      </c>
      <c r="AE262" s="25">
        <v>0</v>
      </c>
      <c r="AF262" s="25">
        <v>20200</v>
      </c>
      <c r="AG262" s="25" t="s">
        <v>7265</v>
      </c>
    </row>
    <row r="263" spans="1:33">
      <c r="A263" s="25" t="s">
        <v>4068</v>
      </c>
      <c r="B263" s="25" t="s">
        <v>4069</v>
      </c>
      <c r="C263" s="25" t="s">
        <v>1536</v>
      </c>
      <c r="D263" s="25" t="s">
        <v>11</v>
      </c>
      <c r="E263" s="25" t="s">
        <v>11</v>
      </c>
      <c r="F263" s="25" t="s">
        <v>11</v>
      </c>
      <c r="G263" s="25" t="s">
        <v>11</v>
      </c>
      <c r="H263" s="25" t="s">
        <v>4070</v>
      </c>
      <c r="I263" s="25" t="s">
        <v>11</v>
      </c>
      <c r="J263" s="25" t="s">
        <v>11</v>
      </c>
      <c r="K263" s="25" t="s">
        <v>11</v>
      </c>
      <c r="L263" s="25" t="s">
        <v>1623</v>
      </c>
      <c r="M263" s="25" t="s">
        <v>11</v>
      </c>
      <c r="N263" s="25" t="s">
        <v>11</v>
      </c>
      <c r="O263" s="25" t="s">
        <v>11</v>
      </c>
      <c r="P263" s="25" t="s">
        <v>11</v>
      </c>
      <c r="Q263" s="25" t="s">
        <v>11</v>
      </c>
      <c r="R263" s="25" t="s">
        <v>11</v>
      </c>
      <c r="S263" s="25" t="s">
        <v>11</v>
      </c>
      <c r="T263" s="25" t="s">
        <v>1775</v>
      </c>
      <c r="U263" s="25" t="s">
        <v>13</v>
      </c>
      <c r="V263" s="25" t="s">
        <v>11</v>
      </c>
      <c r="W263" s="25" t="s">
        <v>11</v>
      </c>
      <c r="X263" s="25">
        <v>0</v>
      </c>
      <c r="Y263" s="25" t="s">
        <v>11</v>
      </c>
      <c r="Z263" s="25" t="s">
        <v>1539</v>
      </c>
      <c r="AA263" s="25" t="s">
        <v>11</v>
      </c>
      <c r="AB263" s="25" t="s">
        <v>11</v>
      </c>
      <c r="AC263" s="25" t="s">
        <v>11</v>
      </c>
      <c r="AD263" s="25">
        <v>800</v>
      </c>
      <c r="AE263" s="25">
        <v>0</v>
      </c>
      <c r="AF263" s="25">
        <v>9511.65</v>
      </c>
      <c r="AG263" s="25" t="s">
        <v>4071</v>
      </c>
    </row>
    <row r="264" spans="1:33">
      <c r="A264" s="25" t="s">
        <v>4305</v>
      </c>
      <c r="B264" s="25" t="s">
        <v>4306</v>
      </c>
      <c r="C264" s="25" t="s">
        <v>1536</v>
      </c>
      <c r="D264" s="25" t="s">
        <v>11</v>
      </c>
      <c r="E264" s="25" t="s">
        <v>11</v>
      </c>
      <c r="F264" s="25" t="s">
        <v>11</v>
      </c>
      <c r="G264" s="25" t="s">
        <v>11</v>
      </c>
      <c r="H264" s="25" t="s">
        <v>2177</v>
      </c>
      <c r="I264" s="25" t="s">
        <v>11</v>
      </c>
      <c r="J264" s="25" t="s">
        <v>11</v>
      </c>
      <c r="K264" s="25" t="s">
        <v>11</v>
      </c>
      <c r="L264" s="25" t="s">
        <v>1623</v>
      </c>
      <c r="M264" s="25" t="s">
        <v>11</v>
      </c>
      <c r="N264" s="25" t="s">
        <v>11</v>
      </c>
      <c r="O264" s="25" t="s">
        <v>11</v>
      </c>
      <c r="P264" s="25" t="s">
        <v>11</v>
      </c>
      <c r="Q264" s="25" t="s">
        <v>11</v>
      </c>
      <c r="R264" s="25" t="s">
        <v>11</v>
      </c>
      <c r="S264" s="25" t="s">
        <v>11</v>
      </c>
      <c r="T264" s="25" t="s">
        <v>1644</v>
      </c>
      <c r="U264" s="25" t="s">
        <v>1544</v>
      </c>
      <c r="V264" s="25" t="s">
        <v>11</v>
      </c>
      <c r="W264" s="25" t="s">
        <v>11</v>
      </c>
      <c r="X264" s="25">
        <v>0</v>
      </c>
      <c r="Y264" s="25" t="s">
        <v>11</v>
      </c>
      <c r="Z264" s="25" t="s">
        <v>1645</v>
      </c>
      <c r="AA264" s="25" t="s">
        <v>3301</v>
      </c>
      <c r="AB264" s="25" t="s">
        <v>1940</v>
      </c>
      <c r="AC264" s="25" t="s">
        <v>11</v>
      </c>
      <c r="AD264" s="25">
        <v>0</v>
      </c>
      <c r="AE264" s="25">
        <v>0</v>
      </c>
      <c r="AF264" s="25">
        <v>0</v>
      </c>
      <c r="AG264" s="25" t="s">
        <v>7</v>
      </c>
    </row>
    <row r="265" spans="1:33">
      <c r="A265" s="25" t="s">
        <v>4142</v>
      </c>
      <c r="B265" s="25" t="s">
        <v>4143</v>
      </c>
      <c r="C265" s="25" t="s">
        <v>1536</v>
      </c>
      <c r="D265" s="25" t="s">
        <v>11</v>
      </c>
      <c r="E265" s="25" t="s">
        <v>11</v>
      </c>
      <c r="F265" s="25" t="s">
        <v>11</v>
      </c>
      <c r="G265" s="25" t="s">
        <v>11</v>
      </c>
      <c r="H265" s="25" t="s">
        <v>4144</v>
      </c>
      <c r="I265" s="25" t="s">
        <v>11</v>
      </c>
      <c r="J265" s="25" t="s">
        <v>11</v>
      </c>
      <c r="K265" s="25" t="s">
        <v>11</v>
      </c>
      <c r="L265" s="25" t="s">
        <v>1623</v>
      </c>
      <c r="M265" s="25" t="s">
        <v>1643</v>
      </c>
      <c r="N265" s="25" t="s">
        <v>11</v>
      </c>
      <c r="O265" s="25" t="s">
        <v>11</v>
      </c>
      <c r="P265" s="25" t="s">
        <v>11</v>
      </c>
      <c r="Q265" s="25" t="s">
        <v>11</v>
      </c>
      <c r="R265" s="25" t="s">
        <v>11</v>
      </c>
      <c r="S265" s="25" t="s">
        <v>11</v>
      </c>
      <c r="T265" s="25" t="s">
        <v>1651</v>
      </c>
      <c r="U265" s="25" t="s">
        <v>14</v>
      </c>
      <c r="V265" s="25" t="s">
        <v>11</v>
      </c>
      <c r="W265" s="25" t="s">
        <v>11</v>
      </c>
      <c r="X265" s="25">
        <v>0</v>
      </c>
      <c r="Y265" s="25" t="s">
        <v>11</v>
      </c>
      <c r="Z265" s="25" t="s">
        <v>1539</v>
      </c>
      <c r="AA265" s="25" t="s">
        <v>11</v>
      </c>
      <c r="AB265" s="25" t="s">
        <v>11</v>
      </c>
      <c r="AC265" s="25" t="s">
        <v>11</v>
      </c>
      <c r="AD265" s="25">
        <v>760</v>
      </c>
      <c r="AE265" s="25">
        <v>0</v>
      </c>
      <c r="AF265" s="25">
        <v>1623.38</v>
      </c>
      <c r="AG265" s="25" t="s">
        <v>4145</v>
      </c>
    </row>
    <row r="266" spans="1:33">
      <c r="A266" s="25" t="s">
        <v>3144</v>
      </c>
      <c r="B266" s="25" t="s">
        <v>3145</v>
      </c>
      <c r="C266" s="25" t="s">
        <v>1541</v>
      </c>
      <c r="D266" s="25" t="s">
        <v>11</v>
      </c>
      <c r="E266" s="25" t="s">
        <v>11</v>
      </c>
      <c r="F266" s="25" t="s">
        <v>11</v>
      </c>
      <c r="G266" s="25" t="s">
        <v>11</v>
      </c>
      <c r="H266" s="25" t="s">
        <v>3146</v>
      </c>
      <c r="I266" s="25" t="s">
        <v>11</v>
      </c>
      <c r="J266" s="25" t="s">
        <v>11</v>
      </c>
      <c r="K266" s="25" t="s">
        <v>11</v>
      </c>
      <c r="L266" s="25" t="s">
        <v>1623</v>
      </c>
      <c r="M266" s="25" t="s">
        <v>1643</v>
      </c>
      <c r="N266" s="25" t="s">
        <v>11</v>
      </c>
      <c r="O266" s="25" t="s">
        <v>11</v>
      </c>
      <c r="P266" s="25" t="s">
        <v>11</v>
      </c>
      <c r="Q266" s="25" t="s">
        <v>11</v>
      </c>
      <c r="R266" s="25" t="s">
        <v>11</v>
      </c>
      <c r="S266" s="25" t="s">
        <v>11</v>
      </c>
      <c r="T266" s="25" t="s">
        <v>1775</v>
      </c>
      <c r="U266" s="25" t="s">
        <v>14</v>
      </c>
      <c r="V266" s="25" t="s">
        <v>11</v>
      </c>
      <c r="W266" s="25" t="s">
        <v>11</v>
      </c>
      <c r="X266" s="25">
        <v>0</v>
      </c>
      <c r="Y266" s="25" t="s">
        <v>11</v>
      </c>
      <c r="Z266" s="25" t="s">
        <v>1645</v>
      </c>
      <c r="AA266" s="25" t="s">
        <v>1560</v>
      </c>
      <c r="AB266" s="25" t="s">
        <v>1708</v>
      </c>
      <c r="AC266" s="25" t="s">
        <v>62</v>
      </c>
      <c r="AD266" s="25">
        <v>0</v>
      </c>
      <c r="AE266" s="25">
        <v>0</v>
      </c>
      <c r="AF266" s="25">
        <v>0</v>
      </c>
      <c r="AG266" s="25" t="s">
        <v>7</v>
      </c>
    </row>
    <row r="267" spans="1:33">
      <c r="A267" s="25" t="s">
        <v>2598</v>
      </c>
      <c r="B267" s="25" t="s">
        <v>2599</v>
      </c>
      <c r="C267" s="25" t="s">
        <v>1541</v>
      </c>
      <c r="D267" s="25" t="s">
        <v>11</v>
      </c>
      <c r="E267" s="25" t="s">
        <v>11</v>
      </c>
      <c r="F267" s="25" t="s">
        <v>11</v>
      </c>
      <c r="G267" s="25" t="s">
        <v>11</v>
      </c>
      <c r="H267" s="25" t="s">
        <v>2600</v>
      </c>
      <c r="I267" s="25" t="s">
        <v>11</v>
      </c>
      <c r="J267" s="25" t="s">
        <v>11</v>
      </c>
      <c r="K267" s="25" t="s">
        <v>11</v>
      </c>
      <c r="L267" s="25" t="s">
        <v>1623</v>
      </c>
      <c r="M267" s="25" t="s">
        <v>11</v>
      </c>
      <c r="N267" s="25" t="s">
        <v>11</v>
      </c>
      <c r="O267" s="25" t="s">
        <v>11</v>
      </c>
      <c r="P267" s="25" t="s">
        <v>11</v>
      </c>
      <c r="Q267" s="25" t="s">
        <v>11</v>
      </c>
      <c r="R267" s="25" t="s">
        <v>11</v>
      </c>
      <c r="S267" s="25" t="s">
        <v>11</v>
      </c>
      <c r="T267" s="25" t="s">
        <v>2601</v>
      </c>
      <c r="U267" s="25" t="s">
        <v>1544</v>
      </c>
      <c r="V267" s="25" t="s">
        <v>11</v>
      </c>
      <c r="W267" s="25" t="s">
        <v>11</v>
      </c>
      <c r="X267" s="25">
        <v>0</v>
      </c>
      <c r="Y267" s="25" t="s">
        <v>11</v>
      </c>
      <c r="Z267" s="25" t="s">
        <v>1539</v>
      </c>
      <c r="AA267" s="25" t="s">
        <v>11</v>
      </c>
      <c r="AB267" s="25" t="s">
        <v>11</v>
      </c>
      <c r="AC267" s="25" t="s">
        <v>11</v>
      </c>
      <c r="AD267" s="25">
        <v>0</v>
      </c>
      <c r="AE267" s="25">
        <v>0</v>
      </c>
      <c r="AF267" s="25">
        <v>3246.99</v>
      </c>
      <c r="AG267" s="25" t="s">
        <v>7266</v>
      </c>
    </row>
    <row r="268" spans="1:33">
      <c r="A268" s="25" t="s">
        <v>4291</v>
      </c>
      <c r="B268" s="25" t="s">
        <v>4292</v>
      </c>
      <c r="C268" s="25" t="s">
        <v>1541</v>
      </c>
      <c r="D268" s="25" t="s">
        <v>11</v>
      </c>
      <c r="E268" s="25" t="s">
        <v>11</v>
      </c>
      <c r="F268" s="25" t="s">
        <v>4293</v>
      </c>
      <c r="G268" s="25" t="s">
        <v>1966</v>
      </c>
      <c r="H268" s="25" t="s">
        <v>4294</v>
      </c>
      <c r="I268" s="25" t="s">
        <v>11</v>
      </c>
      <c r="J268" s="25" t="s">
        <v>11</v>
      </c>
      <c r="K268" s="25" t="s">
        <v>1552</v>
      </c>
      <c r="L268" s="25" t="s">
        <v>1623</v>
      </c>
      <c r="M268" s="25" t="s">
        <v>11</v>
      </c>
      <c r="N268" s="25" t="s">
        <v>11</v>
      </c>
      <c r="O268" s="25" t="s">
        <v>11</v>
      </c>
      <c r="P268" s="25" t="s">
        <v>11</v>
      </c>
      <c r="Q268" s="25" t="s">
        <v>4295</v>
      </c>
      <c r="R268" s="25" t="s">
        <v>11</v>
      </c>
      <c r="S268" s="25" t="s">
        <v>11</v>
      </c>
      <c r="T268" s="25" t="s">
        <v>1852</v>
      </c>
      <c r="U268" s="25" t="s">
        <v>1544</v>
      </c>
      <c r="V268" s="25" t="s">
        <v>11</v>
      </c>
      <c r="W268" s="25" t="s">
        <v>11</v>
      </c>
      <c r="X268" s="25">
        <v>0</v>
      </c>
      <c r="Y268" s="25" t="s">
        <v>11</v>
      </c>
      <c r="Z268" s="25" t="s">
        <v>1539</v>
      </c>
      <c r="AA268" s="25" t="s">
        <v>11</v>
      </c>
      <c r="AB268" s="25" t="s">
        <v>11</v>
      </c>
      <c r="AC268" s="25" t="s">
        <v>11</v>
      </c>
      <c r="AD268" s="25">
        <v>0</v>
      </c>
      <c r="AE268" s="25">
        <v>0</v>
      </c>
      <c r="AF268" s="25">
        <v>960</v>
      </c>
      <c r="AG268" s="25" t="s">
        <v>1146</v>
      </c>
    </row>
    <row r="269" spans="1:33">
      <c r="A269" s="25" t="s">
        <v>2581</v>
      </c>
      <c r="B269" s="25" t="s">
        <v>2582</v>
      </c>
      <c r="C269" s="25" t="s">
        <v>1536</v>
      </c>
      <c r="D269" s="25" t="s">
        <v>11</v>
      </c>
      <c r="E269" s="25" t="s">
        <v>11</v>
      </c>
      <c r="F269" s="25" t="s">
        <v>11</v>
      </c>
      <c r="G269" s="25" t="s">
        <v>11</v>
      </c>
      <c r="H269" s="25" t="s">
        <v>2583</v>
      </c>
      <c r="I269" s="25" t="s">
        <v>11</v>
      </c>
      <c r="J269" s="25" t="s">
        <v>11</v>
      </c>
      <c r="K269" s="25" t="s">
        <v>11</v>
      </c>
      <c r="L269" s="25" t="s">
        <v>1623</v>
      </c>
      <c r="M269" s="25" t="s">
        <v>11</v>
      </c>
      <c r="N269" s="25" t="s">
        <v>11</v>
      </c>
      <c r="O269" s="25" t="s">
        <v>11</v>
      </c>
      <c r="P269" s="25" t="s">
        <v>11</v>
      </c>
      <c r="Q269" s="25" t="s">
        <v>11</v>
      </c>
      <c r="R269" s="25" t="s">
        <v>11</v>
      </c>
      <c r="S269" s="25" t="s">
        <v>11</v>
      </c>
      <c r="T269" s="25" t="s">
        <v>2584</v>
      </c>
      <c r="U269" s="25" t="s">
        <v>13</v>
      </c>
      <c r="V269" s="25" t="s">
        <v>11</v>
      </c>
      <c r="W269" s="25" t="s">
        <v>11</v>
      </c>
      <c r="X269" s="25">
        <v>0</v>
      </c>
      <c r="Y269" s="25" t="s">
        <v>11</v>
      </c>
      <c r="Z269" s="25" t="s">
        <v>1539</v>
      </c>
      <c r="AA269" s="25" t="s">
        <v>11</v>
      </c>
      <c r="AB269" s="25" t="s">
        <v>11</v>
      </c>
      <c r="AC269" s="25" t="s">
        <v>11</v>
      </c>
      <c r="AD269" s="25">
        <v>0</v>
      </c>
      <c r="AE269" s="25">
        <v>0</v>
      </c>
      <c r="AF269" s="25">
        <v>48800</v>
      </c>
      <c r="AG269" s="25" t="s">
        <v>2101</v>
      </c>
    </row>
    <row r="270" spans="1:33">
      <c r="A270" s="25" t="s">
        <v>3988</v>
      </c>
      <c r="B270" s="25" t="s">
        <v>3989</v>
      </c>
      <c r="C270" s="25" t="s">
        <v>1541</v>
      </c>
      <c r="D270" s="25" t="s">
        <v>11</v>
      </c>
      <c r="E270" s="25" t="s">
        <v>11</v>
      </c>
      <c r="F270" s="25" t="s">
        <v>3990</v>
      </c>
      <c r="G270" s="25" t="s">
        <v>1630</v>
      </c>
      <c r="H270" s="25" t="s">
        <v>3991</v>
      </c>
      <c r="I270" s="25" t="s">
        <v>11</v>
      </c>
      <c r="J270" s="25" t="s">
        <v>11</v>
      </c>
      <c r="K270" s="25" t="s">
        <v>2247</v>
      </c>
      <c r="L270" s="25" t="s">
        <v>1623</v>
      </c>
      <c r="M270" s="25" t="s">
        <v>11</v>
      </c>
      <c r="N270" s="25" t="s">
        <v>11</v>
      </c>
      <c r="O270" s="25" t="s">
        <v>11</v>
      </c>
      <c r="P270" s="25" t="s">
        <v>11</v>
      </c>
      <c r="Q270" s="25" t="s">
        <v>11</v>
      </c>
      <c r="R270" s="25" t="s">
        <v>11</v>
      </c>
      <c r="S270" s="25" t="s">
        <v>11</v>
      </c>
      <c r="T270" s="25" t="s">
        <v>1651</v>
      </c>
      <c r="U270" s="25" t="s">
        <v>16</v>
      </c>
      <c r="V270" s="25" t="s">
        <v>11</v>
      </c>
      <c r="W270" s="25" t="s">
        <v>11</v>
      </c>
      <c r="X270" s="25">
        <v>0</v>
      </c>
      <c r="Y270" s="25" t="s">
        <v>11</v>
      </c>
      <c r="Z270" s="25" t="s">
        <v>1539</v>
      </c>
      <c r="AA270" s="25" t="s">
        <v>11</v>
      </c>
      <c r="AB270" s="25" t="s">
        <v>11</v>
      </c>
      <c r="AC270" s="25" t="s">
        <v>11</v>
      </c>
      <c r="AD270" s="25">
        <v>560</v>
      </c>
      <c r="AE270" s="25">
        <v>0</v>
      </c>
      <c r="AF270" s="25">
        <v>30692</v>
      </c>
      <c r="AG270" s="25" t="s">
        <v>7267</v>
      </c>
    </row>
    <row r="271" spans="1:33">
      <c r="A271" s="25" t="s">
        <v>2628</v>
      </c>
      <c r="B271" s="25" t="s">
        <v>2629</v>
      </c>
      <c r="C271" s="25" t="s">
        <v>1541</v>
      </c>
      <c r="D271" s="25" t="s">
        <v>11</v>
      </c>
      <c r="E271" s="25" t="s">
        <v>11</v>
      </c>
      <c r="F271" s="25" t="s">
        <v>2630</v>
      </c>
      <c r="G271" s="25" t="s">
        <v>1564</v>
      </c>
      <c r="H271" s="25" t="s">
        <v>2631</v>
      </c>
      <c r="I271" s="25" t="s">
        <v>11</v>
      </c>
      <c r="J271" s="25" t="s">
        <v>11</v>
      </c>
      <c r="K271" s="25" t="s">
        <v>2632</v>
      </c>
      <c r="L271" s="25" t="s">
        <v>1623</v>
      </c>
      <c r="M271" s="25" t="s">
        <v>11</v>
      </c>
      <c r="N271" s="25" t="s">
        <v>11</v>
      </c>
      <c r="O271" s="25" t="s">
        <v>11</v>
      </c>
      <c r="P271" s="25" t="s">
        <v>11</v>
      </c>
      <c r="Q271" s="25" t="s">
        <v>11</v>
      </c>
      <c r="R271" s="25" t="s">
        <v>11</v>
      </c>
      <c r="S271" s="25" t="s">
        <v>11</v>
      </c>
      <c r="T271" s="25" t="s">
        <v>1651</v>
      </c>
      <c r="U271" s="25" t="s">
        <v>10</v>
      </c>
      <c r="V271" s="25" t="s">
        <v>11</v>
      </c>
      <c r="W271" s="25" t="s">
        <v>11</v>
      </c>
      <c r="X271" s="25">
        <v>0</v>
      </c>
      <c r="Y271" s="25" t="s">
        <v>11</v>
      </c>
      <c r="Z271" s="25" t="s">
        <v>1539</v>
      </c>
      <c r="AA271" s="25" t="s">
        <v>11</v>
      </c>
      <c r="AB271" s="25" t="s">
        <v>11</v>
      </c>
      <c r="AC271" s="25" t="s">
        <v>11</v>
      </c>
      <c r="AD271" s="25">
        <v>840</v>
      </c>
      <c r="AE271" s="25">
        <v>0</v>
      </c>
      <c r="AF271" s="25">
        <v>13036</v>
      </c>
      <c r="AG271" s="25" t="s">
        <v>7268</v>
      </c>
    </row>
    <row r="272" spans="1:33">
      <c r="A272" s="25" t="s">
        <v>5169</v>
      </c>
      <c r="B272" s="25" t="s">
        <v>5170</v>
      </c>
      <c r="C272" s="25" t="s">
        <v>1536</v>
      </c>
      <c r="D272" s="25" t="s">
        <v>11</v>
      </c>
      <c r="E272" s="25" t="s">
        <v>11</v>
      </c>
      <c r="F272" s="25" t="s">
        <v>11</v>
      </c>
      <c r="G272" s="25" t="s">
        <v>11</v>
      </c>
      <c r="H272" s="25" t="s">
        <v>5171</v>
      </c>
      <c r="I272" s="25" t="s">
        <v>11</v>
      </c>
      <c r="J272" s="25" t="s">
        <v>11</v>
      </c>
      <c r="K272" s="25" t="s">
        <v>11</v>
      </c>
      <c r="L272" s="25" t="s">
        <v>1623</v>
      </c>
      <c r="M272" s="25" t="s">
        <v>11</v>
      </c>
      <c r="N272" s="25" t="s">
        <v>11</v>
      </c>
      <c r="O272" s="25" t="s">
        <v>11</v>
      </c>
      <c r="P272" s="25" t="s">
        <v>11</v>
      </c>
      <c r="Q272" s="25" t="s">
        <v>11</v>
      </c>
      <c r="R272" s="25" t="s">
        <v>11</v>
      </c>
      <c r="S272" s="25" t="s">
        <v>11</v>
      </c>
      <c r="T272" s="25" t="s">
        <v>1775</v>
      </c>
      <c r="U272" s="25" t="s">
        <v>10</v>
      </c>
      <c r="V272" s="25" t="s">
        <v>11</v>
      </c>
      <c r="W272" s="25" t="s">
        <v>11</v>
      </c>
      <c r="X272" s="25">
        <v>0</v>
      </c>
      <c r="Y272" s="25" t="s">
        <v>11</v>
      </c>
      <c r="Z272" s="25" t="s">
        <v>1645</v>
      </c>
      <c r="AA272" s="25" t="s">
        <v>1707</v>
      </c>
      <c r="AB272" s="25" t="s">
        <v>2371</v>
      </c>
      <c r="AC272" s="25" t="s">
        <v>11</v>
      </c>
      <c r="AD272" s="25">
        <v>0</v>
      </c>
      <c r="AE272" s="25">
        <v>0</v>
      </c>
      <c r="AF272" s="25">
        <v>15262.98</v>
      </c>
      <c r="AG272" s="25" t="s">
        <v>5172</v>
      </c>
    </row>
    <row r="273" spans="1:33">
      <c r="A273" s="25" t="s">
        <v>2708</v>
      </c>
      <c r="B273" s="25" t="s">
        <v>2709</v>
      </c>
      <c r="C273" s="25" t="s">
        <v>1536</v>
      </c>
      <c r="D273" s="25" t="s">
        <v>11</v>
      </c>
      <c r="E273" s="25" t="s">
        <v>11</v>
      </c>
      <c r="F273" s="25" t="s">
        <v>11</v>
      </c>
      <c r="G273" s="25" t="s">
        <v>11</v>
      </c>
      <c r="H273" s="25" t="s">
        <v>1684</v>
      </c>
      <c r="I273" s="25" t="s">
        <v>11</v>
      </c>
      <c r="J273" s="25" t="s">
        <v>11</v>
      </c>
      <c r="K273" s="25" t="s">
        <v>11</v>
      </c>
      <c r="L273" s="25" t="s">
        <v>1623</v>
      </c>
      <c r="M273" s="25" t="s">
        <v>1643</v>
      </c>
      <c r="N273" s="25" t="s">
        <v>11</v>
      </c>
      <c r="O273" s="25" t="s">
        <v>11</v>
      </c>
      <c r="P273" s="25" t="s">
        <v>11</v>
      </c>
      <c r="Q273" s="25" t="s">
        <v>11</v>
      </c>
      <c r="R273" s="25" t="s">
        <v>11</v>
      </c>
      <c r="S273" s="25" t="s">
        <v>11</v>
      </c>
      <c r="T273" s="25" t="s">
        <v>1661</v>
      </c>
      <c r="U273" s="25" t="s">
        <v>14</v>
      </c>
      <c r="V273" s="25" t="s">
        <v>11</v>
      </c>
      <c r="W273" s="25" t="s">
        <v>11</v>
      </c>
      <c r="X273" s="25">
        <v>0</v>
      </c>
      <c r="Y273" s="25" t="s">
        <v>11</v>
      </c>
      <c r="Z273" s="25" t="s">
        <v>1539</v>
      </c>
      <c r="AA273" s="25" t="s">
        <v>11</v>
      </c>
      <c r="AB273" s="25" t="s">
        <v>11</v>
      </c>
      <c r="AC273" s="25" t="s">
        <v>11</v>
      </c>
      <c r="AD273" s="25">
        <v>1130</v>
      </c>
      <c r="AE273" s="25">
        <v>0</v>
      </c>
      <c r="AF273" s="25">
        <v>23032.69</v>
      </c>
      <c r="AG273" s="25" t="s">
        <v>7269</v>
      </c>
    </row>
    <row r="274" spans="1:33">
      <c r="A274" s="25" t="s">
        <v>4944</v>
      </c>
      <c r="B274" s="25" t="s">
        <v>4945</v>
      </c>
      <c r="C274" s="25" t="s">
        <v>1541</v>
      </c>
      <c r="D274" s="25" t="s">
        <v>11</v>
      </c>
      <c r="E274" s="25" t="s">
        <v>11</v>
      </c>
      <c r="F274" s="25" t="s">
        <v>11</v>
      </c>
      <c r="G274" s="25" t="s">
        <v>11</v>
      </c>
      <c r="H274" s="25" t="s">
        <v>2571</v>
      </c>
      <c r="I274" s="25" t="s">
        <v>11</v>
      </c>
      <c r="J274" s="25" t="s">
        <v>11</v>
      </c>
      <c r="K274" s="25" t="s">
        <v>11</v>
      </c>
      <c r="L274" s="25" t="s">
        <v>1623</v>
      </c>
      <c r="M274" s="25" t="s">
        <v>11</v>
      </c>
      <c r="N274" s="25" t="s">
        <v>11</v>
      </c>
      <c r="O274" s="25" t="s">
        <v>11</v>
      </c>
      <c r="P274" s="25" t="s">
        <v>11</v>
      </c>
      <c r="Q274" s="25" t="s">
        <v>11</v>
      </c>
      <c r="R274" s="25" t="s">
        <v>11</v>
      </c>
      <c r="S274" s="25" t="s">
        <v>11</v>
      </c>
      <c r="T274" s="25" t="s">
        <v>1968</v>
      </c>
      <c r="U274" s="25" t="s">
        <v>1544</v>
      </c>
      <c r="V274" s="25" t="s">
        <v>11</v>
      </c>
      <c r="W274" s="25" t="s">
        <v>11</v>
      </c>
      <c r="X274" s="25">
        <v>0</v>
      </c>
      <c r="Y274" s="25" t="s">
        <v>11</v>
      </c>
      <c r="Z274" s="25" t="s">
        <v>1539</v>
      </c>
      <c r="AA274" s="25" t="s">
        <v>11</v>
      </c>
      <c r="AB274" s="25" t="s">
        <v>11</v>
      </c>
      <c r="AC274" s="25" t="s">
        <v>11</v>
      </c>
      <c r="AD274" s="25">
        <v>4200</v>
      </c>
      <c r="AE274" s="25">
        <v>0</v>
      </c>
      <c r="AF274" s="25">
        <v>32891</v>
      </c>
      <c r="AG274" s="25" t="s">
        <v>7270</v>
      </c>
    </row>
    <row r="275" spans="1:33">
      <c r="A275" s="25" t="s">
        <v>5122</v>
      </c>
      <c r="B275" s="25" t="s">
        <v>5123</v>
      </c>
      <c r="C275" s="25" t="s">
        <v>1541</v>
      </c>
      <c r="D275" s="25" t="s">
        <v>11</v>
      </c>
      <c r="E275" s="25" t="s">
        <v>11</v>
      </c>
      <c r="F275" s="25" t="s">
        <v>11</v>
      </c>
      <c r="G275" s="25" t="s">
        <v>11</v>
      </c>
      <c r="H275" s="25" t="s">
        <v>5124</v>
      </c>
      <c r="I275" s="25" t="s">
        <v>11</v>
      </c>
      <c r="J275" s="25" t="s">
        <v>11</v>
      </c>
      <c r="K275" s="25" t="s">
        <v>11</v>
      </c>
      <c r="L275" s="25" t="s">
        <v>1623</v>
      </c>
      <c r="M275" s="25" t="s">
        <v>11</v>
      </c>
      <c r="N275" s="25" t="s">
        <v>11</v>
      </c>
      <c r="O275" s="25" t="s">
        <v>11</v>
      </c>
      <c r="P275" s="25" t="s">
        <v>11</v>
      </c>
      <c r="Q275" s="25" t="s">
        <v>11</v>
      </c>
      <c r="R275" s="25" t="s">
        <v>11</v>
      </c>
      <c r="S275" s="25" t="s">
        <v>11</v>
      </c>
      <c r="T275" s="25" t="s">
        <v>1768</v>
      </c>
      <c r="U275" s="25" t="s">
        <v>12</v>
      </c>
      <c r="V275" s="25" t="s">
        <v>11</v>
      </c>
      <c r="W275" s="25" t="s">
        <v>11</v>
      </c>
      <c r="X275" s="25">
        <v>0</v>
      </c>
      <c r="Y275" s="25" t="s">
        <v>11</v>
      </c>
      <c r="Z275" s="25" t="s">
        <v>1539</v>
      </c>
      <c r="AA275" s="25" t="s">
        <v>11</v>
      </c>
      <c r="AB275" s="25" t="s">
        <v>11</v>
      </c>
      <c r="AC275" s="25" t="s">
        <v>11</v>
      </c>
      <c r="AD275" s="25">
        <v>680</v>
      </c>
      <c r="AE275" s="25">
        <v>0</v>
      </c>
      <c r="AF275" s="25">
        <v>11458.3</v>
      </c>
      <c r="AG275" s="25" t="s">
        <v>7271</v>
      </c>
    </row>
    <row r="276" spans="1:33">
      <c r="A276" s="25" t="s">
        <v>5128</v>
      </c>
      <c r="B276" s="25" t="s">
        <v>5129</v>
      </c>
      <c r="C276" s="25" t="s">
        <v>1536</v>
      </c>
      <c r="D276" s="25" t="s">
        <v>11</v>
      </c>
      <c r="E276" s="25" t="s">
        <v>11</v>
      </c>
      <c r="F276" s="25" t="s">
        <v>5130</v>
      </c>
      <c r="G276" s="25" t="s">
        <v>1564</v>
      </c>
      <c r="H276" s="25" t="s">
        <v>5131</v>
      </c>
      <c r="I276" s="25" t="s">
        <v>1554</v>
      </c>
      <c r="J276" s="25" t="s">
        <v>1623</v>
      </c>
      <c r="K276" s="25" t="s">
        <v>1559</v>
      </c>
      <c r="L276" s="25" t="s">
        <v>1623</v>
      </c>
      <c r="M276" s="25" t="s">
        <v>11</v>
      </c>
      <c r="N276" s="25" t="s">
        <v>11</v>
      </c>
      <c r="O276" s="25" t="s">
        <v>11</v>
      </c>
      <c r="P276" s="25" t="s">
        <v>11</v>
      </c>
      <c r="Q276" s="25" t="s">
        <v>11</v>
      </c>
      <c r="R276" s="25" t="s">
        <v>11</v>
      </c>
      <c r="S276" s="25" t="s">
        <v>11</v>
      </c>
      <c r="T276" s="25" t="s">
        <v>1891</v>
      </c>
      <c r="U276" s="25" t="s">
        <v>10</v>
      </c>
      <c r="V276" s="25" t="s">
        <v>11</v>
      </c>
      <c r="W276" s="25" t="s">
        <v>11</v>
      </c>
      <c r="X276" s="25">
        <v>0</v>
      </c>
      <c r="Y276" s="25" t="s">
        <v>11</v>
      </c>
      <c r="Z276" s="25" t="s">
        <v>1539</v>
      </c>
      <c r="AA276" s="25" t="s">
        <v>11</v>
      </c>
      <c r="AB276" s="25" t="s">
        <v>11</v>
      </c>
      <c r="AC276" s="25" t="s">
        <v>11</v>
      </c>
      <c r="AD276" s="25">
        <v>840</v>
      </c>
      <c r="AE276" s="25">
        <v>0</v>
      </c>
      <c r="AF276" s="25">
        <v>3316</v>
      </c>
      <c r="AG276" s="25" t="s">
        <v>1626</v>
      </c>
    </row>
    <row r="277" spans="1:33">
      <c r="A277" s="25" t="s">
        <v>3394</v>
      </c>
      <c r="B277" s="25" t="s">
        <v>3395</v>
      </c>
      <c r="C277" s="25" t="s">
        <v>1536</v>
      </c>
      <c r="D277" s="25" t="s">
        <v>11</v>
      </c>
      <c r="E277" s="25" t="s">
        <v>11</v>
      </c>
      <c r="F277" s="25" t="s">
        <v>11</v>
      </c>
      <c r="G277" s="25" t="s">
        <v>11</v>
      </c>
      <c r="H277" s="25" t="s">
        <v>3396</v>
      </c>
      <c r="I277" s="25" t="s">
        <v>11</v>
      </c>
      <c r="J277" s="25" t="s">
        <v>11</v>
      </c>
      <c r="K277" s="25" t="s">
        <v>11</v>
      </c>
      <c r="L277" s="25" t="s">
        <v>1623</v>
      </c>
      <c r="M277" s="25" t="s">
        <v>11</v>
      </c>
      <c r="N277" s="25" t="s">
        <v>11</v>
      </c>
      <c r="O277" s="25" t="s">
        <v>11</v>
      </c>
      <c r="P277" s="25" t="s">
        <v>11</v>
      </c>
      <c r="Q277" s="25" t="s">
        <v>11</v>
      </c>
      <c r="R277" s="25" t="s">
        <v>11</v>
      </c>
      <c r="S277" s="25" t="s">
        <v>11</v>
      </c>
      <c r="T277" s="25" t="s">
        <v>1775</v>
      </c>
      <c r="U277" s="25" t="s">
        <v>10</v>
      </c>
      <c r="V277" s="25" t="s">
        <v>11</v>
      </c>
      <c r="W277" s="25" t="s">
        <v>11</v>
      </c>
      <c r="X277" s="25">
        <v>0</v>
      </c>
      <c r="Y277" s="25" t="s">
        <v>11</v>
      </c>
      <c r="Z277" s="25" t="s">
        <v>1539</v>
      </c>
      <c r="AA277" s="25" t="s">
        <v>11</v>
      </c>
      <c r="AB277" s="25" t="s">
        <v>11</v>
      </c>
      <c r="AC277" s="25" t="s">
        <v>11</v>
      </c>
      <c r="AD277" s="25">
        <v>1400</v>
      </c>
      <c r="AE277" s="25">
        <v>0</v>
      </c>
      <c r="AF277" s="25">
        <v>10674.66</v>
      </c>
      <c r="AG277" s="25" t="s">
        <v>7272</v>
      </c>
    </row>
    <row r="278" spans="1:33">
      <c r="A278" s="25" t="s">
        <v>2354</v>
      </c>
      <c r="B278" s="25" t="s">
        <v>2355</v>
      </c>
      <c r="C278" s="25" t="s">
        <v>1536</v>
      </c>
      <c r="D278" s="25" t="s">
        <v>11</v>
      </c>
      <c r="E278" s="25" t="s">
        <v>11</v>
      </c>
      <c r="F278" s="25" t="s">
        <v>2356</v>
      </c>
      <c r="G278" s="25" t="s">
        <v>1630</v>
      </c>
      <c r="H278" s="25" t="s">
        <v>2357</v>
      </c>
      <c r="I278" s="25" t="s">
        <v>1547</v>
      </c>
      <c r="J278" s="25" t="s">
        <v>1623</v>
      </c>
      <c r="K278" s="25" t="s">
        <v>2358</v>
      </c>
      <c r="L278" s="25" t="s">
        <v>1623</v>
      </c>
      <c r="M278" s="25" t="s">
        <v>11</v>
      </c>
      <c r="N278" s="25" t="s">
        <v>11</v>
      </c>
      <c r="O278" s="25" t="s">
        <v>11</v>
      </c>
      <c r="P278" s="25" t="s">
        <v>11</v>
      </c>
      <c r="Q278" s="25" t="s">
        <v>11</v>
      </c>
      <c r="R278" s="25" t="s">
        <v>11</v>
      </c>
      <c r="S278" s="25" t="s">
        <v>11</v>
      </c>
      <c r="T278" s="25" t="s">
        <v>2359</v>
      </c>
      <c r="U278" s="25" t="s">
        <v>16</v>
      </c>
      <c r="V278" s="25" t="s">
        <v>11</v>
      </c>
      <c r="W278" s="25" t="s">
        <v>11</v>
      </c>
      <c r="X278" s="25">
        <v>0</v>
      </c>
      <c r="Y278" s="25" t="s">
        <v>11</v>
      </c>
      <c r="Z278" s="25" t="s">
        <v>1539</v>
      </c>
      <c r="AA278" s="25" t="s">
        <v>11</v>
      </c>
      <c r="AB278" s="25" t="s">
        <v>11</v>
      </c>
      <c r="AC278" s="25" t="s">
        <v>11</v>
      </c>
      <c r="AD278" s="25">
        <v>442</v>
      </c>
      <c r="AE278" s="25">
        <v>0</v>
      </c>
      <c r="AF278" s="25">
        <v>15696</v>
      </c>
      <c r="AG278" s="25" t="s">
        <v>2360</v>
      </c>
    </row>
    <row r="279" spans="1:33">
      <c r="A279" s="25" t="s">
        <v>3878</v>
      </c>
      <c r="B279" s="25" t="s">
        <v>3879</v>
      </c>
      <c r="C279" s="25" t="s">
        <v>1541</v>
      </c>
      <c r="D279" s="25" t="s">
        <v>11</v>
      </c>
      <c r="E279" s="25" t="s">
        <v>11</v>
      </c>
      <c r="F279" s="25" t="s">
        <v>11</v>
      </c>
      <c r="G279" s="25" t="s">
        <v>11</v>
      </c>
      <c r="H279" s="25" t="s">
        <v>3880</v>
      </c>
      <c r="I279" s="25" t="s">
        <v>1547</v>
      </c>
      <c r="J279" s="25" t="s">
        <v>1623</v>
      </c>
      <c r="K279" s="25" t="s">
        <v>1559</v>
      </c>
      <c r="L279" s="25" t="s">
        <v>1623</v>
      </c>
      <c r="M279" s="25" t="s">
        <v>11</v>
      </c>
      <c r="N279" s="25" t="s">
        <v>11</v>
      </c>
      <c r="O279" s="25" t="s">
        <v>11</v>
      </c>
      <c r="P279" s="25" t="s">
        <v>11</v>
      </c>
      <c r="Q279" s="25" t="s">
        <v>11</v>
      </c>
      <c r="R279" s="25" t="s">
        <v>11</v>
      </c>
      <c r="S279" s="25" t="s">
        <v>11</v>
      </c>
      <c r="T279" s="25" t="s">
        <v>1775</v>
      </c>
      <c r="U279" s="25" t="s">
        <v>11</v>
      </c>
      <c r="V279" s="25" t="s">
        <v>11</v>
      </c>
      <c r="W279" s="25" t="s">
        <v>11</v>
      </c>
      <c r="X279" s="25">
        <v>0</v>
      </c>
      <c r="Y279" s="25" t="s">
        <v>11</v>
      </c>
      <c r="Z279" s="25" t="s">
        <v>1539</v>
      </c>
      <c r="AA279" s="25" t="s">
        <v>11</v>
      </c>
      <c r="AB279" s="25" t="s">
        <v>11</v>
      </c>
      <c r="AC279" s="25" t="s">
        <v>11</v>
      </c>
      <c r="AD279" s="25">
        <v>840</v>
      </c>
      <c r="AE279" s="25">
        <v>0</v>
      </c>
      <c r="AF279" s="25">
        <v>3316</v>
      </c>
      <c r="AG279" s="25" t="s">
        <v>1626</v>
      </c>
    </row>
    <row r="280" spans="1:33">
      <c r="A280" s="25" t="s">
        <v>3859</v>
      </c>
      <c r="B280" s="25" t="s">
        <v>3860</v>
      </c>
      <c r="C280" s="25" t="s">
        <v>1541</v>
      </c>
      <c r="D280" s="25" t="s">
        <v>11</v>
      </c>
      <c r="E280" s="25" t="s">
        <v>11</v>
      </c>
      <c r="F280" s="25" t="s">
        <v>11</v>
      </c>
      <c r="G280" s="25" t="s">
        <v>11</v>
      </c>
      <c r="H280" s="25" t="s">
        <v>3861</v>
      </c>
      <c r="I280" s="25" t="s">
        <v>11</v>
      </c>
      <c r="J280" s="25" t="s">
        <v>11</v>
      </c>
      <c r="K280" s="25" t="s">
        <v>11</v>
      </c>
      <c r="L280" s="25" t="s">
        <v>1623</v>
      </c>
      <c r="M280" s="25" t="s">
        <v>11</v>
      </c>
      <c r="N280" s="25" t="s">
        <v>11</v>
      </c>
      <c r="O280" s="25" t="s">
        <v>11</v>
      </c>
      <c r="P280" s="25" t="s">
        <v>11</v>
      </c>
      <c r="Q280" s="25" t="s">
        <v>11</v>
      </c>
      <c r="R280" s="25" t="s">
        <v>11</v>
      </c>
      <c r="S280" s="25" t="s">
        <v>11</v>
      </c>
      <c r="T280" s="25" t="s">
        <v>1891</v>
      </c>
      <c r="U280" s="25" t="s">
        <v>1657</v>
      </c>
      <c r="V280" s="25" t="s">
        <v>11</v>
      </c>
      <c r="W280" s="25" t="s">
        <v>11</v>
      </c>
      <c r="X280" s="25">
        <v>0</v>
      </c>
      <c r="Y280" s="25" t="s">
        <v>11</v>
      </c>
      <c r="Z280" s="25" t="s">
        <v>1539</v>
      </c>
      <c r="AA280" s="25" t="s">
        <v>11</v>
      </c>
      <c r="AB280" s="25" t="s">
        <v>11</v>
      </c>
      <c r="AC280" s="25" t="s">
        <v>11</v>
      </c>
      <c r="AD280" s="25">
        <v>0</v>
      </c>
      <c r="AE280" s="25">
        <v>0</v>
      </c>
      <c r="AF280" s="25">
        <v>0</v>
      </c>
      <c r="AG280" s="25" t="s">
        <v>7</v>
      </c>
    </row>
    <row r="281" spans="1:33">
      <c r="A281" s="25" t="s">
        <v>2974</v>
      </c>
      <c r="B281" s="25" t="s">
        <v>2975</v>
      </c>
      <c r="C281" s="25" t="s">
        <v>1541</v>
      </c>
      <c r="D281" s="25" t="s">
        <v>11</v>
      </c>
      <c r="E281" s="25" t="s">
        <v>11</v>
      </c>
      <c r="F281" s="25" t="s">
        <v>11</v>
      </c>
      <c r="G281" s="25" t="s">
        <v>11</v>
      </c>
      <c r="H281" s="25" t="s">
        <v>2976</v>
      </c>
      <c r="I281" s="25" t="s">
        <v>11</v>
      </c>
      <c r="J281" s="25" t="s">
        <v>11</v>
      </c>
      <c r="K281" s="25" t="s">
        <v>11</v>
      </c>
      <c r="L281" s="25" t="s">
        <v>1623</v>
      </c>
      <c r="M281" s="25" t="s">
        <v>11</v>
      </c>
      <c r="N281" s="25" t="s">
        <v>11</v>
      </c>
      <c r="O281" s="25" t="s">
        <v>11</v>
      </c>
      <c r="P281" s="25" t="s">
        <v>11</v>
      </c>
      <c r="Q281" s="25" t="s">
        <v>11</v>
      </c>
      <c r="R281" s="25" t="s">
        <v>11</v>
      </c>
      <c r="S281" s="25" t="s">
        <v>11</v>
      </c>
      <c r="T281" s="25" t="s">
        <v>2704</v>
      </c>
      <c r="U281" s="25" t="s">
        <v>18</v>
      </c>
      <c r="V281" s="25" t="s">
        <v>11</v>
      </c>
      <c r="W281" s="25" t="s">
        <v>11</v>
      </c>
      <c r="X281" s="25">
        <v>0</v>
      </c>
      <c r="Y281" s="25" t="s">
        <v>11</v>
      </c>
      <c r="Z281" s="25" t="s">
        <v>1645</v>
      </c>
      <c r="AA281" s="25" t="s">
        <v>7057</v>
      </c>
      <c r="AB281" s="25" t="s">
        <v>1722</v>
      </c>
      <c r="AC281" s="25" t="s">
        <v>11</v>
      </c>
      <c r="AD281" s="25">
        <v>0</v>
      </c>
      <c r="AE281" s="25">
        <v>0</v>
      </c>
      <c r="AF281" s="25">
        <v>0</v>
      </c>
      <c r="AG281" s="25" t="s">
        <v>7</v>
      </c>
    </row>
    <row r="282" spans="1:33">
      <c r="A282" s="25" t="s">
        <v>3623</v>
      </c>
      <c r="B282" s="25" t="s">
        <v>3624</v>
      </c>
      <c r="C282" s="25" t="s">
        <v>1541</v>
      </c>
      <c r="D282" s="25" t="s">
        <v>11</v>
      </c>
      <c r="E282" s="25" t="s">
        <v>11</v>
      </c>
      <c r="F282" s="25" t="s">
        <v>11</v>
      </c>
      <c r="G282" s="25" t="s">
        <v>11</v>
      </c>
      <c r="H282" s="25" t="s">
        <v>3625</v>
      </c>
      <c r="I282" s="25" t="s">
        <v>11</v>
      </c>
      <c r="J282" s="25" t="s">
        <v>11</v>
      </c>
      <c r="K282" s="25" t="s">
        <v>11</v>
      </c>
      <c r="L282" s="25" t="s">
        <v>1623</v>
      </c>
      <c r="M282" s="25" t="s">
        <v>1643</v>
      </c>
      <c r="N282" s="25" t="s">
        <v>11</v>
      </c>
      <c r="O282" s="25" t="s">
        <v>11</v>
      </c>
      <c r="P282" s="25" t="s">
        <v>11</v>
      </c>
      <c r="Q282" s="25" t="s">
        <v>11</v>
      </c>
      <c r="R282" s="25" t="s">
        <v>11</v>
      </c>
      <c r="S282" s="25" t="s">
        <v>11</v>
      </c>
      <c r="T282" s="25" t="s">
        <v>1775</v>
      </c>
      <c r="U282" s="25" t="s">
        <v>14</v>
      </c>
      <c r="V282" s="25" t="s">
        <v>11</v>
      </c>
      <c r="W282" s="25" t="s">
        <v>11</v>
      </c>
      <c r="X282" s="25">
        <v>0</v>
      </c>
      <c r="Y282" s="25" t="s">
        <v>11</v>
      </c>
      <c r="Z282" s="25" t="s">
        <v>1539</v>
      </c>
      <c r="AA282" s="25" t="s">
        <v>11</v>
      </c>
      <c r="AB282" s="25" t="s">
        <v>11</v>
      </c>
      <c r="AC282" s="25" t="s">
        <v>11</v>
      </c>
      <c r="AD282" s="25">
        <v>200</v>
      </c>
      <c r="AE282" s="25">
        <v>0</v>
      </c>
      <c r="AF282" s="25">
        <v>2835</v>
      </c>
      <c r="AG282" s="25" t="s">
        <v>7273</v>
      </c>
    </row>
    <row r="283" spans="1:33">
      <c r="A283" s="25" t="s">
        <v>3922</v>
      </c>
      <c r="B283" s="25" t="s">
        <v>3923</v>
      </c>
      <c r="C283" s="25" t="s">
        <v>1541</v>
      </c>
      <c r="D283" s="25" t="s">
        <v>11</v>
      </c>
      <c r="E283" s="25" t="s">
        <v>11</v>
      </c>
      <c r="F283" s="25" t="s">
        <v>11</v>
      </c>
      <c r="G283" s="25" t="s">
        <v>11</v>
      </c>
      <c r="H283" s="25" t="s">
        <v>3924</v>
      </c>
      <c r="I283" s="25" t="s">
        <v>11</v>
      </c>
      <c r="J283" s="25" t="s">
        <v>11</v>
      </c>
      <c r="K283" s="25" t="s">
        <v>11</v>
      </c>
      <c r="L283" s="25" t="s">
        <v>1623</v>
      </c>
      <c r="M283" s="25" t="s">
        <v>11</v>
      </c>
      <c r="N283" s="25" t="s">
        <v>11</v>
      </c>
      <c r="O283" s="25" t="s">
        <v>11</v>
      </c>
      <c r="P283" s="25" t="s">
        <v>11</v>
      </c>
      <c r="Q283" s="25" t="s">
        <v>11</v>
      </c>
      <c r="R283" s="25" t="s">
        <v>11</v>
      </c>
      <c r="S283" s="25" t="s">
        <v>11</v>
      </c>
      <c r="T283" s="25" t="s">
        <v>3925</v>
      </c>
      <c r="U283" s="25" t="s">
        <v>18</v>
      </c>
      <c r="V283" s="25" t="s">
        <v>11</v>
      </c>
      <c r="W283" s="25" t="s">
        <v>11</v>
      </c>
      <c r="X283" s="25">
        <v>0</v>
      </c>
      <c r="Y283" s="25" t="s">
        <v>11</v>
      </c>
      <c r="Z283" s="25" t="s">
        <v>1645</v>
      </c>
      <c r="AA283" s="25" t="s">
        <v>1560</v>
      </c>
      <c r="AB283" s="25" t="s">
        <v>1708</v>
      </c>
      <c r="AC283" s="25" t="s">
        <v>62</v>
      </c>
      <c r="AD283" s="25">
        <v>0</v>
      </c>
      <c r="AE283" s="25">
        <v>0</v>
      </c>
      <c r="AF283" s="25">
        <v>0</v>
      </c>
      <c r="AG283" s="25" t="s">
        <v>7</v>
      </c>
    </row>
    <row r="284" spans="1:33">
      <c r="A284" s="25" t="s">
        <v>4180</v>
      </c>
      <c r="B284" s="25" t="s">
        <v>4181</v>
      </c>
      <c r="C284" s="25" t="s">
        <v>1541</v>
      </c>
      <c r="D284" s="25" t="s">
        <v>11</v>
      </c>
      <c r="E284" s="25" t="s">
        <v>11</v>
      </c>
      <c r="F284" s="25" t="s">
        <v>11</v>
      </c>
      <c r="G284" s="25" t="s">
        <v>11</v>
      </c>
      <c r="H284" s="25" t="s">
        <v>4182</v>
      </c>
      <c r="I284" s="25" t="s">
        <v>11</v>
      </c>
      <c r="J284" s="25" t="s">
        <v>11</v>
      </c>
      <c r="K284" s="25" t="s">
        <v>11</v>
      </c>
      <c r="L284" s="25" t="s">
        <v>1623</v>
      </c>
      <c r="M284" s="25" t="s">
        <v>11</v>
      </c>
      <c r="N284" s="25" t="s">
        <v>11</v>
      </c>
      <c r="O284" s="25" t="s">
        <v>11</v>
      </c>
      <c r="P284" s="25" t="s">
        <v>11</v>
      </c>
      <c r="Q284" s="25" t="s">
        <v>11</v>
      </c>
      <c r="R284" s="25" t="s">
        <v>11</v>
      </c>
      <c r="S284" s="25" t="s">
        <v>11</v>
      </c>
      <c r="T284" s="25" t="s">
        <v>1633</v>
      </c>
      <c r="U284" s="25" t="s">
        <v>14</v>
      </c>
      <c r="V284" s="25" t="s">
        <v>11</v>
      </c>
      <c r="W284" s="25" t="s">
        <v>11</v>
      </c>
      <c r="X284" s="25">
        <v>0</v>
      </c>
      <c r="Y284" s="25" t="s">
        <v>11</v>
      </c>
      <c r="Z284" s="25" t="s">
        <v>1539</v>
      </c>
      <c r="AA284" s="25" t="s">
        <v>11</v>
      </c>
      <c r="AB284" s="25" t="s">
        <v>11</v>
      </c>
      <c r="AC284" s="25" t="s">
        <v>11</v>
      </c>
      <c r="AD284" s="25">
        <v>3640</v>
      </c>
      <c r="AE284" s="25">
        <v>0</v>
      </c>
      <c r="AF284" s="25">
        <v>29400</v>
      </c>
      <c r="AG284" s="25" t="s">
        <v>7274</v>
      </c>
    </row>
    <row r="285" spans="1:33">
      <c r="A285" s="25" t="s">
        <v>4904</v>
      </c>
      <c r="B285" s="25" t="s">
        <v>4905</v>
      </c>
      <c r="C285" s="25" t="s">
        <v>1541</v>
      </c>
      <c r="D285" s="25" t="s">
        <v>11</v>
      </c>
      <c r="E285" s="25" t="s">
        <v>11</v>
      </c>
      <c r="F285" s="25" t="s">
        <v>4906</v>
      </c>
      <c r="G285" s="25" t="s">
        <v>116</v>
      </c>
      <c r="H285" s="25" t="s">
        <v>4907</v>
      </c>
      <c r="I285" s="25" t="s">
        <v>11</v>
      </c>
      <c r="J285" s="25" t="s">
        <v>11</v>
      </c>
      <c r="K285" s="25" t="s">
        <v>1948</v>
      </c>
      <c r="L285" s="25" t="s">
        <v>1623</v>
      </c>
      <c r="M285" s="25" t="s">
        <v>11</v>
      </c>
      <c r="N285" s="25" t="s">
        <v>11</v>
      </c>
      <c r="O285" s="25" t="s">
        <v>11</v>
      </c>
      <c r="P285" s="25" t="s">
        <v>11</v>
      </c>
      <c r="Q285" s="25" t="s">
        <v>11</v>
      </c>
      <c r="R285" s="25" t="s">
        <v>11</v>
      </c>
      <c r="S285" s="25" t="s">
        <v>11</v>
      </c>
      <c r="T285" s="25" t="s">
        <v>1651</v>
      </c>
      <c r="U285" s="25" t="s">
        <v>14</v>
      </c>
      <c r="V285" s="25" t="s">
        <v>11</v>
      </c>
      <c r="W285" s="25" t="s">
        <v>11</v>
      </c>
      <c r="X285" s="25">
        <v>0</v>
      </c>
      <c r="Y285" s="25" t="s">
        <v>11</v>
      </c>
      <c r="Z285" s="25" t="s">
        <v>1539</v>
      </c>
      <c r="AA285" s="25" t="s">
        <v>11</v>
      </c>
      <c r="AB285" s="25" t="s">
        <v>11</v>
      </c>
      <c r="AC285" s="25" t="s">
        <v>11</v>
      </c>
      <c r="AD285" s="25">
        <v>228</v>
      </c>
      <c r="AE285" s="25">
        <v>0</v>
      </c>
      <c r="AF285" s="25">
        <v>0</v>
      </c>
      <c r="AG285" s="25" t="s">
        <v>4908</v>
      </c>
    </row>
    <row r="286" spans="1:33">
      <c r="A286" s="25" t="s">
        <v>2737</v>
      </c>
      <c r="B286" s="25" t="s">
        <v>2738</v>
      </c>
      <c r="C286" s="25" t="s">
        <v>1541</v>
      </c>
      <c r="D286" s="25" t="s">
        <v>11</v>
      </c>
      <c r="E286" s="25" t="s">
        <v>11</v>
      </c>
      <c r="F286" s="25" t="s">
        <v>11</v>
      </c>
      <c r="G286" s="25" t="s">
        <v>11</v>
      </c>
      <c r="H286" s="25" t="s">
        <v>2733</v>
      </c>
      <c r="I286" s="25" t="s">
        <v>11</v>
      </c>
      <c r="J286" s="25" t="s">
        <v>11</v>
      </c>
      <c r="K286" s="25" t="s">
        <v>11</v>
      </c>
      <c r="L286" s="25" t="s">
        <v>1623</v>
      </c>
      <c r="M286" s="25" t="s">
        <v>1643</v>
      </c>
      <c r="N286" s="25" t="s">
        <v>11</v>
      </c>
      <c r="O286" s="25" t="s">
        <v>11</v>
      </c>
      <c r="P286" s="25" t="s">
        <v>11</v>
      </c>
      <c r="Q286" s="25" t="s">
        <v>11</v>
      </c>
      <c r="R286" s="25" t="s">
        <v>11</v>
      </c>
      <c r="S286" s="25" t="s">
        <v>11</v>
      </c>
      <c r="T286" s="25" t="s">
        <v>1651</v>
      </c>
      <c r="U286" s="25" t="s">
        <v>10</v>
      </c>
      <c r="V286" s="25" t="s">
        <v>11</v>
      </c>
      <c r="W286" s="25" t="s">
        <v>11</v>
      </c>
      <c r="X286" s="25">
        <v>0</v>
      </c>
      <c r="Y286" s="25" t="s">
        <v>11</v>
      </c>
      <c r="Z286" s="25" t="s">
        <v>1539</v>
      </c>
      <c r="AA286" s="25" t="s">
        <v>11</v>
      </c>
      <c r="AB286" s="25" t="s">
        <v>11</v>
      </c>
      <c r="AC286" s="25" t="s">
        <v>11</v>
      </c>
      <c r="AD286" s="25">
        <v>400</v>
      </c>
      <c r="AE286" s="25">
        <v>0</v>
      </c>
      <c r="AF286" s="25">
        <v>3009.35</v>
      </c>
      <c r="AG286" s="25" t="s">
        <v>2739</v>
      </c>
    </row>
    <row r="287" spans="1:33">
      <c r="A287" s="25" t="s">
        <v>5292</v>
      </c>
      <c r="B287" s="25" t="s">
        <v>5293</v>
      </c>
      <c r="C287" s="25" t="s">
        <v>1541</v>
      </c>
      <c r="D287" s="25" t="s">
        <v>11</v>
      </c>
      <c r="E287" s="25" t="s">
        <v>11</v>
      </c>
      <c r="F287" s="25" t="s">
        <v>11</v>
      </c>
      <c r="G287" s="25" t="s">
        <v>11</v>
      </c>
      <c r="H287" s="25" t="s">
        <v>5291</v>
      </c>
      <c r="I287" s="25" t="s">
        <v>11</v>
      </c>
      <c r="J287" s="25" t="s">
        <v>11</v>
      </c>
      <c r="K287" s="25" t="s">
        <v>11</v>
      </c>
      <c r="L287" s="25" t="s">
        <v>1623</v>
      </c>
      <c r="M287" s="25" t="s">
        <v>11</v>
      </c>
      <c r="N287" s="25" t="s">
        <v>11</v>
      </c>
      <c r="O287" s="25" t="s">
        <v>11</v>
      </c>
      <c r="P287" s="25" t="s">
        <v>11</v>
      </c>
      <c r="Q287" s="25" t="s">
        <v>11</v>
      </c>
      <c r="R287" s="25" t="s">
        <v>11</v>
      </c>
      <c r="S287" s="25" t="s">
        <v>11</v>
      </c>
      <c r="T287" s="25" t="s">
        <v>1832</v>
      </c>
      <c r="U287" s="25" t="s">
        <v>14</v>
      </c>
      <c r="V287" s="25" t="s">
        <v>11</v>
      </c>
      <c r="W287" s="25" t="s">
        <v>11</v>
      </c>
      <c r="X287" s="25">
        <v>0</v>
      </c>
      <c r="Y287" s="25" t="s">
        <v>11</v>
      </c>
      <c r="Z287" s="25" t="s">
        <v>1539</v>
      </c>
      <c r="AA287" s="25" t="s">
        <v>11</v>
      </c>
      <c r="AB287" s="25" t="s">
        <v>11</v>
      </c>
      <c r="AC287" s="25" t="s">
        <v>11</v>
      </c>
      <c r="AD287" s="25">
        <v>0</v>
      </c>
      <c r="AE287" s="25">
        <v>0</v>
      </c>
      <c r="AF287" s="25">
        <v>12250</v>
      </c>
      <c r="AG287" s="25" t="s">
        <v>3952</v>
      </c>
    </row>
    <row r="288" spans="1:33">
      <c r="A288" s="25" t="s">
        <v>3650</v>
      </c>
      <c r="B288" s="25" t="s">
        <v>3651</v>
      </c>
      <c r="C288" s="25" t="s">
        <v>1541</v>
      </c>
      <c r="D288" s="25" t="s">
        <v>11</v>
      </c>
      <c r="E288" s="25" t="s">
        <v>11</v>
      </c>
      <c r="F288" s="25" t="s">
        <v>11</v>
      </c>
      <c r="G288" s="25" t="s">
        <v>11</v>
      </c>
      <c r="H288" s="25" t="s">
        <v>3652</v>
      </c>
      <c r="I288" s="25" t="s">
        <v>11</v>
      </c>
      <c r="J288" s="25" t="s">
        <v>11</v>
      </c>
      <c r="K288" s="25" t="s">
        <v>11</v>
      </c>
      <c r="L288" s="25" t="s">
        <v>1623</v>
      </c>
      <c r="M288" s="25" t="s">
        <v>11</v>
      </c>
      <c r="N288" s="25" t="s">
        <v>11</v>
      </c>
      <c r="O288" s="25" t="s">
        <v>11</v>
      </c>
      <c r="P288" s="25" t="s">
        <v>11</v>
      </c>
      <c r="Q288" s="25" t="s">
        <v>11</v>
      </c>
      <c r="R288" s="25" t="s">
        <v>11</v>
      </c>
      <c r="S288" s="25" t="s">
        <v>11</v>
      </c>
      <c r="T288" s="25" t="s">
        <v>1633</v>
      </c>
      <c r="U288" s="25" t="s">
        <v>10</v>
      </c>
      <c r="V288" s="25" t="s">
        <v>11</v>
      </c>
      <c r="W288" s="25" t="s">
        <v>11</v>
      </c>
      <c r="X288" s="25">
        <v>0</v>
      </c>
      <c r="Y288" s="25" t="s">
        <v>11</v>
      </c>
      <c r="Z288" s="25" t="s">
        <v>1539</v>
      </c>
      <c r="AA288" s="25" t="s">
        <v>11</v>
      </c>
      <c r="AB288" s="25" t="s">
        <v>11</v>
      </c>
      <c r="AC288" s="25" t="s">
        <v>11</v>
      </c>
      <c r="AD288" s="25">
        <v>1680</v>
      </c>
      <c r="AE288" s="25">
        <v>0</v>
      </c>
      <c r="AF288" s="25">
        <v>15312</v>
      </c>
      <c r="AG288" s="25" t="s">
        <v>7275</v>
      </c>
    </row>
    <row r="289" spans="1:33">
      <c r="A289" s="25" t="s">
        <v>3572</v>
      </c>
      <c r="B289" s="25" t="s">
        <v>3573</v>
      </c>
      <c r="C289" s="25" t="s">
        <v>1541</v>
      </c>
      <c r="D289" s="25" t="s">
        <v>11</v>
      </c>
      <c r="E289" s="25" t="s">
        <v>11</v>
      </c>
      <c r="F289" s="25" t="s">
        <v>11</v>
      </c>
      <c r="G289" s="25" t="s">
        <v>11</v>
      </c>
      <c r="H289" s="25" t="s">
        <v>3571</v>
      </c>
      <c r="I289" s="25" t="s">
        <v>11</v>
      </c>
      <c r="J289" s="25" t="s">
        <v>11</v>
      </c>
      <c r="K289" s="25" t="s">
        <v>1689</v>
      </c>
      <c r="L289" s="25" t="s">
        <v>1623</v>
      </c>
      <c r="M289" s="25" t="s">
        <v>11</v>
      </c>
      <c r="N289" s="25" t="s">
        <v>11</v>
      </c>
      <c r="O289" s="25" t="s">
        <v>11</v>
      </c>
      <c r="P289" s="25" t="s">
        <v>11</v>
      </c>
      <c r="Q289" s="25" t="s">
        <v>11</v>
      </c>
      <c r="R289" s="25" t="s">
        <v>11</v>
      </c>
      <c r="S289" s="25" t="s">
        <v>11</v>
      </c>
      <c r="T289" s="25" t="s">
        <v>1852</v>
      </c>
      <c r="U289" s="25" t="s">
        <v>1544</v>
      </c>
      <c r="V289" s="25" t="s">
        <v>11</v>
      </c>
      <c r="W289" s="25" t="s">
        <v>11</v>
      </c>
      <c r="X289" s="25">
        <v>0</v>
      </c>
      <c r="Y289" s="25" t="s">
        <v>11</v>
      </c>
      <c r="Z289" s="25" t="s">
        <v>1539</v>
      </c>
      <c r="AA289" s="25" t="s">
        <v>11</v>
      </c>
      <c r="AB289" s="25" t="s">
        <v>11</v>
      </c>
      <c r="AC289" s="25" t="s">
        <v>11</v>
      </c>
      <c r="AD289" s="25">
        <v>2520</v>
      </c>
      <c r="AE289" s="25">
        <v>0</v>
      </c>
      <c r="AF289" s="25">
        <v>21939.68</v>
      </c>
      <c r="AG289" s="25" t="s">
        <v>3574</v>
      </c>
    </row>
    <row r="290" spans="1:33">
      <c r="A290" s="25" t="s">
        <v>3659</v>
      </c>
      <c r="B290" s="25" t="s">
        <v>3660</v>
      </c>
      <c r="C290" s="25" t="s">
        <v>1541</v>
      </c>
      <c r="D290" s="25" t="s">
        <v>11</v>
      </c>
      <c r="E290" s="25" t="s">
        <v>11</v>
      </c>
      <c r="F290" s="25" t="s">
        <v>11</v>
      </c>
      <c r="G290" s="25" t="s">
        <v>11</v>
      </c>
      <c r="H290" s="25" t="s">
        <v>3661</v>
      </c>
      <c r="I290" s="25" t="s">
        <v>11</v>
      </c>
      <c r="J290" s="25" t="s">
        <v>11</v>
      </c>
      <c r="K290" s="25" t="s">
        <v>11</v>
      </c>
      <c r="L290" s="25" t="s">
        <v>1623</v>
      </c>
      <c r="M290" s="25" t="s">
        <v>11</v>
      </c>
      <c r="N290" s="25" t="s">
        <v>11</v>
      </c>
      <c r="O290" s="25" t="s">
        <v>11</v>
      </c>
      <c r="P290" s="25" t="s">
        <v>11</v>
      </c>
      <c r="Q290" s="25" t="s">
        <v>11</v>
      </c>
      <c r="R290" s="25" t="s">
        <v>11</v>
      </c>
      <c r="S290" s="25" t="s">
        <v>11</v>
      </c>
      <c r="T290" s="25" t="s">
        <v>1697</v>
      </c>
      <c r="U290" s="25" t="s">
        <v>14</v>
      </c>
      <c r="V290" s="25" t="s">
        <v>11</v>
      </c>
      <c r="W290" s="25" t="s">
        <v>11</v>
      </c>
      <c r="X290" s="25">
        <v>0</v>
      </c>
      <c r="Y290" s="25" t="s">
        <v>11</v>
      </c>
      <c r="Z290" s="25" t="s">
        <v>1539</v>
      </c>
      <c r="AA290" s="25" t="s">
        <v>11</v>
      </c>
      <c r="AB290" s="25" t="s">
        <v>11</v>
      </c>
      <c r="AC290" s="25" t="s">
        <v>11</v>
      </c>
      <c r="AD290" s="25">
        <v>280</v>
      </c>
      <c r="AE290" s="25">
        <v>0</v>
      </c>
      <c r="AF290" s="25">
        <v>5220</v>
      </c>
      <c r="AG290" s="25" t="s">
        <v>3662</v>
      </c>
    </row>
    <row r="291" spans="1:33">
      <c r="A291" s="25" t="s">
        <v>3154</v>
      </c>
      <c r="B291" s="25" t="s">
        <v>3155</v>
      </c>
      <c r="C291" s="25" t="s">
        <v>1541</v>
      </c>
      <c r="D291" s="25" t="s">
        <v>11</v>
      </c>
      <c r="E291" s="25" t="s">
        <v>11</v>
      </c>
      <c r="F291" s="25" t="s">
        <v>11</v>
      </c>
      <c r="G291" s="25" t="s">
        <v>11</v>
      </c>
      <c r="H291" s="25" t="s">
        <v>3156</v>
      </c>
      <c r="I291" s="25" t="s">
        <v>11</v>
      </c>
      <c r="J291" s="25" t="s">
        <v>11</v>
      </c>
      <c r="K291" s="25" t="s">
        <v>11</v>
      </c>
      <c r="L291" s="25" t="s">
        <v>1623</v>
      </c>
      <c r="M291" s="25" t="s">
        <v>11</v>
      </c>
      <c r="N291" s="25" t="s">
        <v>11</v>
      </c>
      <c r="O291" s="25" t="s">
        <v>11</v>
      </c>
      <c r="P291" s="25" t="s">
        <v>11</v>
      </c>
      <c r="Q291" s="25" t="s">
        <v>11</v>
      </c>
      <c r="R291" s="25" t="s">
        <v>11</v>
      </c>
      <c r="S291" s="25" t="s">
        <v>11</v>
      </c>
      <c r="T291" s="25" t="s">
        <v>1651</v>
      </c>
      <c r="U291" s="25" t="s">
        <v>10</v>
      </c>
      <c r="V291" s="25" t="s">
        <v>11</v>
      </c>
      <c r="W291" s="25" t="s">
        <v>11</v>
      </c>
      <c r="X291" s="25">
        <v>0</v>
      </c>
      <c r="Y291" s="25" t="s">
        <v>11</v>
      </c>
      <c r="Z291" s="25" t="s">
        <v>1539</v>
      </c>
      <c r="AA291" s="25" t="s">
        <v>11</v>
      </c>
      <c r="AB291" s="25" t="s">
        <v>11</v>
      </c>
      <c r="AC291" s="25" t="s">
        <v>11</v>
      </c>
      <c r="AD291" s="25">
        <v>840</v>
      </c>
      <c r="AE291" s="25">
        <v>0</v>
      </c>
      <c r="AF291" s="25">
        <v>2487.0300000000002</v>
      </c>
      <c r="AG291" s="25" t="s">
        <v>7276</v>
      </c>
    </row>
    <row r="292" spans="1:33">
      <c r="A292" s="25" t="s">
        <v>4449</v>
      </c>
      <c r="B292" s="25" t="s">
        <v>4450</v>
      </c>
      <c r="C292" s="25" t="s">
        <v>1541</v>
      </c>
      <c r="D292" s="25" t="s">
        <v>11</v>
      </c>
      <c r="E292" s="25" t="s">
        <v>11</v>
      </c>
      <c r="F292" s="25" t="s">
        <v>11</v>
      </c>
      <c r="G292" s="25" t="s">
        <v>11</v>
      </c>
      <c r="H292" s="25" t="s">
        <v>4451</v>
      </c>
      <c r="I292" s="25" t="s">
        <v>11</v>
      </c>
      <c r="J292" s="25" t="s">
        <v>11</v>
      </c>
      <c r="K292" s="25" t="s">
        <v>11</v>
      </c>
      <c r="L292" s="25" t="s">
        <v>1623</v>
      </c>
      <c r="M292" s="25" t="s">
        <v>11</v>
      </c>
      <c r="N292" s="25" t="s">
        <v>11</v>
      </c>
      <c r="O292" s="25" t="s">
        <v>11</v>
      </c>
      <c r="P292" s="25" t="s">
        <v>11</v>
      </c>
      <c r="Q292" s="25" t="s">
        <v>11</v>
      </c>
      <c r="R292" s="25" t="s">
        <v>11</v>
      </c>
      <c r="S292" s="25" t="s">
        <v>11</v>
      </c>
      <c r="T292" s="25" t="s">
        <v>3036</v>
      </c>
      <c r="U292" s="25" t="s">
        <v>1544</v>
      </c>
      <c r="V292" s="25" t="s">
        <v>11</v>
      </c>
      <c r="W292" s="25" t="s">
        <v>11</v>
      </c>
      <c r="X292" s="25">
        <v>0</v>
      </c>
      <c r="Y292" s="25" t="s">
        <v>11</v>
      </c>
      <c r="Z292" s="25" t="s">
        <v>1539</v>
      </c>
      <c r="AA292" s="25" t="s">
        <v>11</v>
      </c>
      <c r="AB292" s="25" t="s">
        <v>11</v>
      </c>
      <c r="AC292" s="25" t="s">
        <v>11</v>
      </c>
      <c r="AD292" s="25">
        <v>1530</v>
      </c>
      <c r="AE292" s="25">
        <v>0</v>
      </c>
      <c r="AF292" s="25">
        <v>5519.69</v>
      </c>
      <c r="AG292" s="25" t="s">
        <v>7277</v>
      </c>
    </row>
    <row r="293" spans="1:33">
      <c r="A293" s="25" t="s">
        <v>2514</v>
      </c>
      <c r="B293" s="25" t="s">
        <v>2515</v>
      </c>
      <c r="C293" s="25" t="s">
        <v>1541</v>
      </c>
      <c r="D293" s="25" t="s">
        <v>11</v>
      </c>
      <c r="E293" s="25" t="s">
        <v>11</v>
      </c>
      <c r="F293" s="25" t="s">
        <v>11</v>
      </c>
      <c r="G293" s="25" t="s">
        <v>11</v>
      </c>
      <c r="H293" s="25" t="s">
        <v>2516</v>
      </c>
      <c r="I293" s="25" t="s">
        <v>11</v>
      </c>
      <c r="J293" s="25" t="s">
        <v>11</v>
      </c>
      <c r="K293" s="25" t="s">
        <v>11</v>
      </c>
      <c r="L293" s="25" t="s">
        <v>1623</v>
      </c>
      <c r="M293" s="25" t="s">
        <v>11</v>
      </c>
      <c r="N293" s="25" t="s">
        <v>11</v>
      </c>
      <c r="O293" s="25" t="s">
        <v>11</v>
      </c>
      <c r="P293" s="25" t="s">
        <v>11</v>
      </c>
      <c r="Q293" s="25" t="s">
        <v>11</v>
      </c>
      <c r="R293" s="25" t="s">
        <v>11</v>
      </c>
      <c r="S293" s="25" t="s">
        <v>11</v>
      </c>
      <c r="T293" s="25" t="s">
        <v>1670</v>
      </c>
      <c r="U293" s="25" t="s">
        <v>10</v>
      </c>
      <c r="V293" s="25" t="s">
        <v>11</v>
      </c>
      <c r="W293" s="25" t="s">
        <v>11</v>
      </c>
      <c r="X293" s="25">
        <v>0</v>
      </c>
      <c r="Y293" s="25" t="s">
        <v>11</v>
      </c>
      <c r="Z293" s="25" t="s">
        <v>1645</v>
      </c>
      <c r="AA293" s="25" t="s">
        <v>1707</v>
      </c>
      <c r="AB293" s="25" t="s">
        <v>1708</v>
      </c>
      <c r="AC293" s="25" t="s">
        <v>11</v>
      </c>
      <c r="AD293" s="25">
        <v>0</v>
      </c>
      <c r="AE293" s="25">
        <v>0</v>
      </c>
      <c r="AF293" s="25">
        <v>0</v>
      </c>
      <c r="AG293" s="25" t="s">
        <v>7</v>
      </c>
    </row>
    <row r="294" spans="1:33">
      <c r="A294" s="25" t="s">
        <v>3709</v>
      </c>
      <c r="B294" s="25" t="s">
        <v>3710</v>
      </c>
      <c r="C294" s="25" t="s">
        <v>1536</v>
      </c>
      <c r="D294" s="25" t="s">
        <v>11</v>
      </c>
      <c r="E294" s="25" t="s">
        <v>11</v>
      </c>
      <c r="F294" s="25" t="s">
        <v>11</v>
      </c>
      <c r="G294" s="25" t="s">
        <v>11</v>
      </c>
      <c r="H294" s="25" t="s">
        <v>3711</v>
      </c>
      <c r="I294" s="25" t="s">
        <v>11</v>
      </c>
      <c r="J294" s="25" t="s">
        <v>11</v>
      </c>
      <c r="K294" s="25" t="s">
        <v>11</v>
      </c>
      <c r="L294" s="25" t="s">
        <v>1623</v>
      </c>
      <c r="M294" s="25" t="s">
        <v>11</v>
      </c>
      <c r="N294" s="25" t="s">
        <v>11</v>
      </c>
      <c r="O294" s="25" t="s">
        <v>11</v>
      </c>
      <c r="P294" s="25" t="s">
        <v>11</v>
      </c>
      <c r="Q294" s="25" t="s">
        <v>11</v>
      </c>
      <c r="R294" s="25" t="s">
        <v>11</v>
      </c>
      <c r="S294" s="25" t="s">
        <v>11</v>
      </c>
      <c r="T294" s="25" t="s">
        <v>3712</v>
      </c>
      <c r="U294" s="25" t="s">
        <v>18</v>
      </c>
      <c r="V294" s="25" t="s">
        <v>11</v>
      </c>
      <c r="W294" s="25" t="s">
        <v>11</v>
      </c>
      <c r="X294" s="25">
        <v>0</v>
      </c>
      <c r="Y294" s="25" t="s">
        <v>11</v>
      </c>
      <c r="Z294" s="25" t="s">
        <v>1539</v>
      </c>
      <c r="AA294" s="25" t="s">
        <v>11</v>
      </c>
      <c r="AB294" s="25" t="s">
        <v>11</v>
      </c>
      <c r="AC294" s="25" t="s">
        <v>11</v>
      </c>
      <c r="AD294" s="25">
        <v>2070</v>
      </c>
      <c r="AE294" s="25">
        <v>0</v>
      </c>
      <c r="AF294" s="25">
        <v>3627.44</v>
      </c>
      <c r="AG294" s="25" t="s">
        <v>7278</v>
      </c>
    </row>
    <row r="295" spans="1:33">
      <c r="A295" s="25" t="s">
        <v>5192</v>
      </c>
      <c r="B295" s="25" t="s">
        <v>5193</v>
      </c>
      <c r="C295" s="25" t="s">
        <v>1541</v>
      </c>
      <c r="D295" s="25" t="s">
        <v>11</v>
      </c>
      <c r="E295" s="25" t="s">
        <v>11</v>
      </c>
      <c r="F295" s="25" t="s">
        <v>11</v>
      </c>
      <c r="G295" s="25" t="s">
        <v>11</v>
      </c>
      <c r="H295" s="25" t="s">
        <v>5194</v>
      </c>
      <c r="I295" s="25" t="s">
        <v>11</v>
      </c>
      <c r="J295" s="25" t="s">
        <v>11</v>
      </c>
      <c r="K295" s="25" t="s">
        <v>11</v>
      </c>
      <c r="L295" s="25" t="s">
        <v>1623</v>
      </c>
      <c r="M295" s="25" t="s">
        <v>11</v>
      </c>
      <c r="N295" s="25" t="s">
        <v>11</v>
      </c>
      <c r="O295" s="25" t="s">
        <v>11</v>
      </c>
      <c r="P295" s="25" t="s">
        <v>11</v>
      </c>
      <c r="Q295" s="25" t="s">
        <v>11</v>
      </c>
      <c r="R295" s="25" t="s">
        <v>11</v>
      </c>
      <c r="S295" s="25" t="s">
        <v>11</v>
      </c>
      <c r="T295" s="25" t="s">
        <v>1651</v>
      </c>
      <c r="U295" s="25" t="s">
        <v>10</v>
      </c>
      <c r="V295" s="25" t="s">
        <v>11</v>
      </c>
      <c r="W295" s="25" t="s">
        <v>11</v>
      </c>
      <c r="X295" s="25">
        <v>0</v>
      </c>
      <c r="Y295" s="25" t="s">
        <v>11</v>
      </c>
      <c r="Z295" s="25" t="s">
        <v>1539</v>
      </c>
      <c r="AA295" s="25" t="s">
        <v>11</v>
      </c>
      <c r="AB295" s="25" t="s">
        <v>11</v>
      </c>
      <c r="AC295" s="25" t="s">
        <v>11</v>
      </c>
      <c r="AD295" s="25">
        <v>0</v>
      </c>
      <c r="AE295" s="25">
        <v>0</v>
      </c>
      <c r="AF295" s="25">
        <v>17200</v>
      </c>
      <c r="AG295" s="25" t="s">
        <v>3903</v>
      </c>
    </row>
    <row r="296" spans="1:33">
      <c r="A296" s="25" t="s">
        <v>2069</v>
      </c>
      <c r="B296" s="25" t="s">
        <v>2070</v>
      </c>
      <c r="C296" s="25" t="s">
        <v>1541</v>
      </c>
      <c r="D296" s="25" t="s">
        <v>11</v>
      </c>
      <c r="E296" s="25" t="s">
        <v>11</v>
      </c>
      <c r="F296" s="25" t="s">
        <v>11</v>
      </c>
      <c r="G296" s="25" t="s">
        <v>11</v>
      </c>
      <c r="H296" s="25" t="s">
        <v>1961</v>
      </c>
      <c r="I296" s="25" t="s">
        <v>11</v>
      </c>
      <c r="J296" s="25" t="s">
        <v>11</v>
      </c>
      <c r="K296" s="25" t="s">
        <v>11</v>
      </c>
      <c r="L296" s="25" t="s">
        <v>1623</v>
      </c>
      <c r="M296" s="25" t="s">
        <v>1643</v>
      </c>
      <c r="N296" s="25" t="s">
        <v>11</v>
      </c>
      <c r="O296" s="25" t="s">
        <v>11</v>
      </c>
      <c r="P296" s="25" t="s">
        <v>11</v>
      </c>
      <c r="Q296" s="25" t="s">
        <v>11</v>
      </c>
      <c r="R296" s="25" t="s">
        <v>11</v>
      </c>
      <c r="S296" s="25" t="s">
        <v>11</v>
      </c>
      <c r="T296" s="25" t="s">
        <v>2071</v>
      </c>
      <c r="U296" s="25" t="s">
        <v>1544</v>
      </c>
      <c r="V296" s="25" t="s">
        <v>11</v>
      </c>
      <c r="W296" s="25" t="s">
        <v>11</v>
      </c>
      <c r="X296" s="25">
        <v>0</v>
      </c>
      <c r="Y296" s="25" t="s">
        <v>11</v>
      </c>
      <c r="Z296" s="25" t="s">
        <v>1539</v>
      </c>
      <c r="AA296" s="25" t="s">
        <v>11</v>
      </c>
      <c r="AB296" s="25" t="s">
        <v>11</v>
      </c>
      <c r="AC296" s="25" t="s">
        <v>11</v>
      </c>
      <c r="AD296" s="25">
        <v>0</v>
      </c>
      <c r="AE296" s="25">
        <v>0</v>
      </c>
      <c r="AF296" s="25">
        <v>999.94</v>
      </c>
      <c r="AG296" s="25" t="s">
        <v>2072</v>
      </c>
    </row>
    <row r="297" spans="1:33">
      <c r="A297" s="25" t="s">
        <v>4375</v>
      </c>
      <c r="B297" s="25" t="s">
        <v>4376</v>
      </c>
      <c r="C297" s="25" t="s">
        <v>1536</v>
      </c>
      <c r="D297" s="25" t="s">
        <v>11</v>
      </c>
      <c r="E297" s="25" t="s">
        <v>11</v>
      </c>
      <c r="F297" s="25" t="s">
        <v>11</v>
      </c>
      <c r="G297" s="25" t="s">
        <v>11</v>
      </c>
      <c r="H297" s="25" t="s">
        <v>4377</v>
      </c>
      <c r="I297" s="25" t="s">
        <v>11</v>
      </c>
      <c r="J297" s="25" t="s">
        <v>11</v>
      </c>
      <c r="K297" s="25" t="s">
        <v>11</v>
      </c>
      <c r="L297" s="25" t="s">
        <v>1623</v>
      </c>
      <c r="M297" s="25" t="s">
        <v>11</v>
      </c>
      <c r="N297" s="25" t="s">
        <v>11</v>
      </c>
      <c r="O297" s="25" t="s">
        <v>11</v>
      </c>
      <c r="P297" s="25" t="s">
        <v>11</v>
      </c>
      <c r="Q297" s="25" t="s">
        <v>11</v>
      </c>
      <c r="R297" s="25" t="s">
        <v>11</v>
      </c>
      <c r="S297" s="25" t="s">
        <v>11</v>
      </c>
      <c r="T297" s="25" t="s">
        <v>2203</v>
      </c>
      <c r="U297" s="25" t="s">
        <v>1657</v>
      </c>
      <c r="V297" s="25" t="s">
        <v>11</v>
      </c>
      <c r="W297" s="25" t="s">
        <v>11</v>
      </c>
      <c r="X297" s="25">
        <v>0</v>
      </c>
      <c r="Y297" s="25" t="s">
        <v>11</v>
      </c>
      <c r="Z297" s="25" t="s">
        <v>1539</v>
      </c>
      <c r="AA297" s="25" t="s">
        <v>11</v>
      </c>
      <c r="AB297" s="25" t="s">
        <v>11</v>
      </c>
      <c r="AC297" s="25" t="s">
        <v>11</v>
      </c>
      <c r="AD297" s="25">
        <v>0</v>
      </c>
      <c r="AE297" s="25">
        <v>0</v>
      </c>
      <c r="AF297" s="25">
        <v>0</v>
      </c>
      <c r="AG297" s="25" t="s">
        <v>7</v>
      </c>
    </row>
    <row r="298" spans="1:33">
      <c r="A298" s="25" t="s">
        <v>3904</v>
      </c>
      <c r="B298" s="25" t="s">
        <v>3905</v>
      </c>
      <c r="C298" s="25" t="s">
        <v>1541</v>
      </c>
      <c r="D298" s="25" t="s">
        <v>11</v>
      </c>
      <c r="E298" s="25" t="s">
        <v>11</v>
      </c>
      <c r="F298" s="25" t="s">
        <v>11</v>
      </c>
      <c r="G298" s="25" t="s">
        <v>11</v>
      </c>
      <c r="H298" s="25" t="s">
        <v>3906</v>
      </c>
      <c r="I298" s="25" t="s">
        <v>11</v>
      </c>
      <c r="J298" s="25" t="s">
        <v>11</v>
      </c>
      <c r="K298" s="25" t="s">
        <v>11</v>
      </c>
      <c r="L298" s="25" t="s">
        <v>1623</v>
      </c>
      <c r="M298" s="25" t="s">
        <v>11</v>
      </c>
      <c r="N298" s="25" t="s">
        <v>11</v>
      </c>
      <c r="O298" s="25" t="s">
        <v>11</v>
      </c>
      <c r="P298" s="25" t="s">
        <v>11</v>
      </c>
      <c r="Q298" s="25" t="s">
        <v>11</v>
      </c>
      <c r="R298" s="25" t="s">
        <v>11</v>
      </c>
      <c r="S298" s="25" t="s">
        <v>11</v>
      </c>
      <c r="T298" s="25" t="s">
        <v>1651</v>
      </c>
      <c r="U298" s="25" t="s">
        <v>13</v>
      </c>
      <c r="V298" s="25" t="s">
        <v>11</v>
      </c>
      <c r="W298" s="25" t="s">
        <v>11</v>
      </c>
      <c r="X298" s="25">
        <v>0</v>
      </c>
      <c r="Y298" s="25" t="s">
        <v>11</v>
      </c>
      <c r="Z298" s="25" t="s">
        <v>1539</v>
      </c>
      <c r="AA298" s="25" t="s">
        <v>11</v>
      </c>
      <c r="AB298" s="25" t="s">
        <v>11</v>
      </c>
      <c r="AC298" s="25" t="s">
        <v>11</v>
      </c>
      <c r="AD298" s="25">
        <v>0</v>
      </c>
      <c r="AE298" s="25">
        <v>0</v>
      </c>
      <c r="AF298" s="25">
        <v>47506.1</v>
      </c>
      <c r="AG298" s="25" t="s">
        <v>3907</v>
      </c>
    </row>
    <row r="299" spans="1:33">
      <c r="A299" s="25" t="s">
        <v>3312</v>
      </c>
      <c r="B299" s="25" t="s">
        <v>3313</v>
      </c>
      <c r="C299" s="25" t="s">
        <v>1541</v>
      </c>
      <c r="D299" s="25" t="s">
        <v>11</v>
      </c>
      <c r="E299" s="25" t="s">
        <v>11</v>
      </c>
      <c r="F299" s="25" t="s">
        <v>11</v>
      </c>
      <c r="G299" s="25" t="s">
        <v>11</v>
      </c>
      <c r="H299" s="25" t="s">
        <v>3314</v>
      </c>
      <c r="I299" s="25" t="s">
        <v>11</v>
      </c>
      <c r="J299" s="25" t="s">
        <v>11</v>
      </c>
      <c r="K299" s="25" t="s">
        <v>11</v>
      </c>
      <c r="L299" s="25" t="s">
        <v>1623</v>
      </c>
      <c r="M299" s="25" t="s">
        <v>11</v>
      </c>
      <c r="N299" s="25" t="s">
        <v>11</v>
      </c>
      <c r="O299" s="25" t="s">
        <v>11</v>
      </c>
      <c r="P299" s="25" t="s">
        <v>11</v>
      </c>
      <c r="Q299" s="25" t="s">
        <v>11</v>
      </c>
      <c r="R299" s="25" t="s">
        <v>11</v>
      </c>
      <c r="S299" s="25" t="s">
        <v>11</v>
      </c>
      <c r="T299" s="25" t="s">
        <v>1729</v>
      </c>
      <c r="U299" s="25" t="s">
        <v>15</v>
      </c>
      <c r="V299" s="25" t="s">
        <v>11</v>
      </c>
      <c r="W299" s="25" t="s">
        <v>11</v>
      </c>
      <c r="X299" s="25">
        <v>0</v>
      </c>
      <c r="Y299" s="25" t="s">
        <v>11</v>
      </c>
      <c r="Z299" s="25" t="s">
        <v>1645</v>
      </c>
      <c r="AA299" s="25" t="s">
        <v>1575</v>
      </c>
      <c r="AB299" s="25" t="s">
        <v>1708</v>
      </c>
      <c r="AC299" s="25" t="s">
        <v>62</v>
      </c>
      <c r="AD299" s="25">
        <v>0</v>
      </c>
      <c r="AE299" s="25">
        <v>0</v>
      </c>
      <c r="AF299" s="25">
        <v>0</v>
      </c>
      <c r="AG299" s="25" t="s">
        <v>7</v>
      </c>
    </row>
    <row r="300" spans="1:33">
      <c r="A300" s="25" t="s">
        <v>2026</v>
      </c>
      <c r="B300" s="25" t="s">
        <v>2027</v>
      </c>
      <c r="C300" s="25" t="s">
        <v>1536</v>
      </c>
      <c r="D300" s="25" t="s">
        <v>11</v>
      </c>
      <c r="E300" s="25" t="s">
        <v>11</v>
      </c>
      <c r="F300" s="25" t="s">
        <v>2028</v>
      </c>
      <c r="G300" s="25" t="s">
        <v>1564</v>
      </c>
      <c r="H300" s="25" t="s">
        <v>2029</v>
      </c>
      <c r="I300" s="25" t="s">
        <v>1554</v>
      </c>
      <c r="J300" s="25" t="s">
        <v>1623</v>
      </c>
      <c r="K300" s="25" t="s">
        <v>1559</v>
      </c>
      <c r="L300" s="25" t="s">
        <v>1623</v>
      </c>
      <c r="M300" s="25" t="s">
        <v>11</v>
      </c>
      <c r="N300" s="25" t="s">
        <v>11</v>
      </c>
      <c r="O300" s="25" t="s">
        <v>2029</v>
      </c>
      <c r="P300" s="25" t="s">
        <v>11</v>
      </c>
      <c r="Q300" s="25" t="s">
        <v>11</v>
      </c>
      <c r="R300" s="25" t="s">
        <v>11</v>
      </c>
      <c r="S300" s="25" t="s">
        <v>11</v>
      </c>
      <c r="T300" s="25" t="s">
        <v>1775</v>
      </c>
      <c r="U300" s="25" t="s">
        <v>10</v>
      </c>
      <c r="V300" s="25" t="s">
        <v>11</v>
      </c>
      <c r="W300" s="25" t="s">
        <v>11</v>
      </c>
      <c r="X300" s="25">
        <v>0</v>
      </c>
      <c r="Y300" s="25" t="s">
        <v>11</v>
      </c>
      <c r="Z300" s="25" t="s">
        <v>1539</v>
      </c>
      <c r="AA300" s="25" t="s">
        <v>11</v>
      </c>
      <c r="AB300" s="25" t="s">
        <v>11</v>
      </c>
      <c r="AC300" s="25" t="s">
        <v>11</v>
      </c>
      <c r="AD300" s="25">
        <v>0</v>
      </c>
      <c r="AE300" s="25">
        <v>0</v>
      </c>
      <c r="AF300" s="25">
        <v>3316</v>
      </c>
      <c r="AG300" s="25" t="s">
        <v>1148</v>
      </c>
    </row>
    <row r="301" spans="1:33">
      <c r="A301" s="25" t="s">
        <v>5297</v>
      </c>
      <c r="B301" s="25" t="s">
        <v>5298</v>
      </c>
      <c r="C301" s="25" t="s">
        <v>1541</v>
      </c>
      <c r="D301" s="25" t="s">
        <v>11</v>
      </c>
      <c r="E301" s="25" t="s">
        <v>11</v>
      </c>
      <c r="F301" s="25" t="s">
        <v>11</v>
      </c>
      <c r="G301" s="25" t="s">
        <v>11</v>
      </c>
      <c r="H301" s="25" t="s">
        <v>5299</v>
      </c>
      <c r="I301" s="25" t="s">
        <v>11</v>
      </c>
      <c r="J301" s="25" t="s">
        <v>11</v>
      </c>
      <c r="K301" s="25" t="s">
        <v>11</v>
      </c>
      <c r="L301" s="25" t="s">
        <v>1623</v>
      </c>
      <c r="M301" s="25" t="s">
        <v>11</v>
      </c>
      <c r="N301" s="25" t="s">
        <v>11</v>
      </c>
      <c r="O301" s="25" t="s">
        <v>11</v>
      </c>
      <c r="P301" s="25" t="s">
        <v>11</v>
      </c>
      <c r="Q301" s="25" t="s">
        <v>11</v>
      </c>
      <c r="R301" s="25" t="s">
        <v>11</v>
      </c>
      <c r="S301" s="25" t="s">
        <v>11</v>
      </c>
      <c r="T301" s="25" t="s">
        <v>1633</v>
      </c>
      <c r="U301" s="25" t="s">
        <v>14</v>
      </c>
      <c r="V301" s="25" t="s">
        <v>11</v>
      </c>
      <c r="W301" s="25" t="s">
        <v>11</v>
      </c>
      <c r="X301" s="25">
        <v>0</v>
      </c>
      <c r="Y301" s="25" t="s">
        <v>11</v>
      </c>
      <c r="Z301" s="25" t="s">
        <v>1645</v>
      </c>
      <c r="AA301" s="25" t="s">
        <v>1575</v>
      </c>
      <c r="AB301" s="25" t="s">
        <v>1708</v>
      </c>
      <c r="AC301" s="25" t="s">
        <v>62</v>
      </c>
      <c r="AD301" s="25">
        <v>0</v>
      </c>
      <c r="AE301" s="25">
        <v>0</v>
      </c>
      <c r="AF301" s="25">
        <v>0</v>
      </c>
      <c r="AG301" s="25" t="s">
        <v>7</v>
      </c>
    </row>
    <row r="302" spans="1:33">
      <c r="A302" s="25" t="s">
        <v>2887</v>
      </c>
      <c r="B302" s="25" t="s">
        <v>2884</v>
      </c>
      <c r="C302" s="25" t="s">
        <v>1536</v>
      </c>
      <c r="D302" s="25" t="s">
        <v>11</v>
      </c>
      <c r="E302" s="25" t="s">
        <v>11</v>
      </c>
      <c r="F302" s="25" t="s">
        <v>2888</v>
      </c>
      <c r="G302" s="25" t="s">
        <v>1564</v>
      </c>
      <c r="H302" s="25" t="s">
        <v>2889</v>
      </c>
      <c r="I302" s="25" t="s">
        <v>1567</v>
      </c>
      <c r="J302" s="25" t="s">
        <v>1623</v>
      </c>
      <c r="K302" s="25" t="s">
        <v>1559</v>
      </c>
      <c r="L302" s="25" t="s">
        <v>1623</v>
      </c>
      <c r="M302" s="25" t="s">
        <v>11</v>
      </c>
      <c r="N302" s="25" t="s">
        <v>11</v>
      </c>
      <c r="O302" s="25" t="s">
        <v>11</v>
      </c>
      <c r="P302" s="25" t="s">
        <v>11</v>
      </c>
      <c r="Q302" s="25" t="s">
        <v>2889</v>
      </c>
      <c r="R302" s="25" t="s">
        <v>11</v>
      </c>
      <c r="S302" s="25" t="s">
        <v>11</v>
      </c>
      <c r="T302" s="25" t="s">
        <v>1729</v>
      </c>
      <c r="U302" s="25" t="s">
        <v>14</v>
      </c>
      <c r="V302" s="25" t="s">
        <v>11</v>
      </c>
      <c r="W302" s="25" t="s">
        <v>11</v>
      </c>
      <c r="X302" s="25">
        <v>0</v>
      </c>
      <c r="Y302" s="25" t="s">
        <v>11</v>
      </c>
      <c r="Z302" s="25" t="s">
        <v>1539</v>
      </c>
      <c r="AA302" s="25" t="s">
        <v>11</v>
      </c>
      <c r="AB302" s="25" t="s">
        <v>11</v>
      </c>
      <c r="AC302" s="25" t="s">
        <v>11</v>
      </c>
      <c r="AD302" s="25">
        <v>560</v>
      </c>
      <c r="AE302" s="25">
        <v>0</v>
      </c>
      <c r="AF302" s="25">
        <v>2417.96</v>
      </c>
      <c r="AG302" s="25" t="s">
        <v>7279</v>
      </c>
    </row>
    <row r="303" spans="1:33">
      <c r="A303" s="25" t="s">
        <v>3160</v>
      </c>
      <c r="B303" s="25" t="s">
        <v>3161</v>
      </c>
      <c r="C303" s="25" t="s">
        <v>1541</v>
      </c>
      <c r="D303" s="25" t="s">
        <v>11</v>
      </c>
      <c r="E303" s="25" t="s">
        <v>11</v>
      </c>
      <c r="F303" s="25" t="s">
        <v>11</v>
      </c>
      <c r="G303" s="25" t="s">
        <v>11</v>
      </c>
      <c r="H303" s="25" t="s">
        <v>3150</v>
      </c>
      <c r="I303" s="25" t="s">
        <v>11</v>
      </c>
      <c r="J303" s="25" t="s">
        <v>11</v>
      </c>
      <c r="K303" s="25" t="s">
        <v>11</v>
      </c>
      <c r="L303" s="25" t="s">
        <v>1623</v>
      </c>
      <c r="M303" s="25" t="s">
        <v>11</v>
      </c>
      <c r="N303" s="25" t="s">
        <v>11</v>
      </c>
      <c r="O303" s="25" t="s">
        <v>11</v>
      </c>
      <c r="P303" s="25" t="s">
        <v>11</v>
      </c>
      <c r="Q303" s="25" t="s">
        <v>11</v>
      </c>
      <c r="R303" s="25" t="s">
        <v>11</v>
      </c>
      <c r="S303" s="25" t="s">
        <v>11</v>
      </c>
      <c r="T303" s="25" t="s">
        <v>1633</v>
      </c>
      <c r="U303" s="25" t="s">
        <v>16</v>
      </c>
      <c r="V303" s="25" t="s">
        <v>11</v>
      </c>
      <c r="W303" s="25" t="s">
        <v>11</v>
      </c>
      <c r="X303" s="25">
        <v>0</v>
      </c>
      <c r="Y303" s="25" t="s">
        <v>11</v>
      </c>
      <c r="Z303" s="25" t="s">
        <v>1539</v>
      </c>
      <c r="AA303" s="25" t="s">
        <v>11</v>
      </c>
      <c r="AB303" s="25" t="s">
        <v>11</v>
      </c>
      <c r="AC303" s="25" t="s">
        <v>11</v>
      </c>
      <c r="AD303" s="25">
        <v>0.03</v>
      </c>
      <c r="AE303" s="25">
        <v>0</v>
      </c>
      <c r="AF303" s="25">
        <v>58400</v>
      </c>
      <c r="AG303" s="25" t="s">
        <v>3162</v>
      </c>
    </row>
    <row r="304" spans="1:33">
      <c r="A304" s="25" t="s">
        <v>4825</v>
      </c>
      <c r="B304" s="25" t="s">
        <v>4826</v>
      </c>
      <c r="C304" s="25" t="s">
        <v>1541</v>
      </c>
      <c r="D304" s="25" t="s">
        <v>11</v>
      </c>
      <c r="E304" s="25" t="s">
        <v>11</v>
      </c>
      <c r="F304" s="25" t="s">
        <v>11</v>
      </c>
      <c r="G304" s="25" t="s">
        <v>11</v>
      </c>
      <c r="H304" s="25" t="s">
        <v>4827</v>
      </c>
      <c r="I304" s="25" t="s">
        <v>11</v>
      </c>
      <c r="J304" s="25" t="s">
        <v>11</v>
      </c>
      <c r="K304" s="25" t="s">
        <v>11</v>
      </c>
      <c r="L304" s="25" t="s">
        <v>1623</v>
      </c>
      <c r="M304" s="25" t="s">
        <v>1643</v>
      </c>
      <c r="N304" s="25" t="s">
        <v>11</v>
      </c>
      <c r="O304" s="25" t="s">
        <v>11</v>
      </c>
      <c r="P304" s="25" t="s">
        <v>11</v>
      </c>
      <c r="Q304" s="25" t="s">
        <v>11</v>
      </c>
      <c r="R304" s="25" t="s">
        <v>11</v>
      </c>
      <c r="S304" s="25" t="s">
        <v>11</v>
      </c>
      <c r="T304" s="25" t="s">
        <v>3036</v>
      </c>
      <c r="U304" s="25" t="s">
        <v>1544</v>
      </c>
      <c r="V304" s="25" t="s">
        <v>11</v>
      </c>
      <c r="W304" s="25" t="s">
        <v>11</v>
      </c>
      <c r="X304" s="25">
        <v>0</v>
      </c>
      <c r="Y304" s="25" t="s">
        <v>11</v>
      </c>
      <c r="Z304" s="25" t="s">
        <v>1539</v>
      </c>
      <c r="AA304" s="25" t="s">
        <v>11</v>
      </c>
      <c r="AB304" s="25" t="s">
        <v>11</v>
      </c>
      <c r="AC304" s="25" t="s">
        <v>11</v>
      </c>
      <c r="AD304" s="25">
        <v>0</v>
      </c>
      <c r="AE304" s="25">
        <v>0</v>
      </c>
      <c r="AF304" s="25">
        <v>4054.45</v>
      </c>
      <c r="AG304" s="25" t="s">
        <v>4828</v>
      </c>
    </row>
    <row r="305" spans="1:33">
      <c r="A305" s="25" t="s">
        <v>1723</v>
      </c>
      <c r="B305" s="25" t="s">
        <v>1724</v>
      </c>
      <c r="C305" s="25" t="s">
        <v>1541</v>
      </c>
      <c r="D305" s="25" t="s">
        <v>11</v>
      </c>
      <c r="E305" s="25" t="s">
        <v>11</v>
      </c>
      <c r="F305" s="25" t="s">
        <v>11</v>
      </c>
      <c r="G305" s="25" t="s">
        <v>11</v>
      </c>
      <c r="H305" s="25" t="s">
        <v>1725</v>
      </c>
      <c r="I305" s="25" t="s">
        <v>11</v>
      </c>
      <c r="J305" s="25" t="s">
        <v>11</v>
      </c>
      <c r="K305" s="25" t="s">
        <v>11</v>
      </c>
      <c r="L305" s="25" t="s">
        <v>1623</v>
      </c>
      <c r="M305" s="25" t="s">
        <v>11</v>
      </c>
      <c r="N305" s="25" t="s">
        <v>11</v>
      </c>
      <c r="O305" s="25" t="s">
        <v>11</v>
      </c>
      <c r="P305" s="25" t="s">
        <v>11</v>
      </c>
      <c r="Q305" s="25" t="s">
        <v>11</v>
      </c>
      <c r="R305" s="25" t="s">
        <v>11</v>
      </c>
      <c r="S305" s="25" t="s">
        <v>11</v>
      </c>
      <c r="T305" s="25" t="s">
        <v>1651</v>
      </c>
      <c r="U305" s="25" t="s">
        <v>14</v>
      </c>
      <c r="V305" s="25" t="s">
        <v>11</v>
      </c>
      <c r="W305" s="25" t="s">
        <v>11</v>
      </c>
      <c r="X305" s="25">
        <v>0</v>
      </c>
      <c r="Y305" s="25" t="s">
        <v>11</v>
      </c>
      <c r="Z305" s="25" t="s">
        <v>1645</v>
      </c>
      <c r="AA305" s="25" t="s">
        <v>1560</v>
      </c>
      <c r="AB305" s="25" t="s">
        <v>1708</v>
      </c>
      <c r="AC305" s="25" t="s">
        <v>62</v>
      </c>
      <c r="AD305" s="25">
        <v>280</v>
      </c>
      <c r="AE305" s="25">
        <v>0</v>
      </c>
      <c r="AF305" s="25">
        <v>0</v>
      </c>
      <c r="AG305" s="25" t="s">
        <v>953</v>
      </c>
    </row>
    <row r="306" spans="1:33">
      <c r="A306" s="25" t="s">
        <v>2905</v>
      </c>
      <c r="B306" s="25" t="s">
        <v>2906</v>
      </c>
      <c r="C306" s="25" t="s">
        <v>1541</v>
      </c>
      <c r="D306" s="25" t="s">
        <v>11</v>
      </c>
      <c r="E306" s="25" t="s">
        <v>11</v>
      </c>
      <c r="F306" s="25" t="s">
        <v>11</v>
      </c>
      <c r="G306" s="25" t="s">
        <v>11</v>
      </c>
      <c r="H306" s="25" t="s">
        <v>1660</v>
      </c>
      <c r="I306" s="25" t="s">
        <v>11</v>
      </c>
      <c r="J306" s="25" t="s">
        <v>11</v>
      </c>
      <c r="K306" s="25" t="s">
        <v>11</v>
      </c>
      <c r="L306" s="25" t="s">
        <v>1623</v>
      </c>
      <c r="M306" s="25" t="s">
        <v>11</v>
      </c>
      <c r="N306" s="25" t="s">
        <v>11</v>
      </c>
      <c r="O306" s="25" t="s">
        <v>11</v>
      </c>
      <c r="P306" s="25" t="s">
        <v>11</v>
      </c>
      <c r="Q306" s="25" t="s">
        <v>11</v>
      </c>
      <c r="R306" s="25" t="s">
        <v>11</v>
      </c>
      <c r="S306" s="25" t="s">
        <v>11</v>
      </c>
      <c r="T306" s="25" t="s">
        <v>1858</v>
      </c>
      <c r="U306" s="25" t="s">
        <v>1544</v>
      </c>
      <c r="V306" s="25" t="s">
        <v>11</v>
      </c>
      <c r="W306" s="25" t="s">
        <v>11</v>
      </c>
      <c r="X306" s="25">
        <v>0</v>
      </c>
      <c r="Y306" s="25" t="s">
        <v>11</v>
      </c>
      <c r="Z306" s="25" t="s">
        <v>1539</v>
      </c>
      <c r="AA306" s="25" t="s">
        <v>11</v>
      </c>
      <c r="AB306" s="25" t="s">
        <v>11</v>
      </c>
      <c r="AC306" s="25" t="s">
        <v>11</v>
      </c>
      <c r="AD306" s="25">
        <v>0</v>
      </c>
      <c r="AE306" s="25">
        <v>0</v>
      </c>
      <c r="AF306" s="25">
        <v>12600</v>
      </c>
      <c r="AG306" s="25" t="s">
        <v>2907</v>
      </c>
    </row>
    <row r="307" spans="1:33">
      <c r="A307" s="25" t="s">
        <v>5132</v>
      </c>
      <c r="B307" s="25" t="s">
        <v>5133</v>
      </c>
      <c r="C307" s="25" t="s">
        <v>1536</v>
      </c>
      <c r="D307" s="25" t="s">
        <v>11</v>
      </c>
      <c r="E307" s="25" t="s">
        <v>11</v>
      </c>
      <c r="F307" s="25" t="s">
        <v>11</v>
      </c>
      <c r="G307" s="25" t="s">
        <v>11</v>
      </c>
      <c r="H307" s="25" t="s">
        <v>5134</v>
      </c>
      <c r="I307" s="25" t="s">
        <v>1554</v>
      </c>
      <c r="J307" s="25" t="s">
        <v>1623</v>
      </c>
      <c r="K307" s="25" t="s">
        <v>1559</v>
      </c>
      <c r="L307" s="25" t="s">
        <v>1623</v>
      </c>
      <c r="M307" s="25" t="s">
        <v>11</v>
      </c>
      <c r="N307" s="25" t="s">
        <v>11</v>
      </c>
      <c r="O307" s="25" t="s">
        <v>11</v>
      </c>
      <c r="P307" s="25" t="s">
        <v>11</v>
      </c>
      <c r="Q307" s="25" t="s">
        <v>11</v>
      </c>
      <c r="R307" s="25" t="s">
        <v>11</v>
      </c>
      <c r="S307" s="25" t="s">
        <v>11</v>
      </c>
      <c r="T307" s="25" t="s">
        <v>1633</v>
      </c>
      <c r="U307" s="25" t="s">
        <v>11</v>
      </c>
      <c r="V307" s="25" t="s">
        <v>5135</v>
      </c>
      <c r="W307" s="25" t="s">
        <v>11</v>
      </c>
      <c r="X307" s="25">
        <v>0</v>
      </c>
      <c r="Y307" s="25" t="s">
        <v>11</v>
      </c>
      <c r="Z307" s="25" t="s">
        <v>1539</v>
      </c>
      <c r="AA307" s="25" t="s">
        <v>11</v>
      </c>
      <c r="AB307" s="25" t="s">
        <v>11</v>
      </c>
      <c r="AC307" s="25" t="s">
        <v>11</v>
      </c>
      <c r="AD307" s="25">
        <v>560</v>
      </c>
      <c r="AE307" s="25">
        <v>0</v>
      </c>
      <c r="AF307" s="25">
        <v>3316</v>
      </c>
      <c r="AG307" s="25" t="s">
        <v>2204</v>
      </c>
    </row>
    <row r="308" spans="1:33">
      <c r="A308" s="25" t="s">
        <v>4277</v>
      </c>
      <c r="B308" s="25" t="s">
        <v>4278</v>
      </c>
      <c r="C308" s="25" t="s">
        <v>1541</v>
      </c>
      <c r="D308" s="25" t="s">
        <v>11</v>
      </c>
      <c r="E308" s="25" t="s">
        <v>11</v>
      </c>
      <c r="F308" s="25" t="s">
        <v>11</v>
      </c>
      <c r="G308" s="25" t="s">
        <v>11</v>
      </c>
      <c r="H308" s="25" t="s">
        <v>4279</v>
      </c>
      <c r="I308" s="25" t="s">
        <v>1547</v>
      </c>
      <c r="J308" s="25" t="s">
        <v>1623</v>
      </c>
      <c r="K308" s="25" t="s">
        <v>1557</v>
      </c>
      <c r="L308" s="25" t="s">
        <v>1623</v>
      </c>
      <c r="M308" s="25" t="s">
        <v>11</v>
      </c>
      <c r="N308" s="25" t="s">
        <v>11</v>
      </c>
      <c r="O308" s="25" t="s">
        <v>11</v>
      </c>
      <c r="P308" s="25" t="s">
        <v>11</v>
      </c>
      <c r="Q308" s="25" t="s">
        <v>11</v>
      </c>
      <c r="R308" s="25" t="s">
        <v>11</v>
      </c>
      <c r="S308" s="25" t="s">
        <v>11</v>
      </c>
      <c r="T308" s="25" t="s">
        <v>1625</v>
      </c>
      <c r="U308" s="25" t="s">
        <v>10</v>
      </c>
      <c r="V308" s="25" t="s">
        <v>4280</v>
      </c>
      <c r="W308" s="25" t="s">
        <v>11</v>
      </c>
      <c r="X308" s="25">
        <v>0</v>
      </c>
      <c r="Y308" s="25" t="s">
        <v>11</v>
      </c>
      <c r="Z308" s="25" t="s">
        <v>1539</v>
      </c>
      <c r="AA308" s="25" t="s">
        <v>11</v>
      </c>
      <c r="AB308" s="25" t="s">
        <v>11</v>
      </c>
      <c r="AC308" s="25" t="s">
        <v>11</v>
      </c>
      <c r="AD308" s="25">
        <v>280</v>
      </c>
      <c r="AE308" s="25">
        <v>0</v>
      </c>
      <c r="AF308" s="25">
        <v>1880</v>
      </c>
      <c r="AG308" s="25" t="s">
        <v>1540</v>
      </c>
    </row>
    <row r="309" spans="1:33">
      <c r="A309" s="25" t="s">
        <v>1804</v>
      </c>
      <c r="B309" s="25" t="s">
        <v>1805</v>
      </c>
      <c r="C309" s="25" t="s">
        <v>1541</v>
      </c>
      <c r="D309" s="25" t="s">
        <v>11</v>
      </c>
      <c r="E309" s="25" t="s">
        <v>11</v>
      </c>
      <c r="F309" s="25" t="s">
        <v>11</v>
      </c>
      <c r="G309" s="25" t="s">
        <v>11</v>
      </c>
      <c r="H309" s="25" t="s">
        <v>1806</v>
      </c>
      <c r="I309" s="25" t="s">
        <v>11</v>
      </c>
      <c r="J309" s="25" t="s">
        <v>11</v>
      </c>
      <c r="K309" s="25" t="s">
        <v>11</v>
      </c>
      <c r="L309" s="25" t="s">
        <v>1623</v>
      </c>
      <c r="M309" s="25" t="s">
        <v>11</v>
      </c>
      <c r="N309" s="25" t="s">
        <v>11</v>
      </c>
      <c r="O309" s="25" t="s">
        <v>11</v>
      </c>
      <c r="P309" s="25" t="s">
        <v>11</v>
      </c>
      <c r="Q309" s="25" t="s">
        <v>11</v>
      </c>
      <c r="R309" s="25" t="s">
        <v>11</v>
      </c>
      <c r="S309" s="25" t="s">
        <v>11</v>
      </c>
      <c r="T309" s="25" t="s">
        <v>1670</v>
      </c>
      <c r="U309" s="25" t="s">
        <v>14</v>
      </c>
      <c r="V309" s="25" t="s">
        <v>11</v>
      </c>
      <c r="W309" s="25" t="s">
        <v>11</v>
      </c>
      <c r="X309" s="25">
        <v>0</v>
      </c>
      <c r="Y309" s="25" t="s">
        <v>11</v>
      </c>
      <c r="Z309" s="25" t="s">
        <v>1539</v>
      </c>
      <c r="AA309" s="25" t="s">
        <v>11</v>
      </c>
      <c r="AB309" s="25" t="s">
        <v>11</v>
      </c>
      <c r="AC309" s="25" t="s">
        <v>11</v>
      </c>
      <c r="AD309" s="25">
        <v>560</v>
      </c>
      <c r="AE309" s="25">
        <v>0</v>
      </c>
      <c r="AF309" s="25">
        <v>55500</v>
      </c>
      <c r="AG309" s="25" t="s">
        <v>1807</v>
      </c>
    </row>
    <row r="310" spans="1:33">
      <c r="A310" s="25" t="s">
        <v>2559</v>
      </c>
      <c r="B310" s="25" t="s">
        <v>2560</v>
      </c>
      <c r="C310" s="25" t="s">
        <v>1536</v>
      </c>
      <c r="D310" s="25" t="s">
        <v>11</v>
      </c>
      <c r="E310" s="25" t="s">
        <v>11</v>
      </c>
      <c r="F310" s="25" t="s">
        <v>11</v>
      </c>
      <c r="G310" s="25" t="s">
        <v>11</v>
      </c>
      <c r="H310" s="25" t="s">
        <v>2561</v>
      </c>
      <c r="I310" s="25" t="s">
        <v>11</v>
      </c>
      <c r="J310" s="25" t="s">
        <v>11</v>
      </c>
      <c r="K310" s="25" t="s">
        <v>11</v>
      </c>
      <c r="L310" s="25" t="s">
        <v>1623</v>
      </c>
      <c r="M310" s="25" t="s">
        <v>11</v>
      </c>
      <c r="N310" s="25" t="s">
        <v>11</v>
      </c>
      <c r="O310" s="25" t="s">
        <v>11</v>
      </c>
      <c r="P310" s="25" t="s">
        <v>11</v>
      </c>
      <c r="Q310" s="25" t="s">
        <v>11</v>
      </c>
      <c r="R310" s="25" t="s">
        <v>11</v>
      </c>
      <c r="S310" s="25" t="s">
        <v>11</v>
      </c>
      <c r="T310" s="25" t="s">
        <v>1651</v>
      </c>
      <c r="U310" s="25" t="s">
        <v>13</v>
      </c>
      <c r="V310" s="25" t="s">
        <v>11</v>
      </c>
      <c r="W310" s="25" t="s">
        <v>11</v>
      </c>
      <c r="X310" s="25">
        <v>0</v>
      </c>
      <c r="Y310" s="25" t="s">
        <v>11</v>
      </c>
      <c r="Z310" s="25" t="s">
        <v>1645</v>
      </c>
      <c r="AA310" s="25" t="s">
        <v>6605</v>
      </c>
      <c r="AB310" s="25" t="s">
        <v>1708</v>
      </c>
      <c r="AC310" s="25" t="s">
        <v>11</v>
      </c>
      <c r="AD310" s="25">
        <v>0</v>
      </c>
      <c r="AE310" s="25">
        <v>0</v>
      </c>
      <c r="AF310" s="25">
        <v>643.17999999999995</v>
      </c>
      <c r="AG310" s="25" t="s">
        <v>2562</v>
      </c>
    </row>
    <row r="311" spans="1:33">
      <c r="A311" s="25" t="s">
        <v>3448</v>
      </c>
      <c r="B311" s="25" t="s">
        <v>3449</v>
      </c>
      <c r="C311" s="25" t="s">
        <v>1536</v>
      </c>
      <c r="D311" s="25" t="s">
        <v>11</v>
      </c>
      <c r="E311" s="25" t="s">
        <v>11</v>
      </c>
      <c r="F311" s="25" t="s">
        <v>3450</v>
      </c>
      <c r="G311" s="25" t="s">
        <v>1569</v>
      </c>
      <c r="H311" s="25" t="s">
        <v>3451</v>
      </c>
      <c r="I311" s="25" t="s">
        <v>1567</v>
      </c>
      <c r="J311" s="25" t="s">
        <v>1623</v>
      </c>
      <c r="K311" s="25" t="s">
        <v>2089</v>
      </c>
      <c r="L311" s="25" t="s">
        <v>1623</v>
      </c>
      <c r="M311" s="25" t="s">
        <v>11</v>
      </c>
      <c r="N311" s="25" t="s">
        <v>11</v>
      </c>
      <c r="O311" s="25" t="s">
        <v>11</v>
      </c>
      <c r="P311" s="25" t="s">
        <v>11</v>
      </c>
      <c r="Q311" s="25" t="s">
        <v>3451</v>
      </c>
      <c r="R311" s="25" t="s">
        <v>11</v>
      </c>
      <c r="S311" s="25" t="s">
        <v>11</v>
      </c>
      <c r="T311" s="25" t="s">
        <v>11</v>
      </c>
      <c r="U311" s="25" t="s">
        <v>1563</v>
      </c>
      <c r="V311" s="25" t="s">
        <v>11</v>
      </c>
      <c r="W311" s="25" t="s">
        <v>11</v>
      </c>
      <c r="X311" s="25">
        <v>0</v>
      </c>
      <c r="Y311" s="25" t="s">
        <v>11</v>
      </c>
      <c r="Z311" s="25" t="s">
        <v>1539</v>
      </c>
      <c r="AA311" s="25" t="s">
        <v>11</v>
      </c>
      <c r="AB311" s="25" t="s">
        <v>11</v>
      </c>
      <c r="AC311" s="25" t="s">
        <v>11</v>
      </c>
      <c r="AD311" s="25">
        <v>0</v>
      </c>
      <c r="AE311" s="25">
        <v>0</v>
      </c>
      <c r="AF311" s="25">
        <v>810</v>
      </c>
      <c r="AG311" s="25" t="s">
        <v>3543</v>
      </c>
    </row>
    <row r="312" spans="1:33">
      <c r="A312" s="25" t="s">
        <v>2102</v>
      </c>
      <c r="B312" s="25" t="s">
        <v>2103</v>
      </c>
      <c r="C312" s="25" t="s">
        <v>1541</v>
      </c>
      <c r="D312" s="25" t="s">
        <v>11</v>
      </c>
      <c r="E312" s="25" t="s">
        <v>11</v>
      </c>
      <c r="F312" s="25" t="s">
        <v>11</v>
      </c>
      <c r="G312" s="25" t="s">
        <v>11</v>
      </c>
      <c r="H312" s="25" t="s">
        <v>2104</v>
      </c>
      <c r="I312" s="25" t="s">
        <v>11</v>
      </c>
      <c r="J312" s="25" t="s">
        <v>11</v>
      </c>
      <c r="K312" s="25" t="s">
        <v>11</v>
      </c>
      <c r="L312" s="25" t="s">
        <v>1623</v>
      </c>
      <c r="M312" s="25" t="s">
        <v>11</v>
      </c>
      <c r="N312" s="25" t="s">
        <v>11</v>
      </c>
      <c r="O312" s="25" t="s">
        <v>11</v>
      </c>
      <c r="P312" s="25" t="s">
        <v>11</v>
      </c>
      <c r="Q312" s="25" t="s">
        <v>11</v>
      </c>
      <c r="R312" s="25" t="s">
        <v>11</v>
      </c>
      <c r="S312" s="25" t="s">
        <v>11</v>
      </c>
      <c r="T312" s="25" t="s">
        <v>1670</v>
      </c>
      <c r="U312" s="25" t="s">
        <v>10</v>
      </c>
      <c r="V312" s="25" t="s">
        <v>11</v>
      </c>
      <c r="W312" s="25" t="s">
        <v>11</v>
      </c>
      <c r="X312" s="25">
        <v>0</v>
      </c>
      <c r="Y312" s="25" t="s">
        <v>11</v>
      </c>
      <c r="Z312" s="25" t="s">
        <v>1539</v>
      </c>
      <c r="AA312" s="25" t="s">
        <v>11</v>
      </c>
      <c r="AB312" s="25" t="s">
        <v>11</v>
      </c>
      <c r="AC312" s="25" t="s">
        <v>11</v>
      </c>
      <c r="AD312" s="25">
        <v>560</v>
      </c>
      <c r="AE312" s="25">
        <v>0</v>
      </c>
      <c r="AF312" s="25">
        <v>52545.06</v>
      </c>
      <c r="AG312" s="25" t="s">
        <v>7280</v>
      </c>
    </row>
    <row r="313" spans="1:33">
      <c r="A313" s="25" t="s">
        <v>1896</v>
      </c>
      <c r="B313" s="25" t="s">
        <v>1897</v>
      </c>
      <c r="C313" s="25" t="s">
        <v>1541</v>
      </c>
      <c r="D313" s="25" t="s">
        <v>11</v>
      </c>
      <c r="E313" s="25" t="s">
        <v>11</v>
      </c>
      <c r="F313" s="25" t="s">
        <v>1898</v>
      </c>
      <c r="G313" s="25" t="s">
        <v>1630</v>
      </c>
      <c r="H313" s="25" t="s">
        <v>1899</v>
      </c>
      <c r="I313" s="25" t="s">
        <v>11</v>
      </c>
      <c r="J313" s="25" t="s">
        <v>11</v>
      </c>
      <c r="K313" s="25" t="s">
        <v>1707</v>
      </c>
      <c r="L313" s="25" t="s">
        <v>1623</v>
      </c>
      <c r="M313" s="25" t="s">
        <v>11</v>
      </c>
      <c r="N313" s="25" t="s">
        <v>11</v>
      </c>
      <c r="O313" s="25" t="s">
        <v>11</v>
      </c>
      <c r="P313" s="25" t="s">
        <v>11</v>
      </c>
      <c r="Q313" s="25" t="s">
        <v>11</v>
      </c>
      <c r="R313" s="25" t="s">
        <v>11</v>
      </c>
      <c r="S313" s="25" t="s">
        <v>11</v>
      </c>
      <c r="T313" s="25" t="s">
        <v>1900</v>
      </c>
      <c r="U313" s="25" t="s">
        <v>16</v>
      </c>
      <c r="V313" s="25" t="s">
        <v>11</v>
      </c>
      <c r="W313" s="25" t="s">
        <v>11</v>
      </c>
      <c r="X313" s="25">
        <v>0</v>
      </c>
      <c r="Y313" s="25" t="s">
        <v>11</v>
      </c>
      <c r="Z313" s="25" t="s">
        <v>1539</v>
      </c>
      <c r="AA313" s="25" t="s">
        <v>11</v>
      </c>
      <c r="AB313" s="25" t="s">
        <v>11</v>
      </c>
      <c r="AC313" s="25" t="s">
        <v>11</v>
      </c>
      <c r="AD313" s="25">
        <v>840</v>
      </c>
      <c r="AE313" s="25">
        <v>0</v>
      </c>
      <c r="AF313" s="25">
        <v>18771.169999999998</v>
      </c>
      <c r="AG313" s="25" t="s">
        <v>7281</v>
      </c>
    </row>
    <row r="314" spans="1:33">
      <c r="A314" s="25" t="s">
        <v>4089</v>
      </c>
      <c r="B314" s="25" t="s">
        <v>4090</v>
      </c>
      <c r="C314" s="25" t="s">
        <v>1541</v>
      </c>
      <c r="D314" s="25" t="s">
        <v>11</v>
      </c>
      <c r="E314" s="25" t="s">
        <v>11</v>
      </c>
      <c r="F314" s="25" t="s">
        <v>11</v>
      </c>
      <c r="G314" s="25" t="s">
        <v>11</v>
      </c>
      <c r="H314" s="25" t="s">
        <v>3143</v>
      </c>
      <c r="I314" s="25" t="s">
        <v>11</v>
      </c>
      <c r="J314" s="25" t="s">
        <v>11</v>
      </c>
      <c r="K314" s="25" t="s">
        <v>11</v>
      </c>
      <c r="L314" s="25" t="s">
        <v>1623</v>
      </c>
      <c r="M314" s="25" t="s">
        <v>1643</v>
      </c>
      <c r="N314" s="25" t="s">
        <v>11</v>
      </c>
      <c r="O314" s="25" t="s">
        <v>11</v>
      </c>
      <c r="P314" s="25" t="s">
        <v>11</v>
      </c>
      <c r="Q314" s="25" t="s">
        <v>11</v>
      </c>
      <c r="R314" s="25" t="s">
        <v>11</v>
      </c>
      <c r="S314" s="25" t="s">
        <v>11</v>
      </c>
      <c r="T314" s="25" t="s">
        <v>1574</v>
      </c>
      <c r="U314" s="25" t="s">
        <v>14</v>
      </c>
      <c r="V314" s="25" t="s">
        <v>11</v>
      </c>
      <c r="W314" s="25" t="s">
        <v>11</v>
      </c>
      <c r="X314" s="25">
        <v>0</v>
      </c>
      <c r="Y314" s="25" t="s">
        <v>11</v>
      </c>
      <c r="Z314" s="25" t="s">
        <v>1539</v>
      </c>
      <c r="AA314" s="25" t="s">
        <v>11</v>
      </c>
      <c r="AB314" s="25" t="s">
        <v>11</v>
      </c>
      <c r="AC314" s="25" t="s">
        <v>11</v>
      </c>
      <c r="AD314" s="25">
        <v>1120</v>
      </c>
      <c r="AE314" s="25">
        <v>0</v>
      </c>
      <c r="AF314" s="25">
        <v>18780</v>
      </c>
      <c r="AG314" s="25" t="s">
        <v>7282</v>
      </c>
    </row>
    <row r="315" spans="1:33">
      <c r="A315" s="25" t="s">
        <v>4479</v>
      </c>
      <c r="B315" s="25" t="s">
        <v>4480</v>
      </c>
      <c r="C315" s="25" t="s">
        <v>1541</v>
      </c>
      <c r="D315" s="25" t="s">
        <v>11</v>
      </c>
      <c r="E315" s="25" t="s">
        <v>11</v>
      </c>
      <c r="F315" s="25" t="s">
        <v>11</v>
      </c>
      <c r="G315" s="25" t="s">
        <v>11</v>
      </c>
      <c r="H315" s="25" t="s">
        <v>4481</v>
      </c>
      <c r="I315" s="25" t="s">
        <v>11</v>
      </c>
      <c r="J315" s="25" t="s">
        <v>11</v>
      </c>
      <c r="K315" s="25" t="s">
        <v>2247</v>
      </c>
      <c r="L315" s="25" t="s">
        <v>1623</v>
      </c>
      <c r="M315" s="25" t="s">
        <v>11</v>
      </c>
      <c r="N315" s="25" t="s">
        <v>11</v>
      </c>
      <c r="O315" s="25" t="s">
        <v>11</v>
      </c>
      <c r="P315" s="25" t="s">
        <v>11</v>
      </c>
      <c r="Q315" s="25" t="s">
        <v>11</v>
      </c>
      <c r="R315" s="25" t="s">
        <v>11</v>
      </c>
      <c r="S315" s="25" t="s">
        <v>11</v>
      </c>
      <c r="T315" s="25" t="s">
        <v>1651</v>
      </c>
      <c r="U315" s="25" t="s">
        <v>10</v>
      </c>
      <c r="V315" s="25" t="s">
        <v>11</v>
      </c>
      <c r="W315" s="25" t="s">
        <v>11</v>
      </c>
      <c r="X315" s="25">
        <v>0</v>
      </c>
      <c r="Y315" s="25" t="s">
        <v>11</v>
      </c>
      <c r="Z315" s="25" t="s">
        <v>1539</v>
      </c>
      <c r="AA315" s="25" t="s">
        <v>11</v>
      </c>
      <c r="AB315" s="25" t="s">
        <v>11</v>
      </c>
      <c r="AC315" s="25" t="s">
        <v>11</v>
      </c>
      <c r="AD315" s="25">
        <v>0</v>
      </c>
      <c r="AE315" s="25">
        <v>0</v>
      </c>
      <c r="AF315" s="25">
        <v>0</v>
      </c>
      <c r="AG315" s="25" t="s">
        <v>7</v>
      </c>
    </row>
    <row r="316" spans="1:33">
      <c r="A316" s="25" t="s">
        <v>2692</v>
      </c>
      <c r="B316" s="25" t="s">
        <v>2693</v>
      </c>
      <c r="C316" s="25" t="s">
        <v>1541</v>
      </c>
      <c r="D316" s="25" t="s">
        <v>11</v>
      </c>
      <c r="E316" s="25" t="s">
        <v>11</v>
      </c>
      <c r="F316" s="25" t="s">
        <v>2694</v>
      </c>
      <c r="G316" s="25" t="s">
        <v>1751</v>
      </c>
      <c r="H316" s="25" t="s">
        <v>2695</v>
      </c>
      <c r="I316" s="25" t="s">
        <v>1550</v>
      </c>
      <c r="J316" s="25" t="s">
        <v>1623</v>
      </c>
      <c r="K316" s="25" t="s">
        <v>2138</v>
      </c>
      <c r="L316" s="25" t="s">
        <v>1623</v>
      </c>
      <c r="M316" s="25" t="s">
        <v>11</v>
      </c>
      <c r="N316" s="25" t="s">
        <v>11</v>
      </c>
      <c r="O316" s="25" t="s">
        <v>2696</v>
      </c>
      <c r="P316" s="25" t="s">
        <v>11</v>
      </c>
      <c r="Q316" s="25" t="s">
        <v>2695</v>
      </c>
      <c r="R316" s="25" t="s">
        <v>11</v>
      </c>
      <c r="S316" s="25" t="s">
        <v>11</v>
      </c>
      <c r="T316" s="25" t="s">
        <v>2697</v>
      </c>
      <c r="U316" s="25" t="s">
        <v>14</v>
      </c>
      <c r="V316" s="25" t="s">
        <v>11</v>
      </c>
      <c r="W316" s="25" t="s">
        <v>11</v>
      </c>
      <c r="X316" s="25">
        <v>0</v>
      </c>
      <c r="Y316" s="25" t="s">
        <v>11</v>
      </c>
      <c r="Z316" s="25" t="s">
        <v>1539</v>
      </c>
      <c r="AA316" s="25" t="s">
        <v>11</v>
      </c>
      <c r="AB316" s="25" t="s">
        <v>11</v>
      </c>
      <c r="AC316" s="25" t="s">
        <v>11</v>
      </c>
      <c r="AD316" s="25">
        <v>840</v>
      </c>
      <c r="AE316" s="25">
        <v>0</v>
      </c>
      <c r="AF316" s="25">
        <v>2832.42</v>
      </c>
      <c r="AG316" s="25" t="s">
        <v>7283</v>
      </c>
    </row>
    <row r="317" spans="1:33">
      <c r="A317" s="25" t="s">
        <v>5264</v>
      </c>
      <c r="B317" s="25" t="s">
        <v>5265</v>
      </c>
      <c r="C317" s="25" t="s">
        <v>1541</v>
      </c>
      <c r="D317" s="25" t="s">
        <v>11</v>
      </c>
      <c r="E317" s="25" t="s">
        <v>11</v>
      </c>
      <c r="F317" s="25" t="s">
        <v>5266</v>
      </c>
      <c r="G317" s="25" t="s">
        <v>1564</v>
      </c>
      <c r="H317" s="25" t="s">
        <v>5267</v>
      </c>
      <c r="I317" s="25" t="s">
        <v>1561</v>
      </c>
      <c r="J317" s="25" t="s">
        <v>1623</v>
      </c>
      <c r="K317" s="25" t="s">
        <v>1624</v>
      </c>
      <c r="L317" s="25" t="s">
        <v>1623</v>
      </c>
      <c r="M317" s="25" t="s">
        <v>11</v>
      </c>
      <c r="N317" s="25" t="s">
        <v>11</v>
      </c>
      <c r="O317" s="25" t="s">
        <v>11</v>
      </c>
      <c r="P317" s="25" t="s">
        <v>11</v>
      </c>
      <c r="Q317" s="25" t="s">
        <v>11</v>
      </c>
      <c r="R317" s="25" t="s">
        <v>11</v>
      </c>
      <c r="S317" s="25" t="s">
        <v>11</v>
      </c>
      <c r="T317" s="25" t="s">
        <v>5268</v>
      </c>
      <c r="U317" s="25" t="s">
        <v>11</v>
      </c>
      <c r="V317" s="25" t="s">
        <v>11</v>
      </c>
      <c r="W317" s="25" t="s">
        <v>11</v>
      </c>
      <c r="X317" s="25">
        <v>0</v>
      </c>
      <c r="Y317" s="25" t="s">
        <v>11</v>
      </c>
      <c r="Z317" s="25" t="s">
        <v>1539</v>
      </c>
      <c r="AA317" s="25" t="s">
        <v>11</v>
      </c>
      <c r="AB317" s="25" t="s">
        <v>11</v>
      </c>
      <c r="AC317" s="25" t="s">
        <v>11</v>
      </c>
      <c r="AD317" s="25">
        <v>840</v>
      </c>
      <c r="AE317" s="25">
        <v>0</v>
      </c>
      <c r="AF317" s="25">
        <v>3316</v>
      </c>
      <c r="AG317" s="25" t="s">
        <v>1626</v>
      </c>
    </row>
    <row r="318" spans="1:33">
      <c r="A318" s="25" t="s">
        <v>2147</v>
      </c>
      <c r="B318" s="25" t="s">
        <v>2148</v>
      </c>
      <c r="C318" s="25" t="s">
        <v>1541</v>
      </c>
      <c r="D318" s="25" t="s">
        <v>11</v>
      </c>
      <c r="E318" s="25" t="s">
        <v>11</v>
      </c>
      <c r="F318" s="25" t="s">
        <v>11</v>
      </c>
      <c r="G318" s="25" t="s">
        <v>11</v>
      </c>
      <c r="H318" s="25" t="s">
        <v>2149</v>
      </c>
      <c r="I318" s="25" t="s">
        <v>11</v>
      </c>
      <c r="J318" s="25" t="s">
        <v>11</v>
      </c>
      <c r="K318" s="25" t="s">
        <v>11</v>
      </c>
      <c r="L318" s="25" t="s">
        <v>1623</v>
      </c>
      <c r="M318" s="25" t="s">
        <v>1643</v>
      </c>
      <c r="N318" s="25" t="s">
        <v>11</v>
      </c>
      <c r="O318" s="25" t="s">
        <v>11</v>
      </c>
      <c r="P318" s="25" t="s">
        <v>11</v>
      </c>
      <c r="Q318" s="25" t="s">
        <v>11</v>
      </c>
      <c r="R318" s="25" t="s">
        <v>11</v>
      </c>
      <c r="S318" s="25" t="s">
        <v>11</v>
      </c>
      <c r="T318" s="25" t="s">
        <v>1670</v>
      </c>
      <c r="U318" s="25" t="s">
        <v>10</v>
      </c>
      <c r="V318" s="25" t="s">
        <v>11</v>
      </c>
      <c r="W318" s="25" t="s">
        <v>11</v>
      </c>
      <c r="X318" s="25">
        <v>0</v>
      </c>
      <c r="Y318" s="25" t="s">
        <v>11</v>
      </c>
      <c r="Z318" s="25" t="s">
        <v>1539</v>
      </c>
      <c r="AA318" s="25" t="s">
        <v>11</v>
      </c>
      <c r="AB318" s="25" t="s">
        <v>11</v>
      </c>
      <c r="AC318" s="25" t="s">
        <v>11</v>
      </c>
      <c r="AD318" s="25">
        <v>200</v>
      </c>
      <c r="AE318" s="25">
        <v>0</v>
      </c>
      <c r="AF318" s="25">
        <v>12617.99</v>
      </c>
      <c r="AG318" s="25" t="s">
        <v>7284</v>
      </c>
    </row>
    <row r="319" spans="1:33">
      <c r="A319" s="25" t="s">
        <v>5148</v>
      </c>
      <c r="B319" s="25" t="s">
        <v>5149</v>
      </c>
      <c r="C319" s="25" t="s">
        <v>1536</v>
      </c>
      <c r="D319" s="25" t="s">
        <v>11</v>
      </c>
      <c r="E319" s="25" t="s">
        <v>11</v>
      </c>
      <c r="F319" s="25" t="s">
        <v>5150</v>
      </c>
      <c r="G319" s="25" t="s">
        <v>116</v>
      </c>
      <c r="H319" s="25" t="s">
        <v>5151</v>
      </c>
      <c r="I319" s="25" t="s">
        <v>1547</v>
      </c>
      <c r="J319" s="25" t="s">
        <v>11</v>
      </c>
      <c r="K319" s="25" t="s">
        <v>5152</v>
      </c>
      <c r="L319" s="25" t="s">
        <v>1623</v>
      </c>
      <c r="M319" s="25" t="s">
        <v>11</v>
      </c>
      <c r="N319" s="25" t="s">
        <v>11</v>
      </c>
      <c r="O319" s="25" t="s">
        <v>11</v>
      </c>
      <c r="P319" s="25" t="s">
        <v>11</v>
      </c>
      <c r="Q319" s="25" t="s">
        <v>11</v>
      </c>
      <c r="R319" s="25" t="s">
        <v>11</v>
      </c>
      <c r="S319" s="25" t="s">
        <v>11</v>
      </c>
      <c r="T319" s="25" t="s">
        <v>1574</v>
      </c>
      <c r="U319" s="25" t="s">
        <v>12</v>
      </c>
      <c r="V319" s="25" t="s">
        <v>11</v>
      </c>
      <c r="W319" s="25" t="s">
        <v>11</v>
      </c>
      <c r="X319" s="25">
        <v>0</v>
      </c>
      <c r="Y319" s="25" t="s">
        <v>11</v>
      </c>
      <c r="Z319" s="25" t="s">
        <v>1539</v>
      </c>
      <c r="AA319" s="25" t="s">
        <v>11</v>
      </c>
      <c r="AB319" s="25" t="s">
        <v>11</v>
      </c>
      <c r="AC319" s="25" t="s">
        <v>11</v>
      </c>
      <c r="AD319" s="25">
        <v>0</v>
      </c>
      <c r="AE319" s="25">
        <v>0</v>
      </c>
      <c r="AF319" s="25">
        <v>3818.81</v>
      </c>
      <c r="AG319" s="25" t="s">
        <v>5153</v>
      </c>
    </row>
    <row r="320" spans="1:33">
      <c r="A320" s="25" t="s">
        <v>3566</v>
      </c>
      <c r="B320" s="25" t="s">
        <v>3567</v>
      </c>
      <c r="C320" s="25" t="s">
        <v>1541</v>
      </c>
      <c r="D320" s="25" t="s">
        <v>11</v>
      </c>
      <c r="E320" s="25" t="s">
        <v>11</v>
      </c>
      <c r="F320" s="25" t="s">
        <v>11</v>
      </c>
      <c r="G320" s="25" t="s">
        <v>11</v>
      </c>
      <c r="H320" s="25" t="s">
        <v>3568</v>
      </c>
      <c r="I320" s="25" t="s">
        <v>11</v>
      </c>
      <c r="J320" s="25" t="s">
        <v>11</v>
      </c>
      <c r="K320" s="25" t="s">
        <v>11</v>
      </c>
      <c r="L320" s="25" t="s">
        <v>1623</v>
      </c>
      <c r="M320" s="25" t="s">
        <v>11</v>
      </c>
      <c r="N320" s="25" t="s">
        <v>11</v>
      </c>
      <c r="O320" s="25" t="s">
        <v>11</v>
      </c>
      <c r="P320" s="25" t="s">
        <v>11</v>
      </c>
      <c r="Q320" s="25" t="s">
        <v>11</v>
      </c>
      <c r="R320" s="25" t="s">
        <v>11</v>
      </c>
      <c r="S320" s="25" t="s">
        <v>11</v>
      </c>
      <c r="T320" s="25" t="s">
        <v>1651</v>
      </c>
      <c r="U320" s="25" t="s">
        <v>10</v>
      </c>
      <c r="V320" s="25" t="s">
        <v>11</v>
      </c>
      <c r="W320" s="25" t="s">
        <v>11</v>
      </c>
      <c r="X320" s="25">
        <v>0</v>
      </c>
      <c r="Y320" s="25" t="s">
        <v>11</v>
      </c>
      <c r="Z320" s="25" t="s">
        <v>1539</v>
      </c>
      <c r="AA320" s="25" t="s">
        <v>11</v>
      </c>
      <c r="AB320" s="25" t="s">
        <v>11</v>
      </c>
      <c r="AC320" s="25" t="s">
        <v>11</v>
      </c>
      <c r="AD320" s="25">
        <v>0</v>
      </c>
      <c r="AE320" s="25">
        <v>0</v>
      </c>
      <c r="AF320" s="25">
        <v>11781.06</v>
      </c>
      <c r="AG320" s="25" t="s">
        <v>7285</v>
      </c>
    </row>
    <row r="321" spans="1:33">
      <c r="A321" s="25" t="s">
        <v>3425</v>
      </c>
      <c r="B321" s="25" t="s">
        <v>3426</v>
      </c>
      <c r="C321" s="25" t="s">
        <v>1541</v>
      </c>
      <c r="D321" s="25" t="s">
        <v>11</v>
      </c>
      <c r="E321" s="25" t="s">
        <v>11</v>
      </c>
      <c r="F321" s="25" t="s">
        <v>11</v>
      </c>
      <c r="G321" s="25" t="s">
        <v>11</v>
      </c>
      <c r="H321" s="25" t="s">
        <v>3427</v>
      </c>
      <c r="I321" s="25" t="s">
        <v>11</v>
      </c>
      <c r="J321" s="25" t="s">
        <v>11</v>
      </c>
      <c r="K321" s="25" t="s">
        <v>11</v>
      </c>
      <c r="L321" s="25" t="s">
        <v>1623</v>
      </c>
      <c r="M321" s="25" t="s">
        <v>11</v>
      </c>
      <c r="N321" s="25" t="s">
        <v>11</v>
      </c>
      <c r="O321" s="25" t="s">
        <v>11</v>
      </c>
      <c r="P321" s="25" t="s">
        <v>11</v>
      </c>
      <c r="Q321" s="25" t="s">
        <v>11</v>
      </c>
      <c r="R321" s="25" t="s">
        <v>11</v>
      </c>
      <c r="S321" s="25" t="s">
        <v>11</v>
      </c>
      <c r="T321" s="25" t="s">
        <v>1651</v>
      </c>
      <c r="U321" s="25" t="s">
        <v>14</v>
      </c>
      <c r="V321" s="25" t="s">
        <v>11</v>
      </c>
      <c r="W321" s="25" t="s">
        <v>11</v>
      </c>
      <c r="X321" s="25">
        <v>0</v>
      </c>
      <c r="Y321" s="25" t="s">
        <v>11</v>
      </c>
      <c r="Z321" s="25" t="s">
        <v>1539</v>
      </c>
      <c r="AA321" s="25" t="s">
        <v>11</v>
      </c>
      <c r="AB321" s="25" t="s">
        <v>11</v>
      </c>
      <c r="AC321" s="25" t="s">
        <v>11</v>
      </c>
      <c r="AD321" s="25">
        <v>2990</v>
      </c>
      <c r="AE321" s="25">
        <v>0.41</v>
      </c>
      <c r="AF321" s="25">
        <v>29076.560000000001</v>
      </c>
      <c r="AG321" s="25" t="s">
        <v>7286</v>
      </c>
    </row>
    <row r="322" spans="1:33">
      <c r="A322" s="25" t="s">
        <v>2573</v>
      </c>
      <c r="B322" s="25" t="s">
        <v>2574</v>
      </c>
      <c r="C322" s="25" t="s">
        <v>1536</v>
      </c>
      <c r="D322" s="25" t="s">
        <v>11</v>
      </c>
      <c r="E322" s="25" t="s">
        <v>11</v>
      </c>
      <c r="F322" s="25" t="s">
        <v>11</v>
      </c>
      <c r="G322" s="25" t="s">
        <v>11</v>
      </c>
      <c r="H322" s="25" t="s">
        <v>2575</v>
      </c>
      <c r="I322" s="25" t="s">
        <v>11</v>
      </c>
      <c r="J322" s="25" t="s">
        <v>11</v>
      </c>
      <c r="K322" s="25" t="s">
        <v>11</v>
      </c>
      <c r="L322" s="25" t="s">
        <v>1623</v>
      </c>
      <c r="M322" s="25" t="s">
        <v>11</v>
      </c>
      <c r="N322" s="25" t="s">
        <v>11</v>
      </c>
      <c r="O322" s="25" t="s">
        <v>11</v>
      </c>
      <c r="P322" s="25" t="s">
        <v>11</v>
      </c>
      <c r="Q322" s="25" t="s">
        <v>11</v>
      </c>
      <c r="R322" s="25" t="s">
        <v>11</v>
      </c>
      <c r="S322" s="25" t="s">
        <v>11</v>
      </c>
      <c r="T322" s="25" t="s">
        <v>1574</v>
      </c>
      <c r="U322" s="25" t="s">
        <v>14</v>
      </c>
      <c r="V322" s="25" t="s">
        <v>11</v>
      </c>
      <c r="W322" s="25" t="s">
        <v>11</v>
      </c>
      <c r="X322" s="25">
        <v>0</v>
      </c>
      <c r="Y322" s="25" t="s">
        <v>11</v>
      </c>
      <c r="Z322" s="25" t="s">
        <v>1539</v>
      </c>
      <c r="AA322" s="25" t="s">
        <v>11</v>
      </c>
      <c r="AB322" s="25" t="s">
        <v>11</v>
      </c>
      <c r="AC322" s="25" t="s">
        <v>11</v>
      </c>
      <c r="AD322" s="25">
        <v>2240</v>
      </c>
      <c r="AE322" s="25">
        <v>0</v>
      </c>
      <c r="AF322" s="25">
        <v>29750</v>
      </c>
      <c r="AG322" s="25" t="s">
        <v>2530</v>
      </c>
    </row>
    <row r="323" spans="1:33">
      <c r="A323" s="25" t="s">
        <v>2749</v>
      </c>
      <c r="B323" s="25" t="s">
        <v>2750</v>
      </c>
      <c r="C323" s="25" t="s">
        <v>1536</v>
      </c>
      <c r="D323" s="25" t="s">
        <v>11</v>
      </c>
      <c r="E323" s="25" t="s">
        <v>11</v>
      </c>
      <c r="F323" s="25" t="s">
        <v>11</v>
      </c>
      <c r="G323" s="25" t="s">
        <v>11</v>
      </c>
      <c r="H323" s="25" t="s">
        <v>2751</v>
      </c>
      <c r="I323" s="25" t="s">
        <v>11</v>
      </c>
      <c r="J323" s="25" t="s">
        <v>11</v>
      </c>
      <c r="K323" s="25" t="s">
        <v>11</v>
      </c>
      <c r="L323" s="25" t="s">
        <v>1623</v>
      </c>
      <c r="M323" s="25" t="s">
        <v>11</v>
      </c>
      <c r="N323" s="25" t="s">
        <v>11</v>
      </c>
      <c r="O323" s="25" t="s">
        <v>11</v>
      </c>
      <c r="P323" s="25" t="s">
        <v>11</v>
      </c>
      <c r="Q323" s="25" t="s">
        <v>11</v>
      </c>
      <c r="R323" s="25" t="s">
        <v>11</v>
      </c>
      <c r="S323" s="25" t="s">
        <v>11</v>
      </c>
      <c r="T323" s="25" t="s">
        <v>1633</v>
      </c>
      <c r="U323" s="25" t="s">
        <v>14</v>
      </c>
      <c r="V323" s="25" t="s">
        <v>11</v>
      </c>
      <c r="W323" s="25" t="s">
        <v>11</v>
      </c>
      <c r="X323" s="25">
        <v>0</v>
      </c>
      <c r="Y323" s="25" t="s">
        <v>11</v>
      </c>
      <c r="Z323" s="25" t="s">
        <v>1539</v>
      </c>
      <c r="AA323" s="25" t="s">
        <v>11</v>
      </c>
      <c r="AB323" s="25" t="s">
        <v>11</v>
      </c>
      <c r="AC323" s="25" t="s">
        <v>11</v>
      </c>
      <c r="AD323" s="25">
        <v>0</v>
      </c>
      <c r="AE323" s="25">
        <v>0</v>
      </c>
      <c r="AF323" s="25">
        <v>1595.02</v>
      </c>
      <c r="AG323" s="25" t="s">
        <v>7287</v>
      </c>
    </row>
    <row r="324" spans="1:33">
      <c r="A324" s="25" t="s">
        <v>3377</v>
      </c>
      <c r="B324" s="25" t="s">
        <v>3378</v>
      </c>
      <c r="C324" s="25" t="s">
        <v>1536</v>
      </c>
      <c r="D324" s="25" t="s">
        <v>11</v>
      </c>
      <c r="E324" s="25" t="s">
        <v>11</v>
      </c>
      <c r="F324" s="25" t="s">
        <v>3379</v>
      </c>
      <c r="G324" s="25" t="s">
        <v>1569</v>
      </c>
      <c r="H324" s="25" t="s">
        <v>3380</v>
      </c>
      <c r="I324" s="25" t="s">
        <v>1547</v>
      </c>
      <c r="J324" s="25" t="s">
        <v>1623</v>
      </c>
      <c r="K324" s="25" t="s">
        <v>2138</v>
      </c>
      <c r="L324" s="25" t="s">
        <v>1623</v>
      </c>
      <c r="M324" s="25" t="s">
        <v>11</v>
      </c>
      <c r="N324" s="25" t="s">
        <v>11</v>
      </c>
      <c r="O324" s="25" t="s">
        <v>11</v>
      </c>
      <c r="P324" s="25" t="s">
        <v>11</v>
      </c>
      <c r="Q324" s="25" t="s">
        <v>11</v>
      </c>
      <c r="R324" s="25" t="s">
        <v>11</v>
      </c>
      <c r="S324" s="25" t="s">
        <v>11</v>
      </c>
      <c r="T324" s="25" t="s">
        <v>3381</v>
      </c>
      <c r="U324" s="25" t="s">
        <v>1563</v>
      </c>
      <c r="V324" s="25" t="s">
        <v>11</v>
      </c>
      <c r="W324" s="25" t="s">
        <v>11</v>
      </c>
      <c r="X324" s="25">
        <v>0</v>
      </c>
      <c r="Y324" s="25" t="s">
        <v>11</v>
      </c>
      <c r="Z324" s="25" t="s">
        <v>1539</v>
      </c>
      <c r="AA324" s="25" t="s">
        <v>11</v>
      </c>
      <c r="AB324" s="25" t="s">
        <v>11</v>
      </c>
      <c r="AC324" s="25" t="s">
        <v>11</v>
      </c>
      <c r="AD324" s="25">
        <v>960</v>
      </c>
      <c r="AE324" s="25">
        <v>0</v>
      </c>
      <c r="AF324" s="25">
        <v>0</v>
      </c>
      <c r="AG324" s="25" t="s">
        <v>1146</v>
      </c>
    </row>
    <row r="325" spans="1:33">
      <c r="A325" s="25" t="s">
        <v>3696</v>
      </c>
      <c r="B325" s="25" t="s">
        <v>3697</v>
      </c>
      <c r="C325" s="25" t="s">
        <v>1536</v>
      </c>
      <c r="D325" s="25" t="s">
        <v>11</v>
      </c>
      <c r="E325" s="25" t="s">
        <v>11</v>
      </c>
      <c r="F325" s="25" t="s">
        <v>11</v>
      </c>
      <c r="G325" s="25" t="s">
        <v>11</v>
      </c>
      <c r="H325" s="25" t="s">
        <v>3698</v>
      </c>
      <c r="I325" s="25" t="s">
        <v>11</v>
      </c>
      <c r="J325" s="25" t="s">
        <v>11</v>
      </c>
      <c r="K325" s="25" t="s">
        <v>11</v>
      </c>
      <c r="L325" s="25" t="s">
        <v>1623</v>
      </c>
      <c r="M325" s="25" t="s">
        <v>11</v>
      </c>
      <c r="N325" s="25" t="s">
        <v>11</v>
      </c>
      <c r="O325" s="25" t="s">
        <v>11</v>
      </c>
      <c r="P325" s="25" t="s">
        <v>11</v>
      </c>
      <c r="Q325" s="25" t="s">
        <v>11</v>
      </c>
      <c r="R325" s="25" t="s">
        <v>11</v>
      </c>
      <c r="S325" s="25" t="s">
        <v>11</v>
      </c>
      <c r="T325" s="25" t="s">
        <v>1775</v>
      </c>
      <c r="U325" s="25" t="s">
        <v>12</v>
      </c>
      <c r="V325" s="25" t="s">
        <v>11</v>
      </c>
      <c r="W325" s="25" t="s">
        <v>11</v>
      </c>
      <c r="X325" s="25">
        <v>0</v>
      </c>
      <c r="Y325" s="25" t="s">
        <v>11</v>
      </c>
      <c r="Z325" s="25" t="s">
        <v>1539</v>
      </c>
      <c r="AA325" s="25" t="s">
        <v>11</v>
      </c>
      <c r="AB325" s="25" t="s">
        <v>11</v>
      </c>
      <c r="AC325" s="25" t="s">
        <v>11</v>
      </c>
      <c r="AD325" s="25">
        <v>0</v>
      </c>
      <c r="AE325" s="25">
        <v>0</v>
      </c>
      <c r="AF325" s="25">
        <v>12292.5</v>
      </c>
      <c r="AG325" s="25" t="s">
        <v>7288</v>
      </c>
    </row>
    <row r="326" spans="1:33">
      <c r="A326" s="25" t="s">
        <v>3936</v>
      </c>
      <c r="B326" s="25" t="s">
        <v>3937</v>
      </c>
      <c r="C326" s="25" t="s">
        <v>1536</v>
      </c>
      <c r="D326" s="25" t="s">
        <v>11</v>
      </c>
      <c r="E326" s="25" t="s">
        <v>11</v>
      </c>
      <c r="F326" s="25" t="s">
        <v>3938</v>
      </c>
      <c r="G326" s="25" t="s">
        <v>1630</v>
      </c>
      <c r="H326" s="25" t="s">
        <v>3939</v>
      </c>
      <c r="I326" s="25" t="s">
        <v>11</v>
      </c>
      <c r="J326" s="25" t="s">
        <v>11</v>
      </c>
      <c r="K326" s="25" t="s">
        <v>1559</v>
      </c>
      <c r="L326" s="25" t="s">
        <v>1623</v>
      </c>
      <c r="M326" s="25" t="s">
        <v>11</v>
      </c>
      <c r="N326" s="25" t="s">
        <v>11</v>
      </c>
      <c r="O326" s="25" t="s">
        <v>11</v>
      </c>
      <c r="P326" s="25" t="s">
        <v>11</v>
      </c>
      <c r="Q326" s="25" t="s">
        <v>11</v>
      </c>
      <c r="R326" s="25" t="s">
        <v>11</v>
      </c>
      <c r="S326" s="25" t="s">
        <v>11</v>
      </c>
      <c r="T326" s="25" t="s">
        <v>2359</v>
      </c>
      <c r="U326" s="25" t="s">
        <v>16</v>
      </c>
      <c r="V326" s="25" t="s">
        <v>11</v>
      </c>
      <c r="W326" s="25" t="s">
        <v>11</v>
      </c>
      <c r="X326" s="25">
        <v>0</v>
      </c>
      <c r="Y326" s="25" t="s">
        <v>11</v>
      </c>
      <c r="Z326" s="25" t="s">
        <v>1539</v>
      </c>
      <c r="AA326" s="25" t="s">
        <v>11</v>
      </c>
      <c r="AB326" s="25" t="s">
        <v>11</v>
      </c>
      <c r="AC326" s="25" t="s">
        <v>11</v>
      </c>
      <c r="AD326" s="25">
        <v>840</v>
      </c>
      <c r="AE326" s="25">
        <v>0</v>
      </c>
      <c r="AF326" s="25">
        <v>3316</v>
      </c>
      <c r="AG326" s="25" t="s">
        <v>1626</v>
      </c>
    </row>
    <row r="327" spans="1:33">
      <c r="A327" s="25" t="s">
        <v>3248</v>
      </c>
      <c r="B327" s="25" t="s">
        <v>3249</v>
      </c>
      <c r="C327" s="25" t="s">
        <v>1541</v>
      </c>
      <c r="D327" s="25" t="s">
        <v>11</v>
      </c>
      <c r="E327" s="25" t="s">
        <v>11</v>
      </c>
      <c r="F327" s="25" t="s">
        <v>11</v>
      </c>
      <c r="G327" s="25" t="s">
        <v>11</v>
      </c>
      <c r="H327" s="25" t="s">
        <v>3250</v>
      </c>
      <c r="I327" s="25" t="s">
        <v>11</v>
      </c>
      <c r="J327" s="25" t="s">
        <v>11</v>
      </c>
      <c r="K327" s="25" t="s">
        <v>11</v>
      </c>
      <c r="L327" s="25" t="s">
        <v>1623</v>
      </c>
      <c r="M327" s="25" t="s">
        <v>11</v>
      </c>
      <c r="N327" s="25" t="s">
        <v>11</v>
      </c>
      <c r="O327" s="25" t="s">
        <v>11</v>
      </c>
      <c r="P327" s="25" t="s">
        <v>11</v>
      </c>
      <c r="Q327" s="25" t="s">
        <v>11</v>
      </c>
      <c r="R327" s="25" t="s">
        <v>11</v>
      </c>
      <c r="S327" s="25" t="s">
        <v>11</v>
      </c>
      <c r="T327" s="25" t="s">
        <v>3251</v>
      </c>
      <c r="U327" s="25" t="s">
        <v>12</v>
      </c>
      <c r="V327" s="25" t="s">
        <v>11</v>
      </c>
      <c r="W327" s="25" t="s">
        <v>11</v>
      </c>
      <c r="X327" s="25">
        <v>0</v>
      </c>
      <c r="Y327" s="25" t="s">
        <v>11</v>
      </c>
      <c r="Z327" s="25" t="s">
        <v>1539</v>
      </c>
      <c r="AA327" s="25" t="s">
        <v>11</v>
      </c>
      <c r="AB327" s="25" t="s">
        <v>11</v>
      </c>
      <c r="AC327" s="25" t="s">
        <v>11</v>
      </c>
      <c r="AD327" s="25">
        <v>1120</v>
      </c>
      <c r="AE327" s="25">
        <v>0</v>
      </c>
      <c r="AF327" s="25">
        <v>62800</v>
      </c>
      <c r="AG327" s="25" t="s">
        <v>7289</v>
      </c>
    </row>
    <row r="328" spans="1:33">
      <c r="A328" s="25" t="s">
        <v>3266</v>
      </c>
      <c r="B328" s="25" t="s">
        <v>3267</v>
      </c>
      <c r="C328" s="25" t="s">
        <v>1541</v>
      </c>
      <c r="D328" s="25" t="s">
        <v>11</v>
      </c>
      <c r="E328" s="25" t="s">
        <v>11</v>
      </c>
      <c r="F328" s="25" t="s">
        <v>11</v>
      </c>
      <c r="G328" s="25" t="s">
        <v>11</v>
      </c>
      <c r="H328" s="25" t="s">
        <v>2616</v>
      </c>
      <c r="I328" s="25" t="s">
        <v>11</v>
      </c>
      <c r="J328" s="25" t="s">
        <v>11</v>
      </c>
      <c r="K328" s="25" t="s">
        <v>11</v>
      </c>
      <c r="L328" s="25" t="s">
        <v>1623</v>
      </c>
      <c r="M328" s="25" t="s">
        <v>11</v>
      </c>
      <c r="N328" s="25" t="s">
        <v>11</v>
      </c>
      <c r="O328" s="25" t="s">
        <v>11</v>
      </c>
      <c r="P328" s="25" t="s">
        <v>11</v>
      </c>
      <c r="Q328" s="25" t="s">
        <v>11</v>
      </c>
      <c r="R328" s="25" t="s">
        <v>11</v>
      </c>
      <c r="S328" s="25" t="s">
        <v>11</v>
      </c>
      <c r="T328" s="25" t="s">
        <v>1729</v>
      </c>
      <c r="U328" s="25" t="s">
        <v>16</v>
      </c>
      <c r="V328" s="25" t="s">
        <v>11</v>
      </c>
      <c r="W328" s="25" t="s">
        <v>11</v>
      </c>
      <c r="X328" s="25">
        <v>0</v>
      </c>
      <c r="Y328" s="25" t="s">
        <v>11</v>
      </c>
      <c r="Z328" s="25" t="s">
        <v>1539</v>
      </c>
      <c r="AA328" s="25" t="s">
        <v>11</v>
      </c>
      <c r="AB328" s="25" t="s">
        <v>11</v>
      </c>
      <c r="AC328" s="25" t="s">
        <v>11</v>
      </c>
      <c r="AD328" s="25">
        <v>1218</v>
      </c>
      <c r="AE328" s="25">
        <v>0</v>
      </c>
      <c r="AF328" s="25">
        <v>34825.78</v>
      </c>
      <c r="AG328" s="25" t="s">
        <v>7290</v>
      </c>
    </row>
    <row r="329" spans="1:33">
      <c r="A329" s="25" t="s">
        <v>2041</v>
      </c>
      <c r="B329" s="25" t="s">
        <v>2042</v>
      </c>
      <c r="C329" s="25" t="s">
        <v>1536</v>
      </c>
      <c r="D329" s="25" t="s">
        <v>11</v>
      </c>
      <c r="E329" s="25" t="s">
        <v>11</v>
      </c>
      <c r="F329" s="25" t="s">
        <v>11</v>
      </c>
      <c r="G329" s="25" t="s">
        <v>11</v>
      </c>
      <c r="H329" s="25" t="s">
        <v>2043</v>
      </c>
      <c r="I329" s="25" t="s">
        <v>1571</v>
      </c>
      <c r="J329" s="25" t="s">
        <v>1023</v>
      </c>
      <c r="K329" s="25" t="s">
        <v>1559</v>
      </c>
      <c r="L329" s="25" t="s">
        <v>1623</v>
      </c>
      <c r="M329" s="25" t="s">
        <v>11</v>
      </c>
      <c r="N329" s="25" t="s">
        <v>11</v>
      </c>
      <c r="O329" s="25" t="s">
        <v>11</v>
      </c>
      <c r="P329" s="25" t="s">
        <v>11</v>
      </c>
      <c r="Q329" s="25" t="s">
        <v>11</v>
      </c>
      <c r="R329" s="25" t="s">
        <v>11</v>
      </c>
      <c r="S329" s="25" t="s">
        <v>11</v>
      </c>
      <c r="T329" s="25" t="s">
        <v>11</v>
      </c>
      <c r="U329" s="25" t="s">
        <v>15</v>
      </c>
      <c r="V329" s="25" t="s">
        <v>11</v>
      </c>
      <c r="W329" s="25" t="s">
        <v>11</v>
      </c>
      <c r="X329" s="25">
        <v>0</v>
      </c>
      <c r="Y329" s="25" t="s">
        <v>11</v>
      </c>
      <c r="Z329" s="25" t="s">
        <v>1539</v>
      </c>
      <c r="AA329" s="25" t="s">
        <v>11</v>
      </c>
      <c r="AB329" s="25" t="s">
        <v>11</v>
      </c>
      <c r="AC329" s="25" t="s">
        <v>11</v>
      </c>
      <c r="AD329" s="25">
        <v>800</v>
      </c>
      <c r="AE329" s="25">
        <v>0</v>
      </c>
      <c r="AF329" s="25">
        <v>3316</v>
      </c>
      <c r="AG329" s="25" t="s">
        <v>2044</v>
      </c>
    </row>
    <row r="330" spans="1:33">
      <c r="A330" s="25" t="s">
        <v>2288</v>
      </c>
      <c r="B330" s="25" t="s">
        <v>2289</v>
      </c>
      <c r="C330" s="25" t="s">
        <v>1541</v>
      </c>
      <c r="D330" s="25" t="s">
        <v>11</v>
      </c>
      <c r="E330" s="25" t="s">
        <v>11</v>
      </c>
      <c r="F330" s="25" t="s">
        <v>11</v>
      </c>
      <c r="G330" s="25" t="s">
        <v>11</v>
      </c>
      <c r="H330" s="25" t="s">
        <v>2290</v>
      </c>
      <c r="I330" s="25" t="s">
        <v>11</v>
      </c>
      <c r="J330" s="25" t="s">
        <v>11</v>
      </c>
      <c r="K330" s="25" t="s">
        <v>11</v>
      </c>
      <c r="L330" s="25" t="s">
        <v>1623</v>
      </c>
      <c r="M330" s="25" t="s">
        <v>11</v>
      </c>
      <c r="N330" s="25" t="s">
        <v>11</v>
      </c>
      <c r="O330" s="25" t="s">
        <v>11</v>
      </c>
      <c r="P330" s="25" t="s">
        <v>11</v>
      </c>
      <c r="Q330" s="25" t="s">
        <v>11</v>
      </c>
      <c r="R330" s="25" t="s">
        <v>11</v>
      </c>
      <c r="S330" s="25" t="s">
        <v>11</v>
      </c>
      <c r="T330" s="25" t="s">
        <v>1768</v>
      </c>
      <c r="U330" s="25" t="s">
        <v>13</v>
      </c>
      <c r="V330" s="25" t="s">
        <v>11</v>
      </c>
      <c r="W330" s="25" t="s">
        <v>11</v>
      </c>
      <c r="X330" s="25">
        <v>0</v>
      </c>
      <c r="Y330" s="25" t="s">
        <v>11</v>
      </c>
      <c r="Z330" s="25" t="s">
        <v>1539</v>
      </c>
      <c r="AA330" s="25" t="s">
        <v>11</v>
      </c>
      <c r="AB330" s="25" t="s">
        <v>11</v>
      </c>
      <c r="AC330" s="25" t="s">
        <v>11</v>
      </c>
      <c r="AD330" s="25">
        <v>400</v>
      </c>
      <c r="AE330" s="25">
        <v>0</v>
      </c>
      <c r="AF330" s="25">
        <v>5109.03</v>
      </c>
      <c r="AG330" s="25" t="s">
        <v>2291</v>
      </c>
    </row>
    <row r="331" spans="1:33">
      <c r="A331" s="25" t="s">
        <v>3772</v>
      </c>
      <c r="B331" s="25" t="s">
        <v>3773</v>
      </c>
      <c r="C331" s="25" t="s">
        <v>1536</v>
      </c>
      <c r="D331" s="25" t="s">
        <v>11</v>
      </c>
      <c r="E331" s="25" t="s">
        <v>11</v>
      </c>
      <c r="F331" s="25" t="s">
        <v>11</v>
      </c>
      <c r="G331" s="25" t="s">
        <v>11</v>
      </c>
      <c r="H331" s="25" t="s">
        <v>3774</v>
      </c>
      <c r="I331" s="25" t="s">
        <v>11</v>
      </c>
      <c r="J331" s="25" t="s">
        <v>11</v>
      </c>
      <c r="K331" s="25" t="s">
        <v>11</v>
      </c>
      <c r="L331" s="25" t="s">
        <v>1623</v>
      </c>
      <c r="M331" s="25" t="s">
        <v>11</v>
      </c>
      <c r="N331" s="25" t="s">
        <v>11</v>
      </c>
      <c r="O331" s="25" t="s">
        <v>11</v>
      </c>
      <c r="P331" s="25" t="s">
        <v>11</v>
      </c>
      <c r="Q331" s="25" t="s">
        <v>11</v>
      </c>
      <c r="R331" s="25" t="s">
        <v>11</v>
      </c>
      <c r="S331" s="25" t="s">
        <v>11</v>
      </c>
      <c r="T331" s="25" t="s">
        <v>1670</v>
      </c>
      <c r="U331" s="25" t="s">
        <v>16</v>
      </c>
      <c r="V331" s="25" t="s">
        <v>11</v>
      </c>
      <c r="W331" s="25" t="s">
        <v>11</v>
      </c>
      <c r="X331" s="25">
        <v>0</v>
      </c>
      <c r="Y331" s="25" t="s">
        <v>11</v>
      </c>
      <c r="Z331" s="25" t="s">
        <v>1539</v>
      </c>
      <c r="AA331" s="25" t="s">
        <v>11</v>
      </c>
      <c r="AB331" s="25" t="s">
        <v>11</v>
      </c>
      <c r="AC331" s="25" t="s">
        <v>11</v>
      </c>
      <c r="AD331" s="25">
        <v>2240</v>
      </c>
      <c r="AE331" s="25">
        <v>0</v>
      </c>
      <c r="AF331" s="25">
        <v>52642.54</v>
      </c>
      <c r="AG331" s="25" t="s">
        <v>7291</v>
      </c>
    </row>
    <row r="332" spans="1:33">
      <c r="A332" s="25" t="s">
        <v>4958</v>
      </c>
      <c r="B332" s="25" t="s">
        <v>4959</v>
      </c>
      <c r="C332" s="25" t="s">
        <v>1541</v>
      </c>
      <c r="D332" s="25" t="s">
        <v>11</v>
      </c>
      <c r="E332" s="25" t="s">
        <v>11</v>
      </c>
      <c r="F332" s="25" t="s">
        <v>11</v>
      </c>
      <c r="G332" s="25" t="s">
        <v>11</v>
      </c>
      <c r="H332" s="25" t="s">
        <v>2700</v>
      </c>
      <c r="I332" s="25" t="s">
        <v>11</v>
      </c>
      <c r="J332" s="25" t="s">
        <v>11</v>
      </c>
      <c r="K332" s="25" t="s">
        <v>11</v>
      </c>
      <c r="L332" s="25" t="s">
        <v>1623</v>
      </c>
      <c r="M332" s="25" t="s">
        <v>11</v>
      </c>
      <c r="N332" s="25" t="s">
        <v>11</v>
      </c>
      <c r="O332" s="25" t="s">
        <v>11</v>
      </c>
      <c r="P332" s="25" t="s">
        <v>11</v>
      </c>
      <c r="Q332" s="25" t="s">
        <v>11</v>
      </c>
      <c r="R332" s="25" t="s">
        <v>11</v>
      </c>
      <c r="S332" s="25" t="s">
        <v>11</v>
      </c>
      <c r="T332" s="25" t="s">
        <v>1670</v>
      </c>
      <c r="U332" s="25" t="s">
        <v>10</v>
      </c>
      <c r="V332" s="25" t="s">
        <v>11</v>
      </c>
      <c r="W332" s="25" t="s">
        <v>11</v>
      </c>
      <c r="X332" s="25">
        <v>0</v>
      </c>
      <c r="Y332" s="25" t="s">
        <v>11</v>
      </c>
      <c r="Z332" s="25" t="s">
        <v>1539</v>
      </c>
      <c r="AA332" s="25" t="s">
        <v>11</v>
      </c>
      <c r="AB332" s="25" t="s">
        <v>11</v>
      </c>
      <c r="AC332" s="25" t="s">
        <v>11</v>
      </c>
      <c r="AD332" s="25">
        <v>1680</v>
      </c>
      <c r="AE332" s="25">
        <v>0</v>
      </c>
      <c r="AF332" s="25">
        <v>29575</v>
      </c>
      <c r="AG332" s="25" t="s">
        <v>2804</v>
      </c>
    </row>
    <row r="333" spans="1:33">
      <c r="A333" s="25" t="s">
        <v>4108</v>
      </c>
      <c r="B333" s="25" t="s">
        <v>4109</v>
      </c>
      <c r="C333" s="25" t="s">
        <v>1541</v>
      </c>
      <c r="D333" s="25" t="s">
        <v>11</v>
      </c>
      <c r="E333" s="25" t="s">
        <v>11</v>
      </c>
      <c r="F333" s="25" t="s">
        <v>11</v>
      </c>
      <c r="G333" s="25" t="s">
        <v>11</v>
      </c>
      <c r="H333" s="25" t="s">
        <v>4110</v>
      </c>
      <c r="I333" s="25" t="s">
        <v>1567</v>
      </c>
      <c r="J333" s="25" t="s">
        <v>1623</v>
      </c>
      <c r="K333" s="25" t="s">
        <v>4111</v>
      </c>
      <c r="L333" s="25" t="s">
        <v>1623</v>
      </c>
      <c r="M333" s="25" t="s">
        <v>11</v>
      </c>
      <c r="N333" s="25" t="s">
        <v>11</v>
      </c>
      <c r="O333" s="25" t="s">
        <v>11</v>
      </c>
      <c r="P333" s="25" t="s">
        <v>11</v>
      </c>
      <c r="Q333" s="25" t="s">
        <v>11</v>
      </c>
      <c r="R333" s="25" t="s">
        <v>11</v>
      </c>
      <c r="S333" s="25" t="s">
        <v>11</v>
      </c>
      <c r="T333" s="25" t="s">
        <v>11</v>
      </c>
      <c r="U333" s="25" t="s">
        <v>11</v>
      </c>
      <c r="V333" s="25" t="s">
        <v>11</v>
      </c>
      <c r="W333" s="25" t="s">
        <v>11</v>
      </c>
      <c r="X333" s="25">
        <v>0</v>
      </c>
      <c r="Y333" s="25" t="s">
        <v>11</v>
      </c>
      <c r="Z333" s="25" t="s">
        <v>1539</v>
      </c>
      <c r="AA333" s="25" t="s">
        <v>11</v>
      </c>
      <c r="AB333" s="25" t="s">
        <v>11</v>
      </c>
      <c r="AC333" s="25" t="s">
        <v>11</v>
      </c>
      <c r="AD333" s="25">
        <v>0</v>
      </c>
      <c r="AE333" s="25">
        <v>0</v>
      </c>
      <c r="AF333" s="25">
        <v>980</v>
      </c>
      <c r="AG333" s="25" t="s">
        <v>1545</v>
      </c>
    </row>
    <row r="334" spans="1:33">
      <c r="A334" s="25" t="s">
        <v>4709</v>
      </c>
      <c r="B334" s="25" t="s">
        <v>4710</v>
      </c>
      <c r="C334" s="25" t="s">
        <v>1541</v>
      </c>
      <c r="D334" s="25" t="s">
        <v>11</v>
      </c>
      <c r="E334" s="25" t="s">
        <v>11</v>
      </c>
      <c r="F334" s="25" t="s">
        <v>11</v>
      </c>
      <c r="G334" s="25" t="s">
        <v>11</v>
      </c>
      <c r="H334" s="25" t="s">
        <v>4711</v>
      </c>
      <c r="I334" s="25" t="s">
        <v>11</v>
      </c>
      <c r="J334" s="25" t="s">
        <v>11</v>
      </c>
      <c r="K334" s="25" t="s">
        <v>11</v>
      </c>
      <c r="L334" s="25" t="s">
        <v>1623</v>
      </c>
      <c r="M334" s="25" t="s">
        <v>11</v>
      </c>
      <c r="N334" s="25" t="s">
        <v>11</v>
      </c>
      <c r="O334" s="25" t="s">
        <v>11</v>
      </c>
      <c r="P334" s="25" t="s">
        <v>11</v>
      </c>
      <c r="Q334" s="25" t="s">
        <v>11</v>
      </c>
      <c r="R334" s="25" t="s">
        <v>11</v>
      </c>
      <c r="S334" s="25" t="s">
        <v>11</v>
      </c>
      <c r="T334" s="25" t="s">
        <v>1768</v>
      </c>
      <c r="U334" s="25" t="s">
        <v>14</v>
      </c>
      <c r="V334" s="25" t="s">
        <v>11</v>
      </c>
      <c r="W334" s="25" t="s">
        <v>11</v>
      </c>
      <c r="X334" s="25">
        <v>0</v>
      </c>
      <c r="Y334" s="25" t="s">
        <v>11</v>
      </c>
      <c r="Z334" s="25" t="s">
        <v>1539</v>
      </c>
      <c r="AA334" s="25" t="s">
        <v>11</v>
      </c>
      <c r="AB334" s="25" t="s">
        <v>11</v>
      </c>
      <c r="AC334" s="25" t="s">
        <v>11</v>
      </c>
      <c r="AD334" s="25">
        <v>316</v>
      </c>
      <c r="AE334" s="25">
        <v>0</v>
      </c>
      <c r="AF334" s="25">
        <v>30450.05</v>
      </c>
      <c r="AG334" s="25" t="s">
        <v>7292</v>
      </c>
    </row>
    <row r="335" spans="1:33">
      <c r="A335" s="25" t="s">
        <v>2096</v>
      </c>
      <c r="B335" s="25" t="s">
        <v>2097</v>
      </c>
      <c r="C335" s="25" t="s">
        <v>1541</v>
      </c>
      <c r="D335" s="25" t="s">
        <v>11</v>
      </c>
      <c r="E335" s="25" t="s">
        <v>11</v>
      </c>
      <c r="F335" s="25" t="s">
        <v>11</v>
      </c>
      <c r="G335" s="25" t="s">
        <v>11</v>
      </c>
      <c r="H335" s="25" t="s">
        <v>1782</v>
      </c>
      <c r="I335" s="25" t="s">
        <v>11</v>
      </c>
      <c r="J335" s="25" t="s">
        <v>11</v>
      </c>
      <c r="K335" s="25" t="s">
        <v>11</v>
      </c>
      <c r="L335" s="25" t="s">
        <v>1623</v>
      </c>
      <c r="M335" s="25" t="s">
        <v>11</v>
      </c>
      <c r="N335" s="25" t="s">
        <v>11</v>
      </c>
      <c r="O335" s="25" t="s">
        <v>11</v>
      </c>
      <c r="P335" s="25" t="s">
        <v>11</v>
      </c>
      <c r="Q335" s="25" t="s">
        <v>11</v>
      </c>
      <c r="R335" s="25" t="s">
        <v>11</v>
      </c>
      <c r="S335" s="25" t="s">
        <v>11</v>
      </c>
      <c r="T335" s="25" t="s">
        <v>1651</v>
      </c>
      <c r="U335" s="25" t="s">
        <v>16</v>
      </c>
      <c r="V335" s="25" t="s">
        <v>11</v>
      </c>
      <c r="W335" s="25" t="s">
        <v>11</v>
      </c>
      <c r="X335" s="25">
        <v>0</v>
      </c>
      <c r="Y335" s="25" t="s">
        <v>11</v>
      </c>
      <c r="Z335" s="25" t="s">
        <v>1539</v>
      </c>
      <c r="AA335" s="25" t="s">
        <v>11</v>
      </c>
      <c r="AB335" s="25" t="s">
        <v>11</v>
      </c>
      <c r="AC335" s="25" t="s">
        <v>11</v>
      </c>
      <c r="AD335" s="25">
        <v>1680</v>
      </c>
      <c r="AE335" s="25">
        <v>0</v>
      </c>
      <c r="AF335" s="25">
        <v>30800.39</v>
      </c>
      <c r="AG335" s="25" t="s">
        <v>7293</v>
      </c>
    </row>
    <row r="336" spans="1:33">
      <c r="A336" s="25" t="s">
        <v>5240</v>
      </c>
      <c r="B336" s="25" t="s">
        <v>5241</v>
      </c>
      <c r="C336" s="25" t="s">
        <v>1541</v>
      </c>
      <c r="D336" s="25" t="s">
        <v>11</v>
      </c>
      <c r="E336" s="25" t="s">
        <v>11</v>
      </c>
      <c r="F336" s="25" t="s">
        <v>11</v>
      </c>
      <c r="G336" s="25" t="s">
        <v>11</v>
      </c>
      <c r="H336" s="25" t="s">
        <v>5242</v>
      </c>
      <c r="I336" s="25" t="s">
        <v>11</v>
      </c>
      <c r="J336" s="25" t="s">
        <v>11</v>
      </c>
      <c r="K336" s="25" t="s">
        <v>11</v>
      </c>
      <c r="L336" s="25" t="s">
        <v>1623</v>
      </c>
      <c r="M336" s="25" t="s">
        <v>11</v>
      </c>
      <c r="N336" s="25" t="s">
        <v>11</v>
      </c>
      <c r="O336" s="25" t="s">
        <v>11</v>
      </c>
      <c r="P336" s="25" t="s">
        <v>11</v>
      </c>
      <c r="Q336" s="25" t="s">
        <v>11</v>
      </c>
      <c r="R336" s="25" t="s">
        <v>11</v>
      </c>
      <c r="S336" s="25" t="s">
        <v>11</v>
      </c>
      <c r="T336" s="25" t="s">
        <v>1768</v>
      </c>
      <c r="U336" s="25" t="s">
        <v>13</v>
      </c>
      <c r="V336" s="25" t="s">
        <v>11</v>
      </c>
      <c r="W336" s="25" t="s">
        <v>11</v>
      </c>
      <c r="X336" s="25">
        <v>0</v>
      </c>
      <c r="Y336" s="25" t="s">
        <v>11</v>
      </c>
      <c r="Z336" s="25" t="s">
        <v>1645</v>
      </c>
      <c r="AA336" s="25" t="s">
        <v>1815</v>
      </c>
      <c r="AB336" s="25" t="s">
        <v>1722</v>
      </c>
      <c r="AC336" s="25" t="s">
        <v>11</v>
      </c>
      <c r="AD336" s="25">
        <v>0</v>
      </c>
      <c r="AE336" s="25">
        <v>0</v>
      </c>
      <c r="AF336" s="25">
        <v>0</v>
      </c>
      <c r="AG336" s="25" t="s">
        <v>7</v>
      </c>
    </row>
    <row r="337" spans="1:33">
      <c r="A337" s="25" t="s">
        <v>2955</v>
      </c>
      <c r="B337" s="25" t="s">
        <v>2956</v>
      </c>
      <c r="C337" s="25" t="s">
        <v>1536</v>
      </c>
      <c r="D337" s="25" t="s">
        <v>11</v>
      </c>
      <c r="E337" s="25" t="s">
        <v>11</v>
      </c>
      <c r="F337" s="25" t="s">
        <v>11</v>
      </c>
      <c r="G337" s="25" t="s">
        <v>11</v>
      </c>
      <c r="H337" s="25" t="s">
        <v>2957</v>
      </c>
      <c r="I337" s="25" t="s">
        <v>11</v>
      </c>
      <c r="J337" s="25" t="s">
        <v>11</v>
      </c>
      <c r="K337" s="25" t="s">
        <v>11</v>
      </c>
      <c r="L337" s="25" t="s">
        <v>1623</v>
      </c>
      <c r="M337" s="25" t="s">
        <v>11</v>
      </c>
      <c r="N337" s="25" t="s">
        <v>11</v>
      </c>
      <c r="O337" s="25" t="s">
        <v>11</v>
      </c>
      <c r="P337" s="25" t="s">
        <v>11</v>
      </c>
      <c r="Q337" s="25" t="s">
        <v>11</v>
      </c>
      <c r="R337" s="25" t="s">
        <v>11</v>
      </c>
      <c r="S337" s="25" t="s">
        <v>11</v>
      </c>
      <c r="T337" s="25" t="s">
        <v>1895</v>
      </c>
      <c r="U337" s="25" t="s">
        <v>14</v>
      </c>
      <c r="V337" s="25" t="s">
        <v>11</v>
      </c>
      <c r="W337" s="25" t="s">
        <v>11</v>
      </c>
      <c r="X337" s="25">
        <v>0</v>
      </c>
      <c r="Y337" s="25" t="s">
        <v>11</v>
      </c>
      <c r="Z337" s="25" t="s">
        <v>1539</v>
      </c>
      <c r="AA337" s="25" t="s">
        <v>11</v>
      </c>
      <c r="AB337" s="25" t="s">
        <v>11</v>
      </c>
      <c r="AC337" s="25" t="s">
        <v>11</v>
      </c>
      <c r="AD337" s="25">
        <v>280</v>
      </c>
      <c r="AE337" s="25">
        <v>0</v>
      </c>
      <c r="AF337" s="25">
        <v>4317.57</v>
      </c>
      <c r="AG337" s="25" t="s">
        <v>2958</v>
      </c>
    </row>
    <row r="338" spans="1:33">
      <c r="A338" s="25" t="s">
        <v>4221</v>
      </c>
      <c r="B338" s="25" t="s">
        <v>4222</v>
      </c>
      <c r="C338" s="25" t="s">
        <v>1541</v>
      </c>
      <c r="D338" s="25" t="s">
        <v>11</v>
      </c>
      <c r="E338" s="25" t="s">
        <v>11</v>
      </c>
      <c r="F338" s="25" t="s">
        <v>11</v>
      </c>
      <c r="G338" s="25" t="s">
        <v>11</v>
      </c>
      <c r="H338" s="25" t="s">
        <v>4223</v>
      </c>
      <c r="I338" s="25" t="s">
        <v>11</v>
      </c>
      <c r="J338" s="25" t="s">
        <v>11</v>
      </c>
      <c r="K338" s="25" t="s">
        <v>11</v>
      </c>
      <c r="L338" s="25" t="s">
        <v>1623</v>
      </c>
      <c r="M338" s="25" t="s">
        <v>11</v>
      </c>
      <c r="N338" s="25" t="s">
        <v>11</v>
      </c>
      <c r="O338" s="25" t="s">
        <v>11</v>
      </c>
      <c r="P338" s="25" t="s">
        <v>11</v>
      </c>
      <c r="Q338" s="25" t="s">
        <v>11</v>
      </c>
      <c r="R338" s="25" t="s">
        <v>11</v>
      </c>
      <c r="S338" s="25" t="s">
        <v>11</v>
      </c>
      <c r="T338" s="25" t="s">
        <v>1729</v>
      </c>
      <c r="U338" s="25" t="s">
        <v>14</v>
      </c>
      <c r="V338" s="25" t="s">
        <v>11</v>
      </c>
      <c r="W338" s="25" t="s">
        <v>11</v>
      </c>
      <c r="X338" s="25">
        <v>0</v>
      </c>
      <c r="Y338" s="25" t="s">
        <v>11</v>
      </c>
      <c r="Z338" s="25" t="s">
        <v>1539</v>
      </c>
      <c r="AA338" s="25" t="s">
        <v>11</v>
      </c>
      <c r="AB338" s="25" t="s">
        <v>11</v>
      </c>
      <c r="AC338" s="25" t="s">
        <v>11</v>
      </c>
      <c r="AD338" s="25">
        <v>1960</v>
      </c>
      <c r="AE338" s="25">
        <v>0</v>
      </c>
      <c r="AF338" s="25">
        <v>32541</v>
      </c>
      <c r="AG338" s="25" t="s">
        <v>7294</v>
      </c>
    </row>
    <row r="339" spans="1:33">
      <c r="A339" s="25" t="s">
        <v>3073</v>
      </c>
      <c r="B339" s="25" t="s">
        <v>3074</v>
      </c>
      <c r="C339" s="25" t="s">
        <v>1541</v>
      </c>
      <c r="D339" s="25" t="s">
        <v>11</v>
      </c>
      <c r="E339" s="25" t="s">
        <v>11</v>
      </c>
      <c r="F339" s="25" t="s">
        <v>3075</v>
      </c>
      <c r="G339" s="25" t="s">
        <v>1564</v>
      </c>
      <c r="H339" s="25" t="s">
        <v>3076</v>
      </c>
      <c r="I339" s="25" t="s">
        <v>11</v>
      </c>
      <c r="J339" s="25" t="s">
        <v>11</v>
      </c>
      <c r="K339" s="25" t="s">
        <v>1707</v>
      </c>
      <c r="L339" s="25" t="s">
        <v>1623</v>
      </c>
      <c r="M339" s="25" t="s">
        <v>11</v>
      </c>
      <c r="N339" s="25" t="s">
        <v>11</v>
      </c>
      <c r="O339" s="25" t="s">
        <v>11</v>
      </c>
      <c r="P339" s="25" t="s">
        <v>11</v>
      </c>
      <c r="Q339" s="25" t="s">
        <v>11</v>
      </c>
      <c r="R339" s="25" t="s">
        <v>11</v>
      </c>
      <c r="S339" s="25" t="s">
        <v>11</v>
      </c>
      <c r="T339" s="25" t="s">
        <v>1651</v>
      </c>
      <c r="U339" s="25" t="s">
        <v>10</v>
      </c>
      <c r="V339" s="25" t="s">
        <v>11</v>
      </c>
      <c r="W339" s="25" t="s">
        <v>11</v>
      </c>
      <c r="X339" s="25">
        <v>0</v>
      </c>
      <c r="Y339" s="25" t="s">
        <v>11</v>
      </c>
      <c r="Z339" s="25" t="s">
        <v>1539</v>
      </c>
      <c r="AA339" s="25" t="s">
        <v>11</v>
      </c>
      <c r="AB339" s="25" t="s">
        <v>11</v>
      </c>
      <c r="AC339" s="25" t="s">
        <v>11</v>
      </c>
      <c r="AD339" s="25">
        <v>0</v>
      </c>
      <c r="AE339" s="25">
        <v>0</v>
      </c>
      <c r="AF339" s="25">
        <v>48800</v>
      </c>
      <c r="AG339" s="25" t="s">
        <v>2101</v>
      </c>
    </row>
    <row r="340" spans="1:33">
      <c r="A340" s="25" t="s">
        <v>5025</v>
      </c>
      <c r="B340" s="25" t="s">
        <v>5026</v>
      </c>
      <c r="C340" s="25" t="s">
        <v>1541</v>
      </c>
      <c r="D340" s="25" t="s">
        <v>11</v>
      </c>
      <c r="E340" s="25" t="s">
        <v>11</v>
      </c>
      <c r="F340" s="25" t="s">
        <v>2630</v>
      </c>
      <c r="G340" s="25" t="s">
        <v>1564</v>
      </c>
      <c r="H340" s="25" t="s">
        <v>5027</v>
      </c>
      <c r="I340" s="25" t="s">
        <v>1554</v>
      </c>
      <c r="J340" s="25" t="s">
        <v>1623</v>
      </c>
      <c r="K340" s="25" t="s">
        <v>1559</v>
      </c>
      <c r="L340" s="25" t="s">
        <v>1623</v>
      </c>
      <c r="M340" s="25" t="s">
        <v>11</v>
      </c>
      <c r="N340" s="25" t="s">
        <v>11</v>
      </c>
      <c r="O340" s="25" t="s">
        <v>11</v>
      </c>
      <c r="P340" s="25" t="s">
        <v>11</v>
      </c>
      <c r="Q340" s="25" t="s">
        <v>11</v>
      </c>
      <c r="R340" s="25" t="s">
        <v>11</v>
      </c>
      <c r="S340" s="25" t="s">
        <v>11</v>
      </c>
      <c r="T340" s="25" t="s">
        <v>1633</v>
      </c>
      <c r="U340" s="25" t="s">
        <v>10</v>
      </c>
      <c r="V340" s="25" t="s">
        <v>1546</v>
      </c>
      <c r="W340" s="25" t="s">
        <v>11</v>
      </c>
      <c r="X340" s="25">
        <v>0</v>
      </c>
      <c r="Y340" s="25" t="s">
        <v>11</v>
      </c>
      <c r="Z340" s="25" t="s">
        <v>1539</v>
      </c>
      <c r="AA340" s="25" t="s">
        <v>11</v>
      </c>
      <c r="AB340" s="25" t="s">
        <v>11</v>
      </c>
      <c r="AC340" s="25" t="s">
        <v>11</v>
      </c>
      <c r="AD340" s="25">
        <v>840</v>
      </c>
      <c r="AE340" s="25">
        <v>0</v>
      </c>
      <c r="AF340" s="25">
        <v>3316</v>
      </c>
      <c r="AG340" s="25" t="s">
        <v>1626</v>
      </c>
    </row>
    <row r="341" spans="1:33">
      <c r="A341" s="25" t="s">
        <v>2463</v>
      </c>
      <c r="B341" s="25" t="s">
        <v>2464</v>
      </c>
      <c r="C341" s="25" t="s">
        <v>1536</v>
      </c>
      <c r="D341" s="25" t="s">
        <v>11</v>
      </c>
      <c r="E341" s="25" t="s">
        <v>11</v>
      </c>
      <c r="F341" s="25" t="s">
        <v>11</v>
      </c>
      <c r="G341" s="25" t="s">
        <v>11</v>
      </c>
      <c r="H341" s="25" t="s">
        <v>2465</v>
      </c>
      <c r="I341" s="25" t="s">
        <v>1571</v>
      </c>
      <c r="J341" s="25" t="s">
        <v>1623</v>
      </c>
      <c r="K341" s="25" t="s">
        <v>1850</v>
      </c>
      <c r="L341" s="25" t="s">
        <v>1623</v>
      </c>
      <c r="M341" s="25" t="s">
        <v>11</v>
      </c>
      <c r="N341" s="25" t="s">
        <v>11</v>
      </c>
      <c r="O341" s="25" t="s">
        <v>11</v>
      </c>
      <c r="P341" s="25" t="s">
        <v>11</v>
      </c>
      <c r="Q341" s="25" t="s">
        <v>2466</v>
      </c>
      <c r="R341" s="25" t="s">
        <v>11</v>
      </c>
      <c r="S341" s="25" t="s">
        <v>11</v>
      </c>
      <c r="T341" s="25" t="s">
        <v>1852</v>
      </c>
      <c r="U341" s="25" t="s">
        <v>1563</v>
      </c>
      <c r="V341" s="25" t="s">
        <v>1853</v>
      </c>
      <c r="W341" s="25" t="s">
        <v>11</v>
      </c>
      <c r="X341" s="25">
        <v>0</v>
      </c>
      <c r="Y341" s="25" t="s">
        <v>11</v>
      </c>
      <c r="Z341" s="25" t="s">
        <v>1539</v>
      </c>
      <c r="AA341" s="25" t="s">
        <v>11</v>
      </c>
      <c r="AB341" s="25" t="s">
        <v>11</v>
      </c>
      <c r="AC341" s="25" t="s">
        <v>11</v>
      </c>
      <c r="AD341" s="25">
        <v>460</v>
      </c>
      <c r="AE341" s="25">
        <v>0</v>
      </c>
      <c r="AF341" s="25">
        <v>960</v>
      </c>
      <c r="AG341" s="25" t="s">
        <v>1854</v>
      </c>
    </row>
    <row r="342" spans="1:33">
      <c r="A342" s="25" t="s">
        <v>3520</v>
      </c>
      <c r="B342" s="25" t="s">
        <v>3521</v>
      </c>
      <c r="C342" s="25" t="s">
        <v>1541</v>
      </c>
      <c r="D342" s="25" t="s">
        <v>11</v>
      </c>
      <c r="E342" s="25" t="s">
        <v>3522</v>
      </c>
      <c r="F342" s="25" t="s">
        <v>11</v>
      </c>
      <c r="G342" s="25" t="s">
        <v>11</v>
      </c>
      <c r="H342" s="25" t="s">
        <v>3523</v>
      </c>
      <c r="I342" s="25" t="s">
        <v>1547</v>
      </c>
      <c r="J342" s="25" t="s">
        <v>1623</v>
      </c>
      <c r="K342" s="25" t="s">
        <v>1559</v>
      </c>
      <c r="L342" s="25" t="s">
        <v>1623</v>
      </c>
      <c r="M342" s="25" t="s">
        <v>11</v>
      </c>
      <c r="N342" s="25" t="s">
        <v>11</v>
      </c>
      <c r="O342" s="25" t="s">
        <v>11</v>
      </c>
      <c r="P342" s="25" t="s">
        <v>11</v>
      </c>
      <c r="Q342" s="25" t="s">
        <v>11</v>
      </c>
      <c r="R342" s="25" t="s">
        <v>11</v>
      </c>
      <c r="S342" s="25" t="s">
        <v>11</v>
      </c>
      <c r="T342" s="25" t="s">
        <v>11</v>
      </c>
      <c r="U342" s="25" t="s">
        <v>12</v>
      </c>
      <c r="V342" s="25" t="s">
        <v>1966</v>
      </c>
      <c r="W342" s="25" t="s">
        <v>11</v>
      </c>
      <c r="X342" s="25">
        <v>0</v>
      </c>
      <c r="Y342" s="25" t="s">
        <v>11</v>
      </c>
      <c r="Z342" s="25" t="s">
        <v>1539</v>
      </c>
      <c r="AA342" s="25" t="s">
        <v>11</v>
      </c>
      <c r="AB342" s="25" t="s">
        <v>11</v>
      </c>
      <c r="AC342" s="25" t="s">
        <v>11</v>
      </c>
      <c r="AD342" s="25">
        <v>840</v>
      </c>
      <c r="AE342" s="25">
        <v>0</v>
      </c>
      <c r="AF342" s="25">
        <v>3316</v>
      </c>
      <c r="AG342" s="25" t="s">
        <v>1626</v>
      </c>
    </row>
    <row r="343" spans="1:33">
      <c r="A343" s="25" t="s">
        <v>4841</v>
      </c>
      <c r="B343" s="25" t="s">
        <v>4842</v>
      </c>
      <c r="C343" s="25" t="s">
        <v>1541</v>
      </c>
      <c r="D343" s="25" t="s">
        <v>11</v>
      </c>
      <c r="E343" s="25" t="s">
        <v>11</v>
      </c>
      <c r="F343" s="25" t="s">
        <v>11</v>
      </c>
      <c r="G343" s="25" t="s">
        <v>11</v>
      </c>
      <c r="H343" s="25" t="s">
        <v>4843</v>
      </c>
      <c r="I343" s="25" t="s">
        <v>1846</v>
      </c>
      <c r="J343" s="25" t="s">
        <v>1623</v>
      </c>
      <c r="K343" s="25" t="s">
        <v>1552</v>
      </c>
      <c r="L343" s="25" t="s">
        <v>1623</v>
      </c>
      <c r="M343" s="25" t="s">
        <v>11</v>
      </c>
      <c r="N343" s="25" t="s">
        <v>11</v>
      </c>
      <c r="O343" s="25" t="s">
        <v>11</v>
      </c>
      <c r="P343" s="25" t="s">
        <v>11</v>
      </c>
      <c r="Q343" s="25" t="s">
        <v>11</v>
      </c>
      <c r="R343" s="25" t="s">
        <v>11</v>
      </c>
      <c r="S343" s="25" t="s">
        <v>11</v>
      </c>
      <c r="T343" s="25" t="s">
        <v>1633</v>
      </c>
      <c r="U343" s="25" t="s">
        <v>16</v>
      </c>
      <c r="V343" s="25" t="s">
        <v>1546</v>
      </c>
      <c r="W343" s="25" t="s">
        <v>11</v>
      </c>
      <c r="X343" s="25">
        <v>0</v>
      </c>
      <c r="Y343" s="25" t="s">
        <v>11</v>
      </c>
      <c r="Z343" s="25" t="s">
        <v>1539</v>
      </c>
      <c r="AA343" s="25" t="s">
        <v>11</v>
      </c>
      <c r="AB343" s="25" t="s">
        <v>11</v>
      </c>
      <c r="AC343" s="25" t="s">
        <v>11</v>
      </c>
      <c r="AD343" s="25">
        <v>560</v>
      </c>
      <c r="AE343" s="25">
        <v>0</v>
      </c>
      <c r="AF343" s="25">
        <v>14521.58</v>
      </c>
      <c r="AG343" s="25" t="s">
        <v>7295</v>
      </c>
    </row>
    <row r="344" spans="1:33">
      <c r="A344" s="25" t="s">
        <v>3105</v>
      </c>
      <c r="B344" s="25" t="s">
        <v>3106</v>
      </c>
      <c r="C344" s="25" t="s">
        <v>1541</v>
      </c>
      <c r="D344" s="25" t="s">
        <v>11</v>
      </c>
      <c r="E344" s="25" t="s">
        <v>11</v>
      </c>
      <c r="F344" s="25" t="s">
        <v>11</v>
      </c>
      <c r="G344" s="25" t="s">
        <v>11</v>
      </c>
      <c r="H344" s="25" t="s">
        <v>1767</v>
      </c>
      <c r="I344" s="25" t="s">
        <v>11</v>
      </c>
      <c r="J344" s="25" t="s">
        <v>11</v>
      </c>
      <c r="K344" s="25" t="s">
        <v>11</v>
      </c>
      <c r="L344" s="25" t="s">
        <v>1623</v>
      </c>
      <c r="M344" s="25" t="s">
        <v>11</v>
      </c>
      <c r="N344" s="25" t="s">
        <v>11</v>
      </c>
      <c r="O344" s="25" t="s">
        <v>11</v>
      </c>
      <c r="P344" s="25" t="s">
        <v>11</v>
      </c>
      <c r="Q344" s="25" t="s">
        <v>11</v>
      </c>
      <c r="R344" s="25" t="s">
        <v>11</v>
      </c>
      <c r="S344" s="25" t="s">
        <v>11</v>
      </c>
      <c r="T344" s="25" t="s">
        <v>2071</v>
      </c>
      <c r="U344" s="25" t="s">
        <v>1544</v>
      </c>
      <c r="V344" s="25" t="s">
        <v>11</v>
      </c>
      <c r="W344" s="25" t="s">
        <v>11</v>
      </c>
      <c r="X344" s="25">
        <v>0</v>
      </c>
      <c r="Y344" s="25" t="s">
        <v>11</v>
      </c>
      <c r="Z344" s="25" t="s">
        <v>1539</v>
      </c>
      <c r="AA344" s="25" t="s">
        <v>11</v>
      </c>
      <c r="AB344" s="25" t="s">
        <v>11</v>
      </c>
      <c r="AC344" s="25" t="s">
        <v>11</v>
      </c>
      <c r="AD344" s="25">
        <v>0</v>
      </c>
      <c r="AE344" s="25">
        <v>3970.36</v>
      </c>
      <c r="AF344" s="25">
        <v>49652</v>
      </c>
      <c r="AG344" s="25" t="s">
        <v>3107</v>
      </c>
    </row>
    <row r="345" spans="1:33">
      <c r="A345" s="25" t="s">
        <v>2361</v>
      </c>
      <c r="B345" s="25" t="s">
        <v>2362</v>
      </c>
      <c r="C345" s="25" t="s">
        <v>1536</v>
      </c>
      <c r="D345" s="25" t="s">
        <v>11</v>
      </c>
      <c r="E345" s="25" t="s">
        <v>11</v>
      </c>
      <c r="F345" s="25" t="s">
        <v>11</v>
      </c>
      <c r="G345" s="25" t="s">
        <v>11</v>
      </c>
      <c r="H345" s="25" t="s">
        <v>2363</v>
      </c>
      <c r="I345" s="25" t="s">
        <v>1547</v>
      </c>
      <c r="J345" s="25" t="s">
        <v>1623</v>
      </c>
      <c r="K345" s="25" t="s">
        <v>1537</v>
      </c>
      <c r="L345" s="25" t="s">
        <v>1623</v>
      </c>
      <c r="M345" s="25" t="s">
        <v>11</v>
      </c>
      <c r="N345" s="25" t="s">
        <v>11</v>
      </c>
      <c r="O345" s="25" t="s">
        <v>11</v>
      </c>
      <c r="P345" s="25" t="s">
        <v>11</v>
      </c>
      <c r="Q345" s="25" t="s">
        <v>11</v>
      </c>
      <c r="R345" s="25" t="s">
        <v>11</v>
      </c>
      <c r="S345" s="25" t="s">
        <v>11</v>
      </c>
      <c r="T345" s="25" t="s">
        <v>2364</v>
      </c>
      <c r="U345" s="25" t="s">
        <v>1544</v>
      </c>
      <c r="V345" s="25" t="s">
        <v>11</v>
      </c>
      <c r="W345" s="25" t="s">
        <v>11</v>
      </c>
      <c r="X345" s="25">
        <v>0</v>
      </c>
      <c r="Y345" s="25" t="s">
        <v>11</v>
      </c>
      <c r="Z345" s="25" t="s">
        <v>1539</v>
      </c>
      <c r="AA345" s="25" t="s">
        <v>11</v>
      </c>
      <c r="AB345" s="25" t="s">
        <v>11</v>
      </c>
      <c r="AC345" s="25" t="s">
        <v>11</v>
      </c>
      <c r="AD345" s="25">
        <v>230</v>
      </c>
      <c r="AE345" s="25">
        <v>0</v>
      </c>
      <c r="AF345" s="25">
        <v>980</v>
      </c>
      <c r="AG345" s="25" t="s">
        <v>1549</v>
      </c>
    </row>
    <row r="346" spans="1:33">
      <c r="A346" s="25" t="s">
        <v>2925</v>
      </c>
      <c r="B346" s="25" t="s">
        <v>2926</v>
      </c>
      <c r="C346" s="25" t="s">
        <v>1541</v>
      </c>
      <c r="D346" s="25" t="s">
        <v>11</v>
      </c>
      <c r="E346" s="25" t="s">
        <v>11</v>
      </c>
      <c r="F346" s="25" t="s">
        <v>11</v>
      </c>
      <c r="G346" s="25" t="s">
        <v>11</v>
      </c>
      <c r="H346" s="25" t="s">
        <v>2927</v>
      </c>
      <c r="I346" s="25" t="s">
        <v>11</v>
      </c>
      <c r="J346" s="25" t="s">
        <v>11</v>
      </c>
      <c r="K346" s="25" t="s">
        <v>11</v>
      </c>
      <c r="L346" s="25" t="s">
        <v>1623</v>
      </c>
      <c r="M346" s="25" t="s">
        <v>11</v>
      </c>
      <c r="N346" s="25" t="s">
        <v>11</v>
      </c>
      <c r="O346" s="25" t="s">
        <v>11</v>
      </c>
      <c r="P346" s="25" t="s">
        <v>11</v>
      </c>
      <c r="Q346" s="25" t="s">
        <v>11</v>
      </c>
      <c r="R346" s="25" t="s">
        <v>11</v>
      </c>
      <c r="S346" s="25" t="s">
        <v>11</v>
      </c>
      <c r="T346" s="25" t="s">
        <v>1651</v>
      </c>
      <c r="U346" s="25" t="s">
        <v>10</v>
      </c>
      <c r="V346" s="25" t="s">
        <v>11</v>
      </c>
      <c r="W346" s="25" t="s">
        <v>11</v>
      </c>
      <c r="X346" s="25">
        <v>0</v>
      </c>
      <c r="Y346" s="25" t="s">
        <v>11</v>
      </c>
      <c r="Z346" s="25" t="s">
        <v>1539</v>
      </c>
      <c r="AA346" s="25" t="s">
        <v>11</v>
      </c>
      <c r="AB346" s="25" t="s">
        <v>11</v>
      </c>
      <c r="AC346" s="25" t="s">
        <v>11</v>
      </c>
      <c r="AD346" s="25">
        <v>1120</v>
      </c>
      <c r="AE346" s="25">
        <v>0</v>
      </c>
      <c r="AF346" s="25">
        <v>9366.51</v>
      </c>
      <c r="AG346" s="25" t="s">
        <v>7296</v>
      </c>
    </row>
    <row r="347" spans="1:33">
      <c r="A347" s="25" t="s">
        <v>4631</v>
      </c>
      <c r="B347" s="25" t="s">
        <v>4632</v>
      </c>
      <c r="C347" s="25" t="s">
        <v>1541</v>
      </c>
      <c r="D347" s="25" t="s">
        <v>11</v>
      </c>
      <c r="E347" s="25" t="s">
        <v>11</v>
      </c>
      <c r="F347" s="25" t="s">
        <v>11</v>
      </c>
      <c r="G347" s="25" t="s">
        <v>11</v>
      </c>
      <c r="H347" s="25" t="s">
        <v>4633</v>
      </c>
      <c r="I347" s="25" t="s">
        <v>11</v>
      </c>
      <c r="J347" s="25" t="s">
        <v>11</v>
      </c>
      <c r="K347" s="25" t="s">
        <v>11</v>
      </c>
      <c r="L347" s="25" t="s">
        <v>1032</v>
      </c>
      <c r="M347" s="25" t="s">
        <v>11</v>
      </c>
      <c r="N347" s="25" t="s">
        <v>11</v>
      </c>
      <c r="O347" s="25" t="s">
        <v>11</v>
      </c>
      <c r="P347" s="25" t="s">
        <v>11</v>
      </c>
      <c r="Q347" s="25" t="s">
        <v>11</v>
      </c>
      <c r="R347" s="25" t="s">
        <v>11</v>
      </c>
      <c r="S347" s="25" t="s">
        <v>11</v>
      </c>
      <c r="T347" s="25" t="s">
        <v>1670</v>
      </c>
      <c r="U347" s="25" t="s">
        <v>10</v>
      </c>
      <c r="V347" s="25" t="s">
        <v>11</v>
      </c>
      <c r="W347" s="25" t="s">
        <v>11</v>
      </c>
      <c r="X347" s="25">
        <v>0</v>
      </c>
      <c r="Y347" s="25" t="s">
        <v>11</v>
      </c>
      <c r="Z347" s="25" t="s">
        <v>1539</v>
      </c>
      <c r="AA347" s="25" t="s">
        <v>11</v>
      </c>
      <c r="AB347" s="25" t="s">
        <v>11</v>
      </c>
      <c r="AC347" s="25" t="s">
        <v>11</v>
      </c>
      <c r="AD347" s="25">
        <v>0</v>
      </c>
      <c r="AE347" s="25">
        <v>0</v>
      </c>
      <c r="AF347" s="25">
        <v>6187</v>
      </c>
      <c r="AG347" s="25" t="s">
        <v>4634</v>
      </c>
    </row>
    <row r="348" spans="1:33">
      <c r="A348" s="25" t="s">
        <v>2922</v>
      </c>
      <c r="B348" s="25" t="s">
        <v>2923</v>
      </c>
      <c r="C348" s="25" t="s">
        <v>1541</v>
      </c>
      <c r="D348" s="25" t="s">
        <v>11</v>
      </c>
      <c r="E348" s="25" t="s">
        <v>11</v>
      </c>
      <c r="F348" s="25" t="s">
        <v>11</v>
      </c>
      <c r="G348" s="25" t="s">
        <v>11</v>
      </c>
      <c r="H348" s="25" t="s">
        <v>2924</v>
      </c>
      <c r="I348" s="25" t="s">
        <v>11</v>
      </c>
      <c r="J348" s="25" t="s">
        <v>11</v>
      </c>
      <c r="K348" s="25" t="s">
        <v>11</v>
      </c>
      <c r="L348" s="25" t="s">
        <v>1623</v>
      </c>
      <c r="M348" s="25" t="s">
        <v>11</v>
      </c>
      <c r="N348" s="25" t="s">
        <v>11</v>
      </c>
      <c r="O348" s="25" t="s">
        <v>11</v>
      </c>
      <c r="P348" s="25" t="s">
        <v>11</v>
      </c>
      <c r="Q348" s="25" t="s">
        <v>11</v>
      </c>
      <c r="R348" s="25" t="s">
        <v>11</v>
      </c>
      <c r="S348" s="25" t="s">
        <v>11</v>
      </c>
      <c r="T348" s="25" t="s">
        <v>1651</v>
      </c>
      <c r="U348" s="25" t="s">
        <v>10</v>
      </c>
      <c r="V348" s="25" t="s">
        <v>11</v>
      </c>
      <c r="W348" s="25" t="s">
        <v>11</v>
      </c>
      <c r="X348" s="25">
        <v>0</v>
      </c>
      <c r="Y348" s="25" t="s">
        <v>11</v>
      </c>
      <c r="Z348" s="25" t="s">
        <v>1539</v>
      </c>
      <c r="AA348" s="25" t="s">
        <v>11</v>
      </c>
      <c r="AB348" s="25" t="s">
        <v>11</v>
      </c>
      <c r="AC348" s="25" t="s">
        <v>11</v>
      </c>
      <c r="AD348" s="25">
        <v>400</v>
      </c>
      <c r="AE348" s="25">
        <v>0</v>
      </c>
      <c r="AF348" s="25">
        <v>29400</v>
      </c>
      <c r="AG348" s="25" t="s">
        <v>7297</v>
      </c>
    </row>
    <row r="349" spans="1:33">
      <c r="A349" s="25" t="s">
        <v>4118</v>
      </c>
      <c r="B349" s="25" t="s">
        <v>4119</v>
      </c>
      <c r="C349" s="25" t="s">
        <v>1536</v>
      </c>
      <c r="D349" s="25" t="s">
        <v>11</v>
      </c>
      <c r="E349" s="25" t="s">
        <v>11</v>
      </c>
      <c r="F349" s="25" t="s">
        <v>11</v>
      </c>
      <c r="G349" s="25" t="s">
        <v>11</v>
      </c>
      <c r="H349" s="25" t="s">
        <v>4120</v>
      </c>
      <c r="I349" s="25" t="s">
        <v>11</v>
      </c>
      <c r="J349" s="25" t="s">
        <v>11</v>
      </c>
      <c r="K349" s="25" t="s">
        <v>11</v>
      </c>
      <c r="L349" s="25" t="s">
        <v>1623</v>
      </c>
      <c r="M349" s="25" t="s">
        <v>11</v>
      </c>
      <c r="N349" s="25" t="s">
        <v>11</v>
      </c>
      <c r="O349" s="25" t="s">
        <v>11</v>
      </c>
      <c r="P349" s="25" t="s">
        <v>11</v>
      </c>
      <c r="Q349" s="25" t="s">
        <v>11</v>
      </c>
      <c r="R349" s="25" t="s">
        <v>11</v>
      </c>
      <c r="S349" s="25" t="s">
        <v>11</v>
      </c>
      <c r="T349" s="25" t="s">
        <v>1633</v>
      </c>
      <c r="U349" s="25" t="s">
        <v>14</v>
      </c>
      <c r="V349" s="25" t="s">
        <v>11</v>
      </c>
      <c r="W349" s="25" t="s">
        <v>11</v>
      </c>
      <c r="X349" s="25">
        <v>0</v>
      </c>
      <c r="Y349" s="25" t="s">
        <v>11</v>
      </c>
      <c r="Z349" s="25" t="s">
        <v>1539</v>
      </c>
      <c r="AA349" s="25" t="s">
        <v>11</v>
      </c>
      <c r="AB349" s="25" t="s">
        <v>11</v>
      </c>
      <c r="AC349" s="25" t="s">
        <v>11</v>
      </c>
      <c r="AD349" s="25">
        <v>1120</v>
      </c>
      <c r="AE349" s="25">
        <v>0</v>
      </c>
      <c r="AF349" s="25">
        <v>8933.49</v>
      </c>
      <c r="AG349" s="25" t="s">
        <v>7298</v>
      </c>
    </row>
    <row r="350" spans="1:33">
      <c r="A350" s="25" t="s">
        <v>3370</v>
      </c>
      <c r="B350" s="25" t="s">
        <v>3371</v>
      </c>
      <c r="C350" s="25" t="s">
        <v>1536</v>
      </c>
      <c r="D350" s="25" t="s">
        <v>11</v>
      </c>
      <c r="E350" s="25" t="s">
        <v>11</v>
      </c>
      <c r="F350" s="25" t="s">
        <v>3372</v>
      </c>
      <c r="G350" s="25" t="s">
        <v>1630</v>
      </c>
      <c r="H350" s="25" t="s">
        <v>3373</v>
      </c>
      <c r="I350" s="25" t="s">
        <v>11</v>
      </c>
      <c r="J350" s="25" t="s">
        <v>11</v>
      </c>
      <c r="K350" s="25" t="s">
        <v>3301</v>
      </c>
      <c r="L350" s="25" t="s">
        <v>1623</v>
      </c>
      <c r="M350" s="25" t="s">
        <v>11</v>
      </c>
      <c r="N350" s="25" t="s">
        <v>11</v>
      </c>
      <c r="O350" s="25" t="s">
        <v>11</v>
      </c>
      <c r="P350" s="25" t="s">
        <v>11</v>
      </c>
      <c r="Q350" s="25" t="s">
        <v>11</v>
      </c>
      <c r="R350" s="25" t="s">
        <v>11</v>
      </c>
      <c r="S350" s="25" t="s">
        <v>11</v>
      </c>
      <c r="T350" s="25" t="s">
        <v>1651</v>
      </c>
      <c r="U350" s="25" t="s">
        <v>16</v>
      </c>
      <c r="V350" s="25" t="s">
        <v>11</v>
      </c>
      <c r="W350" s="25" t="s">
        <v>11</v>
      </c>
      <c r="X350" s="25">
        <v>0</v>
      </c>
      <c r="Y350" s="25" t="s">
        <v>11</v>
      </c>
      <c r="Z350" s="25" t="s">
        <v>1645</v>
      </c>
      <c r="AA350" s="25" t="s">
        <v>1815</v>
      </c>
      <c r="AB350" s="25" t="s">
        <v>1940</v>
      </c>
      <c r="AC350" s="25" t="s">
        <v>11</v>
      </c>
      <c r="AD350" s="25">
        <v>0</v>
      </c>
      <c r="AE350" s="25">
        <v>0</v>
      </c>
      <c r="AF350" s="25">
        <v>0</v>
      </c>
      <c r="AG350" s="25" t="s">
        <v>7</v>
      </c>
    </row>
    <row r="351" spans="1:33">
      <c r="A351" s="25" t="s">
        <v>2302</v>
      </c>
      <c r="B351" s="25" t="s">
        <v>2303</v>
      </c>
      <c r="C351" s="25" t="s">
        <v>1536</v>
      </c>
      <c r="D351" s="25" t="s">
        <v>11</v>
      </c>
      <c r="E351" s="25" t="s">
        <v>11</v>
      </c>
      <c r="F351" s="25" t="s">
        <v>11</v>
      </c>
      <c r="G351" s="25" t="s">
        <v>11</v>
      </c>
      <c r="H351" s="25" t="s">
        <v>2304</v>
      </c>
      <c r="I351" s="25" t="s">
        <v>1547</v>
      </c>
      <c r="J351" s="25" t="s">
        <v>1623</v>
      </c>
      <c r="K351" s="25" t="s">
        <v>2305</v>
      </c>
      <c r="L351" s="25" t="s">
        <v>1623</v>
      </c>
      <c r="M351" s="25" t="s">
        <v>11</v>
      </c>
      <c r="N351" s="25" t="s">
        <v>11</v>
      </c>
      <c r="O351" s="25" t="s">
        <v>11</v>
      </c>
      <c r="P351" s="25" t="s">
        <v>11</v>
      </c>
      <c r="Q351" s="25" t="s">
        <v>11</v>
      </c>
      <c r="R351" s="25" t="s">
        <v>11</v>
      </c>
      <c r="S351" s="25" t="s">
        <v>11</v>
      </c>
      <c r="T351" s="25" t="s">
        <v>2306</v>
      </c>
      <c r="U351" s="25" t="s">
        <v>1544</v>
      </c>
      <c r="V351" s="25" t="s">
        <v>11</v>
      </c>
      <c r="W351" s="25" t="s">
        <v>11</v>
      </c>
      <c r="X351" s="25">
        <v>0</v>
      </c>
      <c r="Y351" s="25" t="s">
        <v>11</v>
      </c>
      <c r="Z351" s="25" t="s">
        <v>1539</v>
      </c>
      <c r="AA351" s="25" t="s">
        <v>11</v>
      </c>
      <c r="AB351" s="25" t="s">
        <v>11</v>
      </c>
      <c r="AC351" s="25" t="s">
        <v>11</v>
      </c>
      <c r="AD351" s="25">
        <v>1070</v>
      </c>
      <c r="AE351" s="25">
        <v>0</v>
      </c>
      <c r="AF351" s="25">
        <v>7858.86</v>
      </c>
      <c r="AG351" s="25" t="s">
        <v>7299</v>
      </c>
    </row>
    <row r="352" spans="1:33">
      <c r="A352" s="25" t="s">
        <v>4675</v>
      </c>
      <c r="B352" s="25" t="s">
        <v>4676</v>
      </c>
      <c r="C352" s="25" t="s">
        <v>1541</v>
      </c>
      <c r="D352" s="25" t="s">
        <v>11</v>
      </c>
      <c r="E352" s="25" t="s">
        <v>11</v>
      </c>
      <c r="F352" s="25" t="s">
        <v>11</v>
      </c>
      <c r="G352" s="25" t="s">
        <v>11</v>
      </c>
      <c r="H352" s="25" t="s">
        <v>4677</v>
      </c>
      <c r="I352" s="25" t="s">
        <v>11</v>
      </c>
      <c r="J352" s="25" t="s">
        <v>11</v>
      </c>
      <c r="K352" s="25" t="s">
        <v>11</v>
      </c>
      <c r="L352" s="25" t="s">
        <v>1623</v>
      </c>
      <c r="M352" s="25" t="s">
        <v>11</v>
      </c>
      <c r="N352" s="25" t="s">
        <v>11</v>
      </c>
      <c r="O352" s="25" t="s">
        <v>11</v>
      </c>
      <c r="P352" s="25" t="s">
        <v>11</v>
      </c>
      <c r="Q352" s="25" t="s">
        <v>11</v>
      </c>
      <c r="R352" s="25" t="s">
        <v>11</v>
      </c>
      <c r="S352" s="25" t="s">
        <v>11</v>
      </c>
      <c r="T352" s="25" t="s">
        <v>1775</v>
      </c>
      <c r="U352" s="201" t="s">
        <v>10</v>
      </c>
      <c r="V352" s="25" t="s">
        <v>11</v>
      </c>
      <c r="W352" s="25" t="s">
        <v>11</v>
      </c>
      <c r="X352" s="25">
        <v>0</v>
      </c>
      <c r="Y352" s="25" t="s">
        <v>11</v>
      </c>
      <c r="Z352" s="25" t="s">
        <v>1645</v>
      </c>
      <c r="AA352" s="25" t="s">
        <v>1707</v>
      </c>
      <c r="AB352" s="25" t="s">
        <v>1716</v>
      </c>
      <c r="AC352" s="25" t="s">
        <v>11</v>
      </c>
      <c r="AD352" s="25">
        <v>0</v>
      </c>
      <c r="AE352" s="25">
        <v>0</v>
      </c>
      <c r="AF352" s="25">
        <v>0</v>
      </c>
      <c r="AG352" s="25" t="s">
        <v>7</v>
      </c>
    </row>
    <row r="353" spans="1:33">
      <c r="A353" s="25" t="s">
        <v>5275</v>
      </c>
      <c r="B353" s="25" t="s">
        <v>5276</v>
      </c>
      <c r="C353" s="25" t="s">
        <v>1541</v>
      </c>
      <c r="D353" s="25" t="s">
        <v>11</v>
      </c>
      <c r="E353" s="25" t="s">
        <v>11</v>
      </c>
      <c r="F353" s="25" t="s">
        <v>11</v>
      </c>
      <c r="G353" s="25" t="s">
        <v>11</v>
      </c>
      <c r="H353" s="25" t="s">
        <v>5274</v>
      </c>
      <c r="I353" s="25" t="s">
        <v>11</v>
      </c>
      <c r="J353" s="25" t="s">
        <v>11</v>
      </c>
      <c r="K353" s="25" t="s">
        <v>11</v>
      </c>
      <c r="L353" s="25" t="s">
        <v>1623</v>
      </c>
      <c r="M353" s="25" t="s">
        <v>11</v>
      </c>
      <c r="N353" s="25" t="s">
        <v>11</v>
      </c>
      <c r="O353" s="25" t="s">
        <v>11</v>
      </c>
      <c r="P353" s="25" t="s">
        <v>11</v>
      </c>
      <c r="Q353" s="25" t="s">
        <v>11</v>
      </c>
      <c r="R353" s="25" t="s">
        <v>11</v>
      </c>
      <c r="S353" s="25" t="s">
        <v>11</v>
      </c>
      <c r="T353" s="25" t="s">
        <v>1651</v>
      </c>
      <c r="U353" s="25" t="s">
        <v>16</v>
      </c>
      <c r="V353" s="25" t="s">
        <v>11</v>
      </c>
      <c r="W353" s="25" t="s">
        <v>11</v>
      </c>
      <c r="X353" s="25">
        <v>0</v>
      </c>
      <c r="Y353" s="25" t="s">
        <v>11</v>
      </c>
      <c r="Z353" s="25" t="s">
        <v>1539</v>
      </c>
      <c r="AA353" s="25" t="s">
        <v>11</v>
      </c>
      <c r="AB353" s="25" t="s">
        <v>11</v>
      </c>
      <c r="AC353" s="25" t="s">
        <v>11</v>
      </c>
      <c r="AD353" s="25">
        <v>1120</v>
      </c>
      <c r="AE353" s="25">
        <v>0</v>
      </c>
      <c r="AF353" s="25">
        <v>17800</v>
      </c>
      <c r="AG353" s="25" t="s">
        <v>5005</v>
      </c>
    </row>
    <row r="354" spans="1:33">
      <c r="A354" s="25" t="s">
        <v>2375</v>
      </c>
      <c r="B354" s="25" t="s">
        <v>2376</v>
      </c>
      <c r="C354" s="25" t="s">
        <v>1541</v>
      </c>
      <c r="D354" s="25" t="s">
        <v>11</v>
      </c>
      <c r="E354" s="25" t="s">
        <v>11</v>
      </c>
      <c r="F354" s="25" t="s">
        <v>11</v>
      </c>
      <c r="G354" s="25" t="s">
        <v>11</v>
      </c>
      <c r="H354" s="25" t="s">
        <v>2377</v>
      </c>
      <c r="I354" s="25" t="s">
        <v>11</v>
      </c>
      <c r="J354" s="25" t="s">
        <v>11</v>
      </c>
      <c r="K354" s="25" t="s">
        <v>11</v>
      </c>
      <c r="L354" s="25" t="s">
        <v>1623</v>
      </c>
      <c r="M354" s="25" t="s">
        <v>11</v>
      </c>
      <c r="N354" s="25" t="s">
        <v>11</v>
      </c>
      <c r="O354" s="25" t="s">
        <v>11</v>
      </c>
      <c r="P354" s="25" t="s">
        <v>11</v>
      </c>
      <c r="Q354" s="25" t="s">
        <v>11</v>
      </c>
      <c r="R354" s="25" t="s">
        <v>11</v>
      </c>
      <c r="S354" s="25" t="s">
        <v>11</v>
      </c>
      <c r="T354" s="25" t="s">
        <v>1729</v>
      </c>
      <c r="U354" s="25" t="s">
        <v>16</v>
      </c>
      <c r="V354" s="25" t="s">
        <v>11</v>
      </c>
      <c r="W354" s="25" t="s">
        <v>11</v>
      </c>
      <c r="X354" s="25">
        <v>0</v>
      </c>
      <c r="Y354" s="25" t="s">
        <v>11</v>
      </c>
      <c r="Z354" s="25" t="s">
        <v>1539</v>
      </c>
      <c r="AA354" s="25" t="s">
        <v>11</v>
      </c>
      <c r="AB354" s="25" t="s">
        <v>11</v>
      </c>
      <c r="AC354" s="25" t="s">
        <v>11</v>
      </c>
      <c r="AD354" s="25">
        <v>3780</v>
      </c>
      <c r="AE354" s="25">
        <v>0</v>
      </c>
      <c r="AF354" s="25">
        <v>29750</v>
      </c>
      <c r="AG354" s="25" t="s">
        <v>7300</v>
      </c>
    </row>
    <row r="355" spans="1:33">
      <c r="A355" s="25" t="s">
        <v>2902</v>
      </c>
      <c r="B355" s="25" t="s">
        <v>2903</v>
      </c>
      <c r="C355" s="25" t="s">
        <v>1541</v>
      </c>
      <c r="D355" s="25" t="s">
        <v>11</v>
      </c>
      <c r="E355" s="25" t="s">
        <v>11</v>
      </c>
      <c r="F355" s="25" t="s">
        <v>11</v>
      </c>
      <c r="G355" s="25" t="s">
        <v>11</v>
      </c>
      <c r="H355" s="25" t="s">
        <v>2904</v>
      </c>
      <c r="I355" s="25" t="s">
        <v>11</v>
      </c>
      <c r="J355" s="25" t="s">
        <v>11</v>
      </c>
      <c r="K355" s="25" t="s">
        <v>11</v>
      </c>
      <c r="L355" s="25" t="s">
        <v>1623</v>
      </c>
      <c r="M355" s="25" t="s">
        <v>11</v>
      </c>
      <c r="N355" s="25" t="s">
        <v>11</v>
      </c>
      <c r="O355" s="25" t="s">
        <v>11</v>
      </c>
      <c r="P355" s="25" t="s">
        <v>11</v>
      </c>
      <c r="Q355" s="25" t="s">
        <v>11</v>
      </c>
      <c r="R355" s="25" t="s">
        <v>11</v>
      </c>
      <c r="S355" s="25" t="s">
        <v>11</v>
      </c>
      <c r="T355" s="25" t="s">
        <v>1651</v>
      </c>
      <c r="U355" s="25" t="s">
        <v>12</v>
      </c>
      <c r="V355" s="25" t="s">
        <v>11</v>
      </c>
      <c r="W355" s="25" t="s">
        <v>11</v>
      </c>
      <c r="X355" s="25">
        <v>0</v>
      </c>
      <c r="Y355" s="25" t="s">
        <v>11</v>
      </c>
      <c r="Z355" s="25" t="s">
        <v>1539</v>
      </c>
      <c r="AA355" s="25" t="s">
        <v>11</v>
      </c>
      <c r="AB355" s="25" t="s">
        <v>11</v>
      </c>
      <c r="AC355" s="25" t="s">
        <v>11</v>
      </c>
      <c r="AD355" s="25">
        <v>840</v>
      </c>
      <c r="AE355" s="25">
        <v>0</v>
      </c>
      <c r="AF355" s="25">
        <v>12483.26</v>
      </c>
      <c r="AG355" s="25" t="s">
        <v>7301</v>
      </c>
    </row>
    <row r="356" spans="1:33">
      <c r="A356" s="25" t="s">
        <v>4268</v>
      </c>
      <c r="B356" s="25" t="s">
        <v>4269</v>
      </c>
      <c r="C356" s="25" t="s">
        <v>1541</v>
      </c>
      <c r="D356" s="25" t="s">
        <v>11</v>
      </c>
      <c r="E356" s="25" t="s">
        <v>11</v>
      </c>
      <c r="F356" s="25" t="s">
        <v>11</v>
      </c>
      <c r="G356" s="25" t="s">
        <v>11</v>
      </c>
      <c r="H356" s="25" t="s">
        <v>4270</v>
      </c>
      <c r="I356" s="25" t="s">
        <v>11</v>
      </c>
      <c r="J356" s="25" t="s">
        <v>11</v>
      </c>
      <c r="K356" s="25" t="s">
        <v>11</v>
      </c>
      <c r="L356" s="25" t="s">
        <v>1623</v>
      </c>
      <c r="M356" s="25" t="s">
        <v>11</v>
      </c>
      <c r="N356" s="25" t="s">
        <v>11</v>
      </c>
      <c r="O356" s="25" t="s">
        <v>11</v>
      </c>
      <c r="P356" s="25" t="s">
        <v>11</v>
      </c>
      <c r="Q356" s="25" t="s">
        <v>11</v>
      </c>
      <c r="R356" s="25" t="s">
        <v>11</v>
      </c>
      <c r="S356" s="25" t="s">
        <v>11</v>
      </c>
      <c r="T356" s="25" t="s">
        <v>1651</v>
      </c>
      <c r="U356" s="25" t="s">
        <v>12</v>
      </c>
      <c r="V356" s="25" t="s">
        <v>11</v>
      </c>
      <c r="W356" s="25" t="s">
        <v>11</v>
      </c>
      <c r="X356" s="25">
        <v>0</v>
      </c>
      <c r="Y356" s="25" t="s">
        <v>11</v>
      </c>
      <c r="Z356" s="25" t="s">
        <v>1539</v>
      </c>
      <c r="AA356" s="25" t="s">
        <v>11</v>
      </c>
      <c r="AB356" s="25" t="s">
        <v>11</v>
      </c>
      <c r="AC356" s="25" t="s">
        <v>11</v>
      </c>
      <c r="AD356" s="25">
        <v>0</v>
      </c>
      <c r="AE356" s="25">
        <v>0</v>
      </c>
      <c r="AF356" s="25">
        <v>20825.53</v>
      </c>
      <c r="AG356" s="25" t="s">
        <v>7302</v>
      </c>
    </row>
    <row r="357" spans="1:33">
      <c r="A357" s="25" t="s">
        <v>2061</v>
      </c>
      <c r="B357" s="25" t="s">
        <v>2062</v>
      </c>
      <c r="C357" s="25" t="s">
        <v>1541</v>
      </c>
      <c r="D357" s="25" t="s">
        <v>11</v>
      </c>
      <c r="E357" s="25" t="s">
        <v>11</v>
      </c>
      <c r="F357" s="25" t="s">
        <v>11</v>
      </c>
      <c r="G357" s="25" t="s">
        <v>11</v>
      </c>
      <c r="H357" s="25" t="s">
        <v>2063</v>
      </c>
      <c r="I357" s="25" t="s">
        <v>1846</v>
      </c>
      <c r="J357" s="25" t="s">
        <v>1623</v>
      </c>
      <c r="K357" s="25" t="s">
        <v>1553</v>
      </c>
      <c r="L357" s="25" t="s">
        <v>1623</v>
      </c>
      <c r="M357" s="25" t="s">
        <v>11</v>
      </c>
      <c r="N357" s="25" t="s">
        <v>11</v>
      </c>
      <c r="O357" s="25" t="s">
        <v>11</v>
      </c>
      <c r="P357" s="25" t="s">
        <v>11</v>
      </c>
      <c r="Q357" s="25" t="s">
        <v>11</v>
      </c>
      <c r="R357" s="25" t="s">
        <v>11</v>
      </c>
      <c r="S357" s="25" t="s">
        <v>11</v>
      </c>
      <c r="T357" s="25" t="s">
        <v>1633</v>
      </c>
      <c r="U357" s="25" t="s">
        <v>16</v>
      </c>
      <c r="V357" s="25" t="s">
        <v>11</v>
      </c>
      <c r="W357" s="25" t="s">
        <v>11</v>
      </c>
      <c r="X357" s="25">
        <v>0</v>
      </c>
      <c r="Y357" s="25" t="s">
        <v>11</v>
      </c>
      <c r="Z357" s="25" t="s">
        <v>1539</v>
      </c>
      <c r="AA357" s="25" t="s">
        <v>11</v>
      </c>
      <c r="AB357" s="25" t="s">
        <v>11</v>
      </c>
      <c r="AC357" s="25" t="s">
        <v>11</v>
      </c>
      <c r="AD357" s="25">
        <v>0</v>
      </c>
      <c r="AE357" s="25">
        <v>0</v>
      </c>
      <c r="AF357" s="25">
        <v>0</v>
      </c>
      <c r="AG357" s="25" t="s">
        <v>7</v>
      </c>
    </row>
    <row r="358" spans="1:33">
      <c r="A358" s="25" t="s">
        <v>4077</v>
      </c>
      <c r="B358" s="25" t="s">
        <v>4078</v>
      </c>
      <c r="C358" s="25" t="s">
        <v>1536</v>
      </c>
      <c r="D358" s="25" t="s">
        <v>11</v>
      </c>
      <c r="E358" s="25" t="s">
        <v>11</v>
      </c>
      <c r="F358" s="25" t="s">
        <v>11</v>
      </c>
      <c r="G358" s="25" t="s">
        <v>11</v>
      </c>
      <c r="H358" s="25" t="s">
        <v>4079</v>
      </c>
      <c r="I358" s="25" t="s">
        <v>1547</v>
      </c>
      <c r="J358" s="25" t="s">
        <v>1623</v>
      </c>
      <c r="K358" s="25" t="s">
        <v>1553</v>
      </c>
      <c r="L358" s="25" t="s">
        <v>1623</v>
      </c>
      <c r="M358" s="25" t="s">
        <v>11</v>
      </c>
      <c r="N358" s="25" t="s">
        <v>11</v>
      </c>
      <c r="O358" s="25" t="s">
        <v>11</v>
      </c>
      <c r="P358" s="25" t="s">
        <v>11</v>
      </c>
      <c r="Q358" s="25" t="s">
        <v>11</v>
      </c>
      <c r="R358" s="25" t="s">
        <v>11</v>
      </c>
      <c r="S358" s="25" t="s">
        <v>11</v>
      </c>
      <c r="T358" s="25" t="s">
        <v>11</v>
      </c>
      <c r="U358" s="25" t="s">
        <v>1563</v>
      </c>
      <c r="V358" s="25" t="s">
        <v>11</v>
      </c>
      <c r="W358" s="25" t="s">
        <v>11</v>
      </c>
      <c r="X358" s="25">
        <v>0</v>
      </c>
      <c r="Y358" s="25" t="s">
        <v>11</v>
      </c>
      <c r="Z358" s="25" t="s">
        <v>1539</v>
      </c>
      <c r="AA358" s="25" t="s">
        <v>11</v>
      </c>
      <c r="AB358" s="25" t="s">
        <v>11</v>
      </c>
      <c r="AC358" s="25" t="s">
        <v>11</v>
      </c>
      <c r="AD358" s="25">
        <v>230</v>
      </c>
      <c r="AE358" s="25">
        <v>0</v>
      </c>
      <c r="AF358" s="25">
        <v>980</v>
      </c>
      <c r="AG358" s="25" t="s">
        <v>1549</v>
      </c>
    </row>
    <row r="359" spans="1:33">
      <c r="A359" s="25" t="s">
        <v>3578</v>
      </c>
      <c r="B359" s="25" t="s">
        <v>3579</v>
      </c>
      <c r="C359" s="25" t="s">
        <v>1536</v>
      </c>
      <c r="D359" s="25" t="s">
        <v>11</v>
      </c>
      <c r="E359" s="25" t="s">
        <v>11</v>
      </c>
      <c r="F359" s="25" t="s">
        <v>11</v>
      </c>
      <c r="G359" s="25" t="s">
        <v>11</v>
      </c>
      <c r="H359" s="25" t="s">
        <v>3580</v>
      </c>
      <c r="I359" s="25" t="s">
        <v>11</v>
      </c>
      <c r="J359" s="25" t="s">
        <v>11</v>
      </c>
      <c r="K359" s="25" t="s">
        <v>11</v>
      </c>
      <c r="L359" s="25" t="s">
        <v>1623</v>
      </c>
      <c r="M359" s="25" t="s">
        <v>11</v>
      </c>
      <c r="N359" s="25" t="s">
        <v>11</v>
      </c>
      <c r="O359" s="25" t="s">
        <v>11</v>
      </c>
      <c r="P359" s="25" t="s">
        <v>11</v>
      </c>
      <c r="Q359" s="25" t="s">
        <v>11</v>
      </c>
      <c r="R359" s="25" t="s">
        <v>11</v>
      </c>
      <c r="S359" s="25" t="s">
        <v>11</v>
      </c>
      <c r="T359" s="25" t="s">
        <v>3581</v>
      </c>
      <c r="U359" s="25" t="s">
        <v>10</v>
      </c>
      <c r="V359" s="25" t="s">
        <v>11</v>
      </c>
      <c r="W359" s="25" t="s">
        <v>11</v>
      </c>
      <c r="X359" s="25">
        <v>0</v>
      </c>
      <c r="Y359" s="25" t="s">
        <v>11</v>
      </c>
      <c r="Z359" s="25" t="s">
        <v>1539</v>
      </c>
      <c r="AA359" s="25" t="s">
        <v>11</v>
      </c>
      <c r="AB359" s="25" t="s">
        <v>11</v>
      </c>
      <c r="AC359" s="25" t="s">
        <v>11</v>
      </c>
      <c r="AD359" s="25">
        <v>1400</v>
      </c>
      <c r="AE359" s="25">
        <v>0</v>
      </c>
      <c r="AF359" s="25">
        <v>11796</v>
      </c>
      <c r="AG359" s="25" t="s">
        <v>7303</v>
      </c>
    </row>
    <row r="360" spans="1:33">
      <c r="A360" s="25" t="s">
        <v>2030</v>
      </c>
      <c r="B360" s="25" t="s">
        <v>2031</v>
      </c>
      <c r="C360" s="25" t="s">
        <v>1541</v>
      </c>
      <c r="D360" s="25" t="s">
        <v>11</v>
      </c>
      <c r="E360" s="25" t="s">
        <v>11</v>
      </c>
      <c r="F360" s="25" t="s">
        <v>11</v>
      </c>
      <c r="G360" s="25" t="s">
        <v>11</v>
      </c>
      <c r="H360" s="25" t="s">
        <v>2032</v>
      </c>
      <c r="I360" s="25" t="s">
        <v>11</v>
      </c>
      <c r="J360" s="25" t="s">
        <v>11</v>
      </c>
      <c r="K360" s="25" t="s">
        <v>11</v>
      </c>
      <c r="L360" s="25" t="s">
        <v>1623</v>
      </c>
      <c r="M360" s="25" t="s">
        <v>11</v>
      </c>
      <c r="N360" s="25" t="s">
        <v>11</v>
      </c>
      <c r="O360" s="25" t="s">
        <v>11</v>
      </c>
      <c r="P360" s="25" t="s">
        <v>11</v>
      </c>
      <c r="Q360" s="25" t="s">
        <v>11</v>
      </c>
      <c r="R360" s="25" t="s">
        <v>11</v>
      </c>
      <c r="S360" s="25" t="s">
        <v>11</v>
      </c>
      <c r="T360" s="25" t="s">
        <v>1852</v>
      </c>
      <c r="U360" s="25" t="s">
        <v>1544</v>
      </c>
      <c r="V360" s="25" t="s">
        <v>11</v>
      </c>
      <c r="W360" s="25" t="s">
        <v>11</v>
      </c>
      <c r="X360" s="25">
        <v>0</v>
      </c>
      <c r="Y360" s="25" t="s">
        <v>11</v>
      </c>
      <c r="Z360" s="25" t="s">
        <v>1539</v>
      </c>
      <c r="AA360" s="25" t="s">
        <v>11</v>
      </c>
      <c r="AB360" s="25" t="s">
        <v>11</v>
      </c>
      <c r="AC360" s="25" t="s">
        <v>11</v>
      </c>
      <c r="AD360" s="25">
        <v>0</v>
      </c>
      <c r="AE360" s="25">
        <v>0</v>
      </c>
      <c r="AF360" s="25">
        <v>34825</v>
      </c>
      <c r="AG360" s="25" t="s">
        <v>7304</v>
      </c>
    </row>
    <row r="361" spans="1:33">
      <c r="A361" s="25" t="s">
        <v>1901</v>
      </c>
      <c r="B361" s="25" t="s">
        <v>1902</v>
      </c>
      <c r="C361" s="25" t="s">
        <v>1541</v>
      </c>
      <c r="D361" s="25" t="s">
        <v>11</v>
      </c>
      <c r="E361" s="25" t="s">
        <v>11</v>
      </c>
      <c r="F361" s="25" t="s">
        <v>11</v>
      </c>
      <c r="G361" s="25" t="s">
        <v>11</v>
      </c>
      <c r="H361" s="25" t="s">
        <v>1903</v>
      </c>
      <c r="I361" s="25" t="s">
        <v>11</v>
      </c>
      <c r="J361" s="25" t="s">
        <v>11</v>
      </c>
      <c r="K361" s="25" t="s">
        <v>11</v>
      </c>
      <c r="L361" s="25" t="s">
        <v>1623</v>
      </c>
      <c r="M361" s="25" t="s">
        <v>11</v>
      </c>
      <c r="N361" s="25" t="s">
        <v>11</v>
      </c>
      <c r="O361" s="25" t="s">
        <v>11</v>
      </c>
      <c r="P361" s="25" t="s">
        <v>11</v>
      </c>
      <c r="Q361" s="25" t="s">
        <v>11</v>
      </c>
      <c r="R361" s="25" t="s">
        <v>11</v>
      </c>
      <c r="S361" s="25" t="s">
        <v>11</v>
      </c>
      <c r="T361" s="25" t="s">
        <v>1633</v>
      </c>
      <c r="U361" s="25" t="s">
        <v>10</v>
      </c>
      <c r="V361" s="25" t="s">
        <v>11</v>
      </c>
      <c r="W361" s="25" t="s">
        <v>11</v>
      </c>
      <c r="X361" s="25">
        <v>0</v>
      </c>
      <c r="Y361" s="25" t="s">
        <v>11</v>
      </c>
      <c r="Z361" s="25" t="s">
        <v>1539</v>
      </c>
      <c r="AA361" s="25" t="s">
        <v>11</v>
      </c>
      <c r="AB361" s="25" t="s">
        <v>11</v>
      </c>
      <c r="AC361" s="25" t="s">
        <v>11</v>
      </c>
      <c r="AD361" s="25">
        <v>560</v>
      </c>
      <c r="AE361" s="25">
        <v>0</v>
      </c>
      <c r="AF361" s="25">
        <v>16222.05</v>
      </c>
      <c r="AG361" s="25" t="s">
        <v>7305</v>
      </c>
    </row>
    <row r="362" spans="1:33">
      <c r="A362" s="25" t="s">
        <v>4407</v>
      </c>
      <c r="B362" s="25" t="s">
        <v>4408</v>
      </c>
      <c r="C362" s="25" t="s">
        <v>11</v>
      </c>
      <c r="D362" s="25" t="s">
        <v>11</v>
      </c>
      <c r="E362" s="25" t="s">
        <v>11</v>
      </c>
      <c r="F362" s="25" t="s">
        <v>4409</v>
      </c>
      <c r="G362" s="25" t="s">
        <v>1566</v>
      </c>
      <c r="H362" s="25" t="s">
        <v>4410</v>
      </c>
      <c r="I362" s="25" t="s">
        <v>1561</v>
      </c>
      <c r="J362" s="25" t="s">
        <v>1623</v>
      </c>
      <c r="K362" s="25" t="s">
        <v>1559</v>
      </c>
      <c r="L362" s="25" t="s">
        <v>1623</v>
      </c>
      <c r="M362" s="25" t="s">
        <v>11</v>
      </c>
      <c r="N362" s="25" t="s">
        <v>11</v>
      </c>
      <c r="O362" s="25" t="s">
        <v>11</v>
      </c>
      <c r="P362" s="25" t="s">
        <v>11</v>
      </c>
      <c r="Q362" s="25" t="s">
        <v>11</v>
      </c>
      <c r="R362" s="25" t="s">
        <v>11</v>
      </c>
      <c r="S362" s="25" t="s">
        <v>11</v>
      </c>
      <c r="T362" s="25" t="s">
        <v>11</v>
      </c>
      <c r="U362" s="25" t="s">
        <v>1562</v>
      </c>
      <c r="V362" s="25" t="s">
        <v>11</v>
      </c>
      <c r="W362" s="25" t="s">
        <v>11</v>
      </c>
      <c r="X362" s="25">
        <v>0</v>
      </c>
      <c r="Y362" s="25" t="s">
        <v>11</v>
      </c>
      <c r="Z362" s="25" t="s">
        <v>1539</v>
      </c>
      <c r="AA362" s="25" t="s">
        <v>11</v>
      </c>
      <c r="AB362" s="25" t="s">
        <v>11</v>
      </c>
      <c r="AC362" s="25" t="s">
        <v>11</v>
      </c>
      <c r="AD362" s="25">
        <v>560</v>
      </c>
      <c r="AE362" s="25">
        <v>0</v>
      </c>
      <c r="AF362" s="25">
        <v>2141.58</v>
      </c>
      <c r="AG362" s="25" t="s">
        <v>7159</v>
      </c>
    </row>
    <row r="363" spans="1:33">
      <c r="A363" s="25" t="s">
        <v>1913</v>
      </c>
      <c r="B363" s="25" t="s">
        <v>1914</v>
      </c>
      <c r="C363" s="25" t="s">
        <v>1541</v>
      </c>
      <c r="D363" s="25" t="s">
        <v>11</v>
      </c>
      <c r="E363" s="25" t="s">
        <v>11</v>
      </c>
      <c r="F363" s="25" t="s">
        <v>11</v>
      </c>
      <c r="G363" s="25" t="s">
        <v>11</v>
      </c>
      <c r="H363" s="25" t="s">
        <v>1915</v>
      </c>
      <c r="I363" s="25" t="s">
        <v>11</v>
      </c>
      <c r="J363" s="25" t="s">
        <v>11</v>
      </c>
      <c r="K363" s="25" t="s">
        <v>11</v>
      </c>
      <c r="L363" s="25" t="s">
        <v>1623</v>
      </c>
      <c r="M363" s="25" t="s">
        <v>11</v>
      </c>
      <c r="N363" s="25" t="s">
        <v>11</v>
      </c>
      <c r="O363" s="25" t="s">
        <v>11</v>
      </c>
      <c r="P363" s="25" t="s">
        <v>11</v>
      </c>
      <c r="Q363" s="25" t="s">
        <v>11</v>
      </c>
      <c r="R363" s="25" t="s">
        <v>11</v>
      </c>
      <c r="S363" s="25" t="s">
        <v>11</v>
      </c>
      <c r="T363" s="25" t="s">
        <v>1729</v>
      </c>
      <c r="U363" s="25" t="s">
        <v>16</v>
      </c>
      <c r="V363" s="25" t="s">
        <v>11</v>
      </c>
      <c r="W363" s="25" t="s">
        <v>11</v>
      </c>
      <c r="X363" s="25">
        <v>0</v>
      </c>
      <c r="Y363" s="25" t="s">
        <v>11</v>
      </c>
      <c r="Z363" s="25" t="s">
        <v>1539</v>
      </c>
      <c r="AA363" s="25" t="s">
        <v>11</v>
      </c>
      <c r="AB363" s="25" t="s">
        <v>11</v>
      </c>
      <c r="AC363" s="25" t="s">
        <v>11</v>
      </c>
      <c r="AD363" s="25">
        <v>280</v>
      </c>
      <c r="AE363" s="25">
        <v>0</v>
      </c>
      <c r="AF363" s="25">
        <v>6562.5</v>
      </c>
      <c r="AG363" s="25" t="s">
        <v>7306</v>
      </c>
    </row>
    <row r="364" spans="1:33">
      <c r="A364" s="25" t="s">
        <v>4620</v>
      </c>
      <c r="B364" s="25" t="s">
        <v>4621</v>
      </c>
      <c r="C364" s="25" t="s">
        <v>11</v>
      </c>
      <c r="D364" s="25" t="s">
        <v>11</v>
      </c>
      <c r="E364" s="25" t="s">
        <v>11</v>
      </c>
      <c r="F364" s="25" t="s">
        <v>11</v>
      </c>
      <c r="G364" s="25" t="s">
        <v>11</v>
      </c>
      <c r="H364" s="25" t="s">
        <v>4622</v>
      </c>
      <c r="I364" s="25" t="s">
        <v>1554</v>
      </c>
      <c r="J364" s="25" t="s">
        <v>1623</v>
      </c>
      <c r="K364" s="25" t="s">
        <v>1850</v>
      </c>
      <c r="L364" s="25" t="s">
        <v>1623</v>
      </c>
      <c r="M364" s="25" t="s">
        <v>11</v>
      </c>
      <c r="N364" s="25" t="s">
        <v>11</v>
      </c>
      <c r="O364" s="25" t="s">
        <v>11</v>
      </c>
      <c r="P364" s="25" t="s">
        <v>11</v>
      </c>
      <c r="Q364" s="25" t="s">
        <v>11</v>
      </c>
      <c r="R364" s="25" t="s">
        <v>11</v>
      </c>
      <c r="S364" s="25" t="s">
        <v>11</v>
      </c>
      <c r="T364" s="25" t="s">
        <v>1891</v>
      </c>
      <c r="U364" s="25" t="s">
        <v>16</v>
      </c>
      <c r="V364" s="25" t="s">
        <v>11</v>
      </c>
      <c r="W364" s="25" t="s">
        <v>11</v>
      </c>
      <c r="X364" s="25">
        <v>0</v>
      </c>
      <c r="Y364" s="25" t="s">
        <v>11</v>
      </c>
      <c r="Z364" s="25" t="s">
        <v>1539</v>
      </c>
      <c r="AA364" s="25" t="s">
        <v>11</v>
      </c>
      <c r="AB364" s="25" t="s">
        <v>11</v>
      </c>
      <c r="AC364" s="25" t="s">
        <v>11</v>
      </c>
      <c r="AD364" s="25">
        <v>840</v>
      </c>
      <c r="AE364" s="25">
        <v>0</v>
      </c>
      <c r="AF364" s="25">
        <v>3316</v>
      </c>
      <c r="AG364" s="25" t="s">
        <v>1626</v>
      </c>
    </row>
    <row r="365" spans="1:33">
      <c r="A365" s="25" t="s">
        <v>1801</v>
      </c>
      <c r="B365" s="25" t="s">
        <v>1802</v>
      </c>
      <c r="C365" s="25" t="s">
        <v>1541</v>
      </c>
      <c r="D365" s="25" t="s">
        <v>11</v>
      </c>
      <c r="E365" s="25" t="s">
        <v>11</v>
      </c>
      <c r="F365" s="25" t="s">
        <v>11</v>
      </c>
      <c r="G365" s="25" t="s">
        <v>11</v>
      </c>
      <c r="H365" s="25" t="s">
        <v>1803</v>
      </c>
      <c r="I365" s="25" t="s">
        <v>11</v>
      </c>
      <c r="J365" s="25" t="s">
        <v>11</v>
      </c>
      <c r="K365" s="25" t="s">
        <v>11</v>
      </c>
      <c r="L365" s="25" t="s">
        <v>1623</v>
      </c>
      <c r="M365" s="25" t="s">
        <v>11</v>
      </c>
      <c r="N365" s="25" t="s">
        <v>11</v>
      </c>
      <c r="O365" s="25" t="s">
        <v>11</v>
      </c>
      <c r="P365" s="25" t="s">
        <v>11</v>
      </c>
      <c r="Q365" s="25" t="s">
        <v>11</v>
      </c>
      <c r="R365" s="25" t="s">
        <v>11</v>
      </c>
      <c r="S365" s="25" t="s">
        <v>11</v>
      </c>
      <c r="T365" s="25" t="s">
        <v>1775</v>
      </c>
      <c r="U365" s="25" t="s">
        <v>12</v>
      </c>
      <c r="V365" s="25" t="s">
        <v>11</v>
      </c>
      <c r="W365" s="25" t="s">
        <v>11</v>
      </c>
      <c r="X365" s="25">
        <v>0</v>
      </c>
      <c r="Y365" s="25" t="s">
        <v>11</v>
      </c>
      <c r="Z365" s="25" t="s">
        <v>1539</v>
      </c>
      <c r="AA365" s="25" t="s">
        <v>11</v>
      </c>
      <c r="AB365" s="25" t="s">
        <v>11</v>
      </c>
      <c r="AC365" s="25" t="s">
        <v>11</v>
      </c>
      <c r="AD365" s="25">
        <v>0</v>
      </c>
      <c r="AE365" s="25">
        <v>0</v>
      </c>
      <c r="AF365" s="25">
        <v>0</v>
      </c>
      <c r="AG365" s="25" t="s">
        <v>7</v>
      </c>
    </row>
    <row r="366" spans="1:33">
      <c r="A366" s="25" t="s">
        <v>4538</v>
      </c>
      <c r="B366" s="25" t="s">
        <v>4539</v>
      </c>
      <c r="C366" s="25" t="s">
        <v>1536</v>
      </c>
      <c r="D366" s="25" t="s">
        <v>11</v>
      </c>
      <c r="E366" s="25" t="s">
        <v>11</v>
      </c>
      <c r="F366" s="25" t="s">
        <v>11</v>
      </c>
      <c r="G366" s="25" t="s">
        <v>11</v>
      </c>
      <c r="H366" s="25" t="s">
        <v>4540</v>
      </c>
      <c r="I366" s="25" t="s">
        <v>11</v>
      </c>
      <c r="J366" s="25" t="s">
        <v>11</v>
      </c>
      <c r="K366" s="25" t="s">
        <v>11</v>
      </c>
      <c r="L366" s="25" t="s">
        <v>1623</v>
      </c>
      <c r="M366" s="25" t="s">
        <v>11</v>
      </c>
      <c r="N366" s="25" t="s">
        <v>11</v>
      </c>
      <c r="O366" s="25" t="s">
        <v>11</v>
      </c>
      <c r="P366" s="25" t="s">
        <v>11</v>
      </c>
      <c r="Q366" s="25" t="s">
        <v>11</v>
      </c>
      <c r="R366" s="25" t="s">
        <v>11</v>
      </c>
      <c r="S366" s="25" t="s">
        <v>11</v>
      </c>
      <c r="T366" s="25" t="s">
        <v>1741</v>
      </c>
      <c r="U366" s="25" t="s">
        <v>18</v>
      </c>
      <c r="V366" s="25" t="s">
        <v>11</v>
      </c>
      <c r="W366" s="25" t="s">
        <v>11</v>
      </c>
      <c r="X366" s="25">
        <v>0</v>
      </c>
      <c r="Y366" s="25" t="s">
        <v>11</v>
      </c>
      <c r="Z366" s="25" t="s">
        <v>1645</v>
      </c>
      <c r="AA366" s="25" t="s">
        <v>1560</v>
      </c>
      <c r="AB366" s="25" t="s">
        <v>1722</v>
      </c>
      <c r="AC366" s="25" t="s">
        <v>11</v>
      </c>
      <c r="AD366" s="25">
        <v>0</v>
      </c>
      <c r="AE366" s="25">
        <v>0</v>
      </c>
      <c r="AF366" s="25">
        <v>-693.54</v>
      </c>
      <c r="AG366" s="25" t="s">
        <v>7307</v>
      </c>
    </row>
    <row r="367" spans="1:33">
      <c r="A367" s="25" t="s">
        <v>3350</v>
      </c>
      <c r="B367" s="25" t="s">
        <v>3351</v>
      </c>
      <c r="C367" s="25" t="s">
        <v>1541</v>
      </c>
      <c r="D367" s="25" t="s">
        <v>11</v>
      </c>
      <c r="E367" s="25" t="s">
        <v>11</v>
      </c>
      <c r="F367" s="25" t="s">
        <v>11</v>
      </c>
      <c r="G367" s="25" t="s">
        <v>11</v>
      </c>
      <c r="H367" s="25" t="s">
        <v>3352</v>
      </c>
      <c r="I367" s="25" t="s">
        <v>11</v>
      </c>
      <c r="J367" s="25" t="s">
        <v>11</v>
      </c>
      <c r="K367" s="25" t="s">
        <v>11</v>
      </c>
      <c r="L367" s="25" t="s">
        <v>1623</v>
      </c>
      <c r="M367" s="25" t="s">
        <v>11</v>
      </c>
      <c r="N367" s="25" t="s">
        <v>11</v>
      </c>
      <c r="O367" s="25" t="s">
        <v>11</v>
      </c>
      <c r="P367" s="25" t="s">
        <v>11</v>
      </c>
      <c r="Q367" s="25" t="s">
        <v>11</v>
      </c>
      <c r="R367" s="25" t="s">
        <v>11</v>
      </c>
      <c r="S367" s="25" t="s">
        <v>11</v>
      </c>
      <c r="T367" s="25" t="s">
        <v>2350</v>
      </c>
      <c r="U367" s="25" t="s">
        <v>12</v>
      </c>
      <c r="V367" s="25" t="s">
        <v>11</v>
      </c>
      <c r="W367" s="25" t="s">
        <v>11</v>
      </c>
      <c r="X367" s="25">
        <v>0</v>
      </c>
      <c r="Y367" s="25" t="s">
        <v>11</v>
      </c>
      <c r="Z367" s="25" t="s">
        <v>1539</v>
      </c>
      <c r="AA367" s="25" t="s">
        <v>11</v>
      </c>
      <c r="AB367" s="25" t="s">
        <v>11</v>
      </c>
      <c r="AC367" s="25" t="s">
        <v>11</v>
      </c>
      <c r="AD367" s="25">
        <v>640</v>
      </c>
      <c r="AE367" s="25">
        <v>0</v>
      </c>
      <c r="AF367" s="25">
        <v>12990.48</v>
      </c>
      <c r="AG367" s="25" t="s">
        <v>7308</v>
      </c>
    </row>
    <row r="368" spans="1:33">
      <c r="A368" s="25" t="s">
        <v>2248</v>
      </c>
      <c r="B368" s="25" t="s">
        <v>2249</v>
      </c>
      <c r="C368" s="25" t="s">
        <v>1541</v>
      </c>
      <c r="D368" s="25" t="s">
        <v>11</v>
      </c>
      <c r="E368" s="25" t="s">
        <v>11</v>
      </c>
      <c r="F368" s="25" t="s">
        <v>11</v>
      </c>
      <c r="G368" s="25" t="s">
        <v>11</v>
      </c>
      <c r="H368" s="25" t="s">
        <v>2250</v>
      </c>
      <c r="I368" s="25" t="s">
        <v>11</v>
      </c>
      <c r="J368" s="25" t="s">
        <v>11</v>
      </c>
      <c r="K368" s="25" t="s">
        <v>11</v>
      </c>
      <c r="L368" s="25" t="s">
        <v>1623</v>
      </c>
      <c r="M368" s="25" t="s">
        <v>1643</v>
      </c>
      <c r="N368" s="25" t="s">
        <v>11</v>
      </c>
      <c r="O368" s="25" t="s">
        <v>11</v>
      </c>
      <c r="P368" s="25" t="s">
        <v>11</v>
      </c>
      <c r="Q368" s="25" t="s">
        <v>11</v>
      </c>
      <c r="R368" s="25" t="s">
        <v>11</v>
      </c>
      <c r="S368" s="25" t="s">
        <v>11</v>
      </c>
      <c r="T368" s="25" t="s">
        <v>1768</v>
      </c>
      <c r="U368" s="25" t="s">
        <v>16</v>
      </c>
      <c r="V368" s="25" t="s">
        <v>11</v>
      </c>
      <c r="W368" s="25" t="s">
        <v>11</v>
      </c>
      <c r="X368" s="25">
        <v>0</v>
      </c>
      <c r="Y368" s="25" t="s">
        <v>11</v>
      </c>
      <c r="Z368" s="25" t="s">
        <v>1539</v>
      </c>
      <c r="AA368" s="25" t="s">
        <v>11</v>
      </c>
      <c r="AB368" s="25" t="s">
        <v>11</v>
      </c>
      <c r="AC368" s="25" t="s">
        <v>11</v>
      </c>
      <c r="AD368" s="25">
        <v>3640</v>
      </c>
      <c r="AE368" s="25">
        <v>0</v>
      </c>
      <c r="AF368" s="25">
        <v>30800</v>
      </c>
      <c r="AG368" s="25" t="s">
        <v>7309</v>
      </c>
    </row>
    <row r="369" spans="1:33">
      <c r="A369" s="25" t="s">
        <v>4140</v>
      </c>
      <c r="B369" s="25" t="s">
        <v>4141</v>
      </c>
      <c r="C369" s="25" t="s">
        <v>1536</v>
      </c>
      <c r="D369" s="25" t="s">
        <v>11</v>
      </c>
      <c r="E369" s="25" t="s">
        <v>11</v>
      </c>
      <c r="F369" s="25" t="s">
        <v>11</v>
      </c>
      <c r="G369" s="25" t="s">
        <v>11</v>
      </c>
      <c r="H369" s="25" t="s">
        <v>2104</v>
      </c>
      <c r="I369" s="25" t="s">
        <v>11</v>
      </c>
      <c r="J369" s="25" t="s">
        <v>11</v>
      </c>
      <c r="K369" s="25" t="s">
        <v>11</v>
      </c>
      <c r="L369" s="25" t="s">
        <v>1623</v>
      </c>
      <c r="M369" s="25" t="s">
        <v>11</v>
      </c>
      <c r="N369" s="25" t="s">
        <v>11</v>
      </c>
      <c r="O369" s="25" t="s">
        <v>11</v>
      </c>
      <c r="P369" s="25" t="s">
        <v>11</v>
      </c>
      <c r="Q369" s="25" t="s">
        <v>11</v>
      </c>
      <c r="R369" s="25" t="s">
        <v>11</v>
      </c>
      <c r="S369" s="25" t="s">
        <v>11</v>
      </c>
      <c r="T369" s="25" t="s">
        <v>1670</v>
      </c>
      <c r="U369" s="25" t="s">
        <v>13</v>
      </c>
      <c r="V369" s="25" t="s">
        <v>11</v>
      </c>
      <c r="W369" s="25" t="s">
        <v>11</v>
      </c>
      <c r="X369" s="25">
        <v>0</v>
      </c>
      <c r="Y369" s="25" t="s">
        <v>11</v>
      </c>
      <c r="Z369" s="25" t="s">
        <v>1539</v>
      </c>
      <c r="AA369" s="25" t="s">
        <v>11</v>
      </c>
      <c r="AB369" s="25" t="s">
        <v>11</v>
      </c>
      <c r="AC369" s="25" t="s">
        <v>11</v>
      </c>
      <c r="AD369" s="25">
        <v>0</v>
      </c>
      <c r="AE369" s="25">
        <v>0</v>
      </c>
      <c r="AF369" s="25">
        <v>16791</v>
      </c>
      <c r="AG369" s="25" t="s">
        <v>7310</v>
      </c>
    </row>
    <row r="370" spans="1:33">
      <c r="A370" s="25" t="s">
        <v>4469</v>
      </c>
      <c r="B370" s="25" t="s">
        <v>4470</v>
      </c>
      <c r="C370" s="25" t="s">
        <v>1541</v>
      </c>
      <c r="D370" s="25" t="s">
        <v>11</v>
      </c>
      <c r="E370" s="25" t="s">
        <v>11</v>
      </c>
      <c r="F370" s="25" t="s">
        <v>11</v>
      </c>
      <c r="G370" s="25" t="s">
        <v>11</v>
      </c>
      <c r="H370" s="25" t="s">
        <v>3661</v>
      </c>
      <c r="I370" s="25" t="s">
        <v>11</v>
      </c>
      <c r="J370" s="25" t="s">
        <v>11</v>
      </c>
      <c r="K370" s="25" t="s">
        <v>11</v>
      </c>
      <c r="L370" s="25" t="s">
        <v>1623</v>
      </c>
      <c r="M370" s="25" t="s">
        <v>11</v>
      </c>
      <c r="N370" s="25" t="s">
        <v>11</v>
      </c>
      <c r="O370" s="25" t="s">
        <v>11</v>
      </c>
      <c r="P370" s="25" t="s">
        <v>11</v>
      </c>
      <c r="Q370" s="25" t="s">
        <v>11</v>
      </c>
      <c r="R370" s="25" t="s">
        <v>11</v>
      </c>
      <c r="S370" s="25" t="s">
        <v>11</v>
      </c>
      <c r="T370" s="25" t="s">
        <v>1729</v>
      </c>
      <c r="U370" s="25" t="s">
        <v>10</v>
      </c>
      <c r="V370" s="25" t="s">
        <v>11</v>
      </c>
      <c r="W370" s="25" t="s">
        <v>11</v>
      </c>
      <c r="X370" s="25">
        <v>0</v>
      </c>
      <c r="Y370" s="25" t="s">
        <v>11</v>
      </c>
      <c r="Z370" s="25" t="s">
        <v>1539</v>
      </c>
      <c r="AA370" s="25" t="s">
        <v>11</v>
      </c>
      <c r="AB370" s="25" t="s">
        <v>11</v>
      </c>
      <c r="AC370" s="25" t="s">
        <v>11</v>
      </c>
      <c r="AD370" s="25">
        <v>2229</v>
      </c>
      <c r="AE370" s="25">
        <v>0</v>
      </c>
      <c r="AF370" s="25">
        <v>30284.23</v>
      </c>
      <c r="AG370" s="25" t="s">
        <v>7311</v>
      </c>
    </row>
    <row r="371" spans="1:33">
      <c r="A371" s="25" t="s">
        <v>2292</v>
      </c>
      <c r="B371" s="25" t="s">
        <v>2293</v>
      </c>
      <c r="C371" s="25" t="s">
        <v>1541</v>
      </c>
      <c r="D371" s="25" t="s">
        <v>11</v>
      </c>
      <c r="E371" s="25" t="s">
        <v>11</v>
      </c>
      <c r="F371" s="25" t="s">
        <v>11</v>
      </c>
      <c r="G371" s="25" t="s">
        <v>11</v>
      </c>
      <c r="H371" s="25" t="s">
        <v>2294</v>
      </c>
      <c r="I371" s="25" t="s">
        <v>11</v>
      </c>
      <c r="J371" s="25" t="s">
        <v>11</v>
      </c>
      <c r="K371" s="25" t="s">
        <v>11</v>
      </c>
      <c r="L371" s="25" t="s">
        <v>1623</v>
      </c>
      <c r="M371" s="25" t="s">
        <v>11</v>
      </c>
      <c r="N371" s="25" t="s">
        <v>11</v>
      </c>
      <c r="O371" s="25" t="s">
        <v>11</v>
      </c>
      <c r="P371" s="25" t="s">
        <v>11</v>
      </c>
      <c r="Q371" s="25" t="s">
        <v>11</v>
      </c>
      <c r="R371" s="25" t="s">
        <v>11</v>
      </c>
      <c r="S371" s="25" t="s">
        <v>11</v>
      </c>
      <c r="T371" s="25" t="s">
        <v>1633</v>
      </c>
      <c r="U371" s="25" t="s">
        <v>13</v>
      </c>
      <c r="V371" s="25" t="s">
        <v>11</v>
      </c>
      <c r="W371" s="25" t="s">
        <v>11</v>
      </c>
      <c r="X371" s="25">
        <v>0</v>
      </c>
      <c r="Y371" s="25" t="s">
        <v>11</v>
      </c>
      <c r="Z371" s="25" t="s">
        <v>1539</v>
      </c>
      <c r="AA371" s="25" t="s">
        <v>11</v>
      </c>
      <c r="AB371" s="25" t="s">
        <v>11</v>
      </c>
      <c r="AC371" s="25" t="s">
        <v>11</v>
      </c>
      <c r="AD371" s="25">
        <v>1320</v>
      </c>
      <c r="AE371" s="25">
        <v>0</v>
      </c>
      <c r="AF371" s="25">
        <v>12425</v>
      </c>
      <c r="AG371" s="25" t="s">
        <v>7234</v>
      </c>
    </row>
    <row r="372" spans="1:33">
      <c r="A372" s="25" t="s">
        <v>2322</v>
      </c>
      <c r="B372" s="25" t="s">
        <v>2323</v>
      </c>
      <c r="C372" s="25" t="s">
        <v>1541</v>
      </c>
      <c r="D372" s="25" t="s">
        <v>11</v>
      </c>
      <c r="E372" s="25" t="s">
        <v>11</v>
      </c>
      <c r="F372" s="25" t="s">
        <v>11</v>
      </c>
      <c r="G372" s="25" t="s">
        <v>11</v>
      </c>
      <c r="H372" s="25" t="s">
        <v>2324</v>
      </c>
      <c r="I372" s="25" t="s">
        <v>11</v>
      </c>
      <c r="J372" s="25" t="s">
        <v>11</v>
      </c>
      <c r="K372" s="25" t="s">
        <v>11</v>
      </c>
      <c r="L372" s="25" t="s">
        <v>1623</v>
      </c>
      <c r="M372" s="25" t="s">
        <v>1643</v>
      </c>
      <c r="N372" s="25" t="s">
        <v>11</v>
      </c>
      <c r="O372" s="25" t="s">
        <v>11</v>
      </c>
      <c r="P372" s="25" t="s">
        <v>11</v>
      </c>
      <c r="Q372" s="25" t="s">
        <v>11</v>
      </c>
      <c r="R372" s="25" t="s">
        <v>11</v>
      </c>
      <c r="S372" s="25" t="s">
        <v>11</v>
      </c>
      <c r="T372" s="25" t="s">
        <v>1651</v>
      </c>
      <c r="U372" s="25" t="s">
        <v>16</v>
      </c>
      <c r="V372" s="25" t="s">
        <v>11</v>
      </c>
      <c r="W372" s="25" t="s">
        <v>11</v>
      </c>
      <c r="X372" s="25">
        <v>0</v>
      </c>
      <c r="Y372" s="25" t="s">
        <v>11</v>
      </c>
      <c r="Z372" s="25" t="s">
        <v>1539</v>
      </c>
      <c r="AA372" s="25" t="s">
        <v>11</v>
      </c>
      <c r="AB372" s="25" t="s">
        <v>11</v>
      </c>
      <c r="AC372" s="25" t="s">
        <v>11</v>
      </c>
      <c r="AD372" s="25">
        <v>400</v>
      </c>
      <c r="AE372" s="25">
        <v>0</v>
      </c>
      <c r="AF372" s="25">
        <v>2310.5</v>
      </c>
      <c r="AG372" s="25" t="s">
        <v>7312</v>
      </c>
    </row>
    <row r="373" spans="1:33">
      <c r="A373" s="25" t="s">
        <v>5199</v>
      </c>
      <c r="B373" s="25" t="s">
        <v>5200</v>
      </c>
      <c r="C373" s="25" t="s">
        <v>1536</v>
      </c>
      <c r="D373" s="25" t="s">
        <v>11</v>
      </c>
      <c r="E373" s="25" t="s">
        <v>11</v>
      </c>
      <c r="F373" s="25" t="s">
        <v>5201</v>
      </c>
      <c r="G373" s="25" t="s">
        <v>1556</v>
      </c>
      <c r="H373" s="25" t="s">
        <v>5202</v>
      </c>
      <c r="I373" s="25" t="s">
        <v>1547</v>
      </c>
      <c r="J373" s="25" t="s">
        <v>1623</v>
      </c>
      <c r="K373" s="25" t="s">
        <v>1559</v>
      </c>
      <c r="L373" s="25" t="s">
        <v>1623</v>
      </c>
      <c r="M373" s="25" t="s">
        <v>11</v>
      </c>
      <c r="N373" s="25" t="s">
        <v>11</v>
      </c>
      <c r="O373" s="25" t="s">
        <v>11</v>
      </c>
      <c r="P373" s="25" t="s">
        <v>11</v>
      </c>
      <c r="Q373" s="25" t="s">
        <v>11</v>
      </c>
      <c r="R373" s="25" t="s">
        <v>11</v>
      </c>
      <c r="S373" s="25" t="s">
        <v>11</v>
      </c>
      <c r="T373" s="25" t="s">
        <v>1799</v>
      </c>
      <c r="U373" s="25" t="s">
        <v>1563</v>
      </c>
      <c r="V373" s="25" t="s">
        <v>11</v>
      </c>
      <c r="W373" s="25" t="s">
        <v>11</v>
      </c>
      <c r="X373" s="25">
        <v>0</v>
      </c>
      <c r="Y373" s="25" t="s">
        <v>11</v>
      </c>
      <c r="Z373" s="25" t="s">
        <v>1539</v>
      </c>
      <c r="AA373" s="25" t="s">
        <v>11</v>
      </c>
      <c r="AB373" s="25" t="s">
        <v>11</v>
      </c>
      <c r="AC373" s="25" t="s">
        <v>11</v>
      </c>
      <c r="AD373" s="25">
        <v>460</v>
      </c>
      <c r="AE373" s="25">
        <v>0</v>
      </c>
      <c r="AF373" s="25">
        <v>960</v>
      </c>
      <c r="AG373" s="25" t="s">
        <v>1854</v>
      </c>
    </row>
    <row r="374" spans="1:33">
      <c r="A374" s="25" t="s">
        <v>3137</v>
      </c>
      <c r="B374" s="25" t="s">
        <v>3138</v>
      </c>
      <c r="C374" s="25" t="s">
        <v>11</v>
      </c>
      <c r="D374" s="25" t="s">
        <v>11</v>
      </c>
      <c r="E374" s="25" t="s">
        <v>11</v>
      </c>
      <c r="F374" s="25" t="s">
        <v>3139</v>
      </c>
      <c r="G374" s="25" t="s">
        <v>1556</v>
      </c>
      <c r="H374" s="25" t="s">
        <v>3130</v>
      </c>
      <c r="I374" s="25" t="s">
        <v>3140</v>
      </c>
      <c r="J374" s="25" t="s">
        <v>1623</v>
      </c>
      <c r="K374" s="25" t="s">
        <v>2138</v>
      </c>
      <c r="L374" s="25" t="s">
        <v>1623</v>
      </c>
      <c r="M374" s="25" t="s">
        <v>11</v>
      </c>
      <c r="N374" s="25" t="s">
        <v>11</v>
      </c>
      <c r="O374" s="25" t="s">
        <v>11</v>
      </c>
      <c r="P374" s="25" t="s">
        <v>11</v>
      </c>
      <c r="Q374" s="25" t="s">
        <v>11</v>
      </c>
      <c r="R374" s="25" t="s">
        <v>11</v>
      </c>
      <c r="S374" s="25" t="s">
        <v>11</v>
      </c>
      <c r="T374" s="25" t="s">
        <v>11</v>
      </c>
      <c r="U374" s="25" t="s">
        <v>1563</v>
      </c>
      <c r="V374" s="25" t="s">
        <v>11</v>
      </c>
      <c r="W374" s="25" t="s">
        <v>11</v>
      </c>
      <c r="X374" s="25">
        <v>0</v>
      </c>
      <c r="Y374" s="25" t="s">
        <v>11</v>
      </c>
      <c r="Z374" s="25" t="s">
        <v>1539</v>
      </c>
      <c r="AA374" s="25" t="s">
        <v>11</v>
      </c>
      <c r="AB374" s="25" t="s">
        <v>11</v>
      </c>
      <c r="AC374" s="25" t="s">
        <v>11</v>
      </c>
      <c r="AD374" s="25">
        <v>0</v>
      </c>
      <c r="AE374" s="25">
        <v>0</v>
      </c>
      <c r="AF374" s="25">
        <v>760</v>
      </c>
      <c r="AG374" s="25" t="s">
        <v>1147</v>
      </c>
    </row>
    <row r="375" spans="1:33">
      <c r="A375" s="25" t="s">
        <v>2899</v>
      </c>
      <c r="B375" s="25" t="s">
        <v>2900</v>
      </c>
      <c r="C375" s="25" t="s">
        <v>1541</v>
      </c>
      <c r="D375" s="25" t="s">
        <v>11</v>
      </c>
      <c r="E375" s="25" t="s">
        <v>11</v>
      </c>
      <c r="F375" s="25" t="s">
        <v>11</v>
      </c>
      <c r="G375" s="25" t="s">
        <v>11</v>
      </c>
      <c r="H375" s="25" t="s">
        <v>2901</v>
      </c>
      <c r="I375" s="25" t="s">
        <v>11</v>
      </c>
      <c r="J375" s="25" t="s">
        <v>11</v>
      </c>
      <c r="K375" s="25" t="s">
        <v>11</v>
      </c>
      <c r="L375" s="25" t="s">
        <v>1623</v>
      </c>
      <c r="M375" s="25" t="s">
        <v>11</v>
      </c>
      <c r="N375" s="25" t="s">
        <v>11</v>
      </c>
      <c r="O375" s="25" t="s">
        <v>11</v>
      </c>
      <c r="P375" s="25" t="s">
        <v>11</v>
      </c>
      <c r="Q375" s="25" t="s">
        <v>11</v>
      </c>
      <c r="R375" s="25" t="s">
        <v>11</v>
      </c>
      <c r="S375" s="25" t="s">
        <v>11</v>
      </c>
      <c r="T375" s="25" t="s">
        <v>1633</v>
      </c>
      <c r="U375" s="25" t="s">
        <v>10</v>
      </c>
      <c r="V375" s="25" t="s">
        <v>11</v>
      </c>
      <c r="W375" s="25" t="s">
        <v>11</v>
      </c>
      <c r="X375" s="25">
        <v>0</v>
      </c>
      <c r="Y375" s="25" t="s">
        <v>11</v>
      </c>
      <c r="Z375" s="25" t="s">
        <v>1539</v>
      </c>
      <c r="AA375" s="25" t="s">
        <v>11</v>
      </c>
      <c r="AB375" s="25" t="s">
        <v>11</v>
      </c>
      <c r="AC375" s="25" t="s">
        <v>11</v>
      </c>
      <c r="AD375" s="25">
        <v>1680</v>
      </c>
      <c r="AE375" s="25">
        <v>0</v>
      </c>
      <c r="AF375" s="25">
        <v>11204.31</v>
      </c>
      <c r="AG375" s="25" t="s">
        <v>7313</v>
      </c>
    </row>
    <row r="376" spans="1:33">
      <c r="A376" s="25" t="s">
        <v>5144</v>
      </c>
      <c r="B376" s="25" t="s">
        <v>5145</v>
      </c>
      <c r="C376" s="25" t="s">
        <v>1536</v>
      </c>
      <c r="D376" s="25" t="s">
        <v>11</v>
      </c>
      <c r="E376" s="25" t="s">
        <v>11</v>
      </c>
      <c r="F376" s="25" t="s">
        <v>11</v>
      </c>
      <c r="G376" s="25" t="s">
        <v>11</v>
      </c>
      <c r="H376" s="25" t="s">
        <v>5146</v>
      </c>
      <c r="I376" s="25" t="s">
        <v>1797</v>
      </c>
      <c r="J376" s="25" t="s">
        <v>1623</v>
      </c>
      <c r="K376" s="25" t="s">
        <v>1551</v>
      </c>
      <c r="L376" s="25" t="s">
        <v>1623</v>
      </c>
      <c r="M376" s="25" t="s">
        <v>11</v>
      </c>
      <c r="N376" s="25" t="s">
        <v>11</v>
      </c>
      <c r="O376" s="25" t="s">
        <v>11</v>
      </c>
      <c r="P376" s="25" t="s">
        <v>11</v>
      </c>
      <c r="Q376" s="25" t="s">
        <v>5146</v>
      </c>
      <c r="R376" s="25" t="s">
        <v>11</v>
      </c>
      <c r="S376" s="25" t="s">
        <v>11</v>
      </c>
      <c r="T376" s="25" t="s">
        <v>5147</v>
      </c>
      <c r="U376" s="25" t="s">
        <v>14</v>
      </c>
      <c r="V376" s="25" t="s">
        <v>11</v>
      </c>
      <c r="W376" s="25" t="s">
        <v>11</v>
      </c>
      <c r="X376" s="25">
        <v>0</v>
      </c>
      <c r="Y376" s="25" t="s">
        <v>11</v>
      </c>
      <c r="Z376" s="25" t="s">
        <v>1539</v>
      </c>
      <c r="AA376" s="25" t="s">
        <v>11</v>
      </c>
      <c r="AB376" s="25" t="s">
        <v>11</v>
      </c>
      <c r="AC376" s="25" t="s">
        <v>11</v>
      </c>
      <c r="AD376" s="25">
        <v>840</v>
      </c>
      <c r="AE376" s="25">
        <v>0</v>
      </c>
      <c r="AF376" s="25">
        <v>3316</v>
      </c>
      <c r="AG376" s="25" t="s">
        <v>1626</v>
      </c>
    </row>
    <row r="377" spans="1:33">
      <c r="A377" s="25" t="s">
        <v>1904</v>
      </c>
      <c r="B377" s="25" t="s">
        <v>1905</v>
      </c>
      <c r="C377" s="25" t="s">
        <v>1541</v>
      </c>
      <c r="D377" s="25" t="s">
        <v>11</v>
      </c>
      <c r="E377" s="25" t="s">
        <v>11</v>
      </c>
      <c r="F377" s="25" t="s">
        <v>11</v>
      </c>
      <c r="G377" s="25" t="s">
        <v>11</v>
      </c>
      <c r="H377" s="25" t="s">
        <v>1906</v>
      </c>
      <c r="I377" s="25" t="s">
        <v>11</v>
      </c>
      <c r="J377" s="25" t="s">
        <v>11</v>
      </c>
      <c r="K377" s="25" t="s">
        <v>11</v>
      </c>
      <c r="L377" s="25" t="s">
        <v>1623</v>
      </c>
      <c r="M377" s="25" t="s">
        <v>11</v>
      </c>
      <c r="N377" s="25" t="s">
        <v>11</v>
      </c>
      <c r="O377" s="25" t="s">
        <v>11</v>
      </c>
      <c r="P377" s="25" t="s">
        <v>11</v>
      </c>
      <c r="Q377" s="25" t="s">
        <v>11</v>
      </c>
      <c r="R377" s="25" t="s">
        <v>11</v>
      </c>
      <c r="S377" s="25" t="s">
        <v>11</v>
      </c>
      <c r="T377" s="25" t="s">
        <v>1729</v>
      </c>
      <c r="U377" s="25" t="s">
        <v>12</v>
      </c>
      <c r="V377" s="25" t="s">
        <v>11</v>
      </c>
      <c r="W377" s="25" t="s">
        <v>11</v>
      </c>
      <c r="X377" s="25">
        <v>0</v>
      </c>
      <c r="Y377" s="25" t="s">
        <v>11</v>
      </c>
      <c r="Z377" s="25" t="s">
        <v>1539</v>
      </c>
      <c r="AA377" s="25" t="s">
        <v>11</v>
      </c>
      <c r="AB377" s="25" t="s">
        <v>11</v>
      </c>
      <c r="AC377" s="25" t="s">
        <v>11</v>
      </c>
      <c r="AD377" s="25">
        <v>560</v>
      </c>
      <c r="AE377" s="25">
        <v>0</v>
      </c>
      <c r="AF377" s="25">
        <v>44600</v>
      </c>
      <c r="AG377" s="25" t="s">
        <v>1907</v>
      </c>
    </row>
    <row r="378" spans="1:33">
      <c r="A378" s="25" t="s">
        <v>4031</v>
      </c>
      <c r="B378" s="25" t="s">
        <v>4032</v>
      </c>
      <c r="C378" s="25" t="s">
        <v>1541</v>
      </c>
      <c r="D378" s="25" t="s">
        <v>11</v>
      </c>
      <c r="E378" s="25" t="s">
        <v>11</v>
      </c>
      <c r="F378" s="25" t="s">
        <v>4033</v>
      </c>
      <c r="G378" s="25" t="s">
        <v>1966</v>
      </c>
      <c r="H378" s="25" t="s">
        <v>4020</v>
      </c>
      <c r="I378" s="25" t="s">
        <v>1547</v>
      </c>
      <c r="J378" s="25" t="s">
        <v>1623</v>
      </c>
      <c r="K378" s="25" t="s">
        <v>3799</v>
      </c>
      <c r="L378" s="25" t="s">
        <v>1623</v>
      </c>
      <c r="M378" s="25" t="s">
        <v>11</v>
      </c>
      <c r="N378" s="25" t="s">
        <v>11</v>
      </c>
      <c r="O378" s="25" t="s">
        <v>11</v>
      </c>
      <c r="P378" s="25" t="s">
        <v>11</v>
      </c>
      <c r="Q378" s="25" t="s">
        <v>11</v>
      </c>
      <c r="R378" s="25" t="s">
        <v>11</v>
      </c>
      <c r="S378" s="25" t="s">
        <v>11</v>
      </c>
      <c r="T378" s="25" t="s">
        <v>11</v>
      </c>
      <c r="U378" s="25" t="s">
        <v>11</v>
      </c>
      <c r="V378" s="25" t="s">
        <v>11</v>
      </c>
      <c r="W378" s="25" t="s">
        <v>11</v>
      </c>
      <c r="X378" s="25">
        <v>0</v>
      </c>
      <c r="Y378" s="25" t="s">
        <v>11</v>
      </c>
      <c r="Z378" s="25" t="s">
        <v>1539</v>
      </c>
      <c r="AA378" s="25" t="s">
        <v>11</v>
      </c>
      <c r="AB378" s="25" t="s">
        <v>11</v>
      </c>
      <c r="AC378" s="25" t="s">
        <v>11</v>
      </c>
      <c r="AD378" s="25">
        <v>0</v>
      </c>
      <c r="AE378" s="25">
        <v>0</v>
      </c>
      <c r="AF378" s="25">
        <v>45800</v>
      </c>
      <c r="AG378" s="25" t="s">
        <v>4034</v>
      </c>
    </row>
    <row r="379" spans="1:33">
      <c r="A379" s="25" t="s">
        <v>3124</v>
      </c>
      <c r="B379" s="25" t="s">
        <v>3125</v>
      </c>
      <c r="C379" s="25" t="s">
        <v>1541</v>
      </c>
      <c r="D379" s="25" t="s">
        <v>11</v>
      </c>
      <c r="E379" s="25" t="s">
        <v>11</v>
      </c>
      <c r="F379" s="25" t="s">
        <v>11</v>
      </c>
      <c r="G379" s="25" t="s">
        <v>11</v>
      </c>
      <c r="H379" s="25" t="s">
        <v>3126</v>
      </c>
      <c r="I379" s="25" t="s">
        <v>11</v>
      </c>
      <c r="J379" s="25" t="s">
        <v>11</v>
      </c>
      <c r="K379" s="25" t="s">
        <v>11</v>
      </c>
      <c r="L379" s="25" t="s">
        <v>1623</v>
      </c>
      <c r="M379" s="25" t="s">
        <v>11</v>
      </c>
      <c r="N379" s="25" t="s">
        <v>11</v>
      </c>
      <c r="O379" s="25" t="s">
        <v>11</v>
      </c>
      <c r="P379" s="25" t="s">
        <v>11</v>
      </c>
      <c r="Q379" s="25" t="s">
        <v>11</v>
      </c>
      <c r="R379" s="25" t="s">
        <v>11</v>
      </c>
      <c r="S379" s="25" t="s">
        <v>11</v>
      </c>
      <c r="T379" s="25" t="s">
        <v>1651</v>
      </c>
      <c r="U379" s="25" t="s">
        <v>10</v>
      </c>
      <c r="V379" s="25" t="s">
        <v>11</v>
      </c>
      <c r="W379" s="25" t="s">
        <v>11</v>
      </c>
      <c r="X379" s="25">
        <v>0</v>
      </c>
      <c r="Y379" s="25" t="s">
        <v>11</v>
      </c>
      <c r="Z379" s="25" t="s">
        <v>1539</v>
      </c>
      <c r="AA379" s="25" t="s">
        <v>11</v>
      </c>
      <c r="AB379" s="25" t="s">
        <v>11</v>
      </c>
      <c r="AC379" s="25" t="s">
        <v>11</v>
      </c>
      <c r="AD379" s="25">
        <v>510</v>
      </c>
      <c r="AE379" s="25">
        <v>0</v>
      </c>
      <c r="AF379" s="25">
        <v>10335.620000000001</v>
      </c>
      <c r="AG379" s="25" t="s">
        <v>7314</v>
      </c>
    </row>
    <row r="380" spans="1:33">
      <c r="A380" s="25" t="s">
        <v>6868</v>
      </c>
      <c r="B380" s="25" t="s">
        <v>6869</v>
      </c>
      <c r="C380" s="25" t="s">
        <v>1536</v>
      </c>
      <c r="D380" s="25" t="s">
        <v>11</v>
      </c>
      <c r="E380" s="25" t="s">
        <v>11</v>
      </c>
      <c r="F380" s="25" t="s">
        <v>7315</v>
      </c>
      <c r="G380" s="25" t="s">
        <v>116</v>
      </c>
      <c r="H380" s="25" t="s">
        <v>7316</v>
      </c>
      <c r="I380" s="25" t="s">
        <v>1554</v>
      </c>
      <c r="J380" s="25" t="s">
        <v>1623</v>
      </c>
      <c r="K380" s="25" t="s">
        <v>7317</v>
      </c>
      <c r="L380" s="25" t="s">
        <v>1623</v>
      </c>
      <c r="M380" s="25" t="s">
        <v>11</v>
      </c>
      <c r="N380" s="25" t="s">
        <v>11</v>
      </c>
      <c r="O380" s="25" t="s">
        <v>11</v>
      </c>
      <c r="P380" s="25" t="s">
        <v>11</v>
      </c>
      <c r="Q380" s="25" t="s">
        <v>11</v>
      </c>
      <c r="R380" s="25" t="s">
        <v>11</v>
      </c>
      <c r="S380" s="25" t="s">
        <v>11</v>
      </c>
      <c r="T380" s="25" t="s">
        <v>3259</v>
      </c>
      <c r="U380" s="25" t="s">
        <v>12</v>
      </c>
      <c r="V380" s="25" t="s">
        <v>11</v>
      </c>
      <c r="W380" s="25" t="s">
        <v>11</v>
      </c>
      <c r="X380" s="25">
        <v>0</v>
      </c>
      <c r="Y380" s="25" t="s">
        <v>11</v>
      </c>
      <c r="Z380" s="25" t="s">
        <v>1539</v>
      </c>
      <c r="AA380" s="25" t="s">
        <v>11</v>
      </c>
      <c r="AB380" s="25" t="s">
        <v>11</v>
      </c>
      <c r="AC380" s="25" t="s">
        <v>11</v>
      </c>
      <c r="AD380" s="25">
        <v>280</v>
      </c>
      <c r="AE380" s="25">
        <v>0</v>
      </c>
      <c r="AF380" s="25">
        <v>1880</v>
      </c>
      <c r="AG380" s="25" t="s">
        <v>1540</v>
      </c>
    </row>
    <row r="381" spans="1:33">
      <c r="A381" s="25" t="s">
        <v>2758</v>
      </c>
      <c r="B381" s="25" t="s">
        <v>2759</v>
      </c>
      <c r="C381" s="25" t="s">
        <v>1541</v>
      </c>
      <c r="D381" s="25" t="s">
        <v>11</v>
      </c>
      <c r="E381" s="25" t="s">
        <v>11</v>
      </c>
      <c r="F381" s="25" t="s">
        <v>11</v>
      </c>
      <c r="G381" s="25" t="s">
        <v>11</v>
      </c>
      <c r="H381" s="25" t="s">
        <v>2760</v>
      </c>
      <c r="I381" s="25" t="s">
        <v>11</v>
      </c>
      <c r="J381" s="25" t="s">
        <v>11</v>
      </c>
      <c r="K381" s="25" t="s">
        <v>11</v>
      </c>
      <c r="L381" s="25" t="s">
        <v>1623</v>
      </c>
      <c r="M381" s="25" t="s">
        <v>11</v>
      </c>
      <c r="N381" s="25" t="s">
        <v>11</v>
      </c>
      <c r="O381" s="25" t="s">
        <v>11</v>
      </c>
      <c r="P381" s="25" t="s">
        <v>11</v>
      </c>
      <c r="Q381" s="25" t="s">
        <v>11</v>
      </c>
      <c r="R381" s="25" t="s">
        <v>11</v>
      </c>
      <c r="S381" s="25" t="s">
        <v>11</v>
      </c>
      <c r="T381" s="25" t="s">
        <v>1768</v>
      </c>
      <c r="U381" s="25" t="s">
        <v>10</v>
      </c>
      <c r="V381" s="25" t="s">
        <v>11</v>
      </c>
      <c r="W381" s="25" t="s">
        <v>11</v>
      </c>
      <c r="X381" s="25">
        <v>0</v>
      </c>
      <c r="Y381" s="25" t="s">
        <v>11</v>
      </c>
      <c r="Z381" s="25" t="s">
        <v>1539</v>
      </c>
      <c r="AA381" s="25" t="s">
        <v>11</v>
      </c>
      <c r="AB381" s="25" t="s">
        <v>11</v>
      </c>
      <c r="AC381" s="25" t="s">
        <v>11</v>
      </c>
      <c r="AD381" s="25">
        <v>0</v>
      </c>
      <c r="AE381" s="25">
        <v>0</v>
      </c>
      <c r="AF381" s="25">
        <v>16118.72</v>
      </c>
      <c r="AG381" s="25" t="s">
        <v>7318</v>
      </c>
    </row>
    <row r="382" spans="1:33">
      <c r="A382" s="25" t="s">
        <v>4865</v>
      </c>
      <c r="B382" s="25" t="s">
        <v>4866</v>
      </c>
      <c r="C382" s="25" t="s">
        <v>1536</v>
      </c>
      <c r="D382" s="25" t="s">
        <v>11</v>
      </c>
      <c r="E382" s="25" t="s">
        <v>11</v>
      </c>
      <c r="F382" s="25" t="s">
        <v>4867</v>
      </c>
      <c r="G382" s="25" t="s">
        <v>1566</v>
      </c>
      <c r="H382" s="25" t="s">
        <v>4868</v>
      </c>
      <c r="I382" s="25" t="s">
        <v>1567</v>
      </c>
      <c r="J382" s="25" t="s">
        <v>1623</v>
      </c>
      <c r="K382" s="25" t="s">
        <v>4869</v>
      </c>
      <c r="L382" s="25" t="s">
        <v>1623</v>
      </c>
      <c r="M382" s="25" t="s">
        <v>11</v>
      </c>
      <c r="N382" s="25" t="s">
        <v>11</v>
      </c>
      <c r="O382" s="25" t="s">
        <v>11</v>
      </c>
      <c r="P382" s="25" t="s">
        <v>11</v>
      </c>
      <c r="Q382" s="25" t="s">
        <v>11</v>
      </c>
      <c r="R382" s="25" t="s">
        <v>11</v>
      </c>
      <c r="S382" s="25" t="s">
        <v>11</v>
      </c>
      <c r="T382" s="25" t="s">
        <v>1858</v>
      </c>
      <c r="U382" s="25" t="s">
        <v>1562</v>
      </c>
      <c r="V382" s="25" t="s">
        <v>11</v>
      </c>
      <c r="W382" s="25" t="s">
        <v>11</v>
      </c>
      <c r="X382" s="25">
        <v>0</v>
      </c>
      <c r="Y382" s="25" t="s">
        <v>11</v>
      </c>
      <c r="Z382" s="25" t="s">
        <v>1539</v>
      </c>
      <c r="AA382" s="25" t="s">
        <v>11</v>
      </c>
      <c r="AB382" s="25" t="s">
        <v>11</v>
      </c>
      <c r="AC382" s="25" t="s">
        <v>11</v>
      </c>
      <c r="AD382" s="25">
        <v>0</v>
      </c>
      <c r="AE382" s="25">
        <v>0</v>
      </c>
      <c r="AF382" s="25">
        <v>47984.76</v>
      </c>
      <c r="AG382" s="25" t="s">
        <v>7319</v>
      </c>
    </row>
    <row r="383" spans="1:33">
      <c r="A383" s="25" t="s">
        <v>4605</v>
      </c>
      <c r="B383" s="25" t="s">
        <v>4606</v>
      </c>
      <c r="C383" s="25" t="s">
        <v>1541</v>
      </c>
      <c r="D383" s="25" t="s">
        <v>11</v>
      </c>
      <c r="E383" s="25" t="s">
        <v>11</v>
      </c>
      <c r="F383" s="25" t="s">
        <v>11</v>
      </c>
      <c r="G383" s="25" t="s">
        <v>11</v>
      </c>
      <c r="H383" s="25" t="s">
        <v>4607</v>
      </c>
      <c r="I383" s="25" t="s">
        <v>1554</v>
      </c>
      <c r="J383" s="25" t="s">
        <v>1623</v>
      </c>
      <c r="K383" s="25" t="s">
        <v>1551</v>
      </c>
      <c r="L383" s="25" t="s">
        <v>1623</v>
      </c>
      <c r="M383" s="25" t="s">
        <v>11</v>
      </c>
      <c r="N383" s="25" t="s">
        <v>11</v>
      </c>
      <c r="O383" s="25" t="s">
        <v>11</v>
      </c>
      <c r="P383" s="25" t="s">
        <v>11</v>
      </c>
      <c r="Q383" s="25" t="s">
        <v>11</v>
      </c>
      <c r="R383" s="25" t="s">
        <v>11</v>
      </c>
      <c r="S383" s="25" t="s">
        <v>11</v>
      </c>
      <c r="T383" s="25" t="s">
        <v>1891</v>
      </c>
      <c r="U383" s="25" t="s">
        <v>10</v>
      </c>
      <c r="V383" s="25" t="s">
        <v>11</v>
      </c>
      <c r="W383" s="25" t="s">
        <v>11</v>
      </c>
      <c r="X383" s="25">
        <v>0</v>
      </c>
      <c r="Y383" s="25" t="s">
        <v>11</v>
      </c>
      <c r="Z383" s="25" t="s">
        <v>1539</v>
      </c>
      <c r="AA383" s="25" t="s">
        <v>11</v>
      </c>
      <c r="AB383" s="25" t="s">
        <v>11</v>
      </c>
      <c r="AC383" s="25" t="s">
        <v>11</v>
      </c>
      <c r="AD383" s="25">
        <v>0</v>
      </c>
      <c r="AE383" s="25">
        <v>0</v>
      </c>
      <c r="AF383" s="25">
        <v>3316</v>
      </c>
      <c r="AG383" s="25" t="s">
        <v>1148</v>
      </c>
    </row>
    <row r="384" spans="1:33">
      <c r="A384" s="25" t="s">
        <v>4047</v>
      </c>
      <c r="B384" s="25" t="s">
        <v>4048</v>
      </c>
      <c r="C384" s="25" t="s">
        <v>1541</v>
      </c>
      <c r="D384" s="25" t="s">
        <v>11</v>
      </c>
      <c r="E384" s="25" t="s">
        <v>11</v>
      </c>
      <c r="F384" s="25" t="s">
        <v>11</v>
      </c>
      <c r="G384" s="25" t="s">
        <v>11</v>
      </c>
      <c r="H384" s="25" t="s">
        <v>4049</v>
      </c>
      <c r="I384" s="25" t="s">
        <v>11</v>
      </c>
      <c r="J384" s="25" t="s">
        <v>11</v>
      </c>
      <c r="K384" s="25" t="s">
        <v>11</v>
      </c>
      <c r="L384" s="25" t="s">
        <v>1623</v>
      </c>
      <c r="M384" s="25" t="s">
        <v>11</v>
      </c>
      <c r="N384" s="25" t="s">
        <v>11</v>
      </c>
      <c r="O384" s="25" t="s">
        <v>11</v>
      </c>
      <c r="P384" s="25" t="s">
        <v>11</v>
      </c>
      <c r="Q384" s="25" t="s">
        <v>11</v>
      </c>
      <c r="R384" s="25" t="s">
        <v>11</v>
      </c>
      <c r="S384" s="25" t="s">
        <v>11</v>
      </c>
      <c r="T384" s="25" t="s">
        <v>1729</v>
      </c>
      <c r="U384" s="25" t="s">
        <v>12</v>
      </c>
      <c r="V384" s="25" t="s">
        <v>11</v>
      </c>
      <c r="W384" s="25" t="s">
        <v>11</v>
      </c>
      <c r="X384" s="25">
        <v>0</v>
      </c>
      <c r="Y384" s="25" t="s">
        <v>11</v>
      </c>
      <c r="Z384" s="25" t="s">
        <v>1539</v>
      </c>
      <c r="AA384" s="25" t="s">
        <v>11</v>
      </c>
      <c r="AB384" s="25" t="s">
        <v>11</v>
      </c>
      <c r="AC384" s="25" t="s">
        <v>11</v>
      </c>
      <c r="AD384" s="25">
        <v>930</v>
      </c>
      <c r="AE384" s="25">
        <v>0</v>
      </c>
      <c r="AF384" s="25">
        <v>3599.49</v>
      </c>
      <c r="AG384" s="25" t="s">
        <v>7320</v>
      </c>
    </row>
    <row r="385" spans="1:33">
      <c r="A385" s="25" t="s">
        <v>1997</v>
      </c>
      <c r="B385" s="25" t="s">
        <v>1998</v>
      </c>
      <c r="C385" s="25" t="s">
        <v>1536</v>
      </c>
      <c r="D385" s="25" t="s">
        <v>11</v>
      </c>
      <c r="E385" s="25" t="s">
        <v>11</v>
      </c>
      <c r="F385" s="25" t="s">
        <v>11</v>
      </c>
      <c r="G385" s="25" t="s">
        <v>11</v>
      </c>
      <c r="H385" s="25" t="s">
        <v>1999</v>
      </c>
      <c r="I385" s="25" t="s">
        <v>1554</v>
      </c>
      <c r="J385" s="25" t="s">
        <v>1623</v>
      </c>
      <c r="K385" s="25" t="s">
        <v>2000</v>
      </c>
      <c r="L385" s="25" t="s">
        <v>1023</v>
      </c>
      <c r="M385" s="25" t="s">
        <v>11</v>
      </c>
      <c r="N385" s="25" t="s">
        <v>11</v>
      </c>
      <c r="O385" s="25" t="s">
        <v>11</v>
      </c>
      <c r="P385" s="25" t="s">
        <v>11</v>
      </c>
      <c r="Q385" s="25" t="s">
        <v>11</v>
      </c>
      <c r="R385" s="25" t="s">
        <v>11</v>
      </c>
      <c r="S385" s="25" t="s">
        <v>11</v>
      </c>
      <c r="T385" s="25" t="s">
        <v>1891</v>
      </c>
      <c r="U385" s="25" t="s">
        <v>10</v>
      </c>
      <c r="V385" s="25" t="s">
        <v>11</v>
      </c>
      <c r="W385" s="25" t="s">
        <v>11</v>
      </c>
      <c r="X385" s="25">
        <v>0</v>
      </c>
      <c r="Y385" s="25" t="s">
        <v>11</v>
      </c>
      <c r="Z385" s="25" t="s">
        <v>1539</v>
      </c>
      <c r="AA385" s="25" t="s">
        <v>11</v>
      </c>
      <c r="AB385" s="25" t="s">
        <v>11</v>
      </c>
      <c r="AC385" s="25" t="s">
        <v>11</v>
      </c>
      <c r="AD385" s="25">
        <v>1120</v>
      </c>
      <c r="AE385" s="25">
        <v>0</v>
      </c>
      <c r="AF385" s="25">
        <v>54835.25</v>
      </c>
      <c r="AG385" s="25" t="s">
        <v>2001</v>
      </c>
    </row>
    <row r="386" spans="1:33">
      <c r="A386" s="25" t="s">
        <v>3557</v>
      </c>
      <c r="B386" s="25" t="s">
        <v>3558</v>
      </c>
      <c r="C386" s="25" t="s">
        <v>1536</v>
      </c>
      <c r="D386" s="25" t="s">
        <v>11</v>
      </c>
      <c r="E386" s="25" t="s">
        <v>11</v>
      </c>
      <c r="F386" s="25" t="s">
        <v>11</v>
      </c>
      <c r="G386" s="25" t="s">
        <v>11</v>
      </c>
      <c r="H386" s="25" t="s">
        <v>1771</v>
      </c>
      <c r="I386" s="25" t="s">
        <v>11</v>
      </c>
      <c r="J386" s="25" t="s">
        <v>11</v>
      </c>
      <c r="K386" s="25" t="s">
        <v>11</v>
      </c>
      <c r="L386" s="25" t="s">
        <v>1623</v>
      </c>
      <c r="M386" s="25" t="s">
        <v>11</v>
      </c>
      <c r="N386" s="25" t="s">
        <v>11</v>
      </c>
      <c r="O386" s="25" t="s">
        <v>11</v>
      </c>
      <c r="P386" s="25" t="s">
        <v>11</v>
      </c>
      <c r="Q386" s="25" t="s">
        <v>11</v>
      </c>
      <c r="R386" s="25" t="s">
        <v>11</v>
      </c>
      <c r="S386" s="25" t="s">
        <v>11</v>
      </c>
      <c r="T386" s="25" t="s">
        <v>1670</v>
      </c>
      <c r="U386" s="25" t="s">
        <v>10</v>
      </c>
      <c r="V386" s="25" t="s">
        <v>11</v>
      </c>
      <c r="W386" s="25" t="s">
        <v>11</v>
      </c>
      <c r="X386" s="25">
        <v>0</v>
      </c>
      <c r="Y386" s="25" t="s">
        <v>11</v>
      </c>
      <c r="Z386" s="25" t="s">
        <v>1539</v>
      </c>
      <c r="AA386" s="25" t="s">
        <v>11</v>
      </c>
      <c r="AB386" s="25" t="s">
        <v>11</v>
      </c>
      <c r="AC386" s="25" t="s">
        <v>11</v>
      </c>
      <c r="AD386" s="25">
        <v>0</v>
      </c>
      <c r="AE386" s="25">
        <v>0</v>
      </c>
      <c r="AF386" s="25">
        <v>2113.1</v>
      </c>
      <c r="AG386" s="25" t="s">
        <v>7321</v>
      </c>
    </row>
    <row r="387" spans="1:33">
      <c r="A387" s="25" t="s">
        <v>3272</v>
      </c>
      <c r="B387" s="25" t="s">
        <v>3273</v>
      </c>
      <c r="C387" s="25" t="s">
        <v>1541</v>
      </c>
      <c r="D387" s="25" t="s">
        <v>11</v>
      </c>
      <c r="E387" s="25" t="s">
        <v>11</v>
      </c>
      <c r="F387" s="25" t="s">
        <v>11</v>
      </c>
      <c r="G387" s="25" t="s">
        <v>11</v>
      </c>
      <c r="H387" s="25" t="s">
        <v>3274</v>
      </c>
      <c r="I387" s="25" t="s">
        <v>11</v>
      </c>
      <c r="J387" s="25" t="s">
        <v>11</v>
      </c>
      <c r="K387" s="25" t="s">
        <v>11</v>
      </c>
      <c r="L387" s="25" t="s">
        <v>1623</v>
      </c>
      <c r="M387" s="25" t="s">
        <v>11</v>
      </c>
      <c r="N387" s="25" t="s">
        <v>11</v>
      </c>
      <c r="O387" s="25" t="s">
        <v>11</v>
      </c>
      <c r="P387" s="25" t="s">
        <v>11</v>
      </c>
      <c r="Q387" s="25" t="s">
        <v>11</v>
      </c>
      <c r="R387" s="25" t="s">
        <v>11</v>
      </c>
      <c r="S387" s="25" t="s">
        <v>11</v>
      </c>
      <c r="T387" s="25" t="s">
        <v>1670</v>
      </c>
      <c r="U387" s="25" t="s">
        <v>14</v>
      </c>
      <c r="V387" s="25" t="s">
        <v>11</v>
      </c>
      <c r="W387" s="25" t="s">
        <v>11</v>
      </c>
      <c r="X387" s="25">
        <v>0</v>
      </c>
      <c r="Y387" s="25" t="s">
        <v>11</v>
      </c>
      <c r="Z387" s="25" t="s">
        <v>1539</v>
      </c>
      <c r="AA387" s="25" t="s">
        <v>11</v>
      </c>
      <c r="AB387" s="25" t="s">
        <v>11</v>
      </c>
      <c r="AC387" s="25" t="s">
        <v>11</v>
      </c>
      <c r="AD387" s="25">
        <v>2480</v>
      </c>
      <c r="AE387" s="25">
        <v>0</v>
      </c>
      <c r="AF387" s="25">
        <v>12823.62</v>
      </c>
      <c r="AG387" s="25" t="s">
        <v>7322</v>
      </c>
    </row>
    <row r="388" spans="1:33">
      <c r="A388" s="25" t="s">
        <v>2010</v>
      </c>
      <c r="B388" s="25" t="s">
        <v>2011</v>
      </c>
      <c r="C388" s="25" t="s">
        <v>1541</v>
      </c>
      <c r="D388" s="25" t="s">
        <v>11</v>
      </c>
      <c r="E388" s="25" t="s">
        <v>11</v>
      </c>
      <c r="F388" s="25" t="s">
        <v>2012</v>
      </c>
      <c r="G388" s="25" t="s">
        <v>1564</v>
      </c>
      <c r="H388" s="25" t="s">
        <v>2013</v>
      </c>
      <c r="I388" s="25" t="s">
        <v>1547</v>
      </c>
      <c r="J388" s="25" t="s">
        <v>1623</v>
      </c>
      <c r="K388" s="25" t="s">
        <v>2014</v>
      </c>
      <c r="L388" s="25" t="s">
        <v>1623</v>
      </c>
      <c r="M388" s="25" t="s">
        <v>11</v>
      </c>
      <c r="N388" s="25" t="s">
        <v>11</v>
      </c>
      <c r="O388" s="25" t="s">
        <v>11</v>
      </c>
      <c r="P388" s="25" t="s">
        <v>11</v>
      </c>
      <c r="Q388" s="25" t="s">
        <v>11</v>
      </c>
      <c r="R388" s="25" t="s">
        <v>11</v>
      </c>
      <c r="S388" s="25" t="s">
        <v>11</v>
      </c>
      <c r="T388" s="25" t="s">
        <v>2015</v>
      </c>
      <c r="U388" s="25" t="s">
        <v>10</v>
      </c>
      <c r="V388" s="25" t="s">
        <v>11</v>
      </c>
      <c r="W388" s="25" t="s">
        <v>11</v>
      </c>
      <c r="X388" s="25">
        <v>0</v>
      </c>
      <c r="Y388" s="25" t="s">
        <v>11</v>
      </c>
      <c r="Z388" s="25" t="s">
        <v>1539</v>
      </c>
      <c r="AA388" s="25" t="s">
        <v>11</v>
      </c>
      <c r="AB388" s="25" t="s">
        <v>11</v>
      </c>
      <c r="AC388" s="25" t="s">
        <v>11</v>
      </c>
      <c r="AD388" s="25">
        <v>560</v>
      </c>
      <c r="AE388" s="25">
        <v>0</v>
      </c>
      <c r="AF388" s="25">
        <v>76516</v>
      </c>
      <c r="AG388" s="25" t="s">
        <v>2016</v>
      </c>
    </row>
    <row r="389" spans="1:33">
      <c r="A389" s="25" t="s">
        <v>5118</v>
      </c>
      <c r="B389" s="25" t="s">
        <v>5119</v>
      </c>
      <c r="C389" s="25" t="s">
        <v>1536</v>
      </c>
      <c r="D389" s="25" t="s">
        <v>11</v>
      </c>
      <c r="E389" s="25" t="s">
        <v>11</v>
      </c>
      <c r="F389" s="25" t="s">
        <v>5120</v>
      </c>
      <c r="G389" s="25" t="s">
        <v>1566</v>
      </c>
      <c r="H389" s="25" t="s">
        <v>5121</v>
      </c>
      <c r="I389" s="25" t="s">
        <v>1797</v>
      </c>
      <c r="J389" s="25" t="s">
        <v>1623</v>
      </c>
      <c r="K389" s="25" t="s">
        <v>1798</v>
      </c>
      <c r="L389" s="25" t="s">
        <v>1623</v>
      </c>
      <c r="M389" s="25" t="s">
        <v>11</v>
      </c>
      <c r="N389" s="25" t="s">
        <v>11</v>
      </c>
      <c r="O389" s="25" t="s">
        <v>11</v>
      </c>
      <c r="P389" s="25" t="s">
        <v>11</v>
      </c>
      <c r="Q389" s="25" t="s">
        <v>5121</v>
      </c>
      <c r="R389" s="25" t="s">
        <v>11</v>
      </c>
      <c r="S389" s="25" t="s">
        <v>11</v>
      </c>
      <c r="T389" s="25" t="s">
        <v>2025</v>
      </c>
      <c r="U389" s="25" t="s">
        <v>1544</v>
      </c>
      <c r="V389" s="25" t="s">
        <v>11</v>
      </c>
      <c r="W389" s="25" t="s">
        <v>11</v>
      </c>
      <c r="X389" s="25">
        <v>0</v>
      </c>
      <c r="Y389" s="25" t="s">
        <v>11</v>
      </c>
      <c r="Z389" s="25" t="s">
        <v>1539</v>
      </c>
      <c r="AA389" s="25" t="s">
        <v>11</v>
      </c>
      <c r="AB389" s="25" t="s">
        <v>11</v>
      </c>
      <c r="AC389" s="25" t="s">
        <v>11</v>
      </c>
      <c r="AD389" s="25">
        <v>460</v>
      </c>
      <c r="AE389" s="25">
        <v>0</v>
      </c>
      <c r="AF389" s="25">
        <v>960</v>
      </c>
      <c r="AG389" s="25" t="s">
        <v>1854</v>
      </c>
    </row>
    <row r="390" spans="1:33">
      <c r="A390" s="25" t="s">
        <v>2710</v>
      </c>
      <c r="B390" s="25" t="s">
        <v>2711</v>
      </c>
      <c r="C390" s="25" t="s">
        <v>1541</v>
      </c>
      <c r="D390" s="25" t="s">
        <v>11</v>
      </c>
      <c r="E390" s="25" t="s">
        <v>11</v>
      </c>
      <c r="F390" s="25" t="s">
        <v>11</v>
      </c>
      <c r="G390" s="25" t="s">
        <v>11</v>
      </c>
      <c r="H390" s="25" t="s">
        <v>2712</v>
      </c>
      <c r="I390" s="25" t="s">
        <v>1561</v>
      </c>
      <c r="J390" s="25" t="s">
        <v>1623</v>
      </c>
      <c r="K390" s="25" t="s">
        <v>1689</v>
      </c>
      <c r="L390" s="25" t="s">
        <v>1623</v>
      </c>
      <c r="M390" s="25" t="s">
        <v>11</v>
      </c>
      <c r="N390" s="25" t="s">
        <v>11</v>
      </c>
      <c r="O390" s="25" t="s">
        <v>11</v>
      </c>
      <c r="P390" s="25" t="s">
        <v>11</v>
      </c>
      <c r="Q390" s="25" t="s">
        <v>11</v>
      </c>
      <c r="R390" s="25" t="s">
        <v>11</v>
      </c>
      <c r="S390" s="25" t="s">
        <v>11</v>
      </c>
      <c r="T390" s="25" t="s">
        <v>1900</v>
      </c>
      <c r="U390" s="25" t="s">
        <v>16</v>
      </c>
      <c r="V390" s="25" t="s">
        <v>11</v>
      </c>
      <c r="W390" s="25" t="s">
        <v>11</v>
      </c>
      <c r="X390" s="25">
        <v>0</v>
      </c>
      <c r="Y390" s="25" t="s">
        <v>11</v>
      </c>
      <c r="Z390" s="25" t="s">
        <v>1539</v>
      </c>
      <c r="AA390" s="25" t="s">
        <v>11</v>
      </c>
      <c r="AB390" s="25" t="s">
        <v>11</v>
      </c>
      <c r="AC390" s="25" t="s">
        <v>11</v>
      </c>
      <c r="AD390" s="25">
        <v>0</v>
      </c>
      <c r="AE390" s="25">
        <v>0</v>
      </c>
      <c r="AF390" s="25">
        <v>3316</v>
      </c>
      <c r="AG390" s="25" t="s">
        <v>1148</v>
      </c>
    </row>
    <row r="391" spans="1:33">
      <c r="A391" s="25" t="s">
        <v>3437</v>
      </c>
      <c r="B391" s="25" t="s">
        <v>3438</v>
      </c>
      <c r="C391" s="25" t="s">
        <v>1541</v>
      </c>
      <c r="D391" s="25" t="s">
        <v>11</v>
      </c>
      <c r="E391" s="25" t="s">
        <v>11</v>
      </c>
      <c r="F391" s="25" t="s">
        <v>11</v>
      </c>
      <c r="G391" s="25" t="s">
        <v>11</v>
      </c>
      <c r="H391" s="25" t="s">
        <v>2700</v>
      </c>
      <c r="I391" s="25" t="s">
        <v>11</v>
      </c>
      <c r="J391" s="25" t="s">
        <v>11</v>
      </c>
      <c r="K391" s="25" t="s">
        <v>11</v>
      </c>
      <c r="L391" s="25" t="s">
        <v>1623</v>
      </c>
      <c r="M391" s="25" t="s">
        <v>11</v>
      </c>
      <c r="N391" s="25" t="s">
        <v>11</v>
      </c>
      <c r="O391" s="25" t="s">
        <v>11</v>
      </c>
      <c r="P391" s="25" t="s">
        <v>11</v>
      </c>
      <c r="Q391" s="25" t="s">
        <v>11</v>
      </c>
      <c r="R391" s="25" t="s">
        <v>11</v>
      </c>
      <c r="S391" s="25" t="s">
        <v>11</v>
      </c>
      <c r="T391" s="25" t="s">
        <v>1633</v>
      </c>
      <c r="U391" s="25" t="s">
        <v>13</v>
      </c>
      <c r="V391" s="25" t="s">
        <v>11</v>
      </c>
      <c r="W391" s="25" t="s">
        <v>11</v>
      </c>
      <c r="X391" s="25">
        <v>0</v>
      </c>
      <c r="Y391" s="25" t="s">
        <v>11</v>
      </c>
      <c r="Z391" s="25" t="s">
        <v>1539</v>
      </c>
      <c r="AA391" s="25" t="s">
        <v>11</v>
      </c>
      <c r="AB391" s="25" t="s">
        <v>11</v>
      </c>
      <c r="AC391" s="25" t="s">
        <v>11</v>
      </c>
      <c r="AD391" s="25">
        <v>1080</v>
      </c>
      <c r="AE391" s="25">
        <v>0</v>
      </c>
      <c r="AF391" s="25">
        <v>21067.55</v>
      </c>
      <c r="AG391" s="25" t="s">
        <v>7323</v>
      </c>
    </row>
    <row r="392" spans="1:33">
      <c r="A392" s="25" t="s">
        <v>5286</v>
      </c>
      <c r="B392" s="25" t="s">
        <v>5287</v>
      </c>
      <c r="C392" s="25" t="s">
        <v>1541</v>
      </c>
      <c r="D392" s="25" t="s">
        <v>11</v>
      </c>
      <c r="E392" s="25" t="s">
        <v>11</v>
      </c>
      <c r="F392" s="25" t="s">
        <v>11</v>
      </c>
      <c r="G392" s="25" t="s">
        <v>11</v>
      </c>
      <c r="H392" s="25" t="s">
        <v>5288</v>
      </c>
      <c r="I392" s="25" t="s">
        <v>11</v>
      </c>
      <c r="J392" s="25" t="s">
        <v>11</v>
      </c>
      <c r="K392" s="25" t="s">
        <v>11</v>
      </c>
      <c r="L392" s="25" t="s">
        <v>1623</v>
      </c>
      <c r="M392" s="25" t="s">
        <v>11</v>
      </c>
      <c r="N392" s="25" t="s">
        <v>11</v>
      </c>
      <c r="O392" s="25" t="s">
        <v>11</v>
      </c>
      <c r="P392" s="25" t="s">
        <v>11</v>
      </c>
      <c r="Q392" s="25" t="s">
        <v>11</v>
      </c>
      <c r="R392" s="25" t="s">
        <v>11</v>
      </c>
      <c r="S392" s="25" t="s">
        <v>11</v>
      </c>
      <c r="T392" s="25" t="s">
        <v>2720</v>
      </c>
      <c r="U392" s="25" t="s">
        <v>1544</v>
      </c>
      <c r="V392" s="25" t="s">
        <v>11</v>
      </c>
      <c r="W392" s="25" t="s">
        <v>11</v>
      </c>
      <c r="X392" s="25">
        <v>0</v>
      </c>
      <c r="Y392" s="25" t="s">
        <v>11</v>
      </c>
      <c r="Z392" s="25" t="s">
        <v>1539</v>
      </c>
      <c r="AA392" s="25" t="s">
        <v>11</v>
      </c>
      <c r="AB392" s="25" t="s">
        <v>11</v>
      </c>
      <c r="AC392" s="25" t="s">
        <v>11</v>
      </c>
      <c r="AD392" s="25">
        <v>560</v>
      </c>
      <c r="AE392" s="25">
        <v>0</v>
      </c>
      <c r="AF392" s="25">
        <v>2279.75</v>
      </c>
      <c r="AG392" s="25" t="s">
        <v>7324</v>
      </c>
    </row>
    <row r="393" spans="1:33">
      <c r="A393" s="25" t="s">
        <v>1888</v>
      </c>
      <c r="B393" s="25" t="s">
        <v>1889</v>
      </c>
      <c r="C393" s="25" t="s">
        <v>11</v>
      </c>
      <c r="D393" s="25" t="s">
        <v>11</v>
      </c>
      <c r="E393" s="25" t="s">
        <v>11</v>
      </c>
      <c r="F393" s="25" t="s">
        <v>11</v>
      </c>
      <c r="G393" s="25" t="s">
        <v>11</v>
      </c>
      <c r="H393" s="25" t="s">
        <v>1890</v>
      </c>
      <c r="I393" s="25" t="s">
        <v>1554</v>
      </c>
      <c r="J393" s="25" t="s">
        <v>1623</v>
      </c>
      <c r="K393" s="25" t="s">
        <v>1850</v>
      </c>
      <c r="L393" s="25" t="s">
        <v>1623</v>
      </c>
      <c r="M393" s="25" t="s">
        <v>11</v>
      </c>
      <c r="N393" s="25" t="s">
        <v>11</v>
      </c>
      <c r="O393" s="25" t="s">
        <v>11</v>
      </c>
      <c r="P393" s="25" t="s">
        <v>11</v>
      </c>
      <c r="Q393" s="25" t="s">
        <v>11</v>
      </c>
      <c r="R393" s="25" t="s">
        <v>11</v>
      </c>
      <c r="S393" s="25" t="s">
        <v>11</v>
      </c>
      <c r="T393" s="25" t="s">
        <v>1891</v>
      </c>
      <c r="U393" s="25" t="s">
        <v>16</v>
      </c>
      <c r="V393" s="25" t="s">
        <v>11</v>
      </c>
      <c r="W393" s="25" t="s">
        <v>11</v>
      </c>
      <c r="X393" s="25">
        <v>0</v>
      </c>
      <c r="Y393" s="25" t="s">
        <v>11</v>
      </c>
      <c r="Z393" s="25" t="s">
        <v>1539</v>
      </c>
      <c r="AA393" s="25" t="s">
        <v>11</v>
      </c>
      <c r="AB393" s="25" t="s">
        <v>11</v>
      </c>
      <c r="AC393" s="25" t="s">
        <v>11</v>
      </c>
      <c r="AD393" s="25">
        <v>840</v>
      </c>
      <c r="AE393" s="25">
        <v>0</v>
      </c>
      <c r="AF393" s="25">
        <v>3316</v>
      </c>
      <c r="AG393" s="25" t="s">
        <v>1626</v>
      </c>
    </row>
    <row r="394" spans="1:33">
      <c r="A394" s="25" t="s">
        <v>1908</v>
      </c>
      <c r="B394" s="25" t="s">
        <v>1909</v>
      </c>
      <c r="C394" s="25" t="s">
        <v>1541</v>
      </c>
      <c r="D394" s="25" t="s">
        <v>11</v>
      </c>
      <c r="E394" s="25" t="s">
        <v>11</v>
      </c>
      <c r="F394" s="25" t="s">
        <v>1910</v>
      </c>
      <c r="G394" s="25" t="s">
        <v>1564</v>
      </c>
      <c r="H394" s="25" t="s">
        <v>1911</v>
      </c>
      <c r="I394" s="25" t="s">
        <v>1554</v>
      </c>
      <c r="J394" s="25" t="s">
        <v>1623</v>
      </c>
      <c r="K394" s="25" t="s">
        <v>1912</v>
      </c>
      <c r="L394" s="25" t="s">
        <v>1623</v>
      </c>
      <c r="M394" s="25" t="s">
        <v>11</v>
      </c>
      <c r="N394" s="25" t="s">
        <v>11</v>
      </c>
      <c r="O394" s="25" t="s">
        <v>11</v>
      </c>
      <c r="P394" s="25" t="s">
        <v>11</v>
      </c>
      <c r="Q394" s="25" t="s">
        <v>11</v>
      </c>
      <c r="R394" s="25" t="s">
        <v>11</v>
      </c>
      <c r="S394" s="25" t="s">
        <v>11</v>
      </c>
      <c r="T394" s="25" t="s">
        <v>1651</v>
      </c>
      <c r="U394" s="25" t="s">
        <v>10</v>
      </c>
      <c r="V394" s="25" t="s">
        <v>11</v>
      </c>
      <c r="W394" s="25" t="s">
        <v>11</v>
      </c>
      <c r="X394" s="25">
        <v>0</v>
      </c>
      <c r="Y394" s="25" t="s">
        <v>11</v>
      </c>
      <c r="Z394" s="25" t="s">
        <v>1539</v>
      </c>
      <c r="AA394" s="25" t="s">
        <v>11</v>
      </c>
      <c r="AB394" s="25" t="s">
        <v>11</v>
      </c>
      <c r="AC394" s="25" t="s">
        <v>11</v>
      </c>
      <c r="AD394" s="25">
        <v>560</v>
      </c>
      <c r="AE394" s="25">
        <v>0</v>
      </c>
      <c r="AF394" s="25">
        <v>52862.5</v>
      </c>
      <c r="AG394" s="25" t="s">
        <v>7325</v>
      </c>
    </row>
    <row r="395" spans="1:33">
      <c r="A395" s="25" t="s">
        <v>1765</v>
      </c>
      <c r="B395" s="25" t="s">
        <v>1766</v>
      </c>
      <c r="C395" s="25" t="s">
        <v>1541</v>
      </c>
      <c r="D395" s="25" t="s">
        <v>11</v>
      </c>
      <c r="E395" s="25" t="s">
        <v>11</v>
      </c>
      <c r="F395" s="25" t="s">
        <v>11</v>
      </c>
      <c r="G395" s="25" t="s">
        <v>11</v>
      </c>
      <c r="H395" s="25" t="s">
        <v>1767</v>
      </c>
      <c r="I395" s="25" t="s">
        <v>11</v>
      </c>
      <c r="J395" s="25" t="s">
        <v>11</v>
      </c>
      <c r="K395" s="25" t="s">
        <v>11</v>
      </c>
      <c r="L395" s="25" t="s">
        <v>1623</v>
      </c>
      <c r="M395" s="25" t="s">
        <v>11</v>
      </c>
      <c r="N395" s="25" t="s">
        <v>11</v>
      </c>
      <c r="O395" s="25" t="s">
        <v>11</v>
      </c>
      <c r="P395" s="25" t="s">
        <v>11</v>
      </c>
      <c r="Q395" s="25" t="s">
        <v>11</v>
      </c>
      <c r="R395" s="25" t="s">
        <v>11</v>
      </c>
      <c r="S395" s="25" t="s">
        <v>11</v>
      </c>
      <c r="T395" s="25" t="s">
        <v>1768</v>
      </c>
      <c r="U395" s="25" t="s">
        <v>14</v>
      </c>
      <c r="V395" s="25" t="s">
        <v>11</v>
      </c>
      <c r="W395" s="25" t="s">
        <v>11</v>
      </c>
      <c r="X395" s="25">
        <v>0</v>
      </c>
      <c r="Y395" s="25" t="s">
        <v>11</v>
      </c>
      <c r="Z395" s="25" t="s">
        <v>1539</v>
      </c>
      <c r="AA395" s="25" t="s">
        <v>11</v>
      </c>
      <c r="AB395" s="25" t="s">
        <v>11</v>
      </c>
      <c r="AC395" s="25" t="s">
        <v>11</v>
      </c>
      <c r="AD395" s="25">
        <v>1138</v>
      </c>
      <c r="AE395" s="25">
        <v>0</v>
      </c>
      <c r="AF395" s="25">
        <v>14761.08</v>
      </c>
      <c r="AG395" s="25" t="s">
        <v>7326</v>
      </c>
    </row>
    <row r="396" spans="1:33">
      <c r="A396" s="25" t="s">
        <v>2429</v>
      </c>
      <c r="B396" s="25" t="s">
        <v>2430</v>
      </c>
      <c r="C396" s="25" t="s">
        <v>1541</v>
      </c>
      <c r="D396" s="25" t="s">
        <v>11</v>
      </c>
      <c r="E396" s="25" t="s">
        <v>11</v>
      </c>
      <c r="F396" s="25" t="s">
        <v>11</v>
      </c>
      <c r="G396" s="25" t="s">
        <v>11</v>
      </c>
      <c r="H396" s="25" t="s">
        <v>2431</v>
      </c>
      <c r="I396" s="25" t="s">
        <v>11</v>
      </c>
      <c r="J396" s="25" t="s">
        <v>11</v>
      </c>
      <c r="K396" s="25" t="s">
        <v>11</v>
      </c>
      <c r="L396" s="25" t="s">
        <v>1623</v>
      </c>
      <c r="M396" s="25" t="s">
        <v>1643</v>
      </c>
      <c r="N396" s="25" t="s">
        <v>11</v>
      </c>
      <c r="O396" s="25" t="s">
        <v>11</v>
      </c>
      <c r="P396" s="25" t="s">
        <v>11</v>
      </c>
      <c r="Q396" s="25" t="s">
        <v>11</v>
      </c>
      <c r="R396" s="25" t="s">
        <v>11</v>
      </c>
      <c r="S396" s="25" t="s">
        <v>11</v>
      </c>
      <c r="T396" s="25" t="s">
        <v>1661</v>
      </c>
      <c r="U396" s="25" t="s">
        <v>16</v>
      </c>
      <c r="V396" s="25" t="s">
        <v>11</v>
      </c>
      <c r="W396" s="25" t="s">
        <v>11</v>
      </c>
      <c r="X396" s="25">
        <v>0</v>
      </c>
      <c r="Y396" s="25" t="s">
        <v>11</v>
      </c>
      <c r="Z396" s="25" t="s">
        <v>1539</v>
      </c>
      <c r="AA396" s="25" t="s">
        <v>11</v>
      </c>
      <c r="AB396" s="25" t="s">
        <v>11</v>
      </c>
      <c r="AC396" s="25" t="s">
        <v>11</v>
      </c>
      <c r="AD396" s="25">
        <v>0</v>
      </c>
      <c r="AE396" s="25">
        <v>0</v>
      </c>
      <c r="AF396" s="25">
        <v>48800</v>
      </c>
      <c r="AG396" s="25" t="s">
        <v>2101</v>
      </c>
    </row>
    <row r="397" spans="1:33">
      <c r="A397" s="25" t="s">
        <v>3801</v>
      </c>
      <c r="B397" s="25" t="s">
        <v>3802</v>
      </c>
      <c r="C397" s="25" t="s">
        <v>1536</v>
      </c>
      <c r="D397" s="25" t="s">
        <v>11</v>
      </c>
      <c r="E397" s="25" t="s">
        <v>11</v>
      </c>
      <c r="F397" s="25" t="s">
        <v>3803</v>
      </c>
      <c r="G397" s="25" t="s">
        <v>117</v>
      </c>
      <c r="H397" s="25" t="s">
        <v>3804</v>
      </c>
      <c r="I397" s="25" t="s">
        <v>1547</v>
      </c>
      <c r="J397" s="25" t="s">
        <v>1623</v>
      </c>
      <c r="K397" s="25" t="s">
        <v>1576</v>
      </c>
      <c r="L397" s="25" t="s">
        <v>1623</v>
      </c>
      <c r="M397" s="25" t="s">
        <v>11</v>
      </c>
      <c r="N397" s="25" t="s">
        <v>11</v>
      </c>
      <c r="O397" s="25" t="s">
        <v>11</v>
      </c>
      <c r="P397" s="25" t="s">
        <v>11</v>
      </c>
      <c r="Q397" s="25" t="s">
        <v>11</v>
      </c>
      <c r="R397" s="25" t="s">
        <v>11</v>
      </c>
      <c r="S397" s="25" t="s">
        <v>11</v>
      </c>
      <c r="T397" s="25" t="s">
        <v>1775</v>
      </c>
      <c r="U397" s="25" t="s">
        <v>15</v>
      </c>
      <c r="V397" s="25" t="s">
        <v>11</v>
      </c>
      <c r="W397" s="25" t="s">
        <v>11</v>
      </c>
      <c r="X397" s="25">
        <v>0</v>
      </c>
      <c r="Y397" s="25" t="s">
        <v>11</v>
      </c>
      <c r="Z397" s="25" t="s">
        <v>1539</v>
      </c>
      <c r="AA397" s="25" t="s">
        <v>11</v>
      </c>
      <c r="AB397" s="25" t="s">
        <v>11</v>
      </c>
      <c r="AC397" s="25" t="s">
        <v>11</v>
      </c>
      <c r="AD397" s="25">
        <v>800</v>
      </c>
      <c r="AE397" s="25">
        <v>0</v>
      </c>
      <c r="AF397" s="25">
        <v>3316</v>
      </c>
      <c r="AG397" s="25" t="s">
        <v>2044</v>
      </c>
    </row>
    <row r="398" spans="1:33">
      <c r="A398" s="25" t="s">
        <v>4190</v>
      </c>
      <c r="B398" s="25" t="s">
        <v>4191</v>
      </c>
      <c r="C398" s="25" t="s">
        <v>1541</v>
      </c>
      <c r="D398" s="25" t="s">
        <v>11</v>
      </c>
      <c r="E398" s="25" t="s">
        <v>11</v>
      </c>
      <c r="F398" s="25" t="s">
        <v>11</v>
      </c>
      <c r="G398" s="25" t="s">
        <v>11</v>
      </c>
      <c r="H398" s="25" t="s">
        <v>4188</v>
      </c>
      <c r="I398" s="25" t="s">
        <v>1547</v>
      </c>
      <c r="J398" s="25" t="s">
        <v>1623</v>
      </c>
      <c r="K398" s="25" t="s">
        <v>1559</v>
      </c>
      <c r="L398" s="25" t="s">
        <v>1623</v>
      </c>
      <c r="M398" s="25" t="s">
        <v>11</v>
      </c>
      <c r="N398" s="25" t="s">
        <v>11</v>
      </c>
      <c r="O398" s="25" t="s">
        <v>11</v>
      </c>
      <c r="P398" s="25" t="s">
        <v>11</v>
      </c>
      <c r="Q398" s="25" t="s">
        <v>11</v>
      </c>
      <c r="R398" s="25" t="s">
        <v>11</v>
      </c>
      <c r="S398" s="25" t="s">
        <v>11</v>
      </c>
      <c r="T398" s="25" t="s">
        <v>11</v>
      </c>
      <c r="U398" s="25" t="s">
        <v>1562</v>
      </c>
      <c r="V398" s="25" t="s">
        <v>11</v>
      </c>
      <c r="W398" s="25" t="s">
        <v>11</v>
      </c>
      <c r="X398" s="25">
        <v>0</v>
      </c>
      <c r="Y398" s="25" t="s">
        <v>11</v>
      </c>
      <c r="Z398" s="25" t="s">
        <v>1539</v>
      </c>
      <c r="AA398" s="25" t="s">
        <v>11</v>
      </c>
      <c r="AB398" s="25" t="s">
        <v>11</v>
      </c>
      <c r="AC398" s="25" t="s">
        <v>11</v>
      </c>
      <c r="AD398" s="25">
        <v>840.02</v>
      </c>
      <c r="AE398" s="25">
        <v>0</v>
      </c>
      <c r="AF398" s="25">
        <v>3316</v>
      </c>
      <c r="AG398" s="25" t="s">
        <v>4192</v>
      </c>
    </row>
    <row r="399" spans="1:33">
      <c r="A399" s="25" t="s">
        <v>4567</v>
      </c>
      <c r="B399" s="25" t="s">
        <v>4568</v>
      </c>
      <c r="C399" s="25" t="s">
        <v>1541</v>
      </c>
      <c r="D399" s="25" t="s">
        <v>11</v>
      </c>
      <c r="E399" s="25" t="s">
        <v>11</v>
      </c>
      <c r="F399" s="25" t="s">
        <v>11</v>
      </c>
      <c r="G399" s="25" t="s">
        <v>11</v>
      </c>
      <c r="H399" s="25" t="s">
        <v>4569</v>
      </c>
      <c r="I399" s="25" t="s">
        <v>11</v>
      </c>
      <c r="J399" s="25" t="s">
        <v>11</v>
      </c>
      <c r="K399" s="25" t="s">
        <v>11</v>
      </c>
      <c r="L399" s="25" t="s">
        <v>1623</v>
      </c>
      <c r="M399" s="25" t="s">
        <v>11</v>
      </c>
      <c r="N399" s="25" t="s">
        <v>11</v>
      </c>
      <c r="O399" s="25" t="s">
        <v>11</v>
      </c>
      <c r="P399" s="25" t="s">
        <v>11</v>
      </c>
      <c r="Q399" s="25" t="s">
        <v>11</v>
      </c>
      <c r="R399" s="25" t="s">
        <v>11</v>
      </c>
      <c r="S399" s="25" t="s">
        <v>11</v>
      </c>
      <c r="T399" s="25" t="s">
        <v>3271</v>
      </c>
      <c r="U399" s="25" t="s">
        <v>14</v>
      </c>
      <c r="V399" s="25" t="s">
        <v>11</v>
      </c>
      <c r="W399" s="25" t="s">
        <v>11</v>
      </c>
      <c r="X399" s="25">
        <v>0</v>
      </c>
      <c r="Y399" s="25" t="s">
        <v>11</v>
      </c>
      <c r="Z399" s="25" t="s">
        <v>1645</v>
      </c>
      <c r="AA399" s="25" t="s">
        <v>1685</v>
      </c>
      <c r="AB399" s="25" t="s">
        <v>1716</v>
      </c>
      <c r="AC399" s="25" t="s">
        <v>958</v>
      </c>
      <c r="AD399" s="25">
        <v>0</v>
      </c>
      <c r="AE399" s="25">
        <v>0</v>
      </c>
      <c r="AF399" s="25">
        <v>0</v>
      </c>
      <c r="AG399" s="25" t="s">
        <v>7</v>
      </c>
    </row>
    <row r="400" spans="1:33">
      <c r="A400" s="25" t="s">
        <v>3157</v>
      </c>
      <c r="B400" s="25" t="s">
        <v>3158</v>
      </c>
      <c r="C400" s="25" t="s">
        <v>1541</v>
      </c>
      <c r="D400" s="25" t="s">
        <v>11</v>
      </c>
      <c r="E400" s="25" t="s">
        <v>11</v>
      </c>
      <c r="F400" s="25" t="s">
        <v>11</v>
      </c>
      <c r="G400" s="25" t="s">
        <v>11</v>
      </c>
      <c r="H400" s="25" t="s">
        <v>3159</v>
      </c>
      <c r="I400" s="25" t="s">
        <v>11</v>
      </c>
      <c r="J400" s="25" t="s">
        <v>11</v>
      </c>
      <c r="K400" s="25" t="s">
        <v>11</v>
      </c>
      <c r="L400" s="25" t="s">
        <v>1623</v>
      </c>
      <c r="M400" s="25" t="s">
        <v>1643</v>
      </c>
      <c r="N400" s="25" t="s">
        <v>11</v>
      </c>
      <c r="O400" s="25" t="s">
        <v>11</v>
      </c>
      <c r="P400" s="25" t="s">
        <v>11</v>
      </c>
      <c r="Q400" s="25" t="s">
        <v>11</v>
      </c>
      <c r="R400" s="25" t="s">
        <v>11</v>
      </c>
      <c r="S400" s="25" t="s">
        <v>11</v>
      </c>
      <c r="T400" s="25" t="s">
        <v>1651</v>
      </c>
      <c r="U400" s="25" t="s">
        <v>16</v>
      </c>
      <c r="V400" s="25" t="s">
        <v>11</v>
      </c>
      <c r="W400" s="25" t="s">
        <v>11</v>
      </c>
      <c r="X400" s="25">
        <v>0</v>
      </c>
      <c r="Y400" s="25" t="s">
        <v>11</v>
      </c>
      <c r="Z400" s="25" t="s">
        <v>1645</v>
      </c>
      <c r="AA400" s="25" t="s">
        <v>2281</v>
      </c>
      <c r="AB400" s="25" t="s">
        <v>1940</v>
      </c>
      <c r="AC400" s="25" t="s">
        <v>958</v>
      </c>
      <c r="AD400" s="25">
        <v>0</v>
      </c>
      <c r="AE400" s="25">
        <v>0</v>
      </c>
      <c r="AF400" s="25">
        <v>0</v>
      </c>
      <c r="AG400" s="25" t="s">
        <v>7</v>
      </c>
    </row>
    <row r="401" spans="1:33">
      <c r="A401" s="25" t="s">
        <v>4316</v>
      </c>
      <c r="B401" s="25" t="s">
        <v>4317</v>
      </c>
      <c r="C401" s="25" t="s">
        <v>1541</v>
      </c>
      <c r="D401" s="25" t="s">
        <v>11</v>
      </c>
      <c r="E401" s="25" t="s">
        <v>11</v>
      </c>
      <c r="F401" s="25" t="s">
        <v>11</v>
      </c>
      <c r="G401" s="25" t="s">
        <v>11</v>
      </c>
      <c r="H401" s="25" t="s">
        <v>4318</v>
      </c>
      <c r="I401" s="25" t="s">
        <v>11</v>
      </c>
      <c r="J401" s="25" t="s">
        <v>11</v>
      </c>
      <c r="K401" s="25" t="s">
        <v>11</v>
      </c>
      <c r="L401" s="25" t="s">
        <v>1623</v>
      </c>
      <c r="M401" s="25" t="s">
        <v>11</v>
      </c>
      <c r="N401" s="25" t="s">
        <v>11</v>
      </c>
      <c r="O401" s="25" t="s">
        <v>11</v>
      </c>
      <c r="P401" s="25" t="s">
        <v>11</v>
      </c>
      <c r="Q401" s="25" t="s">
        <v>11</v>
      </c>
      <c r="R401" s="25" t="s">
        <v>11</v>
      </c>
      <c r="S401" s="25" t="s">
        <v>11</v>
      </c>
      <c r="T401" s="25" t="s">
        <v>3271</v>
      </c>
      <c r="U401" s="25" t="s">
        <v>13</v>
      </c>
      <c r="V401" s="25" t="s">
        <v>11</v>
      </c>
      <c r="W401" s="25" t="s">
        <v>11</v>
      </c>
      <c r="X401" s="25">
        <v>0</v>
      </c>
      <c r="Y401" s="25" t="s">
        <v>11</v>
      </c>
      <c r="Z401" s="25" t="s">
        <v>1539</v>
      </c>
      <c r="AA401" s="25" t="s">
        <v>11</v>
      </c>
      <c r="AB401" s="25" t="s">
        <v>11</v>
      </c>
      <c r="AC401" s="25" t="s">
        <v>11</v>
      </c>
      <c r="AD401" s="25">
        <v>400</v>
      </c>
      <c r="AE401" s="25">
        <v>0</v>
      </c>
      <c r="AF401" s="25">
        <v>2332.4299999999998</v>
      </c>
      <c r="AG401" s="25" t="s">
        <v>7327</v>
      </c>
    </row>
    <row r="402" spans="1:33">
      <c r="A402" s="25" t="s">
        <v>1919</v>
      </c>
      <c r="B402" s="25" t="s">
        <v>1920</v>
      </c>
      <c r="C402" s="25" t="s">
        <v>1541</v>
      </c>
      <c r="D402" s="25" t="s">
        <v>11</v>
      </c>
      <c r="E402" s="25" t="s">
        <v>11</v>
      </c>
      <c r="F402" s="25" t="s">
        <v>11</v>
      </c>
      <c r="G402" s="25" t="s">
        <v>11</v>
      </c>
      <c r="H402" s="25" t="s">
        <v>1921</v>
      </c>
      <c r="I402" s="25" t="s">
        <v>11</v>
      </c>
      <c r="J402" s="25" t="s">
        <v>11</v>
      </c>
      <c r="K402" s="25" t="s">
        <v>11</v>
      </c>
      <c r="L402" s="25" t="s">
        <v>1623</v>
      </c>
      <c r="M402" s="25" t="s">
        <v>1643</v>
      </c>
      <c r="N402" s="25" t="s">
        <v>11</v>
      </c>
      <c r="O402" s="25" t="s">
        <v>11</v>
      </c>
      <c r="P402" s="25" t="s">
        <v>11</v>
      </c>
      <c r="Q402" s="25" t="s">
        <v>11</v>
      </c>
      <c r="R402" s="25" t="s">
        <v>11</v>
      </c>
      <c r="S402" s="25" t="s">
        <v>11</v>
      </c>
      <c r="T402" s="25" t="s">
        <v>1574</v>
      </c>
      <c r="U402" s="25" t="s">
        <v>12</v>
      </c>
      <c r="V402" s="25" t="s">
        <v>11</v>
      </c>
      <c r="W402" s="25" t="s">
        <v>11</v>
      </c>
      <c r="X402" s="25">
        <v>0</v>
      </c>
      <c r="Y402" s="25" t="s">
        <v>11</v>
      </c>
      <c r="Z402" s="25" t="s">
        <v>1539</v>
      </c>
      <c r="AA402" s="25" t="s">
        <v>11</v>
      </c>
      <c r="AB402" s="25" t="s">
        <v>11</v>
      </c>
      <c r="AC402" s="25" t="s">
        <v>11</v>
      </c>
      <c r="AD402" s="25">
        <v>200</v>
      </c>
      <c r="AE402" s="25">
        <v>0</v>
      </c>
      <c r="AF402" s="25">
        <v>6061</v>
      </c>
      <c r="AG402" s="25" t="s">
        <v>1922</v>
      </c>
    </row>
    <row r="403" spans="1:33">
      <c r="A403" s="25" t="s">
        <v>3783</v>
      </c>
      <c r="B403" s="25" t="s">
        <v>3784</v>
      </c>
      <c r="C403" s="25" t="s">
        <v>1536</v>
      </c>
      <c r="D403" s="25" t="s">
        <v>11</v>
      </c>
      <c r="E403" s="25" t="s">
        <v>11</v>
      </c>
      <c r="F403" s="25" t="s">
        <v>11</v>
      </c>
      <c r="G403" s="25" t="s">
        <v>11</v>
      </c>
      <c r="H403" s="25" t="s">
        <v>3785</v>
      </c>
      <c r="I403" s="25" t="s">
        <v>3786</v>
      </c>
      <c r="J403" s="25" t="s">
        <v>1623</v>
      </c>
      <c r="K403" s="25" t="s">
        <v>1551</v>
      </c>
      <c r="L403" s="25" t="s">
        <v>1623</v>
      </c>
      <c r="M403" s="25" t="s">
        <v>11</v>
      </c>
      <c r="N403" s="25" t="s">
        <v>11</v>
      </c>
      <c r="O403" s="25" t="s">
        <v>11</v>
      </c>
      <c r="P403" s="25" t="s">
        <v>11</v>
      </c>
      <c r="Q403" s="25" t="s">
        <v>3785</v>
      </c>
      <c r="R403" s="25" t="s">
        <v>11</v>
      </c>
      <c r="S403" s="25" t="s">
        <v>11</v>
      </c>
      <c r="T403" s="25" t="s">
        <v>1670</v>
      </c>
      <c r="U403" s="25" t="s">
        <v>12</v>
      </c>
      <c r="V403" s="25" t="s">
        <v>11</v>
      </c>
      <c r="W403" s="25" t="s">
        <v>11</v>
      </c>
      <c r="X403" s="25">
        <v>0</v>
      </c>
      <c r="Y403" s="25" t="s">
        <v>11</v>
      </c>
      <c r="Z403" s="25" t="s">
        <v>1539</v>
      </c>
      <c r="AA403" s="25" t="s">
        <v>11</v>
      </c>
      <c r="AB403" s="25" t="s">
        <v>11</v>
      </c>
      <c r="AC403" s="25" t="s">
        <v>11</v>
      </c>
      <c r="AD403" s="25">
        <v>0</v>
      </c>
      <c r="AE403" s="25">
        <v>0</v>
      </c>
      <c r="AF403" s="25">
        <v>3316</v>
      </c>
      <c r="AG403" s="25" t="s">
        <v>1148</v>
      </c>
    </row>
    <row r="404" spans="1:33">
      <c r="A404" s="25" t="s">
        <v>5093</v>
      </c>
      <c r="B404" s="25" t="s">
        <v>5094</v>
      </c>
      <c r="C404" s="25" t="s">
        <v>1536</v>
      </c>
      <c r="D404" s="25" t="s">
        <v>11</v>
      </c>
      <c r="E404" s="25" t="s">
        <v>11</v>
      </c>
      <c r="F404" s="25" t="s">
        <v>11</v>
      </c>
      <c r="G404" s="25" t="s">
        <v>11</v>
      </c>
      <c r="H404" s="25" t="s">
        <v>5095</v>
      </c>
      <c r="I404" s="25" t="s">
        <v>1561</v>
      </c>
      <c r="J404" s="25" t="s">
        <v>1623</v>
      </c>
      <c r="K404" s="25" t="s">
        <v>1689</v>
      </c>
      <c r="L404" s="25" t="s">
        <v>1623</v>
      </c>
      <c r="M404" s="25" t="s">
        <v>11</v>
      </c>
      <c r="N404" s="25" t="s">
        <v>11</v>
      </c>
      <c r="O404" s="25" t="s">
        <v>11</v>
      </c>
      <c r="P404" s="25" t="s">
        <v>11</v>
      </c>
      <c r="Q404" s="25" t="s">
        <v>11</v>
      </c>
      <c r="R404" s="25" t="s">
        <v>11</v>
      </c>
      <c r="S404" s="25" t="s">
        <v>11</v>
      </c>
      <c r="T404" s="25" t="s">
        <v>1661</v>
      </c>
      <c r="U404" s="25" t="s">
        <v>12</v>
      </c>
      <c r="V404" s="25" t="s">
        <v>11</v>
      </c>
      <c r="W404" s="25" t="s">
        <v>11</v>
      </c>
      <c r="X404" s="25">
        <v>0</v>
      </c>
      <c r="Y404" s="25" t="s">
        <v>11</v>
      </c>
      <c r="Z404" s="25" t="s">
        <v>1539</v>
      </c>
      <c r="AA404" s="25" t="s">
        <v>11</v>
      </c>
      <c r="AB404" s="25" t="s">
        <v>11</v>
      </c>
      <c r="AC404" s="25" t="s">
        <v>11</v>
      </c>
      <c r="AD404" s="25">
        <v>840</v>
      </c>
      <c r="AE404" s="25">
        <v>0</v>
      </c>
      <c r="AF404" s="25">
        <v>3316</v>
      </c>
      <c r="AG404" s="25" t="s">
        <v>1626</v>
      </c>
    </row>
    <row r="405" spans="1:33">
      <c r="A405" s="25" t="s">
        <v>4425</v>
      </c>
      <c r="B405" s="25" t="s">
        <v>4426</v>
      </c>
      <c r="C405" s="25" t="s">
        <v>11</v>
      </c>
      <c r="D405" s="25" t="s">
        <v>11</v>
      </c>
      <c r="E405" s="25" t="s">
        <v>11</v>
      </c>
      <c r="F405" s="25" t="s">
        <v>11</v>
      </c>
      <c r="G405" s="25" t="s">
        <v>11</v>
      </c>
      <c r="H405" s="25" t="s">
        <v>4427</v>
      </c>
      <c r="I405" s="25" t="s">
        <v>1561</v>
      </c>
      <c r="J405" s="25" t="s">
        <v>1623</v>
      </c>
      <c r="K405" s="25" t="s">
        <v>1689</v>
      </c>
      <c r="L405" s="25" t="s">
        <v>1023</v>
      </c>
      <c r="M405" s="25" t="s">
        <v>11</v>
      </c>
      <c r="N405" s="25" t="s">
        <v>11</v>
      </c>
      <c r="O405" s="25" t="s">
        <v>11</v>
      </c>
      <c r="P405" s="25" t="s">
        <v>11</v>
      </c>
      <c r="Q405" s="25" t="s">
        <v>11</v>
      </c>
      <c r="R405" s="25" t="s">
        <v>11</v>
      </c>
      <c r="S405" s="25" t="s">
        <v>11</v>
      </c>
      <c r="T405" s="25" t="s">
        <v>11</v>
      </c>
      <c r="U405" s="25" t="s">
        <v>1563</v>
      </c>
      <c r="V405" s="25" t="s">
        <v>11</v>
      </c>
      <c r="W405" s="25" t="s">
        <v>11</v>
      </c>
      <c r="X405" s="25">
        <v>0</v>
      </c>
      <c r="Y405" s="25" t="s">
        <v>11</v>
      </c>
      <c r="Z405" s="25" t="s">
        <v>1539</v>
      </c>
      <c r="AA405" s="25" t="s">
        <v>11</v>
      </c>
      <c r="AB405" s="25" t="s">
        <v>11</v>
      </c>
      <c r="AC405" s="25" t="s">
        <v>11</v>
      </c>
      <c r="AD405" s="25">
        <v>230</v>
      </c>
      <c r="AE405" s="25">
        <v>0</v>
      </c>
      <c r="AF405" s="25">
        <v>900</v>
      </c>
      <c r="AG405" s="25" t="s">
        <v>4428</v>
      </c>
    </row>
    <row r="406" spans="1:33">
      <c r="A406" s="25" t="s">
        <v>3151</v>
      </c>
      <c r="B406" s="25" t="s">
        <v>3152</v>
      </c>
      <c r="C406" s="25" t="s">
        <v>1541</v>
      </c>
      <c r="D406" s="25" t="s">
        <v>11</v>
      </c>
      <c r="E406" s="25" t="s">
        <v>11</v>
      </c>
      <c r="F406" s="25" t="s">
        <v>11</v>
      </c>
      <c r="G406" s="25" t="s">
        <v>11</v>
      </c>
      <c r="H406" s="25" t="s">
        <v>3153</v>
      </c>
      <c r="I406" s="25" t="s">
        <v>11</v>
      </c>
      <c r="J406" s="25" t="s">
        <v>11</v>
      </c>
      <c r="K406" s="25" t="s">
        <v>11</v>
      </c>
      <c r="L406" s="25" t="s">
        <v>1623</v>
      </c>
      <c r="M406" s="25" t="s">
        <v>11</v>
      </c>
      <c r="N406" s="25" t="s">
        <v>11</v>
      </c>
      <c r="O406" s="25" t="s">
        <v>11</v>
      </c>
      <c r="P406" s="25" t="s">
        <v>11</v>
      </c>
      <c r="Q406" s="25" t="s">
        <v>11</v>
      </c>
      <c r="R406" s="25" t="s">
        <v>11</v>
      </c>
      <c r="S406" s="25" t="s">
        <v>11</v>
      </c>
      <c r="T406" s="25" t="s">
        <v>1775</v>
      </c>
      <c r="U406" s="25" t="s">
        <v>13</v>
      </c>
      <c r="V406" s="25" t="s">
        <v>11</v>
      </c>
      <c r="W406" s="25" t="s">
        <v>11</v>
      </c>
      <c r="X406" s="25">
        <v>0</v>
      </c>
      <c r="Y406" s="25" t="s">
        <v>11</v>
      </c>
      <c r="Z406" s="25" t="s">
        <v>1539</v>
      </c>
      <c r="AA406" s="25" t="s">
        <v>11</v>
      </c>
      <c r="AB406" s="25" t="s">
        <v>11</v>
      </c>
      <c r="AC406" s="25" t="s">
        <v>11</v>
      </c>
      <c r="AD406" s="25">
        <v>280</v>
      </c>
      <c r="AE406" s="25">
        <v>0</v>
      </c>
      <c r="AF406" s="25">
        <v>3246.9</v>
      </c>
      <c r="AG406" s="25" t="s">
        <v>7328</v>
      </c>
    </row>
    <row r="407" spans="1:33">
      <c r="A407" s="25" t="s">
        <v>2596</v>
      </c>
      <c r="B407" s="25" t="s">
        <v>2597</v>
      </c>
      <c r="C407" s="25" t="s">
        <v>1541</v>
      </c>
      <c r="D407" s="25" t="s">
        <v>11</v>
      </c>
      <c r="E407" s="25" t="s">
        <v>11</v>
      </c>
      <c r="F407" s="25" t="s">
        <v>11</v>
      </c>
      <c r="G407" s="25" t="s">
        <v>11</v>
      </c>
      <c r="H407" s="25" t="s">
        <v>2092</v>
      </c>
      <c r="I407" s="25" t="s">
        <v>1561</v>
      </c>
      <c r="J407" s="25" t="s">
        <v>1623</v>
      </c>
      <c r="K407" s="25" t="s">
        <v>1689</v>
      </c>
      <c r="L407" s="25" t="s">
        <v>1623</v>
      </c>
      <c r="M407" s="25" t="s">
        <v>11</v>
      </c>
      <c r="N407" s="25" t="s">
        <v>11</v>
      </c>
      <c r="O407" s="25" t="s">
        <v>11</v>
      </c>
      <c r="P407" s="25" t="s">
        <v>11</v>
      </c>
      <c r="Q407" s="25" t="s">
        <v>11</v>
      </c>
      <c r="R407" s="25" t="s">
        <v>11</v>
      </c>
      <c r="S407" s="25" t="s">
        <v>11</v>
      </c>
      <c r="T407" s="25" t="s">
        <v>1625</v>
      </c>
      <c r="U407" s="25" t="s">
        <v>10</v>
      </c>
      <c r="V407" s="25" t="s">
        <v>11</v>
      </c>
      <c r="W407" s="25" t="s">
        <v>11</v>
      </c>
      <c r="X407" s="25">
        <v>0</v>
      </c>
      <c r="Y407" s="25" t="s">
        <v>11</v>
      </c>
      <c r="Z407" s="25" t="s">
        <v>1539</v>
      </c>
      <c r="AA407" s="25" t="s">
        <v>11</v>
      </c>
      <c r="AB407" s="25" t="s">
        <v>11</v>
      </c>
      <c r="AC407" s="25" t="s">
        <v>11</v>
      </c>
      <c r="AD407" s="25">
        <v>560</v>
      </c>
      <c r="AE407" s="25">
        <v>0</v>
      </c>
      <c r="AF407" s="25">
        <v>3039.68</v>
      </c>
      <c r="AG407" s="25" t="s">
        <v>3750</v>
      </c>
    </row>
    <row r="408" spans="1:33">
      <c r="A408" s="25" t="s">
        <v>2728</v>
      </c>
      <c r="B408" s="25" t="s">
        <v>2729</v>
      </c>
      <c r="C408" s="25" t="s">
        <v>1541</v>
      </c>
      <c r="D408" s="25" t="s">
        <v>11</v>
      </c>
      <c r="E408" s="25" t="s">
        <v>11</v>
      </c>
      <c r="F408" s="25" t="s">
        <v>11</v>
      </c>
      <c r="G408" s="25" t="s">
        <v>11</v>
      </c>
      <c r="H408" s="25" t="s">
        <v>2730</v>
      </c>
      <c r="I408" s="25" t="s">
        <v>11</v>
      </c>
      <c r="J408" s="25" t="s">
        <v>11</v>
      </c>
      <c r="K408" s="25" t="s">
        <v>11</v>
      </c>
      <c r="L408" s="25" t="s">
        <v>1623</v>
      </c>
      <c r="M408" s="25" t="s">
        <v>11</v>
      </c>
      <c r="N408" s="25" t="s">
        <v>11</v>
      </c>
      <c r="O408" s="25" t="s">
        <v>11</v>
      </c>
      <c r="P408" s="25" t="s">
        <v>11</v>
      </c>
      <c r="Q408" s="25" t="s">
        <v>11</v>
      </c>
      <c r="R408" s="25" t="s">
        <v>11</v>
      </c>
      <c r="S408" s="25" t="s">
        <v>11</v>
      </c>
      <c r="T408" s="25" t="s">
        <v>1651</v>
      </c>
      <c r="U408" s="25" t="s">
        <v>16</v>
      </c>
      <c r="V408" s="25" t="s">
        <v>11</v>
      </c>
      <c r="W408" s="25" t="s">
        <v>11</v>
      </c>
      <c r="X408" s="25">
        <v>0</v>
      </c>
      <c r="Y408" s="25" t="s">
        <v>11</v>
      </c>
      <c r="Z408" s="25" t="s">
        <v>1539</v>
      </c>
      <c r="AA408" s="25" t="s">
        <v>11</v>
      </c>
      <c r="AB408" s="25" t="s">
        <v>11</v>
      </c>
      <c r="AC408" s="25" t="s">
        <v>11</v>
      </c>
      <c r="AD408" s="25">
        <v>840</v>
      </c>
      <c r="AE408" s="25">
        <v>0</v>
      </c>
      <c r="AF408" s="25">
        <v>2901.54</v>
      </c>
      <c r="AG408" s="25" t="s">
        <v>7329</v>
      </c>
    </row>
    <row r="409" spans="1:33">
      <c r="A409" s="25" t="s">
        <v>5231</v>
      </c>
      <c r="B409" s="25" t="s">
        <v>5232</v>
      </c>
      <c r="C409" s="25" t="s">
        <v>1541</v>
      </c>
      <c r="D409" s="25" t="s">
        <v>11</v>
      </c>
      <c r="E409" s="25" t="s">
        <v>11</v>
      </c>
      <c r="F409" s="25" t="s">
        <v>5233</v>
      </c>
      <c r="G409" s="25" t="s">
        <v>1566</v>
      </c>
      <c r="H409" s="25" t="s">
        <v>5234</v>
      </c>
      <c r="I409" s="25" t="s">
        <v>1547</v>
      </c>
      <c r="J409" s="25" t="s">
        <v>1623</v>
      </c>
      <c r="K409" s="25" t="s">
        <v>1559</v>
      </c>
      <c r="L409" s="25" t="s">
        <v>1623</v>
      </c>
      <c r="M409" s="25" t="s">
        <v>11</v>
      </c>
      <c r="N409" s="25" t="s">
        <v>11</v>
      </c>
      <c r="O409" s="25" t="s">
        <v>11</v>
      </c>
      <c r="P409" s="25" t="s">
        <v>11</v>
      </c>
      <c r="Q409" s="25" t="s">
        <v>11</v>
      </c>
      <c r="R409" s="25" t="s">
        <v>11</v>
      </c>
      <c r="S409" s="25" t="s">
        <v>11</v>
      </c>
      <c r="T409" s="25" t="s">
        <v>4662</v>
      </c>
      <c r="U409" s="25" t="s">
        <v>16</v>
      </c>
      <c r="V409" s="25" t="s">
        <v>11</v>
      </c>
      <c r="W409" s="25" t="s">
        <v>11</v>
      </c>
      <c r="X409" s="25">
        <v>0</v>
      </c>
      <c r="Y409" s="25" t="s">
        <v>11</v>
      </c>
      <c r="Z409" s="25" t="s">
        <v>1539</v>
      </c>
      <c r="AA409" s="25" t="s">
        <v>11</v>
      </c>
      <c r="AB409" s="25" t="s">
        <v>11</v>
      </c>
      <c r="AC409" s="25" t="s">
        <v>11</v>
      </c>
      <c r="AD409" s="25">
        <v>840</v>
      </c>
      <c r="AE409" s="25">
        <v>0</v>
      </c>
      <c r="AF409" s="25">
        <v>3316</v>
      </c>
      <c r="AG409" s="25" t="s">
        <v>1626</v>
      </c>
    </row>
    <row r="410" spans="1:33">
      <c r="A410" s="25" t="s">
        <v>2541</v>
      </c>
      <c r="B410" s="25" t="s">
        <v>2542</v>
      </c>
      <c r="C410" s="25" t="s">
        <v>1536</v>
      </c>
      <c r="D410" s="25" t="s">
        <v>11</v>
      </c>
      <c r="E410" s="25" t="s">
        <v>11</v>
      </c>
      <c r="F410" s="25" t="s">
        <v>11</v>
      </c>
      <c r="G410" s="25" t="s">
        <v>11</v>
      </c>
      <c r="H410" s="25" t="s">
        <v>2543</v>
      </c>
      <c r="I410" s="25" t="s">
        <v>11</v>
      </c>
      <c r="J410" s="25" t="s">
        <v>11</v>
      </c>
      <c r="K410" s="25" t="s">
        <v>11</v>
      </c>
      <c r="L410" s="25" t="s">
        <v>1623</v>
      </c>
      <c r="M410" s="25" t="s">
        <v>11</v>
      </c>
      <c r="N410" s="25" t="s">
        <v>11</v>
      </c>
      <c r="O410" s="25" t="s">
        <v>11</v>
      </c>
      <c r="P410" s="25" t="s">
        <v>11</v>
      </c>
      <c r="Q410" s="25" t="s">
        <v>11</v>
      </c>
      <c r="R410" s="25" t="s">
        <v>11</v>
      </c>
      <c r="S410" s="25" t="s">
        <v>11</v>
      </c>
      <c r="T410" s="25" t="s">
        <v>1670</v>
      </c>
      <c r="U410" s="25" t="s">
        <v>10</v>
      </c>
      <c r="V410" s="25" t="s">
        <v>11</v>
      </c>
      <c r="W410" s="25" t="s">
        <v>11</v>
      </c>
      <c r="X410" s="25">
        <v>0</v>
      </c>
      <c r="Y410" s="25" t="s">
        <v>11</v>
      </c>
      <c r="Z410" s="25" t="s">
        <v>1645</v>
      </c>
      <c r="AA410" s="25" t="s">
        <v>1815</v>
      </c>
      <c r="AB410" s="25" t="s">
        <v>1722</v>
      </c>
      <c r="AC410" s="25" t="s">
        <v>11</v>
      </c>
      <c r="AD410" s="25">
        <v>0</v>
      </c>
      <c r="AE410" s="25">
        <v>0</v>
      </c>
      <c r="AF410" s="25">
        <v>0</v>
      </c>
      <c r="AG410" s="25" t="s">
        <v>7</v>
      </c>
    </row>
    <row r="411" spans="1:33">
      <c r="A411" s="25" t="s">
        <v>3428</v>
      </c>
      <c r="B411" s="25" t="s">
        <v>1573</v>
      </c>
      <c r="C411" s="25" t="s">
        <v>1541</v>
      </c>
      <c r="D411" s="25" t="s">
        <v>11</v>
      </c>
      <c r="E411" s="25" t="s">
        <v>11</v>
      </c>
      <c r="F411" s="25" t="s">
        <v>2136</v>
      </c>
      <c r="G411" s="25" t="s">
        <v>1630</v>
      </c>
      <c r="H411" s="25" t="s">
        <v>3412</v>
      </c>
      <c r="I411" s="25" t="s">
        <v>1547</v>
      </c>
      <c r="J411" s="25" t="s">
        <v>1623</v>
      </c>
      <c r="K411" s="25" t="s">
        <v>3429</v>
      </c>
      <c r="L411" s="25" t="s">
        <v>1023</v>
      </c>
      <c r="M411" s="25" t="s">
        <v>11</v>
      </c>
      <c r="N411" s="25" t="s">
        <v>11</v>
      </c>
      <c r="O411" s="25" t="s">
        <v>11</v>
      </c>
      <c r="P411" s="25" t="s">
        <v>11</v>
      </c>
      <c r="Q411" s="25" t="s">
        <v>11</v>
      </c>
      <c r="R411" s="25" t="s">
        <v>11</v>
      </c>
      <c r="S411" s="25" t="s">
        <v>11</v>
      </c>
      <c r="T411" s="25" t="s">
        <v>3430</v>
      </c>
      <c r="U411" s="25" t="s">
        <v>16</v>
      </c>
      <c r="V411" s="25" t="s">
        <v>11</v>
      </c>
      <c r="W411" s="25" t="s">
        <v>11</v>
      </c>
      <c r="X411" s="25">
        <v>0</v>
      </c>
      <c r="Y411" s="25" t="s">
        <v>11</v>
      </c>
      <c r="Z411" s="25" t="s">
        <v>1539</v>
      </c>
      <c r="AA411" s="25" t="s">
        <v>11</v>
      </c>
      <c r="AB411" s="25" t="s">
        <v>11</v>
      </c>
      <c r="AC411" s="25" t="s">
        <v>11</v>
      </c>
      <c r="AD411" s="25">
        <v>0</v>
      </c>
      <c r="AE411" s="25">
        <v>0</v>
      </c>
      <c r="AF411" s="25">
        <v>48800</v>
      </c>
      <c r="AG411" s="25" t="s">
        <v>2101</v>
      </c>
    </row>
    <row r="412" spans="1:33">
      <c r="A412" s="25" t="s">
        <v>4255</v>
      </c>
      <c r="B412" s="25" t="s">
        <v>4256</v>
      </c>
      <c r="C412" s="25" t="s">
        <v>1541</v>
      </c>
      <c r="D412" s="25" t="s">
        <v>11</v>
      </c>
      <c r="E412" s="25" t="s">
        <v>11</v>
      </c>
      <c r="F412" s="25" t="s">
        <v>11</v>
      </c>
      <c r="G412" s="25" t="s">
        <v>11</v>
      </c>
      <c r="H412" s="25" t="s">
        <v>3494</v>
      </c>
      <c r="I412" s="25" t="s">
        <v>11</v>
      </c>
      <c r="J412" s="25" t="s">
        <v>11</v>
      </c>
      <c r="K412" s="25" t="s">
        <v>11</v>
      </c>
      <c r="L412" s="25" t="s">
        <v>1623</v>
      </c>
      <c r="M412" s="25" t="s">
        <v>11</v>
      </c>
      <c r="N412" s="25" t="s">
        <v>11</v>
      </c>
      <c r="O412" s="25" t="s">
        <v>11</v>
      </c>
      <c r="P412" s="25" t="s">
        <v>11</v>
      </c>
      <c r="Q412" s="25" t="s">
        <v>11</v>
      </c>
      <c r="R412" s="25" t="s">
        <v>11</v>
      </c>
      <c r="S412" s="25" t="s">
        <v>11</v>
      </c>
      <c r="T412" s="25" t="s">
        <v>1633</v>
      </c>
      <c r="U412" s="25" t="s">
        <v>10</v>
      </c>
      <c r="V412" s="25" t="s">
        <v>11</v>
      </c>
      <c r="W412" s="25" t="s">
        <v>11</v>
      </c>
      <c r="X412" s="25">
        <v>0</v>
      </c>
      <c r="Y412" s="25" t="s">
        <v>11</v>
      </c>
      <c r="Z412" s="25" t="s">
        <v>1539</v>
      </c>
      <c r="AA412" s="25" t="s">
        <v>11</v>
      </c>
      <c r="AB412" s="25" t="s">
        <v>11</v>
      </c>
      <c r="AC412" s="25" t="s">
        <v>11</v>
      </c>
      <c r="AD412" s="25">
        <v>840</v>
      </c>
      <c r="AE412" s="25">
        <v>0</v>
      </c>
      <c r="AF412" s="25">
        <v>3316</v>
      </c>
      <c r="AG412" s="25" t="s">
        <v>1626</v>
      </c>
    </row>
    <row r="413" spans="1:33">
      <c r="A413" s="25" t="s">
        <v>4727</v>
      </c>
      <c r="B413" s="25" t="s">
        <v>4728</v>
      </c>
      <c r="C413" s="25" t="s">
        <v>1541</v>
      </c>
      <c r="D413" s="25" t="s">
        <v>11</v>
      </c>
      <c r="E413" s="25" t="s">
        <v>11</v>
      </c>
      <c r="F413" s="25" t="s">
        <v>11</v>
      </c>
      <c r="G413" s="25" t="s">
        <v>11</v>
      </c>
      <c r="H413" s="25" t="s">
        <v>4726</v>
      </c>
      <c r="I413" s="25" t="s">
        <v>1567</v>
      </c>
      <c r="J413" s="25" t="s">
        <v>1623</v>
      </c>
      <c r="K413" s="25" t="s">
        <v>1558</v>
      </c>
      <c r="L413" s="25" t="s">
        <v>1623</v>
      </c>
      <c r="M413" s="25" t="s">
        <v>11</v>
      </c>
      <c r="N413" s="25" t="s">
        <v>11</v>
      </c>
      <c r="O413" s="25" t="s">
        <v>11</v>
      </c>
      <c r="P413" s="25" t="s">
        <v>11</v>
      </c>
      <c r="Q413" s="25" t="s">
        <v>11</v>
      </c>
      <c r="R413" s="25" t="s">
        <v>11</v>
      </c>
      <c r="S413" s="25" t="s">
        <v>11</v>
      </c>
      <c r="T413" s="25" t="s">
        <v>2993</v>
      </c>
      <c r="U413" s="25" t="s">
        <v>11</v>
      </c>
      <c r="V413" s="25" t="s">
        <v>11</v>
      </c>
      <c r="W413" s="25" t="s">
        <v>11</v>
      </c>
      <c r="X413" s="25">
        <v>0</v>
      </c>
      <c r="Y413" s="25" t="s">
        <v>11</v>
      </c>
      <c r="Z413" s="25" t="s">
        <v>1539</v>
      </c>
      <c r="AA413" s="25" t="s">
        <v>11</v>
      </c>
      <c r="AB413" s="25" t="s">
        <v>11</v>
      </c>
      <c r="AC413" s="25" t="s">
        <v>11</v>
      </c>
      <c r="AD413" s="25">
        <v>230</v>
      </c>
      <c r="AE413" s="25">
        <v>0</v>
      </c>
      <c r="AF413" s="25">
        <v>980</v>
      </c>
      <c r="AG413" s="25" t="s">
        <v>1549</v>
      </c>
    </row>
    <row r="414" spans="1:33">
      <c r="A414" s="25" t="s">
        <v>5050</v>
      </c>
      <c r="B414" s="25" t="s">
        <v>5051</v>
      </c>
      <c r="C414" s="25" t="s">
        <v>1541</v>
      </c>
      <c r="D414" s="25" t="s">
        <v>5052</v>
      </c>
      <c r="E414" s="25" t="s">
        <v>11</v>
      </c>
      <c r="F414" s="25" t="s">
        <v>11</v>
      </c>
      <c r="G414" s="25" t="s">
        <v>11</v>
      </c>
      <c r="H414" s="25" t="s">
        <v>5053</v>
      </c>
      <c r="I414" s="25" t="s">
        <v>11</v>
      </c>
      <c r="J414" s="25" t="s">
        <v>11</v>
      </c>
      <c r="K414" s="25" t="s">
        <v>11</v>
      </c>
      <c r="L414" s="25" t="s">
        <v>1623</v>
      </c>
      <c r="M414" s="25" t="s">
        <v>11</v>
      </c>
      <c r="N414" s="25" t="s">
        <v>11</v>
      </c>
      <c r="O414" s="25" t="s">
        <v>11</v>
      </c>
      <c r="P414" s="25" t="s">
        <v>11</v>
      </c>
      <c r="Q414" s="25" t="s">
        <v>11</v>
      </c>
      <c r="R414" s="25" t="s">
        <v>11</v>
      </c>
      <c r="S414" s="25" t="s">
        <v>11</v>
      </c>
      <c r="T414" s="25" t="s">
        <v>1633</v>
      </c>
      <c r="U414" s="25" t="s">
        <v>14</v>
      </c>
      <c r="V414" s="25" t="s">
        <v>11</v>
      </c>
      <c r="W414" s="25" t="s">
        <v>11</v>
      </c>
      <c r="X414" s="25">
        <v>0</v>
      </c>
      <c r="Y414" s="25" t="s">
        <v>11</v>
      </c>
      <c r="Z414" s="25" t="s">
        <v>1539</v>
      </c>
      <c r="AA414" s="25" t="s">
        <v>11</v>
      </c>
      <c r="AB414" s="25" t="s">
        <v>11</v>
      </c>
      <c r="AC414" s="25" t="s">
        <v>11</v>
      </c>
      <c r="AD414" s="25">
        <v>1680</v>
      </c>
      <c r="AE414" s="25">
        <v>0</v>
      </c>
      <c r="AF414" s="25">
        <v>4620.8500000000004</v>
      </c>
      <c r="AG414" s="25" t="s">
        <v>7330</v>
      </c>
    </row>
    <row r="415" spans="1:33">
      <c r="A415" s="25" t="s">
        <v>3096</v>
      </c>
      <c r="B415" s="25" t="s">
        <v>3097</v>
      </c>
      <c r="C415" s="25" t="s">
        <v>11</v>
      </c>
      <c r="D415" s="25" t="s">
        <v>11</v>
      </c>
      <c r="E415" s="25" t="s">
        <v>11</v>
      </c>
      <c r="F415" s="25" t="s">
        <v>3098</v>
      </c>
      <c r="G415" s="25" t="s">
        <v>1566</v>
      </c>
      <c r="H415" s="25" t="s">
        <v>3095</v>
      </c>
      <c r="I415" s="25" t="s">
        <v>1567</v>
      </c>
      <c r="J415" s="25" t="s">
        <v>1623</v>
      </c>
      <c r="K415" s="25" t="s">
        <v>1537</v>
      </c>
      <c r="L415" s="25" t="s">
        <v>1623</v>
      </c>
      <c r="M415" s="25" t="s">
        <v>11</v>
      </c>
      <c r="N415" s="25" t="s">
        <v>11</v>
      </c>
      <c r="O415" s="25" t="s">
        <v>11</v>
      </c>
      <c r="P415" s="25" t="s">
        <v>11</v>
      </c>
      <c r="Q415" s="25" t="s">
        <v>11</v>
      </c>
      <c r="R415" s="25" t="s">
        <v>11</v>
      </c>
      <c r="S415" s="25" t="s">
        <v>11</v>
      </c>
      <c r="T415" s="25" t="s">
        <v>3099</v>
      </c>
      <c r="U415" s="25" t="s">
        <v>16</v>
      </c>
      <c r="V415" s="25" t="s">
        <v>11</v>
      </c>
      <c r="W415" s="25" t="s">
        <v>11</v>
      </c>
      <c r="X415" s="25">
        <v>0</v>
      </c>
      <c r="Y415" s="25" t="s">
        <v>11</v>
      </c>
      <c r="Z415" s="25" t="s">
        <v>1539</v>
      </c>
      <c r="AA415" s="25" t="s">
        <v>11</v>
      </c>
      <c r="AB415" s="25" t="s">
        <v>11</v>
      </c>
      <c r="AC415" s="25" t="s">
        <v>11</v>
      </c>
      <c r="AD415" s="25">
        <v>0</v>
      </c>
      <c r="AE415" s="25">
        <v>0</v>
      </c>
      <c r="AF415" s="25">
        <v>0</v>
      </c>
      <c r="AG415" s="25" t="s">
        <v>7</v>
      </c>
    </row>
    <row r="416" spans="1:33">
      <c r="A416" s="25" t="s">
        <v>4249</v>
      </c>
      <c r="B416" s="25" t="s">
        <v>4250</v>
      </c>
      <c r="C416" s="25" t="s">
        <v>1541</v>
      </c>
      <c r="D416" s="25" t="s">
        <v>11</v>
      </c>
      <c r="E416" s="25" t="s">
        <v>11</v>
      </c>
      <c r="F416" s="25" t="s">
        <v>11</v>
      </c>
      <c r="G416" s="25" t="s">
        <v>11</v>
      </c>
      <c r="H416" s="25" t="s">
        <v>4251</v>
      </c>
      <c r="I416" s="25" t="s">
        <v>11</v>
      </c>
      <c r="J416" s="25" t="s">
        <v>11</v>
      </c>
      <c r="K416" s="25" t="s">
        <v>11</v>
      </c>
      <c r="L416" s="25" t="s">
        <v>1623</v>
      </c>
      <c r="M416" s="25" t="s">
        <v>11</v>
      </c>
      <c r="N416" s="25" t="s">
        <v>11</v>
      </c>
      <c r="O416" s="25" t="s">
        <v>11</v>
      </c>
      <c r="P416" s="25" t="s">
        <v>11</v>
      </c>
      <c r="Q416" s="25" t="s">
        <v>11</v>
      </c>
      <c r="R416" s="25" t="s">
        <v>11</v>
      </c>
      <c r="S416" s="25" t="s">
        <v>11</v>
      </c>
      <c r="T416" s="25" t="s">
        <v>1651</v>
      </c>
      <c r="U416" s="25" t="s">
        <v>16</v>
      </c>
      <c r="V416" s="25" t="s">
        <v>11</v>
      </c>
      <c r="W416" s="25" t="s">
        <v>11</v>
      </c>
      <c r="X416" s="25">
        <v>0</v>
      </c>
      <c r="Y416" s="25" t="s">
        <v>11</v>
      </c>
      <c r="Z416" s="25" t="s">
        <v>1539</v>
      </c>
      <c r="AA416" s="25" t="s">
        <v>11</v>
      </c>
      <c r="AB416" s="25" t="s">
        <v>11</v>
      </c>
      <c r="AC416" s="25" t="s">
        <v>11</v>
      </c>
      <c r="AD416" s="25">
        <v>1120</v>
      </c>
      <c r="AE416" s="25">
        <v>0</v>
      </c>
      <c r="AF416" s="25">
        <v>10363</v>
      </c>
      <c r="AG416" s="25" t="s">
        <v>7331</v>
      </c>
    </row>
    <row r="417" spans="1:33">
      <c r="A417" s="25" t="s">
        <v>4541</v>
      </c>
      <c r="B417" s="25" t="s">
        <v>4542</v>
      </c>
      <c r="C417" s="25" t="s">
        <v>1541</v>
      </c>
      <c r="D417" s="25" t="s">
        <v>11</v>
      </c>
      <c r="E417" s="25" t="s">
        <v>11</v>
      </c>
      <c r="F417" s="25" t="s">
        <v>11</v>
      </c>
      <c r="G417" s="25" t="s">
        <v>11</v>
      </c>
      <c r="H417" s="25" t="s">
        <v>4543</v>
      </c>
      <c r="I417" s="25" t="s">
        <v>11</v>
      </c>
      <c r="J417" s="25" t="s">
        <v>11</v>
      </c>
      <c r="K417" s="25" t="s">
        <v>11</v>
      </c>
      <c r="L417" s="25" t="s">
        <v>1623</v>
      </c>
      <c r="M417" s="25" t="s">
        <v>11</v>
      </c>
      <c r="N417" s="25" t="s">
        <v>11</v>
      </c>
      <c r="O417" s="25" t="s">
        <v>11</v>
      </c>
      <c r="P417" s="25" t="s">
        <v>11</v>
      </c>
      <c r="Q417" s="25" t="s">
        <v>11</v>
      </c>
      <c r="R417" s="25" t="s">
        <v>11</v>
      </c>
      <c r="S417" s="25" t="s">
        <v>11</v>
      </c>
      <c r="T417" s="25" t="s">
        <v>1661</v>
      </c>
      <c r="U417" s="25" t="s">
        <v>13</v>
      </c>
      <c r="V417" s="25" t="s">
        <v>11</v>
      </c>
      <c r="W417" s="25" t="s">
        <v>11</v>
      </c>
      <c r="X417" s="25">
        <v>0</v>
      </c>
      <c r="Y417" s="25" t="s">
        <v>11</v>
      </c>
      <c r="Z417" s="25" t="s">
        <v>1539</v>
      </c>
      <c r="AA417" s="25" t="s">
        <v>11</v>
      </c>
      <c r="AB417" s="25" t="s">
        <v>11</v>
      </c>
      <c r="AC417" s="25" t="s">
        <v>11</v>
      </c>
      <c r="AD417" s="25">
        <v>840</v>
      </c>
      <c r="AE417" s="25">
        <v>0</v>
      </c>
      <c r="AF417" s="25">
        <v>4418.5</v>
      </c>
      <c r="AG417" s="25" t="s">
        <v>7332</v>
      </c>
    </row>
    <row r="418" spans="1:33">
      <c r="A418" s="25" t="s">
        <v>3222</v>
      </c>
      <c r="B418" s="25" t="s">
        <v>3223</v>
      </c>
      <c r="C418" s="25" t="s">
        <v>1541</v>
      </c>
      <c r="D418" s="25" t="s">
        <v>11</v>
      </c>
      <c r="E418" s="25" t="s">
        <v>11</v>
      </c>
      <c r="F418" s="25" t="s">
        <v>11</v>
      </c>
      <c r="G418" s="25" t="s">
        <v>11</v>
      </c>
      <c r="H418" s="25" t="s">
        <v>3224</v>
      </c>
      <c r="I418" s="25" t="s">
        <v>11</v>
      </c>
      <c r="J418" s="25" t="s">
        <v>11</v>
      </c>
      <c r="K418" s="25" t="s">
        <v>11</v>
      </c>
      <c r="L418" s="25" t="s">
        <v>1623</v>
      </c>
      <c r="M418" s="25" t="s">
        <v>11</v>
      </c>
      <c r="N418" s="25" t="s">
        <v>11</v>
      </c>
      <c r="O418" s="25" t="s">
        <v>11</v>
      </c>
      <c r="P418" s="25" t="s">
        <v>11</v>
      </c>
      <c r="Q418" s="25" t="s">
        <v>11</v>
      </c>
      <c r="R418" s="25" t="s">
        <v>11</v>
      </c>
      <c r="S418" s="25" t="s">
        <v>11</v>
      </c>
      <c r="T418" s="25" t="s">
        <v>1670</v>
      </c>
      <c r="U418" s="25" t="s">
        <v>14</v>
      </c>
      <c r="V418" s="25" t="s">
        <v>11</v>
      </c>
      <c r="W418" s="25" t="s">
        <v>11</v>
      </c>
      <c r="X418" s="25">
        <v>0</v>
      </c>
      <c r="Y418" s="25" t="s">
        <v>11</v>
      </c>
      <c r="Z418" s="25" t="s">
        <v>1539</v>
      </c>
      <c r="AA418" s="25" t="s">
        <v>11</v>
      </c>
      <c r="AB418" s="25" t="s">
        <v>11</v>
      </c>
      <c r="AC418" s="25" t="s">
        <v>11</v>
      </c>
      <c r="AD418" s="25">
        <v>1730</v>
      </c>
      <c r="AE418" s="25">
        <v>0</v>
      </c>
      <c r="AF418" s="25">
        <v>28700</v>
      </c>
      <c r="AG418" s="25" t="s">
        <v>7333</v>
      </c>
    </row>
    <row r="419" spans="1:33">
      <c r="A419" s="25" t="s">
        <v>4238</v>
      </c>
      <c r="B419" s="25" t="s">
        <v>4239</v>
      </c>
      <c r="C419" s="25" t="s">
        <v>1541</v>
      </c>
      <c r="D419" s="25" t="s">
        <v>11</v>
      </c>
      <c r="E419" s="25" t="s">
        <v>11</v>
      </c>
      <c r="F419" s="25" t="s">
        <v>11</v>
      </c>
      <c r="G419" s="25" t="s">
        <v>11</v>
      </c>
      <c r="H419" s="25" t="s">
        <v>4240</v>
      </c>
      <c r="I419" s="25" t="s">
        <v>11</v>
      </c>
      <c r="J419" s="25" t="s">
        <v>11</v>
      </c>
      <c r="K419" s="25" t="s">
        <v>11</v>
      </c>
      <c r="L419" s="25" t="s">
        <v>1623</v>
      </c>
      <c r="M419" s="25" t="s">
        <v>11</v>
      </c>
      <c r="N419" s="25" t="s">
        <v>11</v>
      </c>
      <c r="O419" s="25" t="s">
        <v>11</v>
      </c>
      <c r="P419" s="25" t="s">
        <v>11</v>
      </c>
      <c r="Q419" s="25" t="s">
        <v>11</v>
      </c>
      <c r="R419" s="25" t="s">
        <v>11</v>
      </c>
      <c r="S419" s="25" t="s">
        <v>11</v>
      </c>
      <c r="T419" s="25" t="s">
        <v>1768</v>
      </c>
      <c r="U419" s="25" t="s">
        <v>16</v>
      </c>
      <c r="V419" s="25" t="s">
        <v>11</v>
      </c>
      <c r="W419" s="25" t="s">
        <v>11</v>
      </c>
      <c r="X419" s="25">
        <v>0</v>
      </c>
      <c r="Y419" s="25" t="s">
        <v>11</v>
      </c>
      <c r="Z419" s="25" t="s">
        <v>1539</v>
      </c>
      <c r="AA419" s="25" t="s">
        <v>11</v>
      </c>
      <c r="AB419" s="25" t="s">
        <v>11</v>
      </c>
      <c r="AC419" s="25" t="s">
        <v>11</v>
      </c>
      <c r="AD419" s="25">
        <v>0</v>
      </c>
      <c r="AE419" s="25">
        <v>0</v>
      </c>
      <c r="AF419" s="25">
        <v>18690.29</v>
      </c>
      <c r="AG419" s="25" t="s">
        <v>7334</v>
      </c>
    </row>
    <row r="420" spans="1:33">
      <c r="A420" s="25" t="s">
        <v>2331</v>
      </c>
      <c r="B420" s="25" t="s">
        <v>2332</v>
      </c>
      <c r="C420" s="25" t="s">
        <v>1536</v>
      </c>
      <c r="D420" s="25" t="s">
        <v>11</v>
      </c>
      <c r="E420" s="25" t="s">
        <v>11</v>
      </c>
      <c r="F420" s="25" t="s">
        <v>11</v>
      </c>
      <c r="G420" s="25" t="s">
        <v>11</v>
      </c>
      <c r="H420" s="25" t="s">
        <v>2333</v>
      </c>
      <c r="I420" s="25" t="s">
        <v>1561</v>
      </c>
      <c r="J420" s="25" t="s">
        <v>1548</v>
      </c>
      <c r="K420" s="25" t="s">
        <v>2089</v>
      </c>
      <c r="L420" s="25" t="s">
        <v>1623</v>
      </c>
      <c r="M420" s="25" t="s">
        <v>11</v>
      </c>
      <c r="N420" s="25" t="s">
        <v>11</v>
      </c>
      <c r="O420" s="25" t="s">
        <v>11</v>
      </c>
      <c r="P420" s="25" t="s">
        <v>11</v>
      </c>
      <c r="Q420" s="25" t="s">
        <v>11</v>
      </c>
      <c r="R420" s="25" t="s">
        <v>11</v>
      </c>
      <c r="S420" s="25" t="s">
        <v>11</v>
      </c>
      <c r="T420" s="25" t="s">
        <v>11</v>
      </c>
      <c r="U420" s="25" t="s">
        <v>11</v>
      </c>
      <c r="V420" s="25" t="s">
        <v>11</v>
      </c>
      <c r="W420" s="25" t="s">
        <v>2334</v>
      </c>
      <c r="X420" s="25">
        <v>0</v>
      </c>
      <c r="Y420" s="25" t="s">
        <v>11</v>
      </c>
      <c r="Z420" s="25" t="s">
        <v>1539</v>
      </c>
      <c r="AA420" s="25" t="s">
        <v>11</v>
      </c>
      <c r="AB420" s="25" t="s">
        <v>11</v>
      </c>
      <c r="AC420" s="25" t="s">
        <v>11</v>
      </c>
      <c r="AD420" s="25">
        <v>460</v>
      </c>
      <c r="AE420" s="25">
        <v>0</v>
      </c>
      <c r="AF420" s="25">
        <v>960</v>
      </c>
      <c r="AG420" s="25" t="s">
        <v>1854</v>
      </c>
    </row>
    <row r="421" spans="1:33">
      <c r="A421" s="25" t="s">
        <v>5203</v>
      </c>
      <c r="B421" s="25" t="s">
        <v>5204</v>
      </c>
      <c r="C421" s="25" t="s">
        <v>11</v>
      </c>
      <c r="D421" s="25" t="s">
        <v>11</v>
      </c>
      <c r="E421" s="25" t="s">
        <v>11</v>
      </c>
      <c r="F421" s="25" t="s">
        <v>5205</v>
      </c>
      <c r="G421" s="25" t="s">
        <v>1630</v>
      </c>
      <c r="H421" s="25" t="s">
        <v>5206</v>
      </c>
      <c r="I421" s="25" t="s">
        <v>1547</v>
      </c>
      <c r="J421" s="25" t="s">
        <v>1623</v>
      </c>
      <c r="K421" s="25" t="s">
        <v>1685</v>
      </c>
      <c r="L421" s="25" t="s">
        <v>1623</v>
      </c>
      <c r="M421" s="25" t="s">
        <v>11</v>
      </c>
      <c r="N421" s="25" t="s">
        <v>11</v>
      </c>
      <c r="O421" s="25" t="s">
        <v>11</v>
      </c>
      <c r="P421" s="25" t="s">
        <v>11</v>
      </c>
      <c r="Q421" s="25" t="s">
        <v>11</v>
      </c>
      <c r="R421" s="25" t="s">
        <v>11</v>
      </c>
      <c r="S421" s="25" t="s">
        <v>11</v>
      </c>
      <c r="T421" s="25" t="s">
        <v>3103</v>
      </c>
      <c r="U421" s="25" t="s">
        <v>16</v>
      </c>
      <c r="V421" s="25" t="s">
        <v>11</v>
      </c>
      <c r="W421" s="25" t="s">
        <v>11</v>
      </c>
      <c r="X421" s="25">
        <v>0</v>
      </c>
      <c r="Y421" s="25" t="s">
        <v>11</v>
      </c>
      <c r="Z421" s="25" t="s">
        <v>1539</v>
      </c>
      <c r="AA421" s="25" t="s">
        <v>11</v>
      </c>
      <c r="AB421" s="25" t="s">
        <v>11</v>
      </c>
      <c r="AC421" s="25" t="s">
        <v>11</v>
      </c>
      <c r="AD421" s="25">
        <v>1400</v>
      </c>
      <c r="AE421" s="25">
        <v>0</v>
      </c>
      <c r="AF421" s="25">
        <v>10277.25</v>
      </c>
      <c r="AG421" s="25" t="s">
        <v>7335</v>
      </c>
    </row>
    <row r="422" spans="1:33">
      <c r="A422" s="25" t="s">
        <v>4361</v>
      </c>
      <c r="B422" s="25" t="s">
        <v>4362</v>
      </c>
      <c r="C422" s="25" t="s">
        <v>1541</v>
      </c>
      <c r="D422" s="25" t="s">
        <v>11</v>
      </c>
      <c r="E422" s="25" t="s">
        <v>11</v>
      </c>
      <c r="F422" s="25" t="s">
        <v>4363</v>
      </c>
      <c r="G422" s="25" t="s">
        <v>1630</v>
      </c>
      <c r="H422" s="25" t="s">
        <v>4364</v>
      </c>
      <c r="I422" s="25" t="s">
        <v>1547</v>
      </c>
      <c r="J422" s="25" t="s">
        <v>1623</v>
      </c>
      <c r="K422" s="25" t="s">
        <v>2656</v>
      </c>
      <c r="L422" s="25" t="s">
        <v>1623</v>
      </c>
      <c r="M422" s="25" t="s">
        <v>11</v>
      </c>
      <c r="N422" s="25" t="s">
        <v>11</v>
      </c>
      <c r="O422" s="25" t="s">
        <v>11</v>
      </c>
      <c r="P422" s="25" t="s">
        <v>11</v>
      </c>
      <c r="Q422" s="25" t="s">
        <v>11</v>
      </c>
      <c r="R422" s="25" t="s">
        <v>11</v>
      </c>
      <c r="S422" s="25" t="s">
        <v>11</v>
      </c>
      <c r="T422" s="25" t="s">
        <v>1891</v>
      </c>
      <c r="U422" s="25" t="s">
        <v>16</v>
      </c>
      <c r="V422" s="25" t="s">
        <v>1546</v>
      </c>
      <c r="W422" s="25" t="s">
        <v>11</v>
      </c>
      <c r="X422" s="25">
        <v>0</v>
      </c>
      <c r="Y422" s="25" t="s">
        <v>11</v>
      </c>
      <c r="Z422" s="25" t="s">
        <v>1539</v>
      </c>
      <c r="AA422" s="25" t="s">
        <v>11</v>
      </c>
      <c r="AB422" s="25" t="s">
        <v>11</v>
      </c>
      <c r="AC422" s="25" t="s">
        <v>11</v>
      </c>
      <c r="AD422" s="25">
        <v>840</v>
      </c>
      <c r="AE422" s="25">
        <v>0</v>
      </c>
      <c r="AF422" s="25">
        <v>2929.13</v>
      </c>
      <c r="AG422" s="25" t="s">
        <v>7336</v>
      </c>
    </row>
    <row r="423" spans="1:33">
      <c r="A423" s="25" t="s">
        <v>2139</v>
      </c>
      <c r="B423" s="25" t="s">
        <v>2140</v>
      </c>
      <c r="C423" s="25" t="s">
        <v>1536</v>
      </c>
      <c r="D423" s="25" t="s">
        <v>11</v>
      </c>
      <c r="E423" s="25" t="s">
        <v>11</v>
      </c>
      <c r="F423" s="25" t="s">
        <v>2141</v>
      </c>
      <c r="G423" s="25" t="s">
        <v>1564</v>
      </c>
      <c r="H423" s="25" t="s">
        <v>2142</v>
      </c>
      <c r="I423" s="25" t="s">
        <v>1550</v>
      </c>
      <c r="J423" s="25" t="s">
        <v>1623</v>
      </c>
      <c r="K423" s="25" t="s">
        <v>1624</v>
      </c>
      <c r="L423" s="25" t="s">
        <v>1623</v>
      </c>
      <c r="M423" s="25" t="s">
        <v>11</v>
      </c>
      <c r="N423" s="25" t="s">
        <v>11</v>
      </c>
      <c r="O423" s="25" t="s">
        <v>11</v>
      </c>
      <c r="P423" s="25" t="s">
        <v>11</v>
      </c>
      <c r="Q423" s="25" t="s">
        <v>2142</v>
      </c>
      <c r="R423" s="25" t="s">
        <v>11</v>
      </c>
      <c r="S423" s="25" t="s">
        <v>11</v>
      </c>
      <c r="T423" s="25" t="s">
        <v>1651</v>
      </c>
      <c r="U423" s="25" t="s">
        <v>10</v>
      </c>
      <c r="V423" s="25" t="s">
        <v>11</v>
      </c>
      <c r="W423" s="25" t="s">
        <v>11</v>
      </c>
      <c r="X423" s="25">
        <v>0</v>
      </c>
      <c r="Y423" s="25" t="s">
        <v>11</v>
      </c>
      <c r="Z423" s="25" t="s">
        <v>1539</v>
      </c>
      <c r="AA423" s="25" t="s">
        <v>11</v>
      </c>
      <c r="AB423" s="25" t="s">
        <v>11</v>
      </c>
      <c r="AC423" s="25" t="s">
        <v>11</v>
      </c>
      <c r="AD423" s="25">
        <v>560</v>
      </c>
      <c r="AE423" s="25">
        <v>0</v>
      </c>
      <c r="AF423" s="25">
        <v>3316</v>
      </c>
      <c r="AG423" s="25" t="s">
        <v>2204</v>
      </c>
    </row>
    <row r="424" spans="1:33">
      <c r="A424" s="25" t="s">
        <v>4895</v>
      </c>
      <c r="B424" s="25" t="s">
        <v>4896</v>
      </c>
      <c r="C424" s="25" t="s">
        <v>1536</v>
      </c>
      <c r="D424" s="25" t="s">
        <v>11</v>
      </c>
      <c r="E424" s="25" t="s">
        <v>11</v>
      </c>
      <c r="F424" s="25" t="s">
        <v>11</v>
      </c>
      <c r="G424" s="25" t="s">
        <v>11</v>
      </c>
      <c r="H424" s="25" t="s">
        <v>4897</v>
      </c>
      <c r="I424" s="25" t="s">
        <v>1571</v>
      </c>
      <c r="J424" s="25" t="s">
        <v>1623</v>
      </c>
      <c r="K424" s="25" t="s">
        <v>1850</v>
      </c>
      <c r="L424" s="25" t="s">
        <v>1623</v>
      </c>
      <c r="M424" s="25" t="s">
        <v>11</v>
      </c>
      <c r="N424" s="25" t="s">
        <v>11</v>
      </c>
      <c r="O424" s="25" t="s">
        <v>11</v>
      </c>
      <c r="P424" s="25" t="s">
        <v>11</v>
      </c>
      <c r="Q424" s="25" t="s">
        <v>11</v>
      </c>
      <c r="R424" s="25" t="s">
        <v>11</v>
      </c>
      <c r="S424" s="25" t="s">
        <v>11</v>
      </c>
      <c r="T424" s="25" t="s">
        <v>1852</v>
      </c>
      <c r="U424" s="25" t="s">
        <v>1563</v>
      </c>
      <c r="V424" s="25" t="s">
        <v>1853</v>
      </c>
      <c r="W424" s="25" t="s">
        <v>11</v>
      </c>
      <c r="X424" s="25">
        <v>0</v>
      </c>
      <c r="Y424" s="25" t="s">
        <v>11</v>
      </c>
      <c r="Z424" s="25" t="s">
        <v>1539</v>
      </c>
      <c r="AA424" s="25" t="s">
        <v>11</v>
      </c>
      <c r="AB424" s="25" t="s">
        <v>11</v>
      </c>
      <c r="AC424" s="25" t="s">
        <v>11</v>
      </c>
      <c r="AD424" s="25">
        <v>460</v>
      </c>
      <c r="AE424" s="25">
        <v>0</v>
      </c>
      <c r="AF424" s="25">
        <v>960</v>
      </c>
      <c r="AG424" s="25" t="s">
        <v>1854</v>
      </c>
    </row>
    <row r="425" spans="1:33">
      <c r="A425" s="25" t="s">
        <v>4811</v>
      </c>
      <c r="B425" s="25" t="s">
        <v>4812</v>
      </c>
      <c r="C425" s="25" t="s">
        <v>1541</v>
      </c>
      <c r="D425" s="25" t="s">
        <v>11</v>
      </c>
      <c r="E425" s="25" t="s">
        <v>11</v>
      </c>
      <c r="F425" s="25" t="s">
        <v>11</v>
      </c>
      <c r="G425" s="25" t="s">
        <v>11</v>
      </c>
      <c r="H425" s="25" t="s">
        <v>4813</v>
      </c>
      <c r="I425" s="25" t="s">
        <v>11</v>
      </c>
      <c r="J425" s="25" t="s">
        <v>11</v>
      </c>
      <c r="K425" s="25" t="s">
        <v>11</v>
      </c>
      <c r="L425" s="25" t="s">
        <v>1623</v>
      </c>
      <c r="M425" s="25" t="s">
        <v>1643</v>
      </c>
      <c r="N425" s="25" t="s">
        <v>11</v>
      </c>
      <c r="O425" s="25" t="s">
        <v>11</v>
      </c>
      <c r="P425" s="25" t="s">
        <v>11</v>
      </c>
      <c r="Q425" s="25" t="s">
        <v>11</v>
      </c>
      <c r="R425" s="25" t="s">
        <v>11</v>
      </c>
      <c r="S425" s="25" t="s">
        <v>11</v>
      </c>
      <c r="T425" s="25" t="s">
        <v>1651</v>
      </c>
      <c r="U425" s="25" t="s">
        <v>10</v>
      </c>
      <c r="V425" s="25" t="s">
        <v>11</v>
      </c>
      <c r="W425" s="25" t="s">
        <v>11</v>
      </c>
      <c r="X425" s="25">
        <v>0</v>
      </c>
      <c r="Y425" s="25" t="s">
        <v>11</v>
      </c>
      <c r="Z425" s="25" t="s">
        <v>1645</v>
      </c>
      <c r="AA425" s="25" t="s">
        <v>1575</v>
      </c>
      <c r="AB425" s="25" t="s">
        <v>2371</v>
      </c>
      <c r="AC425" s="25" t="s">
        <v>62</v>
      </c>
      <c r="AD425" s="25">
        <v>2001.55</v>
      </c>
      <c r="AE425" s="25">
        <v>0</v>
      </c>
      <c r="AF425" s="25">
        <v>0</v>
      </c>
      <c r="AG425" s="25" t="s">
        <v>4814</v>
      </c>
    </row>
    <row r="426" spans="1:33">
      <c r="A426" s="25" t="s">
        <v>5181</v>
      </c>
      <c r="B426" s="25" t="s">
        <v>5182</v>
      </c>
      <c r="C426" s="25" t="s">
        <v>1541</v>
      </c>
      <c r="D426" s="25" t="s">
        <v>11</v>
      </c>
      <c r="E426" s="25" t="s">
        <v>11</v>
      </c>
      <c r="F426" s="25" t="s">
        <v>11</v>
      </c>
      <c r="G426" s="25" t="s">
        <v>11</v>
      </c>
      <c r="H426" s="25" t="s">
        <v>5183</v>
      </c>
      <c r="I426" s="25" t="s">
        <v>11</v>
      </c>
      <c r="J426" s="25" t="s">
        <v>11</v>
      </c>
      <c r="K426" s="25" t="s">
        <v>11</v>
      </c>
      <c r="L426" s="25" t="s">
        <v>1623</v>
      </c>
      <c r="M426" s="25" t="s">
        <v>11</v>
      </c>
      <c r="N426" s="25" t="s">
        <v>11</v>
      </c>
      <c r="O426" s="25" t="s">
        <v>11</v>
      </c>
      <c r="P426" s="25" t="s">
        <v>11</v>
      </c>
      <c r="Q426" s="25" t="s">
        <v>11</v>
      </c>
      <c r="R426" s="25" t="s">
        <v>11</v>
      </c>
      <c r="S426" s="25" t="s">
        <v>11</v>
      </c>
      <c r="T426" s="25" t="s">
        <v>1775</v>
      </c>
      <c r="U426" s="25" t="s">
        <v>14</v>
      </c>
      <c r="V426" s="25" t="s">
        <v>11</v>
      </c>
      <c r="W426" s="25" t="s">
        <v>11</v>
      </c>
      <c r="X426" s="25">
        <v>0</v>
      </c>
      <c r="Y426" s="25" t="s">
        <v>11</v>
      </c>
      <c r="Z426" s="25" t="s">
        <v>1539</v>
      </c>
      <c r="AA426" s="25" t="s">
        <v>11</v>
      </c>
      <c r="AB426" s="25" t="s">
        <v>11</v>
      </c>
      <c r="AC426" s="25" t="s">
        <v>11</v>
      </c>
      <c r="AD426" s="25">
        <v>0</v>
      </c>
      <c r="AE426" s="25">
        <v>0</v>
      </c>
      <c r="AF426" s="25">
        <v>1641.77</v>
      </c>
      <c r="AG426" s="25" t="s">
        <v>7337</v>
      </c>
    </row>
    <row r="427" spans="1:33">
      <c r="A427" s="25" t="s">
        <v>4175</v>
      </c>
      <c r="B427" s="25" t="s">
        <v>4176</v>
      </c>
      <c r="C427" s="25" t="s">
        <v>1541</v>
      </c>
      <c r="D427" s="25" t="s">
        <v>11</v>
      </c>
      <c r="E427" s="25" t="s">
        <v>11</v>
      </c>
      <c r="F427" s="25" t="s">
        <v>11</v>
      </c>
      <c r="G427" s="25" t="s">
        <v>11</v>
      </c>
      <c r="H427" s="25" t="s">
        <v>3505</v>
      </c>
      <c r="I427" s="25" t="s">
        <v>1797</v>
      </c>
      <c r="J427" s="25" t="s">
        <v>1623</v>
      </c>
      <c r="K427" s="25" t="s">
        <v>1798</v>
      </c>
      <c r="L427" s="25" t="s">
        <v>1623</v>
      </c>
      <c r="M427" s="25" t="s">
        <v>11</v>
      </c>
      <c r="N427" s="25" t="s">
        <v>11</v>
      </c>
      <c r="O427" s="25" t="s">
        <v>11</v>
      </c>
      <c r="P427" s="25" t="s">
        <v>11</v>
      </c>
      <c r="Q427" s="25" t="s">
        <v>3505</v>
      </c>
      <c r="R427" s="25" t="s">
        <v>11</v>
      </c>
      <c r="S427" s="25" t="s">
        <v>11</v>
      </c>
      <c r="T427" s="25" t="s">
        <v>11</v>
      </c>
      <c r="U427" s="25" t="s">
        <v>11</v>
      </c>
      <c r="V427" s="25" t="s">
        <v>11</v>
      </c>
      <c r="W427" s="25" t="s">
        <v>11</v>
      </c>
      <c r="X427" s="25">
        <v>0</v>
      </c>
      <c r="Y427" s="25" t="s">
        <v>11</v>
      </c>
      <c r="Z427" s="25" t="s">
        <v>1539</v>
      </c>
      <c r="AA427" s="25" t="s">
        <v>11</v>
      </c>
      <c r="AB427" s="25" t="s">
        <v>11</v>
      </c>
      <c r="AC427" s="25" t="s">
        <v>11</v>
      </c>
      <c r="AD427" s="25">
        <v>460</v>
      </c>
      <c r="AE427" s="25">
        <v>0</v>
      </c>
      <c r="AF427" s="25">
        <v>960</v>
      </c>
      <c r="AG427" s="25" t="s">
        <v>1854</v>
      </c>
    </row>
    <row r="428" spans="1:33">
      <c r="A428" s="25" t="s">
        <v>3461</v>
      </c>
      <c r="B428" s="25" t="s">
        <v>3462</v>
      </c>
      <c r="C428" s="25" t="s">
        <v>1541</v>
      </c>
      <c r="D428" s="25" t="s">
        <v>11</v>
      </c>
      <c r="E428" s="25" t="s">
        <v>11</v>
      </c>
      <c r="F428" s="25" t="s">
        <v>3463</v>
      </c>
      <c r="G428" s="25" t="s">
        <v>1564</v>
      </c>
      <c r="H428" s="25" t="s">
        <v>3464</v>
      </c>
      <c r="I428" s="25" t="s">
        <v>11</v>
      </c>
      <c r="J428" s="25" t="s">
        <v>11</v>
      </c>
      <c r="K428" s="25" t="s">
        <v>2247</v>
      </c>
      <c r="L428" s="25" t="s">
        <v>1623</v>
      </c>
      <c r="M428" s="25" t="s">
        <v>11</v>
      </c>
      <c r="N428" s="25" t="s">
        <v>11</v>
      </c>
      <c r="O428" s="25" t="s">
        <v>11</v>
      </c>
      <c r="P428" s="25" t="s">
        <v>11</v>
      </c>
      <c r="Q428" s="25" t="s">
        <v>11</v>
      </c>
      <c r="R428" s="25" t="s">
        <v>11</v>
      </c>
      <c r="S428" s="25" t="s">
        <v>11</v>
      </c>
      <c r="T428" s="25" t="s">
        <v>1633</v>
      </c>
      <c r="U428" s="25" t="s">
        <v>10</v>
      </c>
      <c r="V428" s="25" t="s">
        <v>11</v>
      </c>
      <c r="W428" s="25" t="s">
        <v>11</v>
      </c>
      <c r="X428" s="25">
        <v>0</v>
      </c>
      <c r="Y428" s="25" t="s">
        <v>11</v>
      </c>
      <c r="Z428" s="25" t="s">
        <v>1539</v>
      </c>
      <c r="AA428" s="25" t="s">
        <v>11</v>
      </c>
      <c r="AB428" s="25" t="s">
        <v>11</v>
      </c>
      <c r="AC428" s="25" t="s">
        <v>11</v>
      </c>
      <c r="AD428" s="25">
        <v>1120</v>
      </c>
      <c r="AE428" s="25">
        <v>0</v>
      </c>
      <c r="AF428" s="25">
        <v>12550</v>
      </c>
      <c r="AG428" s="25" t="s">
        <v>7338</v>
      </c>
    </row>
    <row r="429" spans="1:33">
      <c r="A429" s="25" t="s">
        <v>2178</v>
      </c>
      <c r="B429" s="25" t="s">
        <v>2179</v>
      </c>
      <c r="C429" s="25" t="s">
        <v>1541</v>
      </c>
      <c r="D429" s="25" t="s">
        <v>11</v>
      </c>
      <c r="E429" s="25" t="s">
        <v>11</v>
      </c>
      <c r="F429" s="25" t="s">
        <v>2180</v>
      </c>
      <c r="G429" s="25" t="s">
        <v>1966</v>
      </c>
      <c r="H429" s="25" t="s">
        <v>2181</v>
      </c>
      <c r="I429" s="25" t="s">
        <v>1547</v>
      </c>
      <c r="J429" s="25" t="s">
        <v>1623</v>
      </c>
      <c r="K429" s="25" t="s">
        <v>2182</v>
      </c>
      <c r="L429" s="25" t="s">
        <v>1023</v>
      </c>
      <c r="M429" s="25" t="s">
        <v>11</v>
      </c>
      <c r="N429" s="25" t="s">
        <v>11</v>
      </c>
      <c r="O429" s="25" t="s">
        <v>11</v>
      </c>
      <c r="P429" s="25" t="s">
        <v>11</v>
      </c>
      <c r="Q429" s="25" t="s">
        <v>11</v>
      </c>
      <c r="R429" s="25" t="s">
        <v>11</v>
      </c>
      <c r="S429" s="25" t="s">
        <v>11</v>
      </c>
      <c r="T429" s="25" t="s">
        <v>2183</v>
      </c>
      <c r="U429" s="25" t="s">
        <v>1562</v>
      </c>
      <c r="V429" s="25" t="s">
        <v>11</v>
      </c>
      <c r="W429" s="25" t="s">
        <v>11</v>
      </c>
      <c r="X429" s="25">
        <v>0</v>
      </c>
      <c r="Y429" s="25" t="s">
        <v>11</v>
      </c>
      <c r="Z429" s="25" t="s">
        <v>1539</v>
      </c>
      <c r="AA429" s="25" t="s">
        <v>11</v>
      </c>
      <c r="AB429" s="25" t="s">
        <v>11</v>
      </c>
      <c r="AC429" s="25" t="s">
        <v>11</v>
      </c>
      <c r="AD429" s="25">
        <v>1300</v>
      </c>
      <c r="AE429" s="25">
        <v>0</v>
      </c>
      <c r="AF429" s="25">
        <v>7116</v>
      </c>
      <c r="AG429" s="25" t="s">
        <v>2184</v>
      </c>
    </row>
    <row r="430" spans="1:33">
      <c r="A430" s="25" t="s">
        <v>4414</v>
      </c>
      <c r="B430" s="25" t="s">
        <v>4415</v>
      </c>
      <c r="C430" s="25" t="s">
        <v>1541</v>
      </c>
      <c r="D430" s="25" t="s">
        <v>11</v>
      </c>
      <c r="E430" s="25" t="s">
        <v>11</v>
      </c>
      <c r="F430" s="25" t="s">
        <v>11</v>
      </c>
      <c r="G430" s="25" t="s">
        <v>11</v>
      </c>
      <c r="H430" s="25" t="s">
        <v>4416</v>
      </c>
      <c r="I430" s="25" t="s">
        <v>1567</v>
      </c>
      <c r="J430" s="25" t="s">
        <v>1623</v>
      </c>
      <c r="K430" s="25" t="s">
        <v>1537</v>
      </c>
      <c r="L430" s="25" t="s">
        <v>1623</v>
      </c>
      <c r="M430" s="25" t="s">
        <v>11</v>
      </c>
      <c r="N430" s="25" t="s">
        <v>11</v>
      </c>
      <c r="O430" s="25" t="s">
        <v>11</v>
      </c>
      <c r="P430" s="25" t="s">
        <v>11</v>
      </c>
      <c r="Q430" s="25" t="s">
        <v>11</v>
      </c>
      <c r="R430" s="25" t="s">
        <v>11</v>
      </c>
      <c r="S430" s="25" t="s">
        <v>11</v>
      </c>
      <c r="T430" s="25" t="s">
        <v>1651</v>
      </c>
      <c r="U430" s="25" t="s">
        <v>12</v>
      </c>
      <c r="V430" s="25" t="s">
        <v>11</v>
      </c>
      <c r="W430" s="25" t="s">
        <v>11</v>
      </c>
      <c r="X430" s="25">
        <v>0</v>
      </c>
      <c r="Y430" s="25" t="s">
        <v>11</v>
      </c>
      <c r="Z430" s="25" t="s">
        <v>1539</v>
      </c>
      <c r="AA430" s="25" t="s">
        <v>11</v>
      </c>
      <c r="AB430" s="25" t="s">
        <v>11</v>
      </c>
      <c r="AC430" s="25" t="s">
        <v>11</v>
      </c>
      <c r="AD430" s="25">
        <v>0</v>
      </c>
      <c r="AE430" s="25">
        <v>0</v>
      </c>
      <c r="AF430" s="25">
        <v>18460</v>
      </c>
      <c r="AG430" s="25" t="s">
        <v>3858</v>
      </c>
    </row>
    <row r="431" spans="1:33">
      <c r="A431" s="25" t="s">
        <v>1730</v>
      </c>
      <c r="B431" s="25" t="s">
        <v>1731</v>
      </c>
      <c r="C431" s="25" t="s">
        <v>1536</v>
      </c>
      <c r="D431" s="25" t="s">
        <v>11</v>
      </c>
      <c r="E431" s="25" t="s">
        <v>11</v>
      </c>
      <c r="F431" s="25" t="s">
        <v>11</v>
      </c>
      <c r="G431" s="25" t="s">
        <v>11</v>
      </c>
      <c r="H431" s="25" t="s">
        <v>1732</v>
      </c>
      <c r="I431" s="25" t="s">
        <v>11</v>
      </c>
      <c r="J431" s="25" t="s">
        <v>11</v>
      </c>
      <c r="K431" s="25" t="s">
        <v>11</v>
      </c>
      <c r="L431" s="25" t="s">
        <v>1623</v>
      </c>
      <c r="M431" s="25" t="s">
        <v>11</v>
      </c>
      <c r="N431" s="25" t="s">
        <v>11</v>
      </c>
      <c r="O431" s="25" t="s">
        <v>11</v>
      </c>
      <c r="P431" s="25" t="s">
        <v>11</v>
      </c>
      <c r="Q431" s="25" t="s">
        <v>11</v>
      </c>
      <c r="R431" s="25" t="s">
        <v>11</v>
      </c>
      <c r="S431" s="25" t="s">
        <v>11</v>
      </c>
      <c r="T431" s="25" t="s">
        <v>1733</v>
      </c>
      <c r="U431" s="25" t="s">
        <v>14</v>
      </c>
      <c r="V431" s="25" t="s">
        <v>11</v>
      </c>
      <c r="W431" s="25" t="s">
        <v>11</v>
      </c>
      <c r="X431" s="25">
        <v>0</v>
      </c>
      <c r="Y431" s="25" t="s">
        <v>11</v>
      </c>
      <c r="Z431" s="25" t="s">
        <v>1645</v>
      </c>
      <c r="AA431" s="25" t="s">
        <v>1707</v>
      </c>
      <c r="AB431" s="25" t="s">
        <v>1716</v>
      </c>
      <c r="AC431" s="25" t="s">
        <v>11</v>
      </c>
      <c r="AD431" s="25">
        <v>0</v>
      </c>
      <c r="AE431" s="25">
        <v>0</v>
      </c>
      <c r="AF431" s="25">
        <v>3262.5</v>
      </c>
      <c r="AG431" s="25" t="s">
        <v>1734</v>
      </c>
    </row>
    <row r="432" spans="1:33">
      <c r="A432" s="25" t="s">
        <v>2672</v>
      </c>
      <c r="B432" s="25" t="s">
        <v>2673</v>
      </c>
      <c r="C432" s="25" t="s">
        <v>1536</v>
      </c>
      <c r="D432" s="25" t="s">
        <v>11</v>
      </c>
      <c r="E432" s="25" t="s">
        <v>11</v>
      </c>
      <c r="F432" s="25" t="s">
        <v>11</v>
      </c>
      <c r="G432" s="25" t="s">
        <v>11</v>
      </c>
      <c r="H432" s="25" t="s">
        <v>2674</v>
      </c>
      <c r="I432" s="25" t="s">
        <v>1547</v>
      </c>
      <c r="J432" s="25" t="s">
        <v>1623</v>
      </c>
      <c r="K432" s="25" t="s">
        <v>1537</v>
      </c>
      <c r="L432" s="25" t="s">
        <v>1623</v>
      </c>
      <c r="M432" s="25" t="s">
        <v>11</v>
      </c>
      <c r="N432" s="25" t="s">
        <v>11</v>
      </c>
      <c r="O432" s="25" t="s">
        <v>11</v>
      </c>
      <c r="P432" s="25" t="s">
        <v>11</v>
      </c>
      <c r="Q432" s="25" t="s">
        <v>11</v>
      </c>
      <c r="R432" s="25" t="s">
        <v>11</v>
      </c>
      <c r="S432" s="25" t="s">
        <v>11</v>
      </c>
      <c r="T432" s="25" t="s">
        <v>1900</v>
      </c>
      <c r="U432" s="25" t="s">
        <v>10</v>
      </c>
      <c r="V432" s="25" t="s">
        <v>11</v>
      </c>
      <c r="W432" s="25" t="s">
        <v>11</v>
      </c>
      <c r="X432" s="25">
        <v>0</v>
      </c>
      <c r="Y432" s="25" t="s">
        <v>11</v>
      </c>
      <c r="Z432" s="25" t="s">
        <v>1539</v>
      </c>
      <c r="AA432" s="25" t="s">
        <v>11</v>
      </c>
      <c r="AB432" s="25" t="s">
        <v>11</v>
      </c>
      <c r="AC432" s="25" t="s">
        <v>11</v>
      </c>
      <c r="AD432" s="25">
        <v>280</v>
      </c>
      <c r="AE432" s="25">
        <v>0</v>
      </c>
      <c r="AF432" s="25">
        <v>1880</v>
      </c>
      <c r="AG432" s="25" t="s">
        <v>1540</v>
      </c>
    </row>
    <row r="433" spans="1:33">
      <c r="A433" s="25" t="s">
        <v>3230</v>
      </c>
      <c r="B433" s="25" t="s">
        <v>3231</v>
      </c>
      <c r="C433" s="25" t="s">
        <v>1541</v>
      </c>
      <c r="D433" s="25" t="s">
        <v>11</v>
      </c>
      <c r="E433" s="25" t="s">
        <v>11</v>
      </c>
      <c r="F433" s="25" t="s">
        <v>11</v>
      </c>
      <c r="G433" s="25" t="s">
        <v>11</v>
      </c>
      <c r="H433" s="25" t="s">
        <v>3232</v>
      </c>
      <c r="I433" s="25" t="s">
        <v>11</v>
      </c>
      <c r="J433" s="25" t="s">
        <v>11</v>
      </c>
      <c r="K433" s="25" t="s">
        <v>11</v>
      </c>
      <c r="L433" s="25" t="s">
        <v>1623</v>
      </c>
      <c r="M433" s="25" t="s">
        <v>11</v>
      </c>
      <c r="N433" s="25" t="s">
        <v>11</v>
      </c>
      <c r="O433" s="25" t="s">
        <v>11</v>
      </c>
      <c r="P433" s="25" t="s">
        <v>11</v>
      </c>
      <c r="Q433" s="25" t="s">
        <v>11</v>
      </c>
      <c r="R433" s="25" t="s">
        <v>11</v>
      </c>
      <c r="S433" s="25" t="s">
        <v>11</v>
      </c>
      <c r="T433" s="25" t="s">
        <v>1651</v>
      </c>
      <c r="U433" s="25" t="s">
        <v>12</v>
      </c>
      <c r="V433" s="25" t="s">
        <v>11</v>
      </c>
      <c r="W433" s="25" t="s">
        <v>11</v>
      </c>
      <c r="X433" s="25">
        <v>0</v>
      </c>
      <c r="Y433" s="25" t="s">
        <v>11</v>
      </c>
      <c r="Z433" s="25" t="s">
        <v>1539</v>
      </c>
      <c r="AA433" s="25" t="s">
        <v>11</v>
      </c>
      <c r="AB433" s="25" t="s">
        <v>11</v>
      </c>
      <c r="AC433" s="25" t="s">
        <v>11</v>
      </c>
      <c r="AD433" s="25">
        <v>1360</v>
      </c>
      <c r="AE433" s="25">
        <v>0</v>
      </c>
      <c r="AF433" s="25">
        <v>12506.6</v>
      </c>
      <c r="AG433" s="25" t="s">
        <v>7339</v>
      </c>
    </row>
    <row r="434" spans="1:33">
      <c r="A434" s="25" t="s">
        <v>2842</v>
      </c>
      <c r="B434" s="25" t="s">
        <v>2843</v>
      </c>
      <c r="C434" s="25" t="s">
        <v>1541</v>
      </c>
      <c r="D434" s="25" t="s">
        <v>11</v>
      </c>
      <c r="E434" s="25" t="s">
        <v>11</v>
      </c>
      <c r="F434" s="25" t="s">
        <v>11</v>
      </c>
      <c r="G434" s="25" t="s">
        <v>11</v>
      </c>
      <c r="H434" s="25" t="s">
        <v>2324</v>
      </c>
      <c r="I434" s="25" t="s">
        <v>11</v>
      </c>
      <c r="J434" s="25" t="s">
        <v>11</v>
      </c>
      <c r="K434" s="25" t="s">
        <v>11</v>
      </c>
      <c r="L434" s="25" t="s">
        <v>1623</v>
      </c>
      <c r="M434" s="25" t="s">
        <v>1643</v>
      </c>
      <c r="N434" s="25" t="s">
        <v>11</v>
      </c>
      <c r="O434" s="25" t="s">
        <v>11</v>
      </c>
      <c r="P434" s="25" t="s">
        <v>11</v>
      </c>
      <c r="Q434" s="25" t="s">
        <v>11</v>
      </c>
      <c r="R434" s="25" t="s">
        <v>11</v>
      </c>
      <c r="S434" s="25" t="s">
        <v>11</v>
      </c>
      <c r="T434" s="25" t="s">
        <v>1644</v>
      </c>
      <c r="U434" s="25" t="s">
        <v>1544</v>
      </c>
      <c r="V434" s="25" t="s">
        <v>11</v>
      </c>
      <c r="W434" s="25" t="s">
        <v>11</v>
      </c>
      <c r="X434" s="25">
        <v>0</v>
      </c>
      <c r="Y434" s="25" t="s">
        <v>11</v>
      </c>
      <c r="Z434" s="25" t="s">
        <v>1645</v>
      </c>
      <c r="AA434" s="25" t="s">
        <v>2281</v>
      </c>
      <c r="AB434" s="25" t="s">
        <v>2844</v>
      </c>
      <c r="AC434" s="25" t="s">
        <v>958</v>
      </c>
      <c r="AD434" s="25">
        <v>0</v>
      </c>
      <c r="AE434" s="25">
        <v>0</v>
      </c>
      <c r="AF434" s="25">
        <v>0</v>
      </c>
      <c r="AG434" s="25" t="s">
        <v>7</v>
      </c>
    </row>
    <row r="435" spans="1:33">
      <c r="A435" s="25" t="s">
        <v>3524</v>
      </c>
      <c r="B435" s="25" t="s">
        <v>3525</v>
      </c>
      <c r="C435" s="25" t="s">
        <v>1536</v>
      </c>
      <c r="D435" s="25" t="s">
        <v>11</v>
      </c>
      <c r="E435" s="25" t="s">
        <v>11</v>
      </c>
      <c r="F435" s="25" t="s">
        <v>11</v>
      </c>
      <c r="G435" s="25" t="s">
        <v>11</v>
      </c>
      <c r="H435" s="25" t="s">
        <v>3526</v>
      </c>
      <c r="I435" s="25" t="s">
        <v>1547</v>
      </c>
      <c r="J435" s="25" t="s">
        <v>1623</v>
      </c>
      <c r="K435" s="25" t="s">
        <v>1559</v>
      </c>
      <c r="L435" s="25" t="s">
        <v>1623</v>
      </c>
      <c r="M435" s="25" t="s">
        <v>11</v>
      </c>
      <c r="N435" s="25" t="s">
        <v>11</v>
      </c>
      <c r="O435" s="25" t="s">
        <v>11</v>
      </c>
      <c r="P435" s="25" t="s">
        <v>11</v>
      </c>
      <c r="Q435" s="25" t="s">
        <v>11</v>
      </c>
      <c r="R435" s="25" t="s">
        <v>11</v>
      </c>
      <c r="S435" s="25" t="s">
        <v>11</v>
      </c>
      <c r="T435" s="25" t="s">
        <v>11</v>
      </c>
      <c r="U435" s="25" t="s">
        <v>16</v>
      </c>
      <c r="V435" s="25" t="s">
        <v>11</v>
      </c>
      <c r="W435" s="25" t="s">
        <v>11</v>
      </c>
      <c r="X435" s="25">
        <v>0</v>
      </c>
      <c r="Y435" s="25" t="s">
        <v>11</v>
      </c>
      <c r="Z435" s="25" t="s">
        <v>1539</v>
      </c>
      <c r="AA435" s="25" t="s">
        <v>11</v>
      </c>
      <c r="AB435" s="25" t="s">
        <v>11</v>
      </c>
      <c r="AC435" s="25" t="s">
        <v>11</v>
      </c>
      <c r="AD435" s="25">
        <v>560</v>
      </c>
      <c r="AE435" s="25">
        <v>0</v>
      </c>
      <c r="AF435" s="25">
        <v>2141.58</v>
      </c>
      <c r="AG435" s="25" t="s">
        <v>7159</v>
      </c>
    </row>
    <row r="436" spans="1:33">
      <c r="A436" s="25" t="s">
        <v>2058</v>
      </c>
      <c r="B436" s="25" t="s">
        <v>2059</v>
      </c>
      <c r="C436" s="25" t="s">
        <v>1541</v>
      </c>
      <c r="D436" s="25" t="s">
        <v>11</v>
      </c>
      <c r="E436" s="25" t="s">
        <v>11</v>
      </c>
      <c r="F436" s="25" t="s">
        <v>11</v>
      </c>
      <c r="G436" s="25" t="s">
        <v>11</v>
      </c>
      <c r="H436" s="25" t="s">
        <v>2060</v>
      </c>
      <c r="I436" s="25" t="s">
        <v>1554</v>
      </c>
      <c r="J436" s="25" t="s">
        <v>1623</v>
      </c>
      <c r="K436" s="25" t="s">
        <v>1553</v>
      </c>
      <c r="L436" s="25" t="s">
        <v>1623</v>
      </c>
      <c r="M436" s="25" t="s">
        <v>11</v>
      </c>
      <c r="N436" s="25" t="s">
        <v>11</v>
      </c>
      <c r="O436" s="25" t="s">
        <v>11</v>
      </c>
      <c r="P436" s="25" t="s">
        <v>11</v>
      </c>
      <c r="Q436" s="25" t="s">
        <v>11</v>
      </c>
      <c r="R436" s="25" t="s">
        <v>11</v>
      </c>
      <c r="S436" s="25" t="s">
        <v>11</v>
      </c>
      <c r="T436" s="25" t="s">
        <v>1633</v>
      </c>
      <c r="U436" s="25" t="s">
        <v>10</v>
      </c>
      <c r="V436" s="25" t="s">
        <v>11</v>
      </c>
      <c r="W436" s="25" t="s">
        <v>11</v>
      </c>
      <c r="X436" s="25">
        <v>0</v>
      </c>
      <c r="Y436" s="25" t="s">
        <v>11</v>
      </c>
      <c r="Z436" s="25" t="s">
        <v>1539</v>
      </c>
      <c r="AA436" s="25" t="s">
        <v>11</v>
      </c>
      <c r="AB436" s="25" t="s">
        <v>11</v>
      </c>
      <c r="AC436" s="25" t="s">
        <v>11</v>
      </c>
      <c r="AD436" s="25">
        <v>280</v>
      </c>
      <c r="AE436" s="25">
        <v>0</v>
      </c>
      <c r="AF436" s="25">
        <v>1880</v>
      </c>
      <c r="AG436" s="25" t="s">
        <v>1540</v>
      </c>
    </row>
    <row r="437" spans="1:33">
      <c r="A437" s="25" t="s">
        <v>3609</v>
      </c>
      <c r="B437" s="25" t="s">
        <v>3610</v>
      </c>
      <c r="C437" s="25" t="s">
        <v>1541</v>
      </c>
      <c r="D437" s="25" t="s">
        <v>11</v>
      </c>
      <c r="E437" s="25" t="s">
        <v>11</v>
      </c>
      <c r="F437" s="25" t="s">
        <v>3611</v>
      </c>
      <c r="G437" s="25" t="s">
        <v>1966</v>
      </c>
      <c r="H437" s="25" t="s">
        <v>3612</v>
      </c>
      <c r="I437" s="25" t="s">
        <v>11</v>
      </c>
      <c r="J437" s="25" t="s">
        <v>11</v>
      </c>
      <c r="K437" s="25" t="s">
        <v>1689</v>
      </c>
      <c r="L437" s="25" t="s">
        <v>1623</v>
      </c>
      <c r="M437" s="25" t="s">
        <v>11</v>
      </c>
      <c r="N437" s="25" t="s">
        <v>11</v>
      </c>
      <c r="O437" s="25" t="s">
        <v>11</v>
      </c>
      <c r="P437" s="25" t="s">
        <v>11</v>
      </c>
      <c r="Q437" s="25" t="s">
        <v>11</v>
      </c>
      <c r="R437" s="25" t="s">
        <v>11</v>
      </c>
      <c r="S437" s="25" t="s">
        <v>11</v>
      </c>
      <c r="T437" s="25" t="s">
        <v>1625</v>
      </c>
      <c r="U437" s="25" t="s">
        <v>16</v>
      </c>
      <c r="V437" s="25" t="s">
        <v>11</v>
      </c>
      <c r="W437" s="25" t="s">
        <v>11</v>
      </c>
      <c r="X437" s="25">
        <v>0</v>
      </c>
      <c r="Y437" s="25" t="s">
        <v>11</v>
      </c>
      <c r="Z437" s="25" t="s">
        <v>1539</v>
      </c>
      <c r="AA437" s="25" t="s">
        <v>11</v>
      </c>
      <c r="AB437" s="25" t="s">
        <v>11</v>
      </c>
      <c r="AC437" s="25" t="s">
        <v>11</v>
      </c>
      <c r="AD437" s="25">
        <v>840</v>
      </c>
      <c r="AE437" s="25">
        <v>0</v>
      </c>
      <c r="AF437" s="25">
        <v>3316</v>
      </c>
      <c r="AG437" s="25" t="s">
        <v>1626</v>
      </c>
    </row>
    <row r="438" spans="1:33">
      <c r="A438" s="25" t="s">
        <v>1923</v>
      </c>
      <c r="B438" s="25" t="s">
        <v>1924</v>
      </c>
      <c r="C438" s="25" t="s">
        <v>1541</v>
      </c>
      <c r="D438" s="25" t="s">
        <v>11</v>
      </c>
      <c r="E438" s="25" t="s">
        <v>11</v>
      </c>
      <c r="F438" s="25" t="s">
        <v>11</v>
      </c>
      <c r="G438" s="25" t="s">
        <v>11</v>
      </c>
      <c r="H438" s="25" t="s">
        <v>1925</v>
      </c>
      <c r="I438" s="25" t="s">
        <v>11</v>
      </c>
      <c r="J438" s="25" t="s">
        <v>11</v>
      </c>
      <c r="K438" s="25" t="s">
        <v>11</v>
      </c>
      <c r="L438" s="25" t="s">
        <v>1623</v>
      </c>
      <c r="M438" s="25" t="s">
        <v>11</v>
      </c>
      <c r="N438" s="25" t="s">
        <v>11</v>
      </c>
      <c r="O438" s="25" t="s">
        <v>11</v>
      </c>
      <c r="P438" s="25" t="s">
        <v>11</v>
      </c>
      <c r="Q438" s="25" t="s">
        <v>11</v>
      </c>
      <c r="R438" s="25" t="s">
        <v>11</v>
      </c>
      <c r="S438" s="25" t="s">
        <v>11</v>
      </c>
      <c r="T438" s="25" t="s">
        <v>1651</v>
      </c>
      <c r="U438" s="25" t="s">
        <v>16</v>
      </c>
      <c r="V438" s="25" t="s">
        <v>11</v>
      </c>
      <c r="W438" s="25" t="s">
        <v>11</v>
      </c>
      <c r="X438" s="25">
        <v>0</v>
      </c>
      <c r="Y438" s="25" t="s">
        <v>11</v>
      </c>
      <c r="Z438" s="25" t="s">
        <v>1539</v>
      </c>
      <c r="AA438" s="25" t="s">
        <v>11</v>
      </c>
      <c r="AB438" s="25" t="s">
        <v>11</v>
      </c>
      <c r="AC438" s="25" t="s">
        <v>11</v>
      </c>
      <c r="AD438" s="25">
        <v>560</v>
      </c>
      <c r="AE438" s="25">
        <v>0</v>
      </c>
      <c r="AF438" s="25">
        <v>48800</v>
      </c>
      <c r="AG438" s="25" t="s">
        <v>1926</v>
      </c>
    </row>
    <row r="439" spans="1:33">
      <c r="A439" s="25" t="s">
        <v>2082</v>
      </c>
      <c r="B439" s="25" t="s">
        <v>2083</v>
      </c>
      <c r="C439" s="25" t="s">
        <v>1541</v>
      </c>
      <c r="D439" s="25" t="s">
        <v>11</v>
      </c>
      <c r="E439" s="25" t="s">
        <v>11</v>
      </c>
      <c r="F439" s="25" t="s">
        <v>11</v>
      </c>
      <c r="G439" s="25" t="s">
        <v>11</v>
      </c>
      <c r="H439" s="25" t="s">
        <v>2084</v>
      </c>
      <c r="I439" s="25" t="s">
        <v>11</v>
      </c>
      <c r="J439" s="25" t="s">
        <v>11</v>
      </c>
      <c r="K439" s="25" t="s">
        <v>11</v>
      </c>
      <c r="L439" s="25" t="s">
        <v>1623</v>
      </c>
      <c r="M439" s="25" t="s">
        <v>11</v>
      </c>
      <c r="N439" s="25" t="s">
        <v>11</v>
      </c>
      <c r="O439" s="25" t="s">
        <v>11</v>
      </c>
      <c r="P439" s="25" t="s">
        <v>11</v>
      </c>
      <c r="Q439" s="25" t="s">
        <v>11</v>
      </c>
      <c r="R439" s="25" t="s">
        <v>11</v>
      </c>
      <c r="S439" s="25" t="s">
        <v>11</v>
      </c>
      <c r="T439" s="25" t="s">
        <v>1661</v>
      </c>
      <c r="U439" s="25" t="s">
        <v>10</v>
      </c>
      <c r="V439" s="25" t="s">
        <v>11</v>
      </c>
      <c r="W439" s="25" t="s">
        <v>11</v>
      </c>
      <c r="X439" s="25">
        <v>0</v>
      </c>
      <c r="Y439" s="25" t="s">
        <v>11</v>
      </c>
      <c r="Z439" s="25" t="s">
        <v>1539</v>
      </c>
      <c r="AA439" s="25" t="s">
        <v>11</v>
      </c>
      <c r="AB439" s="25" t="s">
        <v>11</v>
      </c>
      <c r="AC439" s="25" t="s">
        <v>11</v>
      </c>
      <c r="AD439" s="25">
        <v>3080.68</v>
      </c>
      <c r="AE439" s="25">
        <v>0</v>
      </c>
      <c r="AF439" s="25">
        <v>70328.94</v>
      </c>
      <c r="AG439" s="25" t="s">
        <v>7340</v>
      </c>
    </row>
    <row r="440" spans="1:33">
      <c r="A440" s="25" t="s">
        <v>1865</v>
      </c>
      <c r="B440" s="25" t="s">
        <v>1866</v>
      </c>
      <c r="C440" s="25" t="s">
        <v>1536</v>
      </c>
      <c r="D440" s="25" t="s">
        <v>11</v>
      </c>
      <c r="E440" s="25" t="s">
        <v>11</v>
      </c>
      <c r="F440" s="25" t="s">
        <v>11</v>
      </c>
      <c r="G440" s="25" t="s">
        <v>11</v>
      </c>
      <c r="H440" s="25" t="s">
        <v>1867</v>
      </c>
      <c r="I440" s="25" t="s">
        <v>1554</v>
      </c>
      <c r="J440" s="25" t="s">
        <v>1623</v>
      </c>
      <c r="K440" s="25" t="s">
        <v>1689</v>
      </c>
      <c r="L440" s="25" t="s">
        <v>1623</v>
      </c>
      <c r="M440" s="25" t="s">
        <v>11</v>
      </c>
      <c r="N440" s="25" t="s">
        <v>11</v>
      </c>
      <c r="O440" s="25" t="s">
        <v>11</v>
      </c>
      <c r="P440" s="25" t="s">
        <v>11</v>
      </c>
      <c r="Q440" s="25" t="s">
        <v>1867</v>
      </c>
      <c r="R440" s="25" t="s">
        <v>11</v>
      </c>
      <c r="S440" s="25" t="s">
        <v>11</v>
      </c>
      <c r="T440" s="25" t="s">
        <v>1651</v>
      </c>
      <c r="U440" s="25" t="s">
        <v>10</v>
      </c>
      <c r="V440" s="25" t="s">
        <v>1538</v>
      </c>
      <c r="W440" s="25" t="s">
        <v>11</v>
      </c>
      <c r="X440" s="25">
        <v>0</v>
      </c>
      <c r="Y440" s="25" t="s">
        <v>11</v>
      </c>
      <c r="Z440" s="25" t="s">
        <v>1539</v>
      </c>
      <c r="AA440" s="25" t="s">
        <v>11</v>
      </c>
      <c r="AB440" s="25" t="s">
        <v>11</v>
      </c>
      <c r="AC440" s="25" t="s">
        <v>11</v>
      </c>
      <c r="AD440" s="25">
        <v>840</v>
      </c>
      <c r="AE440" s="25">
        <v>0</v>
      </c>
      <c r="AF440" s="25">
        <v>3316</v>
      </c>
      <c r="AG440" s="25" t="s">
        <v>1626</v>
      </c>
    </row>
    <row r="441" spans="1:33">
      <c r="A441" s="25" t="s">
        <v>2486</v>
      </c>
      <c r="B441" s="25" t="s">
        <v>2487</v>
      </c>
      <c r="C441" s="25" t="s">
        <v>1536</v>
      </c>
      <c r="D441" s="25" t="s">
        <v>11</v>
      </c>
      <c r="E441" s="25" t="s">
        <v>11</v>
      </c>
      <c r="F441" s="25" t="s">
        <v>2488</v>
      </c>
      <c r="G441" s="25" t="s">
        <v>1556</v>
      </c>
      <c r="H441" s="25" t="s">
        <v>2489</v>
      </c>
      <c r="I441" s="25" t="s">
        <v>11</v>
      </c>
      <c r="J441" s="25" t="s">
        <v>11</v>
      </c>
      <c r="K441" s="25" t="s">
        <v>1689</v>
      </c>
      <c r="L441" s="25" t="s">
        <v>1623</v>
      </c>
      <c r="M441" s="25" t="s">
        <v>11</v>
      </c>
      <c r="N441" s="25" t="s">
        <v>11</v>
      </c>
      <c r="O441" s="25" t="s">
        <v>11</v>
      </c>
      <c r="P441" s="25" t="s">
        <v>2490</v>
      </c>
      <c r="Q441" s="25" t="s">
        <v>2489</v>
      </c>
      <c r="R441" s="25" t="s">
        <v>11</v>
      </c>
      <c r="S441" s="25" t="s">
        <v>11</v>
      </c>
      <c r="T441" s="25" t="s">
        <v>1858</v>
      </c>
      <c r="U441" s="25" t="s">
        <v>1563</v>
      </c>
      <c r="V441" s="25" t="s">
        <v>11</v>
      </c>
      <c r="W441" s="25" t="s">
        <v>11</v>
      </c>
      <c r="X441" s="25">
        <v>0</v>
      </c>
      <c r="Y441" s="25" t="s">
        <v>11</v>
      </c>
      <c r="Z441" s="25" t="s">
        <v>1539</v>
      </c>
      <c r="AA441" s="25" t="s">
        <v>11</v>
      </c>
      <c r="AB441" s="25" t="s">
        <v>11</v>
      </c>
      <c r="AC441" s="25" t="s">
        <v>11</v>
      </c>
      <c r="AD441" s="25">
        <v>0</v>
      </c>
      <c r="AE441" s="25">
        <v>0</v>
      </c>
      <c r="AF441" s="25">
        <v>960</v>
      </c>
      <c r="AG441" s="25" t="s">
        <v>1146</v>
      </c>
    </row>
    <row r="442" spans="1:33">
      <c r="A442" s="25" t="s">
        <v>3862</v>
      </c>
      <c r="B442" s="25" t="s">
        <v>3863</v>
      </c>
      <c r="C442" s="25" t="s">
        <v>1536</v>
      </c>
      <c r="D442" s="25" t="s">
        <v>11</v>
      </c>
      <c r="E442" s="25" t="s">
        <v>11</v>
      </c>
      <c r="F442" s="25" t="s">
        <v>3864</v>
      </c>
      <c r="G442" s="25" t="s">
        <v>1966</v>
      </c>
      <c r="H442" s="25" t="s">
        <v>3865</v>
      </c>
      <c r="I442" s="25" t="s">
        <v>1547</v>
      </c>
      <c r="J442" s="25" t="s">
        <v>1623</v>
      </c>
      <c r="K442" s="25" t="s">
        <v>1559</v>
      </c>
      <c r="L442" s="25" t="s">
        <v>1623</v>
      </c>
      <c r="M442" s="25" t="s">
        <v>11</v>
      </c>
      <c r="N442" s="25" t="s">
        <v>11</v>
      </c>
      <c r="O442" s="25" t="s">
        <v>3866</v>
      </c>
      <c r="P442" s="25" t="s">
        <v>11</v>
      </c>
      <c r="Q442" s="25" t="s">
        <v>3865</v>
      </c>
      <c r="R442" s="25" t="s">
        <v>11</v>
      </c>
      <c r="S442" s="25" t="s">
        <v>11</v>
      </c>
      <c r="T442" s="25" t="s">
        <v>1985</v>
      </c>
      <c r="U442" s="25" t="s">
        <v>1544</v>
      </c>
      <c r="V442" s="25" t="s">
        <v>11</v>
      </c>
      <c r="W442" s="25" t="s">
        <v>11</v>
      </c>
      <c r="X442" s="25">
        <v>0</v>
      </c>
      <c r="Y442" s="25" t="s">
        <v>11</v>
      </c>
      <c r="Z442" s="25" t="s">
        <v>1539</v>
      </c>
      <c r="AA442" s="25" t="s">
        <v>11</v>
      </c>
      <c r="AB442" s="25" t="s">
        <v>11</v>
      </c>
      <c r="AC442" s="25" t="s">
        <v>11</v>
      </c>
      <c r="AD442" s="25">
        <v>0</v>
      </c>
      <c r="AE442" s="25">
        <v>0</v>
      </c>
      <c r="AF442" s="25">
        <v>960</v>
      </c>
      <c r="AG442" s="25" t="s">
        <v>1146</v>
      </c>
    </row>
    <row r="443" spans="1:33">
      <c r="A443" s="25" t="s">
        <v>4405</v>
      </c>
      <c r="B443" s="25" t="s">
        <v>4406</v>
      </c>
      <c r="C443" s="25" t="s">
        <v>1536</v>
      </c>
      <c r="D443" s="25" t="s">
        <v>11</v>
      </c>
      <c r="E443" s="25" t="s">
        <v>11</v>
      </c>
      <c r="F443" s="25" t="s">
        <v>11</v>
      </c>
      <c r="G443" s="25" t="s">
        <v>11</v>
      </c>
      <c r="H443" s="25" t="s">
        <v>2051</v>
      </c>
      <c r="I443" s="25" t="s">
        <v>11</v>
      </c>
      <c r="J443" s="25" t="s">
        <v>11</v>
      </c>
      <c r="K443" s="25" t="s">
        <v>11</v>
      </c>
      <c r="L443" s="25" t="s">
        <v>1623</v>
      </c>
      <c r="M443" s="25" t="s">
        <v>11</v>
      </c>
      <c r="N443" s="25" t="s">
        <v>11</v>
      </c>
      <c r="O443" s="25" t="s">
        <v>11</v>
      </c>
      <c r="P443" s="25" t="s">
        <v>11</v>
      </c>
      <c r="Q443" s="25" t="s">
        <v>11</v>
      </c>
      <c r="R443" s="25" t="s">
        <v>11</v>
      </c>
      <c r="S443" s="25" t="s">
        <v>11</v>
      </c>
      <c r="T443" s="25" t="s">
        <v>1633</v>
      </c>
      <c r="U443" s="25" t="s">
        <v>14</v>
      </c>
      <c r="V443" s="25" t="s">
        <v>11</v>
      </c>
      <c r="W443" s="25" t="s">
        <v>11</v>
      </c>
      <c r="X443" s="25">
        <v>0</v>
      </c>
      <c r="Y443" s="25" t="s">
        <v>11</v>
      </c>
      <c r="Z443" s="25" t="s">
        <v>1539</v>
      </c>
      <c r="AA443" s="25" t="s">
        <v>11</v>
      </c>
      <c r="AB443" s="25" t="s">
        <v>11</v>
      </c>
      <c r="AC443" s="25" t="s">
        <v>11</v>
      </c>
      <c r="AD443" s="25">
        <v>560</v>
      </c>
      <c r="AE443" s="25">
        <v>0</v>
      </c>
      <c r="AF443" s="25">
        <v>13897.8</v>
      </c>
      <c r="AG443" s="25" t="s">
        <v>7341</v>
      </c>
    </row>
    <row r="444" spans="1:33">
      <c r="A444" s="25" t="s">
        <v>2164</v>
      </c>
      <c r="B444" s="25" t="s">
        <v>2165</v>
      </c>
      <c r="C444" s="25" t="s">
        <v>1541</v>
      </c>
      <c r="D444" s="25" t="s">
        <v>11</v>
      </c>
      <c r="E444" s="25" t="s">
        <v>11</v>
      </c>
      <c r="F444" s="25" t="s">
        <v>2166</v>
      </c>
      <c r="G444" s="25" t="s">
        <v>1546</v>
      </c>
      <c r="H444" s="25" t="s">
        <v>2167</v>
      </c>
      <c r="I444" s="25" t="s">
        <v>1797</v>
      </c>
      <c r="J444" s="25" t="s">
        <v>1623</v>
      </c>
      <c r="K444" s="25" t="s">
        <v>1798</v>
      </c>
      <c r="L444" s="25" t="s">
        <v>1623</v>
      </c>
      <c r="M444" s="25" t="s">
        <v>11</v>
      </c>
      <c r="N444" s="25" t="s">
        <v>11</v>
      </c>
      <c r="O444" s="25" t="s">
        <v>11</v>
      </c>
      <c r="P444" s="25" t="s">
        <v>11</v>
      </c>
      <c r="Q444" s="25" t="s">
        <v>2167</v>
      </c>
      <c r="R444" s="25" t="s">
        <v>11</v>
      </c>
      <c r="S444" s="25" t="s">
        <v>11</v>
      </c>
      <c r="T444" s="25" t="s">
        <v>11</v>
      </c>
      <c r="U444" s="25" t="s">
        <v>11</v>
      </c>
      <c r="V444" s="25" t="s">
        <v>11</v>
      </c>
      <c r="W444" s="25" t="s">
        <v>11</v>
      </c>
      <c r="X444" s="25">
        <v>0</v>
      </c>
      <c r="Y444" s="25" t="s">
        <v>11</v>
      </c>
      <c r="Z444" s="25" t="s">
        <v>1539</v>
      </c>
      <c r="AA444" s="25" t="s">
        <v>11</v>
      </c>
      <c r="AB444" s="25" t="s">
        <v>11</v>
      </c>
      <c r="AC444" s="25" t="s">
        <v>11</v>
      </c>
      <c r="AD444" s="25">
        <v>460</v>
      </c>
      <c r="AE444" s="25">
        <v>0</v>
      </c>
      <c r="AF444" s="25">
        <v>960</v>
      </c>
      <c r="AG444" s="25" t="s">
        <v>1854</v>
      </c>
    </row>
    <row r="445" spans="1:33">
      <c r="A445" s="25" t="s">
        <v>3713</v>
      </c>
      <c r="B445" s="25" t="s">
        <v>3714</v>
      </c>
      <c r="C445" s="25" t="s">
        <v>1541</v>
      </c>
      <c r="D445" s="25" t="s">
        <v>11</v>
      </c>
      <c r="E445" s="25" t="s">
        <v>11</v>
      </c>
      <c r="F445" s="25" t="s">
        <v>11</v>
      </c>
      <c r="G445" s="25" t="s">
        <v>11</v>
      </c>
      <c r="H445" s="25" t="s">
        <v>3715</v>
      </c>
      <c r="I445" s="25" t="s">
        <v>11</v>
      </c>
      <c r="J445" s="25" t="s">
        <v>11</v>
      </c>
      <c r="K445" s="25" t="s">
        <v>11</v>
      </c>
      <c r="L445" s="25" t="s">
        <v>1623</v>
      </c>
      <c r="M445" s="25" t="s">
        <v>11</v>
      </c>
      <c r="N445" s="25" t="s">
        <v>11</v>
      </c>
      <c r="O445" s="25" t="s">
        <v>11</v>
      </c>
      <c r="P445" s="25" t="s">
        <v>11</v>
      </c>
      <c r="Q445" s="25" t="s">
        <v>11</v>
      </c>
      <c r="R445" s="25" t="s">
        <v>11</v>
      </c>
      <c r="S445" s="25" t="s">
        <v>11</v>
      </c>
      <c r="T445" s="25" t="s">
        <v>1741</v>
      </c>
      <c r="U445" s="25" t="s">
        <v>1657</v>
      </c>
      <c r="V445" s="25" t="s">
        <v>11</v>
      </c>
      <c r="W445" s="25" t="s">
        <v>11</v>
      </c>
      <c r="X445" s="25">
        <v>0</v>
      </c>
      <c r="Y445" s="25" t="s">
        <v>11</v>
      </c>
      <c r="Z445" s="25" t="s">
        <v>1539</v>
      </c>
      <c r="AA445" s="25" t="s">
        <v>11</v>
      </c>
      <c r="AB445" s="25" t="s">
        <v>11</v>
      </c>
      <c r="AC445" s="25" t="s">
        <v>11</v>
      </c>
      <c r="AD445" s="25">
        <v>0</v>
      </c>
      <c r="AE445" s="25">
        <v>0</v>
      </c>
      <c r="AF445" s="25">
        <v>0</v>
      </c>
      <c r="AG445" s="25" t="s">
        <v>7</v>
      </c>
    </row>
    <row r="446" spans="1:33">
      <c r="A446" s="25" t="s">
        <v>5034</v>
      </c>
      <c r="B446" s="25" t="s">
        <v>5035</v>
      </c>
      <c r="C446" s="25" t="s">
        <v>1536</v>
      </c>
      <c r="D446" s="25" t="s">
        <v>11</v>
      </c>
      <c r="E446" s="25" t="s">
        <v>11</v>
      </c>
      <c r="F446" s="25" t="s">
        <v>5036</v>
      </c>
      <c r="G446" s="25" t="s">
        <v>1538</v>
      </c>
      <c r="H446" s="25" t="s">
        <v>5037</v>
      </c>
      <c r="I446" s="25" t="s">
        <v>1797</v>
      </c>
      <c r="J446" s="25" t="s">
        <v>1623</v>
      </c>
      <c r="K446" s="25" t="s">
        <v>4394</v>
      </c>
      <c r="L446" s="25" t="s">
        <v>1623</v>
      </c>
      <c r="M446" s="25" t="s">
        <v>11</v>
      </c>
      <c r="N446" s="25" t="s">
        <v>11</v>
      </c>
      <c r="O446" s="25" t="s">
        <v>11</v>
      </c>
      <c r="P446" s="25" t="s">
        <v>11</v>
      </c>
      <c r="Q446" s="25" t="s">
        <v>5037</v>
      </c>
      <c r="R446" s="25" t="s">
        <v>11</v>
      </c>
      <c r="S446" s="25" t="s">
        <v>11</v>
      </c>
      <c r="T446" s="25" t="s">
        <v>11</v>
      </c>
      <c r="U446" s="25" t="s">
        <v>11</v>
      </c>
      <c r="V446" s="25" t="s">
        <v>11</v>
      </c>
      <c r="W446" s="25" t="s">
        <v>11</v>
      </c>
      <c r="X446" s="25">
        <v>0</v>
      </c>
      <c r="Y446" s="25" t="s">
        <v>11</v>
      </c>
      <c r="Z446" s="25" t="s">
        <v>1539</v>
      </c>
      <c r="AA446" s="25" t="s">
        <v>11</v>
      </c>
      <c r="AB446" s="25" t="s">
        <v>11</v>
      </c>
      <c r="AC446" s="25" t="s">
        <v>11</v>
      </c>
      <c r="AD446" s="25">
        <v>0</v>
      </c>
      <c r="AE446" s="25">
        <v>0</v>
      </c>
      <c r="AF446" s="25">
        <v>960</v>
      </c>
      <c r="AG446" s="25" t="s">
        <v>1146</v>
      </c>
    </row>
    <row r="447" spans="1:33">
      <c r="A447" s="25" t="s">
        <v>3374</v>
      </c>
      <c r="B447" s="25" t="s">
        <v>3375</v>
      </c>
      <c r="C447" s="25" t="s">
        <v>1536</v>
      </c>
      <c r="D447" s="25" t="s">
        <v>11</v>
      </c>
      <c r="E447" s="25" t="s">
        <v>11</v>
      </c>
      <c r="F447" s="25" t="s">
        <v>11</v>
      </c>
      <c r="G447" s="25" t="s">
        <v>11</v>
      </c>
      <c r="H447" s="25" t="s">
        <v>3376</v>
      </c>
      <c r="I447" s="25" t="s">
        <v>1554</v>
      </c>
      <c r="J447" s="25" t="s">
        <v>1623</v>
      </c>
      <c r="K447" s="25" t="s">
        <v>1559</v>
      </c>
      <c r="L447" s="25" t="s">
        <v>1623</v>
      </c>
      <c r="M447" s="25" t="s">
        <v>11</v>
      </c>
      <c r="N447" s="25" t="s">
        <v>11</v>
      </c>
      <c r="O447" s="25" t="s">
        <v>11</v>
      </c>
      <c r="P447" s="25" t="s">
        <v>11</v>
      </c>
      <c r="Q447" s="25" t="s">
        <v>11</v>
      </c>
      <c r="R447" s="25" t="s">
        <v>11</v>
      </c>
      <c r="S447" s="25" t="s">
        <v>11</v>
      </c>
      <c r="T447" s="25" t="s">
        <v>1633</v>
      </c>
      <c r="U447" s="25" t="s">
        <v>10</v>
      </c>
      <c r="V447" s="25" t="s">
        <v>1569</v>
      </c>
      <c r="W447" s="25" t="s">
        <v>11</v>
      </c>
      <c r="X447" s="25">
        <v>0</v>
      </c>
      <c r="Y447" s="25" t="s">
        <v>11</v>
      </c>
      <c r="Z447" s="25" t="s">
        <v>1539</v>
      </c>
      <c r="AA447" s="25" t="s">
        <v>11</v>
      </c>
      <c r="AB447" s="25" t="s">
        <v>11</v>
      </c>
      <c r="AC447" s="25" t="s">
        <v>11</v>
      </c>
      <c r="AD447" s="25">
        <v>840</v>
      </c>
      <c r="AE447" s="25">
        <v>0</v>
      </c>
      <c r="AF447" s="25">
        <v>3316</v>
      </c>
      <c r="AG447" s="25" t="s">
        <v>1626</v>
      </c>
    </row>
    <row r="448" spans="1:33">
      <c r="A448" s="25" t="s">
        <v>3975</v>
      </c>
      <c r="B448" s="25" t="s">
        <v>3976</v>
      </c>
      <c r="C448" s="25" t="s">
        <v>1541</v>
      </c>
      <c r="D448" s="25" t="s">
        <v>11</v>
      </c>
      <c r="E448" s="25" t="s">
        <v>11</v>
      </c>
      <c r="F448" s="25" t="s">
        <v>3977</v>
      </c>
      <c r="G448" s="25" t="s">
        <v>1564</v>
      </c>
      <c r="H448" s="25" t="s">
        <v>3978</v>
      </c>
      <c r="I448" s="25" t="s">
        <v>1554</v>
      </c>
      <c r="J448" s="25" t="s">
        <v>1623</v>
      </c>
      <c r="K448" s="25" t="s">
        <v>3979</v>
      </c>
      <c r="L448" s="25" t="s">
        <v>1623</v>
      </c>
      <c r="M448" s="25" t="s">
        <v>11</v>
      </c>
      <c r="N448" s="25" t="s">
        <v>11</v>
      </c>
      <c r="O448" s="25" t="s">
        <v>11</v>
      </c>
      <c r="P448" s="25" t="s">
        <v>11</v>
      </c>
      <c r="Q448" s="25" t="s">
        <v>11</v>
      </c>
      <c r="R448" s="25" t="s">
        <v>11</v>
      </c>
      <c r="S448" s="25" t="s">
        <v>11</v>
      </c>
      <c r="T448" s="25" t="s">
        <v>1625</v>
      </c>
      <c r="U448" s="25" t="s">
        <v>10</v>
      </c>
      <c r="V448" s="25" t="s">
        <v>3980</v>
      </c>
      <c r="W448" s="25" t="s">
        <v>11</v>
      </c>
      <c r="X448" s="25">
        <v>0</v>
      </c>
      <c r="Y448" s="25" t="s">
        <v>11</v>
      </c>
      <c r="Z448" s="25" t="s">
        <v>1539</v>
      </c>
      <c r="AA448" s="25" t="s">
        <v>11</v>
      </c>
      <c r="AB448" s="25" t="s">
        <v>11</v>
      </c>
      <c r="AC448" s="25" t="s">
        <v>11</v>
      </c>
      <c r="AD448" s="25">
        <v>280</v>
      </c>
      <c r="AE448" s="25">
        <v>0</v>
      </c>
      <c r="AF448" s="25">
        <v>11569.33</v>
      </c>
      <c r="AG448" s="25" t="s">
        <v>7342</v>
      </c>
    </row>
    <row r="449" spans="1:33">
      <c r="A449" s="25" t="s">
        <v>1691</v>
      </c>
      <c r="B449" s="25" t="s">
        <v>1692</v>
      </c>
      <c r="C449" s="25" t="s">
        <v>1541</v>
      </c>
      <c r="D449" s="25" t="s">
        <v>11</v>
      </c>
      <c r="E449" s="25" t="s">
        <v>11</v>
      </c>
      <c r="F449" s="25" t="s">
        <v>11</v>
      </c>
      <c r="G449" s="25" t="s">
        <v>11</v>
      </c>
      <c r="H449" s="25" t="s">
        <v>1693</v>
      </c>
      <c r="I449" s="25" t="s">
        <v>11</v>
      </c>
      <c r="J449" s="25" t="s">
        <v>11</v>
      </c>
      <c r="K449" s="25" t="s">
        <v>11</v>
      </c>
      <c r="L449" s="25" t="s">
        <v>1623</v>
      </c>
      <c r="M449" s="25" t="s">
        <v>1643</v>
      </c>
      <c r="N449" s="25" t="s">
        <v>11</v>
      </c>
      <c r="O449" s="25" t="s">
        <v>11</v>
      </c>
      <c r="P449" s="25" t="s">
        <v>11</v>
      </c>
      <c r="Q449" s="25" t="s">
        <v>11</v>
      </c>
      <c r="R449" s="25" t="s">
        <v>11</v>
      </c>
      <c r="S449" s="25" t="s">
        <v>11</v>
      </c>
      <c r="T449" s="25" t="s">
        <v>1661</v>
      </c>
      <c r="U449" s="25" t="s">
        <v>14</v>
      </c>
      <c r="V449" s="25" t="s">
        <v>11</v>
      </c>
      <c r="W449" s="25" t="s">
        <v>11</v>
      </c>
      <c r="X449" s="25">
        <v>0</v>
      </c>
      <c r="Y449" s="25" t="s">
        <v>11</v>
      </c>
      <c r="Z449" s="25" t="s">
        <v>1539</v>
      </c>
      <c r="AA449" s="25" t="s">
        <v>11</v>
      </c>
      <c r="AB449" s="25" t="s">
        <v>11</v>
      </c>
      <c r="AC449" s="25" t="s">
        <v>11</v>
      </c>
      <c r="AD449" s="25">
        <v>0</v>
      </c>
      <c r="AE449" s="25">
        <v>0</v>
      </c>
      <c r="AF449" s="25">
        <v>26283.32</v>
      </c>
      <c r="AG449" s="25" t="s">
        <v>7343</v>
      </c>
    </row>
    <row r="450" spans="1:33">
      <c r="A450" s="25" t="s">
        <v>4512</v>
      </c>
      <c r="B450" s="25" t="s">
        <v>4513</v>
      </c>
      <c r="C450" s="25" t="s">
        <v>1536</v>
      </c>
      <c r="D450" s="25" t="s">
        <v>11</v>
      </c>
      <c r="E450" s="25" t="s">
        <v>11</v>
      </c>
      <c r="F450" s="25" t="s">
        <v>4514</v>
      </c>
      <c r="G450" s="25" t="s">
        <v>1966</v>
      </c>
      <c r="H450" s="25" t="s">
        <v>4515</v>
      </c>
      <c r="I450" s="25" t="s">
        <v>1797</v>
      </c>
      <c r="J450" s="25" t="s">
        <v>1623</v>
      </c>
      <c r="K450" s="25" t="s">
        <v>1551</v>
      </c>
      <c r="L450" s="25" t="s">
        <v>1623</v>
      </c>
      <c r="M450" s="25" t="s">
        <v>11</v>
      </c>
      <c r="N450" s="25" t="s">
        <v>11</v>
      </c>
      <c r="O450" s="25" t="s">
        <v>11</v>
      </c>
      <c r="P450" s="25" t="s">
        <v>11</v>
      </c>
      <c r="Q450" s="25" t="s">
        <v>4515</v>
      </c>
      <c r="R450" s="25" t="s">
        <v>11</v>
      </c>
      <c r="S450" s="25" t="s">
        <v>11</v>
      </c>
      <c r="T450" s="25" t="s">
        <v>1799</v>
      </c>
      <c r="U450" s="25" t="s">
        <v>1544</v>
      </c>
      <c r="V450" s="25" t="s">
        <v>11</v>
      </c>
      <c r="W450" s="25" t="s">
        <v>11</v>
      </c>
      <c r="X450" s="25">
        <v>0</v>
      </c>
      <c r="Y450" s="25" t="s">
        <v>11</v>
      </c>
      <c r="Z450" s="25" t="s">
        <v>1539</v>
      </c>
      <c r="AA450" s="25" t="s">
        <v>11</v>
      </c>
      <c r="AB450" s="25" t="s">
        <v>11</v>
      </c>
      <c r="AC450" s="25" t="s">
        <v>11</v>
      </c>
      <c r="AD450" s="25">
        <v>460</v>
      </c>
      <c r="AE450" s="25">
        <v>0</v>
      </c>
      <c r="AF450" s="25">
        <v>960</v>
      </c>
      <c r="AG450" s="25" t="s">
        <v>1854</v>
      </c>
    </row>
    <row r="451" spans="1:33">
      <c r="A451" s="25" t="s">
        <v>3886</v>
      </c>
      <c r="B451" s="25" t="s">
        <v>3887</v>
      </c>
      <c r="C451" s="25" t="s">
        <v>1541</v>
      </c>
      <c r="D451" s="25" t="s">
        <v>11</v>
      </c>
      <c r="E451" s="25" t="s">
        <v>11</v>
      </c>
      <c r="F451" s="25" t="s">
        <v>11</v>
      </c>
      <c r="G451" s="25" t="s">
        <v>11</v>
      </c>
      <c r="H451" s="25" t="s">
        <v>3888</v>
      </c>
      <c r="I451" s="25" t="s">
        <v>11</v>
      </c>
      <c r="J451" s="25" t="s">
        <v>11</v>
      </c>
      <c r="K451" s="25" t="s">
        <v>11</v>
      </c>
      <c r="L451" s="25" t="s">
        <v>1623</v>
      </c>
      <c r="M451" s="25" t="s">
        <v>11</v>
      </c>
      <c r="N451" s="25" t="s">
        <v>11</v>
      </c>
      <c r="O451" s="25" t="s">
        <v>11</v>
      </c>
      <c r="P451" s="25" t="s">
        <v>11</v>
      </c>
      <c r="Q451" s="25" t="s">
        <v>11</v>
      </c>
      <c r="R451" s="25" t="s">
        <v>11</v>
      </c>
      <c r="S451" s="25" t="s">
        <v>11</v>
      </c>
      <c r="T451" s="25" t="s">
        <v>1651</v>
      </c>
      <c r="U451" s="25" t="s">
        <v>13</v>
      </c>
      <c r="V451" s="25" t="s">
        <v>11</v>
      </c>
      <c r="W451" s="25" t="s">
        <v>11</v>
      </c>
      <c r="X451" s="25">
        <v>0</v>
      </c>
      <c r="Y451" s="25" t="s">
        <v>11</v>
      </c>
      <c r="Z451" s="25" t="s">
        <v>1539</v>
      </c>
      <c r="AA451" s="25" t="s">
        <v>11</v>
      </c>
      <c r="AB451" s="25" t="s">
        <v>11</v>
      </c>
      <c r="AC451" s="25" t="s">
        <v>11</v>
      </c>
      <c r="AD451" s="25">
        <v>400</v>
      </c>
      <c r="AE451" s="25">
        <v>0</v>
      </c>
      <c r="AF451" s="25">
        <v>3838.56</v>
      </c>
      <c r="AG451" s="25" t="s">
        <v>7344</v>
      </c>
    </row>
    <row r="452" spans="1:33">
      <c r="A452" s="25" t="s">
        <v>4715</v>
      </c>
      <c r="B452" s="25" t="s">
        <v>4716</v>
      </c>
      <c r="C452" s="25" t="s">
        <v>1541</v>
      </c>
      <c r="D452" s="25" t="s">
        <v>11</v>
      </c>
      <c r="E452" s="25" t="s">
        <v>11</v>
      </c>
      <c r="F452" s="25" t="s">
        <v>11</v>
      </c>
      <c r="G452" s="25" t="s">
        <v>11</v>
      </c>
      <c r="H452" s="25" t="s">
        <v>4717</v>
      </c>
      <c r="I452" s="25" t="s">
        <v>11</v>
      </c>
      <c r="J452" s="25" t="s">
        <v>11</v>
      </c>
      <c r="K452" s="25" t="s">
        <v>11</v>
      </c>
      <c r="L452" s="25" t="s">
        <v>1623</v>
      </c>
      <c r="M452" s="25" t="s">
        <v>11</v>
      </c>
      <c r="N452" s="25" t="s">
        <v>11</v>
      </c>
      <c r="O452" s="25" t="s">
        <v>11</v>
      </c>
      <c r="P452" s="25" t="s">
        <v>11</v>
      </c>
      <c r="Q452" s="25" t="s">
        <v>11</v>
      </c>
      <c r="R452" s="25" t="s">
        <v>11</v>
      </c>
      <c r="S452" s="25" t="s">
        <v>11</v>
      </c>
      <c r="T452" s="25" t="s">
        <v>1768</v>
      </c>
      <c r="U452" s="25" t="s">
        <v>14</v>
      </c>
      <c r="V452" s="25" t="s">
        <v>11</v>
      </c>
      <c r="W452" s="25" t="s">
        <v>11</v>
      </c>
      <c r="X452" s="25">
        <v>0</v>
      </c>
      <c r="Y452" s="25" t="s">
        <v>11</v>
      </c>
      <c r="Z452" s="25" t="s">
        <v>1539</v>
      </c>
      <c r="AA452" s="25" t="s">
        <v>11</v>
      </c>
      <c r="AB452" s="25" t="s">
        <v>11</v>
      </c>
      <c r="AC452" s="25" t="s">
        <v>11</v>
      </c>
      <c r="AD452" s="25">
        <v>840</v>
      </c>
      <c r="AE452" s="25">
        <v>0</v>
      </c>
      <c r="AF452" s="25">
        <v>8313.32</v>
      </c>
      <c r="AG452" s="25" t="s">
        <v>7345</v>
      </c>
    </row>
    <row r="453" spans="1:33">
      <c r="A453" s="25" t="s">
        <v>1648</v>
      </c>
      <c r="B453" s="25" t="s">
        <v>1649</v>
      </c>
      <c r="C453" s="25" t="s">
        <v>1541</v>
      </c>
      <c r="D453" s="25" t="s">
        <v>11</v>
      </c>
      <c r="E453" s="25" t="s">
        <v>11</v>
      </c>
      <c r="F453" s="25" t="s">
        <v>11</v>
      </c>
      <c r="G453" s="25" t="s">
        <v>11</v>
      </c>
      <c r="H453" s="25" t="s">
        <v>1650</v>
      </c>
      <c r="I453" s="25" t="s">
        <v>11</v>
      </c>
      <c r="J453" s="25" t="s">
        <v>11</v>
      </c>
      <c r="K453" s="25" t="s">
        <v>11</v>
      </c>
      <c r="L453" s="25" t="s">
        <v>1623</v>
      </c>
      <c r="M453" s="25" t="s">
        <v>1643</v>
      </c>
      <c r="N453" s="25" t="s">
        <v>11</v>
      </c>
      <c r="O453" s="25" t="s">
        <v>11</v>
      </c>
      <c r="P453" s="25" t="s">
        <v>11</v>
      </c>
      <c r="Q453" s="25" t="s">
        <v>11</v>
      </c>
      <c r="R453" s="25" t="s">
        <v>11</v>
      </c>
      <c r="S453" s="25" t="s">
        <v>11</v>
      </c>
      <c r="T453" s="25" t="s">
        <v>1651</v>
      </c>
      <c r="U453" s="25" t="s">
        <v>14</v>
      </c>
      <c r="V453" s="25" t="s">
        <v>11</v>
      </c>
      <c r="W453" s="25" t="s">
        <v>11</v>
      </c>
      <c r="X453" s="25">
        <v>0</v>
      </c>
      <c r="Y453" s="25" t="s">
        <v>11</v>
      </c>
      <c r="Z453" s="25" t="s">
        <v>1645</v>
      </c>
      <c r="AA453" s="25" t="s">
        <v>1652</v>
      </c>
      <c r="AB453" s="25" t="s">
        <v>1653</v>
      </c>
      <c r="AC453" s="25" t="s">
        <v>958</v>
      </c>
      <c r="AD453" s="25">
        <v>0</v>
      </c>
      <c r="AE453" s="25">
        <v>0</v>
      </c>
      <c r="AF453" s="25">
        <v>0</v>
      </c>
      <c r="AG453" s="25" t="s">
        <v>7</v>
      </c>
    </row>
    <row r="454" spans="1:33">
      <c r="A454" s="25" t="s">
        <v>4121</v>
      </c>
      <c r="B454" s="25" t="s">
        <v>4122</v>
      </c>
      <c r="C454" s="25" t="s">
        <v>1536</v>
      </c>
      <c r="D454" s="25" t="s">
        <v>11</v>
      </c>
      <c r="E454" s="25" t="s">
        <v>11</v>
      </c>
      <c r="F454" s="25" t="s">
        <v>4123</v>
      </c>
      <c r="G454" s="25" t="s">
        <v>1546</v>
      </c>
      <c r="H454" s="25" t="s">
        <v>4124</v>
      </c>
      <c r="I454" s="25" t="s">
        <v>1797</v>
      </c>
      <c r="J454" s="25" t="s">
        <v>1623</v>
      </c>
      <c r="K454" s="25" t="s">
        <v>1798</v>
      </c>
      <c r="L454" s="25" t="s">
        <v>1623</v>
      </c>
      <c r="M454" s="25" t="s">
        <v>11</v>
      </c>
      <c r="N454" s="25" t="s">
        <v>11</v>
      </c>
      <c r="O454" s="25" t="s">
        <v>11</v>
      </c>
      <c r="P454" s="25" t="s">
        <v>11</v>
      </c>
      <c r="Q454" s="25" t="s">
        <v>4124</v>
      </c>
      <c r="R454" s="25" t="s">
        <v>11</v>
      </c>
      <c r="S454" s="25" t="s">
        <v>11</v>
      </c>
      <c r="T454" s="25" t="s">
        <v>11</v>
      </c>
      <c r="U454" s="25" t="s">
        <v>11</v>
      </c>
      <c r="V454" s="25" t="s">
        <v>11</v>
      </c>
      <c r="W454" s="25" t="s">
        <v>11</v>
      </c>
      <c r="X454" s="25">
        <v>0</v>
      </c>
      <c r="Y454" s="25" t="s">
        <v>11</v>
      </c>
      <c r="Z454" s="25" t="s">
        <v>1539</v>
      </c>
      <c r="AA454" s="25" t="s">
        <v>11</v>
      </c>
      <c r="AB454" s="25" t="s">
        <v>11</v>
      </c>
      <c r="AC454" s="25" t="s">
        <v>11</v>
      </c>
      <c r="AD454" s="25">
        <v>460</v>
      </c>
      <c r="AE454" s="25">
        <v>0</v>
      </c>
      <c r="AF454" s="25">
        <v>960</v>
      </c>
      <c r="AG454" s="25" t="s">
        <v>1854</v>
      </c>
    </row>
    <row r="455" spans="1:33">
      <c r="A455" s="25" t="s">
        <v>3291</v>
      </c>
      <c r="B455" s="25" t="s">
        <v>3292</v>
      </c>
      <c r="C455" s="25" t="s">
        <v>1541</v>
      </c>
      <c r="D455" s="25" t="s">
        <v>11</v>
      </c>
      <c r="E455" s="25" t="s">
        <v>11</v>
      </c>
      <c r="F455" s="25" t="s">
        <v>11</v>
      </c>
      <c r="G455" s="25" t="s">
        <v>11</v>
      </c>
      <c r="H455" s="25" t="s">
        <v>3293</v>
      </c>
      <c r="I455" s="25" t="s">
        <v>11</v>
      </c>
      <c r="J455" s="25" t="s">
        <v>11</v>
      </c>
      <c r="K455" s="25" t="s">
        <v>11</v>
      </c>
      <c r="L455" s="25" t="s">
        <v>1623</v>
      </c>
      <c r="M455" s="25" t="s">
        <v>11</v>
      </c>
      <c r="N455" s="25" t="s">
        <v>11</v>
      </c>
      <c r="O455" s="25" t="s">
        <v>11</v>
      </c>
      <c r="P455" s="25" t="s">
        <v>11</v>
      </c>
      <c r="Q455" s="25" t="s">
        <v>11</v>
      </c>
      <c r="R455" s="25" t="s">
        <v>11</v>
      </c>
      <c r="S455" s="25" t="s">
        <v>11</v>
      </c>
      <c r="T455" s="25" t="s">
        <v>1651</v>
      </c>
      <c r="U455" s="25" t="s">
        <v>13</v>
      </c>
      <c r="V455" s="25" t="s">
        <v>11</v>
      </c>
      <c r="W455" s="25" t="s">
        <v>11</v>
      </c>
      <c r="X455" s="25">
        <v>0</v>
      </c>
      <c r="Y455" s="25" t="s">
        <v>11</v>
      </c>
      <c r="Z455" s="25" t="s">
        <v>1539</v>
      </c>
      <c r="AA455" s="25" t="s">
        <v>11</v>
      </c>
      <c r="AB455" s="25" t="s">
        <v>11</v>
      </c>
      <c r="AC455" s="25" t="s">
        <v>11</v>
      </c>
      <c r="AD455" s="25">
        <v>400</v>
      </c>
      <c r="AE455" s="25">
        <v>0</v>
      </c>
      <c r="AF455" s="25">
        <v>2279.67</v>
      </c>
      <c r="AG455" s="25" t="s">
        <v>7346</v>
      </c>
    </row>
    <row r="456" spans="1:33">
      <c r="A456" s="25" t="s">
        <v>2229</v>
      </c>
      <c r="B456" s="25" t="s">
        <v>2230</v>
      </c>
      <c r="C456" s="25" t="s">
        <v>1541</v>
      </c>
      <c r="D456" s="25" t="s">
        <v>11</v>
      </c>
      <c r="E456" s="25" t="s">
        <v>11</v>
      </c>
      <c r="F456" s="25" t="s">
        <v>11</v>
      </c>
      <c r="G456" s="25" t="s">
        <v>11</v>
      </c>
      <c r="H456" s="25" t="s">
        <v>2231</v>
      </c>
      <c r="I456" s="25" t="s">
        <v>11</v>
      </c>
      <c r="J456" s="25" t="s">
        <v>11</v>
      </c>
      <c r="K456" s="25" t="s">
        <v>11</v>
      </c>
      <c r="L456" s="25" t="s">
        <v>1623</v>
      </c>
      <c r="M456" s="25" t="s">
        <v>11</v>
      </c>
      <c r="N456" s="25" t="s">
        <v>11</v>
      </c>
      <c r="O456" s="25" t="s">
        <v>11</v>
      </c>
      <c r="P456" s="25" t="s">
        <v>11</v>
      </c>
      <c r="Q456" s="25" t="s">
        <v>11</v>
      </c>
      <c r="R456" s="25" t="s">
        <v>11</v>
      </c>
      <c r="S456" s="25" t="s">
        <v>11</v>
      </c>
      <c r="T456" s="25" t="s">
        <v>2232</v>
      </c>
      <c r="U456" s="25" t="s">
        <v>18</v>
      </c>
      <c r="V456" s="25" t="s">
        <v>11</v>
      </c>
      <c r="W456" s="25" t="s">
        <v>11</v>
      </c>
      <c r="X456" s="25">
        <v>0</v>
      </c>
      <c r="Y456" s="25" t="s">
        <v>11</v>
      </c>
      <c r="Z456" s="25" t="s">
        <v>1539</v>
      </c>
      <c r="AA456" s="25" t="s">
        <v>11</v>
      </c>
      <c r="AB456" s="25" t="s">
        <v>11</v>
      </c>
      <c r="AC456" s="25" t="s">
        <v>11</v>
      </c>
      <c r="AD456" s="25">
        <v>2510</v>
      </c>
      <c r="AE456" s="25">
        <v>0</v>
      </c>
      <c r="AF456" s="25">
        <v>19527.830000000002</v>
      </c>
      <c r="AG456" s="25" t="s">
        <v>7347</v>
      </c>
    </row>
    <row r="457" spans="1:33">
      <c r="A457" s="25" t="s">
        <v>4010</v>
      </c>
      <c r="B457" s="25" t="s">
        <v>4011</v>
      </c>
      <c r="C457" s="25" t="s">
        <v>1541</v>
      </c>
      <c r="D457" s="25" t="s">
        <v>11</v>
      </c>
      <c r="E457" s="25" t="s">
        <v>11</v>
      </c>
      <c r="F457" s="25" t="s">
        <v>11</v>
      </c>
      <c r="G457" s="25" t="s">
        <v>11</v>
      </c>
      <c r="H457" s="25" t="s">
        <v>4012</v>
      </c>
      <c r="I457" s="25" t="s">
        <v>11</v>
      </c>
      <c r="J457" s="25" t="s">
        <v>11</v>
      </c>
      <c r="K457" s="25" t="s">
        <v>11</v>
      </c>
      <c r="L457" s="25" t="s">
        <v>1623</v>
      </c>
      <c r="M457" s="25" t="s">
        <v>11</v>
      </c>
      <c r="N457" s="25" t="s">
        <v>11</v>
      </c>
      <c r="O457" s="25" t="s">
        <v>11</v>
      </c>
      <c r="P457" s="25" t="s">
        <v>11</v>
      </c>
      <c r="Q457" s="25" t="s">
        <v>11</v>
      </c>
      <c r="R457" s="25" t="s">
        <v>11</v>
      </c>
      <c r="S457" s="25" t="s">
        <v>11</v>
      </c>
      <c r="T457" s="25" t="s">
        <v>1633</v>
      </c>
      <c r="U457" s="25" t="s">
        <v>1657</v>
      </c>
      <c r="V457" s="25" t="s">
        <v>11</v>
      </c>
      <c r="W457" s="25" t="s">
        <v>11</v>
      </c>
      <c r="X457" s="25">
        <v>0</v>
      </c>
      <c r="Y457" s="25" t="s">
        <v>11</v>
      </c>
      <c r="Z457" s="25" t="s">
        <v>1539</v>
      </c>
      <c r="AA457" s="25" t="s">
        <v>11</v>
      </c>
      <c r="AB457" s="25" t="s">
        <v>11</v>
      </c>
      <c r="AC457" s="25" t="s">
        <v>11</v>
      </c>
      <c r="AD457" s="25">
        <v>0</v>
      </c>
      <c r="AE457" s="25">
        <v>0</v>
      </c>
      <c r="AF457" s="25">
        <v>0</v>
      </c>
      <c r="AG457" s="25" t="s">
        <v>7</v>
      </c>
    </row>
    <row r="458" spans="1:33">
      <c r="A458" s="25" t="s">
        <v>2388</v>
      </c>
      <c r="B458" s="25" t="s">
        <v>2389</v>
      </c>
      <c r="C458" s="25" t="s">
        <v>1541</v>
      </c>
      <c r="D458" s="25" t="s">
        <v>11</v>
      </c>
      <c r="E458" s="25" t="s">
        <v>11</v>
      </c>
      <c r="F458" s="25" t="s">
        <v>11</v>
      </c>
      <c r="G458" s="25" t="s">
        <v>11</v>
      </c>
      <c r="H458" s="25" t="s">
        <v>2386</v>
      </c>
      <c r="I458" s="25" t="s">
        <v>11</v>
      </c>
      <c r="J458" s="25" t="s">
        <v>11</v>
      </c>
      <c r="K458" s="25" t="s">
        <v>11</v>
      </c>
      <c r="L458" s="25" t="s">
        <v>1623</v>
      </c>
      <c r="M458" s="25" t="s">
        <v>11</v>
      </c>
      <c r="N458" s="25" t="s">
        <v>11</v>
      </c>
      <c r="O458" s="25" t="s">
        <v>11</v>
      </c>
      <c r="P458" s="25" t="s">
        <v>11</v>
      </c>
      <c r="Q458" s="25" t="s">
        <v>11</v>
      </c>
      <c r="R458" s="25" t="s">
        <v>11</v>
      </c>
      <c r="S458" s="25" t="s">
        <v>11</v>
      </c>
      <c r="T458" s="25" t="s">
        <v>1741</v>
      </c>
      <c r="U458" s="25" t="s">
        <v>1657</v>
      </c>
      <c r="V458" s="25" t="s">
        <v>11</v>
      </c>
      <c r="W458" s="25" t="s">
        <v>11</v>
      </c>
      <c r="X458" s="25">
        <v>0</v>
      </c>
      <c r="Y458" s="25" t="s">
        <v>11</v>
      </c>
      <c r="Z458" s="25" t="s">
        <v>1539</v>
      </c>
      <c r="AA458" s="25" t="s">
        <v>11</v>
      </c>
      <c r="AB458" s="25" t="s">
        <v>11</v>
      </c>
      <c r="AC458" s="25" t="s">
        <v>11</v>
      </c>
      <c r="AD458" s="25">
        <v>0</v>
      </c>
      <c r="AE458" s="25">
        <v>0</v>
      </c>
      <c r="AF458" s="25">
        <v>0</v>
      </c>
      <c r="AG458" s="25" t="s">
        <v>7</v>
      </c>
    </row>
    <row r="459" spans="1:33">
      <c r="A459" s="25" t="s">
        <v>4602</v>
      </c>
      <c r="B459" s="25" t="s">
        <v>4603</v>
      </c>
      <c r="C459" s="25" t="s">
        <v>1541</v>
      </c>
      <c r="D459" s="25" t="s">
        <v>11</v>
      </c>
      <c r="E459" s="25" t="s">
        <v>11</v>
      </c>
      <c r="F459" s="25" t="s">
        <v>11</v>
      </c>
      <c r="G459" s="25" t="s">
        <v>11</v>
      </c>
      <c r="H459" s="25" t="s">
        <v>4604</v>
      </c>
      <c r="I459" s="25" t="s">
        <v>11</v>
      </c>
      <c r="J459" s="25" t="s">
        <v>11</v>
      </c>
      <c r="K459" s="25" t="s">
        <v>11</v>
      </c>
      <c r="L459" s="25" t="s">
        <v>1623</v>
      </c>
      <c r="M459" s="25" t="s">
        <v>1643</v>
      </c>
      <c r="N459" s="25" t="s">
        <v>11</v>
      </c>
      <c r="O459" s="25" t="s">
        <v>11</v>
      </c>
      <c r="P459" s="25" t="s">
        <v>11</v>
      </c>
      <c r="Q459" s="25" t="s">
        <v>11</v>
      </c>
      <c r="R459" s="25" t="s">
        <v>11</v>
      </c>
      <c r="S459" s="25" t="s">
        <v>11</v>
      </c>
      <c r="T459" s="25" t="s">
        <v>1775</v>
      </c>
      <c r="U459" s="25" t="s">
        <v>16</v>
      </c>
      <c r="V459" s="25" t="s">
        <v>11</v>
      </c>
      <c r="W459" s="25" t="s">
        <v>11</v>
      </c>
      <c r="X459" s="25">
        <v>0</v>
      </c>
      <c r="Y459" s="25" t="s">
        <v>11</v>
      </c>
      <c r="Z459" s="25" t="s">
        <v>1645</v>
      </c>
      <c r="AA459" s="25" t="s">
        <v>1575</v>
      </c>
      <c r="AB459" s="25" t="s">
        <v>1708</v>
      </c>
      <c r="AC459" s="25" t="s">
        <v>62</v>
      </c>
      <c r="AD459" s="25">
        <v>280</v>
      </c>
      <c r="AE459" s="25">
        <v>0</v>
      </c>
      <c r="AF459" s="25">
        <v>0</v>
      </c>
      <c r="AG459" s="25" t="s">
        <v>953</v>
      </c>
    </row>
    <row r="460" spans="1:33">
      <c r="A460" s="25" t="s">
        <v>3725</v>
      </c>
      <c r="B460" s="25" t="s">
        <v>3726</v>
      </c>
      <c r="C460" s="25" t="s">
        <v>1541</v>
      </c>
      <c r="D460" s="25" t="s">
        <v>11</v>
      </c>
      <c r="E460" s="25" t="s">
        <v>11</v>
      </c>
      <c r="F460" s="25" t="s">
        <v>11</v>
      </c>
      <c r="G460" s="25" t="s">
        <v>11</v>
      </c>
      <c r="H460" s="25" t="s">
        <v>3727</v>
      </c>
      <c r="I460" s="25" t="s">
        <v>11</v>
      </c>
      <c r="J460" s="25" t="s">
        <v>11</v>
      </c>
      <c r="K460" s="25" t="s">
        <v>11</v>
      </c>
      <c r="L460" s="25" t="s">
        <v>1623</v>
      </c>
      <c r="M460" s="25" t="s">
        <v>11</v>
      </c>
      <c r="N460" s="25" t="s">
        <v>11</v>
      </c>
      <c r="O460" s="25" t="s">
        <v>11</v>
      </c>
      <c r="P460" s="25" t="s">
        <v>11</v>
      </c>
      <c r="Q460" s="25" t="s">
        <v>11</v>
      </c>
      <c r="R460" s="25" t="s">
        <v>11</v>
      </c>
      <c r="S460" s="25" t="s">
        <v>11</v>
      </c>
      <c r="T460" s="25" t="s">
        <v>1633</v>
      </c>
      <c r="U460" s="25" t="s">
        <v>10</v>
      </c>
      <c r="V460" s="25" t="s">
        <v>11</v>
      </c>
      <c r="W460" s="25" t="s">
        <v>11</v>
      </c>
      <c r="X460" s="25">
        <v>0</v>
      </c>
      <c r="Y460" s="25" t="s">
        <v>11</v>
      </c>
      <c r="Z460" s="25" t="s">
        <v>1539</v>
      </c>
      <c r="AA460" s="25" t="s">
        <v>11</v>
      </c>
      <c r="AB460" s="25" t="s">
        <v>11</v>
      </c>
      <c r="AC460" s="25" t="s">
        <v>11</v>
      </c>
      <c r="AD460" s="25">
        <v>1400</v>
      </c>
      <c r="AE460" s="25">
        <v>0</v>
      </c>
      <c r="AF460" s="25">
        <v>9373.1299999999992</v>
      </c>
      <c r="AG460" s="25" t="s">
        <v>7348</v>
      </c>
    </row>
    <row r="461" spans="1:33">
      <c r="A461" s="25" t="s">
        <v>2614</v>
      </c>
      <c r="B461" s="25" t="s">
        <v>2615</v>
      </c>
      <c r="C461" s="25" t="s">
        <v>1541</v>
      </c>
      <c r="D461" s="25" t="s">
        <v>11</v>
      </c>
      <c r="E461" s="25" t="s">
        <v>11</v>
      </c>
      <c r="F461" s="25" t="s">
        <v>11</v>
      </c>
      <c r="G461" s="25" t="s">
        <v>11</v>
      </c>
      <c r="H461" s="25" t="s">
        <v>2616</v>
      </c>
      <c r="I461" s="25" t="s">
        <v>11</v>
      </c>
      <c r="J461" s="25" t="s">
        <v>11</v>
      </c>
      <c r="K461" s="25" t="s">
        <v>11</v>
      </c>
      <c r="L461" s="25" t="s">
        <v>1623</v>
      </c>
      <c r="M461" s="25" t="s">
        <v>11</v>
      </c>
      <c r="N461" s="25" t="s">
        <v>11</v>
      </c>
      <c r="O461" s="25" t="s">
        <v>11</v>
      </c>
      <c r="P461" s="25" t="s">
        <v>11</v>
      </c>
      <c r="Q461" s="25" t="s">
        <v>11</v>
      </c>
      <c r="R461" s="25" t="s">
        <v>11</v>
      </c>
      <c r="S461" s="25" t="s">
        <v>11</v>
      </c>
      <c r="T461" s="25" t="s">
        <v>1661</v>
      </c>
      <c r="U461" s="25" t="s">
        <v>14</v>
      </c>
      <c r="V461" s="25" t="s">
        <v>11</v>
      </c>
      <c r="W461" s="25" t="s">
        <v>11</v>
      </c>
      <c r="X461" s="25">
        <v>0</v>
      </c>
      <c r="Y461" s="25" t="s">
        <v>11</v>
      </c>
      <c r="Z461" s="25" t="s">
        <v>1539</v>
      </c>
      <c r="AA461" s="25" t="s">
        <v>11</v>
      </c>
      <c r="AB461" s="25" t="s">
        <v>11</v>
      </c>
      <c r="AC461" s="25" t="s">
        <v>11</v>
      </c>
      <c r="AD461" s="25">
        <v>560</v>
      </c>
      <c r="AE461" s="25">
        <v>0</v>
      </c>
      <c r="AF461" s="25">
        <v>12352.96</v>
      </c>
      <c r="AG461" s="25" t="s">
        <v>7349</v>
      </c>
    </row>
    <row r="462" spans="1:33">
      <c r="A462" s="25" t="s">
        <v>2849</v>
      </c>
      <c r="B462" s="25" t="s">
        <v>2850</v>
      </c>
      <c r="C462" s="25" t="s">
        <v>1536</v>
      </c>
      <c r="D462" s="25" t="s">
        <v>11</v>
      </c>
      <c r="E462" s="25" t="s">
        <v>11</v>
      </c>
      <c r="F462" s="25" t="s">
        <v>11</v>
      </c>
      <c r="G462" s="25" t="s">
        <v>11</v>
      </c>
      <c r="H462" s="25" t="s">
        <v>1958</v>
      </c>
      <c r="I462" s="25" t="s">
        <v>11</v>
      </c>
      <c r="J462" s="25" t="s">
        <v>11</v>
      </c>
      <c r="K462" s="25" t="s">
        <v>11</v>
      </c>
      <c r="L462" s="25" t="s">
        <v>1623</v>
      </c>
      <c r="M462" s="25" t="s">
        <v>11</v>
      </c>
      <c r="N462" s="25" t="s">
        <v>11</v>
      </c>
      <c r="O462" s="25" t="s">
        <v>11</v>
      </c>
      <c r="P462" s="25" t="s">
        <v>11</v>
      </c>
      <c r="Q462" s="25" t="s">
        <v>11</v>
      </c>
      <c r="R462" s="25" t="s">
        <v>11</v>
      </c>
      <c r="S462" s="25" t="s">
        <v>11</v>
      </c>
      <c r="T462" s="25" t="s">
        <v>2851</v>
      </c>
      <c r="U462" s="25" t="s">
        <v>12</v>
      </c>
      <c r="V462" s="25" t="s">
        <v>11</v>
      </c>
      <c r="W462" s="25" t="s">
        <v>11</v>
      </c>
      <c r="X462" s="25">
        <v>0</v>
      </c>
      <c r="Y462" s="25" t="s">
        <v>11</v>
      </c>
      <c r="Z462" s="25" t="s">
        <v>1539</v>
      </c>
      <c r="AA462" s="25" t="s">
        <v>11</v>
      </c>
      <c r="AB462" s="25" t="s">
        <v>11</v>
      </c>
      <c r="AC462" s="25" t="s">
        <v>11</v>
      </c>
      <c r="AD462" s="25">
        <v>0</v>
      </c>
      <c r="AE462" s="25">
        <v>0</v>
      </c>
      <c r="AF462" s="25">
        <v>0</v>
      </c>
      <c r="AG462" s="25" t="s">
        <v>7</v>
      </c>
    </row>
    <row r="463" spans="1:33">
      <c r="A463" s="25" t="s">
        <v>2701</v>
      </c>
      <c r="B463" s="25" t="s">
        <v>2702</v>
      </c>
      <c r="C463" s="25" t="s">
        <v>1541</v>
      </c>
      <c r="D463" s="25" t="s">
        <v>11</v>
      </c>
      <c r="E463" s="25" t="s">
        <v>11</v>
      </c>
      <c r="F463" s="25" t="s">
        <v>11</v>
      </c>
      <c r="G463" s="25" t="s">
        <v>11</v>
      </c>
      <c r="H463" s="25" t="s">
        <v>2703</v>
      </c>
      <c r="I463" s="25" t="s">
        <v>11</v>
      </c>
      <c r="J463" s="25" t="s">
        <v>11</v>
      </c>
      <c r="K463" s="25" t="s">
        <v>11</v>
      </c>
      <c r="L463" s="25" t="s">
        <v>1623</v>
      </c>
      <c r="M463" s="25" t="s">
        <v>11</v>
      </c>
      <c r="N463" s="25" t="s">
        <v>11</v>
      </c>
      <c r="O463" s="25" t="s">
        <v>11</v>
      </c>
      <c r="P463" s="25" t="s">
        <v>11</v>
      </c>
      <c r="Q463" s="25" t="s">
        <v>11</v>
      </c>
      <c r="R463" s="25" t="s">
        <v>11</v>
      </c>
      <c r="S463" s="25" t="s">
        <v>11</v>
      </c>
      <c r="T463" s="25" t="s">
        <v>2704</v>
      </c>
      <c r="U463" s="25" t="s">
        <v>18</v>
      </c>
      <c r="V463" s="25" t="s">
        <v>11</v>
      </c>
      <c r="W463" s="25" t="s">
        <v>11</v>
      </c>
      <c r="X463" s="25">
        <v>0</v>
      </c>
      <c r="Y463" s="25" t="s">
        <v>11</v>
      </c>
      <c r="Z463" s="25" t="s">
        <v>1539</v>
      </c>
      <c r="AA463" s="25" t="s">
        <v>11</v>
      </c>
      <c r="AB463" s="25" t="s">
        <v>11</v>
      </c>
      <c r="AC463" s="25" t="s">
        <v>11</v>
      </c>
      <c r="AD463" s="25">
        <v>1640</v>
      </c>
      <c r="AE463" s="25">
        <v>0</v>
      </c>
      <c r="AF463" s="25">
        <v>14510.21</v>
      </c>
      <c r="AG463" s="25" t="s">
        <v>7350</v>
      </c>
    </row>
    <row r="464" spans="1:33">
      <c r="A464" s="25" t="s">
        <v>4564</v>
      </c>
      <c r="B464" s="25" t="s">
        <v>4565</v>
      </c>
      <c r="C464" s="25" t="s">
        <v>1541</v>
      </c>
      <c r="D464" s="25" t="s">
        <v>11</v>
      </c>
      <c r="E464" s="25" t="s">
        <v>11</v>
      </c>
      <c r="F464" s="25" t="s">
        <v>11</v>
      </c>
      <c r="G464" s="25" t="s">
        <v>11</v>
      </c>
      <c r="H464" s="25" t="s">
        <v>4566</v>
      </c>
      <c r="I464" s="25" t="s">
        <v>11</v>
      </c>
      <c r="J464" s="25" t="s">
        <v>11</v>
      </c>
      <c r="K464" s="25" t="s">
        <v>11</v>
      </c>
      <c r="L464" s="25" t="s">
        <v>1623</v>
      </c>
      <c r="M464" s="25" t="s">
        <v>11</v>
      </c>
      <c r="N464" s="25" t="s">
        <v>11</v>
      </c>
      <c r="O464" s="25" t="s">
        <v>11</v>
      </c>
      <c r="P464" s="25" t="s">
        <v>11</v>
      </c>
      <c r="Q464" s="25" t="s">
        <v>11</v>
      </c>
      <c r="R464" s="25" t="s">
        <v>11</v>
      </c>
      <c r="S464" s="25" t="s">
        <v>11</v>
      </c>
      <c r="T464" s="25" t="s">
        <v>1741</v>
      </c>
      <c r="U464" s="25" t="s">
        <v>18</v>
      </c>
      <c r="V464" s="25" t="s">
        <v>11</v>
      </c>
      <c r="W464" s="25" t="s">
        <v>11</v>
      </c>
      <c r="X464" s="25">
        <v>0</v>
      </c>
      <c r="Y464" s="25" t="s">
        <v>11</v>
      </c>
      <c r="Z464" s="25" t="s">
        <v>1539</v>
      </c>
      <c r="AA464" s="25" t="s">
        <v>11</v>
      </c>
      <c r="AB464" s="25" t="s">
        <v>11</v>
      </c>
      <c r="AC464" s="25" t="s">
        <v>11</v>
      </c>
      <c r="AD464" s="25">
        <v>1640</v>
      </c>
      <c r="AE464" s="25">
        <v>0</v>
      </c>
      <c r="AF464" s="25">
        <v>14289.79</v>
      </c>
      <c r="AG464" s="25" t="s">
        <v>7351</v>
      </c>
    </row>
    <row r="465" spans="1:33">
      <c r="A465" s="25" t="s">
        <v>4787</v>
      </c>
      <c r="B465" s="25" t="s">
        <v>4788</v>
      </c>
      <c r="C465" s="25" t="s">
        <v>1536</v>
      </c>
      <c r="D465" s="25" t="s">
        <v>11</v>
      </c>
      <c r="E465" s="25" t="s">
        <v>11</v>
      </c>
      <c r="F465" s="25" t="s">
        <v>4789</v>
      </c>
      <c r="G465" s="25" t="s">
        <v>1966</v>
      </c>
      <c r="H465" s="25" t="s">
        <v>4790</v>
      </c>
      <c r="I465" s="25" t="s">
        <v>1797</v>
      </c>
      <c r="J465" s="25" t="s">
        <v>1623</v>
      </c>
      <c r="K465" s="25" t="s">
        <v>2138</v>
      </c>
      <c r="L465" s="25" t="s">
        <v>1623</v>
      </c>
      <c r="M465" s="25" t="s">
        <v>11</v>
      </c>
      <c r="N465" s="25" t="s">
        <v>11</v>
      </c>
      <c r="O465" s="25" t="s">
        <v>11</v>
      </c>
      <c r="P465" s="25" t="s">
        <v>11</v>
      </c>
      <c r="Q465" s="25" t="s">
        <v>4790</v>
      </c>
      <c r="R465" s="25" t="s">
        <v>11</v>
      </c>
      <c r="S465" s="25" t="s">
        <v>11</v>
      </c>
      <c r="T465" s="25" t="s">
        <v>11</v>
      </c>
      <c r="U465" s="25" t="s">
        <v>1562</v>
      </c>
      <c r="V465" s="25" t="s">
        <v>11</v>
      </c>
      <c r="W465" s="25" t="s">
        <v>11</v>
      </c>
      <c r="X465" s="25">
        <v>0</v>
      </c>
      <c r="Y465" s="25" t="s">
        <v>11</v>
      </c>
      <c r="Z465" s="25" t="s">
        <v>1539</v>
      </c>
      <c r="AA465" s="25" t="s">
        <v>11</v>
      </c>
      <c r="AB465" s="25" t="s">
        <v>11</v>
      </c>
      <c r="AC465" s="25" t="s">
        <v>11</v>
      </c>
      <c r="AD465" s="25">
        <v>840</v>
      </c>
      <c r="AE465" s="25">
        <v>0</v>
      </c>
      <c r="AF465" s="25">
        <v>3316</v>
      </c>
      <c r="AG465" s="25" t="s">
        <v>1626</v>
      </c>
    </row>
    <row r="466" spans="1:33">
      <c r="A466" s="25" t="s">
        <v>3780</v>
      </c>
      <c r="B466" s="25" t="s">
        <v>3781</v>
      </c>
      <c r="C466" s="25" t="s">
        <v>1541</v>
      </c>
      <c r="D466" s="25" t="s">
        <v>11</v>
      </c>
      <c r="E466" s="25" t="s">
        <v>11</v>
      </c>
      <c r="F466" s="25" t="s">
        <v>11</v>
      </c>
      <c r="G466" s="25" t="s">
        <v>11</v>
      </c>
      <c r="H466" s="25" t="s">
        <v>3782</v>
      </c>
      <c r="I466" s="25" t="s">
        <v>1561</v>
      </c>
      <c r="J466" s="25" t="s">
        <v>1623</v>
      </c>
      <c r="K466" s="25" t="s">
        <v>1689</v>
      </c>
      <c r="L466" s="25" t="s">
        <v>1623</v>
      </c>
      <c r="M466" s="25" t="s">
        <v>11</v>
      </c>
      <c r="N466" s="25" t="s">
        <v>11</v>
      </c>
      <c r="O466" s="25" t="s">
        <v>11</v>
      </c>
      <c r="P466" s="25" t="s">
        <v>11</v>
      </c>
      <c r="Q466" s="25" t="s">
        <v>11</v>
      </c>
      <c r="R466" s="25" t="s">
        <v>11</v>
      </c>
      <c r="S466" s="25" t="s">
        <v>11</v>
      </c>
      <c r="T466" s="25" t="s">
        <v>1651</v>
      </c>
      <c r="U466" s="25" t="s">
        <v>16</v>
      </c>
      <c r="V466" s="25" t="s">
        <v>11</v>
      </c>
      <c r="W466" s="25" t="s">
        <v>11</v>
      </c>
      <c r="X466" s="25">
        <v>0</v>
      </c>
      <c r="Y466" s="25" t="s">
        <v>11</v>
      </c>
      <c r="Z466" s="25" t="s">
        <v>1539</v>
      </c>
      <c r="AA466" s="25" t="s">
        <v>11</v>
      </c>
      <c r="AB466" s="25" t="s">
        <v>11</v>
      </c>
      <c r="AC466" s="25" t="s">
        <v>11</v>
      </c>
      <c r="AD466" s="25">
        <v>840</v>
      </c>
      <c r="AE466" s="25">
        <v>0</v>
      </c>
      <c r="AF466" s="25">
        <v>3316</v>
      </c>
      <c r="AG466" s="25" t="s">
        <v>1626</v>
      </c>
    </row>
    <row r="467" spans="1:33">
      <c r="A467" s="25" t="s">
        <v>6852</v>
      </c>
      <c r="B467" s="25" t="s">
        <v>6853</v>
      </c>
      <c r="C467" s="25" t="s">
        <v>1536</v>
      </c>
      <c r="D467" s="25" t="s">
        <v>11</v>
      </c>
      <c r="E467" s="25" t="s">
        <v>11</v>
      </c>
      <c r="F467" s="25" t="s">
        <v>7352</v>
      </c>
      <c r="G467" s="25" t="s">
        <v>1569</v>
      </c>
      <c r="H467" s="25" t="s">
        <v>7353</v>
      </c>
      <c r="I467" s="25" t="s">
        <v>1567</v>
      </c>
      <c r="J467" s="25" t="s">
        <v>1623</v>
      </c>
      <c r="K467" s="25" t="s">
        <v>7354</v>
      </c>
      <c r="L467" s="25" t="s">
        <v>1623</v>
      </c>
      <c r="M467" s="25" t="s">
        <v>11</v>
      </c>
      <c r="N467" s="25" t="s">
        <v>11</v>
      </c>
      <c r="O467" s="25" t="s">
        <v>11</v>
      </c>
      <c r="P467" s="25" t="s">
        <v>11</v>
      </c>
      <c r="Q467" s="25" t="s">
        <v>11</v>
      </c>
      <c r="R467" s="25" t="s">
        <v>11</v>
      </c>
      <c r="S467" s="25" t="s">
        <v>11</v>
      </c>
      <c r="T467" s="25" t="s">
        <v>1799</v>
      </c>
      <c r="U467" s="25" t="s">
        <v>1544</v>
      </c>
      <c r="V467" s="25" t="s">
        <v>11</v>
      </c>
      <c r="W467" s="25" t="s">
        <v>11</v>
      </c>
      <c r="X467" s="25">
        <v>0</v>
      </c>
      <c r="Y467" s="25" t="s">
        <v>11</v>
      </c>
      <c r="Z467" s="25" t="s">
        <v>1539</v>
      </c>
      <c r="AA467" s="25" t="s">
        <v>11</v>
      </c>
      <c r="AB467" s="25" t="s">
        <v>11</v>
      </c>
      <c r="AC467" s="25" t="s">
        <v>11</v>
      </c>
      <c r="AD467" s="25">
        <v>230</v>
      </c>
      <c r="AE467" s="25">
        <v>0</v>
      </c>
      <c r="AF467" s="25">
        <v>980</v>
      </c>
      <c r="AG467" s="25" t="s">
        <v>1549</v>
      </c>
    </row>
    <row r="468" spans="1:33">
      <c r="A468" s="25" t="s">
        <v>5088</v>
      </c>
      <c r="B468" s="25" t="s">
        <v>5089</v>
      </c>
      <c r="C468" s="25" t="s">
        <v>1541</v>
      </c>
      <c r="D468" s="25" t="s">
        <v>11</v>
      </c>
      <c r="E468" s="25" t="s">
        <v>11</v>
      </c>
      <c r="F468" s="25" t="s">
        <v>11</v>
      </c>
      <c r="G468" s="25" t="s">
        <v>11</v>
      </c>
      <c r="H468" s="25" t="s">
        <v>1774</v>
      </c>
      <c r="I468" s="25" t="s">
        <v>11</v>
      </c>
      <c r="J468" s="25" t="s">
        <v>11</v>
      </c>
      <c r="K468" s="25" t="s">
        <v>11</v>
      </c>
      <c r="L468" s="25" t="s">
        <v>1623</v>
      </c>
      <c r="M468" s="25" t="s">
        <v>1643</v>
      </c>
      <c r="N468" s="25" t="s">
        <v>11</v>
      </c>
      <c r="O468" s="25" t="s">
        <v>11</v>
      </c>
      <c r="P468" s="25" t="s">
        <v>11</v>
      </c>
      <c r="Q468" s="25" t="s">
        <v>11</v>
      </c>
      <c r="R468" s="25" t="s">
        <v>11</v>
      </c>
      <c r="S468" s="25" t="s">
        <v>11</v>
      </c>
      <c r="T468" s="25" t="s">
        <v>1768</v>
      </c>
      <c r="U468" s="25" t="s">
        <v>14</v>
      </c>
      <c r="V468" s="25" t="s">
        <v>11</v>
      </c>
      <c r="W468" s="25" t="s">
        <v>11</v>
      </c>
      <c r="X468" s="25">
        <v>0</v>
      </c>
      <c r="Y468" s="25" t="s">
        <v>11</v>
      </c>
      <c r="Z468" s="25" t="s">
        <v>1539</v>
      </c>
      <c r="AA468" s="25" t="s">
        <v>11</v>
      </c>
      <c r="AB468" s="25" t="s">
        <v>11</v>
      </c>
      <c r="AC468" s="25" t="s">
        <v>11</v>
      </c>
      <c r="AD468" s="25">
        <v>2320</v>
      </c>
      <c r="AE468" s="25">
        <v>0</v>
      </c>
      <c r="AF468" s="25">
        <v>24879.54</v>
      </c>
      <c r="AG468" s="25" t="s">
        <v>7355</v>
      </c>
    </row>
    <row r="469" spans="1:33">
      <c r="A469" s="25" t="s">
        <v>4525</v>
      </c>
      <c r="B469" s="25" t="s">
        <v>4526</v>
      </c>
      <c r="C469" s="25" t="s">
        <v>1541</v>
      </c>
      <c r="D469" s="25" t="s">
        <v>11</v>
      </c>
      <c r="E469" s="25" t="s">
        <v>11</v>
      </c>
      <c r="F469" s="25" t="s">
        <v>11</v>
      </c>
      <c r="G469" s="25" t="s">
        <v>11</v>
      </c>
      <c r="H469" s="25" t="s">
        <v>4527</v>
      </c>
      <c r="I469" s="25" t="s">
        <v>11</v>
      </c>
      <c r="J469" s="25" t="s">
        <v>11</v>
      </c>
      <c r="K469" s="25" t="s">
        <v>11</v>
      </c>
      <c r="L469" s="25" t="s">
        <v>1623</v>
      </c>
      <c r="M469" s="25" t="s">
        <v>11</v>
      </c>
      <c r="N469" s="25" t="s">
        <v>11</v>
      </c>
      <c r="O469" s="25" t="s">
        <v>11</v>
      </c>
      <c r="P469" s="25" t="s">
        <v>11</v>
      </c>
      <c r="Q469" s="25" t="s">
        <v>11</v>
      </c>
      <c r="R469" s="25" t="s">
        <v>11</v>
      </c>
      <c r="S469" s="25" t="s">
        <v>11</v>
      </c>
      <c r="T469" s="25" t="s">
        <v>1651</v>
      </c>
      <c r="U469" s="25" t="s">
        <v>13</v>
      </c>
      <c r="V469" s="25" t="s">
        <v>11</v>
      </c>
      <c r="W469" s="25" t="s">
        <v>11</v>
      </c>
      <c r="X469" s="25">
        <v>0</v>
      </c>
      <c r="Y469" s="25" t="s">
        <v>11</v>
      </c>
      <c r="Z469" s="25" t="s">
        <v>1645</v>
      </c>
      <c r="AA469" s="25" t="s">
        <v>1815</v>
      </c>
      <c r="AB469" s="25" t="s">
        <v>1722</v>
      </c>
      <c r="AC469" s="25" t="s">
        <v>11</v>
      </c>
      <c r="AD469" s="25">
        <v>0</v>
      </c>
      <c r="AE469" s="25">
        <v>0</v>
      </c>
      <c r="AF469" s="25">
        <v>0</v>
      </c>
      <c r="AG469" s="25" t="s">
        <v>7</v>
      </c>
    </row>
    <row r="470" spans="1:33">
      <c r="A470" s="25" t="s">
        <v>3333</v>
      </c>
      <c r="B470" s="25" t="s">
        <v>3334</v>
      </c>
      <c r="C470" s="25" t="s">
        <v>1541</v>
      </c>
      <c r="D470" s="25" t="s">
        <v>11</v>
      </c>
      <c r="E470" s="25" t="s">
        <v>11</v>
      </c>
      <c r="F470" s="25" t="s">
        <v>11</v>
      </c>
      <c r="G470" s="25" t="s">
        <v>11</v>
      </c>
      <c r="H470" s="25" t="s">
        <v>2885</v>
      </c>
      <c r="I470" s="25" t="s">
        <v>11</v>
      </c>
      <c r="J470" s="25" t="s">
        <v>11</v>
      </c>
      <c r="K470" s="25" t="s">
        <v>11</v>
      </c>
      <c r="L470" s="25" t="s">
        <v>1623</v>
      </c>
      <c r="M470" s="25" t="s">
        <v>11</v>
      </c>
      <c r="N470" s="25" t="s">
        <v>11</v>
      </c>
      <c r="O470" s="25" t="s">
        <v>11</v>
      </c>
      <c r="P470" s="25" t="s">
        <v>11</v>
      </c>
      <c r="Q470" s="25" t="s">
        <v>11</v>
      </c>
      <c r="R470" s="25" t="s">
        <v>11</v>
      </c>
      <c r="S470" s="25" t="s">
        <v>11</v>
      </c>
      <c r="T470" s="25" t="s">
        <v>1670</v>
      </c>
      <c r="U470" s="25" t="s">
        <v>14</v>
      </c>
      <c r="V470" s="25" t="s">
        <v>11</v>
      </c>
      <c r="W470" s="25" t="s">
        <v>11</v>
      </c>
      <c r="X470" s="25">
        <v>0</v>
      </c>
      <c r="Y470" s="25" t="s">
        <v>11</v>
      </c>
      <c r="Z470" s="25" t="s">
        <v>1539</v>
      </c>
      <c r="AA470" s="25" t="s">
        <v>11</v>
      </c>
      <c r="AB470" s="25" t="s">
        <v>11</v>
      </c>
      <c r="AC470" s="25" t="s">
        <v>11</v>
      </c>
      <c r="AD470" s="25">
        <v>680</v>
      </c>
      <c r="AE470" s="25">
        <v>0</v>
      </c>
      <c r="AF470" s="25">
        <v>11219.8</v>
      </c>
      <c r="AG470" s="25" t="s">
        <v>7356</v>
      </c>
    </row>
    <row r="471" spans="1:33">
      <c r="A471" s="25" t="s">
        <v>3263</v>
      </c>
      <c r="B471" s="25" t="s">
        <v>3264</v>
      </c>
      <c r="C471" s="25" t="s">
        <v>1541</v>
      </c>
      <c r="D471" s="25" t="s">
        <v>11</v>
      </c>
      <c r="E471" s="25" t="s">
        <v>11</v>
      </c>
      <c r="F471" s="25" t="s">
        <v>11</v>
      </c>
      <c r="G471" s="25" t="s">
        <v>11</v>
      </c>
      <c r="H471" s="25" t="s">
        <v>3265</v>
      </c>
      <c r="I471" s="25" t="s">
        <v>11</v>
      </c>
      <c r="J471" s="25" t="s">
        <v>11</v>
      </c>
      <c r="K471" s="25" t="s">
        <v>11</v>
      </c>
      <c r="L471" s="25" t="s">
        <v>1623</v>
      </c>
      <c r="M471" s="25" t="s">
        <v>1643</v>
      </c>
      <c r="N471" s="25" t="s">
        <v>11</v>
      </c>
      <c r="O471" s="25" t="s">
        <v>11</v>
      </c>
      <c r="P471" s="25" t="s">
        <v>11</v>
      </c>
      <c r="Q471" s="25" t="s">
        <v>11</v>
      </c>
      <c r="R471" s="25" t="s">
        <v>11</v>
      </c>
      <c r="S471" s="25" t="s">
        <v>11</v>
      </c>
      <c r="T471" s="25" t="s">
        <v>1651</v>
      </c>
      <c r="U471" s="25" t="s">
        <v>16</v>
      </c>
      <c r="V471" s="25" t="s">
        <v>11</v>
      </c>
      <c r="W471" s="25" t="s">
        <v>11</v>
      </c>
      <c r="X471" s="25">
        <v>0</v>
      </c>
      <c r="Y471" s="25" t="s">
        <v>11</v>
      </c>
      <c r="Z471" s="25" t="s">
        <v>1645</v>
      </c>
      <c r="AA471" s="25" t="s">
        <v>2281</v>
      </c>
      <c r="AB471" s="25" t="s">
        <v>1653</v>
      </c>
      <c r="AC471" s="25" t="s">
        <v>958</v>
      </c>
      <c r="AD471" s="25">
        <v>0</v>
      </c>
      <c r="AE471" s="25">
        <v>0</v>
      </c>
      <c r="AF471" s="25">
        <v>0</v>
      </c>
      <c r="AG471" s="25" t="s">
        <v>7</v>
      </c>
    </row>
    <row r="472" spans="1:33">
      <c r="A472" s="25" t="s">
        <v>2554</v>
      </c>
      <c r="B472" s="25" t="s">
        <v>2555</v>
      </c>
      <c r="C472" s="25" t="s">
        <v>1536</v>
      </c>
      <c r="D472" s="25" t="s">
        <v>11</v>
      </c>
      <c r="E472" s="25" t="s">
        <v>11</v>
      </c>
      <c r="F472" s="25" t="s">
        <v>11</v>
      </c>
      <c r="G472" s="25" t="s">
        <v>11</v>
      </c>
      <c r="H472" s="25" t="s">
        <v>2556</v>
      </c>
      <c r="I472" s="25" t="s">
        <v>11</v>
      </c>
      <c r="J472" s="25" t="s">
        <v>11</v>
      </c>
      <c r="K472" s="25" t="s">
        <v>11</v>
      </c>
      <c r="L472" s="25" t="s">
        <v>1623</v>
      </c>
      <c r="M472" s="25" t="s">
        <v>11</v>
      </c>
      <c r="N472" s="25" t="s">
        <v>11</v>
      </c>
      <c r="O472" s="25" t="s">
        <v>11</v>
      </c>
      <c r="P472" s="25" t="s">
        <v>11</v>
      </c>
      <c r="Q472" s="25" t="s">
        <v>11</v>
      </c>
      <c r="R472" s="25" t="s">
        <v>11</v>
      </c>
      <c r="S472" s="25" t="s">
        <v>11</v>
      </c>
      <c r="T472" s="25" t="s">
        <v>2557</v>
      </c>
      <c r="U472" s="25" t="s">
        <v>16</v>
      </c>
      <c r="V472" s="25" t="s">
        <v>11</v>
      </c>
      <c r="W472" s="25" t="s">
        <v>11</v>
      </c>
      <c r="X472" s="25">
        <v>0</v>
      </c>
      <c r="Y472" s="25" t="s">
        <v>11</v>
      </c>
      <c r="Z472" s="25" t="s">
        <v>1539</v>
      </c>
      <c r="AA472" s="25" t="s">
        <v>11</v>
      </c>
      <c r="AB472" s="25" t="s">
        <v>11</v>
      </c>
      <c r="AC472" s="25" t="s">
        <v>11</v>
      </c>
      <c r="AD472" s="25">
        <v>3360</v>
      </c>
      <c r="AE472" s="25">
        <v>0</v>
      </c>
      <c r="AF472" s="25">
        <v>30275</v>
      </c>
      <c r="AG472" s="25" t="s">
        <v>7357</v>
      </c>
    </row>
    <row r="473" spans="1:33">
      <c r="A473" s="25" t="s">
        <v>3823</v>
      </c>
      <c r="B473" s="25" t="s">
        <v>3824</v>
      </c>
      <c r="C473" s="25" t="s">
        <v>1536</v>
      </c>
      <c r="D473" s="25" t="s">
        <v>11</v>
      </c>
      <c r="E473" s="25" t="s">
        <v>11</v>
      </c>
      <c r="F473" s="25" t="s">
        <v>11</v>
      </c>
      <c r="G473" s="25" t="s">
        <v>11</v>
      </c>
      <c r="H473" s="25" t="s">
        <v>3825</v>
      </c>
      <c r="I473" s="25" t="s">
        <v>11</v>
      </c>
      <c r="J473" s="25" t="s">
        <v>11</v>
      </c>
      <c r="K473" s="25" t="s">
        <v>11</v>
      </c>
      <c r="L473" s="25" t="s">
        <v>1623</v>
      </c>
      <c r="M473" s="25" t="s">
        <v>11</v>
      </c>
      <c r="N473" s="25" t="s">
        <v>11</v>
      </c>
      <c r="O473" s="25" t="s">
        <v>11</v>
      </c>
      <c r="P473" s="25" t="s">
        <v>11</v>
      </c>
      <c r="Q473" s="25" t="s">
        <v>11</v>
      </c>
      <c r="R473" s="25" t="s">
        <v>11</v>
      </c>
      <c r="S473" s="25" t="s">
        <v>11</v>
      </c>
      <c r="T473" s="25" t="s">
        <v>1651</v>
      </c>
      <c r="U473" s="25" t="s">
        <v>16</v>
      </c>
      <c r="V473" s="25" t="s">
        <v>11</v>
      </c>
      <c r="W473" s="25" t="s">
        <v>11</v>
      </c>
      <c r="X473" s="25">
        <v>0</v>
      </c>
      <c r="Y473" s="25" t="s">
        <v>11</v>
      </c>
      <c r="Z473" s="25" t="s">
        <v>1539</v>
      </c>
      <c r="AA473" s="25" t="s">
        <v>11</v>
      </c>
      <c r="AB473" s="25" t="s">
        <v>11</v>
      </c>
      <c r="AC473" s="25" t="s">
        <v>11</v>
      </c>
      <c r="AD473" s="25">
        <v>0</v>
      </c>
      <c r="AE473" s="25">
        <v>0</v>
      </c>
      <c r="AF473" s="25">
        <v>21547.55</v>
      </c>
      <c r="AG473" s="25" t="s">
        <v>7358</v>
      </c>
    </row>
    <row r="474" spans="1:33">
      <c r="A474" s="25" t="s">
        <v>2243</v>
      </c>
      <c r="B474" s="25" t="s">
        <v>2244</v>
      </c>
      <c r="C474" s="25" t="s">
        <v>1536</v>
      </c>
      <c r="D474" s="25" t="s">
        <v>11</v>
      </c>
      <c r="E474" s="25" t="s">
        <v>11</v>
      </c>
      <c r="F474" s="25" t="s">
        <v>2245</v>
      </c>
      <c r="G474" s="25" t="s">
        <v>1966</v>
      </c>
      <c r="H474" s="25" t="s">
        <v>2246</v>
      </c>
      <c r="I474" s="25" t="s">
        <v>11</v>
      </c>
      <c r="J474" s="25" t="s">
        <v>11</v>
      </c>
      <c r="K474" s="25" t="s">
        <v>2247</v>
      </c>
      <c r="L474" s="25" t="s">
        <v>1623</v>
      </c>
      <c r="M474" s="25" t="s">
        <v>11</v>
      </c>
      <c r="N474" s="25" t="s">
        <v>11</v>
      </c>
      <c r="O474" s="25" t="s">
        <v>11</v>
      </c>
      <c r="P474" s="25" t="s">
        <v>11</v>
      </c>
      <c r="Q474" s="25" t="s">
        <v>11</v>
      </c>
      <c r="R474" s="25" t="s">
        <v>11</v>
      </c>
      <c r="S474" s="25" t="s">
        <v>11</v>
      </c>
      <c r="T474" s="25" t="s">
        <v>1651</v>
      </c>
      <c r="U474" s="25" t="s">
        <v>16</v>
      </c>
      <c r="V474" s="25" t="s">
        <v>11</v>
      </c>
      <c r="W474" s="25" t="s">
        <v>11</v>
      </c>
      <c r="X474" s="25">
        <v>0</v>
      </c>
      <c r="Y474" s="25" t="s">
        <v>11</v>
      </c>
      <c r="Z474" s="25" t="s">
        <v>1539</v>
      </c>
      <c r="AA474" s="25" t="s">
        <v>11</v>
      </c>
      <c r="AB474" s="25" t="s">
        <v>11</v>
      </c>
      <c r="AC474" s="25" t="s">
        <v>11</v>
      </c>
      <c r="AD474" s="25">
        <v>230</v>
      </c>
      <c r="AE474" s="25">
        <v>0</v>
      </c>
      <c r="AF474" s="25">
        <v>47866.57</v>
      </c>
      <c r="AG474" s="25" t="s">
        <v>7359</v>
      </c>
    </row>
    <row r="475" spans="1:33">
      <c r="A475" s="25" t="s">
        <v>1735</v>
      </c>
      <c r="B475" s="25" t="s">
        <v>1736</v>
      </c>
      <c r="C475" s="25" t="s">
        <v>1536</v>
      </c>
      <c r="D475" s="25" t="s">
        <v>11</v>
      </c>
      <c r="E475" s="25" t="s">
        <v>11</v>
      </c>
      <c r="F475" s="25" t="s">
        <v>11</v>
      </c>
      <c r="G475" s="25" t="s">
        <v>11</v>
      </c>
      <c r="H475" s="25" t="s">
        <v>1737</v>
      </c>
      <c r="I475" s="25" t="s">
        <v>11</v>
      </c>
      <c r="J475" s="25" t="s">
        <v>11</v>
      </c>
      <c r="K475" s="25" t="s">
        <v>11</v>
      </c>
      <c r="L475" s="25" t="s">
        <v>1623</v>
      </c>
      <c r="M475" s="25" t="s">
        <v>11</v>
      </c>
      <c r="N475" s="25" t="s">
        <v>11</v>
      </c>
      <c r="O475" s="25" t="s">
        <v>11</v>
      </c>
      <c r="P475" s="25" t="s">
        <v>11</v>
      </c>
      <c r="Q475" s="25" t="s">
        <v>11</v>
      </c>
      <c r="R475" s="25" t="s">
        <v>11</v>
      </c>
      <c r="S475" s="25" t="s">
        <v>11</v>
      </c>
      <c r="T475" s="25" t="s">
        <v>1670</v>
      </c>
      <c r="U475" s="25" t="s">
        <v>14</v>
      </c>
      <c r="V475" s="25" t="s">
        <v>11</v>
      </c>
      <c r="W475" s="25" t="s">
        <v>11</v>
      </c>
      <c r="X475" s="25">
        <v>0</v>
      </c>
      <c r="Y475" s="25" t="s">
        <v>11</v>
      </c>
      <c r="Z475" s="25" t="s">
        <v>1539</v>
      </c>
      <c r="AA475" s="25" t="s">
        <v>11</v>
      </c>
      <c r="AB475" s="25" t="s">
        <v>11</v>
      </c>
      <c r="AC475" s="25" t="s">
        <v>11</v>
      </c>
      <c r="AD475" s="25">
        <v>2240</v>
      </c>
      <c r="AE475" s="25">
        <v>0.44</v>
      </c>
      <c r="AF475" s="25">
        <v>38905.019999999997</v>
      </c>
      <c r="AG475" s="25" t="s">
        <v>7360</v>
      </c>
    </row>
    <row r="476" spans="1:33">
      <c r="A476" s="25" t="s">
        <v>3363</v>
      </c>
      <c r="B476" s="25" t="s">
        <v>3364</v>
      </c>
      <c r="C476" s="25" t="s">
        <v>1541</v>
      </c>
      <c r="D476" s="25" t="s">
        <v>11</v>
      </c>
      <c r="E476" s="25" t="s">
        <v>11</v>
      </c>
      <c r="F476" s="25" t="s">
        <v>11</v>
      </c>
      <c r="G476" s="25" t="s">
        <v>11</v>
      </c>
      <c r="H476" s="25" t="s">
        <v>3365</v>
      </c>
      <c r="I476" s="25" t="s">
        <v>11</v>
      </c>
      <c r="J476" s="25" t="s">
        <v>11</v>
      </c>
      <c r="K476" s="25" t="s">
        <v>11</v>
      </c>
      <c r="L476" s="25" t="s">
        <v>1623</v>
      </c>
      <c r="M476" s="25" t="s">
        <v>11</v>
      </c>
      <c r="N476" s="25" t="s">
        <v>11</v>
      </c>
      <c r="O476" s="25" t="s">
        <v>11</v>
      </c>
      <c r="P476" s="25" t="s">
        <v>11</v>
      </c>
      <c r="Q476" s="25" t="s">
        <v>11</v>
      </c>
      <c r="R476" s="25" t="s">
        <v>11</v>
      </c>
      <c r="S476" s="25" t="s">
        <v>11</v>
      </c>
      <c r="T476" s="25" t="s">
        <v>2183</v>
      </c>
      <c r="U476" s="25" t="s">
        <v>10</v>
      </c>
      <c r="V476" s="25" t="s">
        <v>11</v>
      </c>
      <c r="W476" s="25" t="s">
        <v>11</v>
      </c>
      <c r="X476" s="25">
        <v>0</v>
      </c>
      <c r="Y476" s="25" t="s">
        <v>11</v>
      </c>
      <c r="Z476" s="25" t="s">
        <v>1539</v>
      </c>
      <c r="AA476" s="25" t="s">
        <v>11</v>
      </c>
      <c r="AB476" s="25" t="s">
        <v>11</v>
      </c>
      <c r="AC476" s="25" t="s">
        <v>11</v>
      </c>
      <c r="AD476" s="25">
        <v>840</v>
      </c>
      <c r="AE476" s="25">
        <v>0</v>
      </c>
      <c r="AF476" s="25">
        <v>5734.75</v>
      </c>
      <c r="AG476" s="25" t="s">
        <v>7361</v>
      </c>
    </row>
    <row r="477" spans="1:33">
      <c r="A477" s="25" t="s">
        <v>1981</v>
      </c>
      <c r="B477" s="25" t="s">
        <v>1982</v>
      </c>
      <c r="C477" s="25" t="s">
        <v>1541</v>
      </c>
      <c r="D477" s="25" t="s">
        <v>11</v>
      </c>
      <c r="E477" s="25" t="s">
        <v>11</v>
      </c>
      <c r="F477" s="25" t="s">
        <v>1983</v>
      </c>
      <c r="G477" s="25" t="s">
        <v>1966</v>
      </c>
      <c r="H477" s="25" t="s">
        <v>1984</v>
      </c>
      <c r="I477" s="25" t="s">
        <v>1547</v>
      </c>
      <c r="J477" s="25" t="s">
        <v>1623</v>
      </c>
      <c r="K477" s="25" t="s">
        <v>1689</v>
      </c>
      <c r="L477" s="25" t="s">
        <v>1623</v>
      </c>
      <c r="M477" s="25" t="s">
        <v>11</v>
      </c>
      <c r="N477" s="25" t="s">
        <v>11</v>
      </c>
      <c r="O477" s="25" t="s">
        <v>11</v>
      </c>
      <c r="P477" s="25" t="s">
        <v>11</v>
      </c>
      <c r="Q477" s="25" t="s">
        <v>1984</v>
      </c>
      <c r="R477" s="25" t="s">
        <v>11</v>
      </c>
      <c r="S477" s="25" t="s">
        <v>11</v>
      </c>
      <c r="T477" s="25" t="s">
        <v>1985</v>
      </c>
      <c r="U477" s="25" t="s">
        <v>11</v>
      </c>
      <c r="V477" s="25" t="s">
        <v>11</v>
      </c>
      <c r="W477" s="25" t="s">
        <v>11</v>
      </c>
      <c r="X477" s="25">
        <v>0</v>
      </c>
      <c r="Y477" s="25" t="s">
        <v>11</v>
      </c>
      <c r="Z477" s="25" t="s">
        <v>1539</v>
      </c>
      <c r="AA477" s="25" t="s">
        <v>11</v>
      </c>
      <c r="AB477" s="25" t="s">
        <v>11</v>
      </c>
      <c r="AC477" s="25" t="s">
        <v>11</v>
      </c>
      <c r="AD477" s="25">
        <v>460</v>
      </c>
      <c r="AE477" s="25">
        <v>0</v>
      </c>
      <c r="AF477" s="25">
        <v>760</v>
      </c>
      <c r="AG477" s="25" t="s">
        <v>1986</v>
      </c>
    </row>
    <row r="478" spans="1:33">
      <c r="A478" s="25" t="s">
        <v>3747</v>
      </c>
      <c r="B478" s="25" t="s">
        <v>3748</v>
      </c>
      <c r="C478" s="25" t="s">
        <v>1541</v>
      </c>
      <c r="D478" s="25" t="s">
        <v>11</v>
      </c>
      <c r="E478" s="25" t="s">
        <v>11</v>
      </c>
      <c r="F478" s="25" t="s">
        <v>11</v>
      </c>
      <c r="G478" s="25" t="s">
        <v>11</v>
      </c>
      <c r="H478" s="25" t="s">
        <v>3749</v>
      </c>
      <c r="I478" s="25" t="s">
        <v>1554</v>
      </c>
      <c r="J478" s="25" t="s">
        <v>1623</v>
      </c>
      <c r="K478" s="25" t="s">
        <v>1689</v>
      </c>
      <c r="L478" s="25" t="s">
        <v>1623</v>
      </c>
      <c r="M478" s="25" t="s">
        <v>11</v>
      </c>
      <c r="N478" s="25" t="s">
        <v>11</v>
      </c>
      <c r="O478" s="25" t="s">
        <v>11</v>
      </c>
      <c r="P478" s="25" t="s">
        <v>11</v>
      </c>
      <c r="Q478" s="25" t="s">
        <v>11</v>
      </c>
      <c r="R478" s="25" t="s">
        <v>11</v>
      </c>
      <c r="S478" s="25" t="s">
        <v>11</v>
      </c>
      <c r="T478" s="25" t="s">
        <v>1633</v>
      </c>
      <c r="U478" s="25" t="s">
        <v>16</v>
      </c>
      <c r="V478" s="25" t="s">
        <v>11</v>
      </c>
      <c r="W478" s="25" t="s">
        <v>11</v>
      </c>
      <c r="X478" s="25">
        <v>0</v>
      </c>
      <c r="Y478" s="25" t="s">
        <v>11</v>
      </c>
      <c r="Z478" s="25" t="s">
        <v>1539</v>
      </c>
      <c r="AA478" s="25" t="s">
        <v>11</v>
      </c>
      <c r="AB478" s="25" t="s">
        <v>11</v>
      </c>
      <c r="AC478" s="25" t="s">
        <v>11</v>
      </c>
      <c r="AD478" s="25">
        <v>560</v>
      </c>
      <c r="AE478" s="25">
        <v>0</v>
      </c>
      <c r="AF478" s="25">
        <v>2970.6</v>
      </c>
      <c r="AG478" s="25" t="s">
        <v>7362</v>
      </c>
    </row>
    <row r="479" spans="1:33">
      <c r="A479" s="25" t="s">
        <v>3631</v>
      </c>
      <c r="B479" s="25" t="s">
        <v>3632</v>
      </c>
      <c r="C479" s="25" t="s">
        <v>1536</v>
      </c>
      <c r="D479" s="25" t="s">
        <v>11</v>
      </c>
      <c r="E479" s="25" t="s">
        <v>11</v>
      </c>
      <c r="F479" s="25" t="s">
        <v>11</v>
      </c>
      <c r="G479" s="25" t="s">
        <v>11</v>
      </c>
      <c r="H479" s="25" t="s">
        <v>3633</v>
      </c>
      <c r="I479" s="25" t="s">
        <v>1554</v>
      </c>
      <c r="J479" s="25" t="s">
        <v>1623</v>
      </c>
      <c r="K479" s="25" t="s">
        <v>1559</v>
      </c>
      <c r="L479" s="25" t="s">
        <v>1623</v>
      </c>
      <c r="M479" s="25" t="s">
        <v>11</v>
      </c>
      <c r="N479" s="25" t="s">
        <v>11</v>
      </c>
      <c r="O479" s="25" t="s">
        <v>11</v>
      </c>
      <c r="P479" s="25" t="s">
        <v>11</v>
      </c>
      <c r="Q479" s="25" t="s">
        <v>11</v>
      </c>
      <c r="R479" s="25" t="s">
        <v>11</v>
      </c>
      <c r="S479" s="25" t="s">
        <v>11</v>
      </c>
      <c r="T479" s="25" t="s">
        <v>11</v>
      </c>
      <c r="U479" s="25" t="s">
        <v>10</v>
      </c>
      <c r="V479" s="25" t="s">
        <v>11</v>
      </c>
      <c r="W479" s="25" t="s">
        <v>11</v>
      </c>
      <c r="X479" s="25">
        <v>0</v>
      </c>
      <c r="Y479" s="25" t="s">
        <v>11</v>
      </c>
      <c r="Z479" s="25" t="s">
        <v>1539</v>
      </c>
      <c r="AA479" s="25" t="s">
        <v>11</v>
      </c>
      <c r="AB479" s="25" t="s">
        <v>11</v>
      </c>
      <c r="AC479" s="25" t="s">
        <v>11</v>
      </c>
      <c r="AD479" s="25">
        <v>280</v>
      </c>
      <c r="AE479" s="25">
        <v>0</v>
      </c>
      <c r="AF479" s="25">
        <v>2763.33</v>
      </c>
      <c r="AG479" s="25" t="s">
        <v>7363</v>
      </c>
    </row>
    <row r="480" spans="1:33">
      <c r="A480" s="25" t="s">
        <v>4161</v>
      </c>
      <c r="B480" s="25" t="s">
        <v>4162</v>
      </c>
      <c r="C480" s="25" t="s">
        <v>1536</v>
      </c>
      <c r="D480" s="25" t="s">
        <v>11</v>
      </c>
      <c r="E480" s="25" t="s">
        <v>11</v>
      </c>
      <c r="F480" s="25" t="s">
        <v>4163</v>
      </c>
      <c r="G480" s="25" t="s">
        <v>1566</v>
      </c>
      <c r="H480" s="25" t="s">
        <v>4164</v>
      </c>
      <c r="I480" s="25" t="s">
        <v>1550</v>
      </c>
      <c r="J480" s="25" t="s">
        <v>1623</v>
      </c>
      <c r="K480" s="25" t="s">
        <v>2138</v>
      </c>
      <c r="L480" s="25" t="s">
        <v>1623</v>
      </c>
      <c r="M480" s="25" t="s">
        <v>11</v>
      </c>
      <c r="N480" s="25" t="s">
        <v>11</v>
      </c>
      <c r="O480" s="25" t="s">
        <v>11</v>
      </c>
      <c r="P480" s="25" t="s">
        <v>11</v>
      </c>
      <c r="Q480" s="25" t="s">
        <v>11</v>
      </c>
      <c r="R480" s="25" t="s">
        <v>11</v>
      </c>
      <c r="S480" s="25" t="s">
        <v>11</v>
      </c>
      <c r="T480" s="25" t="s">
        <v>11</v>
      </c>
      <c r="U480" s="25" t="s">
        <v>1562</v>
      </c>
      <c r="V480" s="25" t="s">
        <v>11</v>
      </c>
      <c r="W480" s="25" t="s">
        <v>11</v>
      </c>
      <c r="X480" s="25">
        <v>0</v>
      </c>
      <c r="Y480" s="25" t="s">
        <v>11</v>
      </c>
      <c r="Z480" s="25" t="s">
        <v>1539</v>
      </c>
      <c r="AA480" s="25" t="s">
        <v>11</v>
      </c>
      <c r="AB480" s="25" t="s">
        <v>11</v>
      </c>
      <c r="AC480" s="25" t="s">
        <v>11</v>
      </c>
      <c r="AD480" s="25">
        <v>0</v>
      </c>
      <c r="AE480" s="25">
        <v>0</v>
      </c>
      <c r="AF480" s="25">
        <v>3316</v>
      </c>
      <c r="AG480" s="25" t="s">
        <v>1148</v>
      </c>
    </row>
    <row r="481" spans="1:33">
      <c r="A481" s="25" t="s">
        <v>3077</v>
      </c>
      <c r="B481" s="25" t="s">
        <v>3078</v>
      </c>
      <c r="C481" s="25" t="s">
        <v>1536</v>
      </c>
      <c r="D481" s="25" t="s">
        <v>11</v>
      </c>
      <c r="E481" s="25" t="s">
        <v>11</v>
      </c>
      <c r="F481" s="25" t="s">
        <v>3079</v>
      </c>
      <c r="G481" s="25" t="s">
        <v>1966</v>
      </c>
      <c r="H481" s="25" t="s">
        <v>3080</v>
      </c>
      <c r="I481" s="25" t="s">
        <v>1547</v>
      </c>
      <c r="J481" s="25" t="s">
        <v>1623</v>
      </c>
      <c r="K481" s="25" t="s">
        <v>1559</v>
      </c>
      <c r="L481" s="25" t="s">
        <v>1623</v>
      </c>
      <c r="M481" s="25" t="s">
        <v>11</v>
      </c>
      <c r="N481" s="25" t="s">
        <v>11</v>
      </c>
      <c r="O481" s="25" t="s">
        <v>11</v>
      </c>
      <c r="P481" s="25" t="s">
        <v>11</v>
      </c>
      <c r="Q481" s="25" t="s">
        <v>3080</v>
      </c>
      <c r="R481" s="25" t="s">
        <v>11</v>
      </c>
      <c r="S481" s="25" t="s">
        <v>11</v>
      </c>
      <c r="T481" s="25" t="s">
        <v>1985</v>
      </c>
      <c r="U481" s="25" t="s">
        <v>1544</v>
      </c>
      <c r="V481" s="25" t="s">
        <v>11</v>
      </c>
      <c r="W481" s="25" t="s">
        <v>11</v>
      </c>
      <c r="X481" s="25">
        <v>0</v>
      </c>
      <c r="Y481" s="25" t="s">
        <v>11</v>
      </c>
      <c r="Z481" s="25" t="s">
        <v>1539</v>
      </c>
      <c r="AA481" s="25" t="s">
        <v>11</v>
      </c>
      <c r="AB481" s="25" t="s">
        <v>11</v>
      </c>
      <c r="AC481" s="25" t="s">
        <v>11</v>
      </c>
      <c r="AD481" s="25">
        <v>460</v>
      </c>
      <c r="AE481" s="25">
        <v>0</v>
      </c>
      <c r="AF481" s="25">
        <v>960</v>
      </c>
      <c r="AG481" s="25" t="s">
        <v>1854</v>
      </c>
    </row>
    <row r="482" spans="1:33">
      <c r="A482" s="25" t="s">
        <v>4718</v>
      </c>
      <c r="B482" s="25" t="s">
        <v>4719</v>
      </c>
      <c r="C482" s="25" t="s">
        <v>1541</v>
      </c>
      <c r="D482" s="25" t="s">
        <v>11</v>
      </c>
      <c r="E482" s="25" t="s">
        <v>11</v>
      </c>
      <c r="F482" s="25" t="s">
        <v>11</v>
      </c>
      <c r="G482" s="25" t="s">
        <v>11</v>
      </c>
      <c r="H482" s="25" t="s">
        <v>4720</v>
      </c>
      <c r="I482" s="25" t="s">
        <v>11</v>
      </c>
      <c r="J482" s="25" t="s">
        <v>11</v>
      </c>
      <c r="K482" s="25" t="s">
        <v>11</v>
      </c>
      <c r="L482" s="25" t="s">
        <v>1623</v>
      </c>
      <c r="M482" s="25" t="s">
        <v>11</v>
      </c>
      <c r="N482" s="25" t="s">
        <v>11</v>
      </c>
      <c r="O482" s="25" t="s">
        <v>11</v>
      </c>
      <c r="P482" s="25" t="s">
        <v>11</v>
      </c>
      <c r="Q482" s="25" t="s">
        <v>11</v>
      </c>
      <c r="R482" s="25" t="s">
        <v>11</v>
      </c>
      <c r="S482" s="25" t="s">
        <v>11</v>
      </c>
      <c r="T482" s="25" t="s">
        <v>1651</v>
      </c>
      <c r="U482" s="25" t="s">
        <v>12</v>
      </c>
      <c r="V482" s="25" t="s">
        <v>11</v>
      </c>
      <c r="W482" s="25" t="s">
        <v>11</v>
      </c>
      <c r="X482" s="25">
        <v>0</v>
      </c>
      <c r="Y482" s="25" t="s">
        <v>11</v>
      </c>
      <c r="Z482" s="25" t="s">
        <v>1539</v>
      </c>
      <c r="AA482" s="25" t="s">
        <v>11</v>
      </c>
      <c r="AB482" s="25" t="s">
        <v>11</v>
      </c>
      <c r="AC482" s="25" t="s">
        <v>11</v>
      </c>
      <c r="AD482" s="25">
        <v>400</v>
      </c>
      <c r="AE482" s="25">
        <v>0</v>
      </c>
      <c r="AF482" s="25">
        <v>7802.09</v>
      </c>
      <c r="AG482" s="25" t="s">
        <v>7364</v>
      </c>
    </row>
    <row r="483" spans="1:33">
      <c r="A483" s="25" t="s">
        <v>3981</v>
      </c>
      <c r="B483" s="25" t="s">
        <v>3982</v>
      </c>
      <c r="C483" s="25" t="s">
        <v>1541</v>
      </c>
      <c r="D483" s="25" t="s">
        <v>11</v>
      </c>
      <c r="E483" s="25" t="s">
        <v>11</v>
      </c>
      <c r="F483" s="25" t="s">
        <v>11</v>
      </c>
      <c r="G483" s="25" t="s">
        <v>11</v>
      </c>
      <c r="H483" s="25" t="s">
        <v>3983</v>
      </c>
      <c r="I483" s="25" t="s">
        <v>11</v>
      </c>
      <c r="J483" s="25" t="s">
        <v>11</v>
      </c>
      <c r="K483" s="25" t="s">
        <v>11</v>
      </c>
      <c r="L483" s="25" t="s">
        <v>1623</v>
      </c>
      <c r="M483" s="25" t="s">
        <v>11</v>
      </c>
      <c r="N483" s="25" t="s">
        <v>11</v>
      </c>
      <c r="O483" s="25" t="s">
        <v>11</v>
      </c>
      <c r="P483" s="25" t="s">
        <v>11</v>
      </c>
      <c r="Q483" s="25" t="s">
        <v>11</v>
      </c>
      <c r="R483" s="25" t="s">
        <v>11</v>
      </c>
      <c r="S483" s="25" t="s">
        <v>11</v>
      </c>
      <c r="T483" s="25" t="s">
        <v>3984</v>
      </c>
      <c r="U483" s="25" t="s">
        <v>1657</v>
      </c>
      <c r="V483" s="25" t="s">
        <v>11</v>
      </c>
      <c r="W483" s="25" t="s">
        <v>11</v>
      </c>
      <c r="X483" s="25">
        <v>0</v>
      </c>
      <c r="Y483" s="25" t="s">
        <v>11</v>
      </c>
      <c r="Z483" s="25" t="s">
        <v>1539</v>
      </c>
      <c r="AA483" s="25" t="s">
        <v>11</v>
      </c>
      <c r="AB483" s="25" t="s">
        <v>11</v>
      </c>
      <c r="AC483" s="25" t="s">
        <v>11</v>
      </c>
      <c r="AD483" s="25">
        <v>1240</v>
      </c>
      <c r="AE483" s="25">
        <v>0</v>
      </c>
      <c r="AF483" s="25">
        <v>3540.33</v>
      </c>
      <c r="AG483" s="25" t="s">
        <v>7365</v>
      </c>
    </row>
    <row r="484" spans="1:33">
      <c r="A484" s="25" t="s">
        <v>2896</v>
      </c>
      <c r="B484" s="25" t="s">
        <v>2897</v>
      </c>
      <c r="C484" s="25" t="s">
        <v>1541</v>
      </c>
      <c r="D484" s="25" t="s">
        <v>11</v>
      </c>
      <c r="E484" s="25" t="s">
        <v>11</v>
      </c>
      <c r="F484" s="25" t="s">
        <v>11</v>
      </c>
      <c r="G484" s="25" t="s">
        <v>11</v>
      </c>
      <c r="H484" s="25" t="s">
        <v>2898</v>
      </c>
      <c r="I484" s="25" t="s">
        <v>11</v>
      </c>
      <c r="J484" s="25" t="s">
        <v>11</v>
      </c>
      <c r="K484" s="25" t="s">
        <v>11</v>
      </c>
      <c r="L484" s="25" t="s">
        <v>1623</v>
      </c>
      <c r="M484" s="25" t="s">
        <v>11</v>
      </c>
      <c r="N484" s="25" t="s">
        <v>11</v>
      </c>
      <c r="O484" s="25" t="s">
        <v>11</v>
      </c>
      <c r="P484" s="25" t="s">
        <v>11</v>
      </c>
      <c r="Q484" s="25" t="s">
        <v>11</v>
      </c>
      <c r="R484" s="25" t="s">
        <v>11</v>
      </c>
      <c r="S484" s="25" t="s">
        <v>11</v>
      </c>
      <c r="T484" s="25" t="s">
        <v>1661</v>
      </c>
      <c r="U484" s="25" t="s">
        <v>14</v>
      </c>
      <c r="V484" s="25" t="s">
        <v>11</v>
      </c>
      <c r="W484" s="25" t="s">
        <v>11</v>
      </c>
      <c r="X484" s="25">
        <v>0</v>
      </c>
      <c r="Y484" s="25" t="s">
        <v>11</v>
      </c>
      <c r="Z484" s="25" t="s">
        <v>1539</v>
      </c>
      <c r="AA484" s="25" t="s">
        <v>11</v>
      </c>
      <c r="AB484" s="25" t="s">
        <v>11</v>
      </c>
      <c r="AC484" s="25" t="s">
        <v>11</v>
      </c>
      <c r="AD484" s="25">
        <v>180</v>
      </c>
      <c r="AE484" s="25">
        <v>0</v>
      </c>
      <c r="AF484" s="25">
        <v>30625</v>
      </c>
      <c r="AG484" s="25" t="s">
        <v>7366</v>
      </c>
    </row>
    <row r="485" spans="1:33">
      <c r="A485" s="25" t="s">
        <v>5166</v>
      </c>
      <c r="B485" s="25" t="s">
        <v>5167</v>
      </c>
      <c r="C485" s="25" t="s">
        <v>1541</v>
      </c>
      <c r="D485" s="25" t="s">
        <v>11</v>
      </c>
      <c r="E485" s="25" t="s">
        <v>11</v>
      </c>
      <c r="F485" s="25" t="s">
        <v>11</v>
      </c>
      <c r="G485" s="25" t="s">
        <v>11</v>
      </c>
      <c r="H485" s="25" t="s">
        <v>5168</v>
      </c>
      <c r="I485" s="25" t="s">
        <v>11</v>
      </c>
      <c r="J485" s="25" t="s">
        <v>11</v>
      </c>
      <c r="K485" s="25" t="s">
        <v>11</v>
      </c>
      <c r="L485" s="25" t="s">
        <v>1623</v>
      </c>
      <c r="M485" s="25" t="s">
        <v>11</v>
      </c>
      <c r="N485" s="25" t="s">
        <v>11</v>
      </c>
      <c r="O485" s="25" t="s">
        <v>11</v>
      </c>
      <c r="P485" s="25" t="s">
        <v>11</v>
      </c>
      <c r="Q485" s="25" t="s">
        <v>11</v>
      </c>
      <c r="R485" s="25" t="s">
        <v>11</v>
      </c>
      <c r="S485" s="25" t="s">
        <v>11</v>
      </c>
      <c r="T485" s="25" t="s">
        <v>1651</v>
      </c>
      <c r="U485" s="25" t="s">
        <v>13</v>
      </c>
      <c r="V485" s="25" t="s">
        <v>11</v>
      </c>
      <c r="W485" s="25" t="s">
        <v>11</v>
      </c>
      <c r="X485" s="25">
        <v>0</v>
      </c>
      <c r="Y485" s="25" t="s">
        <v>11</v>
      </c>
      <c r="Z485" s="25" t="s">
        <v>1645</v>
      </c>
      <c r="AA485" s="25" t="s">
        <v>3301</v>
      </c>
      <c r="AB485" s="25" t="s">
        <v>1722</v>
      </c>
      <c r="AC485" s="25" t="s">
        <v>62</v>
      </c>
      <c r="AD485" s="25">
        <v>0</v>
      </c>
      <c r="AE485" s="25">
        <v>0</v>
      </c>
      <c r="AF485" s="25">
        <v>0</v>
      </c>
      <c r="AG485" s="25" t="s">
        <v>7</v>
      </c>
    </row>
    <row r="486" spans="1:33">
      <c r="A486" s="25" t="s">
        <v>1720</v>
      </c>
      <c r="B486" s="25" t="s">
        <v>1721</v>
      </c>
      <c r="C486" s="25" t="s">
        <v>1541</v>
      </c>
      <c r="D486" s="25" t="s">
        <v>11</v>
      </c>
      <c r="E486" s="25" t="s">
        <v>11</v>
      </c>
      <c r="F486" s="25" t="s">
        <v>11</v>
      </c>
      <c r="G486" s="25" t="s">
        <v>11</v>
      </c>
      <c r="H486" s="25" t="s">
        <v>1642</v>
      </c>
      <c r="I486" s="25" t="s">
        <v>11</v>
      </c>
      <c r="J486" s="25" t="s">
        <v>11</v>
      </c>
      <c r="K486" s="25" t="s">
        <v>11</v>
      </c>
      <c r="L486" s="25" t="s">
        <v>1623</v>
      </c>
      <c r="M486" s="25" t="s">
        <v>11</v>
      </c>
      <c r="N486" s="25" t="s">
        <v>11</v>
      </c>
      <c r="O486" s="25" t="s">
        <v>11</v>
      </c>
      <c r="P486" s="25" t="s">
        <v>11</v>
      </c>
      <c r="Q486" s="25" t="s">
        <v>11</v>
      </c>
      <c r="R486" s="25" t="s">
        <v>11</v>
      </c>
      <c r="S486" s="25" t="s">
        <v>11</v>
      </c>
      <c r="T486" s="25" t="s">
        <v>1651</v>
      </c>
      <c r="U486" s="25" t="s">
        <v>14</v>
      </c>
      <c r="V486" s="25" t="s">
        <v>11</v>
      </c>
      <c r="W486" s="25" t="s">
        <v>11</v>
      </c>
      <c r="X486" s="25">
        <v>0</v>
      </c>
      <c r="Y486" s="25" t="s">
        <v>11</v>
      </c>
      <c r="Z486" s="25" t="s">
        <v>1645</v>
      </c>
      <c r="AA486" s="25" t="s">
        <v>1646</v>
      </c>
      <c r="AB486" s="25" t="s">
        <v>1722</v>
      </c>
      <c r="AC486" s="25" t="s">
        <v>11</v>
      </c>
      <c r="AD486" s="25">
        <v>0</v>
      </c>
      <c r="AE486" s="25">
        <v>0</v>
      </c>
      <c r="AF486" s="25">
        <v>0</v>
      </c>
      <c r="AG486" s="25" t="s">
        <v>7</v>
      </c>
    </row>
    <row r="487" spans="1:33">
      <c r="A487" s="25" t="s">
        <v>4035</v>
      </c>
      <c r="B487" s="25" t="s">
        <v>4036</v>
      </c>
      <c r="C487" s="25" t="s">
        <v>1541</v>
      </c>
      <c r="D487" s="25" t="s">
        <v>11</v>
      </c>
      <c r="E487" s="25" t="s">
        <v>11</v>
      </c>
      <c r="F487" s="25" t="s">
        <v>11</v>
      </c>
      <c r="G487" s="25" t="s">
        <v>11</v>
      </c>
      <c r="H487" s="25" t="s">
        <v>4037</v>
      </c>
      <c r="I487" s="25" t="s">
        <v>11</v>
      </c>
      <c r="J487" s="25" t="s">
        <v>11</v>
      </c>
      <c r="K487" s="25" t="s">
        <v>11</v>
      </c>
      <c r="L487" s="25" t="s">
        <v>1623</v>
      </c>
      <c r="M487" s="25" t="s">
        <v>11</v>
      </c>
      <c r="N487" s="25" t="s">
        <v>11</v>
      </c>
      <c r="O487" s="25" t="s">
        <v>11</v>
      </c>
      <c r="P487" s="25" t="s">
        <v>11</v>
      </c>
      <c r="Q487" s="25" t="s">
        <v>11</v>
      </c>
      <c r="R487" s="25" t="s">
        <v>11</v>
      </c>
      <c r="S487" s="25" t="s">
        <v>11</v>
      </c>
      <c r="T487" s="25" t="s">
        <v>1651</v>
      </c>
      <c r="U487" s="25" t="s">
        <v>16</v>
      </c>
      <c r="V487" s="25" t="s">
        <v>11</v>
      </c>
      <c r="W487" s="25" t="s">
        <v>11</v>
      </c>
      <c r="X487" s="25">
        <v>0</v>
      </c>
      <c r="Y487" s="25" t="s">
        <v>11</v>
      </c>
      <c r="Z487" s="25" t="s">
        <v>1539</v>
      </c>
      <c r="AA487" s="25" t="s">
        <v>11</v>
      </c>
      <c r="AB487" s="25" t="s">
        <v>11</v>
      </c>
      <c r="AC487" s="25" t="s">
        <v>11</v>
      </c>
      <c r="AD487" s="25">
        <v>0</v>
      </c>
      <c r="AE487" s="25">
        <v>0</v>
      </c>
      <c r="AF487" s="25">
        <v>21620.82</v>
      </c>
      <c r="AG487" s="25" t="s">
        <v>7367</v>
      </c>
    </row>
    <row r="488" spans="1:33">
      <c r="A488" s="25" t="s">
        <v>4461</v>
      </c>
      <c r="B488" s="25" t="s">
        <v>4462</v>
      </c>
      <c r="C488" s="25" t="s">
        <v>1536</v>
      </c>
      <c r="D488" s="25" t="s">
        <v>11</v>
      </c>
      <c r="E488" s="25" t="s">
        <v>11</v>
      </c>
      <c r="F488" s="25" t="s">
        <v>4463</v>
      </c>
      <c r="G488" s="25" t="s">
        <v>1556</v>
      </c>
      <c r="H488" s="25" t="s">
        <v>4464</v>
      </c>
      <c r="I488" s="25" t="s">
        <v>1572</v>
      </c>
      <c r="J488" s="25" t="s">
        <v>1623</v>
      </c>
      <c r="K488" s="25" t="s">
        <v>2874</v>
      </c>
      <c r="L488" s="25" t="s">
        <v>1623</v>
      </c>
      <c r="M488" s="25" t="s">
        <v>11</v>
      </c>
      <c r="N488" s="25" t="s">
        <v>4465</v>
      </c>
      <c r="O488" s="25" t="s">
        <v>4466</v>
      </c>
      <c r="P488" s="25" t="s">
        <v>4467</v>
      </c>
      <c r="Q488" s="25" t="s">
        <v>4464</v>
      </c>
      <c r="R488" s="25" t="s">
        <v>11</v>
      </c>
      <c r="S488" s="25" t="s">
        <v>11</v>
      </c>
      <c r="T488" s="25" t="s">
        <v>1858</v>
      </c>
      <c r="U488" s="25" t="s">
        <v>1563</v>
      </c>
      <c r="V488" s="25" t="s">
        <v>11</v>
      </c>
      <c r="W488" s="25" t="s">
        <v>11</v>
      </c>
      <c r="X488" s="25">
        <v>0</v>
      </c>
      <c r="Y488" s="25" t="s">
        <v>11</v>
      </c>
      <c r="Z488" s="25" t="s">
        <v>1539</v>
      </c>
      <c r="AA488" s="25" t="s">
        <v>11</v>
      </c>
      <c r="AB488" s="25" t="s">
        <v>11</v>
      </c>
      <c r="AC488" s="25" t="s">
        <v>11</v>
      </c>
      <c r="AD488" s="25">
        <v>1150</v>
      </c>
      <c r="AE488" s="25">
        <v>0</v>
      </c>
      <c r="AF488" s="25">
        <v>7959.36</v>
      </c>
      <c r="AG488" s="25" t="s">
        <v>4468</v>
      </c>
    </row>
    <row r="489" spans="1:33">
      <c r="A489" s="25" t="s">
        <v>4495</v>
      </c>
      <c r="B489" s="25" t="s">
        <v>4496</v>
      </c>
      <c r="C489" s="25" t="s">
        <v>1536</v>
      </c>
      <c r="D489" s="25" t="s">
        <v>11</v>
      </c>
      <c r="E489" s="25" t="s">
        <v>11</v>
      </c>
      <c r="F489" s="25" t="s">
        <v>4497</v>
      </c>
      <c r="G489" s="25" t="s">
        <v>1569</v>
      </c>
      <c r="H489" s="25" t="s">
        <v>4498</v>
      </c>
      <c r="I489" s="25" t="s">
        <v>1797</v>
      </c>
      <c r="J489" s="25" t="s">
        <v>1623</v>
      </c>
      <c r="K489" s="25" t="s">
        <v>4499</v>
      </c>
      <c r="L489" s="25" t="s">
        <v>1623</v>
      </c>
      <c r="M489" s="25" t="s">
        <v>11</v>
      </c>
      <c r="N489" s="25" t="s">
        <v>11</v>
      </c>
      <c r="O489" s="25" t="s">
        <v>11</v>
      </c>
      <c r="P489" s="25" t="s">
        <v>11</v>
      </c>
      <c r="Q489" s="25" t="s">
        <v>11</v>
      </c>
      <c r="R489" s="25" t="s">
        <v>11</v>
      </c>
      <c r="S489" s="25" t="s">
        <v>11</v>
      </c>
      <c r="T489" s="25" t="s">
        <v>4500</v>
      </c>
      <c r="U489" s="25" t="s">
        <v>1544</v>
      </c>
      <c r="V489" s="25" t="s">
        <v>11</v>
      </c>
      <c r="W489" s="25" t="s">
        <v>11</v>
      </c>
      <c r="X489" s="25">
        <v>0</v>
      </c>
      <c r="Y489" s="25" t="s">
        <v>11</v>
      </c>
      <c r="Z489" s="25" t="s">
        <v>1539</v>
      </c>
      <c r="AA489" s="25" t="s">
        <v>11</v>
      </c>
      <c r="AB489" s="25" t="s">
        <v>11</v>
      </c>
      <c r="AC489" s="25" t="s">
        <v>11</v>
      </c>
      <c r="AD489" s="25">
        <v>460</v>
      </c>
      <c r="AE489" s="25">
        <v>0</v>
      </c>
      <c r="AF489" s="25">
        <v>960</v>
      </c>
      <c r="AG489" s="25" t="s">
        <v>1854</v>
      </c>
    </row>
    <row r="490" spans="1:33">
      <c r="A490" s="25" t="s">
        <v>5216</v>
      </c>
      <c r="B490" s="25" t="s">
        <v>5217</v>
      </c>
      <c r="C490" s="25" t="s">
        <v>1536</v>
      </c>
      <c r="D490" s="25" t="s">
        <v>11</v>
      </c>
      <c r="E490" s="25" t="s">
        <v>11</v>
      </c>
      <c r="F490" s="25" t="s">
        <v>2551</v>
      </c>
      <c r="G490" s="25" t="s">
        <v>1564</v>
      </c>
      <c r="H490" s="25" t="s">
        <v>5218</v>
      </c>
      <c r="I490" s="25" t="s">
        <v>1797</v>
      </c>
      <c r="J490" s="25" t="s">
        <v>1623</v>
      </c>
      <c r="K490" s="25" t="s">
        <v>2138</v>
      </c>
      <c r="L490" s="25" t="s">
        <v>1623</v>
      </c>
      <c r="M490" s="25" t="s">
        <v>11</v>
      </c>
      <c r="N490" s="25" t="s">
        <v>11</v>
      </c>
      <c r="O490" s="25" t="s">
        <v>11</v>
      </c>
      <c r="P490" s="25" t="s">
        <v>11</v>
      </c>
      <c r="Q490" s="25" t="s">
        <v>5218</v>
      </c>
      <c r="R490" s="25" t="s">
        <v>11</v>
      </c>
      <c r="S490" s="25" t="s">
        <v>11</v>
      </c>
      <c r="T490" s="25" t="s">
        <v>1891</v>
      </c>
      <c r="U490" s="25" t="s">
        <v>14</v>
      </c>
      <c r="V490" s="25" t="s">
        <v>11</v>
      </c>
      <c r="W490" s="25" t="s">
        <v>11</v>
      </c>
      <c r="X490" s="25">
        <v>0</v>
      </c>
      <c r="Y490" s="25" t="s">
        <v>11</v>
      </c>
      <c r="Z490" s="25" t="s">
        <v>1539</v>
      </c>
      <c r="AA490" s="25" t="s">
        <v>11</v>
      </c>
      <c r="AB490" s="25" t="s">
        <v>11</v>
      </c>
      <c r="AC490" s="25" t="s">
        <v>11</v>
      </c>
      <c r="AD490" s="25">
        <v>840</v>
      </c>
      <c r="AE490" s="25">
        <v>0</v>
      </c>
      <c r="AF490" s="25">
        <v>3316</v>
      </c>
      <c r="AG490" s="25" t="s">
        <v>1626</v>
      </c>
    </row>
    <row r="491" spans="1:33">
      <c r="A491" s="25" t="s">
        <v>3330</v>
      </c>
      <c r="B491" s="25" t="s">
        <v>3331</v>
      </c>
      <c r="C491" s="25" t="s">
        <v>1541</v>
      </c>
      <c r="D491" s="25" t="s">
        <v>11</v>
      </c>
      <c r="E491" s="25" t="s">
        <v>11</v>
      </c>
      <c r="F491" s="25" t="s">
        <v>11</v>
      </c>
      <c r="G491" s="25" t="s">
        <v>11</v>
      </c>
      <c r="H491" s="25" t="s">
        <v>3332</v>
      </c>
      <c r="I491" s="25" t="s">
        <v>11</v>
      </c>
      <c r="J491" s="25" t="s">
        <v>11</v>
      </c>
      <c r="K491" s="25" t="s">
        <v>11</v>
      </c>
      <c r="L491" s="25" t="s">
        <v>1623</v>
      </c>
      <c r="M491" s="25" t="s">
        <v>11</v>
      </c>
      <c r="N491" s="25" t="s">
        <v>11</v>
      </c>
      <c r="O491" s="25" t="s">
        <v>11</v>
      </c>
      <c r="P491" s="25" t="s">
        <v>11</v>
      </c>
      <c r="Q491" s="25" t="s">
        <v>11</v>
      </c>
      <c r="R491" s="25" t="s">
        <v>11</v>
      </c>
      <c r="S491" s="25" t="s">
        <v>11</v>
      </c>
      <c r="T491" s="25" t="s">
        <v>1670</v>
      </c>
      <c r="U491" s="25" t="s">
        <v>12</v>
      </c>
      <c r="V491" s="25" t="s">
        <v>11</v>
      </c>
      <c r="W491" s="25" t="s">
        <v>11</v>
      </c>
      <c r="X491" s="25">
        <v>0</v>
      </c>
      <c r="Y491" s="25" t="s">
        <v>11</v>
      </c>
      <c r="Z491" s="25" t="s">
        <v>1539</v>
      </c>
      <c r="AA491" s="25" t="s">
        <v>11</v>
      </c>
      <c r="AB491" s="25" t="s">
        <v>11</v>
      </c>
      <c r="AC491" s="25" t="s">
        <v>11</v>
      </c>
      <c r="AD491" s="25">
        <v>1450</v>
      </c>
      <c r="AE491" s="25">
        <v>0</v>
      </c>
      <c r="AF491" s="25">
        <v>16328.44</v>
      </c>
      <c r="AG491" s="25" t="s">
        <v>7368</v>
      </c>
    </row>
    <row r="492" spans="1:33">
      <c r="A492" s="25" t="s">
        <v>2653</v>
      </c>
      <c r="B492" s="25" t="s">
        <v>2654</v>
      </c>
      <c r="C492" s="25" t="s">
        <v>1541</v>
      </c>
      <c r="D492" s="25" t="s">
        <v>11</v>
      </c>
      <c r="E492" s="25" t="s">
        <v>11</v>
      </c>
      <c r="F492" s="25" t="s">
        <v>11</v>
      </c>
      <c r="G492" s="25" t="s">
        <v>11</v>
      </c>
      <c r="H492" s="25" t="s">
        <v>2655</v>
      </c>
      <c r="I492" s="25" t="s">
        <v>1554</v>
      </c>
      <c r="J492" s="25" t="s">
        <v>1623</v>
      </c>
      <c r="K492" s="25" t="s">
        <v>2656</v>
      </c>
      <c r="L492" s="25" t="s">
        <v>1623</v>
      </c>
      <c r="M492" s="25" t="s">
        <v>11</v>
      </c>
      <c r="N492" s="25" t="s">
        <v>11</v>
      </c>
      <c r="O492" s="25" t="s">
        <v>11</v>
      </c>
      <c r="P492" s="25" t="s">
        <v>11</v>
      </c>
      <c r="Q492" s="25" t="s">
        <v>11</v>
      </c>
      <c r="R492" s="25" t="s">
        <v>11</v>
      </c>
      <c r="S492" s="25" t="s">
        <v>11</v>
      </c>
      <c r="T492" s="202" t="s">
        <v>1891</v>
      </c>
      <c r="U492" s="25" t="s">
        <v>10</v>
      </c>
      <c r="V492" s="25" t="s">
        <v>11</v>
      </c>
      <c r="W492" s="25" t="s">
        <v>11</v>
      </c>
      <c r="X492" s="25">
        <v>0</v>
      </c>
      <c r="Y492" s="25" t="s">
        <v>11</v>
      </c>
      <c r="Z492" s="25" t="s">
        <v>1539</v>
      </c>
      <c r="AA492" s="25" t="s">
        <v>11</v>
      </c>
      <c r="AB492" s="25" t="s">
        <v>11</v>
      </c>
      <c r="AC492" s="25" t="s">
        <v>11</v>
      </c>
      <c r="AD492" s="25">
        <v>840</v>
      </c>
      <c r="AE492" s="25">
        <v>0</v>
      </c>
      <c r="AF492" s="25">
        <v>3316</v>
      </c>
      <c r="AG492" s="25" t="s">
        <v>1626</v>
      </c>
    </row>
    <row r="493" spans="1:33">
      <c r="A493" s="25" t="s">
        <v>3663</v>
      </c>
      <c r="B493" s="25" t="s">
        <v>3664</v>
      </c>
      <c r="C493" s="25" t="s">
        <v>1536</v>
      </c>
      <c r="D493" s="25" t="s">
        <v>11</v>
      </c>
      <c r="E493" s="25" t="s">
        <v>11</v>
      </c>
      <c r="F493" s="25" t="s">
        <v>3665</v>
      </c>
      <c r="G493" s="25" t="s">
        <v>116</v>
      </c>
      <c r="H493" s="25" t="s">
        <v>3666</v>
      </c>
      <c r="I493" s="25" t="s">
        <v>1547</v>
      </c>
      <c r="J493" s="25" t="s">
        <v>1623</v>
      </c>
      <c r="K493" s="25" t="s">
        <v>1537</v>
      </c>
      <c r="L493" s="25" t="s">
        <v>1623</v>
      </c>
      <c r="M493" s="25" t="s">
        <v>11</v>
      </c>
      <c r="N493" s="25" t="s">
        <v>11</v>
      </c>
      <c r="O493" s="25" t="s">
        <v>3667</v>
      </c>
      <c r="P493" s="25" t="s">
        <v>11</v>
      </c>
      <c r="Q493" s="25" t="s">
        <v>3666</v>
      </c>
      <c r="R493" s="25" t="s">
        <v>11</v>
      </c>
      <c r="S493" s="25" t="s">
        <v>11</v>
      </c>
      <c r="T493" s="25" t="s">
        <v>1651</v>
      </c>
      <c r="U493" s="25" t="s">
        <v>12</v>
      </c>
      <c r="V493" s="25" t="s">
        <v>1569</v>
      </c>
      <c r="W493" s="25" t="s">
        <v>11</v>
      </c>
      <c r="X493" s="25">
        <v>0</v>
      </c>
      <c r="Y493" s="25" t="s">
        <v>11</v>
      </c>
      <c r="Z493" s="25" t="s">
        <v>1539</v>
      </c>
      <c r="AA493" s="25" t="s">
        <v>11</v>
      </c>
      <c r="AB493" s="25" t="s">
        <v>11</v>
      </c>
      <c r="AC493" s="25" t="s">
        <v>11</v>
      </c>
      <c r="AD493" s="25">
        <v>840</v>
      </c>
      <c r="AE493" s="25">
        <v>0</v>
      </c>
      <c r="AF493" s="25">
        <v>18460</v>
      </c>
      <c r="AG493" s="25" t="s">
        <v>3668</v>
      </c>
    </row>
    <row r="494" spans="1:33">
      <c r="A494" s="25" t="s">
        <v>5044</v>
      </c>
      <c r="B494" s="25" t="s">
        <v>5045</v>
      </c>
      <c r="C494" s="25" t="s">
        <v>1541</v>
      </c>
      <c r="D494" s="25" t="s">
        <v>11</v>
      </c>
      <c r="E494" s="25" t="s">
        <v>11</v>
      </c>
      <c r="F494" s="25" t="s">
        <v>11</v>
      </c>
      <c r="G494" s="25" t="s">
        <v>11</v>
      </c>
      <c r="H494" s="25" t="s">
        <v>5046</v>
      </c>
      <c r="I494" s="25" t="s">
        <v>11</v>
      </c>
      <c r="J494" s="25" t="s">
        <v>11</v>
      </c>
      <c r="K494" s="25" t="s">
        <v>11</v>
      </c>
      <c r="L494" s="25" t="s">
        <v>1623</v>
      </c>
      <c r="M494" s="25" t="s">
        <v>11</v>
      </c>
      <c r="N494" s="25" t="s">
        <v>11</v>
      </c>
      <c r="O494" s="25" t="s">
        <v>11</v>
      </c>
      <c r="P494" s="25" t="s">
        <v>11</v>
      </c>
      <c r="Q494" s="25" t="s">
        <v>11</v>
      </c>
      <c r="R494" s="25" t="s">
        <v>11</v>
      </c>
      <c r="S494" s="25" t="s">
        <v>11</v>
      </c>
      <c r="T494" s="25" t="s">
        <v>1741</v>
      </c>
      <c r="U494" s="25" t="s">
        <v>1657</v>
      </c>
      <c r="V494" s="25" t="s">
        <v>11</v>
      </c>
      <c r="W494" s="25" t="s">
        <v>11</v>
      </c>
      <c r="X494" s="25">
        <v>0</v>
      </c>
      <c r="Y494" s="25" t="s">
        <v>11</v>
      </c>
      <c r="Z494" s="25" t="s">
        <v>1539</v>
      </c>
      <c r="AA494" s="25" t="s">
        <v>11</v>
      </c>
      <c r="AB494" s="25" t="s">
        <v>11</v>
      </c>
      <c r="AC494" s="25" t="s">
        <v>11</v>
      </c>
      <c r="AD494" s="25">
        <v>0</v>
      </c>
      <c r="AE494" s="25">
        <v>0</v>
      </c>
      <c r="AF494" s="25">
        <v>0</v>
      </c>
      <c r="AG494" s="25" t="s">
        <v>7</v>
      </c>
    </row>
    <row r="495" spans="1:33">
      <c r="A495" s="25" t="s">
        <v>4950</v>
      </c>
      <c r="B495" s="25" t="s">
        <v>4951</v>
      </c>
      <c r="C495" s="25" t="s">
        <v>1541</v>
      </c>
      <c r="D495" s="25" t="s">
        <v>11</v>
      </c>
      <c r="E495" s="25" t="s">
        <v>4942</v>
      </c>
      <c r="F495" s="25" t="s">
        <v>11</v>
      </c>
      <c r="G495" s="25" t="s">
        <v>11</v>
      </c>
      <c r="H495" s="25" t="s">
        <v>4952</v>
      </c>
      <c r="I495" s="25" t="s">
        <v>1561</v>
      </c>
      <c r="J495" s="25" t="s">
        <v>1623</v>
      </c>
      <c r="K495" s="25" t="s">
        <v>2089</v>
      </c>
      <c r="L495" s="25" t="s">
        <v>1623</v>
      </c>
      <c r="M495" s="25" t="s">
        <v>11</v>
      </c>
      <c r="N495" s="25" t="s">
        <v>11</v>
      </c>
      <c r="O495" s="25" t="s">
        <v>11</v>
      </c>
      <c r="P495" s="25" t="s">
        <v>11</v>
      </c>
      <c r="Q495" s="25" t="s">
        <v>11</v>
      </c>
      <c r="R495" s="25" t="s">
        <v>11</v>
      </c>
      <c r="S495" s="25" t="s">
        <v>11</v>
      </c>
      <c r="T495" s="25" t="s">
        <v>11</v>
      </c>
      <c r="U495" s="25" t="s">
        <v>1544</v>
      </c>
      <c r="V495" s="25" t="s">
        <v>11</v>
      </c>
      <c r="W495" s="25" t="s">
        <v>11</v>
      </c>
      <c r="X495" s="25">
        <v>0</v>
      </c>
      <c r="Y495" s="25" t="s">
        <v>11</v>
      </c>
      <c r="Z495" s="25" t="s">
        <v>1539</v>
      </c>
      <c r="AA495" s="25" t="s">
        <v>11</v>
      </c>
      <c r="AB495" s="25" t="s">
        <v>11</v>
      </c>
      <c r="AC495" s="25" t="s">
        <v>11</v>
      </c>
      <c r="AD495" s="25">
        <v>460</v>
      </c>
      <c r="AE495" s="25">
        <v>0</v>
      </c>
      <c r="AF495" s="25">
        <v>760</v>
      </c>
      <c r="AG495" s="25" t="s">
        <v>1986</v>
      </c>
    </row>
    <row r="496" spans="1:33">
      <c r="A496" s="25" t="s">
        <v>1859</v>
      </c>
      <c r="B496" s="25" t="s">
        <v>1860</v>
      </c>
      <c r="C496" s="25" t="s">
        <v>1541</v>
      </c>
      <c r="D496" s="25" t="s">
        <v>11</v>
      </c>
      <c r="E496" s="25" t="s">
        <v>11</v>
      </c>
      <c r="F496" s="25" t="s">
        <v>11</v>
      </c>
      <c r="G496" s="25" t="s">
        <v>11</v>
      </c>
      <c r="H496" s="25" t="s">
        <v>1861</v>
      </c>
      <c r="I496" s="25" t="s">
        <v>11</v>
      </c>
      <c r="J496" s="25" t="s">
        <v>11</v>
      </c>
      <c r="K496" s="25" t="s">
        <v>11</v>
      </c>
      <c r="L496" s="25" t="s">
        <v>1623</v>
      </c>
      <c r="M496" s="25" t="s">
        <v>11</v>
      </c>
      <c r="N496" s="25" t="s">
        <v>11</v>
      </c>
      <c r="O496" s="25" t="s">
        <v>11</v>
      </c>
      <c r="P496" s="25" t="s">
        <v>11</v>
      </c>
      <c r="Q496" s="25" t="s">
        <v>11</v>
      </c>
      <c r="R496" s="25" t="s">
        <v>11</v>
      </c>
      <c r="S496" s="25" t="s">
        <v>11</v>
      </c>
      <c r="T496" s="25" t="s">
        <v>1768</v>
      </c>
      <c r="U496" s="25" t="s">
        <v>12</v>
      </c>
      <c r="V496" s="25" t="s">
        <v>11</v>
      </c>
      <c r="W496" s="25" t="s">
        <v>11</v>
      </c>
      <c r="X496" s="25">
        <v>0</v>
      </c>
      <c r="Y496" s="25" t="s">
        <v>11</v>
      </c>
      <c r="Z496" s="25" t="s">
        <v>1539</v>
      </c>
      <c r="AA496" s="25" t="s">
        <v>11</v>
      </c>
      <c r="AB496" s="25" t="s">
        <v>11</v>
      </c>
      <c r="AC496" s="25" t="s">
        <v>11</v>
      </c>
      <c r="AD496" s="25">
        <v>3640</v>
      </c>
      <c r="AE496" s="25">
        <v>0</v>
      </c>
      <c r="AF496" s="25">
        <v>30977.56</v>
      </c>
      <c r="AG496" s="25" t="s">
        <v>7369</v>
      </c>
    </row>
    <row r="497" spans="1:33">
      <c r="A497" s="25" t="s">
        <v>2479</v>
      </c>
      <c r="B497" s="25" t="s">
        <v>2480</v>
      </c>
      <c r="C497" s="25" t="s">
        <v>1536</v>
      </c>
      <c r="D497" s="25" t="s">
        <v>11</v>
      </c>
      <c r="E497" s="25" t="s">
        <v>11</v>
      </c>
      <c r="F497" s="25" t="s">
        <v>11</v>
      </c>
      <c r="G497" s="25" t="s">
        <v>11</v>
      </c>
      <c r="H497" s="25" t="s">
        <v>2481</v>
      </c>
      <c r="I497" s="25" t="s">
        <v>11</v>
      </c>
      <c r="J497" s="25" t="s">
        <v>11</v>
      </c>
      <c r="K497" s="25" t="s">
        <v>11</v>
      </c>
      <c r="L497" s="25" t="s">
        <v>1623</v>
      </c>
      <c r="M497" s="25" t="s">
        <v>11</v>
      </c>
      <c r="N497" s="25" t="s">
        <v>11</v>
      </c>
      <c r="O497" s="25" t="s">
        <v>11</v>
      </c>
      <c r="P497" s="25" t="s">
        <v>11</v>
      </c>
      <c r="Q497" s="25" t="s">
        <v>11</v>
      </c>
      <c r="R497" s="25" t="s">
        <v>11</v>
      </c>
      <c r="S497" s="25" t="s">
        <v>11</v>
      </c>
      <c r="T497" s="25" t="s">
        <v>1661</v>
      </c>
      <c r="U497" s="25" t="s">
        <v>14</v>
      </c>
      <c r="V497" s="25" t="s">
        <v>11</v>
      </c>
      <c r="W497" s="25" t="s">
        <v>11</v>
      </c>
      <c r="X497" s="25">
        <v>0</v>
      </c>
      <c r="Y497" s="25" t="s">
        <v>11</v>
      </c>
      <c r="Z497" s="25" t="s">
        <v>1539</v>
      </c>
      <c r="AA497" s="25" t="s">
        <v>11</v>
      </c>
      <c r="AB497" s="25" t="s">
        <v>11</v>
      </c>
      <c r="AC497" s="25" t="s">
        <v>11</v>
      </c>
      <c r="AD497" s="25">
        <v>970</v>
      </c>
      <c r="AE497" s="25">
        <v>0</v>
      </c>
      <c r="AF497" s="25">
        <v>7061.81</v>
      </c>
      <c r="AG497" s="25" t="s">
        <v>7370</v>
      </c>
    </row>
    <row r="498" spans="1:33">
      <c r="A498" s="25" t="s">
        <v>3751</v>
      </c>
      <c r="B498" s="25" t="s">
        <v>3752</v>
      </c>
      <c r="C498" s="25" t="s">
        <v>1536</v>
      </c>
      <c r="D498" s="25" t="s">
        <v>11</v>
      </c>
      <c r="E498" s="25" t="s">
        <v>11</v>
      </c>
      <c r="F498" s="25" t="s">
        <v>3753</v>
      </c>
      <c r="G498" s="25" t="s">
        <v>1546</v>
      </c>
      <c r="H498" s="25" t="s">
        <v>3754</v>
      </c>
      <c r="I498" s="25" t="s">
        <v>11</v>
      </c>
      <c r="J498" s="25" t="s">
        <v>11</v>
      </c>
      <c r="K498" s="25" t="s">
        <v>1689</v>
      </c>
      <c r="L498" s="25" t="s">
        <v>1623</v>
      </c>
      <c r="M498" s="25" t="s">
        <v>11</v>
      </c>
      <c r="N498" s="25" t="s">
        <v>11</v>
      </c>
      <c r="O498" s="25" t="s">
        <v>11</v>
      </c>
      <c r="P498" s="25" t="s">
        <v>3755</v>
      </c>
      <c r="Q498" s="25" t="s">
        <v>3754</v>
      </c>
      <c r="R498" s="25" t="s">
        <v>11</v>
      </c>
      <c r="S498" s="25" t="s">
        <v>11</v>
      </c>
      <c r="T498" s="25" t="s">
        <v>1858</v>
      </c>
      <c r="U498" s="25" t="s">
        <v>1563</v>
      </c>
      <c r="V498" s="25" t="s">
        <v>11</v>
      </c>
      <c r="W498" s="25" t="s">
        <v>11</v>
      </c>
      <c r="X498" s="25">
        <v>0</v>
      </c>
      <c r="Y498" s="25" t="s">
        <v>11</v>
      </c>
      <c r="Z498" s="25" t="s">
        <v>1539</v>
      </c>
      <c r="AA498" s="25" t="s">
        <v>11</v>
      </c>
      <c r="AB498" s="25" t="s">
        <v>11</v>
      </c>
      <c r="AC498" s="25" t="s">
        <v>11</v>
      </c>
      <c r="AD498" s="25">
        <v>0</v>
      </c>
      <c r="AE498" s="25">
        <v>0</v>
      </c>
      <c r="AF498" s="25">
        <v>960</v>
      </c>
      <c r="AG498" s="25" t="s">
        <v>1146</v>
      </c>
    </row>
    <row r="499" spans="1:33">
      <c r="A499" s="25" t="s">
        <v>5246</v>
      </c>
      <c r="B499" s="25" t="s">
        <v>5247</v>
      </c>
      <c r="C499" s="25" t="s">
        <v>1541</v>
      </c>
      <c r="D499" s="25" t="s">
        <v>11</v>
      </c>
      <c r="E499" s="25" t="s">
        <v>11</v>
      </c>
      <c r="F499" s="25" t="s">
        <v>11</v>
      </c>
      <c r="G499" s="25" t="s">
        <v>11</v>
      </c>
      <c r="H499" s="25" t="s">
        <v>4270</v>
      </c>
      <c r="I499" s="25" t="s">
        <v>11</v>
      </c>
      <c r="J499" s="25" t="s">
        <v>11</v>
      </c>
      <c r="K499" s="25" t="s">
        <v>11</v>
      </c>
      <c r="L499" s="25" t="s">
        <v>1623</v>
      </c>
      <c r="M499" s="25" t="s">
        <v>11</v>
      </c>
      <c r="N499" s="25" t="s">
        <v>11</v>
      </c>
      <c r="O499" s="25" t="s">
        <v>11</v>
      </c>
      <c r="P499" s="25" t="s">
        <v>11</v>
      </c>
      <c r="Q499" s="25" t="s">
        <v>11</v>
      </c>
      <c r="R499" s="25" t="s">
        <v>11</v>
      </c>
      <c r="S499" s="25" t="s">
        <v>11</v>
      </c>
      <c r="T499" s="25" t="s">
        <v>1768</v>
      </c>
      <c r="U499" s="25" t="s">
        <v>13</v>
      </c>
      <c r="V499" s="25" t="s">
        <v>11</v>
      </c>
      <c r="W499" s="25" t="s">
        <v>11</v>
      </c>
      <c r="X499" s="25">
        <v>0</v>
      </c>
      <c r="Y499" s="25" t="s">
        <v>11</v>
      </c>
      <c r="Z499" s="25" t="s">
        <v>1539</v>
      </c>
      <c r="AA499" s="25" t="s">
        <v>11</v>
      </c>
      <c r="AB499" s="25" t="s">
        <v>11</v>
      </c>
      <c r="AC499" s="25" t="s">
        <v>11</v>
      </c>
      <c r="AD499" s="25">
        <v>1560</v>
      </c>
      <c r="AE499" s="25">
        <v>0</v>
      </c>
      <c r="AF499" s="25">
        <v>29225.42</v>
      </c>
      <c r="AG499" s="25" t="s">
        <v>7371</v>
      </c>
    </row>
    <row r="500" spans="1:33">
      <c r="A500" s="25" t="s">
        <v>2491</v>
      </c>
      <c r="B500" s="25" t="s">
        <v>2492</v>
      </c>
      <c r="C500" s="25" t="s">
        <v>1536</v>
      </c>
      <c r="D500" s="25" t="s">
        <v>11</v>
      </c>
      <c r="E500" s="25" t="s">
        <v>11</v>
      </c>
      <c r="F500" s="25" t="s">
        <v>11</v>
      </c>
      <c r="G500" s="25" t="s">
        <v>11</v>
      </c>
      <c r="H500" s="25" t="s">
        <v>2493</v>
      </c>
      <c r="I500" s="25" t="s">
        <v>11</v>
      </c>
      <c r="J500" s="25" t="s">
        <v>11</v>
      </c>
      <c r="K500" s="25" t="s">
        <v>11</v>
      </c>
      <c r="L500" s="25" t="s">
        <v>1623</v>
      </c>
      <c r="M500" s="25" t="s">
        <v>1643</v>
      </c>
      <c r="N500" s="25" t="s">
        <v>11</v>
      </c>
      <c r="O500" s="25" t="s">
        <v>11</v>
      </c>
      <c r="P500" s="25" t="s">
        <v>11</v>
      </c>
      <c r="Q500" s="25" t="s">
        <v>11</v>
      </c>
      <c r="R500" s="25" t="s">
        <v>11</v>
      </c>
      <c r="S500" s="25" t="s">
        <v>11</v>
      </c>
      <c r="T500" s="25" t="s">
        <v>1644</v>
      </c>
      <c r="U500" s="25" t="s">
        <v>1544</v>
      </c>
      <c r="V500" s="25" t="s">
        <v>11</v>
      </c>
      <c r="W500" s="25" t="s">
        <v>11</v>
      </c>
      <c r="X500" s="25">
        <v>0</v>
      </c>
      <c r="Y500" s="25" t="s">
        <v>11</v>
      </c>
      <c r="Z500" s="25" t="s">
        <v>1539</v>
      </c>
      <c r="AA500" s="25" t="s">
        <v>11</v>
      </c>
      <c r="AB500" s="25" t="s">
        <v>11</v>
      </c>
      <c r="AC500" s="25" t="s">
        <v>11</v>
      </c>
      <c r="AD500" s="25">
        <v>4480</v>
      </c>
      <c r="AE500" s="25">
        <v>0</v>
      </c>
      <c r="AF500" s="25">
        <v>33217.760000000002</v>
      </c>
      <c r="AG500" s="25" t="s">
        <v>2494</v>
      </c>
    </row>
    <row r="501" spans="1:33">
      <c r="A501" s="25" t="s">
        <v>2211</v>
      </c>
      <c r="B501" s="25" t="s">
        <v>2212</v>
      </c>
      <c r="C501" s="25" t="s">
        <v>1541</v>
      </c>
      <c r="D501" s="25" t="s">
        <v>11</v>
      </c>
      <c r="E501" s="25" t="s">
        <v>11</v>
      </c>
      <c r="F501" s="25" t="s">
        <v>11</v>
      </c>
      <c r="G501" s="25" t="s">
        <v>11</v>
      </c>
      <c r="H501" s="25" t="s">
        <v>2213</v>
      </c>
      <c r="I501" s="25" t="s">
        <v>1554</v>
      </c>
      <c r="J501" s="25" t="s">
        <v>1623</v>
      </c>
      <c r="K501" s="25" t="s">
        <v>1537</v>
      </c>
      <c r="L501" s="25" t="s">
        <v>1623</v>
      </c>
      <c r="M501" s="25" t="s">
        <v>11</v>
      </c>
      <c r="N501" s="25" t="s">
        <v>11</v>
      </c>
      <c r="O501" s="25" t="s">
        <v>11</v>
      </c>
      <c r="P501" s="25" t="s">
        <v>11</v>
      </c>
      <c r="Q501" s="25" t="s">
        <v>11</v>
      </c>
      <c r="R501" s="25" t="s">
        <v>11</v>
      </c>
      <c r="S501" s="25" t="s">
        <v>11</v>
      </c>
      <c r="T501" s="25" t="s">
        <v>1891</v>
      </c>
      <c r="U501" s="25" t="s">
        <v>16</v>
      </c>
      <c r="V501" s="25" t="s">
        <v>11</v>
      </c>
      <c r="W501" s="25" t="s">
        <v>11</v>
      </c>
      <c r="X501" s="25">
        <v>0</v>
      </c>
      <c r="Y501" s="25" t="s">
        <v>11</v>
      </c>
      <c r="Z501" s="25" t="s">
        <v>1539</v>
      </c>
      <c r="AA501" s="25" t="s">
        <v>11</v>
      </c>
      <c r="AB501" s="25" t="s">
        <v>11</v>
      </c>
      <c r="AC501" s="25" t="s">
        <v>11</v>
      </c>
      <c r="AD501" s="25">
        <v>280</v>
      </c>
      <c r="AE501" s="25">
        <v>0</v>
      </c>
      <c r="AF501" s="25">
        <v>1880</v>
      </c>
      <c r="AG501" s="25" t="s">
        <v>1540</v>
      </c>
    </row>
    <row r="502" spans="1:33">
      <c r="A502" s="25" t="s">
        <v>4041</v>
      </c>
      <c r="B502" s="25" t="s">
        <v>4042</v>
      </c>
      <c r="C502" s="25" t="s">
        <v>11</v>
      </c>
      <c r="D502" s="25" t="s">
        <v>11</v>
      </c>
      <c r="E502" s="25" t="s">
        <v>11</v>
      </c>
      <c r="F502" s="25" t="s">
        <v>11</v>
      </c>
      <c r="G502" s="25" t="s">
        <v>11</v>
      </c>
      <c r="H502" s="25" t="s">
        <v>4043</v>
      </c>
      <c r="I502" s="25" t="s">
        <v>1547</v>
      </c>
      <c r="J502" s="25" t="s">
        <v>1623</v>
      </c>
      <c r="K502" s="25" t="s">
        <v>1689</v>
      </c>
      <c r="L502" s="25" t="s">
        <v>2329</v>
      </c>
      <c r="M502" s="25" t="s">
        <v>11</v>
      </c>
      <c r="N502" s="25" t="s">
        <v>11</v>
      </c>
      <c r="O502" s="25" t="s">
        <v>11</v>
      </c>
      <c r="P502" s="25" t="s">
        <v>11</v>
      </c>
      <c r="Q502" s="25" t="s">
        <v>11</v>
      </c>
      <c r="R502" s="25" t="s">
        <v>11</v>
      </c>
      <c r="S502" s="25" t="s">
        <v>11</v>
      </c>
      <c r="T502" s="25" t="s">
        <v>2963</v>
      </c>
      <c r="U502" s="25" t="s">
        <v>11</v>
      </c>
      <c r="V502" s="25" t="s">
        <v>11</v>
      </c>
      <c r="W502" s="25" t="s">
        <v>11</v>
      </c>
      <c r="X502" s="25">
        <v>0</v>
      </c>
      <c r="Y502" s="25" t="s">
        <v>11</v>
      </c>
      <c r="Z502" s="25" t="s">
        <v>1539</v>
      </c>
      <c r="AA502" s="25" t="s">
        <v>11</v>
      </c>
      <c r="AB502" s="25" t="s">
        <v>11</v>
      </c>
      <c r="AC502" s="25" t="s">
        <v>11</v>
      </c>
      <c r="AD502" s="25">
        <v>0</v>
      </c>
      <c r="AE502" s="25">
        <v>0</v>
      </c>
      <c r="AF502" s="25">
        <v>3316</v>
      </c>
      <c r="AG502" s="25" t="s">
        <v>1148</v>
      </c>
    </row>
    <row r="503" spans="1:33">
      <c r="A503" s="25" t="s">
        <v>3875</v>
      </c>
      <c r="B503" s="25" t="s">
        <v>3876</v>
      </c>
      <c r="C503" s="25" t="s">
        <v>1541</v>
      </c>
      <c r="D503" s="25" t="s">
        <v>11</v>
      </c>
      <c r="E503" s="25" t="s">
        <v>11</v>
      </c>
      <c r="F503" s="25" t="s">
        <v>11</v>
      </c>
      <c r="G503" s="25" t="s">
        <v>11</v>
      </c>
      <c r="H503" s="25" t="s">
        <v>3877</v>
      </c>
      <c r="I503" s="25" t="s">
        <v>11</v>
      </c>
      <c r="J503" s="25" t="s">
        <v>11</v>
      </c>
      <c r="K503" s="25" t="s">
        <v>11</v>
      </c>
      <c r="L503" s="25" t="s">
        <v>1623</v>
      </c>
      <c r="M503" s="25" t="s">
        <v>11</v>
      </c>
      <c r="N503" s="25" t="s">
        <v>11</v>
      </c>
      <c r="O503" s="25" t="s">
        <v>11</v>
      </c>
      <c r="P503" s="25" t="s">
        <v>11</v>
      </c>
      <c r="Q503" s="25" t="s">
        <v>11</v>
      </c>
      <c r="R503" s="25" t="s">
        <v>11</v>
      </c>
      <c r="S503" s="25" t="s">
        <v>11</v>
      </c>
      <c r="T503" s="25" t="s">
        <v>1775</v>
      </c>
      <c r="U503" s="25" t="s">
        <v>10</v>
      </c>
      <c r="V503" s="25" t="s">
        <v>11</v>
      </c>
      <c r="W503" s="25" t="s">
        <v>11</v>
      </c>
      <c r="X503" s="25">
        <v>0</v>
      </c>
      <c r="Y503" s="25" t="s">
        <v>11</v>
      </c>
      <c r="Z503" s="25" t="s">
        <v>1539</v>
      </c>
      <c r="AA503" s="25" t="s">
        <v>11</v>
      </c>
      <c r="AB503" s="25" t="s">
        <v>11</v>
      </c>
      <c r="AC503" s="25" t="s">
        <v>11</v>
      </c>
      <c r="AD503" s="25">
        <v>1120</v>
      </c>
      <c r="AE503" s="25">
        <v>0</v>
      </c>
      <c r="AF503" s="25">
        <v>7308.96</v>
      </c>
      <c r="AG503" s="25" t="s">
        <v>7372</v>
      </c>
    </row>
    <row r="504" spans="1:33">
      <c r="A504" s="25" t="s">
        <v>4471</v>
      </c>
      <c r="B504" s="25" t="s">
        <v>4472</v>
      </c>
      <c r="C504" s="25" t="s">
        <v>1541</v>
      </c>
      <c r="D504" s="25" t="s">
        <v>11</v>
      </c>
      <c r="E504" s="25" t="s">
        <v>11</v>
      </c>
      <c r="F504" s="25" t="s">
        <v>11</v>
      </c>
      <c r="G504" s="25" t="s">
        <v>11</v>
      </c>
      <c r="H504" s="25" t="s">
        <v>4473</v>
      </c>
      <c r="I504" s="25" t="s">
        <v>11</v>
      </c>
      <c r="J504" s="25" t="s">
        <v>11</v>
      </c>
      <c r="K504" s="25" t="s">
        <v>11</v>
      </c>
      <c r="L504" s="25" t="s">
        <v>1623</v>
      </c>
      <c r="M504" s="25" t="s">
        <v>11</v>
      </c>
      <c r="N504" s="25" t="s">
        <v>11</v>
      </c>
      <c r="O504" s="25" t="s">
        <v>11</v>
      </c>
      <c r="P504" s="25" t="s">
        <v>11</v>
      </c>
      <c r="Q504" s="25" t="s">
        <v>11</v>
      </c>
      <c r="R504" s="25" t="s">
        <v>11</v>
      </c>
      <c r="S504" s="25" t="s">
        <v>11</v>
      </c>
      <c r="T504" s="25" t="s">
        <v>3001</v>
      </c>
      <c r="U504" s="25" t="s">
        <v>1544</v>
      </c>
      <c r="V504" s="25" t="s">
        <v>11</v>
      </c>
      <c r="W504" s="25" t="s">
        <v>11</v>
      </c>
      <c r="X504" s="25">
        <v>0</v>
      </c>
      <c r="Y504" s="25" t="s">
        <v>11</v>
      </c>
      <c r="Z504" s="25" t="s">
        <v>1645</v>
      </c>
      <c r="AA504" s="25" t="s">
        <v>2886</v>
      </c>
      <c r="AB504" s="25" t="s">
        <v>1940</v>
      </c>
      <c r="AC504" s="25" t="s">
        <v>11</v>
      </c>
      <c r="AD504" s="25">
        <v>0</v>
      </c>
      <c r="AE504" s="25">
        <v>0</v>
      </c>
      <c r="AF504" s="25">
        <v>0</v>
      </c>
      <c r="AG504" s="25" t="s">
        <v>7</v>
      </c>
    </row>
    <row r="505" spans="1:33">
      <c r="A505" s="25" t="s">
        <v>3084</v>
      </c>
      <c r="B505" s="25" t="s">
        <v>3085</v>
      </c>
      <c r="C505" s="25" t="s">
        <v>1541</v>
      </c>
      <c r="D505" s="25" t="s">
        <v>11</v>
      </c>
      <c r="E505" s="25" t="s">
        <v>11</v>
      </c>
      <c r="F505" s="25" t="s">
        <v>11</v>
      </c>
      <c r="G505" s="25" t="s">
        <v>11</v>
      </c>
      <c r="H505" s="25" t="s">
        <v>1915</v>
      </c>
      <c r="I505" s="25" t="s">
        <v>11</v>
      </c>
      <c r="J505" s="25" t="s">
        <v>11</v>
      </c>
      <c r="K505" s="25" t="s">
        <v>11</v>
      </c>
      <c r="L505" s="25" t="s">
        <v>1623</v>
      </c>
      <c r="M505" s="25" t="s">
        <v>11</v>
      </c>
      <c r="N505" s="25" t="s">
        <v>11</v>
      </c>
      <c r="O505" s="25" t="s">
        <v>11</v>
      </c>
      <c r="P505" s="25" t="s">
        <v>11</v>
      </c>
      <c r="Q505" s="25" t="s">
        <v>11</v>
      </c>
      <c r="R505" s="25" t="s">
        <v>11</v>
      </c>
      <c r="S505" s="25" t="s">
        <v>11</v>
      </c>
      <c r="T505" s="25" t="s">
        <v>1661</v>
      </c>
      <c r="U505" s="25" t="s">
        <v>10</v>
      </c>
      <c r="V505" s="25" t="s">
        <v>11</v>
      </c>
      <c r="W505" s="25" t="s">
        <v>11</v>
      </c>
      <c r="X505" s="25">
        <v>0</v>
      </c>
      <c r="Y505" s="25" t="s">
        <v>11</v>
      </c>
      <c r="Z505" s="25" t="s">
        <v>1539</v>
      </c>
      <c r="AA505" s="25" t="s">
        <v>11</v>
      </c>
      <c r="AB505" s="25" t="s">
        <v>11</v>
      </c>
      <c r="AC505" s="25" t="s">
        <v>11</v>
      </c>
      <c r="AD505" s="25">
        <v>0</v>
      </c>
      <c r="AE505" s="25">
        <v>0</v>
      </c>
      <c r="AF505" s="25">
        <v>54738.21</v>
      </c>
      <c r="AG505" s="25" t="s">
        <v>7373</v>
      </c>
    </row>
    <row r="506" spans="1:33">
      <c r="A506" s="25" t="s">
        <v>4699</v>
      </c>
      <c r="B506" s="25" t="s">
        <v>4700</v>
      </c>
      <c r="C506" s="25" t="s">
        <v>1541</v>
      </c>
      <c r="D506" s="25" t="s">
        <v>11</v>
      </c>
      <c r="E506" s="25" t="s">
        <v>11</v>
      </c>
      <c r="F506" s="25" t="s">
        <v>11</v>
      </c>
      <c r="G506" s="25" t="s">
        <v>11</v>
      </c>
      <c r="H506" s="25" t="s">
        <v>4701</v>
      </c>
      <c r="I506" s="25" t="s">
        <v>11</v>
      </c>
      <c r="J506" s="25" t="s">
        <v>11</v>
      </c>
      <c r="K506" s="25" t="s">
        <v>11</v>
      </c>
      <c r="L506" s="25" t="s">
        <v>1623</v>
      </c>
      <c r="M506" s="25" t="s">
        <v>11</v>
      </c>
      <c r="N506" s="25" t="s">
        <v>11</v>
      </c>
      <c r="O506" s="25" t="s">
        <v>11</v>
      </c>
      <c r="P506" s="25" t="s">
        <v>11</v>
      </c>
      <c r="Q506" s="25" t="s">
        <v>11</v>
      </c>
      <c r="R506" s="25" t="s">
        <v>11</v>
      </c>
      <c r="S506" s="25" t="s">
        <v>11</v>
      </c>
      <c r="T506" s="25" t="s">
        <v>1651</v>
      </c>
      <c r="U506" s="25" t="s">
        <v>16</v>
      </c>
      <c r="V506" s="25" t="s">
        <v>11</v>
      </c>
      <c r="W506" s="25" t="s">
        <v>11</v>
      </c>
      <c r="X506" s="25">
        <v>0</v>
      </c>
      <c r="Y506" s="25" t="s">
        <v>11</v>
      </c>
      <c r="Z506" s="25" t="s">
        <v>1645</v>
      </c>
      <c r="AA506" s="25" t="s">
        <v>4702</v>
      </c>
      <c r="AB506" s="25" t="s">
        <v>2371</v>
      </c>
      <c r="AC506" s="25" t="s">
        <v>62</v>
      </c>
      <c r="AD506" s="25">
        <v>280</v>
      </c>
      <c r="AE506" s="25">
        <v>0</v>
      </c>
      <c r="AF506" s="25">
        <v>0</v>
      </c>
      <c r="AG506" s="25" t="s">
        <v>953</v>
      </c>
    </row>
    <row r="507" spans="1:33">
      <c r="A507" s="25" t="s">
        <v>3067</v>
      </c>
      <c r="B507" s="25" t="s">
        <v>3068</v>
      </c>
      <c r="C507" s="25" t="s">
        <v>1536</v>
      </c>
      <c r="D507" s="25" t="s">
        <v>11</v>
      </c>
      <c r="E507" s="25" t="s">
        <v>11</v>
      </c>
      <c r="F507" s="25" t="s">
        <v>11</v>
      </c>
      <c r="G507" s="25" t="s">
        <v>11</v>
      </c>
      <c r="H507" s="25" t="s">
        <v>3069</v>
      </c>
      <c r="I507" s="25" t="s">
        <v>11</v>
      </c>
      <c r="J507" s="25" t="s">
        <v>11</v>
      </c>
      <c r="K507" s="25" t="s">
        <v>11</v>
      </c>
      <c r="L507" s="25" t="s">
        <v>1623</v>
      </c>
      <c r="M507" s="25" t="s">
        <v>1643</v>
      </c>
      <c r="N507" s="25" t="s">
        <v>11</v>
      </c>
      <c r="O507" s="25" t="s">
        <v>11</v>
      </c>
      <c r="P507" s="25" t="s">
        <v>11</v>
      </c>
      <c r="Q507" s="25" t="s">
        <v>11</v>
      </c>
      <c r="R507" s="25" t="s">
        <v>11</v>
      </c>
      <c r="S507" s="25" t="s">
        <v>11</v>
      </c>
      <c r="T507" s="25" t="s">
        <v>1775</v>
      </c>
      <c r="U507" s="25" t="s">
        <v>14</v>
      </c>
      <c r="V507" s="25" t="s">
        <v>11</v>
      </c>
      <c r="W507" s="25" t="s">
        <v>11</v>
      </c>
      <c r="X507" s="25">
        <v>0</v>
      </c>
      <c r="Y507" s="25" t="s">
        <v>11</v>
      </c>
      <c r="Z507" s="25" t="s">
        <v>1539</v>
      </c>
      <c r="AA507" s="25" t="s">
        <v>11</v>
      </c>
      <c r="AB507" s="25" t="s">
        <v>11</v>
      </c>
      <c r="AC507" s="25" t="s">
        <v>11</v>
      </c>
      <c r="AD507" s="25">
        <v>400</v>
      </c>
      <c r="AE507" s="25">
        <v>0</v>
      </c>
      <c r="AF507" s="25">
        <v>2901.52</v>
      </c>
      <c r="AG507" s="25" t="s">
        <v>7374</v>
      </c>
    </row>
    <row r="508" spans="1:33">
      <c r="A508" s="25" t="s">
        <v>4230</v>
      </c>
      <c r="B508" s="25" t="s">
        <v>4231</v>
      </c>
      <c r="C508" s="25" t="s">
        <v>1541</v>
      </c>
      <c r="D508" s="25" t="s">
        <v>11</v>
      </c>
      <c r="E508" s="25" t="s">
        <v>11</v>
      </c>
      <c r="F508" s="25" t="s">
        <v>11</v>
      </c>
      <c r="G508" s="25" t="s">
        <v>11</v>
      </c>
      <c r="H508" s="25" t="s">
        <v>4232</v>
      </c>
      <c r="I508" s="25" t="s">
        <v>11</v>
      </c>
      <c r="J508" s="25" t="s">
        <v>11</v>
      </c>
      <c r="K508" s="25" t="s">
        <v>11</v>
      </c>
      <c r="L508" s="25" t="s">
        <v>1623</v>
      </c>
      <c r="M508" s="25" t="s">
        <v>11</v>
      </c>
      <c r="N508" s="25" t="s">
        <v>11</v>
      </c>
      <c r="O508" s="25" t="s">
        <v>11</v>
      </c>
      <c r="P508" s="25" t="s">
        <v>11</v>
      </c>
      <c r="Q508" s="25" t="s">
        <v>11</v>
      </c>
      <c r="R508" s="25" t="s">
        <v>11</v>
      </c>
      <c r="S508" s="25" t="s">
        <v>11</v>
      </c>
      <c r="T508" s="25" t="s">
        <v>1633</v>
      </c>
      <c r="U508" s="25" t="s">
        <v>1544</v>
      </c>
      <c r="V508" s="25" t="s">
        <v>11</v>
      </c>
      <c r="W508" s="25" t="s">
        <v>11</v>
      </c>
      <c r="X508" s="25">
        <v>0</v>
      </c>
      <c r="Y508" s="25" t="s">
        <v>11</v>
      </c>
      <c r="Z508" s="25" t="s">
        <v>1539</v>
      </c>
      <c r="AA508" s="25" t="s">
        <v>11</v>
      </c>
      <c r="AB508" s="25" t="s">
        <v>11</v>
      </c>
      <c r="AC508" s="25" t="s">
        <v>11</v>
      </c>
      <c r="AD508" s="25">
        <v>410</v>
      </c>
      <c r="AE508" s="25">
        <v>0</v>
      </c>
      <c r="AF508" s="25">
        <v>48800</v>
      </c>
      <c r="AG508" s="25" t="s">
        <v>4233</v>
      </c>
    </row>
    <row r="509" spans="1:33">
      <c r="A509" s="25" t="s">
        <v>4889</v>
      </c>
      <c r="B509" s="25" t="s">
        <v>4890</v>
      </c>
      <c r="C509" s="25" t="s">
        <v>1541</v>
      </c>
      <c r="D509" s="25" t="s">
        <v>11</v>
      </c>
      <c r="E509" s="25" t="s">
        <v>11</v>
      </c>
      <c r="F509" s="25" t="s">
        <v>11</v>
      </c>
      <c r="G509" s="25" t="s">
        <v>11</v>
      </c>
      <c r="H509" s="25" t="s">
        <v>4357</v>
      </c>
      <c r="I509" s="25" t="s">
        <v>11</v>
      </c>
      <c r="J509" s="25" t="s">
        <v>11</v>
      </c>
      <c r="K509" s="25" t="s">
        <v>11</v>
      </c>
      <c r="L509" s="25" t="s">
        <v>1623</v>
      </c>
      <c r="M509" s="25" t="s">
        <v>1643</v>
      </c>
      <c r="N509" s="25" t="s">
        <v>11</v>
      </c>
      <c r="O509" s="25" t="s">
        <v>11</v>
      </c>
      <c r="P509" s="25" t="s">
        <v>11</v>
      </c>
      <c r="Q509" s="25" t="s">
        <v>11</v>
      </c>
      <c r="R509" s="25" t="s">
        <v>11</v>
      </c>
      <c r="S509" s="25" t="s">
        <v>11</v>
      </c>
      <c r="T509" s="25" t="s">
        <v>1644</v>
      </c>
      <c r="U509" s="25" t="s">
        <v>1544</v>
      </c>
      <c r="V509" s="25" t="s">
        <v>11</v>
      </c>
      <c r="W509" s="25" t="s">
        <v>11</v>
      </c>
      <c r="X509" s="25">
        <v>0</v>
      </c>
      <c r="Y509" s="25" t="s">
        <v>11</v>
      </c>
      <c r="Z509" s="25" t="s">
        <v>1645</v>
      </c>
      <c r="AA509" s="25" t="s">
        <v>2886</v>
      </c>
      <c r="AB509" s="25" t="s">
        <v>4127</v>
      </c>
      <c r="AC509" s="25" t="s">
        <v>958</v>
      </c>
      <c r="AD509" s="25">
        <v>0</v>
      </c>
      <c r="AE509" s="25">
        <v>0</v>
      </c>
      <c r="AF509" s="25">
        <v>0</v>
      </c>
      <c r="AG509" s="25" t="s">
        <v>7</v>
      </c>
    </row>
    <row r="510" spans="1:33">
      <c r="A510" s="25" t="s">
        <v>4516</v>
      </c>
      <c r="B510" s="25" t="s">
        <v>4517</v>
      </c>
      <c r="C510" s="25" t="s">
        <v>1536</v>
      </c>
      <c r="D510" s="25" t="s">
        <v>11</v>
      </c>
      <c r="E510" s="25" t="s">
        <v>11</v>
      </c>
      <c r="F510" s="25" t="s">
        <v>11</v>
      </c>
      <c r="G510" s="25" t="s">
        <v>11</v>
      </c>
      <c r="H510" s="25" t="s">
        <v>4518</v>
      </c>
      <c r="I510" s="25" t="s">
        <v>1554</v>
      </c>
      <c r="J510" s="25" t="s">
        <v>1623</v>
      </c>
      <c r="K510" s="25" t="s">
        <v>3429</v>
      </c>
      <c r="L510" s="25" t="s">
        <v>1331</v>
      </c>
      <c r="M510" s="25" t="s">
        <v>11</v>
      </c>
      <c r="N510" s="25" t="s">
        <v>11</v>
      </c>
      <c r="O510" s="25" t="s">
        <v>11</v>
      </c>
      <c r="P510" s="25" t="s">
        <v>11</v>
      </c>
      <c r="Q510" s="25" t="s">
        <v>11</v>
      </c>
      <c r="R510" s="25" t="s">
        <v>11</v>
      </c>
      <c r="S510" s="25" t="s">
        <v>11</v>
      </c>
      <c r="T510" s="25" t="s">
        <v>1625</v>
      </c>
      <c r="U510" s="25" t="s">
        <v>10</v>
      </c>
      <c r="V510" s="25" t="s">
        <v>11</v>
      </c>
      <c r="W510" s="25" t="s">
        <v>11</v>
      </c>
      <c r="X510" s="25">
        <v>0</v>
      </c>
      <c r="Y510" s="25" t="s">
        <v>11</v>
      </c>
      <c r="Z510" s="25" t="s">
        <v>1539</v>
      </c>
      <c r="AA510" s="25" t="s">
        <v>11</v>
      </c>
      <c r="AB510" s="25" t="s">
        <v>11</v>
      </c>
      <c r="AC510" s="25" t="s">
        <v>11</v>
      </c>
      <c r="AD510" s="25">
        <v>560</v>
      </c>
      <c r="AE510" s="25">
        <v>0</v>
      </c>
      <c r="AF510" s="25">
        <v>48800</v>
      </c>
      <c r="AG510" s="25" t="s">
        <v>1926</v>
      </c>
    </row>
    <row r="511" spans="1:33">
      <c r="A511" s="25" t="s">
        <v>4758</v>
      </c>
      <c r="B511" s="25" t="s">
        <v>4759</v>
      </c>
      <c r="C511" s="25" t="s">
        <v>1541</v>
      </c>
      <c r="D511" s="25" t="s">
        <v>11</v>
      </c>
      <c r="E511" s="25" t="s">
        <v>11</v>
      </c>
      <c r="F511" s="25" t="s">
        <v>4760</v>
      </c>
      <c r="G511" s="25" t="s">
        <v>1966</v>
      </c>
      <c r="H511" s="25" t="s">
        <v>4761</v>
      </c>
      <c r="I511" s="25" t="s">
        <v>1550</v>
      </c>
      <c r="J511" s="25" t="s">
        <v>1623</v>
      </c>
      <c r="K511" s="25" t="s">
        <v>2138</v>
      </c>
      <c r="L511" s="25" t="s">
        <v>1623</v>
      </c>
      <c r="M511" s="25" t="s">
        <v>11</v>
      </c>
      <c r="N511" s="25" t="s">
        <v>11</v>
      </c>
      <c r="O511" s="25" t="s">
        <v>4761</v>
      </c>
      <c r="P511" s="25" t="s">
        <v>11</v>
      </c>
      <c r="Q511" s="25" t="s">
        <v>11</v>
      </c>
      <c r="R511" s="25" t="s">
        <v>11</v>
      </c>
      <c r="S511" s="25" t="s">
        <v>11</v>
      </c>
      <c r="T511" s="25" t="s">
        <v>4647</v>
      </c>
      <c r="U511" s="25" t="s">
        <v>1544</v>
      </c>
      <c r="V511" s="25" t="s">
        <v>11</v>
      </c>
      <c r="W511" s="25" t="s">
        <v>11</v>
      </c>
      <c r="X511" s="25">
        <v>0</v>
      </c>
      <c r="Y511" s="25" t="s">
        <v>11</v>
      </c>
      <c r="Z511" s="25" t="s">
        <v>1539</v>
      </c>
      <c r="AA511" s="25" t="s">
        <v>11</v>
      </c>
      <c r="AB511" s="25" t="s">
        <v>11</v>
      </c>
      <c r="AC511" s="25" t="s">
        <v>11</v>
      </c>
      <c r="AD511" s="25">
        <v>230</v>
      </c>
      <c r="AE511" s="25">
        <v>0</v>
      </c>
      <c r="AF511" s="25">
        <v>780</v>
      </c>
      <c r="AG511" s="25" t="s">
        <v>7163</v>
      </c>
    </row>
    <row r="512" spans="1:33">
      <c r="A512" s="25" t="s">
        <v>2820</v>
      </c>
      <c r="B512" s="25" t="s">
        <v>2821</v>
      </c>
      <c r="C512" s="25" t="s">
        <v>1541</v>
      </c>
      <c r="D512" s="25" t="s">
        <v>11</v>
      </c>
      <c r="E512" s="25" t="s">
        <v>11</v>
      </c>
      <c r="F512" s="25" t="s">
        <v>11</v>
      </c>
      <c r="G512" s="25" t="s">
        <v>11</v>
      </c>
      <c r="H512" s="25" t="s">
        <v>2822</v>
      </c>
      <c r="I512" s="25" t="s">
        <v>11</v>
      </c>
      <c r="J512" s="25" t="s">
        <v>11</v>
      </c>
      <c r="K512" s="25" t="s">
        <v>11</v>
      </c>
      <c r="L512" s="25" t="s">
        <v>1623</v>
      </c>
      <c r="M512" s="25" t="s">
        <v>11</v>
      </c>
      <c r="N512" s="25" t="s">
        <v>11</v>
      </c>
      <c r="O512" s="25" t="s">
        <v>11</v>
      </c>
      <c r="P512" s="25" t="s">
        <v>11</v>
      </c>
      <c r="Q512" s="25" t="s">
        <v>11</v>
      </c>
      <c r="R512" s="25" t="s">
        <v>11</v>
      </c>
      <c r="S512" s="25" t="s">
        <v>11</v>
      </c>
      <c r="T512" s="25" t="s">
        <v>1832</v>
      </c>
      <c r="U512" s="25" t="s">
        <v>14</v>
      </c>
      <c r="V512" s="25" t="s">
        <v>11</v>
      </c>
      <c r="W512" s="25" t="s">
        <v>11</v>
      </c>
      <c r="X512" s="25">
        <v>0</v>
      </c>
      <c r="Y512" s="25" t="s">
        <v>11</v>
      </c>
      <c r="Z512" s="25" t="s">
        <v>1539</v>
      </c>
      <c r="AA512" s="25" t="s">
        <v>11</v>
      </c>
      <c r="AB512" s="25" t="s">
        <v>11</v>
      </c>
      <c r="AC512" s="25" t="s">
        <v>11</v>
      </c>
      <c r="AD512" s="25">
        <v>2800</v>
      </c>
      <c r="AE512" s="25">
        <v>0</v>
      </c>
      <c r="AF512" s="25">
        <v>11725</v>
      </c>
      <c r="AG512" s="25" t="s">
        <v>7375</v>
      </c>
    </row>
    <row r="513" spans="1:33">
      <c r="A513" s="25" t="s">
        <v>2453</v>
      </c>
      <c r="B513" s="25" t="s">
        <v>2454</v>
      </c>
      <c r="C513" s="25" t="s">
        <v>1541</v>
      </c>
      <c r="D513" s="25" t="s">
        <v>11</v>
      </c>
      <c r="E513" s="25" t="s">
        <v>11</v>
      </c>
      <c r="F513" s="25" t="s">
        <v>2455</v>
      </c>
      <c r="G513" s="25" t="s">
        <v>1630</v>
      </c>
      <c r="H513" s="25" t="s">
        <v>2456</v>
      </c>
      <c r="I513" s="25" t="s">
        <v>1567</v>
      </c>
      <c r="J513" s="25" t="s">
        <v>1623</v>
      </c>
      <c r="K513" s="25" t="s">
        <v>2305</v>
      </c>
      <c r="L513" s="25" t="s">
        <v>1623</v>
      </c>
      <c r="M513" s="25" t="s">
        <v>11</v>
      </c>
      <c r="N513" s="25" t="s">
        <v>11</v>
      </c>
      <c r="O513" s="25" t="s">
        <v>11</v>
      </c>
      <c r="P513" s="25" t="s">
        <v>11</v>
      </c>
      <c r="Q513" s="25" t="s">
        <v>11</v>
      </c>
      <c r="R513" s="25" t="s">
        <v>11</v>
      </c>
      <c r="S513" s="25" t="s">
        <v>11</v>
      </c>
      <c r="T513" s="25" t="s">
        <v>2457</v>
      </c>
      <c r="U513" s="25" t="s">
        <v>1562</v>
      </c>
      <c r="V513" s="25" t="s">
        <v>11</v>
      </c>
      <c r="W513" s="25" t="s">
        <v>11</v>
      </c>
      <c r="X513" s="25">
        <v>0</v>
      </c>
      <c r="Y513" s="25" t="s">
        <v>11</v>
      </c>
      <c r="Z513" s="25" t="s">
        <v>1539</v>
      </c>
      <c r="AA513" s="25" t="s">
        <v>11</v>
      </c>
      <c r="AB513" s="25" t="s">
        <v>11</v>
      </c>
      <c r="AC513" s="25" t="s">
        <v>11</v>
      </c>
      <c r="AD513" s="25">
        <v>560</v>
      </c>
      <c r="AE513" s="25">
        <v>0</v>
      </c>
      <c r="AF513" s="25">
        <v>9982.67</v>
      </c>
      <c r="AG513" s="25" t="s">
        <v>7376</v>
      </c>
    </row>
    <row r="514" spans="1:33">
      <c r="A514" s="25" t="s">
        <v>2919</v>
      </c>
      <c r="B514" s="25" t="s">
        <v>2920</v>
      </c>
      <c r="C514" s="25" t="s">
        <v>1541</v>
      </c>
      <c r="D514" s="25" t="s">
        <v>11</v>
      </c>
      <c r="E514" s="25" t="s">
        <v>11</v>
      </c>
      <c r="F514" s="25" t="s">
        <v>11</v>
      </c>
      <c r="G514" s="25" t="s">
        <v>11</v>
      </c>
      <c r="H514" s="25" t="s">
        <v>2921</v>
      </c>
      <c r="I514" s="25" t="s">
        <v>11</v>
      </c>
      <c r="J514" s="25" t="s">
        <v>11</v>
      </c>
      <c r="K514" s="25" t="s">
        <v>11</v>
      </c>
      <c r="L514" s="25" t="s">
        <v>1623</v>
      </c>
      <c r="M514" s="25" t="s">
        <v>11</v>
      </c>
      <c r="N514" s="25" t="s">
        <v>11</v>
      </c>
      <c r="O514" s="25" t="s">
        <v>11</v>
      </c>
      <c r="P514" s="25" t="s">
        <v>11</v>
      </c>
      <c r="Q514" s="25" t="s">
        <v>11</v>
      </c>
      <c r="R514" s="25" t="s">
        <v>11</v>
      </c>
      <c r="S514" s="25" t="s">
        <v>11</v>
      </c>
      <c r="T514" s="25" t="s">
        <v>2025</v>
      </c>
      <c r="U514" s="25" t="s">
        <v>1544</v>
      </c>
      <c r="V514" s="25" t="s">
        <v>11</v>
      </c>
      <c r="W514" s="25" t="s">
        <v>11</v>
      </c>
      <c r="X514" s="25">
        <v>0</v>
      </c>
      <c r="Y514" s="25" t="s">
        <v>11</v>
      </c>
      <c r="Z514" s="25" t="s">
        <v>1539</v>
      </c>
      <c r="AA514" s="25" t="s">
        <v>11</v>
      </c>
      <c r="AB514" s="25" t="s">
        <v>11</v>
      </c>
      <c r="AC514" s="25" t="s">
        <v>11</v>
      </c>
      <c r="AD514" s="25">
        <v>1760</v>
      </c>
      <c r="AE514" s="25">
        <v>0</v>
      </c>
      <c r="AF514" s="25">
        <v>17177.830000000002</v>
      </c>
      <c r="AG514" s="25" t="s">
        <v>7377</v>
      </c>
    </row>
    <row r="515" spans="1:33">
      <c r="A515" s="25" t="s">
        <v>3053</v>
      </c>
      <c r="B515" s="25" t="s">
        <v>3054</v>
      </c>
      <c r="C515" s="25" t="s">
        <v>1541</v>
      </c>
      <c r="D515" s="25" t="s">
        <v>11</v>
      </c>
      <c r="E515" s="25" t="s">
        <v>11</v>
      </c>
      <c r="F515" s="25" t="s">
        <v>11</v>
      </c>
      <c r="G515" s="25" t="s">
        <v>11</v>
      </c>
      <c r="H515" s="25" t="s">
        <v>2392</v>
      </c>
      <c r="I515" s="25" t="s">
        <v>11</v>
      </c>
      <c r="J515" s="25" t="s">
        <v>11</v>
      </c>
      <c r="K515" s="25" t="s">
        <v>11</v>
      </c>
      <c r="L515" s="25" t="s">
        <v>1623</v>
      </c>
      <c r="M515" s="25" t="s">
        <v>11</v>
      </c>
      <c r="N515" s="25" t="s">
        <v>11</v>
      </c>
      <c r="O515" s="25" t="s">
        <v>11</v>
      </c>
      <c r="P515" s="25" t="s">
        <v>11</v>
      </c>
      <c r="Q515" s="25" t="s">
        <v>11</v>
      </c>
      <c r="R515" s="25" t="s">
        <v>11</v>
      </c>
      <c r="S515" s="25" t="s">
        <v>11</v>
      </c>
      <c r="T515" s="25" t="s">
        <v>1895</v>
      </c>
      <c r="U515" s="25" t="s">
        <v>14</v>
      </c>
      <c r="V515" s="25" t="s">
        <v>11</v>
      </c>
      <c r="W515" s="25" t="s">
        <v>11</v>
      </c>
      <c r="X515" s="25">
        <v>0</v>
      </c>
      <c r="Y515" s="25" t="s">
        <v>11</v>
      </c>
      <c r="Z515" s="25" t="s">
        <v>1539</v>
      </c>
      <c r="AA515" s="25" t="s">
        <v>11</v>
      </c>
      <c r="AB515" s="25" t="s">
        <v>11</v>
      </c>
      <c r="AC515" s="25" t="s">
        <v>11</v>
      </c>
      <c r="AD515" s="25">
        <v>0</v>
      </c>
      <c r="AE515" s="25">
        <v>0</v>
      </c>
      <c r="AF515" s="25">
        <v>33775</v>
      </c>
      <c r="AG515" s="25" t="s">
        <v>7378</v>
      </c>
    </row>
    <row r="516" spans="1:33">
      <c r="A516" s="25" t="s">
        <v>3070</v>
      </c>
      <c r="B516" s="25" t="s">
        <v>3071</v>
      </c>
      <c r="C516" s="25" t="s">
        <v>1541</v>
      </c>
      <c r="D516" s="25" t="s">
        <v>11</v>
      </c>
      <c r="E516" s="25" t="s">
        <v>11</v>
      </c>
      <c r="F516" s="25" t="s">
        <v>11</v>
      </c>
      <c r="G516" s="25" t="s">
        <v>11</v>
      </c>
      <c r="H516" s="25" t="s">
        <v>3072</v>
      </c>
      <c r="I516" s="25" t="s">
        <v>11</v>
      </c>
      <c r="J516" s="25" t="s">
        <v>11</v>
      </c>
      <c r="K516" s="25" t="s">
        <v>11</v>
      </c>
      <c r="L516" s="25" t="s">
        <v>1623</v>
      </c>
      <c r="M516" s="25" t="s">
        <v>11</v>
      </c>
      <c r="N516" s="25" t="s">
        <v>11</v>
      </c>
      <c r="O516" s="25" t="s">
        <v>11</v>
      </c>
      <c r="P516" s="25" t="s">
        <v>11</v>
      </c>
      <c r="Q516" s="25" t="s">
        <v>11</v>
      </c>
      <c r="R516" s="25" t="s">
        <v>11</v>
      </c>
      <c r="S516" s="25" t="s">
        <v>11</v>
      </c>
      <c r="T516" s="25" t="s">
        <v>2232</v>
      </c>
      <c r="U516" s="25" t="s">
        <v>18</v>
      </c>
      <c r="V516" s="25" t="s">
        <v>11</v>
      </c>
      <c r="W516" s="25" t="s">
        <v>11</v>
      </c>
      <c r="X516" s="25">
        <v>0</v>
      </c>
      <c r="Y516" s="25" t="s">
        <v>11</v>
      </c>
      <c r="Z516" s="25" t="s">
        <v>1539</v>
      </c>
      <c r="AA516" s="25" t="s">
        <v>11</v>
      </c>
      <c r="AB516" s="25" t="s">
        <v>11</v>
      </c>
      <c r="AC516" s="25" t="s">
        <v>11</v>
      </c>
      <c r="AD516" s="25">
        <v>1500</v>
      </c>
      <c r="AE516" s="25">
        <v>0</v>
      </c>
      <c r="AF516" s="25">
        <v>10325.700000000001</v>
      </c>
      <c r="AG516" s="25" t="s">
        <v>7379</v>
      </c>
    </row>
    <row r="517" spans="1:33">
      <c r="A517" s="25" t="s">
        <v>2085</v>
      </c>
      <c r="B517" s="25" t="s">
        <v>2086</v>
      </c>
      <c r="C517" s="25" t="s">
        <v>1536</v>
      </c>
      <c r="D517" s="25" t="s">
        <v>11</v>
      </c>
      <c r="E517" s="25" t="s">
        <v>11</v>
      </c>
      <c r="F517" s="25" t="s">
        <v>2087</v>
      </c>
      <c r="G517" s="25" t="s">
        <v>1564</v>
      </c>
      <c r="H517" s="25" t="s">
        <v>2088</v>
      </c>
      <c r="I517" s="25" t="s">
        <v>1568</v>
      </c>
      <c r="J517" s="25" t="s">
        <v>1623</v>
      </c>
      <c r="K517" s="25" t="s">
        <v>2089</v>
      </c>
      <c r="L517" s="25" t="s">
        <v>1623</v>
      </c>
      <c r="M517" s="25" t="s">
        <v>11</v>
      </c>
      <c r="N517" s="25" t="s">
        <v>11</v>
      </c>
      <c r="O517" s="25" t="s">
        <v>11</v>
      </c>
      <c r="P517" s="25" t="s">
        <v>11</v>
      </c>
      <c r="Q517" s="25" t="s">
        <v>11</v>
      </c>
      <c r="R517" s="25" t="s">
        <v>11</v>
      </c>
      <c r="S517" s="25" t="s">
        <v>11</v>
      </c>
      <c r="T517" s="25" t="s">
        <v>1651</v>
      </c>
      <c r="U517" s="25" t="s">
        <v>10</v>
      </c>
      <c r="V517" s="25" t="s">
        <v>11</v>
      </c>
      <c r="W517" s="25" t="s">
        <v>11</v>
      </c>
      <c r="X517" s="25">
        <v>0</v>
      </c>
      <c r="Y517" s="25" t="s">
        <v>11</v>
      </c>
      <c r="Z517" s="25" t="s">
        <v>1539</v>
      </c>
      <c r="AA517" s="25" t="s">
        <v>11</v>
      </c>
      <c r="AB517" s="25" t="s">
        <v>11</v>
      </c>
      <c r="AC517" s="25" t="s">
        <v>11</v>
      </c>
      <c r="AD517" s="25">
        <v>0</v>
      </c>
      <c r="AE517" s="25">
        <v>0</v>
      </c>
      <c r="AF517" s="25">
        <v>3316</v>
      </c>
      <c r="AG517" s="25" t="s">
        <v>1148</v>
      </c>
    </row>
    <row r="518" spans="1:33">
      <c r="A518" s="25" t="s">
        <v>3315</v>
      </c>
      <c r="B518" s="25" t="s">
        <v>3316</v>
      </c>
      <c r="C518" s="25" t="s">
        <v>1541</v>
      </c>
      <c r="D518" s="25" t="s">
        <v>11</v>
      </c>
      <c r="E518" s="25" t="s">
        <v>11</v>
      </c>
      <c r="F518" s="25" t="s">
        <v>11</v>
      </c>
      <c r="G518" s="25" t="s">
        <v>11</v>
      </c>
      <c r="H518" s="25" t="s">
        <v>3317</v>
      </c>
      <c r="I518" s="25" t="s">
        <v>11</v>
      </c>
      <c r="J518" s="25" t="s">
        <v>11</v>
      </c>
      <c r="K518" s="25" t="s">
        <v>11</v>
      </c>
      <c r="L518" s="25" t="s">
        <v>1623</v>
      </c>
      <c r="M518" s="25" t="s">
        <v>11</v>
      </c>
      <c r="N518" s="25" t="s">
        <v>11</v>
      </c>
      <c r="O518" s="25" t="s">
        <v>11</v>
      </c>
      <c r="P518" s="25" t="s">
        <v>11</v>
      </c>
      <c r="Q518" s="25" t="s">
        <v>11</v>
      </c>
      <c r="R518" s="25" t="s">
        <v>11</v>
      </c>
      <c r="S518" s="25" t="s">
        <v>11</v>
      </c>
      <c r="T518" s="25" t="s">
        <v>3318</v>
      </c>
      <c r="U518" s="25" t="s">
        <v>14</v>
      </c>
      <c r="V518" s="25" t="s">
        <v>11</v>
      </c>
      <c r="W518" s="25" t="s">
        <v>11</v>
      </c>
      <c r="X518" s="25">
        <v>0</v>
      </c>
      <c r="Y518" s="25" t="s">
        <v>11</v>
      </c>
      <c r="Z518" s="25" t="s">
        <v>1539</v>
      </c>
      <c r="AA518" s="25" t="s">
        <v>11</v>
      </c>
      <c r="AB518" s="25" t="s">
        <v>11</v>
      </c>
      <c r="AC518" s="25" t="s">
        <v>11</v>
      </c>
      <c r="AD518" s="25">
        <v>0</v>
      </c>
      <c r="AE518" s="25">
        <v>0</v>
      </c>
      <c r="AF518" s="25">
        <v>0</v>
      </c>
      <c r="AG518" s="25" t="s">
        <v>7</v>
      </c>
    </row>
    <row r="519" spans="1:33">
      <c r="A519" s="25" t="s">
        <v>4535</v>
      </c>
      <c r="B519" s="25" t="s">
        <v>4536</v>
      </c>
      <c r="C519" s="25" t="s">
        <v>1541</v>
      </c>
      <c r="D519" s="25" t="s">
        <v>11</v>
      </c>
      <c r="E519" s="25" t="s">
        <v>11</v>
      </c>
      <c r="F519" s="25" t="s">
        <v>11</v>
      </c>
      <c r="G519" s="25" t="s">
        <v>11</v>
      </c>
      <c r="H519" s="25" t="s">
        <v>4537</v>
      </c>
      <c r="I519" s="25" t="s">
        <v>11</v>
      </c>
      <c r="J519" s="25" t="s">
        <v>11</v>
      </c>
      <c r="K519" s="25" t="s">
        <v>11</v>
      </c>
      <c r="L519" s="25" t="s">
        <v>1623</v>
      </c>
      <c r="M519" s="25" t="s">
        <v>11</v>
      </c>
      <c r="N519" s="25" t="s">
        <v>11</v>
      </c>
      <c r="O519" s="25" t="s">
        <v>11</v>
      </c>
      <c r="P519" s="25" t="s">
        <v>11</v>
      </c>
      <c r="Q519" s="25" t="s">
        <v>11</v>
      </c>
      <c r="R519" s="25" t="s">
        <v>11</v>
      </c>
      <c r="S519" s="25" t="s">
        <v>11</v>
      </c>
      <c r="T519" s="25" t="s">
        <v>1644</v>
      </c>
      <c r="U519" s="25" t="s">
        <v>1544</v>
      </c>
      <c r="V519" s="25" t="s">
        <v>11</v>
      </c>
      <c r="W519" s="25" t="s">
        <v>11</v>
      </c>
      <c r="X519" s="25">
        <v>0</v>
      </c>
      <c r="Y519" s="25" t="s">
        <v>11</v>
      </c>
      <c r="Z519" s="25" t="s">
        <v>1645</v>
      </c>
      <c r="AA519" s="25" t="s">
        <v>1646</v>
      </c>
      <c r="AB519" s="25" t="s">
        <v>1940</v>
      </c>
      <c r="AC519" s="25" t="s">
        <v>11</v>
      </c>
      <c r="AD519" s="25">
        <v>0</v>
      </c>
      <c r="AE519" s="25">
        <v>0</v>
      </c>
      <c r="AF519" s="25">
        <v>0</v>
      </c>
      <c r="AG519" s="25" t="s">
        <v>7</v>
      </c>
    </row>
    <row r="520" spans="1:33">
      <c r="A520" s="25" t="s">
        <v>4103</v>
      </c>
      <c r="B520" s="25" t="s">
        <v>4104</v>
      </c>
      <c r="C520" s="25" t="s">
        <v>1541</v>
      </c>
      <c r="D520" s="25" t="s">
        <v>11</v>
      </c>
      <c r="E520" s="25" t="s">
        <v>11</v>
      </c>
      <c r="F520" s="25" t="s">
        <v>11</v>
      </c>
      <c r="G520" s="25" t="s">
        <v>11</v>
      </c>
      <c r="H520" s="25" t="s">
        <v>2104</v>
      </c>
      <c r="I520" s="25" t="s">
        <v>11</v>
      </c>
      <c r="J520" s="25" t="s">
        <v>11</v>
      </c>
      <c r="K520" s="25" t="s">
        <v>11</v>
      </c>
      <c r="L520" s="25" t="s">
        <v>1623</v>
      </c>
      <c r="M520" s="25" t="s">
        <v>1643</v>
      </c>
      <c r="N520" s="25" t="s">
        <v>11</v>
      </c>
      <c r="O520" s="25" t="s">
        <v>11</v>
      </c>
      <c r="P520" s="25" t="s">
        <v>11</v>
      </c>
      <c r="Q520" s="25" t="s">
        <v>11</v>
      </c>
      <c r="R520" s="25" t="s">
        <v>11</v>
      </c>
      <c r="S520" s="25" t="s">
        <v>11</v>
      </c>
      <c r="T520" s="25" t="s">
        <v>1651</v>
      </c>
      <c r="U520" s="25" t="s">
        <v>1544</v>
      </c>
      <c r="V520" s="25" t="s">
        <v>11</v>
      </c>
      <c r="W520" s="25" t="s">
        <v>11</v>
      </c>
      <c r="X520" s="25">
        <v>0</v>
      </c>
      <c r="Y520" s="25" t="s">
        <v>11</v>
      </c>
      <c r="Z520" s="25" t="s">
        <v>1539</v>
      </c>
      <c r="AA520" s="25" t="s">
        <v>11</v>
      </c>
      <c r="AB520" s="25" t="s">
        <v>11</v>
      </c>
      <c r="AC520" s="25" t="s">
        <v>11</v>
      </c>
      <c r="AD520" s="25">
        <v>2800</v>
      </c>
      <c r="AE520" s="25">
        <v>0</v>
      </c>
      <c r="AF520" s="25">
        <v>14691</v>
      </c>
      <c r="AG520" s="25" t="s">
        <v>7380</v>
      </c>
    </row>
    <row r="521" spans="1:33">
      <c r="A521" s="25" t="s">
        <v>1654</v>
      </c>
      <c r="B521" s="25" t="s">
        <v>1655</v>
      </c>
      <c r="C521" s="25" t="s">
        <v>1541</v>
      </c>
      <c r="D521" s="25" t="s">
        <v>11</v>
      </c>
      <c r="E521" s="25" t="s">
        <v>11</v>
      </c>
      <c r="F521" s="25" t="s">
        <v>11</v>
      </c>
      <c r="G521" s="25" t="s">
        <v>11</v>
      </c>
      <c r="H521" s="25" t="s">
        <v>1656</v>
      </c>
      <c r="I521" s="25" t="s">
        <v>11</v>
      </c>
      <c r="J521" s="25" t="s">
        <v>11</v>
      </c>
      <c r="K521" s="25" t="s">
        <v>11</v>
      </c>
      <c r="L521" s="25" t="s">
        <v>1623</v>
      </c>
      <c r="M521" s="25" t="s">
        <v>11</v>
      </c>
      <c r="N521" s="25" t="s">
        <v>11</v>
      </c>
      <c r="O521" s="25" t="s">
        <v>11</v>
      </c>
      <c r="P521" s="25" t="s">
        <v>11</v>
      </c>
      <c r="Q521" s="25" t="s">
        <v>11</v>
      </c>
      <c r="R521" s="25" t="s">
        <v>11</v>
      </c>
      <c r="S521" s="25" t="s">
        <v>11</v>
      </c>
      <c r="T521" s="25" t="s">
        <v>1633</v>
      </c>
      <c r="U521" s="25" t="s">
        <v>1657</v>
      </c>
      <c r="V521" s="25" t="s">
        <v>11</v>
      </c>
      <c r="W521" s="25" t="s">
        <v>11</v>
      </c>
      <c r="X521" s="25">
        <v>0</v>
      </c>
      <c r="Y521" s="25" t="s">
        <v>11</v>
      </c>
      <c r="Z521" s="25" t="s">
        <v>1539</v>
      </c>
      <c r="AA521" s="25" t="s">
        <v>11</v>
      </c>
      <c r="AB521" s="25" t="s">
        <v>11</v>
      </c>
      <c r="AC521" s="25" t="s">
        <v>11</v>
      </c>
      <c r="AD521" s="25">
        <v>0</v>
      </c>
      <c r="AE521" s="25">
        <v>0</v>
      </c>
      <c r="AF521" s="25">
        <v>0</v>
      </c>
      <c r="AG521" s="25" t="s">
        <v>7</v>
      </c>
    </row>
    <row r="522" spans="1:33">
      <c r="A522" s="25" t="s">
        <v>4666</v>
      </c>
      <c r="B522" s="25" t="s">
        <v>4667</v>
      </c>
      <c r="C522" s="25" t="s">
        <v>1541</v>
      </c>
      <c r="D522" s="25" t="s">
        <v>11</v>
      </c>
      <c r="E522" s="25" t="s">
        <v>11</v>
      </c>
      <c r="F522" s="25" t="s">
        <v>11</v>
      </c>
      <c r="G522" s="25" t="s">
        <v>11</v>
      </c>
      <c r="H522" s="25" t="s">
        <v>4668</v>
      </c>
      <c r="I522" s="25" t="s">
        <v>1571</v>
      </c>
      <c r="J522" s="25" t="s">
        <v>1623</v>
      </c>
      <c r="K522" s="25" t="s">
        <v>1624</v>
      </c>
      <c r="L522" s="25" t="s">
        <v>1623</v>
      </c>
      <c r="M522" s="25" t="s">
        <v>11</v>
      </c>
      <c r="N522" s="25" t="s">
        <v>11</v>
      </c>
      <c r="O522" s="25" t="s">
        <v>11</v>
      </c>
      <c r="P522" s="25" t="s">
        <v>11</v>
      </c>
      <c r="Q522" s="25" t="s">
        <v>11</v>
      </c>
      <c r="R522" s="25" t="s">
        <v>11</v>
      </c>
      <c r="S522" s="25" t="s">
        <v>11</v>
      </c>
      <c r="T522" s="25" t="s">
        <v>11</v>
      </c>
      <c r="U522" s="25" t="s">
        <v>11</v>
      </c>
      <c r="V522" s="25" t="s">
        <v>11</v>
      </c>
      <c r="W522" s="25" t="s">
        <v>11</v>
      </c>
      <c r="X522" s="25">
        <v>0</v>
      </c>
      <c r="Y522" s="25" t="s">
        <v>11</v>
      </c>
      <c r="Z522" s="25" t="s">
        <v>1539</v>
      </c>
      <c r="AA522" s="25" t="s">
        <v>11</v>
      </c>
      <c r="AB522" s="25" t="s">
        <v>11</v>
      </c>
      <c r="AC522" s="25" t="s">
        <v>11</v>
      </c>
      <c r="AD522" s="25">
        <v>460</v>
      </c>
      <c r="AE522" s="25">
        <v>0</v>
      </c>
      <c r="AF522" s="25">
        <v>960</v>
      </c>
      <c r="AG522" s="25" t="s">
        <v>1854</v>
      </c>
    </row>
    <row r="523" spans="1:33">
      <c r="A523" s="25" t="s">
        <v>2351</v>
      </c>
      <c r="B523" s="25" t="s">
        <v>2352</v>
      </c>
      <c r="C523" s="25" t="s">
        <v>1541</v>
      </c>
      <c r="D523" s="25" t="s">
        <v>11</v>
      </c>
      <c r="E523" s="25" t="s">
        <v>11</v>
      </c>
      <c r="F523" s="25" t="s">
        <v>11</v>
      </c>
      <c r="G523" s="25" t="s">
        <v>11</v>
      </c>
      <c r="H523" s="25" t="s">
        <v>2353</v>
      </c>
      <c r="I523" s="25" t="s">
        <v>11</v>
      </c>
      <c r="J523" s="25" t="s">
        <v>11</v>
      </c>
      <c r="K523" s="25" t="s">
        <v>11</v>
      </c>
      <c r="L523" s="25" t="s">
        <v>1623</v>
      </c>
      <c r="M523" s="25" t="s">
        <v>11</v>
      </c>
      <c r="N523" s="25" t="s">
        <v>11</v>
      </c>
      <c r="O523" s="25" t="s">
        <v>11</v>
      </c>
      <c r="P523" s="25" t="s">
        <v>11</v>
      </c>
      <c r="Q523" s="25" t="s">
        <v>11</v>
      </c>
      <c r="R523" s="25" t="s">
        <v>11</v>
      </c>
      <c r="S523" s="25" t="s">
        <v>11</v>
      </c>
      <c r="T523" s="25" t="s">
        <v>1697</v>
      </c>
      <c r="U523" s="25" t="s">
        <v>16</v>
      </c>
      <c r="V523" s="25" t="s">
        <v>11</v>
      </c>
      <c r="W523" s="25" t="s">
        <v>11</v>
      </c>
      <c r="X523" s="25">
        <v>0</v>
      </c>
      <c r="Y523" s="25" t="s">
        <v>11</v>
      </c>
      <c r="Z523" s="25" t="s">
        <v>1539</v>
      </c>
      <c r="AA523" s="25" t="s">
        <v>11</v>
      </c>
      <c r="AB523" s="25" t="s">
        <v>11</v>
      </c>
      <c r="AC523" s="25" t="s">
        <v>11</v>
      </c>
      <c r="AD523" s="25">
        <v>280</v>
      </c>
      <c r="AE523" s="25">
        <v>0</v>
      </c>
      <c r="AF523" s="25">
        <v>48800</v>
      </c>
      <c r="AG523" s="25" t="s">
        <v>1747</v>
      </c>
    </row>
    <row r="524" spans="1:33">
      <c r="A524" s="25" t="s">
        <v>4112</v>
      </c>
      <c r="B524" s="25" t="s">
        <v>4113</v>
      </c>
      <c r="C524" s="25" t="s">
        <v>1541</v>
      </c>
      <c r="D524" s="25" t="s">
        <v>11</v>
      </c>
      <c r="E524" s="25" t="s">
        <v>11</v>
      </c>
      <c r="F524" s="25" t="s">
        <v>11</v>
      </c>
      <c r="G524" s="25" t="s">
        <v>11</v>
      </c>
      <c r="H524" s="25" t="s">
        <v>2571</v>
      </c>
      <c r="I524" s="25" t="s">
        <v>11</v>
      </c>
      <c r="J524" s="25" t="s">
        <v>11</v>
      </c>
      <c r="K524" s="25" t="s">
        <v>11</v>
      </c>
      <c r="L524" s="25" t="s">
        <v>1623</v>
      </c>
      <c r="M524" s="25" t="s">
        <v>11</v>
      </c>
      <c r="N524" s="25" t="s">
        <v>11</v>
      </c>
      <c r="O524" s="25" t="s">
        <v>11</v>
      </c>
      <c r="P524" s="25" t="s">
        <v>11</v>
      </c>
      <c r="Q524" s="25" t="s">
        <v>11</v>
      </c>
      <c r="R524" s="25" t="s">
        <v>11</v>
      </c>
      <c r="S524" s="25" t="s">
        <v>11</v>
      </c>
      <c r="T524" s="25" t="s">
        <v>1651</v>
      </c>
      <c r="U524" s="25" t="s">
        <v>14</v>
      </c>
      <c r="V524" s="25" t="s">
        <v>11</v>
      </c>
      <c r="W524" s="25" t="s">
        <v>11</v>
      </c>
      <c r="X524" s="25">
        <v>0</v>
      </c>
      <c r="Y524" s="25" t="s">
        <v>11</v>
      </c>
      <c r="Z524" s="25" t="s">
        <v>1539</v>
      </c>
      <c r="AA524" s="25" t="s">
        <v>11</v>
      </c>
      <c r="AB524" s="25" t="s">
        <v>11</v>
      </c>
      <c r="AC524" s="25" t="s">
        <v>11</v>
      </c>
      <c r="AD524" s="25">
        <v>0</v>
      </c>
      <c r="AE524" s="25">
        <v>0</v>
      </c>
      <c r="AF524" s="25">
        <v>7364.5</v>
      </c>
      <c r="AG524" s="25" t="s">
        <v>4114</v>
      </c>
    </row>
    <row r="525" spans="1:33">
      <c r="A525" s="25" t="s">
        <v>4873</v>
      </c>
      <c r="B525" s="25" t="s">
        <v>4874</v>
      </c>
      <c r="C525" s="25" t="s">
        <v>1541</v>
      </c>
      <c r="D525" s="25" t="s">
        <v>11</v>
      </c>
      <c r="E525" s="25" t="s">
        <v>11</v>
      </c>
      <c r="F525" s="25" t="s">
        <v>11</v>
      </c>
      <c r="G525" s="25" t="s">
        <v>11</v>
      </c>
      <c r="H525" s="25" t="s">
        <v>4875</v>
      </c>
      <c r="I525" s="25" t="s">
        <v>11</v>
      </c>
      <c r="J525" s="25" t="s">
        <v>11</v>
      </c>
      <c r="K525" s="25" t="s">
        <v>11</v>
      </c>
      <c r="L525" s="25" t="s">
        <v>1623</v>
      </c>
      <c r="M525" s="25" t="s">
        <v>1643</v>
      </c>
      <c r="N525" s="25" t="s">
        <v>11</v>
      </c>
      <c r="O525" s="25" t="s">
        <v>11</v>
      </c>
      <c r="P525" s="25" t="s">
        <v>11</v>
      </c>
      <c r="Q525" s="25" t="s">
        <v>11</v>
      </c>
      <c r="R525" s="25" t="s">
        <v>11</v>
      </c>
      <c r="S525" s="25" t="s">
        <v>11</v>
      </c>
      <c r="T525" s="25" t="s">
        <v>2457</v>
      </c>
      <c r="U525" s="25" t="s">
        <v>1544</v>
      </c>
      <c r="V525" s="25" t="s">
        <v>11</v>
      </c>
      <c r="W525" s="25" t="s">
        <v>11</v>
      </c>
      <c r="X525" s="25">
        <v>0</v>
      </c>
      <c r="Y525" s="25" t="s">
        <v>11</v>
      </c>
      <c r="Z525" s="25" t="s">
        <v>1539</v>
      </c>
      <c r="AA525" s="25" t="s">
        <v>11</v>
      </c>
      <c r="AB525" s="25" t="s">
        <v>11</v>
      </c>
      <c r="AC525" s="25" t="s">
        <v>11</v>
      </c>
      <c r="AD525" s="25">
        <v>0</v>
      </c>
      <c r="AE525" s="25">
        <v>0</v>
      </c>
      <c r="AF525" s="25">
        <v>12237.1</v>
      </c>
      <c r="AG525" s="25" t="s">
        <v>7381</v>
      </c>
    </row>
    <row r="526" spans="1:33">
      <c r="A526" s="25" t="s">
        <v>4371</v>
      </c>
      <c r="B526" s="25" t="s">
        <v>4372</v>
      </c>
      <c r="C526" s="25" t="s">
        <v>1536</v>
      </c>
      <c r="D526" s="25" t="s">
        <v>11</v>
      </c>
      <c r="E526" s="25" t="s">
        <v>11</v>
      </c>
      <c r="F526" s="25" t="s">
        <v>4373</v>
      </c>
      <c r="G526" s="25" t="s">
        <v>1566</v>
      </c>
      <c r="H526" s="25" t="s">
        <v>4374</v>
      </c>
      <c r="I526" s="25" t="s">
        <v>1797</v>
      </c>
      <c r="J526" s="25" t="s">
        <v>1623</v>
      </c>
      <c r="K526" s="25" t="s">
        <v>1551</v>
      </c>
      <c r="L526" s="25" t="s">
        <v>1623</v>
      </c>
      <c r="M526" s="25" t="s">
        <v>11</v>
      </c>
      <c r="N526" s="25" t="s">
        <v>11</v>
      </c>
      <c r="O526" s="25" t="s">
        <v>11</v>
      </c>
      <c r="P526" s="25" t="s">
        <v>11</v>
      </c>
      <c r="Q526" s="25" t="s">
        <v>4374</v>
      </c>
      <c r="R526" s="25" t="s">
        <v>11</v>
      </c>
      <c r="S526" s="25" t="s">
        <v>11</v>
      </c>
      <c r="T526" s="25" t="s">
        <v>11</v>
      </c>
      <c r="U526" s="25" t="s">
        <v>1562</v>
      </c>
      <c r="V526" s="25" t="s">
        <v>11</v>
      </c>
      <c r="W526" s="25" t="s">
        <v>11</v>
      </c>
      <c r="X526" s="25">
        <v>0</v>
      </c>
      <c r="Y526" s="25" t="s">
        <v>11</v>
      </c>
      <c r="Z526" s="25" t="s">
        <v>1539</v>
      </c>
      <c r="AA526" s="25" t="s">
        <v>11</v>
      </c>
      <c r="AB526" s="25" t="s">
        <v>11</v>
      </c>
      <c r="AC526" s="25" t="s">
        <v>11</v>
      </c>
      <c r="AD526" s="25">
        <v>840</v>
      </c>
      <c r="AE526" s="25">
        <v>0</v>
      </c>
      <c r="AF526" s="25">
        <v>3316</v>
      </c>
      <c r="AG526" s="25" t="s">
        <v>1626</v>
      </c>
    </row>
    <row r="527" spans="1:33">
      <c r="A527" s="25" t="s">
        <v>3507</v>
      </c>
      <c r="B527" s="25" t="s">
        <v>3508</v>
      </c>
      <c r="C527" s="25" t="s">
        <v>1536</v>
      </c>
      <c r="D527" s="25" t="s">
        <v>11</v>
      </c>
      <c r="E527" s="25" t="s">
        <v>11</v>
      </c>
      <c r="F527" s="25" t="s">
        <v>11</v>
      </c>
      <c r="G527" s="25" t="s">
        <v>11</v>
      </c>
      <c r="H527" s="25" t="s">
        <v>3509</v>
      </c>
      <c r="I527" s="25" t="s">
        <v>11</v>
      </c>
      <c r="J527" s="25" t="s">
        <v>11</v>
      </c>
      <c r="K527" s="25" t="s">
        <v>11</v>
      </c>
      <c r="L527" s="25" t="s">
        <v>1623</v>
      </c>
      <c r="M527" s="25" t="s">
        <v>11</v>
      </c>
      <c r="N527" s="25" t="s">
        <v>11</v>
      </c>
      <c r="O527" s="25" t="s">
        <v>11</v>
      </c>
      <c r="P527" s="25" t="s">
        <v>11</v>
      </c>
      <c r="Q527" s="25" t="s">
        <v>11</v>
      </c>
      <c r="R527" s="25" t="s">
        <v>11</v>
      </c>
      <c r="S527" s="25" t="s">
        <v>11</v>
      </c>
      <c r="T527" s="25" t="s">
        <v>1651</v>
      </c>
      <c r="U527" s="25" t="s">
        <v>12</v>
      </c>
      <c r="V527" s="25" t="s">
        <v>11</v>
      </c>
      <c r="W527" s="25" t="s">
        <v>11</v>
      </c>
      <c r="X527" s="25">
        <v>0</v>
      </c>
      <c r="Y527" s="25" t="s">
        <v>11</v>
      </c>
      <c r="Z527" s="25" t="s">
        <v>1539</v>
      </c>
      <c r="AA527" s="25" t="s">
        <v>11</v>
      </c>
      <c r="AB527" s="25" t="s">
        <v>11</v>
      </c>
      <c r="AC527" s="25" t="s">
        <v>11</v>
      </c>
      <c r="AD527" s="25">
        <v>0</v>
      </c>
      <c r="AE527" s="25">
        <v>0</v>
      </c>
      <c r="AF527" s="25">
        <v>94417.96</v>
      </c>
      <c r="AG527" s="25" t="s">
        <v>3510</v>
      </c>
    </row>
    <row r="528" spans="1:33">
      <c r="A528" s="25" t="s">
        <v>3245</v>
      </c>
      <c r="B528" s="25" t="s">
        <v>3246</v>
      </c>
      <c r="C528" s="25" t="s">
        <v>1541</v>
      </c>
      <c r="D528" s="25" t="s">
        <v>11</v>
      </c>
      <c r="E528" s="25" t="s">
        <v>11</v>
      </c>
      <c r="F528" s="25" t="s">
        <v>11</v>
      </c>
      <c r="G528" s="25" t="s">
        <v>11</v>
      </c>
      <c r="H528" s="25" t="s">
        <v>3247</v>
      </c>
      <c r="I528" s="25" t="s">
        <v>11</v>
      </c>
      <c r="J528" s="25" t="s">
        <v>11</v>
      </c>
      <c r="K528" s="25" t="s">
        <v>11</v>
      </c>
      <c r="L528" s="25" t="s">
        <v>1623</v>
      </c>
      <c r="M528" s="25" t="s">
        <v>11</v>
      </c>
      <c r="N528" s="25" t="s">
        <v>11</v>
      </c>
      <c r="O528" s="25" t="s">
        <v>11</v>
      </c>
      <c r="P528" s="25" t="s">
        <v>11</v>
      </c>
      <c r="Q528" s="25" t="s">
        <v>11</v>
      </c>
      <c r="R528" s="25" t="s">
        <v>11</v>
      </c>
      <c r="S528" s="25" t="s">
        <v>11</v>
      </c>
      <c r="T528" s="25" t="s">
        <v>1651</v>
      </c>
      <c r="U528" s="25" t="s">
        <v>13</v>
      </c>
      <c r="V528" s="25" t="s">
        <v>11</v>
      </c>
      <c r="W528" s="25" t="s">
        <v>11</v>
      </c>
      <c r="X528" s="25">
        <v>0</v>
      </c>
      <c r="Y528" s="25" t="s">
        <v>11</v>
      </c>
      <c r="Z528" s="25" t="s">
        <v>1539</v>
      </c>
      <c r="AA528" s="25" t="s">
        <v>11</v>
      </c>
      <c r="AB528" s="25" t="s">
        <v>11</v>
      </c>
      <c r="AC528" s="25" t="s">
        <v>11</v>
      </c>
      <c r="AD528" s="25">
        <v>930</v>
      </c>
      <c r="AE528" s="25">
        <v>0</v>
      </c>
      <c r="AF528" s="25">
        <v>9674.57</v>
      </c>
      <c r="AG528" s="25" t="s">
        <v>7382</v>
      </c>
    </row>
    <row r="529" spans="1:33">
      <c r="A529" s="25" t="s">
        <v>2415</v>
      </c>
      <c r="B529" s="25" t="s">
        <v>2416</v>
      </c>
      <c r="C529" s="25" t="s">
        <v>1536</v>
      </c>
      <c r="D529" s="25" t="s">
        <v>11</v>
      </c>
      <c r="E529" s="25" t="s">
        <v>11</v>
      </c>
      <c r="F529" s="25" t="s">
        <v>11</v>
      </c>
      <c r="G529" s="25" t="s">
        <v>11</v>
      </c>
      <c r="H529" s="25" t="s">
        <v>2417</v>
      </c>
      <c r="I529" s="25" t="s">
        <v>11</v>
      </c>
      <c r="J529" s="25" t="s">
        <v>11</v>
      </c>
      <c r="K529" s="25" t="s">
        <v>11</v>
      </c>
      <c r="L529" s="25" t="s">
        <v>1623</v>
      </c>
      <c r="M529" s="25" t="s">
        <v>11</v>
      </c>
      <c r="N529" s="25" t="s">
        <v>11</v>
      </c>
      <c r="O529" s="25" t="s">
        <v>11</v>
      </c>
      <c r="P529" s="25" t="s">
        <v>11</v>
      </c>
      <c r="Q529" s="25" t="s">
        <v>11</v>
      </c>
      <c r="R529" s="25" t="s">
        <v>11</v>
      </c>
      <c r="S529" s="25" t="s">
        <v>11</v>
      </c>
      <c r="T529" s="25" t="s">
        <v>1852</v>
      </c>
      <c r="U529" s="25" t="s">
        <v>1544</v>
      </c>
      <c r="V529" s="25" t="s">
        <v>11</v>
      </c>
      <c r="W529" s="25" t="s">
        <v>11</v>
      </c>
      <c r="X529" s="25">
        <v>0</v>
      </c>
      <c r="Y529" s="25" t="s">
        <v>11</v>
      </c>
      <c r="Z529" s="25" t="s">
        <v>1539</v>
      </c>
      <c r="AA529" s="25" t="s">
        <v>11</v>
      </c>
      <c r="AB529" s="25" t="s">
        <v>11</v>
      </c>
      <c r="AC529" s="25" t="s">
        <v>11</v>
      </c>
      <c r="AD529" s="25">
        <v>560</v>
      </c>
      <c r="AE529" s="25">
        <v>0</v>
      </c>
      <c r="AF529" s="25">
        <v>20316</v>
      </c>
      <c r="AG529" s="25" t="s">
        <v>7383</v>
      </c>
    </row>
    <row r="530" spans="1:33">
      <c r="A530" s="25" t="s">
        <v>6893</v>
      </c>
      <c r="B530" s="25" t="s">
        <v>6894</v>
      </c>
      <c r="C530" s="25" t="s">
        <v>1541</v>
      </c>
      <c r="D530" s="25" t="s">
        <v>11</v>
      </c>
      <c r="E530" s="25" t="s">
        <v>11</v>
      </c>
      <c r="F530" s="25" t="s">
        <v>11</v>
      </c>
      <c r="G530" s="25" t="s">
        <v>11</v>
      </c>
      <c r="H530" s="25" t="s">
        <v>7384</v>
      </c>
      <c r="I530" s="25" t="s">
        <v>1554</v>
      </c>
      <c r="J530" s="25" t="s">
        <v>1623</v>
      </c>
      <c r="K530" s="25" t="s">
        <v>7057</v>
      </c>
      <c r="L530" s="25" t="s">
        <v>1623</v>
      </c>
      <c r="M530" s="25" t="s">
        <v>11</v>
      </c>
      <c r="N530" s="25" t="s">
        <v>11</v>
      </c>
      <c r="O530" s="25" t="s">
        <v>11</v>
      </c>
      <c r="P530" s="25" t="s">
        <v>11</v>
      </c>
      <c r="Q530" s="25" t="s">
        <v>11</v>
      </c>
      <c r="R530" s="25" t="s">
        <v>11</v>
      </c>
      <c r="S530" s="25" t="s">
        <v>11</v>
      </c>
      <c r="T530" s="25" t="s">
        <v>7385</v>
      </c>
      <c r="U530" s="25" t="s">
        <v>11</v>
      </c>
      <c r="V530" s="25" t="s">
        <v>11</v>
      </c>
      <c r="W530" s="25" t="s">
        <v>11</v>
      </c>
      <c r="X530" s="25">
        <v>0</v>
      </c>
      <c r="Y530" s="25" t="s">
        <v>11</v>
      </c>
      <c r="Z530" s="25" t="s">
        <v>1539</v>
      </c>
      <c r="AA530" s="25" t="s">
        <v>11</v>
      </c>
      <c r="AB530" s="25" t="s">
        <v>11</v>
      </c>
      <c r="AC530" s="25" t="s">
        <v>11</v>
      </c>
      <c r="AD530" s="25">
        <v>280</v>
      </c>
      <c r="AE530" s="25">
        <v>0</v>
      </c>
      <c r="AF530" s="25">
        <v>1880</v>
      </c>
      <c r="AG530" s="25" t="s">
        <v>1540</v>
      </c>
    </row>
    <row r="531" spans="1:33">
      <c r="A531" s="25" t="s">
        <v>2725</v>
      </c>
      <c r="B531" s="25" t="s">
        <v>2726</v>
      </c>
      <c r="C531" s="25" t="s">
        <v>1541</v>
      </c>
      <c r="D531" s="25" t="s">
        <v>11</v>
      </c>
      <c r="E531" s="25" t="s">
        <v>11</v>
      </c>
      <c r="F531" s="25" t="s">
        <v>11</v>
      </c>
      <c r="G531" s="25" t="s">
        <v>11</v>
      </c>
      <c r="H531" s="25" t="s">
        <v>2727</v>
      </c>
      <c r="I531" s="25" t="s">
        <v>11</v>
      </c>
      <c r="J531" s="25" t="s">
        <v>11</v>
      </c>
      <c r="K531" s="25" t="s">
        <v>11</v>
      </c>
      <c r="L531" s="25" t="s">
        <v>1623</v>
      </c>
      <c r="M531" s="25" t="s">
        <v>11</v>
      </c>
      <c r="N531" s="25" t="s">
        <v>11</v>
      </c>
      <c r="O531" s="25" t="s">
        <v>11</v>
      </c>
      <c r="P531" s="25" t="s">
        <v>11</v>
      </c>
      <c r="Q531" s="25" t="s">
        <v>11</v>
      </c>
      <c r="R531" s="25" t="s">
        <v>11</v>
      </c>
      <c r="S531" s="25" t="s">
        <v>11</v>
      </c>
      <c r="T531" s="25" t="s">
        <v>1670</v>
      </c>
      <c r="U531" s="25" t="s">
        <v>13</v>
      </c>
      <c r="V531" s="25" t="s">
        <v>11</v>
      </c>
      <c r="W531" s="25" t="s">
        <v>11</v>
      </c>
      <c r="X531" s="25">
        <v>0</v>
      </c>
      <c r="Y531" s="25" t="s">
        <v>11</v>
      </c>
      <c r="Z531" s="25" t="s">
        <v>1539</v>
      </c>
      <c r="AA531" s="25" t="s">
        <v>11</v>
      </c>
      <c r="AB531" s="25" t="s">
        <v>11</v>
      </c>
      <c r="AC531" s="25" t="s">
        <v>11</v>
      </c>
      <c r="AD531" s="25">
        <v>1720</v>
      </c>
      <c r="AE531" s="25">
        <v>0</v>
      </c>
      <c r="AF531" s="25">
        <v>25400.01</v>
      </c>
      <c r="AG531" s="25" t="s">
        <v>7386</v>
      </c>
    </row>
    <row r="532" spans="1:33">
      <c r="A532" s="25" t="s">
        <v>1823</v>
      </c>
      <c r="B532" s="25" t="s">
        <v>1824</v>
      </c>
      <c r="C532" s="25" t="s">
        <v>1536</v>
      </c>
      <c r="D532" s="25" t="s">
        <v>11</v>
      </c>
      <c r="E532" s="25" t="s">
        <v>11</v>
      </c>
      <c r="F532" s="25" t="s">
        <v>11</v>
      </c>
      <c r="G532" s="25" t="s">
        <v>11</v>
      </c>
      <c r="H532" s="25" t="s">
        <v>1825</v>
      </c>
      <c r="I532" s="25" t="s">
        <v>11</v>
      </c>
      <c r="J532" s="25" t="s">
        <v>11</v>
      </c>
      <c r="K532" s="25" t="s">
        <v>11</v>
      </c>
      <c r="L532" s="25" t="s">
        <v>1623</v>
      </c>
      <c r="M532" s="25" t="s">
        <v>11</v>
      </c>
      <c r="N532" s="25" t="s">
        <v>11</v>
      </c>
      <c r="O532" s="25" t="s">
        <v>11</v>
      </c>
      <c r="P532" s="25" t="s">
        <v>11</v>
      </c>
      <c r="Q532" s="25" t="s">
        <v>11</v>
      </c>
      <c r="R532" s="25" t="s">
        <v>11</v>
      </c>
      <c r="S532" s="25" t="s">
        <v>11</v>
      </c>
      <c r="T532" s="25" t="s">
        <v>1674</v>
      </c>
      <c r="U532" s="25" t="s">
        <v>1544</v>
      </c>
      <c r="V532" s="25" t="s">
        <v>11</v>
      </c>
      <c r="W532" s="25" t="s">
        <v>11</v>
      </c>
      <c r="X532" s="25">
        <v>0</v>
      </c>
      <c r="Y532" s="25" t="s">
        <v>11</v>
      </c>
      <c r="Z532" s="25" t="s">
        <v>1539</v>
      </c>
      <c r="AA532" s="25" t="s">
        <v>11</v>
      </c>
      <c r="AB532" s="25" t="s">
        <v>11</v>
      </c>
      <c r="AC532" s="25" t="s">
        <v>11</v>
      </c>
      <c r="AD532" s="25">
        <v>840</v>
      </c>
      <c r="AE532" s="25">
        <v>0</v>
      </c>
      <c r="AF532" s="25">
        <v>12148.33</v>
      </c>
      <c r="AG532" s="25" t="s">
        <v>7387</v>
      </c>
    </row>
    <row r="533" spans="1:33">
      <c r="A533" s="25" t="s">
        <v>2217</v>
      </c>
      <c r="B533" s="25" t="s">
        <v>2218</v>
      </c>
      <c r="C533" s="25" t="s">
        <v>1536</v>
      </c>
      <c r="D533" s="25" t="s">
        <v>11</v>
      </c>
      <c r="E533" s="25" t="s">
        <v>11</v>
      </c>
      <c r="F533" s="25" t="s">
        <v>11</v>
      </c>
      <c r="G533" s="25" t="s">
        <v>11</v>
      </c>
      <c r="H533" s="25" t="s">
        <v>2219</v>
      </c>
      <c r="I533" s="25" t="s">
        <v>11</v>
      </c>
      <c r="J533" s="25" t="s">
        <v>11</v>
      </c>
      <c r="K533" s="25" t="s">
        <v>11</v>
      </c>
      <c r="L533" s="25" t="s">
        <v>1623</v>
      </c>
      <c r="M533" s="25" t="s">
        <v>1643</v>
      </c>
      <c r="N533" s="25" t="s">
        <v>11</v>
      </c>
      <c r="O533" s="25" t="s">
        <v>11</v>
      </c>
      <c r="P533" s="25" t="s">
        <v>11</v>
      </c>
      <c r="Q533" s="25" t="s">
        <v>11</v>
      </c>
      <c r="R533" s="25" t="s">
        <v>11</v>
      </c>
      <c r="S533" s="25" t="s">
        <v>11</v>
      </c>
      <c r="T533" s="25" t="s">
        <v>1775</v>
      </c>
      <c r="U533" s="25" t="s">
        <v>16</v>
      </c>
      <c r="V533" s="25" t="s">
        <v>11</v>
      </c>
      <c r="W533" s="25" t="s">
        <v>11</v>
      </c>
      <c r="X533" s="25">
        <v>0</v>
      </c>
      <c r="Y533" s="25" t="s">
        <v>11</v>
      </c>
      <c r="Z533" s="25" t="s">
        <v>1645</v>
      </c>
      <c r="AA533" s="25" t="s">
        <v>1685</v>
      </c>
      <c r="AB533" s="25" t="s">
        <v>2220</v>
      </c>
      <c r="AC533" s="25" t="s">
        <v>11</v>
      </c>
      <c r="AD533" s="25">
        <v>0</v>
      </c>
      <c r="AE533" s="25">
        <v>0</v>
      </c>
      <c r="AF533" s="25">
        <v>0</v>
      </c>
      <c r="AG533" s="25" t="s">
        <v>7</v>
      </c>
    </row>
    <row r="534" spans="1:33">
      <c r="A534" s="25" t="s">
        <v>2503</v>
      </c>
      <c r="B534" s="25" t="s">
        <v>2504</v>
      </c>
      <c r="C534" s="25" t="s">
        <v>1536</v>
      </c>
      <c r="D534" s="25" t="s">
        <v>11</v>
      </c>
      <c r="E534" s="25" t="s">
        <v>11</v>
      </c>
      <c r="F534" s="25" t="s">
        <v>11</v>
      </c>
      <c r="G534" s="25" t="s">
        <v>11</v>
      </c>
      <c r="H534" s="25" t="s">
        <v>2505</v>
      </c>
      <c r="I534" s="25" t="s">
        <v>11</v>
      </c>
      <c r="J534" s="25" t="s">
        <v>11</v>
      </c>
      <c r="K534" s="25" t="s">
        <v>11</v>
      </c>
      <c r="L534" s="25" t="s">
        <v>1623</v>
      </c>
      <c r="M534" s="25" t="s">
        <v>11</v>
      </c>
      <c r="N534" s="25" t="s">
        <v>11</v>
      </c>
      <c r="O534" s="25" t="s">
        <v>11</v>
      </c>
      <c r="P534" s="25" t="s">
        <v>11</v>
      </c>
      <c r="Q534" s="25" t="s">
        <v>11</v>
      </c>
      <c r="R534" s="25" t="s">
        <v>11</v>
      </c>
      <c r="S534" s="25" t="s">
        <v>11</v>
      </c>
      <c r="T534" s="25" t="s">
        <v>1651</v>
      </c>
      <c r="U534" s="25" t="s">
        <v>10</v>
      </c>
      <c r="V534" s="25" t="s">
        <v>11</v>
      </c>
      <c r="W534" s="25" t="s">
        <v>11</v>
      </c>
      <c r="X534" s="25">
        <v>0</v>
      </c>
      <c r="Y534" s="25" t="s">
        <v>11</v>
      </c>
      <c r="Z534" s="25" t="s">
        <v>1539</v>
      </c>
      <c r="AA534" s="25" t="s">
        <v>11</v>
      </c>
      <c r="AB534" s="25" t="s">
        <v>11</v>
      </c>
      <c r="AC534" s="25" t="s">
        <v>11</v>
      </c>
      <c r="AD534" s="25">
        <v>1120</v>
      </c>
      <c r="AE534" s="25">
        <v>0</v>
      </c>
      <c r="AF534" s="25">
        <v>66501</v>
      </c>
      <c r="AG534" s="25" t="s">
        <v>7388</v>
      </c>
    </row>
    <row r="535" spans="1:33">
      <c r="A535" s="25" t="s">
        <v>2977</v>
      </c>
      <c r="B535" s="25" t="s">
        <v>2978</v>
      </c>
      <c r="C535" s="25" t="s">
        <v>1536</v>
      </c>
      <c r="D535" s="25" t="s">
        <v>11</v>
      </c>
      <c r="E535" s="25" t="s">
        <v>11</v>
      </c>
      <c r="F535" s="25" t="s">
        <v>11</v>
      </c>
      <c r="G535" s="25" t="s">
        <v>11</v>
      </c>
      <c r="H535" s="25" t="s">
        <v>2979</v>
      </c>
      <c r="I535" s="25" t="s">
        <v>1554</v>
      </c>
      <c r="J535" s="25" t="s">
        <v>1623</v>
      </c>
      <c r="K535" s="25" t="s">
        <v>2980</v>
      </c>
      <c r="L535" s="25" t="s">
        <v>1623</v>
      </c>
      <c r="M535" s="25" t="s">
        <v>11</v>
      </c>
      <c r="N535" s="25" t="s">
        <v>11</v>
      </c>
      <c r="O535" s="25" t="s">
        <v>11</v>
      </c>
      <c r="P535" s="25" t="s">
        <v>11</v>
      </c>
      <c r="Q535" s="25" t="s">
        <v>11</v>
      </c>
      <c r="R535" s="25" t="s">
        <v>11</v>
      </c>
      <c r="S535" s="25" t="s">
        <v>11</v>
      </c>
      <c r="T535" s="25" t="s">
        <v>1891</v>
      </c>
      <c r="U535" s="25" t="s">
        <v>16</v>
      </c>
      <c r="V535" s="25" t="s">
        <v>11</v>
      </c>
      <c r="W535" s="25" t="s">
        <v>11</v>
      </c>
      <c r="X535" s="25">
        <v>0</v>
      </c>
      <c r="Y535" s="25" t="s">
        <v>11</v>
      </c>
      <c r="Z535" s="25" t="s">
        <v>1539</v>
      </c>
      <c r="AA535" s="25" t="s">
        <v>11</v>
      </c>
      <c r="AB535" s="25" t="s">
        <v>11</v>
      </c>
      <c r="AC535" s="25" t="s">
        <v>11</v>
      </c>
      <c r="AD535" s="25">
        <v>840</v>
      </c>
      <c r="AE535" s="25">
        <v>0</v>
      </c>
      <c r="AF535" s="25">
        <v>12407.56</v>
      </c>
      <c r="AG535" s="25" t="s">
        <v>7389</v>
      </c>
    </row>
    <row r="536" spans="1:33">
      <c r="A536" s="25" t="s">
        <v>2531</v>
      </c>
      <c r="B536" s="25" t="s">
        <v>2532</v>
      </c>
      <c r="C536" s="25" t="s">
        <v>1541</v>
      </c>
      <c r="D536" s="25" t="s">
        <v>11</v>
      </c>
      <c r="E536" s="25" t="s">
        <v>11</v>
      </c>
      <c r="F536" s="25" t="s">
        <v>2533</v>
      </c>
      <c r="G536" s="25" t="s">
        <v>1566</v>
      </c>
      <c r="H536" s="25" t="s">
        <v>2534</v>
      </c>
      <c r="I536" s="25" t="s">
        <v>11</v>
      </c>
      <c r="J536" s="25" t="s">
        <v>11</v>
      </c>
      <c r="K536" s="25" t="s">
        <v>1689</v>
      </c>
      <c r="L536" s="25" t="s">
        <v>1623</v>
      </c>
      <c r="M536" s="25" t="s">
        <v>11</v>
      </c>
      <c r="N536" s="25" t="s">
        <v>11</v>
      </c>
      <c r="O536" s="25" t="s">
        <v>11</v>
      </c>
      <c r="P536" s="25" t="s">
        <v>11</v>
      </c>
      <c r="Q536" s="25" t="s">
        <v>11</v>
      </c>
      <c r="R536" s="25" t="s">
        <v>11</v>
      </c>
      <c r="S536" s="25" t="s">
        <v>11</v>
      </c>
      <c r="T536" s="25" t="s">
        <v>2535</v>
      </c>
      <c r="U536" s="25" t="s">
        <v>16</v>
      </c>
      <c r="V536" s="25" t="s">
        <v>11</v>
      </c>
      <c r="W536" s="25" t="s">
        <v>11</v>
      </c>
      <c r="X536" s="25">
        <v>0</v>
      </c>
      <c r="Y536" s="25" t="s">
        <v>11</v>
      </c>
      <c r="Z536" s="25" t="s">
        <v>1539</v>
      </c>
      <c r="AA536" s="25" t="s">
        <v>11</v>
      </c>
      <c r="AB536" s="25" t="s">
        <v>11</v>
      </c>
      <c r="AC536" s="25" t="s">
        <v>11</v>
      </c>
      <c r="AD536" s="25">
        <v>840</v>
      </c>
      <c r="AE536" s="25">
        <v>0</v>
      </c>
      <c r="AF536" s="25">
        <v>2832.42</v>
      </c>
      <c r="AG536" s="25" t="s">
        <v>7283</v>
      </c>
    </row>
    <row r="537" spans="1:33">
      <c r="A537" s="25" t="s">
        <v>5294</v>
      </c>
      <c r="B537" s="25" t="s">
        <v>5295</v>
      </c>
      <c r="C537" s="25" t="s">
        <v>1541</v>
      </c>
      <c r="D537" s="25" t="s">
        <v>11</v>
      </c>
      <c r="E537" s="25" t="s">
        <v>11</v>
      </c>
      <c r="F537" s="25" t="s">
        <v>11</v>
      </c>
      <c r="G537" s="25" t="s">
        <v>11</v>
      </c>
      <c r="H537" s="25" t="s">
        <v>5296</v>
      </c>
      <c r="I537" s="25" t="s">
        <v>11</v>
      </c>
      <c r="J537" s="25" t="s">
        <v>11</v>
      </c>
      <c r="K537" s="25" t="s">
        <v>11</v>
      </c>
      <c r="L537" s="25" t="s">
        <v>1623</v>
      </c>
      <c r="M537" s="25" t="s">
        <v>11</v>
      </c>
      <c r="N537" s="25" t="s">
        <v>11</v>
      </c>
      <c r="O537" s="25" t="s">
        <v>11</v>
      </c>
      <c r="P537" s="25" t="s">
        <v>11</v>
      </c>
      <c r="Q537" s="25" t="s">
        <v>11</v>
      </c>
      <c r="R537" s="25" t="s">
        <v>11</v>
      </c>
      <c r="S537" s="25" t="s">
        <v>11</v>
      </c>
      <c r="T537" s="25" t="s">
        <v>1822</v>
      </c>
      <c r="U537" s="25" t="s">
        <v>13</v>
      </c>
      <c r="V537" s="25" t="s">
        <v>11</v>
      </c>
      <c r="W537" s="25" t="s">
        <v>11</v>
      </c>
      <c r="X537" s="25">
        <v>0</v>
      </c>
      <c r="Y537" s="25" t="s">
        <v>11</v>
      </c>
      <c r="Z537" s="25" t="s">
        <v>1539</v>
      </c>
      <c r="AA537" s="25" t="s">
        <v>11</v>
      </c>
      <c r="AB537" s="25" t="s">
        <v>11</v>
      </c>
      <c r="AC537" s="25" t="s">
        <v>11</v>
      </c>
      <c r="AD537" s="25">
        <v>880</v>
      </c>
      <c r="AE537" s="25">
        <v>0</v>
      </c>
      <c r="AF537" s="25">
        <v>2763.3</v>
      </c>
      <c r="AG537" s="25" t="s">
        <v>7390</v>
      </c>
    </row>
    <row r="538" spans="1:33">
      <c r="A538" s="25" t="s">
        <v>3881</v>
      </c>
      <c r="B538" s="25" t="s">
        <v>3882</v>
      </c>
      <c r="C538" s="25" t="s">
        <v>1541</v>
      </c>
      <c r="D538" s="25" t="s">
        <v>11</v>
      </c>
      <c r="E538" s="25" t="s">
        <v>11</v>
      </c>
      <c r="F538" s="25" t="s">
        <v>11</v>
      </c>
      <c r="G538" s="25" t="s">
        <v>11</v>
      </c>
      <c r="H538" s="25" t="s">
        <v>3191</v>
      </c>
      <c r="I538" s="25" t="s">
        <v>11</v>
      </c>
      <c r="J538" s="25" t="s">
        <v>11</v>
      </c>
      <c r="K538" s="25" t="s">
        <v>11</v>
      </c>
      <c r="L538" s="25" t="s">
        <v>1623</v>
      </c>
      <c r="M538" s="25" t="s">
        <v>11</v>
      </c>
      <c r="N538" s="25" t="s">
        <v>11</v>
      </c>
      <c r="O538" s="25" t="s">
        <v>11</v>
      </c>
      <c r="P538" s="25" t="s">
        <v>11</v>
      </c>
      <c r="Q538" s="25" t="s">
        <v>11</v>
      </c>
      <c r="R538" s="25" t="s">
        <v>11</v>
      </c>
      <c r="S538" s="25" t="s">
        <v>11</v>
      </c>
      <c r="T538" s="25" t="s">
        <v>2100</v>
      </c>
      <c r="U538" s="25" t="s">
        <v>1544</v>
      </c>
      <c r="V538" s="25" t="s">
        <v>11</v>
      </c>
      <c r="W538" s="25" t="s">
        <v>11</v>
      </c>
      <c r="X538" s="25">
        <v>0</v>
      </c>
      <c r="Y538" s="25" t="s">
        <v>11</v>
      </c>
      <c r="Z538" s="25" t="s">
        <v>1539</v>
      </c>
      <c r="AA538" s="25" t="s">
        <v>11</v>
      </c>
      <c r="AB538" s="25" t="s">
        <v>11</v>
      </c>
      <c r="AC538" s="25" t="s">
        <v>11</v>
      </c>
      <c r="AD538" s="25">
        <v>2648</v>
      </c>
      <c r="AE538" s="25">
        <v>0</v>
      </c>
      <c r="AF538" s="25">
        <v>3108.9</v>
      </c>
      <c r="AG538" s="25" t="s">
        <v>7391</v>
      </c>
    </row>
    <row r="539" spans="1:33">
      <c r="A539" s="25" t="s">
        <v>3064</v>
      </c>
      <c r="B539" s="25" t="s">
        <v>3065</v>
      </c>
      <c r="C539" s="25" t="s">
        <v>1541</v>
      </c>
      <c r="D539" s="25" t="s">
        <v>11</v>
      </c>
      <c r="E539" s="25" t="s">
        <v>11</v>
      </c>
      <c r="F539" s="25" t="s">
        <v>11</v>
      </c>
      <c r="G539" s="25" t="s">
        <v>11</v>
      </c>
      <c r="H539" s="25" t="s">
        <v>3066</v>
      </c>
      <c r="I539" s="25" t="s">
        <v>11</v>
      </c>
      <c r="J539" s="25" t="s">
        <v>11</v>
      </c>
      <c r="K539" s="25" t="s">
        <v>11</v>
      </c>
      <c r="L539" s="25" t="s">
        <v>1623</v>
      </c>
      <c r="M539" s="25" t="s">
        <v>11</v>
      </c>
      <c r="N539" s="25" t="s">
        <v>11</v>
      </c>
      <c r="O539" s="25" t="s">
        <v>11</v>
      </c>
      <c r="P539" s="25" t="s">
        <v>11</v>
      </c>
      <c r="Q539" s="25" t="s">
        <v>11</v>
      </c>
      <c r="R539" s="25" t="s">
        <v>11</v>
      </c>
      <c r="S539" s="25" t="s">
        <v>11</v>
      </c>
      <c r="T539" s="25" t="s">
        <v>1633</v>
      </c>
      <c r="U539" s="25" t="s">
        <v>13</v>
      </c>
      <c r="V539" s="25" t="s">
        <v>11</v>
      </c>
      <c r="W539" s="25" t="s">
        <v>11</v>
      </c>
      <c r="X539" s="25">
        <v>0</v>
      </c>
      <c r="Y539" s="25" t="s">
        <v>11</v>
      </c>
      <c r="Z539" s="25" t="s">
        <v>1539</v>
      </c>
      <c r="AA539" s="25" t="s">
        <v>11</v>
      </c>
      <c r="AB539" s="25" t="s">
        <v>11</v>
      </c>
      <c r="AC539" s="25" t="s">
        <v>11</v>
      </c>
      <c r="AD539" s="25">
        <v>520</v>
      </c>
      <c r="AE539" s="25">
        <v>0</v>
      </c>
      <c r="AF539" s="25">
        <v>10915.16</v>
      </c>
      <c r="AG539" s="25" t="s">
        <v>7392</v>
      </c>
    </row>
    <row r="540" spans="1:33">
      <c r="A540" s="25" t="s">
        <v>4252</v>
      </c>
      <c r="B540" s="25" t="s">
        <v>4253</v>
      </c>
      <c r="C540" s="25" t="s">
        <v>1541</v>
      </c>
      <c r="D540" s="25" t="s">
        <v>11</v>
      </c>
      <c r="E540" s="25" t="s">
        <v>11</v>
      </c>
      <c r="F540" s="25" t="s">
        <v>11</v>
      </c>
      <c r="G540" s="25" t="s">
        <v>11</v>
      </c>
      <c r="H540" s="25" t="s">
        <v>4254</v>
      </c>
      <c r="I540" s="25" t="s">
        <v>1571</v>
      </c>
      <c r="J540" s="25" t="s">
        <v>11</v>
      </c>
      <c r="K540" s="25" t="s">
        <v>1559</v>
      </c>
      <c r="L540" s="25" t="s">
        <v>1623</v>
      </c>
      <c r="M540" s="25" t="s">
        <v>11</v>
      </c>
      <c r="N540" s="25" t="s">
        <v>11</v>
      </c>
      <c r="O540" s="25" t="s">
        <v>11</v>
      </c>
      <c r="P540" s="25" t="s">
        <v>11</v>
      </c>
      <c r="Q540" s="25" t="s">
        <v>11</v>
      </c>
      <c r="R540" s="25" t="s">
        <v>11</v>
      </c>
      <c r="S540" s="25" t="s">
        <v>11</v>
      </c>
      <c r="T540" s="25" t="s">
        <v>3103</v>
      </c>
      <c r="U540" s="25" t="s">
        <v>1563</v>
      </c>
      <c r="V540" s="25" t="s">
        <v>11</v>
      </c>
      <c r="W540" s="25" t="s">
        <v>11</v>
      </c>
      <c r="X540" s="25">
        <v>0</v>
      </c>
      <c r="Y540" s="25" t="s">
        <v>11</v>
      </c>
      <c r="Z540" s="25" t="s">
        <v>1539</v>
      </c>
      <c r="AA540" s="25" t="s">
        <v>11</v>
      </c>
      <c r="AB540" s="25" t="s">
        <v>11</v>
      </c>
      <c r="AC540" s="25" t="s">
        <v>11</v>
      </c>
      <c r="AD540" s="25">
        <v>0</v>
      </c>
      <c r="AE540" s="25">
        <v>0</v>
      </c>
      <c r="AF540" s="25">
        <v>960</v>
      </c>
      <c r="AG540" s="25" t="s">
        <v>1146</v>
      </c>
    </row>
    <row r="541" spans="1:33">
      <c r="A541" s="25" t="s">
        <v>3207</v>
      </c>
      <c r="B541" s="25" t="s">
        <v>3208</v>
      </c>
      <c r="C541" s="25" t="s">
        <v>1541</v>
      </c>
      <c r="D541" s="25" t="s">
        <v>11</v>
      </c>
      <c r="E541" s="25" t="s">
        <v>11</v>
      </c>
      <c r="F541" s="25" t="s">
        <v>11</v>
      </c>
      <c r="G541" s="25" t="s">
        <v>11</v>
      </c>
      <c r="H541" s="25" t="s">
        <v>3209</v>
      </c>
      <c r="I541" s="25" t="s">
        <v>11</v>
      </c>
      <c r="J541" s="25" t="s">
        <v>11</v>
      </c>
      <c r="K541" s="25" t="s">
        <v>11</v>
      </c>
      <c r="L541" s="25" t="s">
        <v>1623</v>
      </c>
      <c r="M541" s="25" t="s">
        <v>11</v>
      </c>
      <c r="N541" s="25" t="s">
        <v>11</v>
      </c>
      <c r="O541" s="25" t="s">
        <v>11</v>
      </c>
      <c r="P541" s="25" t="s">
        <v>11</v>
      </c>
      <c r="Q541" s="25" t="s">
        <v>11</v>
      </c>
      <c r="R541" s="25" t="s">
        <v>11</v>
      </c>
      <c r="S541" s="25" t="s">
        <v>11</v>
      </c>
      <c r="T541" s="25" t="s">
        <v>1670</v>
      </c>
      <c r="U541" s="25" t="s">
        <v>16</v>
      </c>
      <c r="V541" s="25" t="s">
        <v>11</v>
      </c>
      <c r="W541" s="25" t="s">
        <v>11</v>
      </c>
      <c r="X541" s="25">
        <v>0</v>
      </c>
      <c r="Y541" s="25" t="s">
        <v>11</v>
      </c>
      <c r="Z541" s="25" t="s">
        <v>1539</v>
      </c>
      <c r="AA541" s="25" t="s">
        <v>11</v>
      </c>
      <c r="AB541" s="25" t="s">
        <v>11</v>
      </c>
      <c r="AC541" s="25" t="s">
        <v>11</v>
      </c>
      <c r="AD541" s="25">
        <v>602</v>
      </c>
      <c r="AE541" s="25">
        <v>0</v>
      </c>
      <c r="AF541" s="25">
        <v>12200</v>
      </c>
      <c r="AG541" s="25" t="s">
        <v>7393</v>
      </c>
    </row>
    <row r="542" spans="1:33">
      <c r="A542" s="25" t="s">
        <v>5304</v>
      </c>
      <c r="B542" s="25" t="s">
        <v>5305</v>
      </c>
      <c r="C542" s="25" t="s">
        <v>1541</v>
      </c>
      <c r="D542" s="25" t="s">
        <v>11</v>
      </c>
      <c r="E542" s="25" t="s">
        <v>11</v>
      </c>
      <c r="F542" s="25" t="s">
        <v>11</v>
      </c>
      <c r="G542" s="25" t="s">
        <v>11</v>
      </c>
      <c r="H542" s="25" t="s">
        <v>5306</v>
      </c>
      <c r="I542" s="25" t="s">
        <v>11</v>
      </c>
      <c r="J542" s="25" t="s">
        <v>11</v>
      </c>
      <c r="K542" s="25" t="s">
        <v>11</v>
      </c>
      <c r="L542" s="25" t="s">
        <v>1623</v>
      </c>
      <c r="M542" s="25" t="s">
        <v>11</v>
      </c>
      <c r="N542" s="25" t="s">
        <v>11</v>
      </c>
      <c r="O542" s="25" t="s">
        <v>11</v>
      </c>
      <c r="P542" s="25" t="s">
        <v>11</v>
      </c>
      <c r="Q542" s="25" t="s">
        <v>11</v>
      </c>
      <c r="R542" s="25" t="s">
        <v>11</v>
      </c>
      <c r="S542" s="25" t="s">
        <v>11</v>
      </c>
      <c r="T542" s="25" t="s">
        <v>1644</v>
      </c>
      <c r="U542" s="25" t="s">
        <v>1544</v>
      </c>
      <c r="V542" s="25" t="s">
        <v>11</v>
      </c>
      <c r="W542" s="25" t="s">
        <v>11</v>
      </c>
      <c r="X542" s="25">
        <v>0</v>
      </c>
      <c r="Y542" s="25" t="s">
        <v>11</v>
      </c>
      <c r="Z542" s="25" t="s">
        <v>1645</v>
      </c>
      <c r="AA542" s="25" t="s">
        <v>1707</v>
      </c>
      <c r="AB542" s="25" t="s">
        <v>1647</v>
      </c>
      <c r="AC542" s="25" t="s">
        <v>11</v>
      </c>
      <c r="AD542" s="25">
        <v>0</v>
      </c>
      <c r="AE542" s="25">
        <v>0</v>
      </c>
      <c r="AF542" s="25">
        <v>0</v>
      </c>
      <c r="AG542" s="25" t="s">
        <v>7</v>
      </c>
    </row>
    <row r="543" spans="1:33">
      <c r="A543" s="25" t="s">
        <v>3344</v>
      </c>
      <c r="B543" s="25" t="s">
        <v>3345</v>
      </c>
      <c r="C543" s="25" t="s">
        <v>1541</v>
      </c>
      <c r="D543" s="25" t="s">
        <v>11</v>
      </c>
      <c r="E543" s="25" t="s">
        <v>11</v>
      </c>
      <c r="F543" s="25" t="s">
        <v>11</v>
      </c>
      <c r="G543" s="25" t="s">
        <v>11</v>
      </c>
      <c r="H543" s="25" t="s">
        <v>3346</v>
      </c>
      <c r="I543" s="25" t="s">
        <v>11</v>
      </c>
      <c r="J543" s="25" t="s">
        <v>11</v>
      </c>
      <c r="K543" s="25" t="s">
        <v>11</v>
      </c>
      <c r="L543" s="25" t="s">
        <v>1623</v>
      </c>
      <c r="M543" s="25" t="s">
        <v>11</v>
      </c>
      <c r="N543" s="25" t="s">
        <v>11</v>
      </c>
      <c r="O543" s="25" t="s">
        <v>11</v>
      </c>
      <c r="P543" s="25" t="s">
        <v>11</v>
      </c>
      <c r="Q543" s="25" t="s">
        <v>11</v>
      </c>
      <c r="R543" s="25" t="s">
        <v>11</v>
      </c>
      <c r="S543" s="25" t="s">
        <v>11</v>
      </c>
      <c r="T543" s="25" t="s">
        <v>1633</v>
      </c>
      <c r="U543" s="25" t="s">
        <v>10</v>
      </c>
      <c r="V543" s="25" t="s">
        <v>11</v>
      </c>
      <c r="W543" s="25" t="s">
        <v>11</v>
      </c>
      <c r="X543" s="25">
        <v>0</v>
      </c>
      <c r="Y543" s="25" t="s">
        <v>11</v>
      </c>
      <c r="Z543" s="25" t="s">
        <v>1539</v>
      </c>
      <c r="AA543" s="25" t="s">
        <v>11</v>
      </c>
      <c r="AB543" s="25" t="s">
        <v>11</v>
      </c>
      <c r="AC543" s="25" t="s">
        <v>11</v>
      </c>
      <c r="AD543" s="25">
        <v>2240</v>
      </c>
      <c r="AE543" s="25">
        <v>0</v>
      </c>
      <c r="AF543" s="25">
        <v>3108.84</v>
      </c>
      <c r="AG543" s="25" t="s">
        <v>7394</v>
      </c>
    </row>
    <row r="544" spans="1:33">
      <c r="A544" s="25" t="s">
        <v>2563</v>
      </c>
      <c r="B544" s="25" t="s">
        <v>2564</v>
      </c>
      <c r="C544" s="25" t="s">
        <v>1536</v>
      </c>
      <c r="D544" s="25" t="s">
        <v>11</v>
      </c>
      <c r="E544" s="25" t="s">
        <v>11</v>
      </c>
      <c r="F544" s="25" t="s">
        <v>11</v>
      </c>
      <c r="G544" s="25" t="s">
        <v>11</v>
      </c>
      <c r="H544" s="25" t="s">
        <v>2565</v>
      </c>
      <c r="I544" s="25" t="s">
        <v>11</v>
      </c>
      <c r="J544" s="25" t="s">
        <v>11</v>
      </c>
      <c r="K544" s="25" t="s">
        <v>11</v>
      </c>
      <c r="L544" s="25" t="s">
        <v>1623</v>
      </c>
      <c r="M544" s="25" t="s">
        <v>11</v>
      </c>
      <c r="N544" s="25" t="s">
        <v>11</v>
      </c>
      <c r="O544" s="25" t="s">
        <v>11</v>
      </c>
      <c r="P544" s="25" t="s">
        <v>11</v>
      </c>
      <c r="Q544" s="25" t="s">
        <v>11</v>
      </c>
      <c r="R544" s="25" t="s">
        <v>11</v>
      </c>
      <c r="S544" s="25" t="s">
        <v>11</v>
      </c>
      <c r="T544" s="25" t="s">
        <v>1574</v>
      </c>
      <c r="U544" s="25" t="s">
        <v>13</v>
      </c>
      <c r="V544" s="25" t="s">
        <v>11</v>
      </c>
      <c r="W544" s="25" t="s">
        <v>11</v>
      </c>
      <c r="X544" s="25">
        <v>0</v>
      </c>
      <c r="Y544" s="25" t="s">
        <v>11</v>
      </c>
      <c r="Z544" s="25" t="s">
        <v>1539</v>
      </c>
      <c r="AA544" s="25" t="s">
        <v>11</v>
      </c>
      <c r="AB544" s="25" t="s">
        <v>11</v>
      </c>
      <c r="AC544" s="25" t="s">
        <v>11</v>
      </c>
      <c r="AD544" s="25">
        <v>0</v>
      </c>
      <c r="AE544" s="25">
        <v>0</v>
      </c>
      <c r="AF544" s="25">
        <v>4084</v>
      </c>
      <c r="AG544" s="25" t="s">
        <v>7395</v>
      </c>
    </row>
    <row r="545" spans="1:33">
      <c r="A545" s="25" t="s">
        <v>4697</v>
      </c>
      <c r="B545" s="25" t="s">
        <v>4698</v>
      </c>
      <c r="C545" s="25" t="s">
        <v>1541</v>
      </c>
      <c r="D545" s="25" t="s">
        <v>11</v>
      </c>
      <c r="E545" s="25" t="s">
        <v>11</v>
      </c>
      <c r="F545" s="25" t="s">
        <v>11</v>
      </c>
      <c r="G545" s="25" t="s">
        <v>11</v>
      </c>
      <c r="H545" s="25" t="s">
        <v>2392</v>
      </c>
      <c r="I545" s="25" t="s">
        <v>11</v>
      </c>
      <c r="J545" s="25" t="s">
        <v>11</v>
      </c>
      <c r="K545" s="25" t="s">
        <v>11</v>
      </c>
      <c r="L545" s="25" t="s">
        <v>1623</v>
      </c>
      <c r="M545" s="25" t="s">
        <v>11</v>
      </c>
      <c r="N545" s="25" t="s">
        <v>11</v>
      </c>
      <c r="O545" s="25" t="s">
        <v>11</v>
      </c>
      <c r="P545" s="25" t="s">
        <v>11</v>
      </c>
      <c r="Q545" s="25" t="s">
        <v>11</v>
      </c>
      <c r="R545" s="25" t="s">
        <v>11</v>
      </c>
      <c r="S545" s="25" t="s">
        <v>11</v>
      </c>
      <c r="T545" s="25" t="s">
        <v>1651</v>
      </c>
      <c r="U545" s="25" t="s">
        <v>13</v>
      </c>
      <c r="V545" s="25" t="s">
        <v>11</v>
      </c>
      <c r="W545" s="25" t="s">
        <v>11</v>
      </c>
      <c r="X545" s="25">
        <v>0</v>
      </c>
      <c r="Y545" s="25" t="s">
        <v>11</v>
      </c>
      <c r="Z545" s="25" t="s">
        <v>1539</v>
      </c>
      <c r="AA545" s="25" t="s">
        <v>11</v>
      </c>
      <c r="AB545" s="25" t="s">
        <v>11</v>
      </c>
      <c r="AC545" s="25" t="s">
        <v>11</v>
      </c>
      <c r="AD545" s="25">
        <v>960</v>
      </c>
      <c r="AE545" s="25">
        <v>0</v>
      </c>
      <c r="AF545" s="25">
        <v>4629.6099999999997</v>
      </c>
      <c r="AG545" s="25" t="s">
        <v>7396</v>
      </c>
    </row>
    <row r="546" spans="1:33">
      <c r="A546" s="25" t="s">
        <v>3775</v>
      </c>
      <c r="B546" s="25" t="s">
        <v>3776</v>
      </c>
      <c r="C546" s="25" t="s">
        <v>1536</v>
      </c>
      <c r="D546" s="25" t="s">
        <v>11</v>
      </c>
      <c r="E546" s="25" t="s">
        <v>11</v>
      </c>
      <c r="F546" s="25" t="s">
        <v>11</v>
      </c>
      <c r="G546" s="25" t="s">
        <v>11</v>
      </c>
      <c r="H546" s="25" t="s">
        <v>2216</v>
      </c>
      <c r="I546" s="25" t="s">
        <v>11</v>
      </c>
      <c r="J546" s="25" t="s">
        <v>11</v>
      </c>
      <c r="K546" s="25" t="s">
        <v>11</v>
      </c>
      <c r="L546" s="25" t="s">
        <v>1623</v>
      </c>
      <c r="M546" s="25" t="s">
        <v>1643</v>
      </c>
      <c r="N546" s="25" t="s">
        <v>11</v>
      </c>
      <c r="O546" s="25" t="s">
        <v>11</v>
      </c>
      <c r="P546" s="25" t="s">
        <v>11</v>
      </c>
      <c r="Q546" s="25" t="s">
        <v>11</v>
      </c>
      <c r="R546" s="25" t="s">
        <v>11</v>
      </c>
      <c r="S546" s="25" t="s">
        <v>11</v>
      </c>
      <c r="T546" s="25" t="s">
        <v>1651</v>
      </c>
      <c r="U546" s="25" t="s">
        <v>16</v>
      </c>
      <c r="V546" s="25" t="s">
        <v>11</v>
      </c>
      <c r="W546" s="25" t="s">
        <v>11</v>
      </c>
      <c r="X546" s="25">
        <v>0</v>
      </c>
      <c r="Y546" s="25" t="s">
        <v>11</v>
      </c>
      <c r="Z546" s="25" t="s">
        <v>1539</v>
      </c>
      <c r="AA546" s="25" t="s">
        <v>11</v>
      </c>
      <c r="AB546" s="25" t="s">
        <v>11</v>
      </c>
      <c r="AC546" s="25" t="s">
        <v>11</v>
      </c>
      <c r="AD546" s="25">
        <v>400</v>
      </c>
      <c r="AE546" s="25">
        <v>0</v>
      </c>
      <c r="AF546" s="25">
        <v>1909.9</v>
      </c>
      <c r="AG546" s="25" t="s">
        <v>7397</v>
      </c>
    </row>
    <row r="547" spans="1:33">
      <c r="A547" s="25" t="s">
        <v>4128</v>
      </c>
      <c r="B547" s="25" t="s">
        <v>4129</v>
      </c>
      <c r="C547" s="25" t="s">
        <v>1541</v>
      </c>
      <c r="D547" s="25" t="s">
        <v>11</v>
      </c>
      <c r="E547" s="25" t="s">
        <v>11</v>
      </c>
      <c r="F547" s="25" t="s">
        <v>11</v>
      </c>
      <c r="G547" s="25" t="s">
        <v>11</v>
      </c>
      <c r="H547" s="25" t="s">
        <v>4130</v>
      </c>
      <c r="I547" s="25" t="s">
        <v>11</v>
      </c>
      <c r="J547" s="25" t="s">
        <v>11</v>
      </c>
      <c r="K547" s="25" t="s">
        <v>11</v>
      </c>
      <c r="L547" s="25" t="s">
        <v>1623</v>
      </c>
      <c r="M547" s="25" t="s">
        <v>11</v>
      </c>
      <c r="N547" s="25" t="s">
        <v>11</v>
      </c>
      <c r="O547" s="25" t="s">
        <v>11</v>
      </c>
      <c r="P547" s="25" t="s">
        <v>11</v>
      </c>
      <c r="Q547" s="25" t="s">
        <v>11</v>
      </c>
      <c r="R547" s="25" t="s">
        <v>11</v>
      </c>
      <c r="S547" s="25" t="s">
        <v>11</v>
      </c>
      <c r="T547" s="25" t="s">
        <v>1651</v>
      </c>
      <c r="U547" s="25" t="s">
        <v>16</v>
      </c>
      <c r="V547" s="25" t="s">
        <v>11</v>
      </c>
      <c r="W547" s="25" t="s">
        <v>11</v>
      </c>
      <c r="X547" s="25">
        <v>0</v>
      </c>
      <c r="Y547" s="25" t="s">
        <v>11</v>
      </c>
      <c r="Z547" s="25" t="s">
        <v>1539</v>
      </c>
      <c r="AA547" s="25" t="s">
        <v>11</v>
      </c>
      <c r="AB547" s="25" t="s">
        <v>11</v>
      </c>
      <c r="AC547" s="25" t="s">
        <v>11</v>
      </c>
      <c r="AD547" s="25">
        <v>15140</v>
      </c>
      <c r="AE547" s="25">
        <v>0</v>
      </c>
      <c r="AF547" s="25">
        <v>10692</v>
      </c>
      <c r="AG547" s="25" t="s">
        <v>7398</v>
      </c>
    </row>
    <row r="548" spans="1:33">
      <c r="A548" s="25" t="s">
        <v>3439</v>
      </c>
      <c r="B548" s="25" t="s">
        <v>3440</v>
      </c>
      <c r="C548" s="25" t="s">
        <v>1541</v>
      </c>
      <c r="D548" s="25" t="s">
        <v>11</v>
      </c>
      <c r="E548" s="25" t="s">
        <v>11</v>
      </c>
      <c r="F548" s="25" t="s">
        <v>11</v>
      </c>
      <c r="G548" s="25" t="s">
        <v>11</v>
      </c>
      <c r="H548" s="25" t="s">
        <v>3441</v>
      </c>
      <c r="I548" s="25" t="s">
        <v>11</v>
      </c>
      <c r="J548" s="25" t="s">
        <v>11</v>
      </c>
      <c r="K548" s="25" t="s">
        <v>11</v>
      </c>
      <c r="L548" s="25" t="s">
        <v>1623</v>
      </c>
      <c r="M548" s="25" t="s">
        <v>11</v>
      </c>
      <c r="N548" s="25" t="s">
        <v>11</v>
      </c>
      <c r="O548" s="25" t="s">
        <v>11</v>
      </c>
      <c r="P548" s="25" t="s">
        <v>11</v>
      </c>
      <c r="Q548" s="25" t="s">
        <v>11</v>
      </c>
      <c r="R548" s="25" t="s">
        <v>11</v>
      </c>
      <c r="S548" s="25" t="s">
        <v>11</v>
      </c>
      <c r="T548" s="25" t="s">
        <v>1661</v>
      </c>
      <c r="U548" s="25" t="s">
        <v>10</v>
      </c>
      <c r="V548" s="25" t="s">
        <v>11</v>
      </c>
      <c r="W548" s="25" t="s">
        <v>11</v>
      </c>
      <c r="X548" s="25">
        <v>0</v>
      </c>
      <c r="Y548" s="25" t="s">
        <v>11</v>
      </c>
      <c r="Z548" s="25" t="s">
        <v>1645</v>
      </c>
      <c r="AA548" s="25" t="s">
        <v>1575</v>
      </c>
      <c r="AB548" s="25" t="s">
        <v>1708</v>
      </c>
      <c r="AC548" s="25" t="s">
        <v>62</v>
      </c>
      <c r="AD548" s="25">
        <v>0</v>
      </c>
      <c r="AE548" s="25">
        <v>0</v>
      </c>
      <c r="AF548" s="25">
        <v>0</v>
      </c>
      <c r="AG548" s="25" t="s">
        <v>7</v>
      </c>
    </row>
    <row r="549" spans="1:33">
      <c r="A549" s="25" t="s">
        <v>3037</v>
      </c>
      <c r="B549" s="25" t="s">
        <v>3038</v>
      </c>
      <c r="C549" s="25" t="s">
        <v>1536</v>
      </c>
      <c r="D549" s="25" t="s">
        <v>11</v>
      </c>
      <c r="E549" s="25" t="s">
        <v>11</v>
      </c>
      <c r="F549" s="25" t="s">
        <v>3039</v>
      </c>
      <c r="G549" s="25" t="s">
        <v>1556</v>
      </c>
      <c r="H549" s="25" t="s">
        <v>3040</v>
      </c>
      <c r="I549" s="25" t="s">
        <v>11</v>
      </c>
      <c r="J549" s="25" t="s">
        <v>11</v>
      </c>
      <c r="K549" s="25" t="s">
        <v>1632</v>
      </c>
      <c r="L549" s="25" t="s">
        <v>1623</v>
      </c>
      <c r="M549" s="25" t="s">
        <v>11</v>
      </c>
      <c r="N549" s="25" t="s">
        <v>11</v>
      </c>
      <c r="O549" s="25" t="s">
        <v>11</v>
      </c>
      <c r="P549" s="25" t="s">
        <v>11</v>
      </c>
      <c r="Q549" s="25" t="s">
        <v>11</v>
      </c>
      <c r="R549" s="25" t="s">
        <v>11</v>
      </c>
      <c r="S549" s="25" t="s">
        <v>11</v>
      </c>
      <c r="T549" s="25" t="s">
        <v>3041</v>
      </c>
      <c r="U549" s="25" t="s">
        <v>1563</v>
      </c>
      <c r="V549" s="25" t="s">
        <v>11</v>
      </c>
      <c r="W549" s="25" t="s">
        <v>11</v>
      </c>
      <c r="X549" s="25">
        <v>0</v>
      </c>
      <c r="Y549" s="25" t="s">
        <v>11</v>
      </c>
      <c r="Z549" s="25" t="s">
        <v>1539</v>
      </c>
      <c r="AA549" s="25" t="s">
        <v>11</v>
      </c>
      <c r="AB549" s="25" t="s">
        <v>11</v>
      </c>
      <c r="AC549" s="25" t="s">
        <v>11</v>
      </c>
      <c r="AD549" s="25">
        <v>0</v>
      </c>
      <c r="AE549" s="25">
        <v>0</v>
      </c>
      <c r="AF549" s="25">
        <v>0</v>
      </c>
      <c r="AG549" s="25" t="s">
        <v>7</v>
      </c>
    </row>
    <row r="550" spans="1:33">
      <c r="A550" s="25" t="s">
        <v>3366</v>
      </c>
      <c r="B550" s="25" t="s">
        <v>3367</v>
      </c>
      <c r="C550" s="25" t="s">
        <v>1541</v>
      </c>
      <c r="D550" s="25" t="s">
        <v>11</v>
      </c>
      <c r="E550" s="25" t="s">
        <v>11</v>
      </c>
      <c r="F550" s="25" t="s">
        <v>11</v>
      </c>
      <c r="G550" s="25" t="s">
        <v>11</v>
      </c>
      <c r="H550" s="25" t="s">
        <v>3368</v>
      </c>
      <c r="I550" s="25" t="s">
        <v>11</v>
      </c>
      <c r="J550" s="25" t="s">
        <v>11</v>
      </c>
      <c r="K550" s="25" t="s">
        <v>11</v>
      </c>
      <c r="L550" s="25" t="s">
        <v>1623</v>
      </c>
      <c r="M550" s="25" t="s">
        <v>1643</v>
      </c>
      <c r="N550" s="25" t="s">
        <v>11</v>
      </c>
      <c r="O550" s="25" t="s">
        <v>11</v>
      </c>
      <c r="P550" s="25" t="s">
        <v>11</v>
      </c>
      <c r="Q550" s="25" t="s">
        <v>11</v>
      </c>
      <c r="R550" s="25" t="s">
        <v>11</v>
      </c>
      <c r="S550" s="25" t="s">
        <v>11</v>
      </c>
      <c r="T550" s="25" t="s">
        <v>3369</v>
      </c>
      <c r="U550" s="25" t="s">
        <v>1544</v>
      </c>
      <c r="V550" s="25" t="s">
        <v>11</v>
      </c>
      <c r="W550" s="25" t="s">
        <v>11</v>
      </c>
      <c r="X550" s="25">
        <v>0</v>
      </c>
      <c r="Y550" s="25" t="s">
        <v>11</v>
      </c>
      <c r="Z550" s="25" t="s">
        <v>1539</v>
      </c>
      <c r="AA550" s="25" t="s">
        <v>11</v>
      </c>
      <c r="AB550" s="25" t="s">
        <v>11</v>
      </c>
      <c r="AC550" s="25" t="s">
        <v>11</v>
      </c>
      <c r="AD550" s="25">
        <v>460.4</v>
      </c>
      <c r="AE550" s="25">
        <v>0</v>
      </c>
      <c r="AF550" s="25">
        <v>52400</v>
      </c>
      <c r="AG550" s="25" t="s">
        <v>7399</v>
      </c>
    </row>
    <row r="551" spans="1:33">
      <c r="A551" s="25" t="s">
        <v>2064</v>
      </c>
      <c r="B551" s="25" t="s">
        <v>2065</v>
      </c>
      <c r="C551" s="25" t="s">
        <v>1541</v>
      </c>
      <c r="D551" s="25" t="s">
        <v>11</v>
      </c>
      <c r="E551" s="25" t="s">
        <v>11</v>
      </c>
      <c r="F551" s="25" t="s">
        <v>1898</v>
      </c>
      <c r="G551" s="25" t="s">
        <v>1630</v>
      </c>
      <c r="H551" s="25" t="s">
        <v>2066</v>
      </c>
      <c r="I551" s="25" t="s">
        <v>1547</v>
      </c>
      <c r="J551" s="25" t="s">
        <v>11</v>
      </c>
      <c r="K551" s="25" t="s">
        <v>2067</v>
      </c>
      <c r="L551" s="25" t="s">
        <v>1623</v>
      </c>
      <c r="M551" s="25" t="s">
        <v>11</v>
      </c>
      <c r="N551" s="25" t="s">
        <v>11</v>
      </c>
      <c r="O551" s="25" t="s">
        <v>11</v>
      </c>
      <c r="P551" s="25" t="s">
        <v>11</v>
      </c>
      <c r="Q551" s="25" t="s">
        <v>11</v>
      </c>
      <c r="R551" s="25" t="s">
        <v>11</v>
      </c>
      <c r="S551" s="25" t="s">
        <v>11</v>
      </c>
      <c r="T551" s="25" t="s">
        <v>1832</v>
      </c>
      <c r="U551" s="25" t="s">
        <v>16</v>
      </c>
      <c r="V551" s="25" t="s">
        <v>11</v>
      </c>
      <c r="W551" s="25" t="s">
        <v>11</v>
      </c>
      <c r="X551" s="25">
        <v>0</v>
      </c>
      <c r="Y551" s="25" t="s">
        <v>11</v>
      </c>
      <c r="Z551" s="25" t="s">
        <v>1539</v>
      </c>
      <c r="AA551" s="25" t="s">
        <v>11</v>
      </c>
      <c r="AB551" s="25" t="s">
        <v>11</v>
      </c>
      <c r="AC551" s="25" t="s">
        <v>11</v>
      </c>
      <c r="AD551" s="25">
        <v>560</v>
      </c>
      <c r="AE551" s="25">
        <v>0</v>
      </c>
      <c r="AF551" s="25">
        <v>97600</v>
      </c>
      <c r="AG551" s="25" t="s">
        <v>2068</v>
      </c>
    </row>
    <row r="552" spans="1:33">
      <c r="A552" s="25" t="s">
        <v>3889</v>
      </c>
      <c r="B552" s="25" t="s">
        <v>3890</v>
      </c>
      <c r="C552" s="25" t="s">
        <v>1541</v>
      </c>
      <c r="D552" s="25" t="s">
        <v>11</v>
      </c>
      <c r="E552" s="25" t="s">
        <v>11</v>
      </c>
      <c r="F552" s="25" t="s">
        <v>11</v>
      </c>
      <c r="G552" s="25" t="s">
        <v>11</v>
      </c>
      <c r="H552" s="25" t="s">
        <v>3891</v>
      </c>
      <c r="I552" s="25" t="s">
        <v>11</v>
      </c>
      <c r="J552" s="25" t="s">
        <v>11</v>
      </c>
      <c r="K552" s="25" t="s">
        <v>11</v>
      </c>
      <c r="L552" s="25" t="s">
        <v>1623</v>
      </c>
      <c r="M552" s="25" t="s">
        <v>11</v>
      </c>
      <c r="N552" s="25" t="s">
        <v>11</v>
      </c>
      <c r="O552" s="25" t="s">
        <v>11</v>
      </c>
      <c r="P552" s="25" t="s">
        <v>11</v>
      </c>
      <c r="Q552" s="25" t="s">
        <v>11</v>
      </c>
      <c r="R552" s="25" t="s">
        <v>11</v>
      </c>
      <c r="S552" s="25" t="s">
        <v>11</v>
      </c>
      <c r="T552" s="25" t="s">
        <v>3892</v>
      </c>
      <c r="U552" s="25" t="s">
        <v>13</v>
      </c>
      <c r="V552" s="25" t="s">
        <v>11</v>
      </c>
      <c r="W552" s="25" t="s">
        <v>11</v>
      </c>
      <c r="X552" s="25">
        <v>0</v>
      </c>
      <c r="Y552" s="25" t="s">
        <v>11</v>
      </c>
      <c r="Z552" s="25" t="s">
        <v>1539</v>
      </c>
      <c r="AA552" s="25" t="s">
        <v>11</v>
      </c>
      <c r="AB552" s="25" t="s">
        <v>11</v>
      </c>
      <c r="AC552" s="25" t="s">
        <v>11</v>
      </c>
      <c r="AD552" s="25">
        <v>400</v>
      </c>
      <c r="AE552" s="25">
        <v>0</v>
      </c>
      <c r="AF552" s="25">
        <v>5532.96</v>
      </c>
      <c r="AG552" s="25" t="s">
        <v>7400</v>
      </c>
    </row>
    <row r="553" spans="1:33">
      <c r="A553" s="25" t="s">
        <v>2734</v>
      </c>
      <c r="B553" s="25" t="s">
        <v>2735</v>
      </c>
      <c r="C553" s="25" t="s">
        <v>1541</v>
      </c>
      <c r="D553" s="25" t="s">
        <v>11</v>
      </c>
      <c r="E553" s="25" t="s">
        <v>11</v>
      </c>
      <c r="F553" s="25" t="s">
        <v>11</v>
      </c>
      <c r="G553" s="25" t="s">
        <v>11</v>
      </c>
      <c r="H553" s="25" t="s">
        <v>2736</v>
      </c>
      <c r="I553" s="25" t="s">
        <v>11</v>
      </c>
      <c r="J553" s="25" t="s">
        <v>11</v>
      </c>
      <c r="K553" s="25" t="s">
        <v>11</v>
      </c>
      <c r="L553" s="25" t="s">
        <v>1623</v>
      </c>
      <c r="M553" s="25" t="s">
        <v>11</v>
      </c>
      <c r="N553" s="25" t="s">
        <v>11</v>
      </c>
      <c r="O553" s="25" t="s">
        <v>11</v>
      </c>
      <c r="P553" s="25" t="s">
        <v>11</v>
      </c>
      <c r="Q553" s="25" t="s">
        <v>11</v>
      </c>
      <c r="R553" s="25" t="s">
        <v>11</v>
      </c>
      <c r="S553" s="25" t="s">
        <v>11</v>
      </c>
      <c r="T553" s="25" t="s">
        <v>1661</v>
      </c>
      <c r="U553" s="25" t="s">
        <v>14</v>
      </c>
      <c r="V553" s="25" t="s">
        <v>11</v>
      </c>
      <c r="W553" s="25" t="s">
        <v>11</v>
      </c>
      <c r="X553" s="25">
        <v>0</v>
      </c>
      <c r="Y553" s="25" t="s">
        <v>11</v>
      </c>
      <c r="Z553" s="25" t="s">
        <v>1539</v>
      </c>
      <c r="AA553" s="25" t="s">
        <v>11</v>
      </c>
      <c r="AB553" s="25" t="s">
        <v>11</v>
      </c>
      <c r="AC553" s="25" t="s">
        <v>11</v>
      </c>
      <c r="AD553" s="25">
        <v>1680</v>
      </c>
      <c r="AE553" s="25">
        <v>0</v>
      </c>
      <c r="AF553" s="25">
        <v>8729.5</v>
      </c>
      <c r="AG553" s="25" t="s">
        <v>7401</v>
      </c>
    </row>
    <row r="554" spans="1:33">
      <c r="A554" s="25" t="s">
        <v>1726</v>
      </c>
      <c r="B554" s="25" t="s">
        <v>1727</v>
      </c>
      <c r="C554" s="25" t="s">
        <v>1536</v>
      </c>
      <c r="D554" s="25" t="s">
        <v>11</v>
      </c>
      <c r="E554" s="25" t="s">
        <v>11</v>
      </c>
      <c r="F554" s="25" t="s">
        <v>11</v>
      </c>
      <c r="G554" s="25" t="s">
        <v>11</v>
      </c>
      <c r="H554" s="25" t="s">
        <v>1728</v>
      </c>
      <c r="I554" s="25" t="s">
        <v>11</v>
      </c>
      <c r="J554" s="25" t="s">
        <v>11</v>
      </c>
      <c r="K554" s="25" t="s">
        <v>11</v>
      </c>
      <c r="L554" s="25" t="s">
        <v>1623</v>
      </c>
      <c r="M554" s="25" t="s">
        <v>11</v>
      </c>
      <c r="N554" s="25" t="s">
        <v>11</v>
      </c>
      <c r="O554" s="25" t="s">
        <v>11</v>
      </c>
      <c r="P554" s="25" t="s">
        <v>11</v>
      </c>
      <c r="Q554" s="25" t="s">
        <v>11</v>
      </c>
      <c r="R554" s="25" t="s">
        <v>11</v>
      </c>
      <c r="S554" s="25" t="s">
        <v>11</v>
      </c>
      <c r="T554" s="25" t="s">
        <v>1729</v>
      </c>
      <c r="U554" s="25" t="s">
        <v>1657</v>
      </c>
      <c r="V554" s="25" t="s">
        <v>11</v>
      </c>
      <c r="W554" s="25" t="s">
        <v>11</v>
      </c>
      <c r="X554" s="25">
        <v>0</v>
      </c>
      <c r="Y554" s="25" t="s">
        <v>11</v>
      </c>
      <c r="Z554" s="25" t="s">
        <v>1539</v>
      </c>
      <c r="AA554" s="25" t="s">
        <v>11</v>
      </c>
      <c r="AB554" s="25" t="s">
        <v>11</v>
      </c>
      <c r="AC554" s="25" t="s">
        <v>11</v>
      </c>
      <c r="AD554" s="25">
        <v>0</v>
      </c>
      <c r="AE554" s="25">
        <v>0</v>
      </c>
      <c r="AF554" s="25">
        <v>0</v>
      </c>
      <c r="AG554" s="25" t="s">
        <v>7</v>
      </c>
    </row>
    <row r="555" spans="1:33">
      <c r="A555" s="25" t="s">
        <v>4978</v>
      </c>
      <c r="B555" s="25" t="s">
        <v>4979</v>
      </c>
      <c r="C555" s="25" t="s">
        <v>1541</v>
      </c>
      <c r="D555" s="25" t="s">
        <v>11</v>
      </c>
      <c r="E555" s="25" t="s">
        <v>11</v>
      </c>
      <c r="F555" s="25" t="s">
        <v>11</v>
      </c>
      <c r="G555" s="25" t="s">
        <v>11</v>
      </c>
      <c r="H555" s="25" t="s">
        <v>4980</v>
      </c>
      <c r="I555" s="25" t="s">
        <v>11</v>
      </c>
      <c r="J555" s="25" t="s">
        <v>11</v>
      </c>
      <c r="K555" s="25" t="s">
        <v>11</v>
      </c>
      <c r="L555" s="25" t="s">
        <v>1623</v>
      </c>
      <c r="M555" s="25" t="s">
        <v>11</v>
      </c>
      <c r="N555" s="25" t="s">
        <v>11</v>
      </c>
      <c r="O555" s="25" t="s">
        <v>11</v>
      </c>
      <c r="P555" s="25" t="s">
        <v>11</v>
      </c>
      <c r="Q555" s="25" t="s">
        <v>11</v>
      </c>
      <c r="R555" s="25" t="s">
        <v>11</v>
      </c>
      <c r="S555" s="25" t="s">
        <v>11</v>
      </c>
      <c r="T555" s="25" t="s">
        <v>1741</v>
      </c>
      <c r="U555" s="25" t="s">
        <v>1657</v>
      </c>
      <c r="V555" s="25" t="s">
        <v>11</v>
      </c>
      <c r="W555" s="25" t="s">
        <v>11</v>
      </c>
      <c r="X555" s="25">
        <v>0</v>
      </c>
      <c r="Y555" s="25" t="s">
        <v>11</v>
      </c>
      <c r="Z555" s="25" t="s">
        <v>1539</v>
      </c>
      <c r="AA555" s="25" t="s">
        <v>11</v>
      </c>
      <c r="AB555" s="25" t="s">
        <v>11</v>
      </c>
      <c r="AC555" s="25" t="s">
        <v>11</v>
      </c>
      <c r="AD555" s="25">
        <v>0</v>
      </c>
      <c r="AE555" s="25">
        <v>0</v>
      </c>
      <c r="AF555" s="25">
        <v>0</v>
      </c>
      <c r="AG555" s="25" t="s">
        <v>7</v>
      </c>
    </row>
    <row r="556" spans="1:33">
      <c r="A556" s="25" t="s">
        <v>3228</v>
      </c>
      <c r="B556" s="25" t="s">
        <v>3229</v>
      </c>
      <c r="C556" s="25" t="s">
        <v>1541</v>
      </c>
      <c r="D556" s="25" t="s">
        <v>11</v>
      </c>
      <c r="E556" s="25" t="s">
        <v>11</v>
      </c>
      <c r="F556" s="25" t="s">
        <v>11</v>
      </c>
      <c r="G556" s="25" t="s">
        <v>11</v>
      </c>
      <c r="H556" s="25" t="s">
        <v>2149</v>
      </c>
      <c r="I556" s="25" t="s">
        <v>11</v>
      </c>
      <c r="J556" s="25" t="s">
        <v>11</v>
      </c>
      <c r="K556" s="25" t="s">
        <v>11</v>
      </c>
      <c r="L556" s="25" t="s">
        <v>1623</v>
      </c>
      <c r="M556" s="25" t="s">
        <v>11</v>
      </c>
      <c r="N556" s="25" t="s">
        <v>11</v>
      </c>
      <c r="O556" s="25" t="s">
        <v>11</v>
      </c>
      <c r="P556" s="25" t="s">
        <v>11</v>
      </c>
      <c r="Q556" s="25" t="s">
        <v>11</v>
      </c>
      <c r="R556" s="25" t="s">
        <v>11</v>
      </c>
      <c r="S556" s="25" t="s">
        <v>11</v>
      </c>
      <c r="T556" s="25" t="s">
        <v>1651</v>
      </c>
      <c r="U556" s="25" t="s">
        <v>16</v>
      </c>
      <c r="V556" s="25" t="s">
        <v>11</v>
      </c>
      <c r="W556" s="25" t="s">
        <v>11</v>
      </c>
      <c r="X556" s="25">
        <v>0</v>
      </c>
      <c r="Y556" s="25" t="s">
        <v>11</v>
      </c>
      <c r="Z556" s="25" t="s">
        <v>1539</v>
      </c>
      <c r="AA556" s="25" t="s">
        <v>11</v>
      </c>
      <c r="AB556" s="25" t="s">
        <v>11</v>
      </c>
      <c r="AC556" s="25" t="s">
        <v>11</v>
      </c>
      <c r="AD556" s="25">
        <v>3920</v>
      </c>
      <c r="AE556" s="25">
        <v>0</v>
      </c>
      <c r="AF556" s="25">
        <v>29400</v>
      </c>
      <c r="AG556" s="25" t="s">
        <v>7402</v>
      </c>
    </row>
    <row r="557" spans="1:33">
      <c r="A557" s="25" t="s">
        <v>4556</v>
      </c>
      <c r="B557" s="25" t="s">
        <v>4557</v>
      </c>
      <c r="C557" s="25" t="s">
        <v>1541</v>
      </c>
      <c r="D557" s="25" t="s">
        <v>11</v>
      </c>
      <c r="E557" s="25" t="s">
        <v>11</v>
      </c>
      <c r="F557" s="25" t="s">
        <v>11</v>
      </c>
      <c r="G557" s="25" t="s">
        <v>11</v>
      </c>
      <c r="H557" s="25" t="s">
        <v>4558</v>
      </c>
      <c r="I557" s="25" t="s">
        <v>11</v>
      </c>
      <c r="J557" s="25" t="s">
        <v>11</v>
      </c>
      <c r="K557" s="25" t="s">
        <v>11</v>
      </c>
      <c r="L557" s="25" t="s">
        <v>1623</v>
      </c>
      <c r="M557" s="25" t="s">
        <v>11</v>
      </c>
      <c r="N557" s="25" t="s">
        <v>11</v>
      </c>
      <c r="O557" s="25" t="s">
        <v>11</v>
      </c>
      <c r="P557" s="25" t="s">
        <v>11</v>
      </c>
      <c r="Q557" s="25" t="s">
        <v>11</v>
      </c>
      <c r="R557" s="25" t="s">
        <v>11</v>
      </c>
      <c r="S557" s="25" t="s">
        <v>11</v>
      </c>
      <c r="T557" s="25" t="s">
        <v>1651</v>
      </c>
      <c r="U557" s="25" t="s">
        <v>14</v>
      </c>
      <c r="V557" s="25" t="s">
        <v>11</v>
      </c>
      <c r="W557" s="25" t="s">
        <v>11</v>
      </c>
      <c r="X557" s="25">
        <v>0</v>
      </c>
      <c r="Y557" s="25" t="s">
        <v>11</v>
      </c>
      <c r="Z557" s="25" t="s">
        <v>1539</v>
      </c>
      <c r="AA557" s="25" t="s">
        <v>11</v>
      </c>
      <c r="AB557" s="25" t="s">
        <v>11</v>
      </c>
      <c r="AC557" s="25" t="s">
        <v>11</v>
      </c>
      <c r="AD557" s="25">
        <v>0</v>
      </c>
      <c r="AE557" s="25">
        <v>0</v>
      </c>
      <c r="AF557" s="25">
        <v>2288.58</v>
      </c>
      <c r="AG557" s="25" t="s">
        <v>4559</v>
      </c>
    </row>
    <row r="558" spans="1:33">
      <c r="A558" s="25" t="s">
        <v>5225</v>
      </c>
      <c r="B558" s="25" t="s">
        <v>5226</v>
      </c>
      <c r="C558" s="25" t="s">
        <v>1536</v>
      </c>
      <c r="D558" s="25" t="s">
        <v>11</v>
      </c>
      <c r="E558" s="25" t="s">
        <v>11</v>
      </c>
      <c r="F558" s="25" t="s">
        <v>11</v>
      </c>
      <c r="G558" s="25" t="s">
        <v>11</v>
      </c>
      <c r="H558" s="25" t="s">
        <v>5227</v>
      </c>
      <c r="I558" s="25" t="s">
        <v>11</v>
      </c>
      <c r="J558" s="25" t="s">
        <v>11</v>
      </c>
      <c r="K558" s="25" t="s">
        <v>11</v>
      </c>
      <c r="L558" s="25" t="s">
        <v>1623</v>
      </c>
      <c r="M558" s="25" t="s">
        <v>11</v>
      </c>
      <c r="N558" s="25" t="s">
        <v>11</v>
      </c>
      <c r="O558" s="25" t="s">
        <v>11</v>
      </c>
      <c r="P558" s="25" t="s">
        <v>11</v>
      </c>
      <c r="Q558" s="25" t="s">
        <v>11</v>
      </c>
      <c r="R558" s="25" t="s">
        <v>11</v>
      </c>
      <c r="S558" s="25" t="s">
        <v>11</v>
      </c>
      <c r="T558" s="25" t="s">
        <v>1651</v>
      </c>
      <c r="U558" s="25" t="s">
        <v>14</v>
      </c>
      <c r="V558" s="25" t="s">
        <v>11</v>
      </c>
      <c r="W558" s="25" t="s">
        <v>11</v>
      </c>
      <c r="X558" s="25">
        <v>0</v>
      </c>
      <c r="Y558" s="25" t="s">
        <v>11</v>
      </c>
      <c r="Z558" s="25" t="s">
        <v>1539</v>
      </c>
      <c r="AA558" s="25" t="s">
        <v>11</v>
      </c>
      <c r="AB558" s="25" t="s">
        <v>11</v>
      </c>
      <c r="AC558" s="25" t="s">
        <v>11</v>
      </c>
      <c r="AD558" s="25">
        <v>3640</v>
      </c>
      <c r="AE558" s="25">
        <v>0</v>
      </c>
      <c r="AF558" s="25">
        <v>30450.02</v>
      </c>
      <c r="AG558" s="25" t="s">
        <v>7403</v>
      </c>
    </row>
    <row r="559" spans="1:33">
      <c r="A559" s="25" t="s">
        <v>4935</v>
      </c>
      <c r="B559" s="25" t="s">
        <v>4936</v>
      </c>
      <c r="C559" s="25" t="s">
        <v>1541</v>
      </c>
      <c r="D559" s="25" t="s">
        <v>11</v>
      </c>
      <c r="E559" s="25" t="s">
        <v>11</v>
      </c>
      <c r="F559" s="25" t="s">
        <v>3450</v>
      </c>
      <c r="G559" s="25" t="s">
        <v>1569</v>
      </c>
      <c r="H559" s="25" t="s">
        <v>4313</v>
      </c>
      <c r="I559" s="25" t="s">
        <v>1797</v>
      </c>
      <c r="J559" s="25" t="s">
        <v>1623</v>
      </c>
      <c r="K559" s="25" t="s">
        <v>1560</v>
      </c>
      <c r="L559" s="25" t="s">
        <v>1623</v>
      </c>
      <c r="M559" s="25" t="s">
        <v>11</v>
      </c>
      <c r="N559" s="25" t="s">
        <v>11</v>
      </c>
      <c r="O559" s="25" t="s">
        <v>11</v>
      </c>
      <c r="P559" s="25" t="s">
        <v>11</v>
      </c>
      <c r="Q559" s="25" t="s">
        <v>4313</v>
      </c>
      <c r="R559" s="25" t="s">
        <v>11</v>
      </c>
      <c r="S559" s="25" t="s">
        <v>11</v>
      </c>
      <c r="T559" s="25" t="s">
        <v>11</v>
      </c>
      <c r="U559" s="25" t="s">
        <v>11</v>
      </c>
      <c r="V559" s="25" t="s">
        <v>11</v>
      </c>
      <c r="W559" s="25" t="s">
        <v>11</v>
      </c>
      <c r="X559" s="25">
        <v>0</v>
      </c>
      <c r="Y559" s="25" t="s">
        <v>11</v>
      </c>
      <c r="Z559" s="25" t="s">
        <v>1539</v>
      </c>
      <c r="AA559" s="25" t="s">
        <v>11</v>
      </c>
      <c r="AB559" s="25" t="s">
        <v>11</v>
      </c>
      <c r="AC559" s="25" t="s">
        <v>11</v>
      </c>
      <c r="AD559" s="25">
        <v>230</v>
      </c>
      <c r="AE559" s="25">
        <v>0</v>
      </c>
      <c r="AF559" s="25">
        <v>980</v>
      </c>
      <c r="AG559" s="25" t="s">
        <v>1549</v>
      </c>
    </row>
    <row r="560" spans="1:33">
      <c r="A560" s="25" t="s">
        <v>4976</v>
      </c>
      <c r="B560" s="25" t="s">
        <v>1132</v>
      </c>
      <c r="C560" s="25" t="s">
        <v>1541</v>
      </c>
      <c r="D560" s="25" t="s">
        <v>11</v>
      </c>
      <c r="E560" s="25" t="s">
        <v>11</v>
      </c>
      <c r="F560" s="25" t="s">
        <v>11</v>
      </c>
      <c r="G560" s="25" t="s">
        <v>11</v>
      </c>
      <c r="H560" s="25" t="s">
        <v>3674</v>
      </c>
      <c r="I560" s="25" t="s">
        <v>11</v>
      </c>
      <c r="J560" s="25" t="s">
        <v>11</v>
      </c>
      <c r="K560" s="25" t="s">
        <v>11</v>
      </c>
      <c r="L560" s="25" t="s">
        <v>1623</v>
      </c>
      <c r="M560" s="25" t="s">
        <v>11</v>
      </c>
      <c r="N560" s="25" t="s">
        <v>11</v>
      </c>
      <c r="O560" s="25" t="s">
        <v>11</v>
      </c>
      <c r="P560" s="25" t="s">
        <v>11</v>
      </c>
      <c r="Q560" s="25" t="s">
        <v>11</v>
      </c>
      <c r="R560" s="25" t="s">
        <v>11</v>
      </c>
      <c r="S560" s="25" t="s">
        <v>11</v>
      </c>
      <c r="T560" s="25" t="s">
        <v>1633</v>
      </c>
      <c r="U560" s="25" t="s">
        <v>14</v>
      </c>
      <c r="V560" s="25" t="s">
        <v>11</v>
      </c>
      <c r="W560" s="25" t="s">
        <v>11</v>
      </c>
      <c r="X560" s="25">
        <v>0</v>
      </c>
      <c r="Y560" s="25" t="s">
        <v>11</v>
      </c>
      <c r="Z560" s="25" t="s">
        <v>1645</v>
      </c>
      <c r="AA560" s="25" t="s">
        <v>1575</v>
      </c>
      <c r="AB560" s="25" t="s">
        <v>1722</v>
      </c>
      <c r="AC560" s="25" t="s">
        <v>62</v>
      </c>
      <c r="AD560" s="25">
        <v>0</v>
      </c>
      <c r="AE560" s="25">
        <v>0</v>
      </c>
      <c r="AF560" s="25">
        <v>-232.38</v>
      </c>
      <c r="AG560" s="25" t="s">
        <v>4977</v>
      </c>
    </row>
    <row r="561" spans="1:33">
      <c r="A561" s="25" t="s">
        <v>4215</v>
      </c>
      <c r="B561" s="25" t="s">
        <v>4216</v>
      </c>
      <c r="C561" s="25" t="s">
        <v>1541</v>
      </c>
      <c r="D561" s="25" t="s">
        <v>11</v>
      </c>
      <c r="E561" s="25" t="s">
        <v>11</v>
      </c>
      <c r="F561" s="25" t="s">
        <v>11</v>
      </c>
      <c r="G561" s="25" t="s">
        <v>11</v>
      </c>
      <c r="H561" s="25" t="s">
        <v>4217</v>
      </c>
      <c r="I561" s="25" t="s">
        <v>11</v>
      </c>
      <c r="J561" s="25" t="s">
        <v>11</v>
      </c>
      <c r="K561" s="25" t="s">
        <v>11</v>
      </c>
      <c r="L561" s="25" t="s">
        <v>1623</v>
      </c>
      <c r="M561" s="25" t="s">
        <v>11</v>
      </c>
      <c r="N561" s="25" t="s">
        <v>11</v>
      </c>
      <c r="O561" s="25" t="s">
        <v>11</v>
      </c>
      <c r="P561" s="25" t="s">
        <v>11</v>
      </c>
      <c r="Q561" s="25" t="s">
        <v>11</v>
      </c>
      <c r="R561" s="25" t="s">
        <v>11</v>
      </c>
      <c r="S561" s="25" t="s">
        <v>11</v>
      </c>
      <c r="T561" s="25" t="s">
        <v>1891</v>
      </c>
      <c r="U561" s="25" t="s">
        <v>13</v>
      </c>
      <c r="V561" s="25" t="s">
        <v>11</v>
      </c>
      <c r="W561" s="25" t="s">
        <v>11</v>
      </c>
      <c r="X561" s="25">
        <v>0</v>
      </c>
      <c r="Y561" s="25" t="s">
        <v>11</v>
      </c>
      <c r="Z561" s="25" t="s">
        <v>1645</v>
      </c>
      <c r="AA561" s="25" t="s">
        <v>1646</v>
      </c>
      <c r="AB561" s="25" t="s">
        <v>1722</v>
      </c>
      <c r="AC561" s="25" t="s">
        <v>11</v>
      </c>
      <c r="AD561" s="25">
        <v>0</v>
      </c>
      <c r="AE561" s="25">
        <v>0</v>
      </c>
      <c r="AF561" s="25">
        <v>0</v>
      </c>
      <c r="AG561" s="25" t="s">
        <v>7</v>
      </c>
    </row>
    <row r="562" spans="1:33">
      <c r="A562" s="25" t="s">
        <v>3851</v>
      </c>
      <c r="B562" s="25" t="s">
        <v>3852</v>
      </c>
      <c r="C562" s="25" t="s">
        <v>1541</v>
      </c>
      <c r="D562" s="25" t="s">
        <v>11</v>
      </c>
      <c r="E562" s="25" t="s">
        <v>11</v>
      </c>
      <c r="F562" s="25" t="s">
        <v>11</v>
      </c>
      <c r="G562" s="25" t="s">
        <v>11</v>
      </c>
      <c r="H562" s="25" t="s">
        <v>3853</v>
      </c>
      <c r="I562" s="25" t="s">
        <v>11</v>
      </c>
      <c r="J562" s="25" t="s">
        <v>11</v>
      </c>
      <c r="K562" s="25" t="s">
        <v>11</v>
      </c>
      <c r="L562" s="25" t="s">
        <v>1623</v>
      </c>
      <c r="M562" s="25" t="s">
        <v>11</v>
      </c>
      <c r="N562" s="25" t="s">
        <v>11</v>
      </c>
      <c r="O562" s="25" t="s">
        <v>11</v>
      </c>
      <c r="P562" s="25" t="s">
        <v>11</v>
      </c>
      <c r="Q562" s="25" t="s">
        <v>11</v>
      </c>
      <c r="R562" s="25" t="s">
        <v>11</v>
      </c>
      <c r="S562" s="25" t="s">
        <v>11</v>
      </c>
      <c r="T562" s="25" t="s">
        <v>1651</v>
      </c>
      <c r="U562" s="25" t="s">
        <v>13</v>
      </c>
      <c r="V562" s="25" t="s">
        <v>11</v>
      </c>
      <c r="W562" s="25" t="s">
        <v>11</v>
      </c>
      <c r="X562" s="25">
        <v>0</v>
      </c>
      <c r="Y562" s="25" t="s">
        <v>11</v>
      </c>
      <c r="Z562" s="25" t="s">
        <v>1539</v>
      </c>
      <c r="AA562" s="25" t="s">
        <v>11</v>
      </c>
      <c r="AB562" s="25" t="s">
        <v>11</v>
      </c>
      <c r="AC562" s="25" t="s">
        <v>11</v>
      </c>
      <c r="AD562" s="25">
        <v>280</v>
      </c>
      <c r="AE562" s="25">
        <v>0</v>
      </c>
      <c r="AF562" s="25">
        <v>5578.4</v>
      </c>
      <c r="AG562" s="25" t="s">
        <v>7404</v>
      </c>
    </row>
    <row r="563" spans="1:33">
      <c r="A563" s="25" t="s">
        <v>4382</v>
      </c>
      <c r="B563" s="25" t="s">
        <v>4383</v>
      </c>
      <c r="C563" s="25" t="s">
        <v>1536</v>
      </c>
      <c r="D563" s="25" t="s">
        <v>11</v>
      </c>
      <c r="E563" s="25" t="s">
        <v>11</v>
      </c>
      <c r="F563" s="25" t="s">
        <v>4380</v>
      </c>
      <c r="G563" s="25" t="s">
        <v>1630</v>
      </c>
      <c r="H563" s="25" t="s">
        <v>4381</v>
      </c>
      <c r="I563" s="25" t="s">
        <v>1547</v>
      </c>
      <c r="J563" s="25" t="s">
        <v>1623</v>
      </c>
      <c r="K563" s="25" t="s">
        <v>1537</v>
      </c>
      <c r="L563" s="25" t="s">
        <v>1623</v>
      </c>
      <c r="M563" s="25" t="s">
        <v>11</v>
      </c>
      <c r="N563" s="25" t="s">
        <v>11</v>
      </c>
      <c r="O563" s="25" t="s">
        <v>11</v>
      </c>
      <c r="P563" s="25" t="s">
        <v>11</v>
      </c>
      <c r="Q563" s="25" t="s">
        <v>11</v>
      </c>
      <c r="R563" s="25" t="s">
        <v>11</v>
      </c>
      <c r="S563" s="25" t="s">
        <v>11</v>
      </c>
      <c r="T563" s="25" t="s">
        <v>2350</v>
      </c>
      <c r="U563" s="25" t="s">
        <v>16</v>
      </c>
      <c r="V563" s="25" t="s">
        <v>11</v>
      </c>
      <c r="W563" s="25" t="s">
        <v>11</v>
      </c>
      <c r="X563" s="25">
        <v>0</v>
      </c>
      <c r="Y563" s="25" t="s">
        <v>11</v>
      </c>
      <c r="Z563" s="25" t="s">
        <v>1539</v>
      </c>
      <c r="AA563" s="25" t="s">
        <v>11</v>
      </c>
      <c r="AB563" s="25" t="s">
        <v>11</v>
      </c>
      <c r="AC563" s="25" t="s">
        <v>11</v>
      </c>
      <c r="AD563" s="25">
        <v>0</v>
      </c>
      <c r="AE563" s="25">
        <v>0</v>
      </c>
      <c r="AF563" s="25">
        <v>1880</v>
      </c>
      <c r="AG563" s="25" t="s">
        <v>1555</v>
      </c>
    </row>
    <row r="564" spans="1:33">
      <c r="A564" s="25" t="s">
        <v>3382</v>
      </c>
      <c r="B564" s="25" t="s">
        <v>3383</v>
      </c>
      <c r="C564" s="25" t="s">
        <v>1536</v>
      </c>
      <c r="D564" s="25" t="s">
        <v>11</v>
      </c>
      <c r="E564" s="25" t="s">
        <v>11</v>
      </c>
      <c r="F564" s="25" t="s">
        <v>11</v>
      </c>
      <c r="G564" s="25" t="s">
        <v>11</v>
      </c>
      <c r="H564" s="25" t="s">
        <v>3384</v>
      </c>
      <c r="I564" s="25" t="s">
        <v>1547</v>
      </c>
      <c r="J564" s="25" t="s">
        <v>1623</v>
      </c>
      <c r="K564" s="25" t="s">
        <v>1559</v>
      </c>
      <c r="L564" s="25" t="s">
        <v>1623</v>
      </c>
      <c r="M564" s="25" t="s">
        <v>11</v>
      </c>
      <c r="N564" s="25" t="s">
        <v>11</v>
      </c>
      <c r="O564" s="25" t="s">
        <v>11</v>
      </c>
      <c r="P564" s="25" t="s">
        <v>11</v>
      </c>
      <c r="Q564" s="25" t="s">
        <v>11</v>
      </c>
      <c r="R564" s="25" t="s">
        <v>11</v>
      </c>
      <c r="S564" s="25" t="s">
        <v>11</v>
      </c>
      <c r="T564" s="25" t="s">
        <v>1574</v>
      </c>
      <c r="U564" s="25" t="s">
        <v>11</v>
      </c>
      <c r="V564" s="25" t="s">
        <v>11</v>
      </c>
      <c r="W564" s="25" t="s">
        <v>11</v>
      </c>
      <c r="X564" s="25">
        <v>0</v>
      </c>
      <c r="Y564" s="25" t="s">
        <v>11</v>
      </c>
      <c r="Z564" s="25" t="s">
        <v>1539</v>
      </c>
      <c r="AA564" s="25" t="s">
        <v>11</v>
      </c>
      <c r="AB564" s="25" t="s">
        <v>11</v>
      </c>
      <c r="AC564" s="25" t="s">
        <v>11</v>
      </c>
      <c r="AD564" s="25">
        <v>560</v>
      </c>
      <c r="AE564" s="25">
        <v>0</v>
      </c>
      <c r="AF564" s="25">
        <v>3108.6</v>
      </c>
      <c r="AG564" s="25" t="s">
        <v>7405</v>
      </c>
    </row>
    <row r="565" spans="1:33">
      <c r="A565" s="25" t="s">
        <v>4417</v>
      </c>
      <c r="B565" s="25" t="s">
        <v>4418</v>
      </c>
      <c r="C565" s="25" t="s">
        <v>1541</v>
      </c>
      <c r="D565" s="25" t="s">
        <v>11</v>
      </c>
      <c r="E565" s="25" t="s">
        <v>11</v>
      </c>
      <c r="F565" s="25" t="s">
        <v>11</v>
      </c>
      <c r="G565" s="25" t="s">
        <v>11</v>
      </c>
      <c r="H565" s="25" t="s">
        <v>4419</v>
      </c>
      <c r="I565" s="25" t="s">
        <v>11</v>
      </c>
      <c r="J565" s="25" t="s">
        <v>11</v>
      </c>
      <c r="K565" s="25" t="s">
        <v>11</v>
      </c>
      <c r="L565" s="25" t="s">
        <v>1623</v>
      </c>
      <c r="M565" s="25" t="s">
        <v>11</v>
      </c>
      <c r="N565" s="25" t="s">
        <v>11</v>
      </c>
      <c r="O565" s="25" t="s">
        <v>11</v>
      </c>
      <c r="P565" s="25" t="s">
        <v>11</v>
      </c>
      <c r="Q565" s="25" t="s">
        <v>11</v>
      </c>
      <c r="R565" s="25" t="s">
        <v>11</v>
      </c>
      <c r="S565" s="25" t="s">
        <v>11</v>
      </c>
      <c r="T565" s="25" t="s">
        <v>1651</v>
      </c>
      <c r="U565" s="25" t="s">
        <v>10</v>
      </c>
      <c r="V565" s="25" t="s">
        <v>11</v>
      </c>
      <c r="W565" s="25" t="s">
        <v>11</v>
      </c>
      <c r="X565" s="25">
        <v>0</v>
      </c>
      <c r="Y565" s="25" t="s">
        <v>11</v>
      </c>
      <c r="Z565" s="25" t="s">
        <v>1539</v>
      </c>
      <c r="AA565" s="25" t="s">
        <v>11</v>
      </c>
      <c r="AB565" s="25" t="s">
        <v>11</v>
      </c>
      <c r="AC565" s="25" t="s">
        <v>11</v>
      </c>
      <c r="AD565" s="25">
        <v>4200</v>
      </c>
      <c r="AE565" s="25">
        <v>0</v>
      </c>
      <c r="AF565" s="25">
        <v>29575</v>
      </c>
      <c r="AG565" s="25" t="s">
        <v>7378</v>
      </c>
    </row>
    <row r="566" spans="1:33">
      <c r="A566" s="25" t="s">
        <v>2193</v>
      </c>
      <c r="B566" s="25" t="s">
        <v>2194</v>
      </c>
      <c r="C566" s="25" t="s">
        <v>1541</v>
      </c>
      <c r="D566" s="25" t="s">
        <v>11</v>
      </c>
      <c r="E566" s="25" t="s">
        <v>11</v>
      </c>
      <c r="F566" s="25" t="s">
        <v>11</v>
      </c>
      <c r="G566" s="25" t="s">
        <v>11</v>
      </c>
      <c r="H566" s="25" t="s">
        <v>2195</v>
      </c>
      <c r="I566" s="202" t="s">
        <v>11</v>
      </c>
      <c r="J566" s="25" t="s">
        <v>11</v>
      </c>
      <c r="K566" s="25" t="s">
        <v>11</v>
      </c>
      <c r="L566" s="25" t="s">
        <v>1623</v>
      </c>
      <c r="M566" s="25" t="s">
        <v>11</v>
      </c>
      <c r="N566" s="25" t="s">
        <v>11</v>
      </c>
      <c r="O566" s="25" t="s">
        <v>11</v>
      </c>
      <c r="P566" s="25" t="s">
        <v>11</v>
      </c>
      <c r="Q566" s="25" t="s">
        <v>11</v>
      </c>
      <c r="R566" s="25" t="s">
        <v>11</v>
      </c>
      <c r="S566" s="25" t="s">
        <v>11</v>
      </c>
      <c r="T566" s="25" t="s">
        <v>1651</v>
      </c>
      <c r="U566" s="25" t="s">
        <v>13</v>
      </c>
      <c r="V566" s="25" t="s">
        <v>11</v>
      </c>
      <c r="W566" s="25" t="s">
        <v>11</v>
      </c>
      <c r="X566" s="25">
        <v>0</v>
      </c>
      <c r="Y566" s="25" t="s">
        <v>11</v>
      </c>
      <c r="Z566" s="25" t="s">
        <v>1539</v>
      </c>
      <c r="AA566" s="25" t="s">
        <v>11</v>
      </c>
      <c r="AB566" s="25" t="s">
        <v>11</v>
      </c>
      <c r="AC566" s="25" t="s">
        <v>11</v>
      </c>
      <c r="AD566" s="25">
        <v>250</v>
      </c>
      <c r="AE566" s="25">
        <v>0</v>
      </c>
      <c r="AF566" s="25">
        <v>1557.76</v>
      </c>
      <c r="AG566" s="25" t="s">
        <v>7406</v>
      </c>
    </row>
    <row r="567" spans="1:33">
      <c r="A567" s="25" t="s">
        <v>4554</v>
      </c>
      <c r="B567" s="25" t="s">
        <v>4555</v>
      </c>
      <c r="C567" s="25" t="s">
        <v>1541</v>
      </c>
      <c r="D567" s="25" t="s">
        <v>11</v>
      </c>
      <c r="E567" s="25" t="s">
        <v>11</v>
      </c>
      <c r="F567" s="25" t="s">
        <v>11</v>
      </c>
      <c r="G567" s="25" t="s">
        <v>11</v>
      </c>
      <c r="H567" s="25" t="s">
        <v>2700</v>
      </c>
      <c r="I567" s="25" t="s">
        <v>11</v>
      </c>
      <c r="J567" s="25" t="s">
        <v>11</v>
      </c>
      <c r="K567" s="25" t="s">
        <v>11</v>
      </c>
      <c r="L567" s="25" t="s">
        <v>1623</v>
      </c>
      <c r="M567" s="25" t="s">
        <v>11</v>
      </c>
      <c r="N567" s="25" t="s">
        <v>11</v>
      </c>
      <c r="O567" s="25" t="s">
        <v>11</v>
      </c>
      <c r="P567" s="25" t="s">
        <v>11</v>
      </c>
      <c r="Q567" s="25" t="s">
        <v>11</v>
      </c>
      <c r="R567" s="25" t="s">
        <v>11</v>
      </c>
      <c r="S567" s="25" t="s">
        <v>11</v>
      </c>
      <c r="T567" s="25" t="s">
        <v>1651</v>
      </c>
      <c r="U567" s="25" t="s">
        <v>16</v>
      </c>
      <c r="V567" s="25" t="s">
        <v>11</v>
      </c>
      <c r="W567" s="25" t="s">
        <v>11</v>
      </c>
      <c r="X567" s="25">
        <v>0</v>
      </c>
      <c r="Y567" s="25" t="s">
        <v>11</v>
      </c>
      <c r="Z567" s="25" t="s">
        <v>1645</v>
      </c>
      <c r="AA567" s="25" t="s">
        <v>2014</v>
      </c>
      <c r="AB567" s="25" t="s">
        <v>2371</v>
      </c>
      <c r="AC567" s="25" t="s">
        <v>11</v>
      </c>
      <c r="AD567" s="25">
        <v>0</v>
      </c>
      <c r="AE567" s="25">
        <v>0</v>
      </c>
      <c r="AF567" s="25">
        <v>0</v>
      </c>
      <c r="AG567" s="25" t="s">
        <v>7</v>
      </c>
    </row>
    <row r="568" spans="1:33">
      <c r="A568" s="25" t="s">
        <v>2143</v>
      </c>
      <c r="B568" s="25" t="s">
        <v>2144</v>
      </c>
      <c r="C568" s="25" t="s">
        <v>1541</v>
      </c>
      <c r="D568" s="25" t="s">
        <v>11</v>
      </c>
      <c r="E568" s="25" t="s">
        <v>11</v>
      </c>
      <c r="F568" s="25" t="s">
        <v>11</v>
      </c>
      <c r="G568" s="25" t="s">
        <v>11</v>
      </c>
      <c r="H568" s="25" t="s">
        <v>2145</v>
      </c>
      <c r="I568" s="25" t="s">
        <v>11</v>
      </c>
      <c r="J568" s="25" t="s">
        <v>11</v>
      </c>
      <c r="K568" s="25" t="s">
        <v>11</v>
      </c>
      <c r="L568" s="25" t="s">
        <v>1623</v>
      </c>
      <c r="M568" s="25" t="s">
        <v>11</v>
      </c>
      <c r="N568" s="25" t="s">
        <v>11</v>
      </c>
      <c r="O568" s="25" t="s">
        <v>11</v>
      </c>
      <c r="P568" s="25" t="s">
        <v>11</v>
      </c>
      <c r="Q568" s="25" t="s">
        <v>11</v>
      </c>
      <c r="R568" s="25" t="s">
        <v>11</v>
      </c>
      <c r="S568" s="25" t="s">
        <v>11</v>
      </c>
      <c r="T568" s="25" t="s">
        <v>1633</v>
      </c>
      <c r="U568" s="25" t="s">
        <v>10</v>
      </c>
      <c r="V568" s="25" t="s">
        <v>11</v>
      </c>
      <c r="W568" s="25" t="s">
        <v>11</v>
      </c>
      <c r="X568" s="25">
        <v>0</v>
      </c>
      <c r="Y568" s="25" t="s">
        <v>11</v>
      </c>
      <c r="Z568" s="25" t="s">
        <v>1645</v>
      </c>
      <c r="AA568" s="25" t="s">
        <v>2146</v>
      </c>
      <c r="AB568" s="25" t="s">
        <v>1940</v>
      </c>
      <c r="AC568" s="25" t="s">
        <v>62</v>
      </c>
      <c r="AD568" s="25">
        <v>0</v>
      </c>
      <c r="AE568" s="25">
        <v>0</v>
      </c>
      <c r="AF568" s="25">
        <v>0</v>
      </c>
      <c r="AG568" s="25" t="s">
        <v>7</v>
      </c>
    </row>
    <row r="569" spans="1:33">
      <c r="A569" s="25" t="s">
        <v>5081</v>
      </c>
      <c r="B569" s="25" t="s">
        <v>5082</v>
      </c>
      <c r="C569" s="25" t="s">
        <v>1541</v>
      </c>
      <c r="D569" s="25" t="s">
        <v>11</v>
      </c>
      <c r="E569" s="25" t="s">
        <v>11</v>
      </c>
      <c r="F569" s="25" t="s">
        <v>11</v>
      </c>
      <c r="G569" s="25" t="s">
        <v>11</v>
      </c>
      <c r="H569" s="25" t="s">
        <v>5083</v>
      </c>
      <c r="I569" s="25" t="s">
        <v>11</v>
      </c>
      <c r="J569" s="25" t="s">
        <v>11</v>
      </c>
      <c r="K569" s="25" t="s">
        <v>11</v>
      </c>
      <c r="L569" s="25" t="s">
        <v>1623</v>
      </c>
      <c r="M569" s="25" t="s">
        <v>11</v>
      </c>
      <c r="N569" s="25" t="s">
        <v>11</v>
      </c>
      <c r="O569" s="25" t="s">
        <v>11</v>
      </c>
      <c r="P569" s="25" t="s">
        <v>11</v>
      </c>
      <c r="Q569" s="25" t="s">
        <v>11</v>
      </c>
      <c r="R569" s="25" t="s">
        <v>11</v>
      </c>
      <c r="S569" s="25" t="s">
        <v>11</v>
      </c>
      <c r="T569" s="25" t="s">
        <v>1651</v>
      </c>
      <c r="U569" s="25" t="s">
        <v>16</v>
      </c>
      <c r="V569" s="25" t="s">
        <v>11</v>
      </c>
      <c r="W569" s="25" t="s">
        <v>11</v>
      </c>
      <c r="X569" s="25">
        <v>0</v>
      </c>
      <c r="Y569" s="25" t="s">
        <v>11</v>
      </c>
      <c r="Z569" s="25" t="s">
        <v>1539</v>
      </c>
      <c r="AA569" s="25" t="s">
        <v>11</v>
      </c>
      <c r="AB569" s="25" t="s">
        <v>11</v>
      </c>
      <c r="AC569" s="25" t="s">
        <v>11</v>
      </c>
      <c r="AD569" s="25">
        <v>3360</v>
      </c>
      <c r="AE569" s="25">
        <v>0</v>
      </c>
      <c r="AF569" s="25">
        <v>30450</v>
      </c>
      <c r="AG569" s="25" t="s">
        <v>2558</v>
      </c>
    </row>
    <row r="570" spans="1:33">
      <c r="A570" s="25" t="s">
        <v>1976</v>
      </c>
      <c r="B570" s="25" t="s">
        <v>1977</v>
      </c>
      <c r="C570" s="25" t="s">
        <v>1536</v>
      </c>
      <c r="D570" s="25" t="s">
        <v>11</v>
      </c>
      <c r="E570" s="25" t="s">
        <v>11</v>
      </c>
      <c r="F570" s="25" t="s">
        <v>1978</v>
      </c>
      <c r="G570" s="25" t="s">
        <v>1564</v>
      </c>
      <c r="H570" s="25" t="s">
        <v>1979</v>
      </c>
      <c r="I570" s="25" t="s">
        <v>1547</v>
      </c>
      <c r="J570" s="25" t="s">
        <v>1623</v>
      </c>
      <c r="K570" s="25" t="s">
        <v>1565</v>
      </c>
      <c r="L570" s="25" t="s">
        <v>1623</v>
      </c>
      <c r="M570" s="25" t="s">
        <v>11</v>
      </c>
      <c r="N570" s="25" t="s">
        <v>11</v>
      </c>
      <c r="O570" s="25" t="s">
        <v>11</v>
      </c>
      <c r="P570" s="25" t="s">
        <v>11</v>
      </c>
      <c r="Q570" s="25" t="s">
        <v>11</v>
      </c>
      <c r="R570" s="25" t="s">
        <v>11</v>
      </c>
      <c r="S570" s="25" t="s">
        <v>11</v>
      </c>
      <c r="T570" s="25" t="s">
        <v>1980</v>
      </c>
      <c r="U570" s="25" t="s">
        <v>10</v>
      </c>
      <c r="V570" s="25" t="s">
        <v>11</v>
      </c>
      <c r="W570" s="25" t="s">
        <v>11</v>
      </c>
      <c r="X570" s="25">
        <v>0</v>
      </c>
      <c r="Y570" s="25" t="s">
        <v>11</v>
      </c>
      <c r="Z570" s="25" t="s">
        <v>1539</v>
      </c>
      <c r="AA570" s="25" t="s">
        <v>11</v>
      </c>
      <c r="AB570" s="25" t="s">
        <v>11</v>
      </c>
      <c r="AC570" s="25" t="s">
        <v>11</v>
      </c>
      <c r="AD570" s="25">
        <v>840</v>
      </c>
      <c r="AE570" s="25">
        <v>0</v>
      </c>
      <c r="AF570" s="25">
        <v>3316</v>
      </c>
      <c r="AG570" s="25" t="s">
        <v>1626</v>
      </c>
    </row>
    <row r="571" spans="1:33">
      <c r="A571" s="25" t="s">
        <v>1959</v>
      </c>
      <c r="B571" s="25" t="s">
        <v>1960</v>
      </c>
      <c r="C571" s="25" t="s">
        <v>1541</v>
      </c>
      <c r="D571" s="25" t="s">
        <v>11</v>
      </c>
      <c r="E571" s="25" t="s">
        <v>11</v>
      </c>
      <c r="F571" s="25" t="s">
        <v>11</v>
      </c>
      <c r="G571" s="25" t="s">
        <v>11</v>
      </c>
      <c r="H571" s="25" t="s">
        <v>1961</v>
      </c>
      <c r="I571" s="25" t="s">
        <v>11</v>
      </c>
      <c r="J571" s="25" t="s">
        <v>11</v>
      </c>
      <c r="K571" s="25" t="s">
        <v>11</v>
      </c>
      <c r="L571" s="25" t="s">
        <v>1623</v>
      </c>
      <c r="M571" s="25" t="s">
        <v>1643</v>
      </c>
      <c r="N571" s="25" t="s">
        <v>11</v>
      </c>
      <c r="O571" s="25" t="s">
        <v>11</v>
      </c>
      <c r="P571" s="25" t="s">
        <v>11</v>
      </c>
      <c r="Q571" s="25" t="s">
        <v>11</v>
      </c>
      <c r="R571" s="25" t="s">
        <v>11</v>
      </c>
      <c r="S571" s="25" t="s">
        <v>11</v>
      </c>
      <c r="T571" s="25" t="s">
        <v>1775</v>
      </c>
      <c r="U571" s="25" t="s">
        <v>16</v>
      </c>
      <c r="V571" s="25" t="s">
        <v>11</v>
      </c>
      <c r="W571" s="25" t="s">
        <v>11</v>
      </c>
      <c r="X571" s="25">
        <v>0</v>
      </c>
      <c r="Y571" s="25" t="s">
        <v>11</v>
      </c>
      <c r="Z571" s="25" t="s">
        <v>1539</v>
      </c>
      <c r="AA571" s="25" t="s">
        <v>11</v>
      </c>
      <c r="AB571" s="25" t="s">
        <v>11</v>
      </c>
      <c r="AC571" s="25" t="s">
        <v>11</v>
      </c>
      <c r="AD571" s="25">
        <v>0</v>
      </c>
      <c r="AE571" s="25">
        <v>0</v>
      </c>
      <c r="AF571" s="25">
        <v>16383.91</v>
      </c>
      <c r="AG571" s="25" t="s">
        <v>7407</v>
      </c>
    </row>
    <row r="572" spans="1:33">
      <c r="A572" s="25" t="s">
        <v>5017</v>
      </c>
      <c r="B572" s="25" t="s">
        <v>5018</v>
      </c>
      <c r="C572" s="25" t="s">
        <v>1536</v>
      </c>
      <c r="D572" s="25" t="s">
        <v>11</v>
      </c>
      <c r="E572" s="25" t="s">
        <v>11</v>
      </c>
      <c r="F572" s="25" t="s">
        <v>11</v>
      </c>
      <c r="G572" s="25" t="s">
        <v>11</v>
      </c>
      <c r="H572" s="25" t="s">
        <v>5019</v>
      </c>
      <c r="I572" s="25" t="s">
        <v>11</v>
      </c>
      <c r="J572" s="25" t="s">
        <v>11</v>
      </c>
      <c r="K572" s="25" t="s">
        <v>11</v>
      </c>
      <c r="L572" s="25" t="s">
        <v>1623</v>
      </c>
      <c r="M572" s="25" t="s">
        <v>11</v>
      </c>
      <c r="N572" s="25" t="s">
        <v>11</v>
      </c>
      <c r="O572" s="25" t="s">
        <v>11</v>
      </c>
      <c r="P572" s="25" t="s">
        <v>11</v>
      </c>
      <c r="Q572" s="25" t="s">
        <v>11</v>
      </c>
      <c r="R572" s="25" t="s">
        <v>11</v>
      </c>
      <c r="S572" s="25" t="s">
        <v>11</v>
      </c>
      <c r="T572" s="25" t="s">
        <v>1651</v>
      </c>
      <c r="U572" s="25" t="s">
        <v>12</v>
      </c>
      <c r="V572" s="25" t="s">
        <v>11</v>
      </c>
      <c r="W572" s="25" t="s">
        <v>11</v>
      </c>
      <c r="X572" s="25">
        <v>0</v>
      </c>
      <c r="Y572" s="25" t="s">
        <v>11</v>
      </c>
      <c r="Z572" s="25" t="s">
        <v>1539</v>
      </c>
      <c r="AA572" s="25" t="s">
        <v>11</v>
      </c>
      <c r="AB572" s="25" t="s">
        <v>11</v>
      </c>
      <c r="AC572" s="25" t="s">
        <v>11</v>
      </c>
      <c r="AD572" s="25">
        <v>0</v>
      </c>
      <c r="AE572" s="25">
        <v>0</v>
      </c>
      <c r="AF572" s="25">
        <v>3246.97</v>
      </c>
      <c r="AG572" s="25" t="s">
        <v>7408</v>
      </c>
    </row>
    <row r="573" spans="1:33">
      <c r="A573" s="25" t="s">
        <v>3533</v>
      </c>
      <c r="B573" s="25" t="s">
        <v>3534</v>
      </c>
      <c r="C573" s="25" t="s">
        <v>1541</v>
      </c>
      <c r="D573" s="25" t="s">
        <v>11</v>
      </c>
      <c r="E573" s="25" t="s">
        <v>11</v>
      </c>
      <c r="F573" s="25" t="s">
        <v>3535</v>
      </c>
      <c r="G573" s="25" t="s">
        <v>1751</v>
      </c>
      <c r="H573" s="25" t="s">
        <v>3536</v>
      </c>
      <c r="I573" s="25" t="s">
        <v>3537</v>
      </c>
      <c r="J573" s="25" t="s">
        <v>1623</v>
      </c>
      <c r="K573" s="25" t="s">
        <v>1551</v>
      </c>
      <c r="L573" s="25" t="s">
        <v>1623</v>
      </c>
      <c r="M573" s="25" t="s">
        <v>11</v>
      </c>
      <c r="N573" s="25" t="s">
        <v>11</v>
      </c>
      <c r="O573" s="25" t="s">
        <v>11</v>
      </c>
      <c r="P573" s="25" t="s">
        <v>11</v>
      </c>
      <c r="Q573" s="25" t="s">
        <v>11</v>
      </c>
      <c r="R573" s="25" t="s">
        <v>11</v>
      </c>
      <c r="S573" s="25" t="s">
        <v>11</v>
      </c>
      <c r="T573" s="25" t="s">
        <v>11</v>
      </c>
      <c r="U573" s="25" t="s">
        <v>14</v>
      </c>
      <c r="V573" s="25" t="s">
        <v>11</v>
      </c>
      <c r="W573" s="25" t="s">
        <v>11</v>
      </c>
      <c r="X573" s="25">
        <v>0</v>
      </c>
      <c r="Y573" s="25" t="s">
        <v>11</v>
      </c>
      <c r="Z573" s="25" t="s">
        <v>1539</v>
      </c>
      <c r="AA573" s="25" t="s">
        <v>11</v>
      </c>
      <c r="AB573" s="25" t="s">
        <v>11</v>
      </c>
      <c r="AC573" s="25" t="s">
        <v>11</v>
      </c>
      <c r="AD573" s="25">
        <v>0</v>
      </c>
      <c r="AE573" s="25">
        <v>0</v>
      </c>
      <c r="AF573" s="25">
        <v>3316</v>
      </c>
      <c r="AG573" s="25" t="s">
        <v>1148</v>
      </c>
    </row>
    <row r="574" spans="1:33">
      <c r="A574" s="25" t="s">
        <v>1944</v>
      </c>
      <c r="B574" s="25" t="s">
        <v>1945</v>
      </c>
      <c r="C574" s="25" t="s">
        <v>1536</v>
      </c>
      <c r="D574" s="25" t="s">
        <v>11</v>
      </c>
      <c r="E574" s="25" t="s">
        <v>11</v>
      </c>
      <c r="F574" s="25" t="s">
        <v>1946</v>
      </c>
      <c r="G574" s="25" t="s">
        <v>1630</v>
      </c>
      <c r="H574" s="25" t="s">
        <v>1947</v>
      </c>
      <c r="I574" s="25" t="s">
        <v>1542</v>
      </c>
      <c r="J574" s="25" t="s">
        <v>11</v>
      </c>
      <c r="K574" s="25" t="s">
        <v>1948</v>
      </c>
      <c r="L574" s="25" t="s">
        <v>1623</v>
      </c>
      <c r="M574" s="25" t="s">
        <v>11</v>
      </c>
      <c r="N574" s="25" t="s">
        <v>11</v>
      </c>
      <c r="O574" s="25" t="s">
        <v>11</v>
      </c>
      <c r="P574" s="25" t="s">
        <v>11</v>
      </c>
      <c r="Q574" s="25" t="s">
        <v>11</v>
      </c>
      <c r="R574" s="25" t="s">
        <v>11</v>
      </c>
      <c r="S574" s="25" t="s">
        <v>11</v>
      </c>
      <c r="T574" s="25" t="s">
        <v>1949</v>
      </c>
      <c r="U574" s="25" t="s">
        <v>16</v>
      </c>
      <c r="V574" s="25" t="s">
        <v>11</v>
      </c>
      <c r="W574" s="25" t="s">
        <v>11</v>
      </c>
      <c r="X574" s="25">
        <v>0</v>
      </c>
      <c r="Y574" s="25" t="s">
        <v>11</v>
      </c>
      <c r="Z574" s="25" t="s">
        <v>1539</v>
      </c>
      <c r="AA574" s="25" t="s">
        <v>11</v>
      </c>
      <c r="AB574" s="25" t="s">
        <v>11</v>
      </c>
      <c r="AC574" s="25" t="s">
        <v>11</v>
      </c>
      <c r="AD574" s="25">
        <v>0</v>
      </c>
      <c r="AE574" s="25">
        <v>0</v>
      </c>
      <c r="AF574" s="25">
        <v>9743.59</v>
      </c>
      <c r="AG574" s="25" t="s">
        <v>7409</v>
      </c>
    </row>
    <row r="575" spans="1:33">
      <c r="A575" s="25" t="s">
        <v>3933</v>
      </c>
      <c r="B575" s="25" t="s">
        <v>3934</v>
      </c>
      <c r="C575" s="25" t="s">
        <v>1541</v>
      </c>
      <c r="D575" s="25" t="s">
        <v>11</v>
      </c>
      <c r="E575" s="25" t="s">
        <v>11</v>
      </c>
      <c r="F575" s="25" t="s">
        <v>11</v>
      </c>
      <c r="G575" s="25" t="s">
        <v>11</v>
      </c>
      <c r="H575" s="25" t="s">
        <v>3935</v>
      </c>
      <c r="I575" s="25" t="s">
        <v>11</v>
      </c>
      <c r="J575" s="25" t="s">
        <v>11</v>
      </c>
      <c r="K575" s="25" t="s">
        <v>11</v>
      </c>
      <c r="L575" s="25" t="s">
        <v>1623</v>
      </c>
      <c r="M575" s="25" t="s">
        <v>11</v>
      </c>
      <c r="N575" s="25" t="s">
        <v>11</v>
      </c>
      <c r="O575" s="25" t="s">
        <v>11</v>
      </c>
      <c r="P575" s="25" t="s">
        <v>11</v>
      </c>
      <c r="Q575" s="25" t="s">
        <v>11</v>
      </c>
      <c r="R575" s="25" t="s">
        <v>11</v>
      </c>
      <c r="S575" s="25" t="s">
        <v>11</v>
      </c>
      <c r="T575" s="25" t="s">
        <v>1633</v>
      </c>
      <c r="U575" s="25" t="s">
        <v>10</v>
      </c>
      <c r="V575" s="25" t="s">
        <v>11</v>
      </c>
      <c r="W575" s="25" t="s">
        <v>11</v>
      </c>
      <c r="X575" s="25">
        <v>0</v>
      </c>
      <c r="Y575" s="25" t="s">
        <v>11</v>
      </c>
      <c r="Z575" s="25" t="s">
        <v>1645</v>
      </c>
      <c r="AA575" s="25" t="s">
        <v>1815</v>
      </c>
      <c r="AB575" s="25" t="s">
        <v>1716</v>
      </c>
      <c r="AC575" s="25" t="s">
        <v>11</v>
      </c>
      <c r="AD575" s="25">
        <v>0</v>
      </c>
      <c r="AE575" s="25">
        <v>0</v>
      </c>
      <c r="AF575" s="25">
        <v>0</v>
      </c>
      <c r="AG575" s="25" t="s">
        <v>7</v>
      </c>
    </row>
    <row r="576" spans="1:33">
      <c r="A576" s="25" t="s">
        <v>1713</v>
      </c>
      <c r="B576" s="25" t="s">
        <v>1714</v>
      </c>
      <c r="C576" s="25" t="s">
        <v>1541</v>
      </c>
      <c r="D576" s="25" t="s">
        <v>11</v>
      </c>
      <c r="E576" s="25" t="s">
        <v>11</v>
      </c>
      <c r="F576" s="25" t="s">
        <v>11</v>
      </c>
      <c r="G576" s="25" t="s">
        <v>11</v>
      </c>
      <c r="H576" s="25" t="s">
        <v>1715</v>
      </c>
      <c r="I576" s="25" t="s">
        <v>11</v>
      </c>
      <c r="J576" s="25" t="s">
        <v>11</v>
      </c>
      <c r="K576" s="25" t="s">
        <v>11</v>
      </c>
      <c r="L576" s="25" t="s">
        <v>1623</v>
      </c>
      <c r="M576" s="25" t="s">
        <v>11</v>
      </c>
      <c r="N576" s="25" t="s">
        <v>11</v>
      </c>
      <c r="O576" s="25" t="s">
        <v>11</v>
      </c>
      <c r="P576" s="25" t="s">
        <v>11</v>
      </c>
      <c r="Q576" s="25" t="s">
        <v>11</v>
      </c>
      <c r="R576" s="25" t="s">
        <v>11</v>
      </c>
      <c r="S576" s="25" t="s">
        <v>11</v>
      </c>
      <c r="T576" s="25" t="s">
        <v>1651</v>
      </c>
      <c r="U576" s="25" t="s">
        <v>10</v>
      </c>
      <c r="V576" s="25" t="s">
        <v>11</v>
      </c>
      <c r="W576" s="25" t="s">
        <v>11</v>
      </c>
      <c r="X576" s="25">
        <v>0</v>
      </c>
      <c r="Y576" s="25" t="s">
        <v>11</v>
      </c>
      <c r="Z576" s="25" t="s">
        <v>1645</v>
      </c>
      <c r="AA576" s="25" t="s">
        <v>1685</v>
      </c>
      <c r="AB576" s="25" t="s">
        <v>1716</v>
      </c>
      <c r="AC576" s="25" t="s">
        <v>11</v>
      </c>
      <c r="AD576" s="25">
        <v>0</v>
      </c>
      <c r="AE576" s="25">
        <v>0</v>
      </c>
      <c r="AF576" s="25">
        <v>0</v>
      </c>
      <c r="AG576" s="25" t="s">
        <v>7</v>
      </c>
    </row>
    <row r="577" spans="1:33">
      <c r="A577" s="25" t="s">
        <v>4926</v>
      </c>
      <c r="B577" s="25" t="s">
        <v>4927</v>
      </c>
      <c r="C577" s="25" t="s">
        <v>1541</v>
      </c>
      <c r="D577" s="25" t="s">
        <v>11</v>
      </c>
      <c r="E577" s="25" t="s">
        <v>11</v>
      </c>
      <c r="F577" s="25" t="s">
        <v>11</v>
      </c>
      <c r="G577" s="25" t="s">
        <v>11</v>
      </c>
      <c r="H577" s="25" t="s">
        <v>4928</v>
      </c>
      <c r="I577" s="25" t="s">
        <v>1797</v>
      </c>
      <c r="J577" s="25" t="s">
        <v>1623</v>
      </c>
      <c r="K577" s="25" t="s">
        <v>1551</v>
      </c>
      <c r="L577" s="25" t="s">
        <v>1623</v>
      </c>
      <c r="M577" s="25" t="s">
        <v>11</v>
      </c>
      <c r="N577" s="25" t="s">
        <v>11</v>
      </c>
      <c r="O577" s="25" t="s">
        <v>11</v>
      </c>
      <c r="P577" s="25" t="s">
        <v>11</v>
      </c>
      <c r="Q577" s="25" t="s">
        <v>4928</v>
      </c>
      <c r="R577" s="25" t="s">
        <v>11</v>
      </c>
      <c r="S577" s="25" t="s">
        <v>11</v>
      </c>
      <c r="T577" s="25" t="s">
        <v>1900</v>
      </c>
      <c r="U577" s="25" t="s">
        <v>10</v>
      </c>
      <c r="V577" s="25" t="s">
        <v>1546</v>
      </c>
      <c r="W577" s="25" t="s">
        <v>11</v>
      </c>
      <c r="X577" s="25">
        <v>0</v>
      </c>
      <c r="Y577" s="25" t="s">
        <v>11</v>
      </c>
      <c r="Z577" s="25" t="s">
        <v>1539</v>
      </c>
      <c r="AA577" s="25" t="s">
        <v>11</v>
      </c>
      <c r="AB577" s="25" t="s">
        <v>11</v>
      </c>
      <c r="AC577" s="25" t="s">
        <v>11</v>
      </c>
      <c r="AD577" s="25">
        <v>840</v>
      </c>
      <c r="AE577" s="25">
        <v>0</v>
      </c>
      <c r="AF577" s="25">
        <v>3316</v>
      </c>
      <c r="AG577" s="25" t="s">
        <v>1626</v>
      </c>
    </row>
    <row r="578" spans="1:33">
      <c r="A578" s="25" t="s">
        <v>2185</v>
      </c>
      <c r="B578" s="25" t="s">
        <v>2186</v>
      </c>
      <c r="C578" s="25" t="s">
        <v>1541</v>
      </c>
      <c r="D578" s="25" t="s">
        <v>11</v>
      </c>
      <c r="E578" s="25" t="s">
        <v>11</v>
      </c>
      <c r="F578" s="25" t="s">
        <v>11</v>
      </c>
      <c r="G578" s="25" t="s">
        <v>11</v>
      </c>
      <c r="H578" s="25" t="s">
        <v>2187</v>
      </c>
      <c r="I578" s="25" t="s">
        <v>11</v>
      </c>
      <c r="J578" s="25" t="s">
        <v>11</v>
      </c>
      <c r="K578" s="25" t="s">
        <v>11</v>
      </c>
      <c r="L578" s="25" t="s">
        <v>1623</v>
      </c>
      <c r="M578" s="25" t="s">
        <v>11</v>
      </c>
      <c r="N578" s="25" t="s">
        <v>11</v>
      </c>
      <c r="O578" s="25" t="s">
        <v>11</v>
      </c>
      <c r="P578" s="25" t="s">
        <v>11</v>
      </c>
      <c r="Q578" s="25" t="s">
        <v>11</v>
      </c>
      <c r="R578" s="25" t="s">
        <v>11</v>
      </c>
      <c r="S578" s="25" t="s">
        <v>11</v>
      </c>
      <c r="T578" s="25" t="s">
        <v>1625</v>
      </c>
      <c r="U578" s="25" t="s">
        <v>16</v>
      </c>
      <c r="V578" s="25" t="s">
        <v>11</v>
      </c>
      <c r="W578" s="25" t="s">
        <v>11</v>
      </c>
      <c r="X578" s="25">
        <v>0</v>
      </c>
      <c r="Y578" s="25" t="s">
        <v>11</v>
      </c>
      <c r="Z578" s="25" t="s">
        <v>1539</v>
      </c>
      <c r="AA578" s="25" t="s">
        <v>11</v>
      </c>
      <c r="AB578" s="25" t="s">
        <v>11</v>
      </c>
      <c r="AC578" s="25" t="s">
        <v>11</v>
      </c>
      <c r="AD578" s="25">
        <v>1120</v>
      </c>
      <c r="AE578" s="25">
        <v>0</v>
      </c>
      <c r="AF578" s="25">
        <v>52116</v>
      </c>
      <c r="AG578" s="25" t="s">
        <v>2188</v>
      </c>
    </row>
    <row r="579" spans="1:33">
      <c r="A579" s="25" t="s">
        <v>2445</v>
      </c>
      <c r="B579" s="25" t="s">
        <v>2446</v>
      </c>
      <c r="C579" s="25" t="s">
        <v>1541</v>
      </c>
      <c r="D579" s="25" t="s">
        <v>11</v>
      </c>
      <c r="E579" s="25" t="s">
        <v>11</v>
      </c>
      <c r="F579" s="25" t="s">
        <v>11</v>
      </c>
      <c r="G579" s="25" t="s">
        <v>11</v>
      </c>
      <c r="H579" s="25" t="s">
        <v>2447</v>
      </c>
      <c r="I579" s="25" t="s">
        <v>11</v>
      </c>
      <c r="J579" s="25" t="s">
        <v>11</v>
      </c>
      <c r="K579" s="25" t="s">
        <v>11</v>
      </c>
      <c r="L579" s="25" t="s">
        <v>1623</v>
      </c>
      <c r="M579" s="25" t="s">
        <v>11</v>
      </c>
      <c r="N579" s="25" t="s">
        <v>11</v>
      </c>
      <c r="O579" s="25" t="s">
        <v>11</v>
      </c>
      <c r="P579" s="25" t="s">
        <v>11</v>
      </c>
      <c r="Q579" s="25" t="s">
        <v>11</v>
      </c>
      <c r="R579" s="25" t="s">
        <v>11</v>
      </c>
      <c r="S579" s="25" t="s">
        <v>11</v>
      </c>
      <c r="T579" s="25" t="s">
        <v>1574</v>
      </c>
      <c r="U579" s="25" t="s">
        <v>10</v>
      </c>
      <c r="V579" s="25" t="s">
        <v>11</v>
      </c>
      <c r="W579" s="25" t="s">
        <v>11</v>
      </c>
      <c r="X579" s="25">
        <v>0</v>
      </c>
      <c r="Y579" s="25" t="s">
        <v>11</v>
      </c>
      <c r="Z579" s="25" t="s">
        <v>1539</v>
      </c>
      <c r="AA579" s="25" t="s">
        <v>11</v>
      </c>
      <c r="AB579" s="25" t="s">
        <v>11</v>
      </c>
      <c r="AC579" s="25" t="s">
        <v>11</v>
      </c>
      <c r="AD579" s="25">
        <v>840</v>
      </c>
      <c r="AE579" s="25">
        <v>0</v>
      </c>
      <c r="AF579" s="25">
        <v>48800</v>
      </c>
      <c r="AG579" s="25" t="s">
        <v>2448</v>
      </c>
    </row>
    <row r="580" spans="1:33">
      <c r="A580" s="25" t="s">
        <v>3260</v>
      </c>
      <c r="B580" s="25" t="s">
        <v>3261</v>
      </c>
      <c r="C580" s="25" t="s">
        <v>1541</v>
      </c>
      <c r="D580" s="25" t="s">
        <v>11</v>
      </c>
      <c r="E580" s="25" t="s">
        <v>11</v>
      </c>
      <c r="F580" s="25" t="s">
        <v>11</v>
      </c>
      <c r="G580" s="25" t="s">
        <v>11</v>
      </c>
      <c r="H580" s="25" t="s">
        <v>3262</v>
      </c>
      <c r="I580" s="25" t="s">
        <v>11</v>
      </c>
      <c r="J580" s="25" t="s">
        <v>11</v>
      </c>
      <c r="K580" s="25" t="s">
        <v>11</v>
      </c>
      <c r="L580" s="25" t="s">
        <v>1623</v>
      </c>
      <c r="M580" s="25" t="s">
        <v>11</v>
      </c>
      <c r="N580" s="25" t="s">
        <v>11</v>
      </c>
      <c r="O580" s="25" t="s">
        <v>11</v>
      </c>
      <c r="P580" s="25" t="s">
        <v>11</v>
      </c>
      <c r="Q580" s="25" t="s">
        <v>11</v>
      </c>
      <c r="R580" s="25" t="s">
        <v>11</v>
      </c>
      <c r="S580" s="25" t="s">
        <v>11</v>
      </c>
      <c r="T580" s="25" t="s">
        <v>1651</v>
      </c>
      <c r="U580" s="25" t="s">
        <v>13</v>
      </c>
      <c r="V580" s="25" t="s">
        <v>11</v>
      </c>
      <c r="W580" s="25" t="s">
        <v>11</v>
      </c>
      <c r="X580" s="25">
        <v>0</v>
      </c>
      <c r="Y580" s="25" t="s">
        <v>11</v>
      </c>
      <c r="Z580" s="25" t="s">
        <v>1539</v>
      </c>
      <c r="AA580" s="25" t="s">
        <v>11</v>
      </c>
      <c r="AB580" s="25" t="s">
        <v>11</v>
      </c>
      <c r="AC580" s="25" t="s">
        <v>11</v>
      </c>
      <c r="AD580" s="25">
        <v>0</v>
      </c>
      <c r="AE580" s="25">
        <v>0</v>
      </c>
      <c r="AF580" s="25">
        <v>2694.28</v>
      </c>
      <c r="AG580" s="25" t="s">
        <v>7410</v>
      </c>
    </row>
    <row r="581" spans="1:33">
      <c r="A581" s="25" t="s">
        <v>4623</v>
      </c>
      <c r="B581" s="25" t="s">
        <v>4624</v>
      </c>
      <c r="C581" s="25" t="s">
        <v>1536</v>
      </c>
      <c r="D581" s="25" t="s">
        <v>11</v>
      </c>
      <c r="E581" s="25" t="s">
        <v>11</v>
      </c>
      <c r="F581" s="25" t="s">
        <v>11</v>
      </c>
      <c r="G581" s="25" t="s">
        <v>11</v>
      </c>
      <c r="H581" s="25" t="s">
        <v>4625</v>
      </c>
      <c r="I581" s="25" t="s">
        <v>11</v>
      </c>
      <c r="J581" s="25" t="s">
        <v>11</v>
      </c>
      <c r="K581" s="25" t="s">
        <v>11</v>
      </c>
      <c r="L581" s="25" t="s">
        <v>1623</v>
      </c>
      <c r="M581" s="25" t="s">
        <v>11</v>
      </c>
      <c r="N581" s="25" t="s">
        <v>11</v>
      </c>
      <c r="O581" s="25" t="s">
        <v>11</v>
      </c>
      <c r="P581" s="25" t="s">
        <v>11</v>
      </c>
      <c r="Q581" s="25" t="s">
        <v>11</v>
      </c>
      <c r="R581" s="25" t="s">
        <v>11</v>
      </c>
      <c r="S581" s="25" t="s">
        <v>11</v>
      </c>
      <c r="T581" s="25" t="s">
        <v>1651</v>
      </c>
      <c r="U581" s="25" t="s">
        <v>10</v>
      </c>
      <c r="V581" s="25" t="s">
        <v>11</v>
      </c>
      <c r="W581" s="25" t="s">
        <v>11</v>
      </c>
      <c r="X581" s="25">
        <v>0</v>
      </c>
      <c r="Y581" s="25" t="s">
        <v>11</v>
      </c>
      <c r="Z581" s="25" t="s">
        <v>1539</v>
      </c>
      <c r="AA581" s="25" t="s">
        <v>11</v>
      </c>
      <c r="AB581" s="25" t="s">
        <v>11</v>
      </c>
      <c r="AC581" s="25" t="s">
        <v>11</v>
      </c>
      <c r="AD581" s="25">
        <v>2520</v>
      </c>
      <c r="AE581" s="25">
        <v>0</v>
      </c>
      <c r="AF581" s="25">
        <v>36000</v>
      </c>
      <c r="AG581" s="25" t="s">
        <v>4626</v>
      </c>
    </row>
    <row r="582" spans="1:33">
      <c r="A582" s="25" t="s">
        <v>4333</v>
      </c>
      <c r="B582" s="25" t="s">
        <v>4334</v>
      </c>
      <c r="C582" s="25" t="s">
        <v>1536</v>
      </c>
      <c r="D582" s="25" t="s">
        <v>11</v>
      </c>
      <c r="E582" s="25" t="s">
        <v>11</v>
      </c>
      <c r="F582" s="25" t="s">
        <v>11</v>
      </c>
      <c r="G582" s="25" t="s">
        <v>11</v>
      </c>
      <c r="H582" s="25" t="s">
        <v>4335</v>
      </c>
      <c r="I582" s="25" t="s">
        <v>11</v>
      </c>
      <c r="J582" s="25" t="s">
        <v>11</v>
      </c>
      <c r="K582" s="25" t="s">
        <v>11</v>
      </c>
      <c r="L582" s="25" t="s">
        <v>1623</v>
      </c>
      <c r="M582" s="25" t="s">
        <v>11</v>
      </c>
      <c r="N582" s="25" t="s">
        <v>11</v>
      </c>
      <c r="O582" s="25" t="s">
        <v>11</v>
      </c>
      <c r="P582" s="25" t="s">
        <v>11</v>
      </c>
      <c r="Q582" s="25" t="s">
        <v>11</v>
      </c>
      <c r="R582" s="25" t="s">
        <v>11</v>
      </c>
      <c r="S582" s="25" t="s">
        <v>11</v>
      </c>
      <c r="T582" s="25" t="s">
        <v>1768</v>
      </c>
      <c r="U582" s="25" t="s">
        <v>14</v>
      </c>
      <c r="V582" s="25" t="s">
        <v>11</v>
      </c>
      <c r="W582" s="25" t="s">
        <v>11</v>
      </c>
      <c r="X582" s="25">
        <v>0</v>
      </c>
      <c r="Y582" s="25" t="s">
        <v>11</v>
      </c>
      <c r="Z582" s="25" t="s">
        <v>1539</v>
      </c>
      <c r="AA582" s="25" t="s">
        <v>11</v>
      </c>
      <c r="AB582" s="25" t="s">
        <v>11</v>
      </c>
      <c r="AC582" s="25" t="s">
        <v>11</v>
      </c>
      <c r="AD582" s="25">
        <v>0</v>
      </c>
      <c r="AE582" s="25">
        <v>0</v>
      </c>
      <c r="AF582" s="25">
        <v>34703.5</v>
      </c>
      <c r="AG582" s="25" t="s">
        <v>7411</v>
      </c>
    </row>
    <row r="583" spans="1:33">
      <c r="A583" s="25" t="s">
        <v>1816</v>
      </c>
      <c r="B583" s="25" t="s">
        <v>1817</v>
      </c>
      <c r="C583" s="25" t="s">
        <v>1536</v>
      </c>
      <c r="D583" s="25" t="s">
        <v>11</v>
      </c>
      <c r="E583" s="25" t="s">
        <v>11</v>
      </c>
      <c r="F583" s="25" t="s">
        <v>11</v>
      </c>
      <c r="G583" s="25" t="s">
        <v>11</v>
      </c>
      <c r="H583" s="25" t="s">
        <v>1818</v>
      </c>
      <c r="I583" s="25" t="s">
        <v>1797</v>
      </c>
      <c r="J583" s="25" t="s">
        <v>1623</v>
      </c>
      <c r="K583" s="25" t="s">
        <v>1798</v>
      </c>
      <c r="L583" s="25" t="s">
        <v>1045</v>
      </c>
      <c r="M583" s="25" t="s">
        <v>11</v>
      </c>
      <c r="N583" s="25" t="s">
        <v>11</v>
      </c>
      <c r="O583" s="25" t="s">
        <v>11</v>
      </c>
      <c r="P583" s="25" t="s">
        <v>11</v>
      </c>
      <c r="Q583" s="25" t="s">
        <v>1818</v>
      </c>
      <c r="R583" s="25" t="s">
        <v>11</v>
      </c>
      <c r="S583" s="25" t="s">
        <v>11</v>
      </c>
      <c r="T583" s="25" t="s">
        <v>11</v>
      </c>
      <c r="U583" s="25" t="s">
        <v>11</v>
      </c>
      <c r="V583" s="25" t="s">
        <v>11</v>
      </c>
      <c r="W583" s="25" t="s">
        <v>11</v>
      </c>
      <c r="X583" s="25">
        <v>0</v>
      </c>
      <c r="Y583" s="25" t="s">
        <v>11</v>
      </c>
      <c r="Z583" s="25" t="s">
        <v>1539</v>
      </c>
      <c r="AA583" s="25" t="s">
        <v>11</v>
      </c>
      <c r="AB583" s="25" t="s">
        <v>11</v>
      </c>
      <c r="AC583" s="25" t="s">
        <v>11</v>
      </c>
      <c r="AD583" s="25">
        <v>960</v>
      </c>
      <c r="AE583" s="25">
        <v>0</v>
      </c>
      <c r="AF583" s="25">
        <v>0</v>
      </c>
      <c r="AG583" s="25" t="s">
        <v>1146</v>
      </c>
    </row>
    <row r="584" spans="1:33">
      <c r="A584" s="25" t="s">
        <v>3189</v>
      </c>
      <c r="B584" s="25" t="s">
        <v>3190</v>
      </c>
      <c r="C584" s="25" t="s">
        <v>1541</v>
      </c>
      <c r="D584" s="25" t="s">
        <v>11</v>
      </c>
      <c r="E584" s="25" t="s">
        <v>11</v>
      </c>
      <c r="F584" s="25" t="s">
        <v>11</v>
      </c>
      <c r="G584" s="25" t="s">
        <v>11</v>
      </c>
      <c r="H584" s="25" t="s">
        <v>3191</v>
      </c>
      <c r="I584" s="25" t="s">
        <v>11</v>
      </c>
      <c r="J584" s="25" t="s">
        <v>11</v>
      </c>
      <c r="K584" s="25" t="s">
        <v>11</v>
      </c>
      <c r="L584" s="25" t="s">
        <v>1623</v>
      </c>
      <c r="M584" s="25" t="s">
        <v>11</v>
      </c>
      <c r="N584" s="25" t="s">
        <v>11</v>
      </c>
      <c r="O584" s="25" t="s">
        <v>11</v>
      </c>
      <c r="P584" s="25" t="s">
        <v>11</v>
      </c>
      <c r="Q584" s="25" t="s">
        <v>11</v>
      </c>
      <c r="R584" s="25" t="s">
        <v>11</v>
      </c>
      <c r="S584" s="25" t="s">
        <v>11</v>
      </c>
      <c r="T584" s="25" t="s">
        <v>1775</v>
      </c>
      <c r="U584" s="25" t="s">
        <v>14</v>
      </c>
      <c r="V584" s="25" t="s">
        <v>11</v>
      </c>
      <c r="W584" s="25" t="s">
        <v>11</v>
      </c>
      <c r="X584" s="25">
        <v>0</v>
      </c>
      <c r="Y584" s="25" t="s">
        <v>11</v>
      </c>
      <c r="Z584" s="25" t="s">
        <v>1539</v>
      </c>
      <c r="AA584" s="25" t="s">
        <v>11</v>
      </c>
      <c r="AB584" s="25" t="s">
        <v>11</v>
      </c>
      <c r="AC584" s="25" t="s">
        <v>11</v>
      </c>
      <c r="AD584" s="25">
        <v>1364</v>
      </c>
      <c r="AE584" s="25">
        <v>0</v>
      </c>
      <c r="AF584" s="25">
        <v>13233.5</v>
      </c>
      <c r="AG584" s="25" t="s">
        <v>7412</v>
      </c>
    </row>
    <row r="585" spans="1:33">
      <c r="A585" s="25" t="s">
        <v>2908</v>
      </c>
      <c r="B585" s="25" t="s">
        <v>2909</v>
      </c>
      <c r="C585" s="25" t="s">
        <v>1541</v>
      </c>
      <c r="D585" s="25" t="s">
        <v>11</v>
      </c>
      <c r="E585" s="25" t="s">
        <v>11</v>
      </c>
      <c r="F585" s="25" t="s">
        <v>11</v>
      </c>
      <c r="G585" s="25" t="s">
        <v>11</v>
      </c>
      <c r="H585" s="25" t="s">
        <v>2910</v>
      </c>
      <c r="I585" s="25" t="s">
        <v>1547</v>
      </c>
      <c r="J585" s="25" t="s">
        <v>1623</v>
      </c>
      <c r="K585" s="25" t="s">
        <v>1537</v>
      </c>
      <c r="L585" s="25" t="s">
        <v>1623</v>
      </c>
      <c r="M585" s="25" t="s">
        <v>11</v>
      </c>
      <c r="N585" s="25" t="s">
        <v>11</v>
      </c>
      <c r="O585" s="25" t="s">
        <v>11</v>
      </c>
      <c r="P585" s="25" t="s">
        <v>11</v>
      </c>
      <c r="Q585" s="25" t="s">
        <v>11</v>
      </c>
      <c r="R585" s="25" t="s">
        <v>11</v>
      </c>
      <c r="S585" s="25" t="s">
        <v>11</v>
      </c>
      <c r="T585" s="25" t="s">
        <v>1900</v>
      </c>
      <c r="U585" s="25" t="s">
        <v>16</v>
      </c>
      <c r="V585" s="25" t="s">
        <v>11</v>
      </c>
      <c r="W585" s="25" t="s">
        <v>11</v>
      </c>
      <c r="X585" s="25">
        <v>0</v>
      </c>
      <c r="Y585" s="25" t="s">
        <v>11</v>
      </c>
      <c r="Z585" s="25" t="s">
        <v>1539</v>
      </c>
      <c r="AA585" s="25" t="s">
        <v>11</v>
      </c>
      <c r="AB585" s="25" t="s">
        <v>11</v>
      </c>
      <c r="AC585" s="25" t="s">
        <v>11</v>
      </c>
      <c r="AD585" s="25">
        <v>0</v>
      </c>
      <c r="AE585" s="25">
        <v>0</v>
      </c>
      <c r="AF585" s="25">
        <v>0</v>
      </c>
      <c r="AG585" s="25" t="s">
        <v>7</v>
      </c>
    </row>
    <row r="586" spans="1:33">
      <c r="A586" s="25" t="s">
        <v>2608</v>
      </c>
      <c r="B586" s="25" t="s">
        <v>2609</v>
      </c>
      <c r="C586" s="25" t="s">
        <v>1541</v>
      </c>
      <c r="D586" s="25" t="s">
        <v>11</v>
      </c>
      <c r="E586" s="25" t="s">
        <v>11</v>
      </c>
      <c r="F586" s="25" t="s">
        <v>11</v>
      </c>
      <c r="G586" s="25" t="s">
        <v>11</v>
      </c>
      <c r="H586" s="25" t="s">
        <v>2610</v>
      </c>
      <c r="I586" s="25" t="s">
        <v>1797</v>
      </c>
      <c r="J586" s="25" t="s">
        <v>1623</v>
      </c>
      <c r="K586" s="25" t="s">
        <v>1551</v>
      </c>
      <c r="L586" s="25" t="s">
        <v>1623</v>
      </c>
      <c r="M586" s="25" t="s">
        <v>11</v>
      </c>
      <c r="N586" s="25" t="s">
        <v>11</v>
      </c>
      <c r="O586" s="25" t="s">
        <v>11</v>
      </c>
      <c r="P586" s="25" t="s">
        <v>11</v>
      </c>
      <c r="Q586" s="25" t="s">
        <v>2610</v>
      </c>
      <c r="R586" s="25" t="s">
        <v>11</v>
      </c>
      <c r="S586" s="25" t="s">
        <v>11</v>
      </c>
      <c r="T586" s="25" t="s">
        <v>2330</v>
      </c>
      <c r="U586" s="25" t="s">
        <v>1563</v>
      </c>
      <c r="V586" s="25" t="s">
        <v>11</v>
      </c>
      <c r="W586" s="25" t="s">
        <v>11</v>
      </c>
      <c r="X586" s="25">
        <v>0</v>
      </c>
      <c r="Y586" s="25" t="s">
        <v>11</v>
      </c>
      <c r="Z586" s="25" t="s">
        <v>1539</v>
      </c>
      <c r="AA586" s="25" t="s">
        <v>11</v>
      </c>
      <c r="AB586" s="25" t="s">
        <v>11</v>
      </c>
      <c r="AC586" s="25" t="s">
        <v>11</v>
      </c>
      <c r="AD586" s="25">
        <v>460</v>
      </c>
      <c r="AE586" s="25">
        <v>0</v>
      </c>
      <c r="AF586" s="25">
        <v>960</v>
      </c>
      <c r="AG586" s="25" t="s">
        <v>1854</v>
      </c>
    </row>
    <row r="587" spans="1:33">
      <c r="A587" s="25" t="s">
        <v>2317</v>
      </c>
      <c r="B587" s="25" t="s">
        <v>2315</v>
      </c>
      <c r="C587" s="25" t="s">
        <v>1536</v>
      </c>
      <c r="D587" s="25" t="s">
        <v>11</v>
      </c>
      <c r="E587" s="25" t="s">
        <v>11</v>
      </c>
      <c r="F587" s="25" t="s">
        <v>11</v>
      </c>
      <c r="G587" s="25" t="s">
        <v>11</v>
      </c>
      <c r="H587" s="25" t="s">
        <v>2316</v>
      </c>
      <c r="I587" s="25" t="s">
        <v>1567</v>
      </c>
      <c r="J587" s="25" t="s">
        <v>11</v>
      </c>
      <c r="K587" s="25" t="s">
        <v>1689</v>
      </c>
      <c r="L587" s="25" t="s">
        <v>1331</v>
      </c>
      <c r="M587" s="25" t="s">
        <v>11</v>
      </c>
      <c r="N587" s="25" t="s">
        <v>11</v>
      </c>
      <c r="O587" s="25" t="s">
        <v>11</v>
      </c>
      <c r="P587" s="25" t="s">
        <v>11</v>
      </c>
      <c r="Q587" s="25" t="s">
        <v>11</v>
      </c>
      <c r="R587" s="25" t="s">
        <v>11</v>
      </c>
      <c r="S587" s="25" t="s">
        <v>11</v>
      </c>
      <c r="T587" s="25" t="s">
        <v>1625</v>
      </c>
      <c r="U587" s="25" t="s">
        <v>10</v>
      </c>
      <c r="V587" s="25" t="s">
        <v>11</v>
      </c>
      <c r="W587" s="25" t="s">
        <v>11</v>
      </c>
      <c r="X587" s="25">
        <v>0</v>
      </c>
      <c r="Y587" s="25" t="s">
        <v>11</v>
      </c>
      <c r="Z587" s="25" t="s">
        <v>1539</v>
      </c>
      <c r="AA587" s="25" t="s">
        <v>11</v>
      </c>
      <c r="AB587" s="25" t="s">
        <v>11</v>
      </c>
      <c r="AC587" s="25" t="s">
        <v>11</v>
      </c>
      <c r="AD587" s="25">
        <v>560</v>
      </c>
      <c r="AE587" s="25">
        <v>0</v>
      </c>
      <c r="AF587" s="25">
        <v>51839.67</v>
      </c>
      <c r="AG587" s="25" t="s">
        <v>7413</v>
      </c>
    </row>
    <row r="588" spans="1:33">
      <c r="A588" s="25" t="s">
        <v>4075</v>
      </c>
      <c r="B588" s="25" t="s">
        <v>4076</v>
      </c>
      <c r="C588" s="25" t="s">
        <v>1541</v>
      </c>
      <c r="D588" s="25" t="s">
        <v>11</v>
      </c>
      <c r="E588" s="25" t="s">
        <v>11</v>
      </c>
      <c r="F588" s="25" t="s">
        <v>11</v>
      </c>
      <c r="G588" s="25" t="s">
        <v>11</v>
      </c>
      <c r="H588" s="25" t="s">
        <v>4074</v>
      </c>
      <c r="I588" s="25" t="s">
        <v>11</v>
      </c>
      <c r="J588" s="25" t="s">
        <v>11</v>
      </c>
      <c r="K588" s="25" t="s">
        <v>11</v>
      </c>
      <c r="L588" s="25" t="s">
        <v>1623</v>
      </c>
      <c r="M588" s="25" t="s">
        <v>11</v>
      </c>
      <c r="N588" s="25" t="s">
        <v>11</v>
      </c>
      <c r="O588" s="25" t="s">
        <v>11</v>
      </c>
      <c r="P588" s="25" t="s">
        <v>11</v>
      </c>
      <c r="Q588" s="25" t="s">
        <v>11</v>
      </c>
      <c r="R588" s="25" t="s">
        <v>11</v>
      </c>
      <c r="S588" s="25" t="s">
        <v>11</v>
      </c>
      <c r="T588" s="25" t="s">
        <v>1633</v>
      </c>
      <c r="U588" s="25" t="s">
        <v>10</v>
      </c>
      <c r="V588" s="25" t="s">
        <v>11</v>
      </c>
      <c r="W588" s="25" t="s">
        <v>11</v>
      </c>
      <c r="X588" s="25">
        <v>0</v>
      </c>
      <c r="Y588" s="25" t="s">
        <v>11</v>
      </c>
      <c r="Z588" s="25" t="s">
        <v>1539</v>
      </c>
      <c r="AA588" s="25" t="s">
        <v>11</v>
      </c>
      <c r="AB588" s="25" t="s">
        <v>11</v>
      </c>
      <c r="AC588" s="25" t="s">
        <v>11</v>
      </c>
      <c r="AD588" s="25">
        <v>1680</v>
      </c>
      <c r="AE588" s="25">
        <v>0</v>
      </c>
      <c r="AF588" s="25">
        <v>11725</v>
      </c>
      <c r="AG588" s="25" t="s">
        <v>7218</v>
      </c>
    </row>
    <row r="589" spans="1:33">
      <c r="A589" s="25" t="s">
        <v>4750</v>
      </c>
      <c r="B589" s="25" t="s">
        <v>4751</v>
      </c>
      <c r="C589" s="25" t="s">
        <v>1536</v>
      </c>
      <c r="D589" s="25" t="s">
        <v>11</v>
      </c>
      <c r="E589" s="25" t="s">
        <v>11</v>
      </c>
      <c r="F589" s="25" t="s">
        <v>11</v>
      </c>
      <c r="G589" s="25" t="s">
        <v>11</v>
      </c>
      <c r="H589" s="25" t="s">
        <v>2216</v>
      </c>
      <c r="I589" s="25" t="s">
        <v>11</v>
      </c>
      <c r="J589" s="25" t="s">
        <v>11</v>
      </c>
      <c r="K589" s="25" t="s">
        <v>11</v>
      </c>
      <c r="L589" s="25" t="s">
        <v>1623</v>
      </c>
      <c r="M589" s="25" t="s">
        <v>1643</v>
      </c>
      <c r="N589" s="25" t="s">
        <v>11</v>
      </c>
      <c r="O589" s="25" t="s">
        <v>11</v>
      </c>
      <c r="P589" s="25" t="s">
        <v>11</v>
      </c>
      <c r="Q589" s="25" t="s">
        <v>11</v>
      </c>
      <c r="R589" s="25" t="s">
        <v>11</v>
      </c>
      <c r="S589" s="25" t="s">
        <v>11</v>
      </c>
      <c r="T589" s="25" t="s">
        <v>1644</v>
      </c>
      <c r="U589" s="25" t="s">
        <v>1544</v>
      </c>
      <c r="V589" s="25" t="s">
        <v>11</v>
      </c>
      <c r="W589" s="25" t="s">
        <v>11</v>
      </c>
      <c r="X589" s="25">
        <v>0</v>
      </c>
      <c r="Y589" s="25" t="s">
        <v>11</v>
      </c>
      <c r="Z589" s="25" t="s">
        <v>1539</v>
      </c>
      <c r="AA589" s="25" t="s">
        <v>11</v>
      </c>
      <c r="AB589" s="25" t="s">
        <v>11</v>
      </c>
      <c r="AC589" s="25" t="s">
        <v>11</v>
      </c>
      <c r="AD589" s="25">
        <v>0</v>
      </c>
      <c r="AE589" s="25">
        <v>0</v>
      </c>
      <c r="AF589" s="25">
        <v>2279.75</v>
      </c>
      <c r="AG589" s="25" t="s">
        <v>7253</v>
      </c>
    </row>
    <row r="590" spans="1:33">
      <c r="A590" s="25" t="s">
        <v>4105</v>
      </c>
      <c r="B590" s="25" t="s">
        <v>4106</v>
      </c>
      <c r="C590" s="25" t="s">
        <v>1541</v>
      </c>
      <c r="D590" s="25" t="s">
        <v>11</v>
      </c>
      <c r="E590" s="25" t="s">
        <v>11</v>
      </c>
      <c r="F590" s="25" t="s">
        <v>11</v>
      </c>
      <c r="G590" s="25" t="s">
        <v>11</v>
      </c>
      <c r="H590" s="25" t="s">
        <v>3059</v>
      </c>
      <c r="I590" s="25" t="s">
        <v>11</v>
      </c>
      <c r="J590" s="25" t="s">
        <v>11</v>
      </c>
      <c r="K590" s="25" t="s">
        <v>11</v>
      </c>
      <c r="L590" s="25" t="s">
        <v>1623</v>
      </c>
      <c r="M590" s="25" t="s">
        <v>11</v>
      </c>
      <c r="N590" s="25" t="s">
        <v>11</v>
      </c>
      <c r="O590" s="25" t="s">
        <v>11</v>
      </c>
      <c r="P590" s="25" t="s">
        <v>11</v>
      </c>
      <c r="Q590" s="25" t="s">
        <v>11</v>
      </c>
      <c r="R590" s="25" t="s">
        <v>11</v>
      </c>
      <c r="S590" s="25" t="s">
        <v>11</v>
      </c>
      <c r="T590" s="25" t="s">
        <v>1651</v>
      </c>
      <c r="U590" s="25" t="s">
        <v>10</v>
      </c>
      <c r="V590" s="25" t="s">
        <v>11</v>
      </c>
      <c r="W590" s="25" t="s">
        <v>11</v>
      </c>
      <c r="X590" s="25">
        <v>0</v>
      </c>
      <c r="Y590" s="25" t="s">
        <v>11</v>
      </c>
      <c r="Z590" s="25" t="s">
        <v>1539</v>
      </c>
      <c r="AA590" s="25" t="s">
        <v>11</v>
      </c>
      <c r="AB590" s="25" t="s">
        <v>11</v>
      </c>
      <c r="AC590" s="25" t="s">
        <v>11</v>
      </c>
      <c r="AD590" s="25">
        <v>1120</v>
      </c>
      <c r="AE590" s="25">
        <v>0</v>
      </c>
      <c r="AF590" s="25">
        <v>51002.04</v>
      </c>
      <c r="AG590" s="25" t="s">
        <v>4107</v>
      </c>
    </row>
    <row r="591" spans="1:33">
      <c r="A591" s="25" t="s">
        <v>2002</v>
      </c>
      <c r="B591" s="25" t="s">
        <v>2003</v>
      </c>
      <c r="C591" s="25" t="s">
        <v>1536</v>
      </c>
      <c r="D591" s="25" t="s">
        <v>11</v>
      </c>
      <c r="E591" s="25" t="s">
        <v>11</v>
      </c>
      <c r="F591" s="25" t="s">
        <v>2004</v>
      </c>
      <c r="G591" s="25" t="s">
        <v>1564</v>
      </c>
      <c r="H591" s="25" t="s">
        <v>2005</v>
      </c>
      <c r="I591" s="25" t="s">
        <v>1568</v>
      </c>
      <c r="J591" s="25" t="s">
        <v>1623</v>
      </c>
      <c r="K591" s="25" t="s">
        <v>1537</v>
      </c>
      <c r="L591" s="25" t="s">
        <v>1623</v>
      </c>
      <c r="M591" s="25" t="s">
        <v>11</v>
      </c>
      <c r="N591" s="25" t="s">
        <v>11</v>
      </c>
      <c r="O591" s="25" t="s">
        <v>11</v>
      </c>
      <c r="P591" s="25" t="s">
        <v>11</v>
      </c>
      <c r="Q591" s="25" t="s">
        <v>11</v>
      </c>
      <c r="R591" s="25" t="s">
        <v>11</v>
      </c>
      <c r="S591" s="25" t="s">
        <v>11</v>
      </c>
      <c r="T591" s="25" t="s">
        <v>1625</v>
      </c>
      <c r="U591" s="25" t="s">
        <v>10</v>
      </c>
      <c r="V591" s="25" t="s">
        <v>11</v>
      </c>
      <c r="W591" s="25" t="s">
        <v>11</v>
      </c>
      <c r="X591" s="25">
        <v>0</v>
      </c>
      <c r="Y591" s="25" t="s">
        <v>11</v>
      </c>
      <c r="Z591" s="25" t="s">
        <v>1539</v>
      </c>
      <c r="AA591" s="25" t="s">
        <v>11</v>
      </c>
      <c r="AB591" s="25" t="s">
        <v>11</v>
      </c>
      <c r="AC591" s="25" t="s">
        <v>11</v>
      </c>
      <c r="AD591" s="25">
        <v>0</v>
      </c>
      <c r="AE591" s="25">
        <v>0</v>
      </c>
      <c r="AF591" s="25">
        <v>1057.5</v>
      </c>
      <c r="AG591" s="25" t="s">
        <v>7414</v>
      </c>
    </row>
    <row r="592" spans="1:33">
      <c r="A592" s="25" t="s">
        <v>4265</v>
      </c>
      <c r="B592" s="25" t="s">
        <v>4266</v>
      </c>
      <c r="C592" s="25" t="s">
        <v>1541</v>
      </c>
      <c r="D592" s="25" t="s">
        <v>11</v>
      </c>
      <c r="E592" s="25" t="s">
        <v>11</v>
      </c>
      <c r="F592" s="25" t="s">
        <v>11</v>
      </c>
      <c r="G592" s="25" t="s">
        <v>11</v>
      </c>
      <c r="H592" s="25" t="s">
        <v>4267</v>
      </c>
      <c r="I592" s="25" t="s">
        <v>11</v>
      </c>
      <c r="J592" s="25" t="s">
        <v>11</v>
      </c>
      <c r="K592" s="25" t="s">
        <v>11</v>
      </c>
      <c r="L592" s="25" t="s">
        <v>1623</v>
      </c>
      <c r="M592" s="25" t="s">
        <v>11</v>
      </c>
      <c r="N592" s="25" t="s">
        <v>11</v>
      </c>
      <c r="O592" s="25" t="s">
        <v>11</v>
      </c>
      <c r="P592" s="25" t="s">
        <v>11</v>
      </c>
      <c r="Q592" s="25" t="s">
        <v>11</v>
      </c>
      <c r="R592" s="25" t="s">
        <v>11</v>
      </c>
      <c r="S592" s="25" t="s">
        <v>11</v>
      </c>
      <c r="T592" s="25" t="s">
        <v>1651</v>
      </c>
      <c r="U592" s="25" t="s">
        <v>14</v>
      </c>
      <c r="V592" s="25" t="s">
        <v>11</v>
      </c>
      <c r="W592" s="25" t="s">
        <v>11</v>
      </c>
      <c r="X592" s="25">
        <v>0</v>
      </c>
      <c r="Y592" s="25" t="s">
        <v>11</v>
      </c>
      <c r="Z592" s="25" t="s">
        <v>1539</v>
      </c>
      <c r="AA592" s="25" t="s">
        <v>11</v>
      </c>
      <c r="AB592" s="25" t="s">
        <v>11</v>
      </c>
      <c r="AC592" s="25" t="s">
        <v>11</v>
      </c>
      <c r="AD592" s="25">
        <v>840</v>
      </c>
      <c r="AE592" s="25">
        <v>0</v>
      </c>
      <c r="AF592" s="25">
        <v>4247.4799999999996</v>
      </c>
      <c r="AG592" s="25" t="s">
        <v>7415</v>
      </c>
    </row>
    <row r="593" spans="1:33">
      <c r="A593" s="25" t="s">
        <v>2090</v>
      </c>
      <c r="B593" s="25" t="s">
        <v>2091</v>
      </c>
      <c r="C593" s="25" t="s">
        <v>1541</v>
      </c>
      <c r="D593" s="25" t="s">
        <v>11</v>
      </c>
      <c r="E593" s="25" t="s">
        <v>11</v>
      </c>
      <c r="F593" s="25" t="s">
        <v>11</v>
      </c>
      <c r="G593" s="25" t="s">
        <v>11</v>
      </c>
      <c r="H593" s="25" t="s">
        <v>2092</v>
      </c>
      <c r="I593" s="25" t="s">
        <v>11</v>
      </c>
      <c r="J593" s="25" t="s">
        <v>11</v>
      </c>
      <c r="K593" s="25" t="s">
        <v>11</v>
      </c>
      <c r="L593" s="25" t="s">
        <v>1623</v>
      </c>
      <c r="M593" s="25" t="s">
        <v>11</v>
      </c>
      <c r="N593" s="25" t="s">
        <v>11</v>
      </c>
      <c r="O593" s="25" t="s">
        <v>11</v>
      </c>
      <c r="P593" s="25" t="s">
        <v>11</v>
      </c>
      <c r="Q593" s="25" t="s">
        <v>11</v>
      </c>
      <c r="R593" s="25" t="s">
        <v>11</v>
      </c>
      <c r="S593" s="25" t="s">
        <v>11</v>
      </c>
      <c r="T593" s="25" t="s">
        <v>1768</v>
      </c>
      <c r="U593" s="25" t="s">
        <v>10</v>
      </c>
      <c r="V593" s="25" t="s">
        <v>11</v>
      </c>
      <c r="W593" s="25" t="s">
        <v>11</v>
      </c>
      <c r="X593" s="25">
        <v>0</v>
      </c>
      <c r="Y593" s="25" t="s">
        <v>11</v>
      </c>
      <c r="Z593" s="25" t="s">
        <v>1539</v>
      </c>
      <c r="AA593" s="25" t="s">
        <v>11</v>
      </c>
      <c r="AB593" s="25" t="s">
        <v>11</v>
      </c>
      <c r="AC593" s="25" t="s">
        <v>11</v>
      </c>
      <c r="AD593" s="25">
        <v>4480</v>
      </c>
      <c r="AE593" s="25">
        <v>0</v>
      </c>
      <c r="AF593" s="25">
        <v>34824.68</v>
      </c>
      <c r="AG593" s="25" t="s">
        <v>7416</v>
      </c>
    </row>
    <row r="594" spans="1:33">
      <c r="A594" s="25" t="s">
        <v>6872</v>
      </c>
      <c r="B594" s="25" t="s">
        <v>6873</v>
      </c>
      <c r="C594" s="25" t="s">
        <v>1541</v>
      </c>
      <c r="D594" s="25" t="s">
        <v>11</v>
      </c>
      <c r="E594" s="25" t="s">
        <v>11</v>
      </c>
      <c r="F594" s="25" t="s">
        <v>11</v>
      </c>
      <c r="G594" s="25" t="s">
        <v>11</v>
      </c>
      <c r="H594" s="25" t="s">
        <v>7417</v>
      </c>
      <c r="I594" s="25" t="s">
        <v>11</v>
      </c>
      <c r="J594" s="25" t="s">
        <v>1623</v>
      </c>
      <c r="K594" s="25" t="s">
        <v>7009</v>
      </c>
      <c r="L594" s="25" t="s">
        <v>1623</v>
      </c>
      <c r="M594" s="25" t="s">
        <v>11</v>
      </c>
      <c r="N594" s="25" t="s">
        <v>11</v>
      </c>
      <c r="O594" s="25" t="s">
        <v>11</v>
      </c>
      <c r="P594" s="25" t="s">
        <v>11</v>
      </c>
      <c r="Q594" s="25" t="s">
        <v>11</v>
      </c>
      <c r="R594" s="25" t="s">
        <v>11</v>
      </c>
      <c r="S594" s="25" t="s">
        <v>11</v>
      </c>
      <c r="T594" s="25" t="s">
        <v>11</v>
      </c>
      <c r="U594" s="25" t="s">
        <v>10</v>
      </c>
      <c r="V594" s="25" t="s">
        <v>11</v>
      </c>
      <c r="W594" s="25" t="s">
        <v>11</v>
      </c>
      <c r="X594" s="25">
        <v>0</v>
      </c>
      <c r="Y594" s="25" t="s">
        <v>11</v>
      </c>
      <c r="Z594" s="25" t="s">
        <v>1539</v>
      </c>
      <c r="AA594" s="25" t="s">
        <v>11</v>
      </c>
      <c r="AB594" s="25" t="s">
        <v>11</v>
      </c>
      <c r="AC594" s="25" t="s">
        <v>11</v>
      </c>
      <c r="AD594" s="25">
        <v>280</v>
      </c>
      <c r="AE594" s="25">
        <v>0</v>
      </c>
      <c r="AF594" s="25">
        <v>1880</v>
      </c>
      <c r="AG594" s="25" t="s">
        <v>1540</v>
      </c>
    </row>
    <row r="595" spans="1:33">
      <c r="A595" s="25" t="s">
        <v>2939</v>
      </c>
      <c r="B595" s="25" t="s">
        <v>2940</v>
      </c>
      <c r="C595" s="25" t="s">
        <v>1536</v>
      </c>
      <c r="D595" s="25" t="s">
        <v>11</v>
      </c>
      <c r="E595" s="25" t="s">
        <v>11</v>
      </c>
      <c r="F595" s="25" t="s">
        <v>2941</v>
      </c>
      <c r="G595" s="25" t="s">
        <v>1966</v>
      </c>
      <c r="H595" s="25" t="s">
        <v>2942</v>
      </c>
      <c r="I595" s="25" t="s">
        <v>1572</v>
      </c>
      <c r="J595" s="25" t="s">
        <v>1623</v>
      </c>
      <c r="K595" s="25" t="s">
        <v>2874</v>
      </c>
      <c r="L595" s="25" t="s">
        <v>1623</v>
      </c>
      <c r="M595" s="25" t="s">
        <v>11</v>
      </c>
      <c r="N595" s="25" t="s">
        <v>2943</v>
      </c>
      <c r="O595" s="25" t="s">
        <v>2944</v>
      </c>
      <c r="P595" s="25" t="s">
        <v>2945</v>
      </c>
      <c r="Q595" s="25" t="s">
        <v>2942</v>
      </c>
      <c r="R595" s="25" t="s">
        <v>11</v>
      </c>
      <c r="S595" s="25" t="s">
        <v>11</v>
      </c>
      <c r="T595" s="25" t="s">
        <v>1858</v>
      </c>
      <c r="U595" s="25" t="s">
        <v>1544</v>
      </c>
      <c r="V595" s="25" t="s">
        <v>11</v>
      </c>
      <c r="W595" s="25" t="s">
        <v>11</v>
      </c>
      <c r="X595" s="25">
        <v>0</v>
      </c>
      <c r="Y595" s="25" t="s">
        <v>11</v>
      </c>
      <c r="Z595" s="25" t="s">
        <v>1539</v>
      </c>
      <c r="AA595" s="25" t="s">
        <v>11</v>
      </c>
      <c r="AB595" s="25" t="s">
        <v>11</v>
      </c>
      <c r="AC595" s="25" t="s">
        <v>11</v>
      </c>
      <c r="AD595" s="25">
        <v>460</v>
      </c>
      <c r="AE595" s="25">
        <v>0</v>
      </c>
      <c r="AF595" s="25">
        <v>48800</v>
      </c>
      <c r="AG595" s="25" t="s">
        <v>2946</v>
      </c>
    </row>
    <row r="596" spans="1:33">
      <c r="A596" s="25" t="s">
        <v>4648</v>
      </c>
      <c r="B596" s="25" t="s">
        <v>4649</v>
      </c>
      <c r="C596" s="25" t="s">
        <v>1541</v>
      </c>
      <c r="D596" s="25" t="s">
        <v>11</v>
      </c>
      <c r="E596" s="25" t="s">
        <v>11</v>
      </c>
      <c r="F596" s="25" t="s">
        <v>11</v>
      </c>
      <c r="G596" s="25" t="s">
        <v>11</v>
      </c>
      <c r="H596" s="25" t="s">
        <v>4650</v>
      </c>
      <c r="I596" s="25" t="s">
        <v>11</v>
      </c>
      <c r="J596" s="25" t="s">
        <v>11</v>
      </c>
      <c r="K596" s="25" t="s">
        <v>4651</v>
      </c>
      <c r="L596" s="25" t="s">
        <v>1623</v>
      </c>
      <c r="M596" s="25" t="s">
        <v>11</v>
      </c>
      <c r="N596" s="25" t="s">
        <v>11</v>
      </c>
      <c r="O596" s="25" t="s">
        <v>11</v>
      </c>
      <c r="P596" s="25" t="s">
        <v>11</v>
      </c>
      <c r="Q596" s="25" t="s">
        <v>11</v>
      </c>
      <c r="R596" s="25" t="s">
        <v>11</v>
      </c>
      <c r="S596" s="25" t="s">
        <v>11</v>
      </c>
      <c r="T596" s="25" t="s">
        <v>4652</v>
      </c>
      <c r="U596" s="25" t="s">
        <v>1562</v>
      </c>
      <c r="V596" s="25" t="s">
        <v>11</v>
      </c>
      <c r="W596" s="25" t="s">
        <v>11</v>
      </c>
      <c r="X596" s="25">
        <v>0</v>
      </c>
      <c r="Y596" s="25" t="s">
        <v>11</v>
      </c>
      <c r="Z596" s="25" t="s">
        <v>1539</v>
      </c>
      <c r="AA596" s="25" t="s">
        <v>11</v>
      </c>
      <c r="AB596" s="25" t="s">
        <v>11</v>
      </c>
      <c r="AC596" s="25" t="s">
        <v>11</v>
      </c>
      <c r="AD596" s="25">
        <v>0</v>
      </c>
      <c r="AE596" s="25">
        <v>0</v>
      </c>
      <c r="AF596" s="25">
        <v>736.25</v>
      </c>
      <c r="AG596" s="25" t="s">
        <v>7418</v>
      </c>
    </row>
    <row r="597" spans="1:33">
      <c r="A597" s="25" t="s">
        <v>1994</v>
      </c>
      <c r="B597" s="25" t="s">
        <v>1995</v>
      </c>
      <c r="C597" s="25" t="s">
        <v>1541</v>
      </c>
      <c r="D597" s="25" t="s">
        <v>11</v>
      </c>
      <c r="E597" s="25" t="s">
        <v>11</v>
      </c>
      <c r="F597" s="25" t="s">
        <v>11</v>
      </c>
      <c r="G597" s="25" t="s">
        <v>11</v>
      </c>
      <c r="H597" s="25" t="s">
        <v>1996</v>
      </c>
      <c r="I597" s="25" t="s">
        <v>11</v>
      </c>
      <c r="J597" s="25" t="s">
        <v>11</v>
      </c>
      <c r="K597" s="25" t="s">
        <v>11</v>
      </c>
      <c r="L597" s="25" t="s">
        <v>1623</v>
      </c>
      <c r="M597" s="25" t="s">
        <v>11</v>
      </c>
      <c r="N597" s="25" t="s">
        <v>11</v>
      </c>
      <c r="O597" s="25" t="s">
        <v>11</v>
      </c>
      <c r="P597" s="25" t="s">
        <v>11</v>
      </c>
      <c r="Q597" s="25" t="s">
        <v>11</v>
      </c>
      <c r="R597" s="25" t="s">
        <v>11</v>
      </c>
      <c r="S597" s="25" t="s">
        <v>11</v>
      </c>
      <c r="T597" s="25" t="s">
        <v>1670</v>
      </c>
      <c r="U597" s="25" t="s">
        <v>1657</v>
      </c>
      <c r="V597" s="25" t="s">
        <v>11</v>
      </c>
      <c r="W597" s="25" t="s">
        <v>11</v>
      </c>
      <c r="X597" s="25">
        <v>0</v>
      </c>
      <c r="Y597" s="25" t="s">
        <v>11</v>
      </c>
      <c r="Z597" s="25" t="s">
        <v>1539</v>
      </c>
      <c r="AA597" s="25" t="s">
        <v>11</v>
      </c>
      <c r="AB597" s="25" t="s">
        <v>11</v>
      </c>
      <c r="AC597" s="25" t="s">
        <v>11</v>
      </c>
      <c r="AD597" s="25">
        <v>0</v>
      </c>
      <c r="AE597" s="25">
        <v>0</v>
      </c>
      <c r="AF597" s="25">
        <v>0</v>
      </c>
      <c r="AG597" s="25" t="s">
        <v>7</v>
      </c>
    </row>
    <row r="598" spans="1:33">
      <c r="A598" s="25" t="s">
        <v>2482</v>
      </c>
      <c r="B598" s="25" t="s">
        <v>2483</v>
      </c>
      <c r="C598" s="25" t="s">
        <v>1536</v>
      </c>
      <c r="D598" s="25" t="s">
        <v>11</v>
      </c>
      <c r="E598" s="25" t="s">
        <v>11</v>
      </c>
      <c r="F598" s="25" t="s">
        <v>11</v>
      </c>
      <c r="G598" s="25" t="s">
        <v>11</v>
      </c>
      <c r="H598" s="25" t="s">
        <v>2484</v>
      </c>
      <c r="I598" s="25" t="s">
        <v>11</v>
      </c>
      <c r="J598" s="25" t="s">
        <v>11</v>
      </c>
      <c r="K598" s="25" t="s">
        <v>11</v>
      </c>
      <c r="L598" s="25" t="s">
        <v>1623</v>
      </c>
      <c r="M598" s="25" t="s">
        <v>11</v>
      </c>
      <c r="N598" s="25" t="s">
        <v>11</v>
      </c>
      <c r="O598" s="25" t="s">
        <v>11</v>
      </c>
      <c r="P598" s="25" t="s">
        <v>11</v>
      </c>
      <c r="Q598" s="25" t="s">
        <v>11</v>
      </c>
      <c r="R598" s="25" t="s">
        <v>11</v>
      </c>
      <c r="S598" s="25" t="s">
        <v>11</v>
      </c>
      <c r="T598" s="25" t="s">
        <v>2485</v>
      </c>
      <c r="U598" s="25" t="s">
        <v>12</v>
      </c>
      <c r="V598" s="25" t="s">
        <v>11</v>
      </c>
      <c r="W598" s="25" t="s">
        <v>11</v>
      </c>
      <c r="X598" s="25">
        <v>0</v>
      </c>
      <c r="Y598" s="25" t="s">
        <v>11</v>
      </c>
      <c r="Z598" s="25" t="s">
        <v>1539</v>
      </c>
      <c r="AA598" s="25" t="s">
        <v>11</v>
      </c>
      <c r="AB598" s="25" t="s">
        <v>11</v>
      </c>
      <c r="AC598" s="25" t="s">
        <v>11</v>
      </c>
      <c r="AD598" s="25">
        <v>2160</v>
      </c>
      <c r="AE598" s="25">
        <v>0</v>
      </c>
      <c r="AF598" s="25">
        <v>32891</v>
      </c>
      <c r="AG598" s="25" t="s">
        <v>7419</v>
      </c>
    </row>
    <row r="599" spans="1:33">
      <c r="A599" s="25" t="s">
        <v>5158</v>
      </c>
      <c r="B599" s="25" t="s">
        <v>5159</v>
      </c>
      <c r="C599" s="25" t="s">
        <v>1541</v>
      </c>
      <c r="D599" s="25" t="s">
        <v>11</v>
      </c>
      <c r="E599" s="25" t="s">
        <v>11</v>
      </c>
      <c r="F599" s="25" t="s">
        <v>11</v>
      </c>
      <c r="G599" s="25" t="s">
        <v>11</v>
      </c>
      <c r="H599" s="25" t="s">
        <v>5160</v>
      </c>
      <c r="I599" s="25" t="s">
        <v>11</v>
      </c>
      <c r="J599" s="25" t="s">
        <v>11</v>
      </c>
      <c r="K599" s="25" t="s">
        <v>11</v>
      </c>
      <c r="L599" s="25" t="s">
        <v>1623</v>
      </c>
      <c r="M599" s="25" t="s">
        <v>1643</v>
      </c>
      <c r="N599" s="25" t="s">
        <v>11</v>
      </c>
      <c r="O599" s="25" t="s">
        <v>11</v>
      </c>
      <c r="P599" s="25" t="s">
        <v>11</v>
      </c>
      <c r="Q599" s="25" t="s">
        <v>11</v>
      </c>
      <c r="R599" s="25" t="s">
        <v>11</v>
      </c>
      <c r="S599" s="25" t="s">
        <v>11</v>
      </c>
      <c r="T599" s="25" t="s">
        <v>1651</v>
      </c>
      <c r="U599" s="25" t="s">
        <v>14</v>
      </c>
      <c r="V599" s="25" t="s">
        <v>11</v>
      </c>
      <c r="W599" s="25" t="s">
        <v>11</v>
      </c>
      <c r="X599" s="25">
        <v>0</v>
      </c>
      <c r="Y599" s="25" t="s">
        <v>11</v>
      </c>
      <c r="Z599" s="25" t="s">
        <v>1539</v>
      </c>
      <c r="AA599" s="25" t="s">
        <v>11</v>
      </c>
      <c r="AB599" s="25" t="s">
        <v>11</v>
      </c>
      <c r="AC599" s="25" t="s">
        <v>11</v>
      </c>
      <c r="AD599" s="25">
        <v>760</v>
      </c>
      <c r="AE599" s="25">
        <v>0</v>
      </c>
      <c r="AF599" s="25">
        <v>1588.84</v>
      </c>
      <c r="AG599" s="25" t="s">
        <v>3199</v>
      </c>
    </row>
    <row r="600" spans="1:33">
      <c r="A600" s="25" t="s">
        <v>2650</v>
      </c>
      <c r="B600" s="25" t="s">
        <v>2651</v>
      </c>
      <c r="C600" s="25" t="s">
        <v>1536</v>
      </c>
      <c r="D600" s="25" t="s">
        <v>11</v>
      </c>
      <c r="E600" s="25" t="s">
        <v>11</v>
      </c>
      <c r="F600" s="25" t="s">
        <v>11</v>
      </c>
      <c r="G600" s="25" t="s">
        <v>11</v>
      </c>
      <c r="H600" s="25" t="s">
        <v>1915</v>
      </c>
      <c r="I600" s="25" t="s">
        <v>11</v>
      </c>
      <c r="J600" s="25" t="s">
        <v>11</v>
      </c>
      <c r="K600" s="25" t="s">
        <v>11</v>
      </c>
      <c r="L600" s="25" t="s">
        <v>1623</v>
      </c>
      <c r="M600" s="25" t="s">
        <v>1643</v>
      </c>
      <c r="N600" s="25" t="s">
        <v>11</v>
      </c>
      <c r="O600" s="25" t="s">
        <v>11</v>
      </c>
      <c r="P600" s="25" t="s">
        <v>11</v>
      </c>
      <c r="Q600" s="25" t="s">
        <v>11</v>
      </c>
      <c r="R600" s="25" t="s">
        <v>11</v>
      </c>
      <c r="S600" s="25" t="s">
        <v>11</v>
      </c>
      <c r="T600" s="25" t="s">
        <v>1644</v>
      </c>
      <c r="U600" s="25" t="s">
        <v>1544</v>
      </c>
      <c r="V600" s="25" t="s">
        <v>11</v>
      </c>
      <c r="W600" s="25" t="s">
        <v>11</v>
      </c>
      <c r="X600" s="25">
        <v>0</v>
      </c>
      <c r="Y600" s="25" t="s">
        <v>11</v>
      </c>
      <c r="Z600" s="25" t="s">
        <v>1539</v>
      </c>
      <c r="AA600" s="25" t="s">
        <v>11</v>
      </c>
      <c r="AB600" s="25" t="s">
        <v>11</v>
      </c>
      <c r="AC600" s="25" t="s">
        <v>11</v>
      </c>
      <c r="AD600" s="25">
        <v>0</v>
      </c>
      <c r="AE600" s="25">
        <v>0</v>
      </c>
      <c r="AF600" s="25">
        <v>49061.05</v>
      </c>
      <c r="AG600" s="25" t="s">
        <v>2652</v>
      </c>
    </row>
    <row r="601" spans="1:33">
      <c r="A601" s="25" t="s">
        <v>3280</v>
      </c>
      <c r="B601" s="25" t="s">
        <v>3281</v>
      </c>
      <c r="C601" s="25" t="s">
        <v>1541</v>
      </c>
      <c r="D601" s="25" t="s">
        <v>11</v>
      </c>
      <c r="E601" s="25" t="s">
        <v>11</v>
      </c>
      <c r="F601" s="25" t="s">
        <v>11</v>
      </c>
      <c r="G601" s="25" t="s">
        <v>11</v>
      </c>
      <c r="H601" s="25" t="s">
        <v>3282</v>
      </c>
      <c r="I601" s="25" t="s">
        <v>11</v>
      </c>
      <c r="J601" s="25" t="s">
        <v>11</v>
      </c>
      <c r="K601" s="25" t="s">
        <v>11</v>
      </c>
      <c r="L601" s="25" t="s">
        <v>1623</v>
      </c>
      <c r="M601" s="25" t="s">
        <v>11</v>
      </c>
      <c r="N601" s="25" t="s">
        <v>11</v>
      </c>
      <c r="O601" s="25" t="s">
        <v>11</v>
      </c>
      <c r="P601" s="25" t="s">
        <v>11</v>
      </c>
      <c r="Q601" s="25" t="s">
        <v>11</v>
      </c>
      <c r="R601" s="25" t="s">
        <v>11</v>
      </c>
      <c r="S601" s="25" t="s">
        <v>11</v>
      </c>
      <c r="T601" s="25" t="s">
        <v>1633</v>
      </c>
      <c r="U601" s="25" t="s">
        <v>16</v>
      </c>
      <c r="V601" s="25" t="s">
        <v>11</v>
      </c>
      <c r="W601" s="25" t="s">
        <v>11</v>
      </c>
      <c r="X601" s="25">
        <v>0</v>
      </c>
      <c r="Y601" s="25" t="s">
        <v>11</v>
      </c>
      <c r="Z601" s="25" t="s">
        <v>1539</v>
      </c>
      <c r="AA601" s="25" t="s">
        <v>11</v>
      </c>
      <c r="AB601" s="25" t="s">
        <v>11</v>
      </c>
      <c r="AC601" s="25" t="s">
        <v>11</v>
      </c>
      <c r="AD601" s="25">
        <v>1400</v>
      </c>
      <c r="AE601" s="25">
        <v>0</v>
      </c>
      <c r="AF601" s="25">
        <v>55400</v>
      </c>
      <c r="AG601" s="25" t="s">
        <v>7420</v>
      </c>
    </row>
    <row r="602" spans="1:33">
      <c r="A602" s="25" t="s">
        <v>3766</v>
      </c>
      <c r="B602" s="25" t="s">
        <v>3767</v>
      </c>
      <c r="C602" s="25" t="s">
        <v>1536</v>
      </c>
      <c r="D602" s="25" t="s">
        <v>11</v>
      </c>
      <c r="E602" s="25" t="s">
        <v>11</v>
      </c>
      <c r="F602" s="25" t="s">
        <v>11</v>
      </c>
      <c r="G602" s="25" t="s">
        <v>11</v>
      </c>
      <c r="H602" s="25" t="s">
        <v>3768</v>
      </c>
      <c r="I602" s="25" t="s">
        <v>11</v>
      </c>
      <c r="J602" s="25" t="s">
        <v>11</v>
      </c>
      <c r="K602" s="25" t="s">
        <v>11</v>
      </c>
      <c r="L602" s="25" t="s">
        <v>1623</v>
      </c>
      <c r="M602" s="25" t="s">
        <v>11</v>
      </c>
      <c r="N602" s="25" t="s">
        <v>11</v>
      </c>
      <c r="O602" s="25" t="s">
        <v>11</v>
      </c>
      <c r="P602" s="25" t="s">
        <v>11</v>
      </c>
      <c r="Q602" s="25" t="s">
        <v>11</v>
      </c>
      <c r="R602" s="25" t="s">
        <v>11</v>
      </c>
      <c r="S602" s="25" t="s">
        <v>11</v>
      </c>
      <c r="T602" s="25" t="s">
        <v>1670</v>
      </c>
      <c r="U602" s="25" t="s">
        <v>16</v>
      </c>
      <c r="V602" s="25" t="s">
        <v>11</v>
      </c>
      <c r="W602" s="25" t="s">
        <v>11</v>
      </c>
      <c r="X602" s="25">
        <v>0</v>
      </c>
      <c r="Y602" s="25" t="s">
        <v>11</v>
      </c>
      <c r="Z602" s="25" t="s">
        <v>1539</v>
      </c>
      <c r="AA602" s="25" t="s">
        <v>11</v>
      </c>
      <c r="AB602" s="25" t="s">
        <v>11</v>
      </c>
      <c r="AC602" s="25" t="s">
        <v>11</v>
      </c>
      <c r="AD602" s="25">
        <v>560</v>
      </c>
      <c r="AE602" s="25">
        <v>0</v>
      </c>
      <c r="AF602" s="25">
        <v>3246.92</v>
      </c>
      <c r="AG602" s="25" t="s">
        <v>7203</v>
      </c>
    </row>
    <row r="603" spans="1:33">
      <c r="A603" s="25" t="s">
        <v>3656</v>
      </c>
      <c r="B603" s="25" t="s">
        <v>3657</v>
      </c>
      <c r="C603" s="25" t="s">
        <v>1541</v>
      </c>
      <c r="D603" s="25" t="s">
        <v>11</v>
      </c>
      <c r="E603" s="25" t="s">
        <v>11</v>
      </c>
      <c r="F603" s="25" t="s">
        <v>11</v>
      </c>
      <c r="G603" s="25" t="s">
        <v>11</v>
      </c>
      <c r="H603" s="25" t="s">
        <v>3658</v>
      </c>
      <c r="I603" s="25" t="s">
        <v>11</v>
      </c>
      <c r="J603" s="25" t="s">
        <v>11</v>
      </c>
      <c r="K603" s="25" t="s">
        <v>11</v>
      </c>
      <c r="L603" s="25" t="s">
        <v>1623</v>
      </c>
      <c r="M603" s="25" t="s">
        <v>11</v>
      </c>
      <c r="N603" s="25" t="s">
        <v>11</v>
      </c>
      <c r="O603" s="25" t="s">
        <v>11</v>
      </c>
      <c r="P603" s="25" t="s">
        <v>11</v>
      </c>
      <c r="Q603" s="25" t="s">
        <v>11</v>
      </c>
      <c r="R603" s="25" t="s">
        <v>11</v>
      </c>
      <c r="S603" s="25" t="s">
        <v>11</v>
      </c>
      <c r="T603" s="25" t="s">
        <v>1775</v>
      </c>
      <c r="U603" s="25" t="s">
        <v>10</v>
      </c>
      <c r="V603" s="25" t="s">
        <v>11</v>
      </c>
      <c r="W603" s="25" t="s">
        <v>11</v>
      </c>
      <c r="X603" s="25">
        <v>0</v>
      </c>
      <c r="Y603" s="25" t="s">
        <v>11</v>
      </c>
      <c r="Z603" s="25" t="s">
        <v>1539</v>
      </c>
      <c r="AA603" s="25" t="s">
        <v>11</v>
      </c>
      <c r="AB603" s="25" t="s">
        <v>11</v>
      </c>
      <c r="AC603" s="25" t="s">
        <v>11</v>
      </c>
      <c r="AD603" s="25">
        <v>0</v>
      </c>
      <c r="AE603" s="25">
        <v>0</v>
      </c>
      <c r="AF603" s="25">
        <v>32645</v>
      </c>
      <c r="AG603" s="25" t="s">
        <v>7421</v>
      </c>
    </row>
    <row r="604" spans="1:33">
      <c r="A604" s="25" t="s">
        <v>3997</v>
      </c>
      <c r="B604" s="25" t="s">
        <v>3998</v>
      </c>
      <c r="C604" s="25" t="s">
        <v>1536</v>
      </c>
      <c r="D604" s="25" t="s">
        <v>11</v>
      </c>
      <c r="E604" s="25" t="s">
        <v>11</v>
      </c>
      <c r="F604" s="25" t="s">
        <v>11</v>
      </c>
      <c r="G604" s="25" t="s">
        <v>11</v>
      </c>
      <c r="H604" s="25" t="s">
        <v>3999</v>
      </c>
      <c r="I604" s="25" t="s">
        <v>1547</v>
      </c>
      <c r="J604" s="25" t="s">
        <v>1623</v>
      </c>
      <c r="K604" s="25" t="s">
        <v>1559</v>
      </c>
      <c r="L604" s="25" t="s">
        <v>1623</v>
      </c>
      <c r="M604" s="25" t="s">
        <v>11</v>
      </c>
      <c r="N604" s="25" t="s">
        <v>11</v>
      </c>
      <c r="O604" s="25" t="s">
        <v>11</v>
      </c>
      <c r="P604" s="25" t="s">
        <v>11</v>
      </c>
      <c r="Q604" s="25" t="s">
        <v>11</v>
      </c>
      <c r="R604" s="25" t="s">
        <v>11</v>
      </c>
      <c r="S604" s="25" t="s">
        <v>11</v>
      </c>
      <c r="T604" s="25" t="s">
        <v>2963</v>
      </c>
      <c r="U604" s="25" t="s">
        <v>11</v>
      </c>
      <c r="V604" s="25" t="s">
        <v>16</v>
      </c>
      <c r="W604" s="25" t="s">
        <v>11</v>
      </c>
      <c r="X604" s="25">
        <v>0</v>
      </c>
      <c r="Y604" s="25" t="s">
        <v>11</v>
      </c>
      <c r="Z604" s="25" t="s">
        <v>1539</v>
      </c>
      <c r="AA604" s="25" t="s">
        <v>11</v>
      </c>
      <c r="AB604" s="25" t="s">
        <v>11</v>
      </c>
      <c r="AC604" s="25" t="s">
        <v>11</v>
      </c>
      <c r="AD604" s="25">
        <v>840</v>
      </c>
      <c r="AE604" s="25">
        <v>0</v>
      </c>
      <c r="AF604" s="25">
        <v>3039.67</v>
      </c>
      <c r="AG604" s="25" t="s">
        <v>2748</v>
      </c>
    </row>
    <row r="605" spans="1:33">
      <c r="A605" s="25" t="s">
        <v>2378</v>
      </c>
      <c r="B605" s="25" t="s">
        <v>2379</v>
      </c>
      <c r="C605" s="25" t="s">
        <v>1536</v>
      </c>
      <c r="D605" s="25" t="s">
        <v>11</v>
      </c>
      <c r="E605" s="25" t="s">
        <v>11</v>
      </c>
      <c r="F605" s="25" t="s">
        <v>2380</v>
      </c>
      <c r="G605" s="25" t="s">
        <v>1630</v>
      </c>
      <c r="H605" s="25" t="s">
        <v>2381</v>
      </c>
      <c r="I605" s="25" t="s">
        <v>11</v>
      </c>
      <c r="J605" s="25" t="s">
        <v>11</v>
      </c>
      <c r="K605" s="25" t="s">
        <v>2382</v>
      </c>
      <c r="L605" s="25" t="s">
        <v>1623</v>
      </c>
      <c r="M605" s="25" t="s">
        <v>11</v>
      </c>
      <c r="N605" s="25" t="s">
        <v>11</v>
      </c>
      <c r="O605" s="25" t="s">
        <v>11</v>
      </c>
      <c r="P605" s="25" t="s">
        <v>11</v>
      </c>
      <c r="Q605" s="25" t="s">
        <v>11</v>
      </c>
      <c r="R605" s="25" t="s">
        <v>11</v>
      </c>
      <c r="S605" s="25" t="s">
        <v>11</v>
      </c>
      <c r="T605" s="25" t="s">
        <v>1633</v>
      </c>
      <c r="U605" s="25" t="s">
        <v>16</v>
      </c>
      <c r="V605" s="25" t="s">
        <v>11</v>
      </c>
      <c r="W605" s="25" t="s">
        <v>11</v>
      </c>
      <c r="X605" s="25">
        <v>0</v>
      </c>
      <c r="Y605" s="25" t="s">
        <v>11</v>
      </c>
      <c r="Z605" s="25" t="s">
        <v>1539</v>
      </c>
      <c r="AA605" s="25" t="s">
        <v>11</v>
      </c>
      <c r="AB605" s="25" t="s">
        <v>11</v>
      </c>
      <c r="AC605" s="25" t="s">
        <v>11</v>
      </c>
      <c r="AD605" s="25">
        <v>560</v>
      </c>
      <c r="AE605" s="25">
        <v>0</v>
      </c>
      <c r="AF605" s="25">
        <v>48800</v>
      </c>
      <c r="AG605" s="25" t="s">
        <v>1926</v>
      </c>
    </row>
    <row r="606" spans="1:33">
      <c r="A606" s="25" t="s">
        <v>4747</v>
      </c>
      <c r="B606" s="25" t="s">
        <v>4748</v>
      </c>
      <c r="C606" s="25" t="s">
        <v>1541</v>
      </c>
      <c r="D606" s="25" t="s">
        <v>11</v>
      </c>
      <c r="E606" s="25" t="s">
        <v>11</v>
      </c>
      <c r="F606" s="25" t="s">
        <v>11</v>
      </c>
      <c r="G606" s="25" t="s">
        <v>11</v>
      </c>
      <c r="H606" s="25" t="s">
        <v>4749</v>
      </c>
      <c r="I606" s="25" t="s">
        <v>11</v>
      </c>
      <c r="J606" s="25" t="s">
        <v>11</v>
      </c>
      <c r="K606" s="25" t="s">
        <v>11</v>
      </c>
      <c r="L606" s="25" t="s">
        <v>1623</v>
      </c>
      <c r="M606" s="25" t="s">
        <v>11</v>
      </c>
      <c r="N606" s="25" t="s">
        <v>11</v>
      </c>
      <c r="O606" s="25" t="s">
        <v>11</v>
      </c>
      <c r="P606" s="25" t="s">
        <v>11</v>
      </c>
      <c r="Q606" s="25" t="s">
        <v>11</v>
      </c>
      <c r="R606" s="25" t="s">
        <v>11</v>
      </c>
      <c r="S606" s="25" t="s">
        <v>11</v>
      </c>
      <c r="T606" s="25" t="s">
        <v>1661</v>
      </c>
      <c r="U606" s="25" t="s">
        <v>13</v>
      </c>
      <c r="V606" s="25" t="s">
        <v>11</v>
      </c>
      <c r="W606" s="25" t="s">
        <v>11</v>
      </c>
      <c r="X606" s="25">
        <v>0</v>
      </c>
      <c r="Y606" s="25" t="s">
        <v>11</v>
      </c>
      <c r="Z606" s="25" t="s">
        <v>1539</v>
      </c>
      <c r="AA606" s="25" t="s">
        <v>11</v>
      </c>
      <c r="AB606" s="25" t="s">
        <v>11</v>
      </c>
      <c r="AC606" s="25" t="s">
        <v>11</v>
      </c>
      <c r="AD606" s="25">
        <v>1759</v>
      </c>
      <c r="AE606" s="25">
        <v>0</v>
      </c>
      <c r="AF606" s="25">
        <v>30641.38</v>
      </c>
      <c r="AG606" s="25" t="s">
        <v>7422</v>
      </c>
    </row>
    <row r="607" spans="1:33">
      <c r="A607" s="25" t="s">
        <v>5243</v>
      </c>
      <c r="B607" s="25" t="s">
        <v>5244</v>
      </c>
      <c r="C607" s="25" t="s">
        <v>1541</v>
      </c>
      <c r="D607" s="25" t="s">
        <v>11</v>
      </c>
      <c r="E607" s="25" t="s">
        <v>11</v>
      </c>
      <c r="F607" s="25" t="s">
        <v>11</v>
      </c>
      <c r="G607" s="25" t="s">
        <v>11</v>
      </c>
      <c r="H607" s="25" t="s">
        <v>5245</v>
      </c>
      <c r="I607" s="25" t="s">
        <v>11</v>
      </c>
      <c r="J607" s="25" t="s">
        <v>11</v>
      </c>
      <c r="K607" s="25" t="s">
        <v>11</v>
      </c>
      <c r="L607" s="25" t="s">
        <v>1623</v>
      </c>
      <c r="M607" s="25" t="s">
        <v>11</v>
      </c>
      <c r="N607" s="25" t="s">
        <v>11</v>
      </c>
      <c r="O607" s="25" t="s">
        <v>11</v>
      </c>
      <c r="P607" s="25" t="s">
        <v>11</v>
      </c>
      <c r="Q607" s="25" t="s">
        <v>11</v>
      </c>
      <c r="R607" s="25" t="s">
        <v>11</v>
      </c>
      <c r="S607" s="25" t="s">
        <v>11</v>
      </c>
      <c r="T607" s="25" t="s">
        <v>1651</v>
      </c>
      <c r="U607" s="25" t="s">
        <v>14</v>
      </c>
      <c r="V607" s="25" t="s">
        <v>11</v>
      </c>
      <c r="W607" s="25" t="s">
        <v>11</v>
      </c>
      <c r="X607" s="25">
        <v>0</v>
      </c>
      <c r="Y607" s="25" t="s">
        <v>11</v>
      </c>
      <c r="Z607" s="25" t="s">
        <v>1539</v>
      </c>
      <c r="AA607" s="25" t="s">
        <v>11</v>
      </c>
      <c r="AB607" s="25" t="s">
        <v>11</v>
      </c>
      <c r="AC607" s="25" t="s">
        <v>11</v>
      </c>
      <c r="AD607" s="25">
        <v>840</v>
      </c>
      <c r="AE607" s="25">
        <v>0</v>
      </c>
      <c r="AF607" s="25">
        <v>8789</v>
      </c>
      <c r="AG607" s="25" t="s">
        <v>7423</v>
      </c>
    </row>
    <row r="608" spans="1:33">
      <c r="A608" s="25" t="s">
        <v>4835</v>
      </c>
      <c r="B608" s="25" t="s">
        <v>4836</v>
      </c>
      <c r="C608" s="25" t="s">
        <v>1536</v>
      </c>
      <c r="D608" s="25" t="s">
        <v>11</v>
      </c>
      <c r="E608" s="25" t="s">
        <v>11</v>
      </c>
      <c r="F608" s="25" t="s">
        <v>11</v>
      </c>
      <c r="G608" s="25" t="s">
        <v>11</v>
      </c>
      <c r="H608" s="25" t="s">
        <v>4837</v>
      </c>
      <c r="I608" s="25" t="s">
        <v>11</v>
      </c>
      <c r="J608" s="25" t="s">
        <v>11</v>
      </c>
      <c r="K608" s="25" t="s">
        <v>11</v>
      </c>
      <c r="L608" s="25" t="s">
        <v>1623</v>
      </c>
      <c r="M608" s="25" t="s">
        <v>11</v>
      </c>
      <c r="N608" s="25" t="s">
        <v>11</v>
      </c>
      <c r="O608" s="25" t="s">
        <v>11</v>
      </c>
      <c r="P608" s="25" t="s">
        <v>11</v>
      </c>
      <c r="Q608" s="25" t="s">
        <v>11</v>
      </c>
      <c r="R608" s="25" t="s">
        <v>11</v>
      </c>
      <c r="S608" s="25" t="s">
        <v>11</v>
      </c>
      <c r="T608" s="25" t="s">
        <v>1633</v>
      </c>
      <c r="U608" s="25" t="s">
        <v>10</v>
      </c>
      <c r="V608" s="25" t="s">
        <v>11</v>
      </c>
      <c r="W608" s="25" t="s">
        <v>11</v>
      </c>
      <c r="X608" s="25">
        <v>0</v>
      </c>
      <c r="Y608" s="25" t="s">
        <v>11</v>
      </c>
      <c r="Z608" s="25" t="s">
        <v>1539</v>
      </c>
      <c r="AA608" s="25" t="s">
        <v>11</v>
      </c>
      <c r="AB608" s="25" t="s">
        <v>11</v>
      </c>
      <c r="AC608" s="25" t="s">
        <v>11</v>
      </c>
      <c r="AD608" s="25">
        <v>840</v>
      </c>
      <c r="AE608" s="25">
        <v>0</v>
      </c>
      <c r="AF608" s="25">
        <v>28875</v>
      </c>
      <c r="AG608" s="25" t="s">
        <v>7424</v>
      </c>
    </row>
    <row r="609" spans="1:33">
      <c r="A609" s="25" t="s">
        <v>3431</v>
      </c>
      <c r="B609" s="25" t="s">
        <v>3432</v>
      </c>
      <c r="C609" s="25" t="s">
        <v>1536</v>
      </c>
      <c r="D609" s="25" t="s">
        <v>11</v>
      </c>
      <c r="E609" s="25" t="s">
        <v>11</v>
      </c>
      <c r="F609" s="25" t="s">
        <v>3433</v>
      </c>
      <c r="G609" s="25" t="s">
        <v>1630</v>
      </c>
      <c r="H609" s="25" t="s">
        <v>3434</v>
      </c>
      <c r="I609" s="25" t="s">
        <v>11</v>
      </c>
      <c r="J609" s="25" t="s">
        <v>11</v>
      </c>
      <c r="K609" s="25" t="s">
        <v>3435</v>
      </c>
      <c r="L609" s="25" t="s">
        <v>1623</v>
      </c>
      <c r="M609" s="25" t="s">
        <v>11</v>
      </c>
      <c r="N609" s="25" t="s">
        <v>11</v>
      </c>
      <c r="O609" s="25" t="s">
        <v>11</v>
      </c>
      <c r="P609" s="25" t="s">
        <v>11</v>
      </c>
      <c r="Q609" s="25" t="s">
        <v>11</v>
      </c>
      <c r="R609" s="25" t="s">
        <v>11</v>
      </c>
      <c r="S609" s="25" t="s">
        <v>11</v>
      </c>
      <c r="T609" s="25" t="s">
        <v>1633</v>
      </c>
      <c r="U609" s="25" t="s">
        <v>16</v>
      </c>
      <c r="V609" s="25" t="s">
        <v>11</v>
      </c>
      <c r="W609" s="25" t="s">
        <v>11</v>
      </c>
      <c r="X609" s="25">
        <v>0</v>
      </c>
      <c r="Y609" s="25" t="s">
        <v>11</v>
      </c>
      <c r="Z609" s="25" t="s">
        <v>1539</v>
      </c>
      <c r="AA609" s="25" t="s">
        <v>11</v>
      </c>
      <c r="AB609" s="25" t="s">
        <v>11</v>
      </c>
      <c r="AC609" s="25" t="s">
        <v>11</v>
      </c>
      <c r="AD609" s="25">
        <v>280</v>
      </c>
      <c r="AE609" s="25">
        <v>0</v>
      </c>
      <c r="AF609" s="25">
        <v>73200</v>
      </c>
      <c r="AG609" s="25" t="s">
        <v>3436</v>
      </c>
    </row>
    <row r="610" spans="1:33">
      <c r="A610" s="25" t="s">
        <v>4420</v>
      </c>
      <c r="B610" s="25" t="s">
        <v>4421</v>
      </c>
      <c r="C610" s="25" t="s">
        <v>1541</v>
      </c>
      <c r="D610" s="25" t="s">
        <v>11</v>
      </c>
      <c r="E610" s="25" t="s">
        <v>11</v>
      </c>
      <c r="F610" s="25" t="s">
        <v>11</v>
      </c>
      <c r="G610" s="25" t="s">
        <v>11</v>
      </c>
      <c r="H610" s="25" t="s">
        <v>4422</v>
      </c>
      <c r="I610" s="25" t="s">
        <v>11</v>
      </c>
      <c r="J610" s="25" t="s">
        <v>11</v>
      </c>
      <c r="K610" s="25" t="s">
        <v>11</v>
      </c>
      <c r="L610" s="25" t="s">
        <v>1623</v>
      </c>
      <c r="M610" s="25" t="s">
        <v>11</v>
      </c>
      <c r="N610" s="25" t="s">
        <v>11</v>
      </c>
      <c r="O610" s="25" t="s">
        <v>11</v>
      </c>
      <c r="P610" s="25" t="s">
        <v>11</v>
      </c>
      <c r="Q610" s="25" t="s">
        <v>11</v>
      </c>
      <c r="R610" s="25" t="s">
        <v>11</v>
      </c>
      <c r="S610" s="25" t="s">
        <v>11</v>
      </c>
      <c r="T610" s="25" t="s">
        <v>1661</v>
      </c>
      <c r="U610" s="25" t="s">
        <v>14</v>
      </c>
      <c r="V610" s="25" t="s">
        <v>11</v>
      </c>
      <c r="W610" s="25" t="s">
        <v>11</v>
      </c>
      <c r="X610" s="25">
        <v>0</v>
      </c>
      <c r="Y610" s="25" t="s">
        <v>11</v>
      </c>
      <c r="Z610" s="25" t="s">
        <v>1539</v>
      </c>
      <c r="AA610" s="25" t="s">
        <v>11</v>
      </c>
      <c r="AB610" s="25" t="s">
        <v>11</v>
      </c>
      <c r="AC610" s="25" t="s">
        <v>11</v>
      </c>
      <c r="AD610" s="25">
        <v>1100</v>
      </c>
      <c r="AE610" s="25">
        <v>0</v>
      </c>
      <c r="AF610" s="25">
        <v>29400</v>
      </c>
      <c r="AG610" s="25" t="s">
        <v>7425</v>
      </c>
    </row>
    <row r="611" spans="1:33">
      <c r="A611" s="25" t="s">
        <v>3734</v>
      </c>
      <c r="B611" s="25" t="s">
        <v>3735</v>
      </c>
      <c r="C611" s="25" t="s">
        <v>1541</v>
      </c>
      <c r="D611" s="25" t="s">
        <v>11</v>
      </c>
      <c r="E611" s="25" t="s">
        <v>11</v>
      </c>
      <c r="F611" s="25" t="s">
        <v>3736</v>
      </c>
      <c r="G611" s="25" t="s">
        <v>1966</v>
      </c>
      <c r="H611" s="25" t="s">
        <v>3737</v>
      </c>
      <c r="I611" s="25" t="s">
        <v>1797</v>
      </c>
      <c r="J611" s="25" t="s">
        <v>1623</v>
      </c>
      <c r="K611" s="25" t="s">
        <v>1798</v>
      </c>
      <c r="L611" s="25" t="s">
        <v>1623</v>
      </c>
      <c r="M611" s="25" t="s">
        <v>11</v>
      </c>
      <c r="N611" s="25" t="s">
        <v>11</v>
      </c>
      <c r="O611" s="25" t="s">
        <v>11</v>
      </c>
      <c r="P611" s="25" t="s">
        <v>11</v>
      </c>
      <c r="Q611" s="25" t="s">
        <v>3737</v>
      </c>
      <c r="R611" s="25" t="s">
        <v>11</v>
      </c>
      <c r="S611" s="25" t="s">
        <v>11</v>
      </c>
      <c r="T611" s="25" t="s">
        <v>1799</v>
      </c>
      <c r="U611" s="25" t="s">
        <v>1544</v>
      </c>
      <c r="V611" s="25" t="s">
        <v>11</v>
      </c>
      <c r="W611" s="25" t="s">
        <v>11</v>
      </c>
      <c r="X611" s="25">
        <v>0</v>
      </c>
      <c r="Y611" s="25" t="s">
        <v>11</v>
      </c>
      <c r="Z611" s="25" t="s">
        <v>1539</v>
      </c>
      <c r="AA611" s="25" t="s">
        <v>11</v>
      </c>
      <c r="AB611" s="25" t="s">
        <v>11</v>
      </c>
      <c r="AC611" s="25" t="s">
        <v>11</v>
      </c>
      <c r="AD611" s="25">
        <v>460</v>
      </c>
      <c r="AE611" s="25">
        <v>0</v>
      </c>
      <c r="AF611" s="25">
        <v>960</v>
      </c>
      <c r="AG611" s="25" t="s">
        <v>1854</v>
      </c>
    </row>
    <row r="612" spans="1:33">
      <c r="A612" s="25" t="s">
        <v>4186</v>
      </c>
      <c r="B612" s="25" t="s">
        <v>4187</v>
      </c>
      <c r="C612" s="25" t="s">
        <v>1541</v>
      </c>
      <c r="D612" s="25" t="s">
        <v>11</v>
      </c>
      <c r="E612" s="25" t="s">
        <v>11</v>
      </c>
      <c r="F612" s="25" t="s">
        <v>11</v>
      </c>
      <c r="G612" s="25" t="s">
        <v>11</v>
      </c>
      <c r="H612" s="25" t="s">
        <v>4188</v>
      </c>
      <c r="I612" s="25" t="s">
        <v>1568</v>
      </c>
      <c r="J612" s="25" t="s">
        <v>1623</v>
      </c>
      <c r="K612" s="25" t="s">
        <v>4189</v>
      </c>
      <c r="L612" s="25" t="s">
        <v>1623</v>
      </c>
      <c r="M612" s="25" t="s">
        <v>11</v>
      </c>
      <c r="N612" s="25" t="s">
        <v>11</v>
      </c>
      <c r="O612" s="25" t="s">
        <v>11</v>
      </c>
      <c r="P612" s="25" t="s">
        <v>11</v>
      </c>
      <c r="Q612" s="25" t="s">
        <v>11</v>
      </c>
      <c r="R612" s="25" t="s">
        <v>11</v>
      </c>
      <c r="S612" s="25" t="s">
        <v>11</v>
      </c>
      <c r="T612" s="25" t="s">
        <v>1625</v>
      </c>
      <c r="U612" s="25" t="s">
        <v>10</v>
      </c>
      <c r="V612" s="25" t="s">
        <v>11</v>
      </c>
      <c r="W612" s="25" t="s">
        <v>11</v>
      </c>
      <c r="X612" s="25">
        <v>0</v>
      </c>
      <c r="Y612" s="25" t="s">
        <v>11</v>
      </c>
      <c r="Z612" s="25" t="s">
        <v>1539</v>
      </c>
      <c r="AA612" s="25" t="s">
        <v>11</v>
      </c>
      <c r="AB612" s="25" t="s">
        <v>11</v>
      </c>
      <c r="AC612" s="25" t="s">
        <v>11</v>
      </c>
      <c r="AD612" s="25">
        <v>1820</v>
      </c>
      <c r="AE612" s="25">
        <v>0</v>
      </c>
      <c r="AF612" s="25">
        <v>59113</v>
      </c>
      <c r="AG612" s="25" t="s">
        <v>7426</v>
      </c>
    </row>
    <row r="613" spans="1:33">
      <c r="A613" s="25" t="s">
        <v>3456</v>
      </c>
      <c r="B613" s="25" t="s">
        <v>3457</v>
      </c>
      <c r="C613" s="25" t="s">
        <v>1541</v>
      </c>
      <c r="D613" s="25" t="s">
        <v>11</v>
      </c>
      <c r="E613" s="25" t="s">
        <v>11</v>
      </c>
      <c r="F613" s="25" t="s">
        <v>3458</v>
      </c>
      <c r="G613" s="25" t="s">
        <v>1566</v>
      </c>
      <c r="H613" s="25" t="s">
        <v>3459</v>
      </c>
      <c r="I613" s="25" t="s">
        <v>1571</v>
      </c>
      <c r="J613" s="25" t="s">
        <v>1623</v>
      </c>
      <c r="K613" s="25" t="s">
        <v>3460</v>
      </c>
      <c r="L613" s="25" t="s">
        <v>1623</v>
      </c>
      <c r="M613" s="25" t="s">
        <v>11</v>
      </c>
      <c r="N613" s="25" t="s">
        <v>11</v>
      </c>
      <c r="O613" s="25" t="s">
        <v>11</v>
      </c>
      <c r="P613" s="25" t="s">
        <v>11</v>
      </c>
      <c r="Q613" s="25" t="s">
        <v>11</v>
      </c>
      <c r="R613" s="25" t="s">
        <v>11</v>
      </c>
      <c r="S613" s="25" t="s">
        <v>11</v>
      </c>
      <c r="T613" s="25" t="s">
        <v>3369</v>
      </c>
      <c r="U613" s="25" t="s">
        <v>1562</v>
      </c>
      <c r="V613" s="25" t="s">
        <v>1562</v>
      </c>
      <c r="W613" s="25" t="s">
        <v>11</v>
      </c>
      <c r="X613" s="25">
        <v>0</v>
      </c>
      <c r="Y613" s="25" t="s">
        <v>11</v>
      </c>
      <c r="Z613" s="25" t="s">
        <v>1539</v>
      </c>
      <c r="AA613" s="25" t="s">
        <v>11</v>
      </c>
      <c r="AB613" s="25" t="s">
        <v>11</v>
      </c>
      <c r="AC613" s="25" t="s">
        <v>11</v>
      </c>
      <c r="AD613" s="25">
        <v>0</v>
      </c>
      <c r="AE613" s="25">
        <v>0</v>
      </c>
      <c r="AF613" s="25">
        <v>521.14</v>
      </c>
      <c r="AG613" s="25" t="s">
        <v>7427</v>
      </c>
    </row>
    <row r="614" spans="1:33">
      <c r="A614" s="25" t="s">
        <v>2233</v>
      </c>
      <c r="B614" s="25" t="s">
        <v>2234</v>
      </c>
      <c r="C614" s="25" t="s">
        <v>1536</v>
      </c>
      <c r="D614" s="25" t="s">
        <v>11</v>
      </c>
      <c r="E614" s="25" t="s">
        <v>11</v>
      </c>
      <c r="F614" s="25" t="s">
        <v>11</v>
      </c>
      <c r="G614" s="25" t="s">
        <v>11</v>
      </c>
      <c r="H614" s="25" t="s">
        <v>2235</v>
      </c>
      <c r="I614" s="25" t="s">
        <v>11</v>
      </c>
      <c r="J614" s="25" t="s">
        <v>11</v>
      </c>
      <c r="K614" s="25" t="s">
        <v>11</v>
      </c>
      <c r="L614" s="25" t="s">
        <v>1623</v>
      </c>
      <c r="M614" s="25" t="s">
        <v>11</v>
      </c>
      <c r="N614" s="25" t="s">
        <v>11</v>
      </c>
      <c r="O614" s="25" t="s">
        <v>11</v>
      </c>
      <c r="P614" s="25" t="s">
        <v>11</v>
      </c>
      <c r="Q614" s="25" t="s">
        <v>11</v>
      </c>
      <c r="R614" s="25" t="s">
        <v>11</v>
      </c>
      <c r="S614" s="25" t="s">
        <v>11</v>
      </c>
      <c r="T614" s="25" t="s">
        <v>1768</v>
      </c>
      <c r="U614" s="25" t="s">
        <v>14</v>
      </c>
      <c r="V614" s="25" t="s">
        <v>11</v>
      </c>
      <c r="W614" s="25" t="s">
        <v>11</v>
      </c>
      <c r="X614" s="25">
        <v>0</v>
      </c>
      <c r="Y614" s="25" t="s">
        <v>11</v>
      </c>
      <c r="Z614" s="25" t="s">
        <v>1539</v>
      </c>
      <c r="AA614" s="25" t="s">
        <v>11</v>
      </c>
      <c r="AB614" s="25" t="s">
        <v>11</v>
      </c>
      <c r="AC614" s="25" t="s">
        <v>11</v>
      </c>
      <c r="AD614" s="25">
        <v>560</v>
      </c>
      <c r="AE614" s="25">
        <v>0</v>
      </c>
      <c r="AF614" s="25">
        <v>6144.75</v>
      </c>
      <c r="AG614" s="25" t="s">
        <v>2236</v>
      </c>
    </row>
    <row r="615" spans="1:33">
      <c r="A615" s="25" t="s">
        <v>4971</v>
      </c>
      <c r="B615" s="25" t="s">
        <v>4972</v>
      </c>
      <c r="C615" s="25" t="s">
        <v>1541</v>
      </c>
      <c r="D615" s="25" t="s">
        <v>11</v>
      </c>
      <c r="E615" s="25" t="s">
        <v>11</v>
      </c>
      <c r="F615" s="25" t="s">
        <v>11</v>
      </c>
      <c r="G615" s="25" t="s">
        <v>11</v>
      </c>
      <c r="H615" s="25" t="s">
        <v>3289</v>
      </c>
      <c r="I615" s="25" t="s">
        <v>11</v>
      </c>
      <c r="J615" s="25" t="s">
        <v>11</v>
      </c>
      <c r="K615" s="25" t="s">
        <v>11</v>
      </c>
      <c r="L615" s="25" t="s">
        <v>1623</v>
      </c>
      <c r="M615" s="25" t="s">
        <v>11</v>
      </c>
      <c r="N615" s="25" t="s">
        <v>11</v>
      </c>
      <c r="O615" s="25" t="s">
        <v>11</v>
      </c>
      <c r="P615" s="25" t="s">
        <v>11</v>
      </c>
      <c r="Q615" s="25" t="s">
        <v>11</v>
      </c>
      <c r="R615" s="25" t="s">
        <v>11</v>
      </c>
      <c r="S615" s="25" t="s">
        <v>11</v>
      </c>
      <c r="T615" s="25" t="s">
        <v>1633</v>
      </c>
      <c r="U615" s="25" t="s">
        <v>10</v>
      </c>
      <c r="V615" s="25" t="s">
        <v>11</v>
      </c>
      <c r="W615" s="25" t="s">
        <v>11</v>
      </c>
      <c r="X615" s="25">
        <v>0</v>
      </c>
      <c r="Y615" s="25" t="s">
        <v>11</v>
      </c>
      <c r="Z615" s="25" t="s">
        <v>1539</v>
      </c>
      <c r="AA615" s="25" t="s">
        <v>11</v>
      </c>
      <c r="AB615" s="25" t="s">
        <v>11</v>
      </c>
      <c r="AC615" s="25" t="s">
        <v>11</v>
      </c>
      <c r="AD615" s="25">
        <v>840</v>
      </c>
      <c r="AE615" s="25">
        <v>0</v>
      </c>
      <c r="AF615" s="25">
        <v>13302.68</v>
      </c>
      <c r="AG615" s="25" t="s">
        <v>7428</v>
      </c>
    </row>
    <row r="616" spans="1:33">
      <c r="A616" s="25" t="s">
        <v>3893</v>
      </c>
      <c r="B616" s="25" t="s">
        <v>3894</v>
      </c>
      <c r="C616" s="25" t="s">
        <v>1536</v>
      </c>
      <c r="D616" s="25" t="s">
        <v>11</v>
      </c>
      <c r="E616" s="25" t="s">
        <v>11</v>
      </c>
      <c r="F616" s="25" t="s">
        <v>3895</v>
      </c>
      <c r="G616" s="25" t="s">
        <v>1751</v>
      </c>
      <c r="H616" s="25" t="s">
        <v>3896</v>
      </c>
      <c r="I616" s="25" t="s">
        <v>11</v>
      </c>
      <c r="J616" s="25" t="s">
        <v>11</v>
      </c>
      <c r="K616" s="25" t="s">
        <v>3897</v>
      </c>
      <c r="L616" s="25" t="s">
        <v>1623</v>
      </c>
      <c r="M616" s="25" t="s">
        <v>11</v>
      </c>
      <c r="N616" s="25" t="s">
        <v>11</v>
      </c>
      <c r="O616" s="25" t="s">
        <v>3898</v>
      </c>
      <c r="P616" s="25" t="s">
        <v>11</v>
      </c>
      <c r="Q616" s="25" t="s">
        <v>11</v>
      </c>
      <c r="R616" s="25" t="s">
        <v>11</v>
      </c>
      <c r="S616" s="25" t="s">
        <v>11</v>
      </c>
      <c r="T616" s="25" t="s">
        <v>3401</v>
      </c>
      <c r="U616" s="25" t="s">
        <v>12</v>
      </c>
      <c r="V616" s="25" t="s">
        <v>11</v>
      </c>
      <c r="W616" s="25" t="s">
        <v>11</v>
      </c>
      <c r="X616" s="25">
        <v>0</v>
      </c>
      <c r="Y616" s="25" t="s">
        <v>11</v>
      </c>
      <c r="Z616" s="25" t="s">
        <v>1539</v>
      </c>
      <c r="AA616" s="25" t="s">
        <v>11</v>
      </c>
      <c r="AB616" s="25" t="s">
        <v>11</v>
      </c>
      <c r="AC616" s="25" t="s">
        <v>11</v>
      </c>
      <c r="AD616" s="25">
        <v>280</v>
      </c>
      <c r="AE616" s="25">
        <v>0</v>
      </c>
      <c r="AF616" s="25">
        <v>40400</v>
      </c>
      <c r="AG616" s="25" t="s">
        <v>3899</v>
      </c>
    </row>
    <row r="617" spans="1:33">
      <c r="A617" s="25" t="s">
        <v>3421</v>
      </c>
      <c r="B617" s="25" t="s">
        <v>3422</v>
      </c>
      <c r="C617" s="25" t="s">
        <v>1541</v>
      </c>
      <c r="D617" s="25" t="s">
        <v>11</v>
      </c>
      <c r="E617" s="25" t="s">
        <v>11</v>
      </c>
      <c r="F617" s="25" t="s">
        <v>11</v>
      </c>
      <c r="G617" s="25" t="s">
        <v>11</v>
      </c>
      <c r="H617" s="25" t="s">
        <v>3423</v>
      </c>
      <c r="I617" s="25" t="s">
        <v>11</v>
      </c>
      <c r="J617" s="25" t="s">
        <v>11</v>
      </c>
      <c r="K617" s="25" t="s">
        <v>11</v>
      </c>
      <c r="L617" s="25" t="s">
        <v>1623</v>
      </c>
      <c r="M617" s="25" t="s">
        <v>11</v>
      </c>
      <c r="N617" s="25" t="s">
        <v>11</v>
      </c>
      <c r="O617" s="25" t="s">
        <v>11</v>
      </c>
      <c r="P617" s="25" t="s">
        <v>11</v>
      </c>
      <c r="Q617" s="25" t="s">
        <v>11</v>
      </c>
      <c r="R617" s="25" t="s">
        <v>11</v>
      </c>
      <c r="S617" s="25" t="s">
        <v>11</v>
      </c>
      <c r="T617" s="25" t="s">
        <v>1633</v>
      </c>
      <c r="U617" s="25" t="s">
        <v>14</v>
      </c>
      <c r="V617" s="25" t="s">
        <v>11</v>
      </c>
      <c r="W617" s="25" t="s">
        <v>11</v>
      </c>
      <c r="X617" s="25">
        <v>0</v>
      </c>
      <c r="Y617" s="25" t="s">
        <v>11</v>
      </c>
      <c r="Z617" s="25" t="s">
        <v>1645</v>
      </c>
      <c r="AA617" s="25" t="s">
        <v>1707</v>
      </c>
      <c r="AB617" s="25" t="s">
        <v>2220</v>
      </c>
      <c r="AC617" s="25" t="s">
        <v>11</v>
      </c>
      <c r="AD617" s="25">
        <v>0</v>
      </c>
      <c r="AE617" s="25">
        <v>0</v>
      </c>
      <c r="AF617" s="25">
        <v>797.5</v>
      </c>
      <c r="AG617" s="25" t="s">
        <v>3424</v>
      </c>
    </row>
    <row r="618" spans="1:33" s="19" customFormat="1">
      <c r="A618" s="25" t="s">
        <v>3496</v>
      </c>
      <c r="B618" s="25" t="s">
        <v>3497</v>
      </c>
      <c r="C618" s="25" t="s">
        <v>1536</v>
      </c>
      <c r="D618" s="25" t="s">
        <v>11</v>
      </c>
      <c r="E618" s="25" t="s">
        <v>11</v>
      </c>
      <c r="F618" s="25" t="s">
        <v>11</v>
      </c>
      <c r="G618" s="25" t="s">
        <v>11</v>
      </c>
      <c r="H618" s="25" t="s">
        <v>3498</v>
      </c>
      <c r="I618" s="25" t="s">
        <v>1797</v>
      </c>
      <c r="J618" s="25" t="s">
        <v>11</v>
      </c>
      <c r="K618" s="25" t="s">
        <v>11</v>
      </c>
      <c r="L618" s="25" t="s">
        <v>1623</v>
      </c>
      <c r="M618" s="25" t="s">
        <v>11</v>
      </c>
      <c r="N618" s="25" t="s">
        <v>11</v>
      </c>
      <c r="O618" s="25" t="s">
        <v>11</v>
      </c>
      <c r="P618" s="25" t="s">
        <v>11</v>
      </c>
      <c r="Q618" s="25" t="s">
        <v>11</v>
      </c>
      <c r="R618" s="25" t="s">
        <v>11</v>
      </c>
      <c r="S618" s="25" t="s">
        <v>11</v>
      </c>
      <c r="T618" s="25" t="s">
        <v>3499</v>
      </c>
      <c r="U618" s="25" t="s">
        <v>1657</v>
      </c>
      <c r="V618" s="25" t="s">
        <v>11</v>
      </c>
      <c r="W618" s="25" t="s">
        <v>11</v>
      </c>
      <c r="X618" s="25">
        <v>0</v>
      </c>
      <c r="Y618" s="25" t="s">
        <v>11</v>
      </c>
      <c r="Z618" s="25" t="s">
        <v>1539</v>
      </c>
      <c r="AA618" s="25" t="s">
        <v>11</v>
      </c>
      <c r="AB618" s="25" t="s">
        <v>11</v>
      </c>
      <c r="AC618" s="25" t="s">
        <v>11</v>
      </c>
      <c r="AD618" s="25">
        <v>2000</v>
      </c>
      <c r="AE618" s="25">
        <v>0</v>
      </c>
      <c r="AF618" s="25">
        <v>0</v>
      </c>
      <c r="AG618" s="25" t="s">
        <v>7429</v>
      </c>
    </row>
    <row r="619" spans="1:33" s="19" customFormat="1">
      <c r="A619" s="25" t="s">
        <v>3060</v>
      </c>
      <c r="B619" s="25" t="s">
        <v>3061</v>
      </c>
      <c r="C619" s="25" t="s">
        <v>1541</v>
      </c>
      <c r="D619" s="25" t="s">
        <v>11</v>
      </c>
      <c r="E619" s="25" t="s">
        <v>11</v>
      </c>
      <c r="F619" s="25" t="s">
        <v>3062</v>
      </c>
      <c r="G619" s="25" t="s">
        <v>1966</v>
      </c>
      <c r="H619" s="25" t="s">
        <v>3063</v>
      </c>
      <c r="I619" s="25" t="s">
        <v>11</v>
      </c>
      <c r="J619" s="25" t="s">
        <v>11</v>
      </c>
      <c r="K619" s="25" t="s">
        <v>1552</v>
      </c>
      <c r="L619" s="25" t="s">
        <v>1623</v>
      </c>
      <c r="M619" s="25" t="s">
        <v>11</v>
      </c>
      <c r="N619" s="25" t="s">
        <v>11</v>
      </c>
      <c r="O619" s="25" t="s">
        <v>11</v>
      </c>
      <c r="P619" s="25" t="s">
        <v>11</v>
      </c>
      <c r="Q619" s="25" t="s">
        <v>3063</v>
      </c>
      <c r="R619" s="25" t="s">
        <v>11</v>
      </c>
      <c r="S619" s="25" t="s">
        <v>11</v>
      </c>
      <c r="T619" s="25" t="s">
        <v>1852</v>
      </c>
      <c r="U619" s="25" t="s">
        <v>1544</v>
      </c>
      <c r="V619" s="25" t="s">
        <v>11</v>
      </c>
      <c r="W619" s="25" t="s">
        <v>11</v>
      </c>
      <c r="X619" s="25">
        <v>0</v>
      </c>
      <c r="Y619" s="25" t="s">
        <v>11</v>
      </c>
      <c r="Z619" s="25" t="s">
        <v>1539</v>
      </c>
      <c r="AA619" s="25" t="s">
        <v>11</v>
      </c>
      <c r="AB619" s="25" t="s">
        <v>11</v>
      </c>
      <c r="AC619" s="25" t="s">
        <v>11</v>
      </c>
      <c r="AD619" s="25">
        <v>1100</v>
      </c>
      <c r="AE619" s="25">
        <v>0</v>
      </c>
      <c r="AF619" s="25">
        <v>810</v>
      </c>
      <c r="AG619" s="25" t="s">
        <v>7430</v>
      </c>
    </row>
    <row r="620" spans="1:33" s="19" customFormat="1">
      <c r="A620" s="25" t="s">
        <v>4065</v>
      </c>
      <c r="B620" s="25" t="s">
        <v>4066</v>
      </c>
      <c r="C620" s="25" t="s">
        <v>1541</v>
      </c>
      <c r="D620" s="25" t="s">
        <v>11</v>
      </c>
      <c r="E620" s="25" t="s">
        <v>11</v>
      </c>
      <c r="F620" s="25" t="s">
        <v>11</v>
      </c>
      <c r="G620" s="25" t="s">
        <v>11</v>
      </c>
      <c r="H620" s="25" t="s">
        <v>4067</v>
      </c>
      <c r="I620" s="25" t="s">
        <v>11</v>
      </c>
      <c r="J620" s="25" t="s">
        <v>11</v>
      </c>
      <c r="K620" s="25" t="s">
        <v>11</v>
      </c>
      <c r="L620" s="25" t="s">
        <v>1623</v>
      </c>
      <c r="M620" s="25" t="s">
        <v>11</v>
      </c>
      <c r="N620" s="25" t="s">
        <v>11</v>
      </c>
      <c r="O620" s="25" t="s">
        <v>11</v>
      </c>
      <c r="P620" s="25" t="s">
        <v>11</v>
      </c>
      <c r="Q620" s="25" t="s">
        <v>11</v>
      </c>
      <c r="R620" s="25" t="s">
        <v>11</v>
      </c>
      <c r="S620" s="25" t="s">
        <v>11</v>
      </c>
      <c r="T620" s="25" t="s">
        <v>1651</v>
      </c>
      <c r="U620" s="25" t="s">
        <v>12</v>
      </c>
      <c r="V620" s="25" t="s">
        <v>11</v>
      </c>
      <c r="W620" s="25" t="s">
        <v>11</v>
      </c>
      <c r="X620" s="25">
        <v>0</v>
      </c>
      <c r="Y620" s="25" t="s">
        <v>11</v>
      </c>
      <c r="Z620" s="25" t="s">
        <v>1645</v>
      </c>
      <c r="AA620" s="25" t="s">
        <v>1560</v>
      </c>
      <c r="AB620" s="25" t="s">
        <v>1653</v>
      </c>
      <c r="AC620" s="25" t="s">
        <v>62</v>
      </c>
      <c r="AD620" s="25">
        <v>0</v>
      </c>
      <c r="AE620" s="25">
        <v>0</v>
      </c>
      <c r="AF620" s="25">
        <v>0</v>
      </c>
      <c r="AG620" s="25" t="s">
        <v>7</v>
      </c>
    </row>
    <row r="621" spans="1:33" s="19" customFormat="1">
      <c r="A621" s="25" t="s">
        <v>3602</v>
      </c>
      <c r="B621" s="25" t="s">
        <v>3603</v>
      </c>
      <c r="C621" s="25" t="s">
        <v>1541</v>
      </c>
      <c r="D621" s="25" t="s">
        <v>11</v>
      </c>
      <c r="E621" s="25" t="s">
        <v>11</v>
      </c>
      <c r="F621" s="25" t="s">
        <v>11</v>
      </c>
      <c r="G621" s="25" t="s">
        <v>11</v>
      </c>
      <c r="H621" s="25" t="s">
        <v>3604</v>
      </c>
      <c r="I621" s="25" t="s">
        <v>11</v>
      </c>
      <c r="J621" s="25" t="s">
        <v>11</v>
      </c>
      <c r="K621" s="25" t="s">
        <v>11</v>
      </c>
      <c r="L621" s="25" t="s">
        <v>1623</v>
      </c>
      <c r="M621" s="25" t="s">
        <v>11</v>
      </c>
      <c r="N621" s="25" t="s">
        <v>11</v>
      </c>
      <c r="O621" s="25" t="s">
        <v>11</v>
      </c>
      <c r="P621" s="25" t="s">
        <v>11</v>
      </c>
      <c r="Q621" s="25" t="s">
        <v>11</v>
      </c>
      <c r="R621" s="25" t="s">
        <v>11</v>
      </c>
      <c r="S621" s="25" t="s">
        <v>11</v>
      </c>
      <c r="T621" s="25" t="s">
        <v>1661</v>
      </c>
      <c r="U621" s="25" t="s">
        <v>13</v>
      </c>
      <c r="V621" s="25" t="s">
        <v>11</v>
      </c>
      <c r="W621" s="25" t="s">
        <v>11</v>
      </c>
      <c r="X621" s="25">
        <v>0</v>
      </c>
      <c r="Y621" s="25" t="s">
        <v>11</v>
      </c>
      <c r="Z621" s="25" t="s">
        <v>1539</v>
      </c>
      <c r="AA621" s="25" t="s">
        <v>11</v>
      </c>
      <c r="AB621" s="25" t="s">
        <v>11</v>
      </c>
      <c r="AC621" s="25" t="s">
        <v>11</v>
      </c>
      <c r="AD621" s="25">
        <v>0</v>
      </c>
      <c r="AE621" s="25">
        <v>0</v>
      </c>
      <c r="AF621" s="25">
        <v>243.62</v>
      </c>
      <c r="AG621" s="25" t="s">
        <v>3605</v>
      </c>
    </row>
    <row r="622" spans="1:33" s="19" customFormat="1">
      <c r="A622" s="25" t="s">
        <v>2224</v>
      </c>
      <c r="B622" s="25" t="s">
        <v>2225</v>
      </c>
      <c r="C622" s="25" t="s">
        <v>1541</v>
      </c>
      <c r="D622" s="25" t="s">
        <v>11</v>
      </c>
      <c r="E622" s="25" t="s">
        <v>11</v>
      </c>
      <c r="F622" s="25" t="s">
        <v>11</v>
      </c>
      <c r="G622" s="25" t="s">
        <v>11</v>
      </c>
      <c r="H622" s="25" t="s">
        <v>1696</v>
      </c>
      <c r="I622" s="25" t="s">
        <v>11</v>
      </c>
      <c r="J622" s="25" t="s">
        <v>11</v>
      </c>
      <c r="K622" s="25" t="s">
        <v>11</v>
      </c>
      <c r="L622" s="25" t="s">
        <v>1623</v>
      </c>
      <c r="M622" s="25" t="s">
        <v>11</v>
      </c>
      <c r="N622" s="25" t="s">
        <v>11</v>
      </c>
      <c r="O622" s="25" t="s">
        <v>11</v>
      </c>
      <c r="P622" s="25" t="s">
        <v>11</v>
      </c>
      <c r="Q622" s="25" t="s">
        <v>11</v>
      </c>
      <c r="R622" s="25" t="s">
        <v>11</v>
      </c>
      <c r="S622" s="25" t="s">
        <v>11</v>
      </c>
      <c r="T622" s="25" t="s">
        <v>1633</v>
      </c>
      <c r="U622" s="25" t="s">
        <v>16</v>
      </c>
      <c r="V622" s="25" t="s">
        <v>11</v>
      </c>
      <c r="W622" s="25" t="s">
        <v>11</v>
      </c>
      <c r="X622" s="25">
        <v>0</v>
      </c>
      <c r="Y622" s="25" t="s">
        <v>11</v>
      </c>
      <c r="Z622" s="25" t="s">
        <v>1539</v>
      </c>
      <c r="AA622" s="25" t="s">
        <v>11</v>
      </c>
      <c r="AB622" s="25" t="s">
        <v>11</v>
      </c>
      <c r="AC622" s="25" t="s">
        <v>11</v>
      </c>
      <c r="AD622" s="25">
        <v>4120</v>
      </c>
      <c r="AE622" s="25">
        <v>0</v>
      </c>
      <c r="AF622" s="25">
        <v>33766</v>
      </c>
      <c r="AG622" s="25" t="s">
        <v>7431</v>
      </c>
    </row>
    <row r="623" spans="1:33" s="19" customFormat="1">
      <c r="A623" s="25" t="s">
        <v>1748</v>
      </c>
      <c r="B623" s="25" t="s">
        <v>1749</v>
      </c>
      <c r="C623" s="25" t="s">
        <v>1536</v>
      </c>
      <c r="D623" s="25" t="s">
        <v>11</v>
      </c>
      <c r="E623" s="25" t="s">
        <v>11</v>
      </c>
      <c r="F623" s="25" t="s">
        <v>1750</v>
      </c>
      <c r="G623" s="25" t="s">
        <v>1751</v>
      </c>
      <c r="H623" s="25" t="s">
        <v>1732</v>
      </c>
      <c r="I623" s="25" t="s">
        <v>11</v>
      </c>
      <c r="J623" s="25" t="s">
        <v>11</v>
      </c>
      <c r="K623" s="25" t="s">
        <v>1707</v>
      </c>
      <c r="L623" s="25" t="s">
        <v>1623</v>
      </c>
      <c r="M623" s="25" t="s">
        <v>11</v>
      </c>
      <c r="N623" s="25" t="s">
        <v>11</v>
      </c>
      <c r="O623" s="25" t="s">
        <v>11</v>
      </c>
      <c r="P623" s="25" t="s">
        <v>11</v>
      </c>
      <c r="Q623" s="25" t="s">
        <v>11</v>
      </c>
      <c r="R623" s="25" t="s">
        <v>11</v>
      </c>
      <c r="S623" s="25" t="s">
        <v>11</v>
      </c>
      <c r="T623" s="25" t="s">
        <v>1733</v>
      </c>
      <c r="U623" s="25" t="s">
        <v>14</v>
      </c>
      <c r="V623" s="25" t="s">
        <v>11</v>
      </c>
      <c r="W623" s="25" t="s">
        <v>11</v>
      </c>
      <c r="X623" s="25">
        <v>0</v>
      </c>
      <c r="Y623" s="25" t="s">
        <v>11</v>
      </c>
      <c r="Z623" s="25" t="s">
        <v>1539</v>
      </c>
      <c r="AA623" s="25" t="s">
        <v>11</v>
      </c>
      <c r="AB623" s="25" t="s">
        <v>11</v>
      </c>
      <c r="AC623" s="25" t="s">
        <v>11</v>
      </c>
      <c r="AD623" s="25">
        <v>560</v>
      </c>
      <c r="AE623" s="25">
        <v>0</v>
      </c>
      <c r="AF623" s="25">
        <v>6706.15</v>
      </c>
      <c r="AG623" s="25" t="s">
        <v>7432</v>
      </c>
    </row>
    <row r="624" spans="1:33" s="19" customFormat="1">
      <c r="A624" s="25" t="s">
        <v>1878</v>
      </c>
      <c r="B624" s="25" t="s">
        <v>1879</v>
      </c>
      <c r="C624" s="25" t="s">
        <v>1536</v>
      </c>
      <c r="D624" s="25" t="s">
        <v>11</v>
      </c>
      <c r="E624" s="25" t="s">
        <v>11</v>
      </c>
      <c r="F624" s="25" t="s">
        <v>11</v>
      </c>
      <c r="G624" s="25" t="s">
        <v>11</v>
      </c>
      <c r="H624" s="25" t="s">
        <v>1880</v>
      </c>
      <c r="I624" s="25" t="s">
        <v>11</v>
      </c>
      <c r="J624" s="25" t="s">
        <v>11</v>
      </c>
      <c r="K624" s="25" t="s">
        <v>11</v>
      </c>
      <c r="L624" s="25" t="s">
        <v>1623</v>
      </c>
      <c r="M624" s="25" t="s">
        <v>11</v>
      </c>
      <c r="N624" s="25" t="s">
        <v>11</v>
      </c>
      <c r="O624" s="25" t="s">
        <v>11</v>
      </c>
      <c r="P624" s="25" t="s">
        <v>11</v>
      </c>
      <c r="Q624" s="25" t="s">
        <v>11</v>
      </c>
      <c r="R624" s="25" t="s">
        <v>11</v>
      </c>
      <c r="S624" s="25" t="s">
        <v>11</v>
      </c>
      <c r="T624" s="25" t="s">
        <v>1651</v>
      </c>
      <c r="U624" s="25" t="s">
        <v>10</v>
      </c>
      <c r="V624" s="25" t="s">
        <v>11</v>
      </c>
      <c r="W624" s="25" t="s">
        <v>11</v>
      </c>
      <c r="X624" s="25">
        <v>0</v>
      </c>
      <c r="Y624" s="25" t="s">
        <v>11</v>
      </c>
      <c r="Z624" s="25" t="s">
        <v>1539</v>
      </c>
      <c r="AA624" s="25" t="s">
        <v>11</v>
      </c>
      <c r="AB624" s="25" t="s">
        <v>11</v>
      </c>
      <c r="AC624" s="25" t="s">
        <v>11</v>
      </c>
      <c r="AD624" s="25">
        <v>1151</v>
      </c>
      <c r="AE624" s="25">
        <v>0</v>
      </c>
      <c r="AF624" s="25">
        <v>13468.16</v>
      </c>
      <c r="AG624" s="25" t="s">
        <v>7433</v>
      </c>
    </row>
    <row r="625" spans="1:33" s="19" customFormat="1">
      <c r="A625" s="25" t="s">
        <v>4208</v>
      </c>
      <c r="B625" s="25" t="s">
        <v>4209</v>
      </c>
      <c r="C625" s="25" t="s">
        <v>1541</v>
      </c>
      <c r="D625" s="25" t="s">
        <v>11</v>
      </c>
      <c r="E625" s="25" t="s">
        <v>11</v>
      </c>
      <c r="F625" s="25" t="s">
        <v>11</v>
      </c>
      <c r="G625" s="25" t="s">
        <v>11</v>
      </c>
      <c r="H625" s="25" t="s">
        <v>4210</v>
      </c>
      <c r="I625" s="25" t="s">
        <v>11</v>
      </c>
      <c r="J625" s="25" t="s">
        <v>11</v>
      </c>
      <c r="K625" s="25" t="s">
        <v>11</v>
      </c>
      <c r="L625" s="25" t="s">
        <v>1623</v>
      </c>
      <c r="M625" s="25" t="s">
        <v>11</v>
      </c>
      <c r="N625" s="25" t="s">
        <v>11</v>
      </c>
      <c r="O625" s="25" t="s">
        <v>11</v>
      </c>
      <c r="P625" s="25" t="s">
        <v>11</v>
      </c>
      <c r="Q625" s="25" t="s">
        <v>11</v>
      </c>
      <c r="R625" s="25" t="s">
        <v>11</v>
      </c>
      <c r="S625" s="25" t="s">
        <v>11</v>
      </c>
      <c r="T625" s="25" t="s">
        <v>1633</v>
      </c>
      <c r="U625" s="25" t="s">
        <v>14</v>
      </c>
      <c r="V625" s="25" t="s">
        <v>11</v>
      </c>
      <c r="W625" s="25" t="s">
        <v>11</v>
      </c>
      <c r="X625" s="25">
        <v>0</v>
      </c>
      <c r="Y625" s="25" t="s">
        <v>11</v>
      </c>
      <c r="Z625" s="25" t="s">
        <v>1539</v>
      </c>
      <c r="AA625" s="25" t="s">
        <v>11</v>
      </c>
      <c r="AB625" s="25" t="s">
        <v>11</v>
      </c>
      <c r="AC625" s="25" t="s">
        <v>11</v>
      </c>
      <c r="AD625" s="25">
        <v>280</v>
      </c>
      <c r="AE625" s="25">
        <v>0</v>
      </c>
      <c r="AF625" s="25">
        <v>8498.89</v>
      </c>
      <c r="AG625" s="25" t="s">
        <v>7434</v>
      </c>
    </row>
    <row r="626" spans="1:33" s="19" customFormat="1">
      <c r="A626" s="25" t="s">
        <v>5280</v>
      </c>
      <c r="B626" s="25" t="s">
        <v>5281</v>
      </c>
      <c r="C626" s="25" t="s">
        <v>1541</v>
      </c>
      <c r="D626" s="25" t="s">
        <v>11</v>
      </c>
      <c r="E626" s="25" t="s">
        <v>11</v>
      </c>
      <c r="F626" s="25" t="s">
        <v>11</v>
      </c>
      <c r="G626" s="25" t="s">
        <v>11</v>
      </c>
      <c r="H626" s="25" t="s">
        <v>5282</v>
      </c>
      <c r="I626" s="25" t="s">
        <v>11</v>
      </c>
      <c r="J626" s="25" t="s">
        <v>11</v>
      </c>
      <c r="K626" s="25" t="s">
        <v>11</v>
      </c>
      <c r="L626" s="25" t="s">
        <v>1623</v>
      </c>
      <c r="M626" s="25" t="s">
        <v>11</v>
      </c>
      <c r="N626" s="25" t="s">
        <v>11</v>
      </c>
      <c r="O626" s="25" t="s">
        <v>11</v>
      </c>
      <c r="P626" s="25" t="s">
        <v>11</v>
      </c>
      <c r="Q626" s="25" t="s">
        <v>11</v>
      </c>
      <c r="R626" s="25" t="s">
        <v>11</v>
      </c>
      <c r="S626" s="25" t="s">
        <v>11</v>
      </c>
      <c r="T626" s="25" t="s">
        <v>1651</v>
      </c>
      <c r="U626" s="25" t="s">
        <v>12</v>
      </c>
      <c r="V626" s="25" t="s">
        <v>11</v>
      </c>
      <c r="W626" s="25" t="s">
        <v>11</v>
      </c>
      <c r="X626" s="25">
        <v>0</v>
      </c>
      <c r="Y626" s="25" t="s">
        <v>11</v>
      </c>
      <c r="Z626" s="25" t="s">
        <v>1539</v>
      </c>
      <c r="AA626" s="25" t="s">
        <v>11</v>
      </c>
      <c r="AB626" s="25" t="s">
        <v>11</v>
      </c>
      <c r="AC626" s="25" t="s">
        <v>11</v>
      </c>
      <c r="AD626" s="25">
        <v>280</v>
      </c>
      <c r="AE626" s="25">
        <v>0</v>
      </c>
      <c r="AF626" s="25">
        <v>3987.5</v>
      </c>
      <c r="AG626" s="25" t="s">
        <v>7435</v>
      </c>
    </row>
    <row r="627" spans="1:33" s="19" customFormat="1">
      <c r="A627" s="25" t="s">
        <v>4091</v>
      </c>
      <c r="B627" s="25" t="s">
        <v>4092</v>
      </c>
      <c r="C627" s="25" t="s">
        <v>1536</v>
      </c>
      <c r="D627" s="25" t="s">
        <v>11</v>
      </c>
      <c r="E627" s="25" t="s">
        <v>11</v>
      </c>
      <c r="F627" s="25" t="s">
        <v>4093</v>
      </c>
      <c r="G627" s="25" t="s">
        <v>1630</v>
      </c>
      <c r="H627" s="25" t="s">
        <v>4094</v>
      </c>
      <c r="I627" s="25" t="s">
        <v>1561</v>
      </c>
      <c r="J627" s="25" t="s">
        <v>1623</v>
      </c>
      <c r="K627" s="25" t="s">
        <v>1559</v>
      </c>
      <c r="L627" s="25" t="s">
        <v>1032</v>
      </c>
      <c r="M627" s="25" t="s">
        <v>11</v>
      </c>
      <c r="N627" s="25" t="s">
        <v>11</v>
      </c>
      <c r="O627" s="25" t="s">
        <v>11</v>
      </c>
      <c r="P627" s="25" t="s">
        <v>11</v>
      </c>
      <c r="Q627" s="25" t="s">
        <v>11</v>
      </c>
      <c r="R627" s="25" t="s">
        <v>11</v>
      </c>
      <c r="S627" s="25" t="s">
        <v>11</v>
      </c>
      <c r="T627" s="25" t="s">
        <v>1764</v>
      </c>
      <c r="U627" s="25" t="s">
        <v>11</v>
      </c>
      <c r="V627" s="25" t="s">
        <v>11</v>
      </c>
      <c r="W627" s="25" t="s">
        <v>11</v>
      </c>
      <c r="X627" s="25">
        <v>0</v>
      </c>
      <c r="Y627" s="25" t="s">
        <v>11</v>
      </c>
      <c r="Z627" s="25" t="s">
        <v>1539</v>
      </c>
      <c r="AA627" s="25" t="s">
        <v>11</v>
      </c>
      <c r="AB627" s="25" t="s">
        <v>11</v>
      </c>
      <c r="AC627" s="25" t="s">
        <v>11</v>
      </c>
      <c r="AD627" s="25">
        <v>840</v>
      </c>
      <c r="AE627" s="25">
        <v>0</v>
      </c>
      <c r="AF627" s="25">
        <v>3316</v>
      </c>
      <c r="AG627" s="25" t="s">
        <v>1626</v>
      </c>
    </row>
    <row r="628" spans="1:33" s="19" customFormat="1">
      <c r="A628" s="25" t="s">
        <v>5076</v>
      </c>
      <c r="B628" s="25" t="s">
        <v>5077</v>
      </c>
      <c r="C628" s="25" t="s">
        <v>1541</v>
      </c>
      <c r="D628" s="25" t="s">
        <v>11</v>
      </c>
      <c r="E628" s="25" t="s">
        <v>11</v>
      </c>
      <c r="F628" s="25" t="s">
        <v>11</v>
      </c>
      <c r="G628" s="25" t="s">
        <v>11</v>
      </c>
      <c r="H628" s="25" t="s">
        <v>5075</v>
      </c>
      <c r="I628" s="25" t="s">
        <v>11</v>
      </c>
      <c r="J628" s="25" t="s">
        <v>11</v>
      </c>
      <c r="K628" s="25" t="s">
        <v>11</v>
      </c>
      <c r="L628" s="25" t="s">
        <v>1623</v>
      </c>
      <c r="M628" s="25" t="s">
        <v>11</v>
      </c>
      <c r="N628" s="25" t="s">
        <v>11</v>
      </c>
      <c r="O628" s="25" t="s">
        <v>11</v>
      </c>
      <c r="P628" s="25" t="s">
        <v>11</v>
      </c>
      <c r="Q628" s="25" t="s">
        <v>11</v>
      </c>
      <c r="R628" s="25" t="s">
        <v>11</v>
      </c>
      <c r="S628" s="25" t="s">
        <v>11</v>
      </c>
      <c r="T628" s="25" t="s">
        <v>1670</v>
      </c>
      <c r="U628" s="25" t="s">
        <v>14</v>
      </c>
      <c r="V628" s="25" t="s">
        <v>11</v>
      </c>
      <c r="W628" s="25" t="s">
        <v>11</v>
      </c>
      <c r="X628" s="25">
        <v>0</v>
      </c>
      <c r="Y628" s="25" t="s">
        <v>11</v>
      </c>
      <c r="Z628" s="25" t="s">
        <v>1539</v>
      </c>
      <c r="AA628" s="25" t="s">
        <v>11</v>
      </c>
      <c r="AB628" s="25" t="s">
        <v>11</v>
      </c>
      <c r="AC628" s="25" t="s">
        <v>11</v>
      </c>
      <c r="AD628" s="25">
        <v>280</v>
      </c>
      <c r="AE628" s="25">
        <v>0</v>
      </c>
      <c r="AF628" s="25">
        <v>14175</v>
      </c>
      <c r="AG628" s="25" t="s">
        <v>7436</v>
      </c>
    </row>
    <row r="629" spans="1:33" s="19" customFormat="1">
      <c r="A629" s="25" t="s">
        <v>2576</v>
      </c>
      <c r="B629" s="25" t="s">
        <v>2577</v>
      </c>
      <c r="C629" s="25" t="s">
        <v>1536</v>
      </c>
      <c r="D629" s="25" t="s">
        <v>11</v>
      </c>
      <c r="E629" s="25" t="s">
        <v>11</v>
      </c>
      <c r="F629" s="25" t="s">
        <v>2578</v>
      </c>
      <c r="G629" s="25" t="s">
        <v>1564</v>
      </c>
      <c r="H629" s="25" t="s">
        <v>2579</v>
      </c>
      <c r="I629" s="25" t="s">
        <v>1554</v>
      </c>
      <c r="J629" s="25" t="s">
        <v>1623</v>
      </c>
      <c r="K629" s="25" t="s">
        <v>1537</v>
      </c>
      <c r="L629" s="25" t="s">
        <v>1623</v>
      </c>
      <c r="M629" s="25" t="s">
        <v>11</v>
      </c>
      <c r="N629" s="25" t="s">
        <v>11</v>
      </c>
      <c r="O629" s="25" t="s">
        <v>2579</v>
      </c>
      <c r="P629" s="25" t="s">
        <v>11</v>
      </c>
      <c r="Q629" s="25" t="s">
        <v>2580</v>
      </c>
      <c r="R629" s="25" t="s">
        <v>11</v>
      </c>
      <c r="S629" s="25" t="s">
        <v>11</v>
      </c>
      <c r="T629" s="25" t="s">
        <v>1651</v>
      </c>
      <c r="U629" s="25" t="s">
        <v>10</v>
      </c>
      <c r="V629" s="25" t="s">
        <v>1566</v>
      </c>
      <c r="W629" s="25" t="s">
        <v>11</v>
      </c>
      <c r="X629" s="25">
        <v>0</v>
      </c>
      <c r="Y629" s="25" t="s">
        <v>11</v>
      </c>
      <c r="Z629" s="25" t="s">
        <v>1539</v>
      </c>
      <c r="AA629" s="25" t="s">
        <v>11</v>
      </c>
      <c r="AB629" s="25" t="s">
        <v>11</v>
      </c>
      <c r="AC629" s="25" t="s">
        <v>11</v>
      </c>
      <c r="AD629" s="25">
        <v>280</v>
      </c>
      <c r="AE629" s="25">
        <v>0</v>
      </c>
      <c r="AF629" s="25">
        <v>1880</v>
      </c>
      <c r="AG629" s="25" t="s">
        <v>1540</v>
      </c>
    </row>
    <row r="630" spans="1:33" s="19" customFormat="1">
      <c r="A630" s="25" t="s">
        <v>4319</v>
      </c>
      <c r="B630" s="25" t="s">
        <v>4320</v>
      </c>
      <c r="C630" s="25" t="s">
        <v>1541</v>
      </c>
      <c r="D630" s="25" t="s">
        <v>11</v>
      </c>
      <c r="E630" s="25" t="s">
        <v>11</v>
      </c>
      <c r="F630" s="25" t="s">
        <v>4321</v>
      </c>
      <c r="G630" s="25" t="s">
        <v>1566</v>
      </c>
      <c r="H630" s="25" t="s">
        <v>4322</v>
      </c>
      <c r="I630" s="25" t="s">
        <v>1567</v>
      </c>
      <c r="J630" s="25" t="s">
        <v>1623</v>
      </c>
      <c r="K630" s="25" t="s">
        <v>3022</v>
      </c>
      <c r="L630" s="25" t="s">
        <v>1623</v>
      </c>
      <c r="M630" s="25" t="s">
        <v>11</v>
      </c>
      <c r="N630" s="25" t="s">
        <v>11</v>
      </c>
      <c r="O630" s="25" t="s">
        <v>11</v>
      </c>
      <c r="P630" s="25" t="s">
        <v>11</v>
      </c>
      <c r="Q630" s="25" t="s">
        <v>4323</v>
      </c>
      <c r="R630" s="25" t="s">
        <v>11</v>
      </c>
      <c r="S630" s="25" t="s">
        <v>11</v>
      </c>
      <c r="T630" s="25" t="s">
        <v>1799</v>
      </c>
      <c r="U630" s="25" t="s">
        <v>1562</v>
      </c>
      <c r="V630" s="25" t="s">
        <v>11</v>
      </c>
      <c r="W630" s="25" t="s">
        <v>11</v>
      </c>
      <c r="X630" s="25">
        <v>0</v>
      </c>
      <c r="Y630" s="25" t="s">
        <v>11</v>
      </c>
      <c r="Z630" s="25" t="s">
        <v>1539</v>
      </c>
      <c r="AA630" s="25" t="s">
        <v>11</v>
      </c>
      <c r="AB630" s="25" t="s">
        <v>11</v>
      </c>
      <c r="AC630" s="25" t="s">
        <v>11</v>
      </c>
      <c r="AD630" s="25">
        <v>0</v>
      </c>
      <c r="AE630" s="25">
        <v>0</v>
      </c>
      <c r="AF630" s="25">
        <v>6023.5</v>
      </c>
      <c r="AG630" s="25" t="s">
        <v>7437</v>
      </c>
    </row>
    <row r="631" spans="1:33" s="19" customFormat="1">
      <c r="A631" s="25" t="s">
        <v>2705</v>
      </c>
      <c r="B631" s="25" t="s">
        <v>2706</v>
      </c>
      <c r="C631" s="25" t="s">
        <v>1541</v>
      </c>
      <c r="D631" s="25" t="s">
        <v>11</v>
      </c>
      <c r="E631" s="25" t="s">
        <v>11</v>
      </c>
      <c r="F631" s="25" t="s">
        <v>11</v>
      </c>
      <c r="G631" s="25" t="s">
        <v>11</v>
      </c>
      <c r="H631" s="25" t="s">
        <v>2707</v>
      </c>
      <c r="I631" s="25" t="s">
        <v>1554</v>
      </c>
      <c r="J631" s="25" t="s">
        <v>11</v>
      </c>
      <c r="K631" s="25" t="s">
        <v>11</v>
      </c>
      <c r="L631" s="25" t="s">
        <v>1623</v>
      </c>
      <c r="M631" s="25" t="s">
        <v>11</v>
      </c>
      <c r="N631" s="25" t="s">
        <v>11</v>
      </c>
      <c r="O631" s="25" t="s">
        <v>11</v>
      </c>
      <c r="P631" s="25" t="s">
        <v>11</v>
      </c>
      <c r="Q631" s="25" t="s">
        <v>11</v>
      </c>
      <c r="R631" s="25" t="s">
        <v>11</v>
      </c>
      <c r="S631" s="25" t="s">
        <v>11</v>
      </c>
      <c r="T631" s="25" t="s">
        <v>1651</v>
      </c>
      <c r="U631" s="25" t="s">
        <v>16</v>
      </c>
      <c r="V631" s="25" t="s">
        <v>11</v>
      </c>
      <c r="W631" s="25" t="s">
        <v>11</v>
      </c>
      <c r="X631" s="25">
        <v>0</v>
      </c>
      <c r="Y631" s="25" t="s">
        <v>11</v>
      </c>
      <c r="Z631" s="25" t="s">
        <v>1539</v>
      </c>
      <c r="AA631" s="25" t="s">
        <v>11</v>
      </c>
      <c r="AB631" s="25" t="s">
        <v>11</v>
      </c>
      <c r="AC631" s="25" t="s">
        <v>11</v>
      </c>
      <c r="AD631" s="25">
        <v>280</v>
      </c>
      <c r="AE631" s="25">
        <v>0</v>
      </c>
      <c r="AF631" s="25">
        <v>48800</v>
      </c>
      <c r="AG631" s="25" t="s">
        <v>1747</v>
      </c>
    </row>
    <row r="632" spans="1:33" s="19" customFormat="1">
      <c r="A632" s="25" t="s">
        <v>2436</v>
      </c>
      <c r="B632" s="25" t="s">
        <v>2437</v>
      </c>
      <c r="C632" s="25" t="s">
        <v>1541</v>
      </c>
      <c r="D632" s="25" t="s">
        <v>11</v>
      </c>
      <c r="E632" s="25" t="s">
        <v>11</v>
      </c>
      <c r="F632" s="25" t="s">
        <v>11</v>
      </c>
      <c r="G632" s="25" t="s">
        <v>11</v>
      </c>
      <c r="H632" s="25" t="s">
        <v>2438</v>
      </c>
      <c r="I632" s="25" t="s">
        <v>11</v>
      </c>
      <c r="J632" s="25" t="s">
        <v>11</v>
      </c>
      <c r="K632" s="25" t="s">
        <v>11</v>
      </c>
      <c r="L632" s="25" t="s">
        <v>1623</v>
      </c>
      <c r="M632" s="25" t="s">
        <v>11</v>
      </c>
      <c r="N632" s="25" t="s">
        <v>11</v>
      </c>
      <c r="O632" s="25" t="s">
        <v>11</v>
      </c>
      <c r="P632" s="25" t="s">
        <v>11</v>
      </c>
      <c r="Q632" s="25" t="s">
        <v>11</v>
      </c>
      <c r="R632" s="25" t="s">
        <v>11</v>
      </c>
      <c r="S632" s="25" t="s">
        <v>11</v>
      </c>
      <c r="T632" s="25" t="s">
        <v>1891</v>
      </c>
      <c r="U632" s="25" t="s">
        <v>13</v>
      </c>
      <c r="V632" s="25" t="s">
        <v>11</v>
      </c>
      <c r="W632" s="25" t="s">
        <v>11</v>
      </c>
      <c r="X632" s="25">
        <v>0</v>
      </c>
      <c r="Y632" s="25" t="s">
        <v>11</v>
      </c>
      <c r="Z632" s="25" t="s">
        <v>1539</v>
      </c>
      <c r="AA632" s="25" t="s">
        <v>11</v>
      </c>
      <c r="AB632" s="25" t="s">
        <v>11</v>
      </c>
      <c r="AC632" s="25" t="s">
        <v>11</v>
      </c>
      <c r="AD632" s="25">
        <v>0</v>
      </c>
      <c r="AE632" s="25">
        <v>0</v>
      </c>
      <c r="AF632" s="25">
        <v>1589.53</v>
      </c>
      <c r="AG632" s="25" t="s">
        <v>7438</v>
      </c>
    </row>
    <row r="633" spans="1:33" s="19" customFormat="1">
      <c r="A633" s="25" t="s">
        <v>4399</v>
      </c>
      <c r="B633" s="25" t="s">
        <v>4400</v>
      </c>
      <c r="C633" s="25" t="s">
        <v>1541</v>
      </c>
      <c r="D633" s="25" t="s">
        <v>11</v>
      </c>
      <c r="E633" s="25" t="s">
        <v>11</v>
      </c>
      <c r="F633" s="25" t="s">
        <v>11</v>
      </c>
      <c r="G633" s="25" t="s">
        <v>11</v>
      </c>
      <c r="H633" s="25" t="s">
        <v>4401</v>
      </c>
      <c r="I633" s="25" t="s">
        <v>11</v>
      </c>
      <c r="J633" s="25" t="s">
        <v>11</v>
      </c>
      <c r="K633" s="25" t="s">
        <v>11</v>
      </c>
      <c r="L633" s="25" t="s">
        <v>1623</v>
      </c>
      <c r="M633" s="25" t="s">
        <v>11</v>
      </c>
      <c r="N633" s="25" t="s">
        <v>11</v>
      </c>
      <c r="O633" s="25" t="s">
        <v>11</v>
      </c>
      <c r="P633" s="25" t="s">
        <v>11</v>
      </c>
      <c r="Q633" s="25" t="s">
        <v>11</v>
      </c>
      <c r="R633" s="25" t="s">
        <v>11</v>
      </c>
      <c r="S633" s="25" t="s">
        <v>11</v>
      </c>
      <c r="T633" s="25" t="s">
        <v>1651</v>
      </c>
      <c r="U633" s="25" t="s">
        <v>10</v>
      </c>
      <c r="V633" s="25" t="s">
        <v>11</v>
      </c>
      <c r="W633" s="25" t="s">
        <v>11</v>
      </c>
      <c r="X633" s="25">
        <v>0</v>
      </c>
      <c r="Y633" s="25" t="s">
        <v>11</v>
      </c>
      <c r="Z633" s="25" t="s">
        <v>1539</v>
      </c>
      <c r="AA633" s="25" t="s">
        <v>11</v>
      </c>
      <c r="AB633" s="25" t="s">
        <v>11</v>
      </c>
      <c r="AC633" s="25" t="s">
        <v>11</v>
      </c>
      <c r="AD633" s="25">
        <v>1680</v>
      </c>
      <c r="AE633" s="25">
        <v>0</v>
      </c>
      <c r="AF633" s="25">
        <v>55983.78</v>
      </c>
      <c r="AG633" s="25" t="s">
        <v>7439</v>
      </c>
    </row>
    <row r="634" spans="1:33" s="19" customFormat="1">
      <c r="A634" s="25" t="s">
        <v>1881</v>
      </c>
      <c r="B634" s="25" t="s">
        <v>1882</v>
      </c>
      <c r="C634" s="25" t="s">
        <v>1536</v>
      </c>
      <c r="D634" s="25" t="s">
        <v>11</v>
      </c>
      <c r="E634" s="25" t="s">
        <v>11</v>
      </c>
      <c r="F634" s="25" t="s">
        <v>11</v>
      </c>
      <c r="G634" s="25" t="s">
        <v>11</v>
      </c>
      <c r="H634" s="25" t="s">
        <v>1883</v>
      </c>
      <c r="I634" s="25" t="s">
        <v>11</v>
      </c>
      <c r="J634" s="25" t="s">
        <v>11</v>
      </c>
      <c r="K634" s="25" t="s">
        <v>11</v>
      </c>
      <c r="L634" s="25" t="s">
        <v>1623</v>
      </c>
      <c r="M634" s="25" t="s">
        <v>11</v>
      </c>
      <c r="N634" s="25" t="s">
        <v>11</v>
      </c>
      <c r="O634" s="25" t="s">
        <v>11</v>
      </c>
      <c r="P634" s="25" t="s">
        <v>11</v>
      </c>
      <c r="Q634" s="25" t="s">
        <v>11</v>
      </c>
      <c r="R634" s="25" t="s">
        <v>11</v>
      </c>
      <c r="S634" s="25" t="s">
        <v>11</v>
      </c>
      <c r="T634" s="25" t="s">
        <v>1633</v>
      </c>
      <c r="U634" s="25" t="s">
        <v>14</v>
      </c>
      <c r="V634" s="25" t="s">
        <v>11</v>
      </c>
      <c r="W634" s="25" t="s">
        <v>11</v>
      </c>
      <c r="X634" s="25">
        <v>0</v>
      </c>
      <c r="Y634" s="25" t="s">
        <v>11</v>
      </c>
      <c r="Z634" s="25" t="s">
        <v>1539</v>
      </c>
      <c r="AA634" s="25" t="s">
        <v>11</v>
      </c>
      <c r="AB634" s="25" t="s">
        <v>11</v>
      </c>
      <c r="AC634" s="25" t="s">
        <v>11</v>
      </c>
      <c r="AD634" s="25">
        <v>2461</v>
      </c>
      <c r="AE634" s="25">
        <v>0</v>
      </c>
      <c r="AF634" s="25">
        <v>29694.33</v>
      </c>
      <c r="AG634" s="25" t="s">
        <v>7440</v>
      </c>
    </row>
    <row r="635" spans="1:33" s="19" customFormat="1">
      <c r="A635" s="25" t="s">
        <v>3678</v>
      </c>
      <c r="B635" s="25" t="s">
        <v>3679</v>
      </c>
      <c r="C635" s="25" t="s">
        <v>1541</v>
      </c>
      <c r="D635" s="25" t="s">
        <v>11</v>
      </c>
      <c r="E635" s="25" t="s">
        <v>11</v>
      </c>
      <c r="F635" s="25" t="s">
        <v>11</v>
      </c>
      <c r="G635" s="25" t="s">
        <v>11</v>
      </c>
      <c r="H635" s="25" t="s">
        <v>3680</v>
      </c>
      <c r="I635" s="25" t="s">
        <v>11</v>
      </c>
      <c r="J635" s="25" t="s">
        <v>11</v>
      </c>
      <c r="K635" s="25" t="s">
        <v>11</v>
      </c>
      <c r="L635" s="25" t="s">
        <v>1623</v>
      </c>
      <c r="M635" s="25" t="s">
        <v>11</v>
      </c>
      <c r="N635" s="25" t="s">
        <v>11</v>
      </c>
      <c r="O635" s="25" t="s">
        <v>11</v>
      </c>
      <c r="P635" s="25" t="s">
        <v>11</v>
      </c>
      <c r="Q635" s="25" t="s">
        <v>11</v>
      </c>
      <c r="R635" s="25" t="s">
        <v>11</v>
      </c>
      <c r="S635" s="25" t="s">
        <v>11</v>
      </c>
      <c r="T635" s="25" t="s">
        <v>1775</v>
      </c>
      <c r="U635" s="25" t="s">
        <v>15</v>
      </c>
      <c r="V635" s="25" t="s">
        <v>11</v>
      </c>
      <c r="W635" s="25" t="s">
        <v>11</v>
      </c>
      <c r="X635" s="25">
        <v>0</v>
      </c>
      <c r="Y635" s="25" t="s">
        <v>11</v>
      </c>
      <c r="Z635" s="25" t="s">
        <v>1539</v>
      </c>
      <c r="AA635" s="25" t="s">
        <v>11</v>
      </c>
      <c r="AB635" s="25" t="s">
        <v>11</v>
      </c>
      <c r="AC635" s="25" t="s">
        <v>11</v>
      </c>
      <c r="AD635" s="25">
        <v>800</v>
      </c>
      <c r="AE635" s="25">
        <v>0</v>
      </c>
      <c r="AF635" s="25">
        <v>3315.96</v>
      </c>
      <c r="AG635" s="25" t="s">
        <v>3681</v>
      </c>
    </row>
    <row r="636" spans="1:33" s="19" customFormat="1">
      <c r="A636" s="25" t="s">
        <v>4350</v>
      </c>
      <c r="B636" s="25" t="s">
        <v>4351</v>
      </c>
      <c r="C636" s="25" t="s">
        <v>1541</v>
      </c>
      <c r="D636" s="25" t="s">
        <v>11</v>
      </c>
      <c r="E636" s="25" t="s">
        <v>11</v>
      </c>
      <c r="F636" s="25" t="s">
        <v>4352</v>
      </c>
      <c r="G636" s="25" t="s">
        <v>1630</v>
      </c>
      <c r="H636" s="25" t="s">
        <v>4353</v>
      </c>
      <c r="I636" s="25" t="s">
        <v>4354</v>
      </c>
      <c r="J636" s="25" t="s">
        <v>1623</v>
      </c>
      <c r="K636" s="25" t="s">
        <v>1689</v>
      </c>
      <c r="L636" s="25" t="s">
        <v>1593</v>
      </c>
      <c r="M636" s="25" t="s">
        <v>11</v>
      </c>
      <c r="N636" s="25" t="s">
        <v>11</v>
      </c>
      <c r="O636" s="25" t="s">
        <v>11</v>
      </c>
      <c r="P636" s="25" t="s">
        <v>11</v>
      </c>
      <c r="Q636" s="25" t="s">
        <v>11</v>
      </c>
      <c r="R636" s="25" t="s">
        <v>11</v>
      </c>
      <c r="S636" s="25" t="s">
        <v>11</v>
      </c>
      <c r="T636" s="25" t="s">
        <v>3318</v>
      </c>
      <c r="U636" s="25" t="s">
        <v>16</v>
      </c>
      <c r="V636" s="25" t="s">
        <v>11</v>
      </c>
      <c r="W636" s="25" t="s">
        <v>11</v>
      </c>
      <c r="X636" s="25">
        <v>0</v>
      </c>
      <c r="Y636" s="25" t="s">
        <v>11</v>
      </c>
      <c r="Z636" s="25" t="s">
        <v>1539</v>
      </c>
      <c r="AA636" s="25" t="s">
        <v>11</v>
      </c>
      <c r="AB636" s="25" t="s">
        <v>11</v>
      </c>
      <c r="AC636" s="25" t="s">
        <v>11</v>
      </c>
      <c r="AD636" s="25">
        <v>0</v>
      </c>
      <c r="AE636" s="25">
        <v>0</v>
      </c>
      <c r="AF636" s="25">
        <v>3316</v>
      </c>
      <c r="AG636" s="25" t="s">
        <v>1148</v>
      </c>
    </row>
    <row r="637" spans="1:33" s="19" customFormat="1">
      <c r="A637" s="25" t="s">
        <v>2799</v>
      </c>
      <c r="B637" s="25" t="s">
        <v>2800</v>
      </c>
      <c r="C637" s="25" t="s">
        <v>1541</v>
      </c>
      <c r="D637" s="25" t="s">
        <v>11</v>
      </c>
      <c r="E637" s="25" t="s">
        <v>11</v>
      </c>
      <c r="F637" s="25" t="s">
        <v>11</v>
      </c>
      <c r="G637" s="25" t="s">
        <v>11</v>
      </c>
      <c r="H637" s="25" t="s">
        <v>2801</v>
      </c>
      <c r="I637" s="25" t="s">
        <v>11</v>
      </c>
      <c r="J637" s="25" t="s">
        <v>11</v>
      </c>
      <c r="K637" s="25" t="s">
        <v>11</v>
      </c>
      <c r="L637" s="25" t="s">
        <v>1623</v>
      </c>
      <c r="M637" s="25" t="s">
        <v>11</v>
      </c>
      <c r="N637" s="25" t="s">
        <v>11</v>
      </c>
      <c r="O637" s="25" t="s">
        <v>11</v>
      </c>
      <c r="P637" s="25" t="s">
        <v>11</v>
      </c>
      <c r="Q637" s="25" t="s">
        <v>11</v>
      </c>
      <c r="R637" s="25" t="s">
        <v>11</v>
      </c>
      <c r="S637" s="25" t="s">
        <v>11</v>
      </c>
      <c r="T637" s="25" t="s">
        <v>1633</v>
      </c>
      <c r="U637" s="25" t="s">
        <v>13</v>
      </c>
      <c r="V637" s="25" t="s">
        <v>11</v>
      </c>
      <c r="W637" s="25" t="s">
        <v>11</v>
      </c>
      <c r="X637" s="25">
        <v>0</v>
      </c>
      <c r="Y637" s="25" t="s">
        <v>11</v>
      </c>
      <c r="Z637" s="25" t="s">
        <v>1539</v>
      </c>
      <c r="AA637" s="25" t="s">
        <v>11</v>
      </c>
      <c r="AB637" s="25" t="s">
        <v>11</v>
      </c>
      <c r="AC637" s="25" t="s">
        <v>11</v>
      </c>
      <c r="AD637" s="25">
        <v>330</v>
      </c>
      <c r="AE637" s="25">
        <v>0</v>
      </c>
      <c r="AF637" s="25">
        <v>54916.79</v>
      </c>
      <c r="AG637" s="25" t="s">
        <v>7441</v>
      </c>
    </row>
    <row r="638" spans="1:33" s="19" customFormat="1">
      <c r="A638" s="25" t="s">
        <v>3219</v>
      </c>
      <c r="B638" s="25" t="s">
        <v>3220</v>
      </c>
      <c r="C638" s="25" t="s">
        <v>1541</v>
      </c>
      <c r="D638" s="25" t="s">
        <v>11</v>
      </c>
      <c r="E638" s="25" t="s">
        <v>11</v>
      </c>
      <c r="F638" s="25" t="s">
        <v>11</v>
      </c>
      <c r="G638" s="25" t="s">
        <v>11</v>
      </c>
      <c r="H638" s="25" t="s">
        <v>3221</v>
      </c>
      <c r="I638" s="25" t="s">
        <v>11</v>
      </c>
      <c r="J638" s="25" t="s">
        <v>11</v>
      </c>
      <c r="K638" s="25" t="s">
        <v>11</v>
      </c>
      <c r="L638" s="25" t="s">
        <v>1623</v>
      </c>
      <c r="M638" s="25" t="s">
        <v>11</v>
      </c>
      <c r="N638" s="25" t="s">
        <v>11</v>
      </c>
      <c r="O638" s="25" t="s">
        <v>11</v>
      </c>
      <c r="P638" s="25" t="s">
        <v>11</v>
      </c>
      <c r="Q638" s="25" t="s">
        <v>11</v>
      </c>
      <c r="R638" s="25" t="s">
        <v>11</v>
      </c>
      <c r="S638" s="25" t="s">
        <v>11</v>
      </c>
      <c r="T638" s="25" t="s">
        <v>1768</v>
      </c>
      <c r="U638" s="25" t="s">
        <v>14</v>
      </c>
      <c r="V638" s="25" t="s">
        <v>11</v>
      </c>
      <c r="W638" s="25" t="s">
        <v>11</v>
      </c>
      <c r="X638" s="25">
        <v>0</v>
      </c>
      <c r="Y638" s="25" t="s">
        <v>11</v>
      </c>
      <c r="Z638" s="25" t="s">
        <v>1539</v>
      </c>
      <c r="AA638" s="25" t="s">
        <v>11</v>
      </c>
      <c r="AB638" s="25" t="s">
        <v>11</v>
      </c>
      <c r="AC638" s="25" t="s">
        <v>11</v>
      </c>
      <c r="AD638" s="25">
        <v>1840.44</v>
      </c>
      <c r="AE638" s="25">
        <v>0</v>
      </c>
      <c r="AF638" s="25">
        <v>58452</v>
      </c>
      <c r="AG638" s="25" t="s">
        <v>7442</v>
      </c>
    </row>
    <row r="639" spans="1:33" s="19" customFormat="1">
      <c r="A639" s="25" t="s">
        <v>4996</v>
      </c>
      <c r="B639" s="25" t="s">
        <v>4997</v>
      </c>
      <c r="C639" s="25" t="s">
        <v>1541</v>
      </c>
      <c r="D639" s="25" t="s">
        <v>11</v>
      </c>
      <c r="E639" s="25" t="s">
        <v>11</v>
      </c>
      <c r="F639" s="25" t="s">
        <v>11</v>
      </c>
      <c r="G639" s="25" t="s">
        <v>11</v>
      </c>
      <c r="H639" s="25" t="s">
        <v>4998</v>
      </c>
      <c r="I639" s="25" t="s">
        <v>11</v>
      </c>
      <c r="J639" s="25" t="s">
        <v>11</v>
      </c>
      <c r="K639" s="25" t="s">
        <v>11</v>
      </c>
      <c r="L639" s="25" t="s">
        <v>1623</v>
      </c>
      <c r="M639" s="25" t="s">
        <v>11</v>
      </c>
      <c r="N639" s="25" t="s">
        <v>11</v>
      </c>
      <c r="O639" s="25" t="s">
        <v>11</v>
      </c>
      <c r="P639" s="25" t="s">
        <v>11</v>
      </c>
      <c r="Q639" s="25" t="s">
        <v>11</v>
      </c>
      <c r="R639" s="25" t="s">
        <v>11</v>
      </c>
      <c r="S639" s="25" t="s">
        <v>11</v>
      </c>
      <c r="T639" s="25" t="s">
        <v>1729</v>
      </c>
      <c r="U639" s="25" t="s">
        <v>14</v>
      </c>
      <c r="V639" s="25" t="s">
        <v>11</v>
      </c>
      <c r="W639" s="25" t="s">
        <v>11</v>
      </c>
      <c r="X639" s="25">
        <v>0</v>
      </c>
      <c r="Y639" s="25" t="s">
        <v>11</v>
      </c>
      <c r="Z639" s="25" t="s">
        <v>1645</v>
      </c>
      <c r="AA639" s="25" t="s">
        <v>1646</v>
      </c>
      <c r="AB639" s="25" t="s">
        <v>1722</v>
      </c>
      <c r="AC639" s="25" t="s">
        <v>11</v>
      </c>
      <c r="AD639" s="25">
        <v>0</v>
      </c>
      <c r="AE639" s="25">
        <v>0</v>
      </c>
      <c r="AF639" s="25">
        <v>0</v>
      </c>
      <c r="AG639" s="25" t="s">
        <v>7</v>
      </c>
    </row>
    <row r="640" spans="1:33" s="19" customFormat="1">
      <c r="A640" s="25" t="s">
        <v>4985</v>
      </c>
      <c r="B640" s="25" t="s">
        <v>4986</v>
      </c>
      <c r="C640" s="25" t="s">
        <v>1541</v>
      </c>
      <c r="D640" s="25" t="s">
        <v>11</v>
      </c>
      <c r="E640" s="25" t="s">
        <v>11</v>
      </c>
      <c r="F640" s="25" t="s">
        <v>11</v>
      </c>
      <c r="G640" s="25" t="s">
        <v>11</v>
      </c>
      <c r="H640" s="25" t="s">
        <v>4987</v>
      </c>
      <c r="I640" s="25" t="s">
        <v>11</v>
      </c>
      <c r="J640" s="25" t="s">
        <v>11</v>
      </c>
      <c r="K640" s="25" t="s">
        <v>2247</v>
      </c>
      <c r="L640" s="25" t="s">
        <v>1623</v>
      </c>
      <c r="M640" s="25" t="s">
        <v>11</v>
      </c>
      <c r="N640" s="25" t="s">
        <v>11</v>
      </c>
      <c r="O640" s="25" t="s">
        <v>11</v>
      </c>
      <c r="P640" s="25" t="s">
        <v>11</v>
      </c>
      <c r="Q640" s="25" t="s">
        <v>11</v>
      </c>
      <c r="R640" s="25" t="s">
        <v>11</v>
      </c>
      <c r="S640" s="25" t="s">
        <v>11</v>
      </c>
      <c r="T640" s="25" t="s">
        <v>2687</v>
      </c>
      <c r="U640" s="25" t="s">
        <v>10</v>
      </c>
      <c r="V640" s="25" t="s">
        <v>11</v>
      </c>
      <c r="W640" s="25" t="s">
        <v>11</v>
      </c>
      <c r="X640" s="25">
        <v>0</v>
      </c>
      <c r="Y640" s="25" t="s">
        <v>11</v>
      </c>
      <c r="Z640" s="25" t="s">
        <v>1539</v>
      </c>
      <c r="AA640" s="25" t="s">
        <v>11</v>
      </c>
      <c r="AB640" s="25" t="s">
        <v>11</v>
      </c>
      <c r="AC640" s="25" t="s">
        <v>11</v>
      </c>
      <c r="AD640" s="25">
        <v>560</v>
      </c>
      <c r="AE640" s="25">
        <v>0</v>
      </c>
      <c r="AF640" s="25">
        <v>8505</v>
      </c>
      <c r="AG640" s="25" t="s">
        <v>7443</v>
      </c>
    </row>
    <row r="641" spans="1:33" s="19" customFormat="1">
      <c r="A641" s="25" t="s">
        <v>3275</v>
      </c>
      <c r="B641" s="25" t="s">
        <v>3276</v>
      </c>
      <c r="C641" s="25" t="s">
        <v>1536</v>
      </c>
      <c r="D641" s="25" t="s">
        <v>11</v>
      </c>
      <c r="E641" s="25" t="s">
        <v>11</v>
      </c>
      <c r="F641" s="25" t="s">
        <v>11</v>
      </c>
      <c r="G641" s="25" t="s">
        <v>11</v>
      </c>
      <c r="H641" s="25" t="s">
        <v>3277</v>
      </c>
      <c r="I641" s="25" t="s">
        <v>1547</v>
      </c>
      <c r="J641" s="25" t="s">
        <v>1623</v>
      </c>
      <c r="K641" s="25" t="s">
        <v>2874</v>
      </c>
      <c r="L641" s="25" t="s">
        <v>1623</v>
      </c>
      <c r="M641" s="25" t="s">
        <v>11</v>
      </c>
      <c r="N641" s="25" t="s">
        <v>3278</v>
      </c>
      <c r="O641" s="25" t="s">
        <v>3279</v>
      </c>
      <c r="P641" s="25" t="s">
        <v>3278</v>
      </c>
      <c r="Q641" s="25" t="s">
        <v>3277</v>
      </c>
      <c r="R641" s="25" t="s">
        <v>11</v>
      </c>
      <c r="S641" s="25" t="s">
        <v>11</v>
      </c>
      <c r="T641" s="25" t="s">
        <v>1858</v>
      </c>
      <c r="U641" s="25" t="s">
        <v>1544</v>
      </c>
      <c r="V641" s="25" t="s">
        <v>11</v>
      </c>
      <c r="W641" s="25" t="s">
        <v>11</v>
      </c>
      <c r="X641" s="25">
        <v>0</v>
      </c>
      <c r="Y641" s="25" t="s">
        <v>11</v>
      </c>
      <c r="Z641" s="25" t="s">
        <v>1539</v>
      </c>
      <c r="AA641" s="25" t="s">
        <v>11</v>
      </c>
      <c r="AB641" s="25" t="s">
        <v>11</v>
      </c>
      <c r="AC641" s="25" t="s">
        <v>11</v>
      </c>
      <c r="AD641" s="25">
        <v>1150</v>
      </c>
      <c r="AE641" s="25">
        <v>0</v>
      </c>
      <c r="AF641" s="25">
        <v>7824.76</v>
      </c>
      <c r="AG641" s="25" t="s">
        <v>7444</v>
      </c>
    </row>
    <row r="642" spans="1:33" s="19" customFormat="1">
      <c r="A642" s="25" t="s">
        <v>1941</v>
      </c>
      <c r="B642" s="25" t="s">
        <v>1942</v>
      </c>
      <c r="C642" s="25" t="s">
        <v>1536</v>
      </c>
      <c r="D642" s="25" t="s">
        <v>11</v>
      </c>
      <c r="E642" s="25" t="s">
        <v>11</v>
      </c>
      <c r="F642" s="25" t="s">
        <v>11</v>
      </c>
      <c r="G642" s="25" t="s">
        <v>11</v>
      </c>
      <c r="H642" s="25" t="s">
        <v>1943</v>
      </c>
      <c r="I642" s="25" t="s">
        <v>11</v>
      </c>
      <c r="J642" s="25" t="s">
        <v>11</v>
      </c>
      <c r="K642" s="25" t="s">
        <v>11</v>
      </c>
      <c r="L642" s="25" t="s">
        <v>1623</v>
      </c>
      <c r="M642" s="25" t="s">
        <v>11</v>
      </c>
      <c r="N642" s="25" t="s">
        <v>11</v>
      </c>
      <c r="O642" s="25" t="s">
        <v>11</v>
      </c>
      <c r="P642" s="25" t="s">
        <v>11</v>
      </c>
      <c r="Q642" s="25" t="s">
        <v>11</v>
      </c>
      <c r="R642" s="25" t="s">
        <v>11</v>
      </c>
      <c r="S642" s="25" t="s">
        <v>11</v>
      </c>
      <c r="T642" s="25" t="s">
        <v>1651</v>
      </c>
      <c r="U642" s="25" t="s">
        <v>13</v>
      </c>
      <c r="V642" s="25" t="s">
        <v>11</v>
      </c>
      <c r="W642" s="25" t="s">
        <v>11</v>
      </c>
      <c r="X642" s="25">
        <v>0</v>
      </c>
      <c r="Y642" s="25" t="s">
        <v>11</v>
      </c>
      <c r="Z642" s="25" t="s">
        <v>1539</v>
      </c>
      <c r="AA642" s="25" t="s">
        <v>11</v>
      </c>
      <c r="AB642" s="25" t="s">
        <v>11</v>
      </c>
      <c r="AC642" s="25" t="s">
        <v>11</v>
      </c>
      <c r="AD642" s="25">
        <v>800</v>
      </c>
      <c r="AE642" s="25">
        <v>0</v>
      </c>
      <c r="AF642" s="25">
        <v>4937.03</v>
      </c>
      <c r="AG642" s="25" t="s">
        <v>7445</v>
      </c>
    </row>
    <row r="643" spans="1:33" s="19" customFormat="1">
      <c r="A643" s="25" t="s">
        <v>3238</v>
      </c>
      <c r="B643" s="25" t="s">
        <v>3239</v>
      </c>
      <c r="C643" s="25" t="s">
        <v>1536</v>
      </c>
      <c r="D643" s="25" t="s">
        <v>11</v>
      </c>
      <c r="E643" s="25" t="s">
        <v>11</v>
      </c>
      <c r="F643" s="25" t="s">
        <v>11</v>
      </c>
      <c r="G643" s="25" t="s">
        <v>11</v>
      </c>
      <c r="H643" s="25" t="s">
        <v>3240</v>
      </c>
      <c r="I643" s="25" t="s">
        <v>11</v>
      </c>
      <c r="J643" s="25" t="s">
        <v>11</v>
      </c>
      <c r="K643" s="25" t="s">
        <v>11</v>
      </c>
      <c r="L643" s="25" t="s">
        <v>1623</v>
      </c>
      <c r="M643" s="25" t="s">
        <v>11</v>
      </c>
      <c r="N643" s="25" t="s">
        <v>11</v>
      </c>
      <c r="O643" s="25" t="s">
        <v>11</v>
      </c>
      <c r="P643" s="25" t="s">
        <v>11</v>
      </c>
      <c r="Q643" s="25" t="s">
        <v>11</v>
      </c>
      <c r="R643" s="25" t="s">
        <v>11</v>
      </c>
      <c r="S643" s="25" t="s">
        <v>11</v>
      </c>
      <c r="T643" s="25" t="s">
        <v>1775</v>
      </c>
      <c r="U643" s="25" t="s">
        <v>15</v>
      </c>
      <c r="V643" s="25" t="s">
        <v>11</v>
      </c>
      <c r="W643" s="25" t="s">
        <v>11</v>
      </c>
      <c r="X643" s="25">
        <v>0</v>
      </c>
      <c r="Y643" s="25" t="s">
        <v>11</v>
      </c>
      <c r="Z643" s="25" t="s">
        <v>1539</v>
      </c>
      <c r="AA643" s="25" t="s">
        <v>11</v>
      </c>
      <c r="AB643" s="25" t="s">
        <v>11</v>
      </c>
      <c r="AC643" s="25" t="s">
        <v>11</v>
      </c>
      <c r="AD643" s="25">
        <v>1120</v>
      </c>
      <c r="AE643" s="25">
        <v>0</v>
      </c>
      <c r="AF643" s="25">
        <v>3177.94</v>
      </c>
      <c r="AG643" s="25" t="s">
        <v>3241</v>
      </c>
    </row>
    <row r="644" spans="1:33" s="19" customFormat="1">
      <c r="A644" s="25" t="s">
        <v>1874</v>
      </c>
      <c r="B644" s="25" t="s">
        <v>1875</v>
      </c>
      <c r="C644" s="25" t="s">
        <v>1541</v>
      </c>
      <c r="D644" s="25" t="s">
        <v>11</v>
      </c>
      <c r="E644" s="25" t="s">
        <v>11</v>
      </c>
      <c r="F644" s="25" t="s">
        <v>11</v>
      </c>
      <c r="G644" s="25" t="s">
        <v>11</v>
      </c>
      <c r="H644" s="25" t="s">
        <v>1876</v>
      </c>
      <c r="I644" s="25" t="s">
        <v>11</v>
      </c>
      <c r="J644" s="25" t="s">
        <v>11</v>
      </c>
      <c r="K644" s="25" t="s">
        <v>11</v>
      </c>
      <c r="L644" s="25" t="s">
        <v>1623</v>
      </c>
      <c r="M644" s="25" t="s">
        <v>11</v>
      </c>
      <c r="N644" s="25" t="s">
        <v>11</v>
      </c>
      <c r="O644" s="25" t="s">
        <v>11</v>
      </c>
      <c r="P644" s="25" t="s">
        <v>11</v>
      </c>
      <c r="Q644" s="25" t="s">
        <v>11</v>
      </c>
      <c r="R644" s="25" t="s">
        <v>11</v>
      </c>
      <c r="S644" s="25" t="s">
        <v>11</v>
      </c>
      <c r="T644" s="25" t="s">
        <v>1877</v>
      </c>
      <c r="U644" s="25" t="s">
        <v>12</v>
      </c>
      <c r="V644" s="25" t="s">
        <v>11</v>
      </c>
      <c r="W644" s="25" t="s">
        <v>11</v>
      </c>
      <c r="X644" s="25">
        <v>0</v>
      </c>
      <c r="Y644" s="25" t="s">
        <v>11</v>
      </c>
      <c r="Z644" s="25" t="s">
        <v>1539</v>
      </c>
      <c r="AA644" s="25" t="s">
        <v>11</v>
      </c>
      <c r="AB644" s="25" t="s">
        <v>11</v>
      </c>
      <c r="AC644" s="25" t="s">
        <v>11</v>
      </c>
      <c r="AD644" s="25">
        <v>3200</v>
      </c>
      <c r="AE644" s="25">
        <v>0</v>
      </c>
      <c r="AF644" s="25">
        <v>30625.15</v>
      </c>
      <c r="AG644" s="25" t="s">
        <v>7446</v>
      </c>
    </row>
    <row r="645" spans="1:33" s="19" customFormat="1">
      <c r="A645" s="25" t="s">
        <v>3617</v>
      </c>
      <c r="B645" s="25" t="s">
        <v>3618</v>
      </c>
      <c r="C645" s="25" t="s">
        <v>1536</v>
      </c>
      <c r="D645" s="25" t="s">
        <v>11</v>
      </c>
      <c r="E645" s="25" t="s">
        <v>11</v>
      </c>
      <c r="F645" s="25" t="s">
        <v>3619</v>
      </c>
      <c r="G645" s="25" t="s">
        <v>1630</v>
      </c>
      <c r="H645" s="25" t="s">
        <v>3620</v>
      </c>
      <c r="I645" s="25" t="s">
        <v>1547</v>
      </c>
      <c r="J645" s="25" t="s">
        <v>1623</v>
      </c>
      <c r="K645" s="25" t="s">
        <v>3621</v>
      </c>
      <c r="L645" s="25" t="s">
        <v>1623</v>
      </c>
      <c r="M645" s="25" t="s">
        <v>11</v>
      </c>
      <c r="N645" s="25" t="s">
        <v>11</v>
      </c>
      <c r="O645" s="25" t="s">
        <v>3622</v>
      </c>
      <c r="P645" s="25" t="s">
        <v>11</v>
      </c>
      <c r="Q645" s="25" t="s">
        <v>11</v>
      </c>
      <c r="R645" s="25" t="s">
        <v>11</v>
      </c>
      <c r="S645" s="25" t="s">
        <v>11</v>
      </c>
      <c r="T645" s="25" t="s">
        <v>1625</v>
      </c>
      <c r="U645" s="25" t="s">
        <v>16</v>
      </c>
      <c r="V645" s="25" t="s">
        <v>11</v>
      </c>
      <c r="W645" s="25" t="s">
        <v>11</v>
      </c>
      <c r="X645" s="25">
        <v>0</v>
      </c>
      <c r="Y645" s="25" t="s">
        <v>11</v>
      </c>
      <c r="Z645" s="25" t="s">
        <v>1539</v>
      </c>
      <c r="AA645" s="25" t="s">
        <v>11</v>
      </c>
      <c r="AB645" s="25" t="s">
        <v>11</v>
      </c>
      <c r="AC645" s="25" t="s">
        <v>11</v>
      </c>
      <c r="AD645" s="25">
        <v>280</v>
      </c>
      <c r="AE645" s="25">
        <v>0</v>
      </c>
      <c r="AF645" s="25">
        <v>20666.64</v>
      </c>
      <c r="AG645" s="25" t="s">
        <v>7447</v>
      </c>
    </row>
    <row r="646" spans="1:33" s="19" customFormat="1">
      <c r="A646" s="25" t="s">
        <v>1973</v>
      </c>
      <c r="B646" s="25" t="s">
        <v>1974</v>
      </c>
      <c r="C646" s="25" t="s">
        <v>11</v>
      </c>
      <c r="D646" s="25" t="s">
        <v>11</v>
      </c>
      <c r="E646" s="25" t="s">
        <v>11</v>
      </c>
      <c r="F646" s="25" t="s">
        <v>11</v>
      </c>
      <c r="G646" s="25" t="s">
        <v>11</v>
      </c>
      <c r="H646" s="25" t="s">
        <v>1975</v>
      </c>
      <c r="I646" s="25" t="s">
        <v>1568</v>
      </c>
      <c r="J646" s="25" t="s">
        <v>1623</v>
      </c>
      <c r="K646" s="25" t="s">
        <v>1689</v>
      </c>
      <c r="L646" s="25" t="s">
        <v>1623</v>
      </c>
      <c r="M646" s="25" t="s">
        <v>11</v>
      </c>
      <c r="N646" s="25" t="s">
        <v>11</v>
      </c>
      <c r="O646" s="25" t="s">
        <v>11</v>
      </c>
      <c r="P646" s="25" t="s">
        <v>11</v>
      </c>
      <c r="Q646" s="25" t="s">
        <v>11</v>
      </c>
      <c r="R646" s="25" t="s">
        <v>11</v>
      </c>
      <c r="S646" s="25" t="s">
        <v>11</v>
      </c>
      <c r="T646" s="25" t="s">
        <v>1651</v>
      </c>
      <c r="U646" s="25" t="s">
        <v>11</v>
      </c>
      <c r="V646" s="25" t="s">
        <v>11</v>
      </c>
      <c r="W646" s="25" t="s">
        <v>11</v>
      </c>
      <c r="X646" s="25">
        <v>0</v>
      </c>
      <c r="Y646" s="25" t="s">
        <v>11</v>
      </c>
      <c r="Z646" s="25" t="s">
        <v>1539</v>
      </c>
      <c r="AA646" s="25" t="s">
        <v>11</v>
      </c>
      <c r="AB646" s="25" t="s">
        <v>11</v>
      </c>
      <c r="AC646" s="25" t="s">
        <v>11</v>
      </c>
      <c r="AD646" s="25">
        <v>560</v>
      </c>
      <c r="AE646" s="25">
        <v>0</v>
      </c>
      <c r="AF646" s="25">
        <v>2625.2</v>
      </c>
      <c r="AG646" s="25" t="s">
        <v>7448</v>
      </c>
    </row>
    <row r="647" spans="1:33" s="19" customFormat="1">
      <c r="A647" s="25" t="s">
        <v>1635</v>
      </c>
      <c r="B647" s="25" t="s">
        <v>1636</v>
      </c>
      <c r="C647" s="25" t="s">
        <v>1536</v>
      </c>
      <c r="D647" s="25" t="s">
        <v>11</v>
      </c>
      <c r="E647" s="25" t="s">
        <v>11</v>
      </c>
      <c r="F647" s="25" t="s">
        <v>11</v>
      </c>
      <c r="G647" s="25" t="s">
        <v>11</v>
      </c>
      <c r="H647" s="25" t="s">
        <v>1637</v>
      </c>
      <c r="I647" s="25" t="s">
        <v>1571</v>
      </c>
      <c r="J647" s="25" t="s">
        <v>11</v>
      </c>
      <c r="K647" s="25" t="s">
        <v>1559</v>
      </c>
      <c r="L647" s="25" t="s">
        <v>1623</v>
      </c>
      <c r="M647" s="25" t="s">
        <v>11</v>
      </c>
      <c r="N647" s="25" t="s">
        <v>11</v>
      </c>
      <c r="O647" s="25" t="s">
        <v>11</v>
      </c>
      <c r="P647" s="25" t="s">
        <v>11</v>
      </c>
      <c r="Q647" s="25" t="s">
        <v>11</v>
      </c>
      <c r="R647" s="25" t="s">
        <v>11</v>
      </c>
      <c r="S647" s="25" t="s">
        <v>11</v>
      </c>
      <c r="T647" s="25" t="s">
        <v>1638</v>
      </c>
      <c r="U647" s="25" t="s">
        <v>1562</v>
      </c>
      <c r="V647" s="25" t="s">
        <v>11</v>
      </c>
      <c r="W647" s="25" t="s">
        <v>11</v>
      </c>
      <c r="X647" s="25">
        <v>0</v>
      </c>
      <c r="Y647" s="25" t="s">
        <v>11</v>
      </c>
      <c r="Z647" s="25" t="s">
        <v>1539</v>
      </c>
      <c r="AA647" s="25" t="s">
        <v>11</v>
      </c>
      <c r="AB647" s="25" t="s">
        <v>11</v>
      </c>
      <c r="AC647" s="25" t="s">
        <v>11</v>
      </c>
      <c r="AD647" s="25">
        <v>230</v>
      </c>
      <c r="AE647" s="25">
        <v>0</v>
      </c>
      <c r="AF647" s="25">
        <v>960</v>
      </c>
      <c r="AG647" s="25" t="s">
        <v>1639</v>
      </c>
    </row>
    <row r="648" spans="1:33" s="19" customFormat="1">
      <c r="A648" s="25" t="s">
        <v>4474</v>
      </c>
      <c r="B648" s="25" t="s">
        <v>4475</v>
      </c>
      <c r="C648" s="25" t="s">
        <v>1536</v>
      </c>
      <c r="D648" s="25" t="s">
        <v>11</v>
      </c>
      <c r="E648" s="25" t="s">
        <v>11</v>
      </c>
      <c r="F648" s="25" t="s">
        <v>4476</v>
      </c>
      <c r="G648" s="25" t="s">
        <v>1966</v>
      </c>
      <c r="H648" s="25" t="s">
        <v>4477</v>
      </c>
      <c r="I648" s="25" t="s">
        <v>1570</v>
      </c>
      <c r="J648" s="25" t="s">
        <v>1623</v>
      </c>
      <c r="K648" s="25" t="s">
        <v>2553</v>
      </c>
      <c r="L648" s="25" t="s">
        <v>1623</v>
      </c>
      <c r="M648" s="25" t="s">
        <v>11</v>
      </c>
      <c r="N648" s="25" t="s">
        <v>11</v>
      </c>
      <c r="O648" s="25" t="s">
        <v>11</v>
      </c>
      <c r="P648" s="25" t="s">
        <v>11</v>
      </c>
      <c r="Q648" s="25" t="s">
        <v>11</v>
      </c>
      <c r="R648" s="25" t="s">
        <v>11</v>
      </c>
      <c r="S648" s="25" t="s">
        <v>11</v>
      </c>
      <c r="T648" s="25" t="s">
        <v>4478</v>
      </c>
      <c r="U648" s="25" t="s">
        <v>1544</v>
      </c>
      <c r="V648" s="25" t="s">
        <v>11</v>
      </c>
      <c r="W648" s="25" t="s">
        <v>11</v>
      </c>
      <c r="X648" s="25">
        <v>0</v>
      </c>
      <c r="Y648" s="25" t="s">
        <v>11</v>
      </c>
      <c r="Z648" s="25" t="s">
        <v>1539</v>
      </c>
      <c r="AA648" s="25" t="s">
        <v>11</v>
      </c>
      <c r="AB648" s="25" t="s">
        <v>11</v>
      </c>
      <c r="AC648" s="25" t="s">
        <v>11</v>
      </c>
      <c r="AD648" s="25">
        <v>230</v>
      </c>
      <c r="AE648" s="25">
        <v>0</v>
      </c>
      <c r="AF648" s="25">
        <v>3087.5</v>
      </c>
      <c r="AG648" s="25" t="s">
        <v>7449</v>
      </c>
    </row>
    <row r="649" spans="1:33" s="19" customFormat="1">
      <c r="A649" s="25" t="s">
        <v>2981</v>
      </c>
      <c r="B649" s="25" t="s">
        <v>2982</v>
      </c>
      <c r="C649" s="25" t="s">
        <v>1541</v>
      </c>
      <c r="D649" s="25" t="s">
        <v>11</v>
      </c>
      <c r="E649" s="25" t="s">
        <v>11</v>
      </c>
      <c r="F649" s="25" t="s">
        <v>11</v>
      </c>
      <c r="G649" s="25" t="s">
        <v>11</v>
      </c>
      <c r="H649" s="25" t="s">
        <v>2983</v>
      </c>
      <c r="I649" s="25" t="s">
        <v>1571</v>
      </c>
      <c r="J649" s="25" t="s">
        <v>1548</v>
      </c>
      <c r="K649" s="25" t="s">
        <v>2089</v>
      </c>
      <c r="L649" s="25" t="s">
        <v>1623</v>
      </c>
      <c r="M649" s="25" t="s">
        <v>11</v>
      </c>
      <c r="N649" s="25" t="s">
        <v>11</v>
      </c>
      <c r="O649" s="25" t="s">
        <v>11</v>
      </c>
      <c r="P649" s="25" t="s">
        <v>11</v>
      </c>
      <c r="Q649" s="25" t="s">
        <v>11</v>
      </c>
      <c r="R649" s="25" t="s">
        <v>11</v>
      </c>
      <c r="S649" s="25" t="s">
        <v>11</v>
      </c>
      <c r="T649" s="25" t="s">
        <v>2769</v>
      </c>
      <c r="U649" s="25" t="s">
        <v>14</v>
      </c>
      <c r="V649" s="25" t="s">
        <v>11</v>
      </c>
      <c r="W649" s="25" t="s">
        <v>11</v>
      </c>
      <c r="X649" s="25">
        <v>0</v>
      </c>
      <c r="Y649" s="25" t="s">
        <v>11</v>
      </c>
      <c r="Z649" s="25" t="s">
        <v>1539</v>
      </c>
      <c r="AA649" s="25" t="s">
        <v>11</v>
      </c>
      <c r="AB649" s="25" t="s">
        <v>11</v>
      </c>
      <c r="AC649" s="25" t="s">
        <v>11</v>
      </c>
      <c r="AD649" s="25">
        <v>560</v>
      </c>
      <c r="AE649" s="25">
        <v>0</v>
      </c>
      <c r="AF649" s="25">
        <v>2832.42</v>
      </c>
      <c r="AG649" s="25" t="s">
        <v>7450</v>
      </c>
    </row>
    <row r="650" spans="1:33" s="19" customFormat="1">
      <c r="A650" s="25" t="s">
        <v>3953</v>
      </c>
      <c r="B650" s="25" t="s">
        <v>3954</v>
      </c>
      <c r="C650" s="25" t="s">
        <v>1541</v>
      </c>
      <c r="D650" s="25" t="s">
        <v>11</v>
      </c>
      <c r="E650" s="25" t="s">
        <v>11</v>
      </c>
      <c r="F650" s="25" t="s">
        <v>11</v>
      </c>
      <c r="G650" s="25" t="s">
        <v>11</v>
      </c>
      <c r="H650" s="25" t="s">
        <v>3955</v>
      </c>
      <c r="I650" s="25" t="s">
        <v>11</v>
      </c>
      <c r="J650" s="25" t="s">
        <v>11</v>
      </c>
      <c r="K650" s="25" t="s">
        <v>11</v>
      </c>
      <c r="L650" s="25" t="s">
        <v>1623</v>
      </c>
      <c r="M650" s="25" t="s">
        <v>11</v>
      </c>
      <c r="N650" s="25" t="s">
        <v>11</v>
      </c>
      <c r="O650" s="25" t="s">
        <v>11</v>
      </c>
      <c r="P650" s="25" t="s">
        <v>11</v>
      </c>
      <c r="Q650" s="25" t="s">
        <v>11</v>
      </c>
      <c r="R650" s="25" t="s">
        <v>11</v>
      </c>
      <c r="S650" s="25" t="s">
        <v>11</v>
      </c>
      <c r="T650" s="25" t="s">
        <v>1633</v>
      </c>
      <c r="U650" s="25" t="s">
        <v>10</v>
      </c>
      <c r="V650" s="25" t="s">
        <v>11</v>
      </c>
      <c r="W650" s="25" t="s">
        <v>11</v>
      </c>
      <c r="X650" s="25">
        <v>0</v>
      </c>
      <c r="Y650" s="25" t="s">
        <v>11</v>
      </c>
      <c r="Z650" s="25" t="s">
        <v>1539</v>
      </c>
      <c r="AA650" s="25" t="s">
        <v>11</v>
      </c>
      <c r="AB650" s="25" t="s">
        <v>11</v>
      </c>
      <c r="AC650" s="25" t="s">
        <v>11</v>
      </c>
      <c r="AD650" s="25">
        <v>4080</v>
      </c>
      <c r="AE650" s="25">
        <v>0</v>
      </c>
      <c r="AF650" s="25">
        <v>29750</v>
      </c>
      <c r="AG650" s="25" t="s">
        <v>7451</v>
      </c>
    </row>
    <row r="651" spans="1:33" s="19" customFormat="1">
      <c r="A651" s="25" t="s">
        <v>3287</v>
      </c>
      <c r="B651" s="25" t="s">
        <v>3288</v>
      </c>
      <c r="C651" s="25" t="s">
        <v>1536</v>
      </c>
      <c r="D651" s="25" t="s">
        <v>11</v>
      </c>
      <c r="E651" s="25" t="s">
        <v>11</v>
      </c>
      <c r="F651" s="25" t="s">
        <v>11</v>
      </c>
      <c r="G651" s="25" t="s">
        <v>11</v>
      </c>
      <c r="H651" s="25" t="s">
        <v>3289</v>
      </c>
      <c r="I651" s="25" t="s">
        <v>11</v>
      </c>
      <c r="J651" s="25" t="s">
        <v>11</v>
      </c>
      <c r="K651" s="25" t="s">
        <v>11</v>
      </c>
      <c r="L651" s="25" t="s">
        <v>1623</v>
      </c>
      <c r="M651" s="25" t="s">
        <v>11</v>
      </c>
      <c r="N651" s="25" t="s">
        <v>11</v>
      </c>
      <c r="O651" s="25" t="s">
        <v>11</v>
      </c>
      <c r="P651" s="25" t="s">
        <v>11</v>
      </c>
      <c r="Q651" s="25" t="s">
        <v>11</v>
      </c>
      <c r="R651" s="25" t="s">
        <v>11</v>
      </c>
      <c r="S651" s="25" t="s">
        <v>11</v>
      </c>
      <c r="T651" s="25" t="s">
        <v>1651</v>
      </c>
      <c r="U651" s="25" t="s">
        <v>14</v>
      </c>
      <c r="V651" s="25" t="s">
        <v>11</v>
      </c>
      <c r="W651" s="25" t="s">
        <v>11</v>
      </c>
      <c r="X651" s="25">
        <v>0</v>
      </c>
      <c r="Y651" s="25" t="s">
        <v>11</v>
      </c>
      <c r="Z651" s="25" t="s">
        <v>1539</v>
      </c>
      <c r="AA651" s="25" t="s">
        <v>11</v>
      </c>
      <c r="AB651" s="25" t="s">
        <v>11</v>
      </c>
      <c r="AC651" s="25" t="s">
        <v>11</v>
      </c>
      <c r="AD651" s="25">
        <v>560.82000000000005</v>
      </c>
      <c r="AE651" s="25">
        <v>0</v>
      </c>
      <c r="AF651" s="25">
        <v>50604.160000000003</v>
      </c>
      <c r="AG651" s="25" t="s">
        <v>3290</v>
      </c>
    </row>
    <row r="652" spans="1:33" s="19" customFormat="1">
      <c r="A652" s="25" t="s">
        <v>3032</v>
      </c>
      <c r="B652" s="25" t="s">
        <v>3033</v>
      </c>
      <c r="C652" s="25" t="s">
        <v>1536</v>
      </c>
      <c r="D652" s="25" t="s">
        <v>11</v>
      </c>
      <c r="E652" s="25" t="s">
        <v>11</v>
      </c>
      <c r="F652" s="25" t="s">
        <v>3034</v>
      </c>
      <c r="G652" s="25" t="s">
        <v>1566</v>
      </c>
      <c r="H652" s="25" t="s">
        <v>3035</v>
      </c>
      <c r="I652" s="25" t="s">
        <v>11</v>
      </c>
      <c r="J652" s="25" t="s">
        <v>11</v>
      </c>
      <c r="K652" s="25" t="s">
        <v>1632</v>
      </c>
      <c r="L652" s="25" t="s">
        <v>1623</v>
      </c>
      <c r="M652" s="25" t="s">
        <v>11</v>
      </c>
      <c r="N652" s="25" t="s">
        <v>11</v>
      </c>
      <c r="O652" s="25" t="s">
        <v>11</v>
      </c>
      <c r="P652" s="25" t="s">
        <v>11</v>
      </c>
      <c r="Q652" s="25" t="s">
        <v>11</v>
      </c>
      <c r="R652" s="25" t="s">
        <v>11</v>
      </c>
      <c r="S652" s="25" t="s">
        <v>11</v>
      </c>
      <c r="T652" s="25" t="s">
        <v>3036</v>
      </c>
      <c r="U652" s="25" t="s">
        <v>1562</v>
      </c>
      <c r="V652" s="25" t="s">
        <v>11</v>
      </c>
      <c r="W652" s="25" t="s">
        <v>11</v>
      </c>
      <c r="X652" s="25">
        <v>0</v>
      </c>
      <c r="Y652" s="25" t="s">
        <v>11</v>
      </c>
      <c r="Z652" s="25" t="s">
        <v>1539</v>
      </c>
      <c r="AA652" s="25" t="s">
        <v>11</v>
      </c>
      <c r="AB652" s="25" t="s">
        <v>11</v>
      </c>
      <c r="AC652" s="25" t="s">
        <v>11</v>
      </c>
      <c r="AD652" s="25">
        <v>560</v>
      </c>
      <c r="AE652" s="25">
        <v>0</v>
      </c>
      <c r="AF652" s="25">
        <v>7600.72</v>
      </c>
      <c r="AG652" s="25" t="s">
        <v>7452</v>
      </c>
    </row>
    <row r="653" spans="1:33" s="19" customFormat="1">
      <c r="A653" s="25" t="s">
        <v>3613</v>
      </c>
      <c r="B653" s="25" t="s">
        <v>3614</v>
      </c>
      <c r="C653" s="25" t="s">
        <v>1541</v>
      </c>
      <c r="D653" s="25" t="s">
        <v>11</v>
      </c>
      <c r="E653" s="25" t="s">
        <v>11</v>
      </c>
      <c r="F653" s="25" t="s">
        <v>11</v>
      </c>
      <c r="G653" s="25" t="s">
        <v>11</v>
      </c>
      <c r="H653" s="25" t="s">
        <v>3615</v>
      </c>
      <c r="I653" s="25" t="s">
        <v>11</v>
      </c>
      <c r="J653" s="25" t="s">
        <v>11</v>
      </c>
      <c r="K653" s="25" t="s">
        <v>11</v>
      </c>
      <c r="L653" s="25" t="s">
        <v>1623</v>
      </c>
      <c r="M653" s="25" t="s">
        <v>11</v>
      </c>
      <c r="N653" s="25" t="s">
        <v>11</v>
      </c>
      <c r="O653" s="25" t="s">
        <v>11</v>
      </c>
      <c r="P653" s="25" t="s">
        <v>11</v>
      </c>
      <c r="Q653" s="25" t="s">
        <v>11</v>
      </c>
      <c r="R653" s="25" t="s">
        <v>11</v>
      </c>
      <c r="S653" s="25" t="s">
        <v>11</v>
      </c>
      <c r="T653" s="25" t="s">
        <v>1633</v>
      </c>
      <c r="U653" s="25" t="s">
        <v>10</v>
      </c>
      <c r="V653" s="25" t="s">
        <v>11</v>
      </c>
      <c r="W653" s="25" t="s">
        <v>11</v>
      </c>
      <c r="X653" s="25">
        <v>0</v>
      </c>
      <c r="Y653" s="25" t="s">
        <v>11</v>
      </c>
      <c r="Z653" s="25" t="s">
        <v>1539</v>
      </c>
      <c r="AA653" s="25" t="s">
        <v>11</v>
      </c>
      <c r="AB653" s="25" t="s">
        <v>11</v>
      </c>
      <c r="AC653" s="25" t="s">
        <v>11</v>
      </c>
      <c r="AD653" s="25">
        <v>0</v>
      </c>
      <c r="AE653" s="25">
        <v>0</v>
      </c>
      <c r="AF653" s="25">
        <v>52116</v>
      </c>
      <c r="AG653" s="25" t="s">
        <v>3616</v>
      </c>
    </row>
    <row r="654" spans="1:33" s="19" customFormat="1">
      <c r="A654" s="25" t="s">
        <v>4025</v>
      </c>
      <c r="B654" s="25" t="s">
        <v>4026</v>
      </c>
      <c r="C654" s="25" t="s">
        <v>1536</v>
      </c>
      <c r="D654" s="25" t="s">
        <v>11</v>
      </c>
      <c r="E654" s="25" t="s">
        <v>11</v>
      </c>
      <c r="F654" s="25" t="s">
        <v>11</v>
      </c>
      <c r="G654" s="25" t="s">
        <v>11</v>
      </c>
      <c r="H654" s="25" t="s">
        <v>4027</v>
      </c>
      <c r="I654" s="25" t="s">
        <v>1567</v>
      </c>
      <c r="J654" s="25" t="s">
        <v>1623</v>
      </c>
      <c r="K654" s="25" t="s">
        <v>1559</v>
      </c>
      <c r="L654" s="25" t="s">
        <v>1623</v>
      </c>
      <c r="M654" s="25" t="s">
        <v>11</v>
      </c>
      <c r="N654" s="25" t="s">
        <v>11</v>
      </c>
      <c r="O654" s="25" t="s">
        <v>11</v>
      </c>
      <c r="P654" s="25" t="s">
        <v>11</v>
      </c>
      <c r="Q654" s="25" t="s">
        <v>11</v>
      </c>
      <c r="R654" s="25" t="s">
        <v>11</v>
      </c>
      <c r="S654" s="25" t="s">
        <v>11</v>
      </c>
      <c r="T654" s="25" t="s">
        <v>1852</v>
      </c>
      <c r="U654" s="25" t="s">
        <v>1544</v>
      </c>
      <c r="V654" s="25" t="s">
        <v>11</v>
      </c>
      <c r="W654" s="25" t="s">
        <v>11</v>
      </c>
      <c r="X654" s="25">
        <v>0</v>
      </c>
      <c r="Y654" s="25" t="s">
        <v>11</v>
      </c>
      <c r="Z654" s="25" t="s">
        <v>1539</v>
      </c>
      <c r="AA654" s="25" t="s">
        <v>11</v>
      </c>
      <c r="AB654" s="25" t="s">
        <v>11</v>
      </c>
      <c r="AC654" s="25" t="s">
        <v>11</v>
      </c>
      <c r="AD654" s="25">
        <v>460</v>
      </c>
      <c r="AE654" s="25">
        <v>0</v>
      </c>
      <c r="AF654" s="25">
        <v>760</v>
      </c>
      <c r="AG654" s="25" t="s">
        <v>1986</v>
      </c>
    </row>
    <row r="655" spans="1:33" s="19" customFormat="1">
      <c r="A655" s="25" t="s">
        <v>2602</v>
      </c>
      <c r="B655" s="25" t="s">
        <v>2603</v>
      </c>
      <c r="C655" s="25" t="s">
        <v>11</v>
      </c>
      <c r="D655" s="25" t="s">
        <v>11</v>
      </c>
      <c r="E655" s="25" t="s">
        <v>11</v>
      </c>
      <c r="F655" s="25" t="s">
        <v>11</v>
      </c>
      <c r="G655" s="25" t="s">
        <v>11</v>
      </c>
      <c r="H655" s="25" t="s">
        <v>2604</v>
      </c>
      <c r="I655" s="25" t="s">
        <v>1547</v>
      </c>
      <c r="J655" s="25" t="s">
        <v>1623</v>
      </c>
      <c r="K655" s="25" t="s">
        <v>2089</v>
      </c>
      <c r="L655" s="25" t="s">
        <v>1623</v>
      </c>
      <c r="M655" s="25" t="s">
        <v>11</v>
      </c>
      <c r="N655" s="25" t="s">
        <v>11</v>
      </c>
      <c r="O655" s="25" t="s">
        <v>11</v>
      </c>
      <c r="P655" s="25" t="s">
        <v>11</v>
      </c>
      <c r="Q655" s="25" t="s">
        <v>11</v>
      </c>
      <c r="R655" s="25" t="s">
        <v>11</v>
      </c>
      <c r="S655" s="25" t="s">
        <v>11</v>
      </c>
      <c r="T655" s="25" t="s">
        <v>11</v>
      </c>
      <c r="U655" s="25" t="s">
        <v>11</v>
      </c>
      <c r="V655" s="25" t="s">
        <v>11</v>
      </c>
      <c r="W655" s="25" t="s">
        <v>11</v>
      </c>
      <c r="X655" s="25">
        <v>0</v>
      </c>
      <c r="Y655" s="25" t="s">
        <v>11</v>
      </c>
      <c r="Z655" s="25" t="s">
        <v>1539</v>
      </c>
      <c r="AA655" s="25" t="s">
        <v>11</v>
      </c>
      <c r="AB655" s="25" t="s">
        <v>11</v>
      </c>
      <c r="AC655" s="25" t="s">
        <v>11</v>
      </c>
      <c r="AD655" s="25">
        <v>0</v>
      </c>
      <c r="AE655" s="25">
        <v>0</v>
      </c>
      <c r="AF655" s="25">
        <v>960</v>
      </c>
      <c r="AG655" s="25" t="s">
        <v>1146</v>
      </c>
    </row>
    <row r="656" spans="1:33" s="19" customFormat="1">
      <c r="A656" s="25" t="s">
        <v>6856</v>
      </c>
      <c r="B656" s="25" t="s">
        <v>6857</v>
      </c>
      <c r="C656" s="25" t="s">
        <v>1541</v>
      </c>
      <c r="D656" s="25" t="s">
        <v>11</v>
      </c>
      <c r="E656" s="25" t="s">
        <v>11</v>
      </c>
      <c r="F656" s="25" t="s">
        <v>7453</v>
      </c>
      <c r="G656" s="25" t="s">
        <v>1966</v>
      </c>
      <c r="H656" s="25" t="s">
        <v>7454</v>
      </c>
      <c r="I656" s="25" t="s">
        <v>1567</v>
      </c>
      <c r="J656" s="25" t="s">
        <v>1623</v>
      </c>
      <c r="K656" s="25" t="s">
        <v>7455</v>
      </c>
      <c r="L656" s="25" t="s">
        <v>1623</v>
      </c>
      <c r="M656" s="25" t="s">
        <v>11</v>
      </c>
      <c r="N656" s="25" t="s">
        <v>11</v>
      </c>
      <c r="O656" s="25" t="s">
        <v>11</v>
      </c>
      <c r="P656" s="25" t="s">
        <v>11</v>
      </c>
      <c r="Q656" s="25" t="s">
        <v>11</v>
      </c>
      <c r="R656" s="25" t="s">
        <v>11</v>
      </c>
      <c r="S656" s="25" t="s">
        <v>11</v>
      </c>
      <c r="T656" s="25" t="s">
        <v>1858</v>
      </c>
      <c r="U656" s="25" t="s">
        <v>1562</v>
      </c>
      <c r="V656" s="25" t="s">
        <v>11</v>
      </c>
      <c r="W656" s="25" t="s">
        <v>11</v>
      </c>
      <c r="X656" s="25">
        <v>0</v>
      </c>
      <c r="Y656" s="25" t="s">
        <v>11</v>
      </c>
      <c r="Z656" s="25" t="s">
        <v>1539</v>
      </c>
      <c r="AA656" s="25" t="s">
        <v>11</v>
      </c>
      <c r="AB656" s="25" t="s">
        <v>11</v>
      </c>
      <c r="AC656" s="25" t="s">
        <v>11</v>
      </c>
      <c r="AD656" s="25">
        <v>230</v>
      </c>
      <c r="AE656" s="25">
        <v>0</v>
      </c>
      <c r="AF656" s="25">
        <v>980</v>
      </c>
      <c r="AG656" s="25" t="s">
        <v>1549</v>
      </c>
    </row>
    <row r="657" spans="1:33" s="19" customFormat="1">
      <c r="A657" s="25" t="s">
        <v>1758</v>
      </c>
      <c r="B657" s="25" t="s">
        <v>1759</v>
      </c>
      <c r="C657" s="25" t="s">
        <v>1536</v>
      </c>
      <c r="D657" s="25" t="s">
        <v>11</v>
      </c>
      <c r="E657" s="25" t="s">
        <v>11</v>
      </c>
      <c r="F657" s="25" t="s">
        <v>11</v>
      </c>
      <c r="G657" s="25" t="s">
        <v>11</v>
      </c>
      <c r="H657" s="25" t="s">
        <v>1760</v>
      </c>
      <c r="I657" s="25" t="s">
        <v>11</v>
      </c>
      <c r="J657" s="25" t="s">
        <v>11</v>
      </c>
      <c r="K657" s="25" t="s">
        <v>11</v>
      </c>
      <c r="L657" s="25" t="s">
        <v>1623</v>
      </c>
      <c r="M657" s="25" t="s">
        <v>11</v>
      </c>
      <c r="N657" s="25" t="s">
        <v>11</v>
      </c>
      <c r="O657" s="25" t="s">
        <v>11</v>
      </c>
      <c r="P657" s="25" t="s">
        <v>11</v>
      </c>
      <c r="Q657" s="25" t="s">
        <v>11</v>
      </c>
      <c r="R657" s="25" t="s">
        <v>11</v>
      </c>
      <c r="S657" s="25" t="s">
        <v>11</v>
      </c>
      <c r="T657" s="25" t="s">
        <v>1651</v>
      </c>
      <c r="U657" s="25" t="s">
        <v>10</v>
      </c>
      <c r="V657" s="25" t="s">
        <v>11</v>
      </c>
      <c r="W657" s="25" t="s">
        <v>11</v>
      </c>
      <c r="X657" s="25">
        <v>0</v>
      </c>
      <c r="Y657" s="25" t="s">
        <v>11</v>
      </c>
      <c r="Z657" s="25" t="s">
        <v>1539</v>
      </c>
      <c r="AA657" s="25" t="s">
        <v>11</v>
      </c>
      <c r="AB657" s="25" t="s">
        <v>11</v>
      </c>
      <c r="AC657" s="25" t="s">
        <v>11</v>
      </c>
      <c r="AD657" s="25">
        <v>1980</v>
      </c>
      <c r="AE657" s="25">
        <v>0</v>
      </c>
      <c r="AF657" s="25">
        <v>30100</v>
      </c>
      <c r="AG657" s="25" t="s">
        <v>7456</v>
      </c>
    </row>
    <row r="658" spans="1:33" s="19" customFormat="1">
      <c r="A658" s="25" t="s">
        <v>5056</v>
      </c>
      <c r="B658" s="25" t="s">
        <v>5057</v>
      </c>
      <c r="C658" s="25" t="s">
        <v>1541</v>
      </c>
      <c r="D658" s="25" t="s">
        <v>11</v>
      </c>
      <c r="E658" s="25" t="s">
        <v>11</v>
      </c>
      <c r="F658" s="25" t="s">
        <v>11</v>
      </c>
      <c r="G658" s="25" t="s">
        <v>11</v>
      </c>
      <c r="H658" s="25" t="s">
        <v>5058</v>
      </c>
      <c r="I658" s="25" t="s">
        <v>11</v>
      </c>
      <c r="J658" s="25" t="s">
        <v>11</v>
      </c>
      <c r="K658" s="25" t="s">
        <v>11</v>
      </c>
      <c r="L658" s="25" t="s">
        <v>1623</v>
      </c>
      <c r="M658" s="25" t="s">
        <v>11</v>
      </c>
      <c r="N658" s="25" t="s">
        <v>11</v>
      </c>
      <c r="O658" s="25" t="s">
        <v>11</v>
      </c>
      <c r="P658" s="25" t="s">
        <v>11</v>
      </c>
      <c r="Q658" s="25" t="s">
        <v>11</v>
      </c>
      <c r="R658" s="25" t="s">
        <v>11</v>
      </c>
      <c r="S658" s="25" t="s">
        <v>11</v>
      </c>
      <c r="T658" s="25" t="s">
        <v>1661</v>
      </c>
      <c r="U658" s="25" t="s">
        <v>15</v>
      </c>
      <c r="V658" s="25" t="s">
        <v>11</v>
      </c>
      <c r="W658" s="25" t="s">
        <v>11</v>
      </c>
      <c r="X658" s="25">
        <v>0</v>
      </c>
      <c r="Y658" s="25" t="s">
        <v>11</v>
      </c>
      <c r="Z658" s="25" t="s">
        <v>1645</v>
      </c>
      <c r="AA658" s="25" t="s">
        <v>1646</v>
      </c>
      <c r="AB658" s="25" t="s">
        <v>1708</v>
      </c>
      <c r="AC658" s="25" t="s">
        <v>11</v>
      </c>
      <c r="AD658" s="25">
        <v>0</v>
      </c>
      <c r="AE658" s="25">
        <v>0</v>
      </c>
      <c r="AF658" s="25">
        <v>0</v>
      </c>
      <c r="AG658" s="25" t="s">
        <v>7</v>
      </c>
    </row>
    <row r="659" spans="1:33" s="19" customFormat="1">
      <c r="A659" s="25" t="s">
        <v>5099</v>
      </c>
      <c r="B659" s="25" t="s">
        <v>5100</v>
      </c>
      <c r="C659" s="25" t="s">
        <v>1541</v>
      </c>
      <c r="D659" s="25" t="s">
        <v>11</v>
      </c>
      <c r="E659" s="25" t="s">
        <v>11</v>
      </c>
      <c r="F659" s="25" t="s">
        <v>11</v>
      </c>
      <c r="G659" s="25" t="s">
        <v>11</v>
      </c>
      <c r="H659" s="25" t="s">
        <v>5101</v>
      </c>
      <c r="I659" s="25" t="s">
        <v>11</v>
      </c>
      <c r="J659" s="25" t="s">
        <v>11</v>
      </c>
      <c r="K659" s="25" t="s">
        <v>11</v>
      </c>
      <c r="L659" s="25" t="s">
        <v>1623</v>
      </c>
      <c r="M659" s="25" t="s">
        <v>11</v>
      </c>
      <c r="N659" s="25" t="s">
        <v>11</v>
      </c>
      <c r="O659" s="25" t="s">
        <v>11</v>
      </c>
      <c r="P659" s="25" t="s">
        <v>11</v>
      </c>
      <c r="Q659" s="25" t="s">
        <v>11</v>
      </c>
      <c r="R659" s="25" t="s">
        <v>11</v>
      </c>
      <c r="S659" s="25" t="s">
        <v>11</v>
      </c>
      <c r="T659" s="25" t="s">
        <v>5102</v>
      </c>
      <c r="U659" s="25" t="s">
        <v>18</v>
      </c>
      <c r="V659" s="25" t="s">
        <v>11</v>
      </c>
      <c r="W659" s="25" t="s">
        <v>11</v>
      </c>
      <c r="X659" s="25">
        <v>0</v>
      </c>
      <c r="Y659" s="25" t="s">
        <v>11</v>
      </c>
      <c r="Z659" s="25" t="s">
        <v>1539</v>
      </c>
      <c r="AA659" s="25" t="s">
        <v>11</v>
      </c>
      <c r="AB659" s="25" t="s">
        <v>11</v>
      </c>
      <c r="AC659" s="25" t="s">
        <v>11</v>
      </c>
      <c r="AD659" s="25">
        <v>400</v>
      </c>
      <c r="AE659" s="25">
        <v>0</v>
      </c>
      <c r="AF659" s="25">
        <v>7708.37</v>
      </c>
      <c r="AG659" s="25" t="s">
        <v>7457</v>
      </c>
    </row>
    <row r="660" spans="1:33" s="19" customFormat="1">
      <c r="A660" s="25" t="s">
        <v>3842</v>
      </c>
      <c r="B660" s="25" t="s">
        <v>3843</v>
      </c>
      <c r="C660" s="25" t="s">
        <v>1536</v>
      </c>
      <c r="D660" s="25" t="s">
        <v>11</v>
      </c>
      <c r="E660" s="25" t="s">
        <v>11</v>
      </c>
      <c r="F660" s="25" t="s">
        <v>11</v>
      </c>
      <c r="G660" s="25" t="s">
        <v>11</v>
      </c>
      <c r="H660" s="25" t="s">
        <v>3844</v>
      </c>
      <c r="I660" s="25" t="s">
        <v>1571</v>
      </c>
      <c r="J660" s="25" t="s">
        <v>1623</v>
      </c>
      <c r="K660" s="25" t="s">
        <v>1624</v>
      </c>
      <c r="L660" s="25" t="s">
        <v>1623</v>
      </c>
      <c r="M660" s="25" t="s">
        <v>11</v>
      </c>
      <c r="N660" s="25" t="s">
        <v>11</v>
      </c>
      <c r="O660" s="25" t="s">
        <v>11</v>
      </c>
      <c r="P660" s="25" t="s">
        <v>11</v>
      </c>
      <c r="Q660" s="25" t="s">
        <v>11</v>
      </c>
      <c r="R660" s="25" t="s">
        <v>11</v>
      </c>
      <c r="S660" s="25" t="s">
        <v>11</v>
      </c>
      <c r="T660" s="25" t="s">
        <v>3845</v>
      </c>
      <c r="U660" s="25" t="s">
        <v>11</v>
      </c>
      <c r="V660" s="25" t="s">
        <v>11</v>
      </c>
      <c r="W660" s="25" t="s">
        <v>11</v>
      </c>
      <c r="X660" s="25">
        <v>0</v>
      </c>
      <c r="Y660" s="25" t="s">
        <v>11</v>
      </c>
      <c r="Z660" s="25" t="s">
        <v>1539</v>
      </c>
      <c r="AA660" s="25" t="s">
        <v>11</v>
      </c>
      <c r="AB660" s="25" t="s">
        <v>11</v>
      </c>
      <c r="AC660" s="25" t="s">
        <v>11</v>
      </c>
      <c r="AD660" s="25">
        <v>460</v>
      </c>
      <c r="AE660" s="25">
        <v>0</v>
      </c>
      <c r="AF660" s="25">
        <v>960</v>
      </c>
      <c r="AG660" s="25" t="s">
        <v>1854</v>
      </c>
    </row>
    <row r="661" spans="1:33" s="19" customFormat="1">
      <c r="A661" s="25" t="s">
        <v>4993</v>
      </c>
      <c r="B661" s="25" t="s">
        <v>4994</v>
      </c>
      <c r="C661" s="25" t="s">
        <v>1541</v>
      </c>
      <c r="D661" s="25" t="s">
        <v>11</v>
      </c>
      <c r="E661" s="25" t="s">
        <v>11</v>
      </c>
      <c r="F661" s="25" t="s">
        <v>11</v>
      </c>
      <c r="G661" s="25" t="s">
        <v>11</v>
      </c>
      <c r="H661" s="25" t="s">
        <v>4995</v>
      </c>
      <c r="I661" s="25" t="s">
        <v>11</v>
      </c>
      <c r="J661" s="25" t="s">
        <v>11</v>
      </c>
      <c r="K661" s="25" t="s">
        <v>11</v>
      </c>
      <c r="L661" s="25" t="s">
        <v>1623</v>
      </c>
      <c r="M661" s="25" t="s">
        <v>11</v>
      </c>
      <c r="N661" s="25" t="s">
        <v>11</v>
      </c>
      <c r="O661" s="25" t="s">
        <v>11</v>
      </c>
      <c r="P661" s="25" t="s">
        <v>11</v>
      </c>
      <c r="Q661" s="25" t="s">
        <v>11</v>
      </c>
      <c r="R661" s="25" t="s">
        <v>11</v>
      </c>
      <c r="S661" s="25" t="s">
        <v>11</v>
      </c>
      <c r="T661" s="25" t="s">
        <v>1729</v>
      </c>
      <c r="U661" s="25" t="s">
        <v>1657</v>
      </c>
      <c r="V661" s="25" t="s">
        <v>11</v>
      </c>
      <c r="W661" s="25" t="s">
        <v>11</v>
      </c>
      <c r="X661" s="25">
        <v>0</v>
      </c>
      <c r="Y661" s="25" t="s">
        <v>11</v>
      </c>
      <c r="Z661" s="25" t="s">
        <v>1539</v>
      </c>
      <c r="AA661" s="25" t="s">
        <v>11</v>
      </c>
      <c r="AB661" s="25" t="s">
        <v>11</v>
      </c>
      <c r="AC661" s="25" t="s">
        <v>11</v>
      </c>
      <c r="AD661" s="25">
        <v>0</v>
      </c>
      <c r="AE661" s="25">
        <v>0</v>
      </c>
      <c r="AF661" s="25">
        <v>0</v>
      </c>
      <c r="AG661" s="25" t="s">
        <v>7</v>
      </c>
    </row>
    <row r="662" spans="1:33" s="19" customFormat="1">
      <c r="A662" s="25" t="s">
        <v>5251</v>
      </c>
      <c r="B662" s="25" t="s">
        <v>5252</v>
      </c>
      <c r="C662" s="25" t="s">
        <v>1541</v>
      </c>
      <c r="D662" s="25" t="s">
        <v>11</v>
      </c>
      <c r="E662" s="25" t="s">
        <v>11</v>
      </c>
      <c r="F662" s="25" t="s">
        <v>2380</v>
      </c>
      <c r="G662" s="25" t="s">
        <v>1630</v>
      </c>
      <c r="H662" s="25" t="s">
        <v>5037</v>
      </c>
      <c r="I662" s="25" t="s">
        <v>11</v>
      </c>
      <c r="J662" s="25" t="s">
        <v>11</v>
      </c>
      <c r="K662" s="25" t="s">
        <v>3435</v>
      </c>
      <c r="L662" s="25" t="s">
        <v>1623</v>
      </c>
      <c r="M662" s="25" t="s">
        <v>11</v>
      </c>
      <c r="N662" s="25" t="s">
        <v>11</v>
      </c>
      <c r="O662" s="25" t="s">
        <v>11</v>
      </c>
      <c r="P662" s="25" t="s">
        <v>11</v>
      </c>
      <c r="Q662" s="25" t="s">
        <v>11</v>
      </c>
      <c r="R662" s="25" t="s">
        <v>11</v>
      </c>
      <c r="S662" s="25" t="s">
        <v>11</v>
      </c>
      <c r="T662" s="25" t="s">
        <v>1633</v>
      </c>
      <c r="U662" s="25" t="s">
        <v>16</v>
      </c>
      <c r="V662" s="25" t="s">
        <v>11</v>
      </c>
      <c r="W662" s="25" t="s">
        <v>11</v>
      </c>
      <c r="X662" s="25">
        <v>0</v>
      </c>
      <c r="Y662" s="25" t="s">
        <v>11</v>
      </c>
      <c r="Z662" s="25" t="s">
        <v>1539</v>
      </c>
      <c r="AA662" s="25" t="s">
        <v>11</v>
      </c>
      <c r="AB662" s="25" t="s">
        <v>11</v>
      </c>
      <c r="AC662" s="25" t="s">
        <v>11</v>
      </c>
      <c r="AD662" s="25">
        <v>0</v>
      </c>
      <c r="AE662" s="25">
        <v>3660</v>
      </c>
      <c r="AF662" s="25">
        <v>73200</v>
      </c>
      <c r="AG662" s="25" t="s">
        <v>5253</v>
      </c>
    </row>
    <row r="663" spans="1:33" s="19" customFormat="1">
      <c r="A663" s="25" t="s">
        <v>3131</v>
      </c>
      <c r="B663" s="25" t="s">
        <v>3132</v>
      </c>
      <c r="C663" s="25" t="s">
        <v>1541</v>
      </c>
      <c r="D663" s="25" t="s">
        <v>11</v>
      </c>
      <c r="E663" s="25" t="s">
        <v>11</v>
      </c>
      <c r="F663" s="25" t="s">
        <v>11</v>
      </c>
      <c r="G663" s="25" t="s">
        <v>11</v>
      </c>
      <c r="H663" s="25" t="s">
        <v>2104</v>
      </c>
      <c r="I663" s="25" t="s">
        <v>11</v>
      </c>
      <c r="J663" s="25" t="s">
        <v>11</v>
      </c>
      <c r="K663" s="25" t="s">
        <v>11</v>
      </c>
      <c r="L663" s="25" t="s">
        <v>1623</v>
      </c>
      <c r="M663" s="25" t="s">
        <v>11</v>
      </c>
      <c r="N663" s="25" t="s">
        <v>11</v>
      </c>
      <c r="O663" s="25" t="s">
        <v>11</v>
      </c>
      <c r="P663" s="25" t="s">
        <v>11</v>
      </c>
      <c r="Q663" s="25" t="s">
        <v>11</v>
      </c>
      <c r="R663" s="25" t="s">
        <v>11</v>
      </c>
      <c r="S663" s="25" t="s">
        <v>11</v>
      </c>
      <c r="T663" s="25" t="s">
        <v>1775</v>
      </c>
      <c r="U663" s="25" t="s">
        <v>15</v>
      </c>
      <c r="V663" s="25" t="s">
        <v>11</v>
      </c>
      <c r="W663" s="25" t="s">
        <v>11</v>
      </c>
      <c r="X663" s="25">
        <v>0</v>
      </c>
      <c r="Y663" s="25" t="s">
        <v>11</v>
      </c>
      <c r="Z663" s="25" t="s">
        <v>1539</v>
      </c>
      <c r="AA663" s="25" t="s">
        <v>11</v>
      </c>
      <c r="AB663" s="25" t="s">
        <v>11</v>
      </c>
      <c r="AC663" s="25" t="s">
        <v>11</v>
      </c>
      <c r="AD663" s="25">
        <v>680</v>
      </c>
      <c r="AE663" s="25">
        <v>0</v>
      </c>
      <c r="AF663" s="25">
        <v>9086.7199999999993</v>
      </c>
      <c r="AG663" s="25" t="s">
        <v>3133</v>
      </c>
    </row>
    <row r="664" spans="1:33" s="19" customFormat="1">
      <c r="A664" s="25" t="s">
        <v>4283</v>
      </c>
      <c r="B664" s="25" t="s">
        <v>4284</v>
      </c>
      <c r="C664" s="25" t="s">
        <v>1536</v>
      </c>
      <c r="D664" s="25" t="s">
        <v>11</v>
      </c>
      <c r="E664" s="25" t="s">
        <v>11</v>
      </c>
      <c r="F664" s="25" t="s">
        <v>4285</v>
      </c>
      <c r="G664" s="25" t="s">
        <v>1569</v>
      </c>
      <c r="H664" s="25" t="s">
        <v>4286</v>
      </c>
      <c r="I664" s="25" t="s">
        <v>1797</v>
      </c>
      <c r="J664" s="25" t="s">
        <v>1623</v>
      </c>
      <c r="K664" s="25" t="s">
        <v>1551</v>
      </c>
      <c r="L664" s="25" t="s">
        <v>1623</v>
      </c>
      <c r="M664" s="25" t="s">
        <v>11</v>
      </c>
      <c r="N664" s="25" t="s">
        <v>11</v>
      </c>
      <c r="O664" s="25" t="s">
        <v>11</v>
      </c>
      <c r="P664" s="25" t="s">
        <v>11</v>
      </c>
      <c r="Q664" s="25" t="s">
        <v>4286</v>
      </c>
      <c r="R664" s="25" t="s">
        <v>11</v>
      </c>
      <c r="S664" s="25" t="s">
        <v>11</v>
      </c>
      <c r="T664" s="25" t="s">
        <v>11</v>
      </c>
      <c r="U664" s="25" t="s">
        <v>11</v>
      </c>
      <c r="V664" s="25" t="s">
        <v>11</v>
      </c>
      <c r="W664" s="25" t="s">
        <v>11</v>
      </c>
      <c r="X664" s="25">
        <v>0</v>
      </c>
      <c r="Y664" s="25" t="s">
        <v>11</v>
      </c>
      <c r="Z664" s="25" t="s">
        <v>1539</v>
      </c>
      <c r="AA664" s="25" t="s">
        <v>11</v>
      </c>
      <c r="AB664" s="25" t="s">
        <v>11</v>
      </c>
      <c r="AC664" s="25" t="s">
        <v>11</v>
      </c>
      <c r="AD664" s="25">
        <v>230</v>
      </c>
      <c r="AE664" s="25">
        <v>0</v>
      </c>
      <c r="AF664" s="25">
        <v>780</v>
      </c>
      <c r="AG664" s="25" t="s">
        <v>7163</v>
      </c>
    </row>
    <row r="665" spans="1:33" s="19" customFormat="1">
      <c r="A665" s="25" t="s">
        <v>4956</v>
      </c>
      <c r="B665" s="25" t="s">
        <v>4957</v>
      </c>
      <c r="C665" s="25" t="s">
        <v>1536</v>
      </c>
      <c r="D665" s="25" t="s">
        <v>11</v>
      </c>
      <c r="E665" s="25" t="s">
        <v>11</v>
      </c>
      <c r="F665" s="25" t="s">
        <v>11</v>
      </c>
      <c r="G665" s="25" t="s">
        <v>11</v>
      </c>
      <c r="H665" s="25" t="s">
        <v>1958</v>
      </c>
      <c r="I665" s="25" t="s">
        <v>11</v>
      </c>
      <c r="J665" s="25" t="s">
        <v>11</v>
      </c>
      <c r="K665" s="25" t="s">
        <v>11</v>
      </c>
      <c r="L665" s="25" t="s">
        <v>1623</v>
      </c>
      <c r="M665" s="25" t="s">
        <v>11</v>
      </c>
      <c r="N665" s="25" t="s">
        <v>11</v>
      </c>
      <c r="O665" s="25" t="s">
        <v>11</v>
      </c>
      <c r="P665" s="25" t="s">
        <v>11</v>
      </c>
      <c r="Q665" s="25" t="s">
        <v>11</v>
      </c>
      <c r="R665" s="25" t="s">
        <v>11</v>
      </c>
      <c r="S665" s="25" t="s">
        <v>11</v>
      </c>
      <c r="T665" s="25" t="s">
        <v>1651</v>
      </c>
      <c r="U665" s="25" t="s">
        <v>16</v>
      </c>
      <c r="V665" s="25" t="s">
        <v>11</v>
      </c>
      <c r="W665" s="25" t="s">
        <v>11</v>
      </c>
      <c r="X665" s="25">
        <v>0</v>
      </c>
      <c r="Y665" s="25" t="s">
        <v>11</v>
      </c>
      <c r="Z665" s="25" t="s">
        <v>1539</v>
      </c>
      <c r="AA665" s="25" t="s">
        <v>11</v>
      </c>
      <c r="AB665" s="25" t="s">
        <v>11</v>
      </c>
      <c r="AC665" s="25" t="s">
        <v>11</v>
      </c>
      <c r="AD665" s="25">
        <v>1680</v>
      </c>
      <c r="AE665" s="25">
        <v>0</v>
      </c>
      <c r="AF665" s="25">
        <v>29929</v>
      </c>
      <c r="AG665" s="25" t="s">
        <v>7458</v>
      </c>
    </row>
    <row r="666" spans="1:33" s="19" customFormat="1">
      <c r="A666" s="25" t="s">
        <v>3917</v>
      </c>
      <c r="B666" s="25" t="s">
        <v>3918</v>
      </c>
      <c r="C666" s="25" t="s">
        <v>1541</v>
      </c>
      <c r="D666" s="25" t="s">
        <v>11</v>
      </c>
      <c r="E666" s="25" t="s">
        <v>11</v>
      </c>
      <c r="F666" s="25" t="s">
        <v>11</v>
      </c>
      <c r="G666" s="25" t="s">
        <v>11</v>
      </c>
      <c r="H666" s="25" t="s">
        <v>1915</v>
      </c>
      <c r="I666" s="25" t="s">
        <v>11</v>
      </c>
      <c r="J666" s="25" t="s">
        <v>11</v>
      </c>
      <c r="K666" s="25" t="s">
        <v>11</v>
      </c>
      <c r="L666" s="25" t="s">
        <v>1623</v>
      </c>
      <c r="M666" s="25" t="s">
        <v>11</v>
      </c>
      <c r="N666" s="25" t="s">
        <v>11</v>
      </c>
      <c r="O666" s="25" t="s">
        <v>11</v>
      </c>
      <c r="P666" s="25" t="s">
        <v>11</v>
      </c>
      <c r="Q666" s="25" t="s">
        <v>11</v>
      </c>
      <c r="R666" s="25" t="s">
        <v>11</v>
      </c>
      <c r="S666" s="25" t="s">
        <v>11</v>
      </c>
      <c r="T666" s="25" t="s">
        <v>1697</v>
      </c>
      <c r="U666" s="25" t="s">
        <v>13</v>
      </c>
      <c r="V666" s="25" t="s">
        <v>11</v>
      </c>
      <c r="W666" s="25" t="s">
        <v>11</v>
      </c>
      <c r="X666" s="25">
        <v>0</v>
      </c>
      <c r="Y666" s="25" t="s">
        <v>11</v>
      </c>
      <c r="Z666" s="25" t="s">
        <v>1539</v>
      </c>
      <c r="AA666" s="25" t="s">
        <v>11</v>
      </c>
      <c r="AB666" s="25" t="s">
        <v>11</v>
      </c>
      <c r="AC666" s="25" t="s">
        <v>11</v>
      </c>
      <c r="AD666" s="25">
        <v>2000</v>
      </c>
      <c r="AE666" s="25">
        <v>0</v>
      </c>
      <c r="AF666" s="25">
        <v>21525</v>
      </c>
      <c r="AG666" s="25" t="s">
        <v>7459</v>
      </c>
    </row>
    <row r="667" spans="1:33" s="19" customFormat="1">
      <c r="A667" s="25" t="s">
        <v>3554</v>
      </c>
      <c r="B667" s="25" t="s">
        <v>3555</v>
      </c>
      <c r="C667" s="25" t="s">
        <v>1536</v>
      </c>
      <c r="D667" s="25" t="s">
        <v>11</v>
      </c>
      <c r="E667" s="25" t="s">
        <v>11</v>
      </c>
      <c r="F667" s="25" t="s">
        <v>3556</v>
      </c>
      <c r="G667" s="25" t="s">
        <v>1556</v>
      </c>
      <c r="H667" s="25" t="s">
        <v>3541</v>
      </c>
      <c r="I667" s="25" t="s">
        <v>1550</v>
      </c>
      <c r="J667" s="25" t="s">
        <v>1623</v>
      </c>
      <c r="K667" s="25" t="s">
        <v>1559</v>
      </c>
      <c r="L667" s="25" t="s">
        <v>1623</v>
      </c>
      <c r="M667" s="25" t="s">
        <v>11</v>
      </c>
      <c r="N667" s="25" t="s">
        <v>3542</v>
      </c>
      <c r="O667" s="25" t="s">
        <v>11</v>
      </c>
      <c r="P667" s="25" t="s">
        <v>11</v>
      </c>
      <c r="Q667" s="25" t="s">
        <v>3541</v>
      </c>
      <c r="R667" s="25" t="s">
        <v>11</v>
      </c>
      <c r="S667" s="25" t="s">
        <v>11</v>
      </c>
      <c r="T667" s="25" t="s">
        <v>11</v>
      </c>
      <c r="U667" s="25" t="s">
        <v>1563</v>
      </c>
      <c r="V667" s="25" t="s">
        <v>11</v>
      </c>
      <c r="W667" s="25" t="s">
        <v>11</v>
      </c>
      <c r="X667" s="25">
        <v>0</v>
      </c>
      <c r="Y667" s="25" t="s">
        <v>11</v>
      </c>
      <c r="Z667" s="25" t="s">
        <v>1539</v>
      </c>
      <c r="AA667" s="25" t="s">
        <v>11</v>
      </c>
      <c r="AB667" s="25" t="s">
        <v>11</v>
      </c>
      <c r="AC667" s="25" t="s">
        <v>11</v>
      </c>
      <c r="AD667" s="25">
        <v>0</v>
      </c>
      <c r="AE667" s="25">
        <v>0</v>
      </c>
      <c r="AF667" s="25">
        <v>780</v>
      </c>
      <c r="AG667" s="25" t="s">
        <v>2387</v>
      </c>
    </row>
    <row r="668" spans="1:33" s="19" customFormat="1">
      <c r="A668" s="25" t="s">
        <v>2713</v>
      </c>
      <c r="B668" s="25" t="s">
        <v>2714</v>
      </c>
      <c r="C668" s="25" t="s">
        <v>1536</v>
      </c>
      <c r="D668" s="25" t="s">
        <v>11</v>
      </c>
      <c r="E668" s="25" t="s">
        <v>11</v>
      </c>
      <c r="F668" s="25" t="s">
        <v>11</v>
      </c>
      <c r="G668" s="25" t="s">
        <v>11</v>
      </c>
      <c r="H668" s="25" t="s">
        <v>2715</v>
      </c>
      <c r="I668" s="25" t="s">
        <v>11</v>
      </c>
      <c r="J668" s="25" t="s">
        <v>11</v>
      </c>
      <c r="K668" s="25" t="s">
        <v>11</v>
      </c>
      <c r="L668" s="25" t="s">
        <v>1623</v>
      </c>
      <c r="M668" s="25" t="s">
        <v>11</v>
      </c>
      <c r="N668" s="25" t="s">
        <v>11</v>
      </c>
      <c r="O668" s="25" t="s">
        <v>11</v>
      </c>
      <c r="P668" s="25" t="s">
        <v>11</v>
      </c>
      <c r="Q668" s="25" t="s">
        <v>11</v>
      </c>
      <c r="R668" s="25" t="s">
        <v>11</v>
      </c>
      <c r="S668" s="25" t="s">
        <v>11</v>
      </c>
      <c r="T668" s="25" t="s">
        <v>1651</v>
      </c>
      <c r="U668" s="25" t="s">
        <v>14</v>
      </c>
      <c r="V668" s="25" t="s">
        <v>11</v>
      </c>
      <c r="W668" s="25" t="s">
        <v>11</v>
      </c>
      <c r="X668" s="25">
        <v>0</v>
      </c>
      <c r="Y668" s="25" t="s">
        <v>11</v>
      </c>
      <c r="Z668" s="25" t="s">
        <v>1539</v>
      </c>
      <c r="AA668" s="25" t="s">
        <v>11</v>
      </c>
      <c r="AB668" s="25" t="s">
        <v>11</v>
      </c>
      <c r="AC668" s="25" t="s">
        <v>11</v>
      </c>
      <c r="AD668" s="25">
        <v>960</v>
      </c>
      <c r="AE668" s="25">
        <v>0</v>
      </c>
      <c r="AF668" s="25">
        <v>13291.35</v>
      </c>
      <c r="AG668" s="25" t="s">
        <v>7460</v>
      </c>
    </row>
    <row r="669" spans="1:33" s="19" customFormat="1">
      <c r="A669" s="25" t="s">
        <v>3569</v>
      </c>
      <c r="B669" s="25" t="s">
        <v>3570</v>
      </c>
      <c r="C669" s="25" t="s">
        <v>1536</v>
      </c>
      <c r="D669" s="25" t="s">
        <v>11</v>
      </c>
      <c r="E669" s="25" t="s">
        <v>11</v>
      </c>
      <c r="F669" s="25" t="s">
        <v>11</v>
      </c>
      <c r="G669" s="25" t="s">
        <v>11</v>
      </c>
      <c r="H669" s="25" t="s">
        <v>3571</v>
      </c>
      <c r="I669" s="25" t="s">
        <v>11</v>
      </c>
      <c r="J669" s="25" t="s">
        <v>11</v>
      </c>
      <c r="K669" s="25" t="s">
        <v>11</v>
      </c>
      <c r="L669" s="25" t="s">
        <v>1623</v>
      </c>
      <c r="M669" s="25" t="s">
        <v>11</v>
      </c>
      <c r="N669" s="25" t="s">
        <v>11</v>
      </c>
      <c r="O669" s="25" t="s">
        <v>11</v>
      </c>
      <c r="P669" s="25" t="s">
        <v>11</v>
      </c>
      <c r="Q669" s="25" t="s">
        <v>11</v>
      </c>
      <c r="R669" s="25" t="s">
        <v>11</v>
      </c>
      <c r="S669" s="25" t="s">
        <v>11</v>
      </c>
      <c r="T669" s="25" t="s">
        <v>1651</v>
      </c>
      <c r="U669" s="25" t="s">
        <v>14</v>
      </c>
      <c r="V669" s="25" t="s">
        <v>11</v>
      </c>
      <c r="W669" s="25" t="s">
        <v>11</v>
      </c>
      <c r="X669" s="25">
        <v>0</v>
      </c>
      <c r="Y669" s="25" t="s">
        <v>11</v>
      </c>
      <c r="Z669" s="25" t="s">
        <v>1539</v>
      </c>
      <c r="AA669" s="25" t="s">
        <v>11</v>
      </c>
      <c r="AB669" s="25" t="s">
        <v>11</v>
      </c>
      <c r="AC669" s="25" t="s">
        <v>11</v>
      </c>
      <c r="AD669" s="25">
        <v>2240</v>
      </c>
      <c r="AE669" s="25">
        <v>0</v>
      </c>
      <c r="AF669" s="25">
        <v>11725.13</v>
      </c>
      <c r="AG669" s="25" t="s">
        <v>7461</v>
      </c>
    </row>
    <row r="670" spans="1:33" s="19" customFormat="1">
      <c r="A670" s="25" t="s">
        <v>4829</v>
      </c>
      <c r="B670" s="25" t="s">
        <v>4830</v>
      </c>
      <c r="C670" s="25" t="s">
        <v>1541</v>
      </c>
      <c r="D670" s="25" t="s">
        <v>11</v>
      </c>
      <c r="E670" s="25" t="s">
        <v>11</v>
      </c>
      <c r="F670" s="25" t="s">
        <v>11</v>
      </c>
      <c r="G670" s="25" t="s">
        <v>11</v>
      </c>
      <c r="H670" s="25" t="s">
        <v>4831</v>
      </c>
      <c r="I670" s="25" t="s">
        <v>11</v>
      </c>
      <c r="J670" s="25" t="s">
        <v>11</v>
      </c>
      <c r="K670" s="25" t="s">
        <v>11</v>
      </c>
      <c r="L670" s="25" t="s">
        <v>1623</v>
      </c>
      <c r="M670" s="25" t="s">
        <v>11</v>
      </c>
      <c r="N670" s="25" t="s">
        <v>11</v>
      </c>
      <c r="O670" s="25" t="s">
        <v>11</v>
      </c>
      <c r="P670" s="25" t="s">
        <v>11</v>
      </c>
      <c r="Q670" s="25" t="s">
        <v>11</v>
      </c>
      <c r="R670" s="25" t="s">
        <v>11</v>
      </c>
      <c r="S670" s="25" t="s">
        <v>11</v>
      </c>
      <c r="T670" s="25" t="s">
        <v>2535</v>
      </c>
      <c r="U670" s="25" t="s">
        <v>16</v>
      </c>
      <c r="V670" s="25" t="s">
        <v>11</v>
      </c>
      <c r="W670" s="25" t="s">
        <v>11</v>
      </c>
      <c r="X670" s="25">
        <v>0</v>
      </c>
      <c r="Y670" s="25" t="s">
        <v>11</v>
      </c>
      <c r="Z670" s="25" t="s">
        <v>1539</v>
      </c>
      <c r="AA670" s="25" t="s">
        <v>11</v>
      </c>
      <c r="AB670" s="25" t="s">
        <v>11</v>
      </c>
      <c r="AC670" s="25" t="s">
        <v>11</v>
      </c>
      <c r="AD670" s="25">
        <v>858</v>
      </c>
      <c r="AE670" s="25">
        <v>0</v>
      </c>
      <c r="AF670" s="25">
        <v>33871.919999999998</v>
      </c>
      <c r="AG670" s="25" t="s">
        <v>7462</v>
      </c>
    </row>
    <row r="671" spans="1:33" s="19" customFormat="1">
      <c r="A671" s="25" t="s">
        <v>5020</v>
      </c>
      <c r="B671" s="25" t="s">
        <v>5021</v>
      </c>
      <c r="C671" s="25" t="s">
        <v>1536</v>
      </c>
      <c r="D671" s="25" t="s">
        <v>11</v>
      </c>
      <c r="E671" s="25" t="s">
        <v>11</v>
      </c>
      <c r="F671" s="25" t="s">
        <v>11</v>
      </c>
      <c r="G671" s="25" t="s">
        <v>11</v>
      </c>
      <c r="H671" s="25" t="s">
        <v>3174</v>
      </c>
      <c r="I671" s="25" t="s">
        <v>11</v>
      </c>
      <c r="J671" s="25" t="s">
        <v>11</v>
      </c>
      <c r="K671" s="25" t="s">
        <v>11</v>
      </c>
      <c r="L671" s="25" t="s">
        <v>1623</v>
      </c>
      <c r="M671" s="25" t="s">
        <v>1643</v>
      </c>
      <c r="N671" s="25" t="s">
        <v>11</v>
      </c>
      <c r="O671" s="25" t="s">
        <v>11</v>
      </c>
      <c r="P671" s="25" t="s">
        <v>11</v>
      </c>
      <c r="Q671" s="25" t="s">
        <v>11</v>
      </c>
      <c r="R671" s="25" t="s">
        <v>11</v>
      </c>
      <c r="S671" s="25" t="s">
        <v>11</v>
      </c>
      <c r="T671" s="25" t="s">
        <v>1651</v>
      </c>
      <c r="U671" s="25" t="s">
        <v>16</v>
      </c>
      <c r="V671" s="25" t="s">
        <v>11</v>
      </c>
      <c r="W671" s="25" t="s">
        <v>11</v>
      </c>
      <c r="X671" s="25">
        <v>0</v>
      </c>
      <c r="Y671" s="25" t="s">
        <v>11</v>
      </c>
      <c r="Z671" s="25" t="s">
        <v>1539</v>
      </c>
      <c r="AA671" s="25" t="s">
        <v>11</v>
      </c>
      <c r="AB671" s="25" t="s">
        <v>11</v>
      </c>
      <c r="AC671" s="25" t="s">
        <v>11</v>
      </c>
      <c r="AD671" s="25">
        <v>3316</v>
      </c>
      <c r="AE671" s="25">
        <v>0</v>
      </c>
      <c r="AF671" s="25">
        <v>27036.41</v>
      </c>
      <c r="AG671" s="25" t="s">
        <v>7463</v>
      </c>
    </row>
    <row r="672" spans="1:33" s="19" customFormat="1">
      <c r="A672" s="25" t="s">
        <v>4848</v>
      </c>
      <c r="B672" s="25" t="s">
        <v>4849</v>
      </c>
      <c r="C672" s="25" t="s">
        <v>1541</v>
      </c>
      <c r="D672" s="25" t="s">
        <v>11</v>
      </c>
      <c r="E672" s="25" t="s">
        <v>11</v>
      </c>
      <c r="F672" s="25" t="s">
        <v>4850</v>
      </c>
      <c r="G672" s="25" t="s">
        <v>1569</v>
      </c>
      <c r="H672" s="25" t="s">
        <v>4851</v>
      </c>
      <c r="I672" s="25" t="s">
        <v>1547</v>
      </c>
      <c r="J672" s="25" t="s">
        <v>1623</v>
      </c>
      <c r="K672" s="25" t="s">
        <v>1537</v>
      </c>
      <c r="L672" s="25" t="s">
        <v>1623</v>
      </c>
      <c r="M672" s="25" t="s">
        <v>11</v>
      </c>
      <c r="N672" s="25" t="s">
        <v>11</v>
      </c>
      <c r="O672" s="25" t="s">
        <v>11</v>
      </c>
      <c r="P672" s="25" t="s">
        <v>11</v>
      </c>
      <c r="Q672" s="25" t="s">
        <v>11</v>
      </c>
      <c r="R672" s="25" t="s">
        <v>11</v>
      </c>
      <c r="S672" s="25" t="s">
        <v>11</v>
      </c>
      <c r="T672" s="25" t="s">
        <v>1852</v>
      </c>
      <c r="U672" s="25" t="s">
        <v>1563</v>
      </c>
      <c r="V672" s="25" t="s">
        <v>11</v>
      </c>
      <c r="W672" s="25" t="s">
        <v>11</v>
      </c>
      <c r="X672" s="25">
        <v>0</v>
      </c>
      <c r="Y672" s="25" t="s">
        <v>11</v>
      </c>
      <c r="Z672" s="25" t="s">
        <v>1539</v>
      </c>
      <c r="AA672" s="25" t="s">
        <v>11</v>
      </c>
      <c r="AB672" s="25" t="s">
        <v>11</v>
      </c>
      <c r="AC672" s="25" t="s">
        <v>11</v>
      </c>
      <c r="AD672" s="25">
        <v>230</v>
      </c>
      <c r="AE672" s="25">
        <v>0</v>
      </c>
      <c r="AF672" s="25">
        <v>980</v>
      </c>
      <c r="AG672" s="25" t="s">
        <v>1549</v>
      </c>
    </row>
    <row r="673" spans="1:33" s="19" customFormat="1">
      <c r="A673" s="25" t="s">
        <v>2266</v>
      </c>
      <c r="B673" s="25" t="s">
        <v>2267</v>
      </c>
      <c r="C673" s="25" t="s">
        <v>1536</v>
      </c>
      <c r="D673" s="25" t="s">
        <v>11</v>
      </c>
      <c r="E673" s="25" t="s">
        <v>11</v>
      </c>
      <c r="F673" s="25" t="s">
        <v>11</v>
      </c>
      <c r="G673" s="25" t="s">
        <v>11</v>
      </c>
      <c r="H673" s="25" t="s">
        <v>2268</v>
      </c>
      <c r="I673" s="25" t="s">
        <v>11</v>
      </c>
      <c r="J673" s="25" t="s">
        <v>11</v>
      </c>
      <c r="K673" s="25" t="s">
        <v>11</v>
      </c>
      <c r="L673" s="25" t="s">
        <v>1623</v>
      </c>
      <c r="M673" s="25" t="s">
        <v>11</v>
      </c>
      <c r="N673" s="25" t="s">
        <v>11</v>
      </c>
      <c r="O673" s="25" t="s">
        <v>11</v>
      </c>
      <c r="P673" s="25" t="s">
        <v>11</v>
      </c>
      <c r="Q673" s="25" t="s">
        <v>11</v>
      </c>
      <c r="R673" s="25" t="s">
        <v>11</v>
      </c>
      <c r="S673" s="25" t="s">
        <v>11</v>
      </c>
      <c r="T673" s="25" t="s">
        <v>1633</v>
      </c>
      <c r="U673" s="25" t="s">
        <v>14</v>
      </c>
      <c r="V673" s="25" t="s">
        <v>11</v>
      </c>
      <c r="W673" s="25" t="s">
        <v>11</v>
      </c>
      <c r="X673" s="25">
        <v>0</v>
      </c>
      <c r="Y673" s="25" t="s">
        <v>11</v>
      </c>
      <c r="Z673" s="25" t="s">
        <v>1645</v>
      </c>
      <c r="AA673" s="25" t="s">
        <v>1575</v>
      </c>
      <c r="AB673" s="25" t="s">
        <v>1940</v>
      </c>
      <c r="AC673" s="25" t="s">
        <v>958</v>
      </c>
      <c r="AD673" s="25">
        <v>0</v>
      </c>
      <c r="AE673" s="25">
        <v>0</v>
      </c>
      <c r="AF673" s="25">
        <v>0</v>
      </c>
      <c r="AG673" s="25" t="s">
        <v>7</v>
      </c>
    </row>
    <row r="674" spans="1:33" s="19" customFormat="1">
      <c r="A674" s="25" t="s">
        <v>4177</v>
      </c>
      <c r="B674" s="25" t="s">
        <v>4178</v>
      </c>
      <c r="C674" s="25" t="s">
        <v>1541</v>
      </c>
      <c r="D674" s="25" t="s">
        <v>11</v>
      </c>
      <c r="E674" s="25" t="s">
        <v>11</v>
      </c>
      <c r="F674" s="25" t="s">
        <v>11</v>
      </c>
      <c r="G674" s="25" t="s">
        <v>11</v>
      </c>
      <c r="H674" s="25" t="s">
        <v>4179</v>
      </c>
      <c r="I674" s="25" t="s">
        <v>11</v>
      </c>
      <c r="J674" s="25" t="s">
        <v>11</v>
      </c>
      <c r="K674" s="25" t="s">
        <v>11</v>
      </c>
      <c r="L674" s="25" t="s">
        <v>1623</v>
      </c>
      <c r="M674" s="25" t="s">
        <v>11</v>
      </c>
      <c r="N674" s="25" t="s">
        <v>11</v>
      </c>
      <c r="O674" s="25" t="s">
        <v>11</v>
      </c>
      <c r="P674" s="25" t="s">
        <v>11</v>
      </c>
      <c r="Q674" s="25" t="s">
        <v>11</v>
      </c>
      <c r="R674" s="25" t="s">
        <v>11</v>
      </c>
      <c r="S674" s="25" t="s">
        <v>11</v>
      </c>
      <c r="T674" s="25" t="s">
        <v>1661</v>
      </c>
      <c r="U674" s="25" t="s">
        <v>10</v>
      </c>
      <c r="V674" s="25" t="s">
        <v>11</v>
      </c>
      <c r="W674" s="25" t="s">
        <v>11</v>
      </c>
      <c r="X674" s="25">
        <v>0</v>
      </c>
      <c r="Y674" s="25" t="s">
        <v>11</v>
      </c>
      <c r="Z674" s="25" t="s">
        <v>1539</v>
      </c>
      <c r="AA674" s="25" t="s">
        <v>11</v>
      </c>
      <c r="AB674" s="25" t="s">
        <v>11</v>
      </c>
      <c r="AC674" s="25" t="s">
        <v>11</v>
      </c>
      <c r="AD674" s="25">
        <v>3360</v>
      </c>
      <c r="AE674" s="25">
        <v>0</v>
      </c>
      <c r="AF674" s="25">
        <v>30625</v>
      </c>
      <c r="AG674" s="25" t="s">
        <v>5084</v>
      </c>
    </row>
    <row r="675" spans="1:33" s="19" customFormat="1">
      <c r="A675" s="25" t="s">
        <v>3147</v>
      </c>
      <c r="B675" s="25" t="s">
        <v>3148</v>
      </c>
      <c r="C675" s="25" t="s">
        <v>1541</v>
      </c>
      <c r="D675" s="25" t="s">
        <v>11</v>
      </c>
      <c r="E675" s="25" t="s">
        <v>11</v>
      </c>
      <c r="F675" s="25" t="s">
        <v>3149</v>
      </c>
      <c r="G675" s="25" t="s">
        <v>1966</v>
      </c>
      <c r="H675" s="25" t="s">
        <v>3150</v>
      </c>
      <c r="I675" s="25" t="s">
        <v>11</v>
      </c>
      <c r="J675" s="25" t="s">
        <v>11</v>
      </c>
      <c r="K675" s="25" t="s">
        <v>1559</v>
      </c>
      <c r="L675" s="25" t="s">
        <v>1623</v>
      </c>
      <c r="M675" s="25" t="s">
        <v>11</v>
      </c>
      <c r="N675" s="25" t="s">
        <v>11</v>
      </c>
      <c r="O675" s="25" t="s">
        <v>11</v>
      </c>
      <c r="P675" s="25" t="s">
        <v>11</v>
      </c>
      <c r="Q675" s="25" t="s">
        <v>11</v>
      </c>
      <c r="R675" s="25" t="s">
        <v>11</v>
      </c>
      <c r="S675" s="25" t="s">
        <v>11</v>
      </c>
      <c r="T675" s="25" t="s">
        <v>1633</v>
      </c>
      <c r="U675" s="25" t="s">
        <v>16</v>
      </c>
      <c r="V675" s="25" t="s">
        <v>11</v>
      </c>
      <c r="W675" s="25" t="s">
        <v>11</v>
      </c>
      <c r="X675" s="25">
        <v>0</v>
      </c>
      <c r="Y675" s="25" t="s">
        <v>11</v>
      </c>
      <c r="Z675" s="25" t="s">
        <v>1539</v>
      </c>
      <c r="AA675" s="25" t="s">
        <v>11</v>
      </c>
      <c r="AB675" s="25" t="s">
        <v>11</v>
      </c>
      <c r="AC675" s="25" t="s">
        <v>11</v>
      </c>
      <c r="AD675" s="25">
        <v>0</v>
      </c>
      <c r="AE675" s="25">
        <v>0</v>
      </c>
      <c r="AF675" s="25">
        <v>3316</v>
      </c>
      <c r="AG675" s="25" t="s">
        <v>1148</v>
      </c>
    </row>
    <row r="676" spans="1:33" s="19" customFormat="1">
      <c r="A676" s="25" t="s">
        <v>1710</v>
      </c>
      <c r="B676" s="25" t="s">
        <v>1711</v>
      </c>
      <c r="C676" s="25" t="s">
        <v>1541</v>
      </c>
      <c r="D676" s="25" t="s">
        <v>11</v>
      </c>
      <c r="E676" s="25" t="s">
        <v>11</v>
      </c>
      <c r="F676" s="25" t="s">
        <v>11</v>
      </c>
      <c r="G676" s="25" t="s">
        <v>11</v>
      </c>
      <c r="H676" s="25" t="s">
        <v>1712</v>
      </c>
      <c r="I676" s="25" t="s">
        <v>11</v>
      </c>
      <c r="J676" s="25" t="s">
        <v>11</v>
      </c>
      <c r="K676" s="25" t="s">
        <v>11</v>
      </c>
      <c r="L676" s="25" t="s">
        <v>1623</v>
      </c>
      <c r="M676" s="25" t="s">
        <v>11</v>
      </c>
      <c r="N676" s="25" t="s">
        <v>11</v>
      </c>
      <c r="O676" s="25" t="s">
        <v>11</v>
      </c>
      <c r="P676" s="25" t="s">
        <v>11</v>
      </c>
      <c r="Q676" s="25" t="s">
        <v>11</v>
      </c>
      <c r="R676" s="25" t="s">
        <v>11</v>
      </c>
      <c r="S676" s="25" t="s">
        <v>11</v>
      </c>
      <c r="T676" s="25" t="s">
        <v>1633</v>
      </c>
      <c r="U676" s="25" t="s">
        <v>13</v>
      </c>
      <c r="V676" s="25" t="s">
        <v>11</v>
      </c>
      <c r="W676" s="25" t="s">
        <v>11</v>
      </c>
      <c r="X676" s="25">
        <v>0</v>
      </c>
      <c r="Y676" s="25" t="s">
        <v>11</v>
      </c>
      <c r="Z676" s="25" t="s">
        <v>1539</v>
      </c>
      <c r="AA676" s="25" t="s">
        <v>11</v>
      </c>
      <c r="AB676" s="25" t="s">
        <v>11</v>
      </c>
      <c r="AC676" s="25" t="s">
        <v>11</v>
      </c>
      <c r="AD676" s="25">
        <v>3050</v>
      </c>
      <c r="AE676" s="25">
        <v>0</v>
      </c>
      <c r="AF676" s="25">
        <v>23426.54</v>
      </c>
      <c r="AG676" s="25" t="s">
        <v>7464</v>
      </c>
    </row>
    <row r="677" spans="1:33" s="19" customFormat="1">
      <c r="A677" s="25" t="s">
        <v>4583</v>
      </c>
      <c r="B677" s="25" t="s">
        <v>4584</v>
      </c>
      <c r="C677" s="25" t="s">
        <v>1536</v>
      </c>
      <c r="D677" s="25" t="s">
        <v>11</v>
      </c>
      <c r="E677" s="25" t="s">
        <v>11</v>
      </c>
      <c r="F677" s="25" t="s">
        <v>11</v>
      </c>
      <c r="G677" s="25" t="s">
        <v>11</v>
      </c>
      <c r="H677" s="25" t="s">
        <v>4585</v>
      </c>
      <c r="I677" s="25" t="s">
        <v>1554</v>
      </c>
      <c r="J677" s="25" t="s">
        <v>1623</v>
      </c>
      <c r="K677" s="25" t="s">
        <v>1559</v>
      </c>
      <c r="L677" s="25" t="s">
        <v>1623</v>
      </c>
      <c r="M677" s="25" t="s">
        <v>11</v>
      </c>
      <c r="N677" s="25" t="s">
        <v>11</v>
      </c>
      <c r="O677" s="25" t="s">
        <v>11</v>
      </c>
      <c r="P677" s="25" t="s">
        <v>11</v>
      </c>
      <c r="Q677" s="25" t="s">
        <v>11</v>
      </c>
      <c r="R677" s="25" t="s">
        <v>11</v>
      </c>
      <c r="S677" s="25" t="s">
        <v>11</v>
      </c>
      <c r="T677" s="25" t="s">
        <v>1633</v>
      </c>
      <c r="U677" s="25" t="s">
        <v>10</v>
      </c>
      <c r="V677" s="25" t="s">
        <v>1546</v>
      </c>
      <c r="W677" s="25" t="s">
        <v>11</v>
      </c>
      <c r="X677" s="25">
        <v>0</v>
      </c>
      <c r="Y677" s="25" t="s">
        <v>11</v>
      </c>
      <c r="Z677" s="25" t="s">
        <v>1539</v>
      </c>
      <c r="AA677" s="25" t="s">
        <v>11</v>
      </c>
      <c r="AB677" s="25" t="s">
        <v>11</v>
      </c>
      <c r="AC677" s="25" t="s">
        <v>11</v>
      </c>
      <c r="AD677" s="25">
        <v>0</v>
      </c>
      <c r="AE677" s="25">
        <v>0</v>
      </c>
      <c r="AF677" s="25">
        <v>3316</v>
      </c>
      <c r="AG677" s="25" t="s">
        <v>1148</v>
      </c>
    </row>
    <row r="678" spans="1:33" s="19" customFormat="1">
      <c r="A678" s="25" t="s">
        <v>3840</v>
      </c>
      <c r="B678" s="25" t="s">
        <v>3841</v>
      </c>
      <c r="C678" s="25" t="s">
        <v>1541</v>
      </c>
      <c r="D678" s="25" t="s">
        <v>11</v>
      </c>
      <c r="E678" s="25" t="s">
        <v>11</v>
      </c>
      <c r="F678" s="25" t="s">
        <v>11</v>
      </c>
      <c r="G678" s="25" t="s">
        <v>11</v>
      </c>
      <c r="H678" s="25" t="s">
        <v>3838</v>
      </c>
      <c r="I678" s="25" t="s">
        <v>11</v>
      </c>
      <c r="J678" s="25" t="s">
        <v>11</v>
      </c>
      <c r="K678" s="25" t="s">
        <v>11</v>
      </c>
      <c r="L678" s="25" t="s">
        <v>1623</v>
      </c>
      <c r="M678" s="25" t="s">
        <v>11</v>
      </c>
      <c r="N678" s="25" t="s">
        <v>11</v>
      </c>
      <c r="O678" s="25" t="s">
        <v>11</v>
      </c>
      <c r="P678" s="25" t="s">
        <v>11</v>
      </c>
      <c r="Q678" s="25" t="s">
        <v>11</v>
      </c>
      <c r="R678" s="25" t="s">
        <v>11</v>
      </c>
      <c r="S678" s="25" t="s">
        <v>11</v>
      </c>
      <c r="T678" s="25" t="s">
        <v>1651</v>
      </c>
      <c r="U678" s="25" t="s">
        <v>13</v>
      </c>
      <c r="V678" s="25" t="s">
        <v>11</v>
      </c>
      <c r="W678" s="25" t="s">
        <v>11</v>
      </c>
      <c r="X678" s="25">
        <v>0</v>
      </c>
      <c r="Y678" s="25" t="s">
        <v>11</v>
      </c>
      <c r="Z678" s="25" t="s">
        <v>1539</v>
      </c>
      <c r="AA678" s="25" t="s">
        <v>11</v>
      </c>
      <c r="AB678" s="25" t="s">
        <v>11</v>
      </c>
      <c r="AC678" s="25" t="s">
        <v>11</v>
      </c>
      <c r="AD678" s="25">
        <v>0</v>
      </c>
      <c r="AE678" s="25">
        <v>0</v>
      </c>
      <c r="AF678" s="25">
        <v>3384.65</v>
      </c>
      <c r="AG678" s="25" t="s">
        <v>7465</v>
      </c>
    </row>
    <row r="679" spans="1:33" s="19" customFormat="1">
      <c r="A679" s="25" t="s">
        <v>2511</v>
      </c>
      <c r="B679" s="25" t="s">
        <v>2512</v>
      </c>
      <c r="C679" s="25" t="s">
        <v>1541</v>
      </c>
      <c r="D679" s="25" t="s">
        <v>11</v>
      </c>
      <c r="E679" s="25" t="s">
        <v>11</v>
      </c>
      <c r="F679" s="25" t="s">
        <v>11</v>
      </c>
      <c r="G679" s="25" t="s">
        <v>11</v>
      </c>
      <c r="H679" s="25" t="s">
        <v>2513</v>
      </c>
      <c r="I679" s="25" t="s">
        <v>11</v>
      </c>
      <c r="J679" s="25" t="s">
        <v>11</v>
      </c>
      <c r="K679" s="25" t="s">
        <v>11</v>
      </c>
      <c r="L679" s="25" t="s">
        <v>1623</v>
      </c>
      <c r="M679" s="25" t="s">
        <v>11</v>
      </c>
      <c r="N679" s="25" t="s">
        <v>11</v>
      </c>
      <c r="O679" s="25" t="s">
        <v>11</v>
      </c>
      <c r="P679" s="25" t="s">
        <v>11</v>
      </c>
      <c r="Q679" s="25" t="s">
        <v>11</v>
      </c>
      <c r="R679" s="25" t="s">
        <v>11</v>
      </c>
      <c r="S679" s="25" t="s">
        <v>11</v>
      </c>
      <c r="T679" s="25" t="s">
        <v>1775</v>
      </c>
      <c r="U679" s="25" t="s">
        <v>15</v>
      </c>
      <c r="V679" s="25" t="s">
        <v>11</v>
      </c>
      <c r="W679" s="25" t="s">
        <v>11</v>
      </c>
      <c r="X679" s="25">
        <v>0</v>
      </c>
      <c r="Y679" s="25" t="s">
        <v>11</v>
      </c>
      <c r="Z679" s="25" t="s">
        <v>1645</v>
      </c>
      <c r="AA679" s="25" t="s">
        <v>1575</v>
      </c>
      <c r="AB679" s="25" t="s">
        <v>1708</v>
      </c>
      <c r="AC679" s="25" t="s">
        <v>62</v>
      </c>
      <c r="AD679" s="25">
        <v>0</v>
      </c>
      <c r="AE679" s="25">
        <v>0</v>
      </c>
      <c r="AF679" s="25">
        <v>0</v>
      </c>
      <c r="AG679" s="25" t="s">
        <v>7</v>
      </c>
    </row>
    <row r="680" spans="1:33" s="19" customFormat="1">
      <c r="A680" s="25" t="s">
        <v>3745</v>
      </c>
      <c r="B680" s="25" t="s">
        <v>3746</v>
      </c>
      <c r="C680" s="25" t="s">
        <v>1536</v>
      </c>
      <c r="D680" s="25" t="s">
        <v>11</v>
      </c>
      <c r="E680" s="25" t="s">
        <v>11</v>
      </c>
      <c r="F680" s="25" t="s">
        <v>11</v>
      </c>
      <c r="G680" s="25" t="s">
        <v>11</v>
      </c>
      <c r="H680" s="25" t="s">
        <v>3427</v>
      </c>
      <c r="I680" s="25" t="s">
        <v>11</v>
      </c>
      <c r="J680" s="25" t="s">
        <v>11</v>
      </c>
      <c r="K680" s="25" t="s">
        <v>11</v>
      </c>
      <c r="L680" s="25" t="s">
        <v>1623</v>
      </c>
      <c r="M680" s="25" t="s">
        <v>11</v>
      </c>
      <c r="N680" s="25" t="s">
        <v>11</v>
      </c>
      <c r="O680" s="25" t="s">
        <v>11</v>
      </c>
      <c r="P680" s="25" t="s">
        <v>11</v>
      </c>
      <c r="Q680" s="25" t="s">
        <v>11</v>
      </c>
      <c r="R680" s="25" t="s">
        <v>11</v>
      </c>
      <c r="S680" s="25" t="s">
        <v>11</v>
      </c>
      <c r="T680" s="25" t="s">
        <v>1633</v>
      </c>
      <c r="U680" s="25" t="s">
        <v>10</v>
      </c>
      <c r="V680" s="25" t="s">
        <v>11</v>
      </c>
      <c r="W680" s="25" t="s">
        <v>11</v>
      </c>
      <c r="X680" s="25">
        <v>0</v>
      </c>
      <c r="Y680" s="25" t="s">
        <v>11</v>
      </c>
      <c r="Z680" s="25" t="s">
        <v>1539</v>
      </c>
      <c r="AA680" s="25" t="s">
        <v>11</v>
      </c>
      <c r="AB680" s="25" t="s">
        <v>11</v>
      </c>
      <c r="AC680" s="25" t="s">
        <v>11</v>
      </c>
      <c r="AD680" s="25">
        <v>560</v>
      </c>
      <c r="AE680" s="25">
        <v>0</v>
      </c>
      <c r="AF680" s="25">
        <v>9456.92</v>
      </c>
      <c r="AG680" s="25" t="s">
        <v>7466</v>
      </c>
    </row>
    <row r="681" spans="1:33" s="19" customFormat="1">
      <c r="A681" s="25" t="s">
        <v>4378</v>
      </c>
      <c r="B681" s="25" t="s">
        <v>4379</v>
      </c>
      <c r="C681" s="25" t="s">
        <v>1536</v>
      </c>
      <c r="D681" s="25" t="s">
        <v>11</v>
      </c>
      <c r="E681" s="25" t="s">
        <v>11</v>
      </c>
      <c r="F681" s="25" t="s">
        <v>4380</v>
      </c>
      <c r="G681" s="25" t="s">
        <v>1630</v>
      </c>
      <c r="H681" s="25" t="s">
        <v>4381</v>
      </c>
      <c r="I681" s="25" t="s">
        <v>1547</v>
      </c>
      <c r="J681" s="25" t="s">
        <v>1623</v>
      </c>
      <c r="K681" s="25" t="s">
        <v>1537</v>
      </c>
      <c r="L681" s="25" t="s">
        <v>1623</v>
      </c>
      <c r="M681" s="25" t="s">
        <v>11</v>
      </c>
      <c r="N681" s="25" t="s">
        <v>11</v>
      </c>
      <c r="O681" s="25" t="s">
        <v>11</v>
      </c>
      <c r="P681" s="25" t="s">
        <v>11</v>
      </c>
      <c r="Q681" s="25" t="s">
        <v>4381</v>
      </c>
      <c r="R681" s="25" t="s">
        <v>11</v>
      </c>
      <c r="S681" s="25" t="s">
        <v>11</v>
      </c>
      <c r="T681" s="25" t="s">
        <v>2350</v>
      </c>
      <c r="U681" s="25" t="s">
        <v>16</v>
      </c>
      <c r="V681" s="25" t="s">
        <v>11</v>
      </c>
      <c r="W681" s="25" t="s">
        <v>11</v>
      </c>
      <c r="X681" s="25">
        <v>0</v>
      </c>
      <c r="Y681" s="25" t="s">
        <v>11</v>
      </c>
      <c r="Z681" s="25" t="s">
        <v>1539</v>
      </c>
      <c r="AA681" s="25" t="s">
        <v>11</v>
      </c>
      <c r="AB681" s="25" t="s">
        <v>11</v>
      </c>
      <c r="AC681" s="25" t="s">
        <v>11</v>
      </c>
      <c r="AD681" s="25">
        <v>0</v>
      </c>
      <c r="AE681" s="25">
        <v>0</v>
      </c>
      <c r="AF681" s="25">
        <v>1880</v>
      </c>
      <c r="AG681" s="25" t="s">
        <v>1555</v>
      </c>
    </row>
    <row r="682" spans="1:33" s="19" customFormat="1">
      <c r="A682" s="25" t="s">
        <v>5196</v>
      </c>
      <c r="B682" s="25" t="s">
        <v>5197</v>
      </c>
      <c r="C682" s="25" t="s">
        <v>1541</v>
      </c>
      <c r="D682" s="25" t="s">
        <v>11</v>
      </c>
      <c r="E682" s="25" t="s">
        <v>11</v>
      </c>
      <c r="F682" s="25" t="s">
        <v>11</v>
      </c>
      <c r="G682" s="25" t="s">
        <v>11</v>
      </c>
      <c r="H682" s="25" t="s">
        <v>5198</v>
      </c>
      <c r="I682" s="25" t="s">
        <v>11</v>
      </c>
      <c r="J682" s="25" t="s">
        <v>11</v>
      </c>
      <c r="K682" s="25" t="s">
        <v>11</v>
      </c>
      <c r="L682" s="25" t="s">
        <v>1623</v>
      </c>
      <c r="M682" s="25" t="s">
        <v>11</v>
      </c>
      <c r="N682" s="25" t="s">
        <v>11</v>
      </c>
      <c r="O682" s="25" t="s">
        <v>11</v>
      </c>
      <c r="P682" s="25" t="s">
        <v>11</v>
      </c>
      <c r="Q682" s="25" t="s">
        <v>11</v>
      </c>
      <c r="R682" s="25" t="s">
        <v>11</v>
      </c>
      <c r="S682" s="25" t="s">
        <v>11</v>
      </c>
      <c r="T682" s="25" t="s">
        <v>1670</v>
      </c>
      <c r="U682" s="25" t="s">
        <v>16</v>
      </c>
      <c r="V682" s="25" t="s">
        <v>11</v>
      </c>
      <c r="W682" s="25" t="s">
        <v>11</v>
      </c>
      <c r="X682" s="25">
        <v>0</v>
      </c>
      <c r="Y682" s="25" t="s">
        <v>11</v>
      </c>
      <c r="Z682" s="25" t="s">
        <v>1539</v>
      </c>
      <c r="AA682" s="25" t="s">
        <v>11</v>
      </c>
      <c r="AB682" s="25" t="s">
        <v>11</v>
      </c>
      <c r="AC682" s="25" t="s">
        <v>11</v>
      </c>
      <c r="AD682" s="25">
        <v>0</v>
      </c>
      <c r="AE682" s="25">
        <v>0</v>
      </c>
      <c r="AF682" s="25">
        <v>17800</v>
      </c>
      <c r="AG682" s="25" t="s">
        <v>2954</v>
      </c>
    </row>
    <row r="683" spans="1:33" s="19" customFormat="1">
      <c r="A683" s="25" t="s">
        <v>2774</v>
      </c>
      <c r="B683" s="25" t="s">
        <v>2775</v>
      </c>
      <c r="C683" s="25" t="s">
        <v>1541</v>
      </c>
      <c r="D683" s="25" t="s">
        <v>11</v>
      </c>
      <c r="E683" s="25" t="s">
        <v>11</v>
      </c>
      <c r="F683" s="25" t="s">
        <v>11</v>
      </c>
      <c r="G683" s="25" t="s">
        <v>11</v>
      </c>
      <c r="H683" s="25" t="s">
        <v>2493</v>
      </c>
      <c r="I683" s="25" t="s">
        <v>11</v>
      </c>
      <c r="J683" s="25" t="s">
        <v>11</v>
      </c>
      <c r="K683" s="25" t="s">
        <v>11</v>
      </c>
      <c r="L683" s="25" t="s">
        <v>1623</v>
      </c>
      <c r="M683" s="25" t="s">
        <v>1643</v>
      </c>
      <c r="N683" s="25" t="s">
        <v>11</v>
      </c>
      <c r="O683" s="25" t="s">
        <v>11</v>
      </c>
      <c r="P683" s="25" t="s">
        <v>11</v>
      </c>
      <c r="Q683" s="25" t="s">
        <v>11</v>
      </c>
      <c r="R683" s="25" t="s">
        <v>11</v>
      </c>
      <c r="S683" s="25" t="s">
        <v>11</v>
      </c>
      <c r="T683" s="25" t="s">
        <v>1651</v>
      </c>
      <c r="U683" s="25" t="s">
        <v>1544</v>
      </c>
      <c r="V683" s="25" t="s">
        <v>11</v>
      </c>
      <c r="W683" s="25" t="s">
        <v>11</v>
      </c>
      <c r="X683" s="25">
        <v>0</v>
      </c>
      <c r="Y683" s="25" t="s">
        <v>11</v>
      </c>
      <c r="Z683" s="25" t="s">
        <v>1645</v>
      </c>
      <c r="AA683" s="25" t="s">
        <v>1646</v>
      </c>
      <c r="AB683" s="25" t="s">
        <v>1716</v>
      </c>
      <c r="AC683" s="25" t="s">
        <v>11</v>
      </c>
      <c r="AD683" s="25">
        <v>0</v>
      </c>
      <c r="AE683" s="25">
        <v>0</v>
      </c>
      <c r="AF683" s="25">
        <v>375.23</v>
      </c>
      <c r="AG683" s="25" t="s">
        <v>2776</v>
      </c>
    </row>
    <row r="684" spans="1:33" s="19" customFormat="1">
      <c r="A684" s="25" t="s">
        <v>2743</v>
      </c>
      <c r="B684" s="25" t="s">
        <v>2744</v>
      </c>
      <c r="C684" s="25" t="s">
        <v>1536</v>
      </c>
      <c r="D684" s="25" t="s">
        <v>11</v>
      </c>
      <c r="E684" s="25" t="s">
        <v>11</v>
      </c>
      <c r="F684" s="25" t="s">
        <v>11</v>
      </c>
      <c r="G684" s="25" t="s">
        <v>11</v>
      </c>
      <c r="H684" s="25" t="s">
        <v>1706</v>
      </c>
      <c r="I684" s="25" t="s">
        <v>11</v>
      </c>
      <c r="J684" s="25" t="s">
        <v>11</v>
      </c>
      <c r="K684" s="25" t="s">
        <v>11</v>
      </c>
      <c r="L684" s="25" t="s">
        <v>1623</v>
      </c>
      <c r="M684" s="25" t="s">
        <v>11</v>
      </c>
      <c r="N684" s="25" t="s">
        <v>11</v>
      </c>
      <c r="O684" s="25" t="s">
        <v>11</v>
      </c>
      <c r="P684" s="25" t="s">
        <v>11</v>
      </c>
      <c r="Q684" s="25" t="s">
        <v>11</v>
      </c>
      <c r="R684" s="25" t="s">
        <v>11</v>
      </c>
      <c r="S684" s="25" t="s">
        <v>11</v>
      </c>
      <c r="T684" s="25" t="s">
        <v>1651</v>
      </c>
      <c r="U684" s="25" t="s">
        <v>16</v>
      </c>
      <c r="V684" s="25" t="s">
        <v>11</v>
      </c>
      <c r="W684" s="25" t="s">
        <v>11</v>
      </c>
      <c r="X684" s="25">
        <v>0</v>
      </c>
      <c r="Y684" s="25" t="s">
        <v>11</v>
      </c>
      <c r="Z684" s="25" t="s">
        <v>1539</v>
      </c>
      <c r="AA684" s="25" t="s">
        <v>11</v>
      </c>
      <c r="AB684" s="25" t="s">
        <v>11</v>
      </c>
      <c r="AC684" s="25" t="s">
        <v>11</v>
      </c>
      <c r="AD684" s="25">
        <v>840</v>
      </c>
      <c r="AE684" s="25">
        <v>0</v>
      </c>
      <c r="AF684" s="25">
        <v>16195.25</v>
      </c>
      <c r="AG684" s="25" t="s">
        <v>7467</v>
      </c>
    </row>
    <row r="685" spans="1:33" s="19" customFormat="1">
      <c r="A685" s="25" t="s">
        <v>2341</v>
      </c>
      <c r="B685" s="25" t="s">
        <v>2342</v>
      </c>
      <c r="C685" s="25" t="s">
        <v>1541</v>
      </c>
      <c r="D685" s="25" t="s">
        <v>11</v>
      </c>
      <c r="E685" s="25" t="s">
        <v>11</v>
      </c>
      <c r="F685" s="25" t="s">
        <v>2343</v>
      </c>
      <c r="G685" s="25" t="s">
        <v>1630</v>
      </c>
      <c r="H685" s="25" t="s">
        <v>2344</v>
      </c>
      <c r="I685" s="25" t="s">
        <v>1547</v>
      </c>
      <c r="J685" s="25" t="s">
        <v>1623</v>
      </c>
      <c r="K685" s="25" t="s">
        <v>1537</v>
      </c>
      <c r="L685" s="25" t="s">
        <v>1623</v>
      </c>
      <c r="M685" s="25" t="s">
        <v>11</v>
      </c>
      <c r="N685" s="25" t="s">
        <v>11</v>
      </c>
      <c r="O685" s="25" t="s">
        <v>2345</v>
      </c>
      <c r="P685" s="25" t="s">
        <v>11</v>
      </c>
      <c r="Q685" s="25" t="s">
        <v>2344</v>
      </c>
      <c r="R685" s="25" t="s">
        <v>11</v>
      </c>
      <c r="S685" s="25" t="s">
        <v>11</v>
      </c>
      <c r="T685" s="25" t="s">
        <v>1768</v>
      </c>
      <c r="U685" s="25" t="s">
        <v>16</v>
      </c>
      <c r="V685" s="25" t="s">
        <v>11</v>
      </c>
      <c r="W685" s="25" t="s">
        <v>11</v>
      </c>
      <c r="X685" s="25">
        <v>0</v>
      </c>
      <c r="Y685" s="25" t="s">
        <v>11</v>
      </c>
      <c r="Z685" s="25" t="s">
        <v>1539</v>
      </c>
      <c r="AA685" s="25" t="s">
        <v>11</v>
      </c>
      <c r="AB685" s="25" t="s">
        <v>11</v>
      </c>
      <c r="AC685" s="25" t="s">
        <v>11</v>
      </c>
      <c r="AD685" s="25">
        <v>0</v>
      </c>
      <c r="AE685" s="25">
        <v>0</v>
      </c>
      <c r="AF685" s="25">
        <v>1880</v>
      </c>
      <c r="AG685" s="25" t="s">
        <v>1555</v>
      </c>
    </row>
    <row r="686" spans="1:33" s="19" customFormat="1">
      <c r="A686" s="25" t="s">
        <v>3294</v>
      </c>
      <c r="B686" s="25" t="s">
        <v>3295</v>
      </c>
      <c r="C686" s="25" t="s">
        <v>1536</v>
      </c>
      <c r="D686" s="25" t="s">
        <v>11</v>
      </c>
      <c r="E686" s="25" t="s">
        <v>11</v>
      </c>
      <c r="F686" s="25" t="s">
        <v>11</v>
      </c>
      <c r="G686" s="25" t="s">
        <v>11</v>
      </c>
      <c r="H686" s="25" t="s">
        <v>3296</v>
      </c>
      <c r="I686" s="25" t="s">
        <v>1547</v>
      </c>
      <c r="J686" s="25" t="s">
        <v>1623</v>
      </c>
      <c r="K686" s="25" t="s">
        <v>1559</v>
      </c>
      <c r="L686" s="25" t="s">
        <v>1023</v>
      </c>
      <c r="M686" s="25" t="s">
        <v>11</v>
      </c>
      <c r="N686" s="25" t="s">
        <v>11</v>
      </c>
      <c r="O686" s="25" t="s">
        <v>11</v>
      </c>
      <c r="P686" s="25" t="s">
        <v>11</v>
      </c>
      <c r="Q686" s="25" t="s">
        <v>11</v>
      </c>
      <c r="R686" s="25" t="s">
        <v>11</v>
      </c>
      <c r="S686" s="25" t="s">
        <v>11</v>
      </c>
      <c r="T686" s="25" t="s">
        <v>11</v>
      </c>
      <c r="U686" s="25" t="s">
        <v>1563</v>
      </c>
      <c r="V686" s="25" t="s">
        <v>11</v>
      </c>
      <c r="W686" s="25" t="s">
        <v>11</v>
      </c>
      <c r="X686" s="25">
        <v>0</v>
      </c>
      <c r="Y686" s="25" t="s">
        <v>11</v>
      </c>
      <c r="Z686" s="25" t="s">
        <v>1539</v>
      </c>
      <c r="AA686" s="25" t="s">
        <v>11</v>
      </c>
      <c r="AB686" s="25" t="s">
        <v>11</v>
      </c>
      <c r="AC686" s="25" t="s">
        <v>11</v>
      </c>
      <c r="AD686" s="25">
        <v>460</v>
      </c>
      <c r="AE686" s="25">
        <v>0</v>
      </c>
      <c r="AF686" s="25">
        <v>760</v>
      </c>
      <c r="AG686" s="25" t="s">
        <v>1986</v>
      </c>
    </row>
    <row r="687" spans="1:33" s="19" customFormat="1">
      <c r="A687" s="25" t="s">
        <v>2272</v>
      </c>
      <c r="B687" s="25" t="s">
        <v>2273</v>
      </c>
      <c r="C687" s="25" t="s">
        <v>1541</v>
      </c>
      <c r="D687" s="25" t="s">
        <v>11</v>
      </c>
      <c r="E687" s="25" t="s">
        <v>11</v>
      </c>
      <c r="F687" s="25" t="s">
        <v>11</v>
      </c>
      <c r="G687" s="25" t="s">
        <v>11</v>
      </c>
      <c r="H687" s="25" t="s">
        <v>2274</v>
      </c>
      <c r="I687" s="25" t="s">
        <v>11</v>
      </c>
      <c r="J687" s="25" t="s">
        <v>11</v>
      </c>
      <c r="K687" s="25" t="s">
        <v>11</v>
      </c>
      <c r="L687" s="25" t="s">
        <v>1623</v>
      </c>
      <c r="M687" s="25" t="s">
        <v>11</v>
      </c>
      <c r="N687" s="25" t="s">
        <v>11</v>
      </c>
      <c r="O687" s="25" t="s">
        <v>11</v>
      </c>
      <c r="P687" s="25" t="s">
        <v>11</v>
      </c>
      <c r="Q687" s="25" t="s">
        <v>11</v>
      </c>
      <c r="R687" s="25" t="s">
        <v>11</v>
      </c>
      <c r="S687" s="25" t="s">
        <v>11</v>
      </c>
      <c r="T687" s="25" t="s">
        <v>1651</v>
      </c>
      <c r="U687" s="25" t="s">
        <v>10</v>
      </c>
      <c r="V687" s="25" t="s">
        <v>11</v>
      </c>
      <c r="W687" s="25" t="s">
        <v>11</v>
      </c>
      <c r="X687" s="25">
        <v>0</v>
      </c>
      <c r="Y687" s="25" t="s">
        <v>11</v>
      </c>
      <c r="Z687" s="25" t="s">
        <v>1539</v>
      </c>
      <c r="AA687" s="25" t="s">
        <v>11</v>
      </c>
      <c r="AB687" s="25" t="s">
        <v>11</v>
      </c>
      <c r="AC687" s="25" t="s">
        <v>11</v>
      </c>
      <c r="AD687" s="25">
        <v>1960</v>
      </c>
      <c r="AE687" s="25">
        <v>0</v>
      </c>
      <c r="AF687" s="25">
        <v>22586.67</v>
      </c>
      <c r="AG687" s="25" t="s">
        <v>7468</v>
      </c>
    </row>
    <row r="688" spans="1:33" s="19" customFormat="1">
      <c r="A688" s="25" t="s">
        <v>4919</v>
      </c>
      <c r="B688" s="25" t="s">
        <v>4920</v>
      </c>
      <c r="C688" s="25" t="s">
        <v>1541</v>
      </c>
      <c r="D688" s="25" t="s">
        <v>11</v>
      </c>
      <c r="E688" s="25" t="s">
        <v>11</v>
      </c>
      <c r="F688" s="25" t="s">
        <v>11</v>
      </c>
      <c r="G688" s="25" t="s">
        <v>11</v>
      </c>
      <c r="H688" s="25" t="s">
        <v>4921</v>
      </c>
      <c r="I688" s="25" t="s">
        <v>11</v>
      </c>
      <c r="J688" s="25" t="s">
        <v>11</v>
      </c>
      <c r="K688" s="25" t="s">
        <v>11</v>
      </c>
      <c r="L688" s="25" t="s">
        <v>1623</v>
      </c>
      <c r="M688" s="25" t="s">
        <v>11</v>
      </c>
      <c r="N688" s="25" t="s">
        <v>11</v>
      </c>
      <c r="O688" s="25" t="s">
        <v>11</v>
      </c>
      <c r="P688" s="25" t="s">
        <v>11</v>
      </c>
      <c r="Q688" s="25" t="s">
        <v>11</v>
      </c>
      <c r="R688" s="25" t="s">
        <v>11</v>
      </c>
      <c r="S688" s="25" t="s">
        <v>11</v>
      </c>
      <c r="T688" s="25" t="s">
        <v>1661</v>
      </c>
      <c r="U688" s="25" t="s">
        <v>18</v>
      </c>
      <c r="V688" s="25" t="s">
        <v>11</v>
      </c>
      <c r="W688" s="25" t="s">
        <v>11</v>
      </c>
      <c r="X688" s="25">
        <v>0</v>
      </c>
      <c r="Y688" s="25" t="s">
        <v>11</v>
      </c>
      <c r="Z688" s="25" t="s">
        <v>1539</v>
      </c>
      <c r="AA688" s="25" t="s">
        <v>11</v>
      </c>
      <c r="AB688" s="25" t="s">
        <v>11</v>
      </c>
      <c r="AC688" s="25" t="s">
        <v>11</v>
      </c>
      <c r="AD688" s="25">
        <v>0</v>
      </c>
      <c r="AE688" s="25">
        <v>0</v>
      </c>
      <c r="AF688" s="25">
        <v>10278.57</v>
      </c>
      <c r="AG688" s="25" t="s">
        <v>7469</v>
      </c>
    </row>
    <row r="689" spans="1:33" s="19" customFormat="1">
      <c r="A689" s="25" t="s">
        <v>4458</v>
      </c>
      <c r="B689" s="25" t="s">
        <v>4459</v>
      </c>
      <c r="C689" s="25" t="s">
        <v>1536</v>
      </c>
      <c r="D689" s="25" t="s">
        <v>11</v>
      </c>
      <c r="E689" s="25" t="s">
        <v>11</v>
      </c>
      <c r="F689" s="25" t="s">
        <v>11</v>
      </c>
      <c r="G689" s="25" t="s">
        <v>11</v>
      </c>
      <c r="H689" s="25" t="s">
        <v>4460</v>
      </c>
      <c r="I689" s="25" t="s">
        <v>11</v>
      </c>
      <c r="J689" s="25" t="s">
        <v>11</v>
      </c>
      <c r="K689" s="25" t="s">
        <v>11</v>
      </c>
      <c r="L689" s="25" t="s">
        <v>1623</v>
      </c>
      <c r="M689" s="25" t="s">
        <v>11</v>
      </c>
      <c r="N689" s="25" t="s">
        <v>11</v>
      </c>
      <c r="O689" s="25" t="s">
        <v>11</v>
      </c>
      <c r="P689" s="25" t="s">
        <v>11</v>
      </c>
      <c r="Q689" s="25" t="s">
        <v>11</v>
      </c>
      <c r="R689" s="25" t="s">
        <v>11</v>
      </c>
      <c r="S689" s="25" t="s">
        <v>11</v>
      </c>
      <c r="T689" s="25" t="s">
        <v>1651</v>
      </c>
      <c r="U689" s="25" t="s">
        <v>12</v>
      </c>
      <c r="V689" s="25" t="s">
        <v>11</v>
      </c>
      <c r="W689" s="25" t="s">
        <v>11</v>
      </c>
      <c r="X689" s="25">
        <v>0</v>
      </c>
      <c r="Y689" s="25" t="s">
        <v>11</v>
      </c>
      <c r="Z689" s="25" t="s">
        <v>1539</v>
      </c>
      <c r="AA689" s="25" t="s">
        <v>11</v>
      </c>
      <c r="AB689" s="25" t="s">
        <v>11</v>
      </c>
      <c r="AC689" s="25" t="s">
        <v>11</v>
      </c>
      <c r="AD689" s="25">
        <v>800</v>
      </c>
      <c r="AE689" s="25">
        <v>0</v>
      </c>
      <c r="AF689" s="25">
        <v>13501.87</v>
      </c>
      <c r="AG689" s="25" t="s">
        <v>7470</v>
      </c>
    </row>
    <row r="690" spans="1:33" s="19" customFormat="1">
      <c r="A690" s="25" t="s">
        <v>5073</v>
      </c>
      <c r="B690" s="25" t="s">
        <v>5074</v>
      </c>
      <c r="C690" s="25" t="s">
        <v>1541</v>
      </c>
      <c r="D690" s="25" t="s">
        <v>11</v>
      </c>
      <c r="E690" s="25" t="s">
        <v>11</v>
      </c>
      <c r="F690" s="25" t="s">
        <v>11</v>
      </c>
      <c r="G690" s="25" t="s">
        <v>11</v>
      </c>
      <c r="H690" s="25" t="s">
        <v>5075</v>
      </c>
      <c r="I690" s="25" t="s">
        <v>11</v>
      </c>
      <c r="J690" s="25" t="s">
        <v>11</v>
      </c>
      <c r="K690" s="25" t="s">
        <v>11</v>
      </c>
      <c r="L690" s="25" t="s">
        <v>1623</v>
      </c>
      <c r="M690" s="25" t="s">
        <v>11</v>
      </c>
      <c r="N690" s="25" t="s">
        <v>11</v>
      </c>
      <c r="O690" s="25" t="s">
        <v>11</v>
      </c>
      <c r="P690" s="25" t="s">
        <v>11</v>
      </c>
      <c r="Q690" s="25" t="s">
        <v>11</v>
      </c>
      <c r="R690" s="25" t="s">
        <v>11</v>
      </c>
      <c r="S690" s="25" t="s">
        <v>11</v>
      </c>
      <c r="T690" s="25" t="s">
        <v>1670</v>
      </c>
      <c r="U690" s="25" t="s">
        <v>14</v>
      </c>
      <c r="V690" s="25" t="s">
        <v>11</v>
      </c>
      <c r="W690" s="25" t="s">
        <v>11</v>
      </c>
      <c r="X690" s="25">
        <v>0</v>
      </c>
      <c r="Y690" s="25" t="s">
        <v>11</v>
      </c>
      <c r="Z690" s="25" t="s">
        <v>1539</v>
      </c>
      <c r="AA690" s="25" t="s">
        <v>11</v>
      </c>
      <c r="AB690" s="25" t="s">
        <v>11</v>
      </c>
      <c r="AC690" s="25" t="s">
        <v>11</v>
      </c>
      <c r="AD690" s="25">
        <v>280</v>
      </c>
      <c r="AE690" s="25">
        <v>0</v>
      </c>
      <c r="AF690" s="25">
        <v>13650</v>
      </c>
      <c r="AG690" s="25" t="s">
        <v>7471</v>
      </c>
    </row>
    <row r="691" spans="1:33" s="19" customFormat="1">
      <c r="A691" s="25" t="s">
        <v>3846</v>
      </c>
      <c r="B691" s="25" t="s">
        <v>3847</v>
      </c>
      <c r="C691" s="25" t="s">
        <v>1541</v>
      </c>
      <c r="D691" s="25" t="s">
        <v>11</v>
      </c>
      <c r="E691" s="25" t="s">
        <v>11</v>
      </c>
      <c r="F691" s="25" t="s">
        <v>3848</v>
      </c>
      <c r="G691" s="25" t="s">
        <v>1566</v>
      </c>
      <c r="H691" s="25" t="s">
        <v>3849</v>
      </c>
      <c r="I691" s="25" t="s">
        <v>1797</v>
      </c>
      <c r="J691" s="25" t="s">
        <v>1623</v>
      </c>
      <c r="K691" s="25" t="s">
        <v>2138</v>
      </c>
      <c r="L691" s="25" t="s">
        <v>1623</v>
      </c>
      <c r="M691" s="25" t="s">
        <v>11</v>
      </c>
      <c r="N691" s="25" t="s">
        <v>11</v>
      </c>
      <c r="O691" s="25" t="s">
        <v>3850</v>
      </c>
      <c r="P691" s="25" t="s">
        <v>11</v>
      </c>
      <c r="Q691" s="25" t="s">
        <v>3849</v>
      </c>
      <c r="R691" s="25" t="s">
        <v>11</v>
      </c>
      <c r="S691" s="25" t="s">
        <v>11</v>
      </c>
      <c r="T691" s="25" t="s">
        <v>2306</v>
      </c>
      <c r="U691" s="25" t="s">
        <v>1562</v>
      </c>
      <c r="V691" s="25" t="s">
        <v>11</v>
      </c>
      <c r="W691" s="25" t="s">
        <v>11</v>
      </c>
      <c r="X691" s="25">
        <v>0</v>
      </c>
      <c r="Y691" s="25" t="s">
        <v>11</v>
      </c>
      <c r="Z691" s="25" t="s">
        <v>1539</v>
      </c>
      <c r="AA691" s="25" t="s">
        <v>11</v>
      </c>
      <c r="AB691" s="25" t="s">
        <v>11</v>
      </c>
      <c r="AC691" s="25" t="s">
        <v>11</v>
      </c>
      <c r="AD691" s="25">
        <v>180</v>
      </c>
      <c r="AE691" s="25">
        <v>0</v>
      </c>
      <c r="AF691" s="25">
        <v>660</v>
      </c>
      <c r="AG691" s="25" t="s">
        <v>1312</v>
      </c>
    </row>
    <row r="692" spans="1:33" s="19" customFormat="1">
      <c r="A692" s="25" t="s">
        <v>1839</v>
      </c>
      <c r="B692" s="25" t="s">
        <v>1840</v>
      </c>
      <c r="C692" s="25" t="s">
        <v>1536</v>
      </c>
      <c r="D692" s="25" t="s">
        <v>11</v>
      </c>
      <c r="E692" s="25" t="s">
        <v>11</v>
      </c>
      <c r="F692" s="25" t="s">
        <v>11</v>
      </c>
      <c r="G692" s="25" t="s">
        <v>11</v>
      </c>
      <c r="H692" s="25" t="s">
        <v>1841</v>
      </c>
      <c r="I692" s="25" t="s">
        <v>1571</v>
      </c>
      <c r="J692" s="25" t="s">
        <v>1623</v>
      </c>
      <c r="K692" s="25" t="s">
        <v>1537</v>
      </c>
      <c r="L692" s="25" t="s">
        <v>1623</v>
      </c>
      <c r="M692" s="25" t="s">
        <v>11</v>
      </c>
      <c r="N692" s="25" t="s">
        <v>11</v>
      </c>
      <c r="O692" s="25" t="s">
        <v>11</v>
      </c>
      <c r="P692" s="25" t="s">
        <v>11</v>
      </c>
      <c r="Q692" s="25" t="s">
        <v>11</v>
      </c>
      <c r="R692" s="25" t="s">
        <v>11</v>
      </c>
      <c r="S692" s="25" t="s">
        <v>11</v>
      </c>
      <c r="T692" s="25" t="s">
        <v>11</v>
      </c>
      <c r="U692" s="25" t="s">
        <v>11</v>
      </c>
      <c r="V692" s="25" t="s">
        <v>11</v>
      </c>
      <c r="W692" s="25" t="s">
        <v>11</v>
      </c>
      <c r="X692" s="25">
        <v>0</v>
      </c>
      <c r="Y692" s="25" t="s">
        <v>11</v>
      </c>
      <c r="Z692" s="25" t="s">
        <v>1539</v>
      </c>
      <c r="AA692" s="25" t="s">
        <v>11</v>
      </c>
      <c r="AB692" s="25" t="s">
        <v>11</v>
      </c>
      <c r="AC692" s="25" t="s">
        <v>11</v>
      </c>
      <c r="AD692" s="25">
        <v>280</v>
      </c>
      <c r="AE692" s="25">
        <v>0</v>
      </c>
      <c r="AF692" s="25">
        <v>1880</v>
      </c>
      <c r="AG692" s="25" t="s">
        <v>1540</v>
      </c>
    </row>
    <row r="693" spans="1:33" s="19" customFormat="1">
      <c r="A693" s="25" t="s">
        <v>4898</v>
      </c>
      <c r="B693" s="25" t="s">
        <v>4899</v>
      </c>
      <c r="C693" s="25" t="s">
        <v>1541</v>
      </c>
      <c r="D693" s="25" t="s">
        <v>11</v>
      </c>
      <c r="E693" s="25" t="s">
        <v>11</v>
      </c>
      <c r="F693" s="25" t="s">
        <v>11</v>
      </c>
      <c r="G693" s="25" t="s">
        <v>11</v>
      </c>
      <c r="H693" s="25" t="s">
        <v>2700</v>
      </c>
      <c r="I693" s="25" t="s">
        <v>11</v>
      </c>
      <c r="J693" s="25" t="s">
        <v>11</v>
      </c>
      <c r="K693" s="25" t="s">
        <v>11</v>
      </c>
      <c r="L693" s="25" t="s">
        <v>1623</v>
      </c>
      <c r="M693" s="25" t="s">
        <v>11</v>
      </c>
      <c r="N693" s="25" t="s">
        <v>11</v>
      </c>
      <c r="O693" s="25" t="s">
        <v>11</v>
      </c>
      <c r="P693" s="25" t="s">
        <v>11</v>
      </c>
      <c r="Q693" s="25" t="s">
        <v>11</v>
      </c>
      <c r="R693" s="25" t="s">
        <v>11</v>
      </c>
      <c r="S693" s="25" t="s">
        <v>11</v>
      </c>
      <c r="T693" s="25" t="s">
        <v>1670</v>
      </c>
      <c r="U693" s="25" t="s">
        <v>14</v>
      </c>
      <c r="V693" s="25" t="s">
        <v>11</v>
      </c>
      <c r="W693" s="25" t="s">
        <v>11</v>
      </c>
      <c r="X693" s="25">
        <v>0</v>
      </c>
      <c r="Y693" s="25" t="s">
        <v>11</v>
      </c>
      <c r="Z693" s="25" t="s">
        <v>1539</v>
      </c>
      <c r="AA693" s="25" t="s">
        <v>11</v>
      </c>
      <c r="AB693" s="25" t="s">
        <v>11</v>
      </c>
      <c r="AC693" s="25" t="s">
        <v>11</v>
      </c>
      <c r="AD693" s="25">
        <v>560</v>
      </c>
      <c r="AE693" s="25">
        <v>0</v>
      </c>
      <c r="AF693" s="25">
        <v>19008</v>
      </c>
      <c r="AG693" s="25" t="s">
        <v>7472</v>
      </c>
    </row>
    <row r="694" spans="1:33" s="19" customFormat="1">
      <c r="A694" s="25" t="s">
        <v>4508</v>
      </c>
      <c r="B694" s="25" t="s">
        <v>908</v>
      </c>
      <c r="C694" s="25" t="s">
        <v>1536</v>
      </c>
      <c r="D694" s="25" t="s">
        <v>11</v>
      </c>
      <c r="E694" s="25" t="s">
        <v>11</v>
      </c>
      <c r="F694" s="25" t="s">
        <v>11</v>
      </c>
      <c r="G694" s="25" t="s">
        <v>11</v>
      </c>
      <c r="H694" s="25" t="s">
        <v>4498</v>
      </c>
      <c r="I694" s="25" t="s">
        <v>11</v>
      </c>
      <c r="J694" s="25" t="s">
        <v>11</v>
      </c>
      <c r="K694" s="25" t="s">
        <v>11</v>
      </c>
      <c r="L694" s="25" t="s">
        <v>1623</v>
      </c>
      <c r="M694" s="25" t="s">
        <v>11</v>
      </c>
      <c r="N694" s="25" t="s">
        <v>11</v>
      </c>
      <c r="O694" s="25" t="s">
        <v>11</v>
      </c>
      <c r="P694" s="25" t="s">
        <v>11</v>
      </c>
      <c r="Q694" s="25" t="s">
        <v>11</v>
      </c>
      <c r="R694" s="25" t="s">
        <v>11</v>
      </c>
      <c r="S694" s="25" t="s">
        <v>11</v>
      </c>
      <c r="T694" s="25" t="s">
        <v>1651</v>
      </c>
      <c r="U694" s="25" t="s">
        <v>14</v>
      </c>
      <c r="V694" s="25" t="s">
        <v>11</v>
      </c>
      <c r="W694" s="25" t="s">
        <v>11</v>
      </c>
      <c r="X694" s="25">
        <v>0</v>
      </c>
      <c r="Y694" s="25" t="s">
        <v>11</v>
      </c>
      <c r="Z694" s="25" t="s">
        <v>1539</v>
      </c>
      <c r="AA694" s="25" t="s">
        <v>11</v>
      </c>
      <c r="AB694" s="25" t="s">
        <v>11</v>
      </c>
      <c r="AC694" s="25" t="s">
        <v>11</v>
      </c>
      <c r="AD694" s="25">
        <v>3316</v>
      </c>
      <c r="AE694" s="25">
        <v>0</v>
      </c>
      <c r="AF694" s="25">
        <v>287.5</v>
      </c>
      <c r="AG694" s="25" t="s">
        <v>7473</v>
      </c>
    </row>
    <row r="695" spans="1:33" s="19" customFormat="1">
      <c r="A695" s="25" t="s">
        <v>1868</v>
      </c>
      <c r="B695" s="25" t="s">
        <v>1869</v>
      </c>
      <c r="C695" s="25" t="s">
        <v>1536</v>
      </c>
      <c r="D695" s="25" t="s">
        <v>11</v>
      </c>
      <c r="E695" s="25" t="s">
        <v>11</v>
      </c>
      <c r="F695" s="25" t="s">
        <v>11</v>
      </c>
      <c r="G695" s="25" t="s">
        <v>11</v>
      </c>
      <c r="H695" s="25" t="s">
        <v>1870</v>
      </c>
      <c r="I695" s="25" t="s">
        <v>11</v>
      </c>
      <c r="J695" s="25" t="s">
        <v>11</v>
      </c>
      <c r="K695" s="25" t="s">
        <v>11</v>
      </c>
      <c r="L695" s="25" t="s">
        <v>1623</v>
      </c>
      <c r="M695" s="25" t="s">
        <v>11</v>
      </c>
      <c r="N695" s="25" t="s">
        <v>11</v>
      </c>
      <c r="O695" s="25" t="s">
        <v>11</v>
      </c>
      <c r="P695" s="25" t="s">
        <v>11</v>
      </c>
      <c r="Q695" s="25" t="s">
        <v>11</v>
      </c>
      <c r="R695" s="25" t="s">
        <v>11</v>
      </c>
      <c r="S695" s="25" t="s">
        <v>11</v>
      </c>
      <c r="T695" s="25" t="s">
        <v>1651</v>
      </c>
      <c r="U695" s="25" t="s">
        <v>12</v>
      </c>
      <c r="V695" s="25" t="s">
        <v>11</v>
      </c>
      <c r="W695" s="25" t="s">
        <v>11</v>
      </c>
      <c r="X695" s="25">
        <v>0</v>
      </c>
      <c r="Y695" s="25" t="s">
        <v>11</v>
      </c>
      <c r="Z695" s="25" t="s">
        <v>1539</v>
      </c>
      <c r="AA695" s="25" t="s">
        <v>11</v>
      </c>
      <c r="AB695" s="25" t="s">
        <v>11</v>
      </c>
      <c r="AC695" s="25" t="s">
        <v>11</v>
      </c>
      <c r="AD695" s="25">
        <v>400</v>
      </c>
      <c r="AE695" s="25">
        <v>0</v>
      </c>
      <c r="AF695" s="25">
        <v>9254.75</v>
      </c>
      <c r="AG695" s="25" t="s">
        <v>7474</v>
      </c>
    </row>
    <row r="696" spans="1:33" s="19" customFormat="1">
      <c r="A696" s="25" t="s">
        <v>3003</v>
      </c>
      <c r="B696" s="25" t="s">
        <v>3004</v>
      </c>
      <c r="C696" s="25" t="s">
        <v>1541</v>
      </c>
      <c r="D696" s="25" t="s">
        <v>11</v>
      </c>
      <c r="E696" s="25" t="s">
        <v>11</v>
      </c>
      <c r="F696" s="25" t="s">
        <v>11</v>
      </c>
      <c r="G696" s="25" t="s">
        <v>11</v>
      </c>
      <c r="H696" s="25" t="s">
        <v>3005</v>
      </c>
      <c r="I696" s="25" t="s">
        <v>11</v>
      </c>
      <c r="J696" s="25" t="s">
        <v>11</v>
      </c>
      <c r="K696" s="25" t="s">
        <v>11</v>
      </c>
      <c r="L696" s="25" t="s">
        <v>1623</v>
      </c>
      <c r="M696" s="25" t="s">
        <v>11</v>
      </c>
      <c r="N696" s="25" t="s">
        <v>11</v>
      </c>
      <c r="O696" s="25" t="s">
        <v>11</v>
      </c>
      <c r="P696" s="25" t="s">
        <v>11</v>
      </c>
      <c r="Q696" s="25" t="s">
        <v>11</v>
      </c>
      <c r="R696" s="25" t="s">
        <v>11</v>
      </c>
      <c r="S696" s="25" t="s">
        <v>11</v>
      </c>
      <c r="T696" s="25" t="s">
        <v>1633</v>
      </c>
      <c r="U696" s="25" t="s">
        <v>10</v>
      </c>
      <c r="V696" s="25" t="s">
        <v>11</v>
      </c>
      <c r="W696" s="25" t="s">
        <v>11</v>
      </c>
      <c r="X696" s="25">
        <v>0</v>
      </c>
      <c r="Y696" s="25" t="s">
        <v>11</v>
      </c>
      <c r="Z696" s="25" t="s">
        <v>1539</v>
      </c>
      <c r="AA696" s="25" t="s">
        <v>11</v>
      </c>
      <c r="AB696" s="25" t="s">
        <v>11</v>
      </c>
      <c r="AC696" s="25" t="s">
        <v>11</v>
      </c>
      <c r="AD696" s="25">
        <v>560</v>
      </c>
      <c r="AE696" s="25">
        <v>0</v>
      </c>
      <c r="AF696" s="25">
        <v>52116</v>
      </c>
      <c r="AG696" s="25" t="s">
        <v>7475</v>
      </c>
    </row>
    <row r="697" spans="1:33" s="19" customFormat="1">
      <c r="A697" s="25" t="s">
        <v>2856</v>
      </c>
      <c r="B697" s="25" t="s">
        <v>2857</v>
      </c>
      <c r="C697" s="25" t="s">
        <v>1541</v>
      </c>
      <c r="D697" s="25" t="s">
        <v>11</v>
      </c>
      <c r="E697" s="25" t="s">
        <v>11</v>
      </c>
      <c r="F697" s="25" t="s">
        <v>2858</v>
      </c>
      <c r="G697" s="25" t="s">
        <v>1538</v>
      </c>
      <c r="H697" s="25" t="s">
        <v>2859</v>
      </c>
      <c r="I697" s="25" t="s">
        <v>1547</v>
      </c>
      <c r="J697" s="25" t="s">
        <v>1623</v>
      </c>
      <c r="K697" s="25" t="s">
        <v>1624</v>
      </c>
      <c r="L697" s="25" t="s">
        <v>1623</v>
      </c>
      <c r="M697" s="25" t="s">
        <v>11</v>
      </c>
      <c r="N697" s="25" t="s">
        <v>11</v>
      </c>
      <c r="O697" s="25" t="s">
        <v>11</v>
      </c>
      <c r="P697" s="25" t="s">
        <v>11</v>
      </c>
      <c r="Q697" s="25" t="s">
        <v>11</v>
      </c>
      <c r="R697" s="25" t="s">
        <v>11</v>
      </c>
      <c r="S697" s="25" t="s">
        <v>11</v>
      </c>
      <c r="T697" s="25" t="s">
        <v>1858</v>
      </c>
      <c r="U697" s="25" t="s">
        <v>1563</v>
      </c>
      <c r="V697" s="25" t="s">
        <v>11</v>
      </c>
      <c r="W697" s="25" t="s">
        <v>11</v>
      </c>
      <c r="X697" s="25">
        <v>0</v>
      </c>
      <c r="Y697" s="25" t="s">
        <v>11</v>
      </c>
      <c r="Z697" s="25" t="s">
        <v>1539</v>
      </c>
      <c r="AA697" s="25" t="s">
        <v>11</v>
      </c>
      <c r="AB697" s="25" t="s">
        <v>11</v>
      </c>
      <c r="AC697" s="25" t="s">
        <v>11</v>
      </c>
      <c r="AD697" s="25">
        <v>960</v>
      </c>
      <c r="AE697" s="25">
        <v>0</v>
      </c>
      <c r="AF697" s="25">
        <v>0</v>
      </c>
      <c r="AG697" s="25" t="s">
        <v>1146</v>
      </c>
    </row>
    <row r="698" spans="1:33" s="19" customFormat="1">
      <c r="A698" s="25" t="s">
        <v>5028</v>
      </c>
      <c r="B698" s="25" t="s">
        <v>5029</v>
      </c>
      <c r="C698" s="25" t="s">
        <v>1536</v>
      </c>
      <c r="D698" s="25" t="s">
        <v>11</v>
      </c>
      <c r="E698" s="25" t="s">
        <v>11</v>
      </c>
      <c r="F698" s="25" t="s">
        <v>5030</v>
      </c>
      <c r="G698" s="25" t="s">
        <v>1566</v>
      </c>
      <c r="H698" s="25" t="s">
        <v>5031</v>
      </c>
      <c r="I698" s="25" t="s">
        <v>1571</v>
      </c>
      <c r="J698" s="25" t="s">
        <v>1623</v>
      </c>
      <c r="K698" s="25" t="s">
        <v>5032</v>
      </c>
      <c r="L698" s="25" t="s">
        <v>1623</v>
      </c>
      <c r="M698" s="25" t="s">
        <v>11</v>
      </c>
      <c r="N698" s="25" t="s">
        <v>11</v>
      </c>
      <c r="O698" s="25" t="s">
        <v>11</v>
      </c>
      <c r="P698" s="25" t="s">
        <v>11</v>
      </c>
      <c r="Q698" s="25" t="s">
        <v>5033</v>
      </c>
      <c r="R698" s="25" t="s">
        <v>11</v>
      </c>
      <c r="S698" s="25" t="s">
        <v>11</v>
      </c>
      <c r="T698" s="25" t="s">
        <v>1775</v>
      </c>
      <c r="U698" s="25" t="s">
        <v>16</v>
      </c>
      <c r="V698" s="25" t="s">
        <v>11</v>
      </c>
      <c r="W698" s="25" t="s">
        <v>11</v>
      </c>
      <c r="X698" s="25">
        <v>0</v>
      </c>
      <c r="Y698" s="25" t="s">
        <v>11</v>
      </c>
      <c r="Z698" s="25" t="s">
        <v>1539</v>
      </c>
      <c r="AA698" s="25" t="s">
        <v>11</v>
      </c>
      <c r="AB698" s="25" t="s">
        <v>11</v>
      </c>
      <c r="AC698" s="25" t="s">
        <v>11</v>
      </c>
      <c r="AD698" s="25">
        <v>0</v>
      </c>
      <c r="AE698" s="25">
        <v>0</v>
      </c>
      <c r="AF698" s="25">
        <v>0</v>
      </c>
      <c r="AG698" s="25" t="s">
        <v>7</v>
      </c>
    </row>
    <row r="699" spans="1:33" s="19" customFormat="1">
      <c r="A699" s="25" t="s">
        <v>3900</v>
      </c>
      <c r="B699" s="25" t="s">
        <v>3901</v>
      </c>
      <c r="C699" s="25" t="s">
        <v>1541</v>
      </c>
      <c r="D699" s="25" t="s">
        <v>11</v>
      </c>
      <c r="E699" s="25" t="s">
        <v>11</v>
      </c>
      <c r="F699" s="25" t="s">
        <v>11</v>
      </c>
      <c r="G699" s="25" t="s">
        <v>11</v>
      </c>
      <c r="H699" s="25" t="s">
        <v>3902</v>
      </c>
      <c r="I699" s="25" t="s">
        <v>11</v>
      </c>
      <c r="J699" s="25" t="s">
        <v>11</v>
      </c>
      <c r="K699" s="25" t="s">
        <v>11</v>
      </c>
      <c r="L699" s="25" t="s">
        <v>1623</v>
      </c>
      <c r="M699" s="25" t="s">
        <v>11</v>
      </c>
      <c r="N699" s="25" t="s">
        <v>11</v>
      </c>
      <c r="O699" s="25" t="s">
        <v>11</v>
      </c>
      <c r="P699" s="25" t="s">
        <v>11</v>
      </c>
      <c r="Q699" s="25" t="s">
        <v>11</v>
      </c>
      <c r="R699" s="25" t="s">
        <v>11</v>
      </c>
      <c r="S699" s="25" t="s">
        <v>11</v>
      </c>
      <c r="T699" s="25" t="s">
        <v>1670</v>
      </c>
      <c r="U699" s="25" t="s">
        <v>16</v>
      </c>
      <c r="V699" s="25" t="s">
        <v>11</v>
      </c>
      <c r="W699" s="25" t="s">
        <v>11</v>
      </c>
      <c r="X699" s="25">
        <v>0</v>
      </c>
      <c r="Y699" s="25" t="s">
        <v>11</v>
      </c>
      <c r="Z699" s="25" t="s">
        <v>1539</v>
      </c>
      <c r="AA699" s="25" t="s">
        <v>11</v>
      </c>
      <c r="AB699" s="25" t="s">
        <v>11</v>
      </c>
      <c r="AC699" s="25" t="s">
        <v>11</v>
      </c>
      <c r="AD699" s="25">
        <v>0</v>
      </c>
      <c r="AE699" s="25">
        <v>0</v>
      </c>
      <c r="AF699" s="25">
        <v>17000</v>
      </c>
      <c r="AG699" s="25" t="s">
        <v>7476</v>
      </c>
    </row>
    <row r="700" spans="1:33" s="19" customFormat="1">
      <c r="A700" s="25" t="s">
        <v>4503</v>
      </c>
      <c r="B700" s="25" t="s">
        <v>4504</v>
      </c>
      <c r="C700" s="25" t="s">
        <v>1536</v>
      </c>
      <c r="D700" s="25" t="s">
        <v>11</v>
      </c>
      <c r="E700" s="25" t="s">
        <v>11</v>
      </c>
      <c r="F700" s="25" t="s">
        <v>4505</v>
      </c>
      <c r="G700" s="25" t="s">
        <v>130</v>
      </c>
      <c r="H700" s="25" t="s">
        <v>4506</v>
      </c>
      <c r="I700" s="25" t="s">
        <v>1547</v>
      </c>
      <c r="J700" s="25" t="s">
        <v>1623</v>
      </c>
      <c r="K700" s="25" t="s">
        <v>2788</v>
      </c>
      <c r="L700" s="25" t="s">
        <v>1623</v>
      </c>
      <c r="M700" s="25" t="s">
        <v>11</v>
      </c>
      <c r="N700" s="25" t="s">
        <v>11</v>
      </c>
      <c r="O700" s="25" t="s">
        <v>11</v>
      </c>
      <c r="P700" s="25" t="s">
        <v>11</v>
      </c>
      <c r="Q700" s="25" t="s">
        <v>11</v>
      </c>
      <c r="R700" s="25" t="s">
        <v>11</v>
      </c>
      <c r="S700" s="25" t="s">
        <v>11</v>
      </c>
      <c r="T700" s="25" t="s">
        <v>2704</v>
      </c>
      <c r="U700" s="25" t="s">
        <v>18</v>
      </c>
      <c r="V700" s="25" t="s">
        <v>11</v>
      </c>
      <c r="W700" s="25" t="s">
        <v>11</v>
      </c>
      <c r="X700" s="25">
        <v>0</v>
      </c>
      <c r="Y700" s="25" t="s">
        <v>11</v>
      </c>
      <c r="Z700" s="25" t="s">
        <v>1539</v>
      </c>
      <c r="AA700" s="25" t="s">
        <v>11</v>
      </c>
      <c r="AB700" s="25" t="s">
        <v>11</v>
      </c>
      <c r="AC700" s="25" t="s">
        <v>11</v>
      </c>
      <c r="AD700" s="25">
        <v>400</v>
      </c>
      <c r="AE700" s="25">
        <v>0</v>
      </c>
      <c r="AF700" s="25">
        <v>3316</v>
      </c>
      <c r="AG700" s="25" t="s">
        <v>4507</v>
      </c>
    </row>
    <row r="701" spans="1:33" s="19" customFormat="1">
      <c r="A701" s="25" t="s">
        <v>2407</v>
      </c>
      <c r="B701" s="25" t="s">
        <v>2408</v>
      </c>
      <c r="C701" s="25" t="s">
        <v>1536</v>
      </c>
      <c r="D701" s="25" t="s">
        <v>11</v>
      </c>
      <c r="E701" s="25" t="s">
        <v>11</v>
      </c>
      <c r="F701" s="25" t="s">
        <v>2409</v>
      </c>
      <c r="G701" s="25" t="s">
        <v>1966</v>
      </c>
      <c r="H701" s="25" t="s">
        <v>2410</v>
      </c>
      <c r="I701" s="25" t="s">
        <v>1547</v>
      </c>
      <c r="J701" s="25" t="s">
        <v>1623</v>
      </c>
      <c r="K701" s="25" t="s">
        <v>1689</v>
      </c>
      <c r="L701" s="25" t="s">
        <v>1623</v>
      </c>
      <c r="M701" s="25" t="s">
        <v>11</v>
      </c>
      <c r="N701" s="25" t="s">
        <v>11</v>
      </c>
      <c r="O701" s="25" t="s">
        <v>2411</v>
      </c>
      <c r="P701" s="25" t="s">
        <v>11</v>
      </c>
      <c r="Q701" s="25" t="s">
        <v>2410</v>
      </c>
      <c r="R701" s="25" t="s">
        <v>11</v>
      </c>
      <c r="S701" s="25" t="s">
        <v>11</v>
      </c>
      <c r="T701" s="25" t="s">
        <v>11</v>
      </c>
      <c r="U701" s="25" t="s">
        <v>11</v>
      </c>
      <c r="V701" s="25" t="s">
        <v>11</v>
      </c>
      <c r="W701" s="25" t="s">
        <v>11</v>
      </c>
      <c r="X701" s="25">
        <v>0</v>
      </c>
      <c r="Y701" s="25" t="s">
        <v>11</v>
      </c>
      <c r="Z701" s="25" t="s">
        <v>1539</v>
      </c>
      <c r="AA701" s="25" t="s">
        <v>11</v>
      </c>
      <c r="AB701" s="25" t="s">
        <v>11</v>
      </c>
      <c r="AC701" s="25" t="s">
        <v>11</v>
      </c>
      <c r="AD701" s="25">
        <v>460</v>
      </c>
      <c r="AE701" s="25">
        <v>0</v>
      </c>
      <c r="AF701" s="25">
        <v>760</v>
      </c>
      <c r="AG701" s="25" t="s">
        <v>1986</v>
      </c>
    </row>
    <row r="702" spans="1:33" s="19" customFormat="1">
      <c r="A702" s="25" t="s">
        <v>2049</v>
      </c>
      <c r="B702" s="25" t="s">
        <v>2050</v>
      </c>
      <c r="C702" s="25" t="s">
        <v>1541</v>
      </c>
      <c r="D702" s="25" t="s">
        <v>11</v>
      </c>
      <c r="E702" s="25" t="s">
        <v>11</v>
      </c>
      <c r="F702" s="25" t="s">
        <v>11</v>
      </c>
      <c r="G702" s="25" t="s">
        <v>11</v>
      </c>
      <c r="H702" s="25" t="s">
        <v>2051</v>
      </c>
      <c r="I702" s="25" t="s">
        <v>11</v>
      </c>
      <c r="J702" s="25" t="s">
        <v>11</v>
      </c>
      <c r="K702" s="25" t="s">
        <v>11</v>
      </c>
      <c r="L702" s="25" t="s">
        <v>1623</v>
      </c>
      <c r="M702" s="25" t="s">
        <v>11</v>
      </c>
      <c r="N702" s="25" t="s">
        <v>11</v>
      </c>
      <c r="O702" s="25" t="s">
        <v>11</v>
      </c>
      <c r="P702" s="25" t="s">
        <v>11</v>
      </c>
      <c r="Q702" s="25" t="s">
        <v>11</v>
      </c>
      <c r="R702" s="25" t="s">
        <v>11</v>
      </c>
      <c r="S702" s="25" t="s">
        <v>11</v>
      </c>
      <c r="T702" s="25" t="s">
        <v>1651</v>
      </c>
      <c r="U702" s="25" t="s">
        <v>14</v>
      </c>
      <c r="V702" s="25" t="s">
        <v>11</v>
      </c>
      <c r="W702" s="25" t="s">
        <v>11</v>
      </c>
      <c r="X702" s="25">
        <v>0</v>
      </c>
      <c r="Y702" s="25" t="s">
        <v>11</v>
      </c>
      <c r="Z702" s="25" t="s">
        <v>1539</v>
      </c>
      <c r="AA702" s="25" t="s">
        <v>11</v>
      </c>
      <c r="AB702" s="25" t="s">
        <v>11</v>
      </c>
      <c r="AC702" s="25" t="s">
        <v>11</v>
      </c>
      <c r="AD702" s="25">
        <v>560</v>
      </c>
      <c r="AE702" s="25">
        <v>0</v>
      </c>
      <c r="AF702" s="25">
        <v>3932</v>
      </c>
      <c r="AG702" s="25" t="s">
        <v>7477</v>
      </c>
    </row>
    <row r="703" spans="1:33" s="19" customFormat="1">
      <c r="A703" s="25" t="s">
        <v>3829</v>
      </c>
      <c r="B703" s="25" t="s">
        <v>3830</v>
      </c>
      <c r="C703" s="25" t="s">
        <v>1541</v>
      </c>
      <c r="D703" s="25" t="s">
        <v>11</v>
      </c>
      <c r="E703" s="25" t="s">
        <v>11</v>
      </c>
      <c r="F703" s="25" t="s">
        <v>11</v>
      </c>
      <c r="G703" s="25" t="s">
        <v>11</v>
      </c>
      <c r="H703" s="25" t="s">
        <v>2337</v>
      </c>
      <c r="I703" s="25" t="s">
        <v>11</v>
      </c>
      <c r="J703" s="25" t="s">
        <v>11</v>
      </c>
      <c r="K703" s="25" t="s">
        <v>11</v>
      </c>
      <c r="L703" s="25" t="s">
        <v>1623</v>
      </c>
      <c r="M703" s="25" t="s">
        <v>11</v>
      </c>
      <c r="N703" s="25" t="s">
        <v>11</v>
      </c>
      <c r="O703" s="25" t="s">
        <v>11</v>
      </c>
      <c r="P703" s="25" t="s">
        <v>11</v>
      </c>
      <c r="Q703" s="25" t="s">
        <v>11</v>
      </c>
      <c r="R703" s="25" t="s">
        <v>11</v>
      </c>
      <c r="S703" s="25" t="s">
        <v>11</v>
      </c>
      <c r="T703" s="25" t="s">
        <v>1852</v>
      </c>
      <c r="U703" s="25" t="s">
        <v>1544</v>
      </c>
      <c r="V703" s="25" t="s">
        <v>11</v>
      </c>
      <c r="W703" s="25" t="s">
        <v>11</v>
      </c>
      <c r="X703" s="25">
        <v>0</v>
      </c>
      <c r="Y703" s="25" t="s">
        <v>11</v>
      </c>
      <c r="Z703" s="25" t="s">
        <v>1539</v>
      </c>
      <c r="AA703" s="25" t="s">
        <v>11</v>
      </c>
      <c r="AB703" s="25" t="s">
        <v>11</v>
      </c>
      <c r="AC703" s="25" t="s">
        <v>11</v>
      </c>
      <c r="AD703" s="25">
        <v>2420</v>
      </c>
      <c r="AE703" s="25">
        <v>0</v>
      </c>
      <c r="AF703" s="25">
        <v>30800</v>
      </c>
      <c r="AG703" s="25" t="s">
        <v>7478</v>
      </c>
    </row>
    <row r="704" spans="1:33" s="19" customFormat="1">
      <c r="A704" s="25" t="s">
        <v>4552</v>
      </c>
      <c r="B704" s="25" t="s">
        <v>4553</v>
      </c>
      <c r="C704" s="25" t="s">
        <v>1541</v>
      </c>
      <c r="D704" s="25" t="s">
        <v>11</v>
      </c>
      <c r="E704" s="25" t="s">
        <v>11</v>
      </c>
      <c r="F704" s="25" t="s">
        <v>11</v>
      </c>
      <c r="G704" s="25" t="s">
        <v>11</v>
      </c>
      <c r="H704" s="25" t="s">
        <v>1915</v>
      </c>
      <c r="I704" s="25" t="s">
        <v>11</v>
      </c>
      <c r="J704" s="25" t="s">
        <v>11</v>
      </c>
      <c r="K704" s="25" t="s">
        <v>11</v>
      </c>
      <c r="L704" s="25" t="s">
        <v>1623</v>
      </c>
      <c r="M704" s="25" t="s">
        <v>11</v>
      </c>
      <c r="N704" s="25" t="s">
        <v>11</v>
      </c>
      <c r="O704" s="25" t="s">
        <v>11</v>
      </c>
      <c r="P704" s="25" t="s">
        <v>11</v>
      </c>
      <c r="Q704" s="25" t="s">
        <v>11</v>
      </c>
      <c r="R704" s="25" t="s">
        <v>11</v>
      </c>
      <c r="S704" s="25" t="s">
        <v>11</v>
      </c>
      <c r="T704" s="25" t="s">
        <v>1651</v>
      </c>
      <c r="U704" s="25" t="s">
        <v>1657</v>
      </c>
      <c r="V704" s="25" t="s">
        <v>11</v>
      </c>
      <c r="W704" s="25" t="s">
        <v>11</v>
      </c>
      <c r="X704" s="25">
        <v>0</v>
      </c>
      <c r="Y704" s="25" t="s">
        <v>11</v>
      </c>
      <c r="Z704" s="25" t="s">
        <v>1539</v>
      </c>
      <c r="AA704" s="25" t="s">
        <v>11</v>
      </c>
      <c r="AB704" s="25" t="s">
        <v>11</v>
      </c>
      <c r="AC704" s="25" t="s">
        <v>11</v>
      </c>
      <c r="AD704" s="25">
        <v>0</v>
      </c>
      <c r="AE704" s="25">
        <v>0</v>
      </c>
      <c r="AF704" s="25">
        <v>0</v>
      </c>
      <c r="AG704" s="25" t="s">
        <v>7</v>
      </c>
    </row>
    <row r="705" spans="1:33" s="19" customFormat="1">
      <c r="A705" s="25" t="s">
        <v>2984</v>
      </c>
      <c r="B705" s="25" t="s">
        <v>2985</v>
      </c>
      <c r="C705" s="25" t="s">
        <v>1541</v>
      </c>
      <c r="D705" s="25" t="s">
        <v>11</v>
      </c>
      <c r="E705" s="25" t="s">
        <v>11</v>
      </c>
      <c r="F705" s="25" t="s">
        <v>11</v>
      </c>
      <c r="G705" s="25" t="s">
        <v>11</v>
      </c>
      <c r="H705" s="25" t="s">
        <v>2986</v>
      </c>
      <c r="I705" s="25" t="s">
        <v>11</v>
      </c>
      <c r="J705" s="25" t="s">
        <v>11</v>
      </c>
      <c r="K705" s="25" t="s">
        <v>11</v>
      </c>
      <c r="L705" s="25" t="s">
        <v>1623</v>
      </c>
      <c r="M705" s="25" t="s">
        <v>11</v>
      </c>
      <c r="N705" s="25" t="s">
        <v>11</v>
      </c>
      <c r="O705" s="25" t="s">
        <v>11</v>
      </c>
      <c r="P705" s="25" t="s">
        <v>11</v>
      </c>
      <c r="Q705" s="25" t="s">
        <v>11</v>
      </c>
      <c r="R705" s="25" t="s">
        <v>11</v>
      </c>
      <c r="S705" s="25" t="s">
        <v>11</v>
      </c>
      <c r="T705" s="25" t="s">
        <v>1670</v>
      </c>
      <c r="U705" s="25" t="s">
        <v>13</v>
      </c>
      <c r="V705" s="25" t="s">
        <v>11</v>
      </c>
      <c r="W705" s="25" t="s">
        <v>11</v>
      </c>
      <c r="X705" s="25">
        <v>0</v>
      </c>
      <c r="Y705" s="25" t="s">
        <v>11</v>
      </c>
      <c r="Z705" s="25" t="s">
        <v>1645</v>
      </c>
      <c r="AA705" s="25" t="s">
        <v>1560</v>
      </c>
      <c r="AB705" s="25" t="s">
        <v>1653</v>
      </c>
      <c r="AC705" s="25" t="s">
        <v>62</v>
      </c>
      <c r="AD705" s="25">
        <v>0</v>
      </c>
      <c r="AE705" s="25">
        <v>0</v>
      </c>
      <c r="AF705" s="25">
        <v>0</v>
      </c>
      <c r="AG705" s="25" t="s">
        <v>7</v>
      </c>
    </row>
    <row r="706" spans="1:33" s="19" customFormat="1">
      <c r="A706" s="25" t="s">
        <v>2866</v>
      </c>
      <c r="B706" s="25" t="s">
        <v>2867</v>
      </c>
      <c r="C706" s="25" t="s">
        <v>1536</v>
      </c>
      <c r="D706" s="25" t="s">
        <v>11</v>
      </c>
      <c r="E706" s="25" t="s">
        <v>11</v>
      </c>
      <c r="F706" s="25" t="s">
        <v>11</v>
      </c>
      <c r="G706" s="25" t="s">
        <v>11</v>
      </c>
      <c r="H706" s="25" t="s">
        <v>2760</v>
      </c>
      <c r="I706" s="25" t="s">
        <v>11</v>
      </c>
      <c r="J706" s="25" t="s">
        <v>11</v>
      </c>
      <c r="K706" s="25" t="s">
        <v>11</v>
      </c>
      <c r="L706" s="25" t="s">
        <v>1623</v>
      </c>
      <c r="M706" s="25" t="s">
        <v>11</v>
      </c>
      <c r="N706" s="25" t="s">
        <v>11</v>
      </c>
      <c r="O706" s="25" t="s">
        <v>11</v>
      </c>
      <c r="P706" s="25" t="s">
        <v>11</v>
      </c>
      <c r="Q706" s="25" t="s">
        <v>11</v>
      </c>
      <c r="R706" s="25" t="s">
        <v>11</v>
      </c>
      <c r="S706" s="25" t="s">
        <v>11</v>
      </c>
      <c r="T706" s="25" t="s">
        <v>1651</v>
      </c>
      <c r="U706" s="25" t="s">
        <v>16</v>
      </c>
      <c r="V706" s="25" t="s">
        <v>11</v>
      </c>
      <c r="W706" s="25" t="s">
        <v>11</v>
      </c>
      <c r="X706" s="25">
        <v>0</v>
      </c>
      <c r="Y706" s="25" t="s">
        <v>11</v>
      </c>
      <c r="Z706" s="25" t="s">
        <v>1539</v>
      </c>
      <c r="AA706" s="25" t="s">
        <v>11</v>
      </c>
      <c r="AB706" s="25" t="s">
        <v>11</v>
      </c>
      <c r="AC706" s="25" t="s">
        <v>11</v>
      </c>
      <c r="AD706" s="25">
        <v>560</v>
      </c>
      <c r="AE706" s="25">
        <v>0</v>
      </c>
      <c r="AF706" s="25">
        <v>3789.38</v>
      </c>
      <c r="AG706" s="25" t="s">
        <v>7479</v>
      </c>
    </row>
    <row r="707" spans="1:33" s="19" customFormat="1">
      <c r="A707" s="25" t="s">
        <v>3756</v>
      </c>
      <c r="B707" s="25" t="s">
        <v>3757</v>
      </c>
      <c r="C707" s="25" t="s">
        <v>1536</v>
      </c>
      <c r="D707" s="25" t="s">
        <v>11</v>
      </c>
      <c r="E707" s="25" t="s">
        <v>11</v>
      </c>
      <c r="F707" s="25" t="s">
        <v>11</v>
      </c>
      <c r="G707" s="25" t="s">
        <v>11</v>
      </c>
      <c r="H707" s="25" t="s">
        <v>3758</v>
      </c>
      <c r="I707" s="25" t="s">
        <v>1561</v>
      </c>
      <c r="J707" s="25" t="s">
        <v>1623</v>
      </c>
      <c r="K707" s="25" t="s">
        <v>1689</v>
      </c>
      <c r="L707" s="25" t="s">
        <v>1623</v>
      </c>
      <c r="M707" s="25" t="s">
        <v>11</v>
      </c>
      <c r="N707" s="25" t="s">
        <v>11</v>
      </c>
      <c r="O707" s="25" t="s">
        <v>11</v>
      </c>
      <c r="P707" s="25" t="s">
        <v>11</v>
      </c>
      <c r="Q707" s="25" t="s">
        <v>11</v>
      </c>
      <c r="R707" s="25" t="s">
        <v>11</v>
      </c>
      <c r="S707" s="25" t="s">
        <v>11</v>
      </c>
      <c r="T707" s="25" t="s">
        <v>1900</v>
      </c>
      <c r="U707" s="25" t="s">
        <v>13</v>
      </c>
      <c r="V707" s="25" t="s">
        <v>11</v>
      </c>
      <c r="W707" s="25" t="s">
        <v>11</v>
      </c>
      <c r="X707" s="25">
        <v>0</v>
      </c>
      <c r="Y707" s="25" t="s">
        <v>11</v>
      </c>
      <c r="Z707" s="25" t="s">
        <v>1539</v>
      </c>
      <c r="AA707" s="25" t="s">
        <v>11</v>
      </c>
      <c r="AB707" s="25" t="s">
        <v>11</v>
      </c>
      <c r="AC707" s="25" t="s">
        <v>11</v>
      </c>
      <c r="AD707" s="25">
        <v>560</v>
      </c>
      <c r="AE707" s="25">
        <v>0</v>
      </c>
      <c r="AF707" s="25">
        <v>2763.33</v>
      </c>
      <c r="AG707" s="25" t="s">
        <v>7249</v>
      </c>
    </row>
    <row r="708" spans="1:33" s="19" customFormat="1">
      <c r="A708" s="25" t="s">
        <v>6917</v>
      </c>
      <c r="B708" s="25" t="s">
        <v>6918</v>
      </c>
      <c r="C708" s="25" t="s">
        <v>1536</v>
      </c>
      <c r="D708" s="25" t="s">
        <v>11</v>
      </c>
      <c r="E708" s="25" t="s">
        <v>11</v>
      </c>
      <c r="F708" s="25" t="s">
        <v>11</v>
      </c>
      <c r="G708" s="25" t="s">
        <v>11</v>
      </c>
      <c r="H708" s="25" t="s">
        <v>7480</v>
      </c>
      <c r="I708" s="25" t="s">
        <v>1567</v>
      </c>
      <c r="J708" s="25" t="s">
        <v>1623</v>
      </c>
      <c r="K708" s="25" t="s">
        <v>7481</v>
      </c>
      <c r="L708" s="25" t="s">
        <v>1623</v>
      </c>
      <c r="M708" s="25" t="s">
        <v>11</v>
      </c>
      <c r="N708" s="25" t="s">
        <v>11</v>
      </c>
      <c r="O708" s="25" t="s">
        <v>11</v>
      </c>
      <c r="P708" s="25" t="s">
        <v>11</v>
      </c>
      <c r="Q708" s="25" t="s">
        <v>11</v>
      </c>
      <c r="R708" s="25" t="s">
        <v>11</v>
      </c>
      <c r="S708" s="25" t="s">
        <v>11</v>
      </c>
      <c r="T708" s="25" t="s">
        <v>1900</v>
      </c>
      <c r="U708" s="25" t="s">
        <v>16</v>
      </c>
      <c r="V708" s="25" t="s">
        <v>11</v>
      </c>
      <c r="W708" s="25" t="s">
        <v>11</v>
      </c>
      <c r="X708" s="25">
        <v>0</v>
      </c>
      <c r="Y708" s="25" t="s">
        <v>11</v>
      </c>
      <c r="Z708" s="25" t="s">
        <v>1539</v>
      </c>
      <c r="AA708" s="25" t="s">
        <v>11</v>
      </c>
      <c r="AB708" s="25" t="s">
        <v>11</v>
      </c>
      <c r="AC708" s="25" t="s">
        <v>11</v>
      </c>
      <c r="AD708" s="25">
        <v>280</v>
      </c>
      <c r="AE708" s="25">
        <v>0</v>
      </c>
      <c r="AF708" s="25">
        <v>1880</v>
      </c>
      <c r="AG708" s="25" t="s">
        <v>1540</v>
      </c>
    </row>
    <row r="709" spans="1:33" s="19" customFormat="1">
      <c r="A709" s="25" t="s">
        <v>4013</v>
      </c>
      <c r="B709" s="25" t="s">
        <v>4014</v>
      </c>
      <c r="C709" s="25" t="s">
        <v>1541</v>
      </c>
      <c r="D709" s="25" t="s">
        <v>11</v>
      </c>
      <c r="E709" s="25" t="s">
        <v>11</v>
      </c>
      <c r="F709" s="25" t="s">
        <v>4015</v>
      </c>
      <c r="G709" s="25" t="s">
        <v>1546</v>
      </c>
      <c r="H709" s="25" t="s">
        <v>4016</v>
      </c>
      <c r="I709" s="25" t="s">
        <v>1797</v>
      </c>
      <c r="J709" s="25" t="s">
        <v>1623</v>
      </c>
      <c r="K709" s="25" t="s">
        <v>1798</v>
      </c>
      <c r="L709" s="25" t="s">
        <v>1023</v>
      </c>
      <c r="M709" s="25" t="s">
        <v>11</v>
      </c>
      <c r="N709" s="25" t="s">
        <v>11</v>
      </c>
      <c r="O709" s="25" t="s">
        <v>11</v>
      </c>
      <c r="P709" s="25" t="s">
        <v>11</v>
      </c>
      <c r="Q709" s="25" t="s">
        <v>4016</v>
      </c>
      <c r="R709" s="25" t="s">
        <v>11</v>
      </c>
      <c r="S709" s="25" t="s">
        <v>11</v>
      </c>
      <c r="T709" s="25" t="s">
        <v>11</v>
      </c>
      <c r="U709" s="25" t="s">
        <v>11</v>
      </c>
      <c r="V709" s="25" t="s">
        <v>11</v>
      </c>
      <c r="W709" s="25" t="s">
        <v>11</v>
      </c>
      <c r="X709" s="25">
        <v>0</v>
      </c>
      <c r="Y709" s="25" t="s">
        <v>11</v>
      </c>
      <c r="Z709" s="25" t="s">
        <v>1539</v>
      </c>
      <c r="AA709" s="25" t="s">
        <v>11</v>
      </c>
      <c r="AB709" s="25" t="s">
        <v>11</v>
      </c>
      <c r="AC709" s="25" t="s">
        <v>11</v>
      </c>
      <c r="AD709" s="25">
        <v>0</v>
      </c>
      <c r="AE709" s="25">
        <v>0</v>
      </c>
      <c r="AF709" s="25">
        <v>960</v>
      </c>
      <c r="AG709" s="25" t="s">
        <v>1146</v>
      </c>
    </row>
    <row r="710" spans="1:33" s="19" customFormat="1">
      <c r="A710" s="25" t="s">
        <v>4946</v>
      </c>
      <c r="B710" s="25" t="s">
        <v>4947</v>
      </c>
      <c r="C710" s="25" t="s">
        <v>1541</v>
      </c>
      <c r="D710" s="25" t="s">
        <v>11</v>
      </c>
      <c r="E710" s="25" t="s">
        <v>11</v>
      </c>
      <c r="F710" s="25" t="s">
        <v>11</v>
      </c>
      <c r="G710" s="25" t="s">
        <v>11</v>
      </c>
      <c r="H710" s="25" t="s">
        <v>4948</v>
      </c>
      <c r="I710" s="25" t="s">
        <v>11</v>
      </c>
      <c r="J710" s="25" t="s">
        <v>11</v>
      </c>
      <c r="K710" s="25" t="s">
        <v>11</v>
      </c>
      <c r="L710" s="25" t="s">
        <v>1623</v>
      </c>
      <c r="M710" s="25" t="s">
        <v>11</v>
      </c>
      <c r="N710" s="25" t="s">
        <v>11</v>
      </c>
      <c r="O710" s="25" t="s">
        <v>11</v>
      </c>
      <c r="P710" s="25" t="s">
        <v>11</v>
      </c>
      <c r="Q710" s="25" t="s">
        <v>11</v>
      </c>
      <c r="R710" s="25" t="s">
        <v>11</v>
      </c>
      <c r="S710" s="25" t="s">
        <v>11</v>
      </c>
      <c r="T710" s="25" t="s">
        <v>1670</v>
      </c>
      <c r="U710" s="25" t="s">
        <v>16</v>
      </c>
      <c r="V710" s="25" t="s">
        <v>11</v>
      </c>
      <c r="W710" s="25" t="s">
        <v>11</v>
      </c>
      <c r="X710" s="25">
        <v>0</v>
      </c>
      <c r="Y710" s="25" t="s">
        <v>11</v>
      </c>
      <c r="Z710" s="25" t="s">
        <v>1539</v>
      </c>
      <c r="AA710" s="25" t="s">
        <v>11</v>
      </c>
      <c r="AB710" s="25" t="s">
        <v>11</v>
      </c>
      <c r="AC710" s="25" t="s">
        <v>11</v>
      </c>
      <c r="AD710" s="25">
        <v>0</v>
      </c>
      <c r="AE710" s="25">
        <v>0</v>
      </c>
      <c r="AF710" s="25">
        <v>60037.440000000002</v>
      </c>
      <c r="AG710" s="25" t="s">
        <v>4949</v>
      </c>
    </row>
    <row r="711" spans="1:33" s="19" customFormat="1">
      <c r="A711" s="25" t="s">
        <v>2544</v>
      </c>
      <c r="B711" s="25" t="s">
        <v>2545</v>
      </c>
      <c r="C711" s="25" t="s">
        <v>1541</v>
      </c>
      <c r="D711" s="25" t="s">
        <v>11</v>
      </c>
      <c r="E711" s="25" t="s">
        <v>11</v>
      </c>
      <c r="F711" s="25" t="s">
        <v>2546</v>
      </c>
      <c r="G711" s="25" t="s">
        <v>1966</v>
      </c>
      <c r="H711" s="25" t="s">
        <v>2547</v>
      </c>
      <c r="I711" s="25" t="s">
        <v>11</v>
      </c>
      <c r="J711" s="25" t="s">
        <v>11</v>
      </c>
      <c r="K711" s="25" t="s">
        <v>2548</v>
      </c>
      <c r="L711" s="25" t="s">
        <v>1623</v>
      </c>
      <c r="M711" s="25" t="s">
        <v>11</v>
      </c>
      <c r="N711" s="25" t="s">
        <v>11</v>
      </c>
      <c r="O711" s="25" t="s">
        <v>11</v>
      </c>
      <c r="P711" s="25" t="s">
        <v>11</v>
      </c>
      <c r="Q711" s="25" t="s">
        <v>11</v>
      </c>
      <c r="R711" s="25" t="s">
        <v>11</v>
      </c>
      <c r="S711" s="25" t="s">
        <v>11</v>
      </c>
      <c r="T711" s="25" t="s">
        <v>1791</v>
      </c>
      <c r="U711" s="25" t="s">
        <v>1544</v>
      </c>
      <c r="V711" s="25" t="s">
        <v>11</v>
      </c>
      <c r="W711" s="25" t="s">
        <v>11</v>
      </c>
      <c r="X711" s="25">
        <v>0</v>
      </c>
      <c r="Y711" s="25" t="s">
        <v>11</v>
      </c>
      <c r="Z711" s="25" t="s">
        <v>1539</v>
      </c>
      <c r="AA711" s="25" t="s">
        <v>11</v>
      </c>
      <c r="AB711" s="25" t="s">
        <v>11</v>
      </c>
      <c r="AC711" s="25" t="s">
        <v>11</v>
      </c>
      <c r="AD711" s="25">
        <v>0</v>
      </c>
      <c r="AE711" s="25">
        <v>0</v>
      </c>
      <c r="AF711" s="25">
        <v>640</v>
      </c>
      <c r="AG711" s="25" t="s">
        <v>7482</v>
      </c>
    </row>
    <row r="712" spans="1:33" s="19" customFormat="1">
      <c r="A712" s="25" t="s">
        <v>2527</v>
      </c>
      <c r="B712" s="25" t="s">
        <v>2528</v>
      </c>
      <c r="C712" s="25" t="s">
        <v>1541</v>
      </c>
      <c r="D712" s="25" t="s">
        <v>11</v>
      </c>
      <c r="E712" s="25" t="s">
        <v>11</v>
      </c>
      <c r="F712" s="25" t="s">
        <v>11</v>
      </c>
      <c r="G712" s="25" t="s">
        <v>11</v>
      </c>
      <c r="H712" s="25" t="s">
        <v>2529</v>
      </c>
      <c r="I712" s="25" t="s">
        <v>11</v>
      </c>
      <c r="J712" s="25" t="s">
        <v>11</v>
      </c>
      <c r="K712" s="25" t="s">
        <v>11</v>
      </c>
      <c r="L712" s="25" t="s">
        <v>1623</v>
      </c>
      <c r="M712" s="25" t="s">
        <v>11</v>
      </c>
      <c r="N712" s="25" t="s">
        <v>11</v>
      </c>
      <c r="O712" s="25" t="s">
        <v>11</v>
      </c>
      <c r="P712" s="25" t="s">
        <v>11</v>
      </c>
      <c r="Q712" s="25" t="s">
        <v>11</v>
      </c>
      <c r="R712" s="25" t="s">
        <v>11</v>
      </c>
      <c r="S712" s="25" t="s">
        <v>11</v>
      </c>
      <c r="T712" s="25" t="s">
        <v>1891</v>
      </c>
      <c r="U712" s="25" t="s">
        <v>10</v>
      </c>
      <c r="V712" s="25" t="s">
        <v>11</v>
      </c>
      <c r="W712" s="25" t="s">
        <v>11</v>
      </c>
      <c r="X712" s="25">
        <v>0</v>
      </c>
      <c r="Y712" s="25" t="s">
        <v>11</v>
      </c>
      <c r="Z712" s="25" t="s">
        <v>1539</v>
      </c>
      <c r="AA712" s="25" t="s">
        <v>11</v>
      </c>
      <c r="AB712" s="25" t="s">
        <v>11</v>
      </c>
      <c r="AC712" s="25" t="s">
        <v>11</v>
      </c>
      <c r="AD712" s="25">
        <v>840</v>
      </c>
      <c r="AE712" s="25">
        <v>0</v>
      </c>
      <c r="AF712" s="25">
        <v>30800</v>
      </c>
      <c r="AG712" s="25" t="s">
        <v>7483</v>
      </c>
    </row>
    <row r="713" spans="1:33" s="19" customFormat="1">
      <c r="A713" s="25" t="s">
        <v>5154</v>
      </c>
      <c r="B713" s="25" t="s">
        <v>5155</v>
      </c>
      <c r="C713" s="25" t="s">
        <v>1541</v>
      </c>
      <c r="D713" s="25" t="s">
        <v>11</v>
      </c>
      <c r="E713" s="25" t="s">
        <v>11</v>
      </c>
      <c r="F713" s="25" t="s">
        <v>11</v>
      </c>
      <c r="G713" s="25" t="s">
        <v>11</v>
      </c>
      <c r="H713" s="25" t="s">
        <v>5156</v>
      </c>
      <c r="I713" s="25" t="s">
        <v>11</v>
      </c>
      <c r="J713" s="25" t="s">
        <v>11</v>
      </c>
      <c r="K713" s="25" t="s">
        <v>11</v>
      </c>
      <c r="L713" s="25" t="s">
        <v>1623</v>
      </c>
      <c r="M713" s="25" t="s">
        <v>11</v>
      </c>
      <c r="N713" s="25" t="s">
        <v>11</v>
      </c>
      <c r="O713" s="25" t="s">
        <v>11</v>
      </c>
      <c r="P713" s="25" t="s">
        <v>11</v>
      </c>
      <c r="Q713" s="25" t="s">
        <v>11</v>
      </c>
      <c r="R713" s="25" t="s">
        <v>11</v>
      </c>
      <c r="S713" s="25" t="s">
        <v>11</v>
      </c>
      <c r="T713" s="25" t="s">
        <v>1768</v>
      </c>
      <c r="U713" s="25" t="s">
        <v>10</v>
      </c>
      <c r="V713" s="25" t="s">
        <v>11</v>
      </c>
      <c r="W713" s="25" t="s">
        <v>11</v>
      </c>
      <c r="X713" s="25">
        <v>0</v>
      </c>
      <c r="Y713" s="25" t="s">
        <v>11</v>
      </c>
      <c r="Z713" s="25" t="s">
        <v>1539</v>
      </c>
      <c r="AA713" s="25" t="s">
        <v>11</v>
      </c>
      <c r="AB713" s="25" t="s">
        <v>11</v>
      </c>
      <c r="AC713" s="25" t="s">
        <v>11</v>
      </c>
      <c r="AD713" s="25">
        <v>0</v>
      </c>
      <c r="AE713" s="25">
        <v>0</v>
      </c>
      <c r="AF713" s="25">
        <v>45610</v>
      </c>
      <c r="AG713" s="25" t="s">
        <v>5157</v>
      </c>
    </row>
    <row r="714" spans="1:33" s="19" customFormat="1">
      <c r="A714" s="25" t="s">
        <v>2998</v>
      </c>
      <c r="B714" s="25" t="s">
        <v>2999</v>
      </c>
      <c r="C714" s="25" t="s">
        <v>1541</v>
      </c>
      <c r="D714" s="25" t="s">
        <v>11</v>
      </c>
      <c r="E714" s="25" t="s">
        <v>11</v>
      </c>
      <c r="F714" s="25" t="s">
        <v>11</v>
      </c>
      <c r="G714" s="25" t="s">
        <v>11</v>
      </c>
      <c r="H714" s="25" t="s">
        <v>3000</v>
      </c>
      <c r="I714" s="25" t="s">
        <v>11</v>
      </c>
      <c r="J714" s="25" t="s">
        <v>11</v>
      </c>
      <c r="K714" s="25" t="s">
        <v>11</v>
      </c>
      <c r="L714" s="25" t="s">
        <v>1623</v>
      </c>
      <c r="M714" s="25" t="s">
        <v>11</v>
      </c>
      <c r="N714" s="25" t="s">
        <v>11</v>
      </c>
      <c r="O714" s="25" t="s">
        <v>11</v>
      </c>
      <c r="P714" s="25" t="s">
        <v>11</v>
      </c>
      <c r="Q714" s="25" t="s">
        <v>11</v>
      </c>
      <c r="R714" s="25" t="s">
        <v>11</v>
      </c>
      <c r="S714" s="25" t="s">
        <v>11</v>
      </c>
      <c r="T714" s="25" t="s">
        <v>3001</v>
      </c>
      <c r="U714" s="25" t="s">
        <v>1544</v>
      </c>
      <c r="V714" s="25" t="s">
        <v>11</v>
      </c>
      <c r="W714" s="25" t="s">
        <v>11</v>
      </c>
      <c r="X714" s="25">
        <v>0</v>
      </c>
      <c r="Y714" s="25" t="s">
        <v>11</v>
      </c>
      <c r="Z714" s="25" t="s">
        <v>1645</v>
      </c>
      <c r="AA714" s="25" t="s">
        <v>1707</v>
      </c>
      <c r="AB714" s="25" t="s">
        <v>1837</v>
      </c>
      <c r="AC714" s="25" t="s">
        <v>11</v>
      </c>
      <c r="AD714" s="25">
        <v>0</v>
      </c>
      <c r="AE714" s="25">
        <v>0</v>
      </c>
      <c r="AF714" s="25">
        <v>1544.57</v>
      </c>
      <c r="AG714" s="25" t="s">
        <v>3002</v>
      </c>
    </row>
    <row r="715" spans="1:33" s="19" customFormat="1">
      <c r="A715" s="25" t="s">
        <v>4099</v>
      </c>
      <c r="B715" s="25" t="s">
        <v>4100</v>
      </c>
      <c r="C715" s="25" t="s">
        <v>1541</v>
      </c>
      <c r="D715" s="25" t="s">
        <v>11</v>
      </c>
      <c r="E715" s="25" t="s">
        <v>11</v>
      </c>
      <c r="F715" s="25" t="s">
        <v>11</v>
      </c>
      <c r="G715" s="25" t="s">
        <v>11</v>
      </c>
      <c r="H715" s="25" t="s">
        <v>4101</v>
      </c>
      <c r="I715" s="25" t="s">
        <v>11</v>
      </c>
      <c r="J715" s="25" t="s">
        <v>11</v>
      </c>
      <c r="K715" s="25" t="s">
        <v>11</v>
      </c>
      <c r="L715" s="25" t="s">
        <v>1623</v>
      </c>
      <c r="M715" s="25" t="s">
        <v>11</v>
      </c>
      <c r="N715" s="25" t="s">
        <v>11</v>
      </c>
      <c r="O715" s="25" t="s">
        <v>11</v>
      </c>
      <c r="P715" s="25" t="s">
        <v>11</v>
      </c>
      <c r="Q715" s="25" t="s">
        <v>11</v>
      </c>
      <c r="R715" s="25" t="s">
        <v>11</v>
      </c>
      <c r="S715" s="25" t="s">
        <v>11</v>
      </c>
      <c r="T715" s="25" t="s">
        <v>2203</v>
      </c>
      <c r="U715" s="25" t="s">
        <v>1657</v>
      </c>
      <c r="V715" s="25" t="s">
        <v>11</v>
      </c>
      <c r="W715" s="25" t="s">
        <v>11</v>
      </c>
      <c r="X715" s="25">
        <v>0</v>
      </c>
      <c r="Y715" s="25" t="s">
        <v>11</v>
      </c>
      <c r="Z715" s="25" t="s">
        <v>1539</v>
      </c>
      <c r="AA715" s="25" t="s">
        <v>11</v>
      </c>
      <c r="AB715" s="25" t="s">
        <v>11</v>
      </c>
      <c r="AC715" s="25" t="s">
        <v>11</v>
      </c>
      <c r="AD715" s="25">
        <v>0</v>
      </c>
      <c r="AE715" s="25">
        <v>0</v>
      </c>
      <c r="AF715" s="25">
        <v>1683.65</v>
      </c>
      <c r="AG715" s="25" t="s">
        <v>4102</v>
      </c>
    </row>
    <row r="716" spans="1:33" s="19" customFormat="1">
      <c r="A716" s="25" t="s">
        <v>4137</v>
      </c>
      <c r="B716" s="25" t="s">
        <v>4138</v>
      </c>
      <c r="C716" s="25" t="s">
        <v>1536</v>
      </c>
      <c r="D716" s="25" t="s">
        <v>11</v>
      </c>
      <c r="E716" s="25" t="s">
        <v>11</v>
      </c>
      <c r="F716" s="25" t="s">
        <v>11</v>
      </c>
      <c r="G716" s="25" t="s">
        <v>11</v>
      </c>
      <c r="H716" s="25" t="s">
        <v>3505</v>
      </c>
      <c r="I716" s="25" t="s">
        <v>11</v>
      </c>
      <c r="J716" s="25" t="s">
        <v>11</v>
      </c>
      <c r="K716" s="25" t="s">
        <v>11</v>
      </c>
      <c r="L716" s="25" t="s">
        <v>1623</v>
      </c>
      <c r="M716" s="25" t="s">
        <v>11</v>
      </c>
      <c r="N716" s="25" t="s">
        <v>11</v>
      </c>
      <c r="O716" s="25" t="s">
        <v>11</v>
      </c>
      <c r="P716" s="25" t="s">
        <v>11</v>
      </c>
      <c r="Q716" s="25" t="s">
        <v>11</v>
      </c>
      <c r="R716" s="25" t="s">
        <v>11</v>
      </c>
      <c r="S716" s="25" t="s">
        <v>11</v>
      </c>
      <c r="T716" s="25" t="s">
        <v>1670</v>
      </c>
      <c r="U716" s="25" t="s">
        <v>14</v>
      </c>
      <c r="V716" s="25" t="s">
        <v>11</v>
      </c>
      <c r="W716" s="25" t="s">
        <v>11</v>
      </c>
      <c r="X716" s="25">
        <v>0</v>
      </c>
      <c r="Y716" s="25" t="s">
        <v>11</v>
      </c>
      <c r="Z716" s="25" t="s">
        <v>1645</v>
      </c>
      <c r="AA716" s="25" t="s">
        <v>1646</v>
      </c>
      <c r="AB716" s="25" t="s">
        <v>1722</v>
      </c>
      <c r="AC716" s="25" t="s">
        <v>11</v>
      </c>
      <c r="AD716" s="25">
        <v>0</v>
      </c>
      <c r="AE716" s="25">
        <v>0</v>
      </c>
      <c r="AF716" s="25">
        <v>-922.48</v>
      </c>
      <c r="AG716" s="25" t="s">
        <v>4139</v>
      </c>
    </row>
    <row r="717" spans="1:33" s="19" customFormat="1">
      <c r="A717" s="25" t="s">
        <v>2928</v>
      </c>
      <c r="B717" s="25" t="s">
        <v>2929</v>
      </c>
      <c r="C717" s="25" t="s">
        <v>1541</v>
      </c>
      <c r="D717" s="25" t="s">
        <v>11</v>
      </c>
      <c r="E717" s="25" t="s">
        <v>11</v>
      </c>
      <c r="F717" s="25" t="s">
        <v>2930</v>
      </c>
      <c r="G717" s="25" t="s">
        <v>1966</v>
      </c>
      <c r="H717" s="25" t="s">
        <v>2931</v>
      </c>
      <c r="I717" s="25" t="s">
        <v>1547</v>
      </c>
      <c r="J717" s="25" t="s">
        <v>1623</v>
      </c>
      <c r="K717" s="25" t="s">
        <v>1685</v>
      </c>
      <c r="L717" s="25" t="s">
        <v>1623</v>
      </c>
      <c r="M717" s="25" t="s">
        <v>11</v>
      </c>
      <c r="N717" s="25" t="s">
        <v>11</v>
      </c>
      <c r="O717" s="25" t="s">
        <v>11</v>
      </c>
      <c r="P717" s="25" t="s">
        <v>11</v>
      </c>
      <c r="Q717" s="25" t="s">
        <v>11</v>
      </c>
      <c r="R717" s="25" t="s">
        <v>11</v>
      </c>
      <c r="S717" s="25" t="s">
        <v>11</v>
      </c>
      <c r="T717" s="25" t="s">
        <v>1858</v>
      </c>
      <c r="U717" s="25" t="s">
        <v>11</v>
      </c>
      <c r="V717" s="25" t="s">
        <v>11</v>
      </c>
      <c r="W717" s="25" t="s">
        <v>11</v>
      </c>
      <c r="X717" s="25">
        <v>0</v>
      </c>
      <c r="Y717" s="25" t="s">
        <v>11</v>
      </c>
      <c r="Z717" s="25" t="s">
        <v>1539</v>
      </c>
      <c r="AA717" s="25" t="s">
        <v>11</v>
      </c>
      <c r="AB717" s="25" t="s">
        <v>11</v>
      </c>
      <c r="AC717" s="25" t="s">
        <v>11</v>
      </c>
      <c r="AD717" s="25">
        <v>0</v>
      </c>
      <c r="AE717" s="25">
        <v>4152.29</v>
      </c>
      <c r="AF717" s="25">
        <v>50354</v>
      </c>
      <c r="AG717" s="25" t="s">
        <v>2932</v>
      </c>
    </row>
    <row r="718" spans="1:33" s="19" customFormat="1">
      <c r="A718" s="25" t="s">
        <v>4336</v>
      </c>
      <c r="B718" s="25" t="s">
        <v>4337</v>
      </c>
      <c r="C718" s="25" t="s">
        <v>1541</v>
      </c>
      <c r="D718" s="25" t="s">
        <v>11</v>
      </c>
      <c r="E718" s="25" t="s">
        <v>11</v>
      </c>
      <c r="F718" s="25" t="s">
        <v>11</v>
      </c>
      <c r="G718" s="25" t="s">
        <v>11</v>
      </c>
      <c r="H718" s="25" t="s">
        <v>4338</v>
      </c>
      <c r="I718" s="25" t="s">
        <v>11</v>
      </c>
      <c r="J718" s="25" t="s">
        <v>11</v>
      </c>
      <c r="K718" s="25" t="s">
        <v>11</v>
      </c>
      <c r="L718" s="25" t="s">
        <v>1623</v>
      </c>
      <c r="M718" s="25" t="s">
        <v>1643</v>
      </c>
      <c r="N718" s="25" t="s">
        <v>11</v>
      </c>
      <c r="O718" s="25" t="s">
        <v>11</v>
      </c>
      <c r="P718" s="25" t="s">
        <v>11</v>
      </c>
      <c r="Q718" s="25" t="s">
        <v>11</v>
      </c>
      <c r="R718" s="25" t="s">
        <v>11</v>
      </c>
      <c r="S718" s="25" t="s">
        <v>11</v>
      </c>
      <c r="T718" s="25" t="s">
        <v>1644</v>
      </c>
      <c r="U718" s="25" t="s">
        <v>1544</v>
      </c>
      <c r="V718" s="25" t="s">
        <v>11</v>
      </c>
      <c r="W718" s="25" t="s">
        <v>11</v>
      </c>
      <c r="X718" s="25">
        <v>0</v>
      </c>
      <c r="Y718" s="25" t="s">
        <v>11</v>
      </c>
      <c r="Z718" s="25" t="s">
        <v>1645</v>
      </c>
      <c r="AA718" s="25" t="s">
        <v>1815</v>
      </c>
      <c r="AB718" s="25" t="s">
        <v>4339</v>
      </c>
      <c r="AC718" s="25" t="s">
        <v>11</v>
      </c>
      <c r="AD718" s="25">
        <v>0</v>
      </c>
      <c r="AE718" s="25">
        <v>0</v>
      </c>
      <c r="AF718" s="25">
        <v>0</v>
      </c>
      <c r="AG718" s="25" t="s">
        <v>7</v>
      </c>
    </row>
    <row r="719" spans="1:33" s="19" customFormat="1">
      <c r="A719" s="25" t="s">
        <v>2127</v>
      </c>
      <c r="B719" s="25" t="s">
        <v>2128</v>
      </c>
      <c r="C719" s="25" t="s">
        <v>11</v>
      </c>
      <c r="D719" s="25" t="s">
        <v>11</v>
      </c>
      <c r="E719" s="25" t="s">
        <v>11</v>
      </c>
      <c r="F719" s="25" t="s">
        <v>11</v>
      </c>
      <c r="G719" s="25" t="s">
        <v>11</v>
      </c>
      <c r="H719" s="25" t="s">
        <v>2129</v>
      </c>
      <c r="I719" s="25" t="s">
        <v>1554</v>
      </c>
      <c r="J719" s="25" t="s">
        <v>1623</v>
      </c>
      <c r="K719" s="25" t="s">
        <v>1790</v>
      </c>
      <c r="L719" s="25" t="s">
        <v>1623</v>
      </c>
      <c r="M719" s="25" t="s">
        <v>11</v>
      </c>
      <c r="N719" s="25" t="s">
        <v>11</v>
      </c>
      <c r="O719" s="25" t="s">
        <v>11</v>
      </c>
      <c r="P719" s="25" t="s">
        <v>11</v>
      </c>
      <c r="Q719" s="25" t="s">
        <v>11</v>
      </c>
      <c r="R719" s="25" t="s">
        <v>11</v>
      </c>
      <c r="S719" s="25" t="s">
        <v>11</v>
      </c>
      <c r="T719" s="25" t="s">
        <v>1891</v>
      </c>
      <c r="U719" s="25" t="s">
        <v>16</v>
      </c>
      <c r="V719" s="25" t="s">
        <v>11</v>
      </c>
      <c r="W719" s="25" t="s">
        <v>11</v>
      </c>
      <c r="X719" s="25">
        <v>0</v>
      </c>
      <c r="Y719" s="25" t="s">
        <v>11</v>
      </c>
      <c r="Z719" s="25" t="s">
        <v>1539</v>
      </c>
      <c r="AA719" s="25" t="s">
        <v>11</v>
      </c>
      <c r="AB719" s="25" t="s">
        <v>11</v>
      </c>
      <c r="AC719" s="25" t="s">
        <v>11</v>
      </c>
      <c r="AD719" s="25">
        <v>3580</v>
      </c>
      <c r="AE719" s="25">
        <v>0</v>
      </c>
      <c r="AF719" s="25">
        <v>11816</v>
      </c>
      <c r="AG719" s="25" t="s">
        <v>7484</v>
      </c>
    </row>
    <row r="720" spans="1:33" s="19" customFormat="1">
      <c r="A720" s="25" t="s">
        <v>2994</v>
      </c>
      <c r="B720" s="25" t="s">
        <v>2995</v>
      </c>
      <c r="C720" s="25" t="s">
        <v>1536</v>
      </c>
      <c r="D720" s="25" t="s">
        <v>11</v>
      </c>
      <c r="E720" s="25" t="s">
        <v>11</v>
      </c>
      <c r="F720" s="25" t="s">
        <v>2996</v>
      </c>
      <c r="G720" s="25" t="s">
        <v>1556</v>
      </c>
      <c r="H720" s="25" t="s">
        <v>2997</v>
      </c>
      <c r="I720" s="25" t="s">
        <v>1846</v>
      </c>
      <c r="J720" s="25" t="s">
        <v>1623</v>
      </c>
      <c r="K720" s="25" t="s">
        <v>2089</v>
      </c>
      <c r="L720" s="25" t="s">
        <v>1623</v>
      </c>
      <c r="M720" s="25" t="s">
        <v>11</v>
      </c>
      <c r="N720" s="25" t="s">
        <v>11</v>
      </c>
      <c r="O720" s="25" t="s">
        <v>11</v>
      </c>
      <c r="P720" s="25" t="s">
        <v>11</v>
      </c>
      <c r="Q720" s="25" t="s">
        <v>11</v>
      </c>
      <c r="R720" s="25" t="s">
        <v>11</v>
      </c>
      <c r="S720" s="25" t="s">
        <v>11</v>
      </c>
      <c r="T720" s="25" t="s">
        <v>11</v>
      </c>
      <c r="U720" s="25" t="s">
        <v>11</v>
      </c>
      <c r="V720" s="25" t="s">
        <v>11</v>
      </c>
      <c r="W720" s="25" t="s">
        <v>11</v>
      </c>
      <c r="X720" s="25">
        <v>0</v>
      </c>
      <c r="Y720" s="25" t="s">
        <v>11</v>
      </c>
      <c r="Z720" s="25" t="s">
        <v>1539</v>
      </c>
      <c r="AA720" s="25" t="s">
        <v>11</v>
      </c>
      <c r="AB720" s="25" t="s">
        <v>11</v>
      </c>
      <c r="AC720" s="25" t="s">
        <v>11</v>
      </c>
      <c r="AD720" s="25">
        <v>0</v>
      </c>
      <c r="AE720" s="25">
        <v>0</v>
      </c>
      <c r="AF720" s="25">
        <v>960</v>
      </c>
      <c r="AG720" s="25" t="s">
        <v>1146</v>
      </c>
    </row>
    <row r="721" spans="1:33" s="19" customFormat="1">
      <c r="A721" s="25" t="s">
        <v>3792</v>
      </c>
      <c r="B721" s="25" t="s">
        <v>3793</v>
      </c>
      <c r="C721" s="25" t="s">
        <v>1541</v>
      </c>
      <c r="D721" s="25" t="s">
        <v>11</v>
      </c>
      <c r="E721" s="25" t="s">
        <v>11</v>
      </c>
      <c r="F721" s="25" t="s">
        <v>11</v>
      </c>
      <c r="G721" s="25" t="s">
        <v>11</v>
      </c>
      <c r="H721" s="25" t="s">
        <v>3794</v>
      </c>
      <c r="I721" s="25" t="s">
        <v>1547</v>
      </c>
      <c r="J721" s="25" t="s">
        <v>1623</v>
      </c>
      <c r="K721" s="25" t="s">
        <v>2039</v>
      </c>
      <c r="L721" s="25" t="s">
        <v>1623</v>
      </c>
      <c r="M721" s="25" t="s">
        <v>11</v>
      </c>
      <c r="N721" s="25" t="s">
        <v>11</v>
      </c>
      <c r="O721" s="25" t="s">
        <v>11</v>
      </c>
      <c r="P721" s="25" t="s">
        <v>11</v>
      </c>
      <c r="Q721" s="25" t="s">
        <v>11</v>
      </c>
      <c r="R721" s="25" t="s">
        <v>11</v>
      </c>
      <c r="S721" s="25" t="s">
        <v>11</v>
      </c>
      <c r="T721" s="25" t="s">
        <v>11</v>
      </c>
      <c r="U721" s="25" t="s">
        <v>16</v>
      </c>
      <c r="V721" s="25" t="s">
        <v>11</v>
      </c>
      <c r="W721" s="25" t="s">
        <v>11</v>
      </c>
      <c r="X721" s="25">
        <v>0</v>
      </c>
      <c r="Y721" s="25" t="s">
        <v>11</v>
      </c>
      <c r="Z721" s="25" t="s">
        <v>1539</v>
      </c>
      <c r="AA721" s="25" t="s">
        <v>11</v>
      </c>
      <c r="AB721" s="25" t="s">
        <v>11</v>
      </c>
      <c r="AC721" s="25" t="s">
        <v>11</v>
      </c>
      <c r="AD721" s="25">
        <v>280</v>
      </c>
      <c r="AE721" s="25">
        <v>0</v>
      </c>
      <c r="AF721" s="25">
        <v>1880</v>
      </c>
      <c r="AG721" s="25" t="s">
        <v>1540</v>
      </c>
    </row>
    <row r="722" spans="1:33" s="19" customFormat="1">
      <c r="A722" s="25" t="s">
        <v>3127</v>
      </c>
      <c r="B722" s="25" t="s">
        <v>3128</v>
      </c>
      <c r="C722" s="25" t="s">
        <v>1536</v>
      </c>
      <c r="D722" s="25" t="s">
        <v>11</v>
      </c>
      <c r="E722" s="25" t="s">
        <v>11</v>
      </c>
      <c r="F722" s="25" t="s">
        <v>3129</v>
      </c>
      <c r="G722" s="25" t="s">
        <v>1564</v>
      </c>
      <c r="H722" s="25" t="s">
        <v>3130</v>
      </c>
      <c r="I722" s="25" t="s">
        <v>1554</v>
      </c>
      <c r="J722" s="25" t="s">
        <v>1623</v>
      </c>
      <c r="K722" s="25" t="s">
        <v>2138</v>
      </c>
      <c r="L722" s="25" t="s">
        <v>1623</v>
      </c>
      <c r="M722" s="25" t="s">
        <v>11</v>
      </c>
      <c r="N722" s="25" t="s">
        <v>11</v>
      </c>
      <c r="O722" s="25" t="s">
        <v>11</v>
      </c>
      <c r="P722" s="25" t="s">
        <v>11</v>
      </c>
      <c r="Q722" s="25" t="s">
        <v>11</v>
      </c>
      <c r="R722" s="25" t="s">
        <v>11</v>
      </c>
      <c r="S722" s="25" t="s">
        <v>11</v>
      </c>
      <c r="T722" s="25" t="s">
        <v>1891</v>
      </c>
      <c r="U722" s="25" t="s">
        <v>10</v>
      </c>
      <c r="V722" s="25" t="s">
        <v>11</v>
      </c>
      <c r="W722" s="25" t="s">
        <v>11</v>
      </c>
      <c r="X722" s="25">
        <v>0</v>
      </c>
      <c r="Y722" s="25" t="s">
        <v>11</v>
      </c>
      <c r="Z722" s="25" t="s">
        <v>1539</v>
      </c>
      <c r="AA722" s="25" t="s">
        <v>11</v>
      </c>
      <c r="AB722" s="25" t="s">
        <v>11</v>
      </c>
      <c r="AC722" s="25" t="s">
        <v>11</v>
      </c>
      <c r="AD722" s="25">
        <v>0</v>
      </c>
      <c r="AE722" s="25">
        <v>0</v>
      </c>
      <c r="AF722" s="25">
        <v>3316</v>
      </c>
      <c r="AG722" s="25" t="s">
        <v>1148</v>
      </c>
    </row>
    <row r="723" spans="1:33" s="19" customFormat="1">
      <c r="A723" s="25" t="s">
        <v>2017</v>
      </c>
      <c r="B723" s="25" t="s">
        <v>2018</v>
      </c>
      <c r="C723" s="25" t="s">
        <v>1541</v>
      </c>
      <c r="D723" s="25" t="s">
        <v>11</v>
      </c>
      <c r="E723" s="25" t="s">
        <v>11</v>
      </c>
      <c r="F723" s="25" t="s">
        <v>11</v>
      </c>
      <c r="G723" s="25" t="s">
        <v>11</v>
      </c>
      <c r="H723" s="25" t="s">
        <v>2019</v>
      </c>
      <c r="I723" s="25" t="s">
        <v>11</v>
      </c>
      <c r="J723" s="25" t="s">
        <v>11</v>
      </c>
      <c r="K723" s="25" t="s">
        <v>11</v>
      </c>
      <c r="L723" s="25" t="s">
        <v>1623</v>
      </c>
      <c r="M723" s="25" t="s">
        <v>11</v>
      </c>
      <c r="N723" s="25" t="s">
        <v>11</v>
      </c>
      <c r="O723" s="25" t="s">
        <v>11</v>
      </c>
      <c r="P723" s="25" t="s">
        <v>11</v>
      </c>
      <c r="Q723" s="25" t="s">
        <v>11</v>
      </c>
      <c r="R723" s="25" t="s">
        <v>11</v>
      </c>
      <c r="S723" s="25" t="s">
        <v>11</v>
      </c>
      <c r="T723" s="25" t="s">
        <v>1729</v>
      </c>
      <c r="U723" s="25" t="s">
        <v>13</v>
      </c>
      <c r="V723" s="25" t="s">
        <v>11</v>
      </c>
      <c r="W723" s="25" t="s">
        <v>11</v>
      </c>
      <c r="X723" s="25">
        <v>0</v>
      </c>
      <c r="Y723" s="25" t="s">
        <v>11</v>
      </c>
      <c r="Z723" s="25" t="s">
        <v>1645</v>
      </c>
      <c r="AA723" s="25" t="s">
        <v>1575</v>
      </c>
      <c r="AB723" s="25" t="s">
        <v>1708</v>
      </c>
      <c r="AC723" s="25" t="s">
        <v>2020</v>
      </c>
      <c r="AD723" s="25">
        <v>0</v>
      </c>
      <c r="AE723" s="25">
        <v>0</v>
      </c>
      <c r="AF723" s="25">
        <v>0</v>
      </c>
      <c r="AG723" s="25" t="s">
        <v>7</v>
      </c>
    </row>
    <row r="724" spans="1:33" s="19" customFormat="1">
      <c r="A724" s="25" t="s">
        <v>5184</v>
      </c>
      <c r="B724" s="25" t="s">
        <v>5185</v>
      </c>
      <c r="C724" s="25" t="s">
        <v>1541</v>
      </c>
      <c r="D724" s="25" t="s">
        <v>11</v>
      </c>
      <c r="E724" s="25" t="s">
        <v>11</v>
      </c>
      <c r="F724" s="25" t="s">
        <v>11</v>
      </c>
      <c r="G724" s="25" t="s">
        <v>11</v>
      </c>
      <c r="H724" s="25" t="s">
        <v>2700</v>
      </c>
      <c r="I724" s="25" t="s">
        <v>11</v>
      </c>
      <c r="J724" s="25" t="s">
        <v>11</v>
      </c>
      <c r="K724" s="25" t="s">
        <v>11</v>
      </c>
      <c r="L724" s="25" t="s">
        <v>1623</v>
      </c>
      <c r="M724" s="25" t="s">
        <v>11</v>
      </c>
      <c r="N724" s="25" t="s">
        <v>11</v>
      </c>
      <c r="O724" s="25" t="s">
        <v>11</v>
      </c>
      <c r="P724" s="25" t="s">
        <v>11</v>
      </c>
      <c r="Q724" s="25" t="s">
        <v>11</v>
      </c>
      <c r="R724" s="25" t="s">
        <v>11</v>
      </c>
      <c r="S724" s="25" t="s">
        <v>11</v>
      </c>
      <c r="T724" s="25" t="s">
        <v>1775</v>
      </c>
      <c r="U724" s="25" t="s">
        <v>16</v>
      </c>
      <c r="V724" s="25" t="s">
        <v>11</v>
      </c>
      <c r="W724" s="25" t="s">
        <v>11</v>
      </c>
      <c r="X724" s="25">
        <v>0</v>
      </c>
      <c r="Y724" s="25" t="s">
        <v>11</v>
      </c>
      <c r="Z724" s="25" t="s">
        <v>1539</v>
      </c>
      <c r="AA724" s="25" t="s">
        <v>11</v>
      </c>
      <c r="AB724" s="25" t="s">
        <v>11</v>
      </c>
      <c r="AC724" s="25" t="s">
        <v>11</v>
      </c>
      <c r="AD724" s="25">
        <v>1400.42</v>
      </c>
      <c r="AE724" s="25">
        <v>0</v>
      </c>
      <c r="AF724" s="25">
        <v>59907.38</v>
      </c>
      <c r="AG724" s="25" t="s">
        <v>7485</v>
      </c>
    </row>
    <row r="725" spans="1:33" s="19" customFormat="1">
      <c r="A725" s="25" t="s">
        <v>3956</v>
      </c>
      <c r="B725" s="25" t="s">
        <v>3957</v>
      </c>
      <c r="C725" s="25" t="s">
        <v>1541</v>
      </c>
      <c r="D725" s="25" t="s">
        <v>11</v>
      </c>
      <c r="E725" s="25" t="s">
        <v>11</v>
      </c>
      <c r="F725" s="25" t="s">
        <v>11</v>
      </c>
      <c r="G725" s="25" t="s">
        <v>11</v>
      </c>
      <c r="H725" s="25" t="s">
        <v>2104</v>
      </c>
      <c r="I725" s="25" t="s">
        <v>11</v>
      </c>
      <c r="J725" s="25" t="s">
        <v>11</v>
      </c>
      <c r="K725" s="25" t="s">
        <v>11</v>
      </c>
      <c r="L725" s="25" t="s">
        <v>1623</v>
      </c>
      <c r="M725" s="25" t="s">
        <v>11</v>
      </c>
      <c r="N725" s="25" t="s">
        <v>11</v>
      </c>
      <c r="O725" s="25" t="s">
        <v>11</v>
      </c>
      <c r="P725" s="25" t="s">
        <v>11</v>
      </c>
      <c r="Q725" s="25" t="s">
        <v>11</v>
      </c>
      <c r="R725" s="25" t="s">
        <v>11</v>
      </c>
      <c r="S725" s="25" t="s">
        <v>11</v>
      </c>
      <c r="T725" s="25" t="s">
        <v>1877</v>
      </c>
      <c r="U725" s="25" t="s">
        <v>14</v>
      </c>
      <c r="V725" s="25" t="s">
        <v>11</v>
      </c>
      <c r="W725" s="25" t="s">
        <v>11</v>
      </c>
      <c r="X725" s="25">
        <v>0</v>
      </c>
      <c r="Y725" s="25" t="s">
        <v>11</v>
      </c>
      <c r="Z725" s="25" t="s">
        <v>1645</v>
      </c>
      <c r="AA725" s="25" t="s">
        <v>1575</v>
      </c>
      <c r="AB725" s="25" t="s">
        <v>1653</v>
      </c>
      <c r="AC725" s="25" t="s">
        <v>62</v>
      </c>
      <c r="AD725" s="25">
        <v>0</v>
      </c>
      <c r="AE725" s="25">
        <v>0</v>
      </c>
      <c r="AF725" s="25">
        <v>0</v>
      </c>
      <c r="AG725" s="25" t="s">
        <v>7</v>
      </c>
    </row>
    <row r="726" spans="1:33" s="19" customFormat="1">
      <c r="A726" s="25" t="s">
        <v>4172</v>
      </c>
      <c r="B726" s="25" t="s">
        <v>4173</v>
      </c>
      <c r="C726" s="25" t="s">
        <v>1541</v>
      </c>
      <c r="D726" s="25" t="s">
        <v>11</v>
      </c>
      <c r="E726" s="25" t="s">
        <v>11</v>
      </c>
      <c r="F726" s="25" t="s">
        <v>11</v>
      </c>
      <c r="G726" s="25" t="s">
        <v>11</v>
      </c>
      <c r="H726" s="25" t="s">
        <v>4174</v>
      </c>
      <c r="I726" s="25" t="s">
        <v>11</v>
      </c>
      <c r="J726" s="25" t="s">
        <v>11</v>
      </c>
      <c r="K726" s="25" t="s">
        <v>11</v>
      </c>
      <c r="L726" s="25" t="s">
        <v>1623</v>
      </c>
      <c r="M726" s="25" t="s">
        <v>11</v>
      </c>
      <c r="N726" s="25" t="s">
        <v>11</v>
      </c>
      <c r="O726" s="25" t="s">
        <v>11</v>
      </c>
      <c r="P726" s="25" t="s">
        <v>11</v>
      </c>
      <c r="Q726" s="25" t="s">
        <v>11</v>
      </c>
      <c r="R726" s="25" t="s">
        <v>11</v>
      </c>
      <c r="S726" s="25" t="s">
        <v>11</v>
      </c>
      <c r="T726" s="25" t="s">
        <v>1661</v>
      </c>
      <c r="U726" s="25" t="s">
        <v>10</v>
      </c>
      <c r="V726" s="25" t="s">
        <v>11</v>
      </c>
      <c r="W726" s="25" t="s">
        <v>11</v>
      </c>
      <c r="X726" s="25">
        <v>0</v>
      </c>
      <c r="Y726" s="25" t="s">
        <v>11</v>
      </c>
      <c r="Z726" s="25" t="s">
        <v>1539</v>
      </c>
      <c r="AA726" s="25" t="s">
        <v>11</v>
      </c>
      <c r="AB726" s="25" t="s">
        <v>11</v>
      </c>
      <c r="AC726" s="25" t="s">
        <v>11</v>
      </c>
      <c r="AD726" s="25">
        <v>560</v>
      </c>
      <c r="AE726" s="25">
        <v>0</v>
      </c>
      <c r="AF726" s="25">
        <v>9597.6</v>
      </c>
      <c r="AG726" s="25" t="s">
        <v>7486</v>
      </c>
    </row>
    <row r="727" spans="1:33" s="19" customFormat="1">
      <c r="A727" s="25" t="s">
        <v>5254</v>
      </c>
      <c r="B727" s="25" t="s">
        <v>5255</v>
      </c>
      <c r="C727" s="25" t="s">
        <v>1536</v>
      </c>
      <c r="D727" s="25" t="s">
        <v>11</v>
      </c>
      <c r="E727" s="25" t="s">
        <v>11</v>
      </c>
      <c r="F727" s="25" t="s">
        <v>11</v>
      </c>
      <c r="G727" s="25" t="s">
        <v>11</v>
      </c>
      <c r="H727" s="25" t="s">
        <v>5256</v>
      </c>
      <c r="I727" s="25" t="s">
        <v>11</v>
      </c>
      <c r="J727" s="25" t="s">
        <v>11</v>
      </c>
      <c r="K727" s="25" t="s">
        <v>11</v>
      </c>
      <c r="L727" s="25" t="s">
        <v>1623</v>
      </c>
      <c r="M727" s="25" t="s">
        <v>11</v>
      </c>
      <c r="N727" s="25" t="s">
        <v>11</v>
      </c>
      <c r="O727" s="25" t="s">
        <v>11</v>
      </c>
      <c r="P727" s="25" t="s">
        <v>11</v>
      </c>
      <c r="Q727" s="25" t="s">
        <v>11</v>
      </c>
      <c r="R727" s="25" t="s">
        <v>11</v>
      </c>
      <c r="S727" s="25" t="s">
        <v>11</v>
      </c>
      <c r="T727" s="25" t="s">
        <v>1877</v>
      </c>
      <c r="U727" s="25" t="s">
        <v>10</v>
      </c>
      <c r="V727" s="25" t="s">
        <v>11</v>
      </c>
      <c r="W727" s="25" t="s">
        <v>11</v>
      </c>
      <c r="X727" s="25">
        <v>0</v>
      </c>
      <c r="Y727" s="25" t="s">
        <v>11</v>
      </c>
      <c r="Z727" s="25" t="s">
        <v>1539</v>
      </c>
      <c r="AA727" s="25" t="s">
        <v>11</v>
      </c>
      <c r="AB727" s="25" t="s">
        <v>11</v>
      </c>
      <c r="AC727" s="25" t="s">
        <v>11</v>
      </c>
      <c r="AD727" s="25">
        <v>0</v>
      </c>
      <c r="AE727" s="25">
        <v>0</v>
      </c>
      <c r="AF727" s="25">
        <v>31850</v>
      </c>
      <c r="AG727" s="25" t="s">
        <v>3031</v>
      </c>
    </row>
    <row r="728" spans="1:33" s="19" customFormat="1">
      <c r="A728" s="25" t="s">
        <v>4657</v>
      </c>
      <c r="B728" s="25" t="s">
        <v>4658</v>
      </c>
      <c r="C728" s="25" t="s">
        <v>11</v>
      </c>
      <c r="D728" s="25" t="s">
        <v>11</v>
      </c>
      <c r="E728" s="25" t="s">
        <v>11</v>
      </c>
      <c r="F728" s="25" t="s">
        <v>4643</v>
      </c>
      <c r="G728" s="25" t="s">
        <v>1569</v>
      </c>
      <c r="H728" s="25" t="s">
        <v>4644</v>
      </c>
      <c r="I728" s="25" t="s">
        <v>1550</v>
      </c>
      <c r="J728" s="25" t="s">
        <v>1623</v>
      </c>
      <c r="K728" s="25" t="s">
        <v>1551</v>
      </c>
      <c r="L728" s="25" t="s">
        <v>1623</v>
      </c>
      <c r="M728" s="25" t="s">
        <v>11</v>
      </c>
      <c r="N728" s="25" t="s">
        <v>11</v>
      </c>
      <c r="O728" s="25" t="s">
        <v>11</v>
      </c>
      <c r="P728" s="25" t="s">
        <v>11</v>
      </c>
      <c r="Q728" s="25" t="s">
        <v>11</v>
      </c>
      <c r="R728" s="25" t="s">
        <v>11</v>
      </c>
      <c r="S728" s="25" t="s">
        <v>11</v>
      </c>
      <c r="T728" s="25" t="s">
        <v>1985</v>
      </c>
      <c r="U728" s="25" t="s">
        <v>1563</v>
      </c>
      <c r="V728" s="25" t="s">
        <v>11</v>
      </c>
      <c r="W728" s="25" t="s">
        <v>11</v>
      </c>
      <c r="X728" s="25">
        <v>0</v>
      </c>
      <c r="Y728" s="25" t="s">
        <v>11</v>
      </c>
      <c r="Z728" s="25" t="s">
        <v>1539</v>
      </c>
      <c r="AA728" s="25" t="s">
        <v>11</v>
      </c>
      <c r="AB728" s="25" t="s">
        <v>11</v>
      </c>
      <c r="AC728" s="25" t="s">
        <v>11</v>
      </c>
      <c r="AD728" s="25">
        <v>0</v>
      </c>
      <c r="AE728" s="25">
        <v>0</v>
      </c>
      <c r="AF728" s="25">
        <v>780</v>
      </c>
      <c r="AG728" s="25" t="s">
        <v>2387</v>
      </c>
    </row>
    <row r="729" spans="1:33" s="19" customFormat="1">
      <c r="A729" s="25" t="s">
        <v>3500</v>
      </c>
      <c r="B729" s="25" t="s">
        <v>3501</v>
      </c>
      <c r="C729" s="25" t="s">
        <v>1541</v>
      </c>
      <c r="D729" s="25" t="s">
        <v>11</v>
      </c>
      <c r="E729" s="25" t="s">
        <v>11</v>
      </c>
      <c r="F729" s="25" t="s">
        <v>11</v>
      </c>
      <c r="G729" s="25" t="s">
        <v>11</v>
      </c>
      <c r="H729" s="25" t="s">
        <v>3502</v>
      </c>
      <c r="I729" s="25" t="s">
        <v>11</v>
      </c>
      <c r="J729" s="25" t="s">
        <v>11</v>
      </c>
      <c r="K729" s="25" t="s">
        <v>11</v>
      </c>
      <c r="L729" s="25" t="s">
        <v>1623</v>
      </c>
      <c r="M729" s="25" t="s">
        <v>11</v>
      </c>
      <c r="N729" s="25" t="s">
        <v>11</v>
      </c>
      <c r="O729" s="25" t="s">
        <v>11</v>
      </c>
      <c r="P729" s="25" t="s">
        <v>11</v>
      </c>
      <c r="Q729" s="25" t="s">
        <v>11</v>
      </c>
      <c r="R729" s="25" t="s">
        <v>11</v>
      </c>
      <c r="S729" s="25" t="s">
        <v>11</v>
      </c>
      <c r="T729" s="25" t="s">
        <v>1651</v>
      </c>
      <c r="U729" s="25" t="s">
        <v>10</v>
      </c>
      <c r="V729" s="25" t="s">
        <v>11</v>
      </c>
      <c r="W729" s="25" t="s">
        <v>11</v>
      </c>
      <c r="X729" s="25">
        <v>0</v>
      </c>
      <c r="Y729" s="25" t="s">
        <v>11</v>
      </c>
      <c r="Z729" s="25" t="s">
        <v>1539</v>
      </c>
      <c r="AA729" s="25" t="s">
        <v>11</v>
      </c>
      <c r="AB729" s="25" t="s">
        <v>11</v>
      </c>
      <c r="AC729" s="25" t="s">
        <v>11</v>
      </c>
      <c r="AD729" s="25">
        <v>1400</v>
      </c>
      <c r="AE729" s="25">
        <v>0</v>
      </c>
      <c r="AF729" s="25">
        <v>15032.67</v>
      </c>
      <c r="AG729" s="25" t="s">
        <v>7487</v>
      </c>
    </row>
    <row r="730" spans="1:33" s="19" customFormat="1">
      <c r="A730" s="25" t="s">
        <v>4017</v>
      </c>
      <c r="B730" s="25" t="s">
        <v>4018</v>
      </c>
      <c r="C730" s="25" t="s">
        <v>1536</v>
      </c>
      <c r="D730" s="25" t="s">
        <v>11</v>
      </c>
      <c r="E730" s="25" t="s">
        <v>11</v>
      </c>
      <c r="F730" s="25" t="s">
        <v>4019</v>
      </c>
      <c r="G730" s="25" t="s">
        <v>1566</v>
      </c>
      <c r="H730" s="25" t="s">
        <v>4020</v>
      </c>
      <c r="I730" s="25" t="s">
        <v>1547</v>
      </c>
      <c r="J730" s="25" t="s">
        <v>1623</v>
      </c>
      <c r="K730" s="25" t="s">
        <v>1543</v>
      </c>
      <c r="L730" s="25" t="s">
        <v>1623</v>
      </c>
      <c r="M730" s="25" t="s">
        <v>11</v>
      </c>
      <c r="N730" s="25" t="s">
        <v>11</v>
      </c>
      <c r="O730" s="25" t="s">
        <v>11</v>
      </c>
      <c r="P730" s="25" t="s">
        <v>11</v>
      </c>
      <c r="Q730" s="25" t="s">
        <v>11</v>
      </c>
      <c r="R730" s="25" t="s">
        <v>11</v>
      </c>
      <c r="S730" s="25" t="s">
        <v>11</v>
      </c>
      <c r="T730" s="25" t="s">
        <v>2350</v>
      </c>
      <c r="U730" s="25" t="s">
        <v>16</v>
      </c>
      <c r="V730" s="25" t="s">
        <v>11</v>
      </c>
      <c r="W730" s="25" t="s">
        <v>11</v>
      </c>
      <c r="X730" s="25">
        <v>0</v>
      </c>
      <c r="Y730" s="25" t="s">
        <v>11</v>
      </c>
      <c r="Z730" s="25" t="s">
        <v>1539</v>
      </c>
      <c r="AA730" s="25" t="s">
        <v>11</v>
      </c>
      <c r="AB730" s="25" t="s">
        <v>11</v>
      </c>
      <c r="AC730" s="25" t="s">
        <v>11</v>
      </c>
      <c r="AD730" s="25">
        <v>0</v>
      </c>
      <c r="AE730" s="25">
        <v>9200</v>
      </c>
      <c r="AF730" s="25">
        <v>102600</v>
      </c>
      <c r="AG730" s="25" t="s">
        <v>4021</v>
      </c>
    </row>
    <row r="731" spans="1:33" s="19" customFormat="1">
      <c r="A731" s="25" t="s">
        <v>3319</v>
      </c>
      <c r="B731" s="25" t="s">
        <v>3320</v>
      </c>
      <c r="C731" s="25" t="s">
        <v>1541</v>
      </c>
      <c r="D731" s="25" t="s">
        <v>11</v>
      </c>
      <c r="E731" s="25" t="s">
        <v>11</v>
      </c>
      <c r="F731" s="25" t="s">
        <v>11</v>
      </c>
      <c r="G731" s="25" t="s">
        <v>11</v>
      </c>
      <c r="H731" s="25" t="s">
        <v>2571</v>
      </c>
      <c r="I731" s="25" t="s">
        <v>11</v>
      </c>
      <c r="J731" s="25" t="s">
        <v>11</v>
      </c>
      <c r="K731" s="25" t="s">
        <v>11</v>
      </c>
      <c r="L731" s="25" t="s">
        <v>1623</v>
      </c>
      <c r="M731" s="25" t="s">
        <v>11</v>
      </c>
      <c r="N731" s="25" t="s">
        <v>11</v>
      </c>
      <c r="O731" s="25" t="s">
        <v>11</v>
      </c>
      <c r="P731" s="25" t="s">
        <v>11</v>
      </c>
      <c r="Q731" s="25" t="s">
        <v>11</v>
      </c>
      <c r="R731" s="25" t="s">
        <v>11</v>
      </c>
      <c r="S731" s="25" t="s">
        <v>11</v>
      </c>
      <c r="T731" s="25" t="s">
        <v>1633</v>
      </c>
      <c r="U731" s="25" t="s">
        <v>10</v>
      </c>
      <c r="V731" s="25" t="s">
        <v>11</v>
      </c>
      <c r="W731" s="25" t="s">
        <v>11</v>
      </c>
      <c r="X731" s="25">
        <v>0</v>
      </c>
      <c r="Y731" s="25" t="s">
        <v>11</v>
      </c>
      <c r="Z731" s="25" t="s">
        <v>1539</v>
      </c>
      <c r="AA731" s="25" t="s">
        <v>11</v>
      </c>
      <c r="AB731" s="25" t="s">
        <v>11</v>
      </c>
      <c r="AC731" s="25" t="s">
        <v>11</v>
      </c>
      <c r="AD731" s="25">
        <v>0</v>
      </c>
      <c r="AE731" s="25">
        <v>15716.33</v>
      </c>
      <c r="AF731" s="25">
        <v>76600</v>
      </c>
      <c r="AG731" s="25" t="s">
        <v>3321</v>
      </c>
    </row>
    <row r="732" spans="1:33" s="19" customFormat="1">
      <c r="A732" s="25" t="s">
        <v>4796</v>
      </c>
      <c r="B732" s="25" t="s">
        <v>4797</v>
      </c>
      <c r="C732" s="25" t="s">
        <v>1541</v>
      </c>
      <c r="D732" s="25" t="s">
        <v>11</v>
      </c>
      <c r="E732" s="25" t="s">
        <v>11</v>
      </c>
      <c r="F732" s="25" t="s">
        <v>4798</v>
      </c>
      <c r="G732" s="25" t="s">
        <v>130</v>
      </c>
      <c r="H732" s="25" t="s">
        <v>4799</v>
      </c>
      <c r="I732" s="25" t="s">
        <v>11</v>
      </c>
      <c r="J732" s="25" t="s">
        <v>11</v>
      </c>
      <c r="K732" s="25" t="s">
        <v>4800</v>
      </c>
      <c r="L732" s="25" t="s">
        <v>1623</v>
      </c>
      <c r="M732" s="25" t="s">
        <v>11</v>
      </c>
      <c r="N732" s="25" t="s">
        <v>11</v>
      </c>
      <c r="O732" s="25" t="s">
        <v>11</v>
      </c>
      <c r="P732" s="25" t="s">
        <v>11</v>
      </c>
      <c r="Q732" s="25" t="s">
        <v>11</v>
      </c>
      <c r="R732" s="25" t="s">
        <v>11</v>
      </c>
      <c r="S732" s="25" t="s">
        <v>11</v>
      </c>
      <c r="T732" s="25" t="s">
        <v>1697</v>
      </c>
      <c r="U732" s="25" t="s">
        <v>15</v>
      </c>
      <c r="V732" s="25" t="s">
        <v>11</v>
      </c>
      <c r="W732" s="25" t="s">
        <v>11</v>
      </c>
      <c r="X732" s="25">
        <v>0</v>
      </c>
      <c r="Y732" s="25" t="s">
        <v>11</v>
      </c>
      <c r="Z732" s="25" t="s">
        <v>1539</v>
      </c>
      <c r="AA732" s="25" t="s">
        <v>11</v>
      </c>
      <c r="AB732" s="25" t="s">
        <v>11</v>
      </c>
      <c r="AC732" s="25" t="s">
        <v>11</v>
      </c>
      <c r="AD732" s="25">
        <v>0</v>
      </c>
      <c r="AE732" s="25">
        <v>0</v>
      </c>
      <c r="AF732" s="25">
        <v>11517.25</v>
      </c>
      <c r="AG732" s="25" t="s">
        <v>7488</v>
      </c>
    </row>
    <row r="733" spans="1:33" s="19" customFormat="1">
      <c r="A733" s="25" t="s">
        <v>2813</v>
      </c>
      <c r="B733" s="25" t="s">
        <v>2814</v>
      </c>
      <c r="C733" s="25" t="s">
        <v>1541</v>
      </c>
      <c r="D733" s="25" t="s">
        <v>11</v>
      </c>
      <c r="E733" s="25" t="s">
        <v>11</v>
      </c>
      <c r="F733" s="25" t="s">
        <v>11</v>
      </c>
      <c r="G733" s="25" t="s">
        <v>11</v>
      </c>
      <c r="H733" s="25" t="s">
        <v>2815</v>
      </c>
      <c r="I733" s="25" t="s">
        <v>1571</v>
      </c>
      <c r="J733" s="25" t="s">
        <v>1623</v>
      </c>
      <c r="K733" s="25" t="s">
        <v>1850</v>
      </c>
      <c r="L733" s="25" t="s">
        <v>1623</v>
      </c>
      <c r="M733" s="25" t="s">
        <v>11</v>
      </c>
      <c r="N733" s="25" t="s">
        <v>11</v>
      </c>
      <c r="O733" s="25" t="s">
        <v>2816</v>
      </c>
      <c r="P733" s="25" t="s">
        <v>11</v>
      </c>
      <c r="Q733" s="25" t="s">
        <v>11</v>
      </c>
      <c r="R733" s="25" t="s">
        <v>11</v>
      </c>
      <c r="S733" s="25" t="s">
        <v>11</v>
      </c>
      <c r="T733" s="25" t="s">
        <v>1852</v>
      </c>
      <c r="U733" s="25" t="s">
        <v>1563</v>
      </c>
      <c r="V733" s="25" t="s">
        <v>1853</v>
      </c>
      <c r="W733" s="25" t="s">
        <v>11</v>
      </c>
      <c r="X733" s="25">
        <v>0</v>
      </c>
      <c r="Y733" s="25" t="s">
        <v>11</v>
      </c>
      <c r="Z733" s="25" t="s">
        <v>1539</v>
      </c>
      <c r="AA733" s="25" t="s">
        <v>11</v>
      </c>
      <c r="AB733" s="25" t="s">
        <v>11</v>
      </c>
      <c r="AC733" s="25" t="s">
        <v>11</v>
      </c>
      <c r="AD733" s="25">
        <v>460</v>
      </c>
      <c r="AE733" s="25">
        <v>0</v>
      </c>
      <c r="AF733" s="25">
        <v>960</v>
      </c>
      <c r="AG733" s="25" t="s">
        <v>1854</v>
      </c>
    </row>
    <row r="734" spans="1:33" s="19" customFormat="1">
      <c r="A734" s="25" t="s">
        <v>4058</v>
      </c>
      <c r="B734" s="25" t="s">
        <v>4059</v>
      </c>
      <c r="C734" s="25" t="s">
        <v>1536</v>
      </c>
      <c r="D734" s="25" t="s">
        <v>11</v>
      </c>
      <c r="E734" s="25" t="s">
        <v>11</v>
      </c>
      <c r="F734" s="25" t="s">
        <v>4060</v>
      </c>
      <c r="G734" s="25" t="s">
        <v>1630</v>
      </c>
      <c r="H734" s="25" t="s">
        <v>4061</v>
      </c>
      <c r="I734" s="25" t="s">
        <v>1547</v>
      </c>
      <c r="J734" s="25" t="s">
        <v>1623</v>
      </c>
      <c r="K734" s="25" t="s">
        <v>2146</v>
      </c>
      <c r="L734" s="25" t="s">
        <v>1023</v>
      </c>
      <c r="M734" s="25" t="s">
        <v>11</v>
      </c>
      <c r="N734" s="25" t="s">
        <v>4062</v>
      </c>
      <c r="O734" s="25" t="s">
        <v>4063</v>
      </c>
      <c r="P734" s="25" t="s">
        <v>4064</v>
      </c>
      <c r="Q734" s="25" t="s">
        <v>4061</v>
      </c>
      <c r="R734" s="25" t="s">
        <v>11</v>
      </c>
      <c r="S734" s="25" t="s">
        <v>11</v>
      </c>
      <c r="T734" s="25" t="s">
        <v>1822</v>
      </c>
      <c r="U734" s="25" t="s">
        <v>16</v>
      </c>
      <c r="V734" s="25" t="s">
        <v>11</v>
      </c>
      <c r="W734" s="25" t="s">
        <v>11</v>
      </c>
      <c r="X734" s="25">
        <v>0</v>
      </c>
      <c r="Y734" s="25" t="s">
        <v>11</v>
      </c>
      <c r="Z734" s="25" t="s">
        <v>1539</v>
      </c>
      <c r="AA734" s="25" t="s">
        <v>11</v>
      </c>
      <c r="AB734" s="25" t="s">
        <v>11</v>
      </c>
      <c r="AC734" s="25" t="s">
        <v>11</v>
      </c>
      <c r="AD734" s="25">
        <v>560</v>
      </c>
      <c r="AE734" s="25">
        <v>0</v>
      </c>
      <c r="AF734" s="25">
        <v>9516</v>
      </c>
      <c r="AG734" s="25" t="s">
        <v>7489</v>
      </c>
    </row>
    <row r="735" spans="1:33" s="19" customFormat="1">
      <c r="A735" s="25" t="s">
        <v>4346</v>
      </c>
      <c r="B735" s="25" t="s">
        <v>4347</v>
      </c>
      <c r="C735" s="25" t="s">
        <v>1536</v>
      </c>
      <c r="D735" s="25" t="s">
        <v>11</v>
      </c>
      <c r="E735" s="25" t="s">
        <v>11</v>
      </c>
      <c r="F735" s="25" t="s">
        <v>11</v>
      </c>
      <c r="G735" s="25" t="s">
        <v>11</v>
      </c>
      <c r="H735" s="25" t="s">
        <v>4348</v>
      </c>
      <c r="I735" s="25" t="s">
        <v>11</v>
      </c>
      <c r="J735" s="25" t="s">
        <v>11</v>
      </c>
      <c r="K735" s="25" t="s">
        <v>11</v>
      </c>
      <c r="L735" s="25" t="s">
        <v>1623</v>
      </c>
      <c r="M735" s="25" t="s">
        <v>11</v>
      </c>
      <c r="N735" s="25" t="s">
        <v>11</v>
      </c>
      <c r="O735" s="25" t="s">
        <v>11</v>
      </c>
      <c r="P735" s="25" t="s">
        <v>11</v>
      </c>
      <c r="Q735" s="25" t="s">
        <v>11</v>
      </c>
      <c r="R735" s="25" t="s">
        <v>11</v>
      </c>
      <c r="S735" s="25" t="s">
        <v>11</v>
      </c>
      <c r="T735" s="25" t="s">
        <v>4349</v>
      </c>
      <c r="U735" s="25" t="s">
        <v>1544</v>
      </c>
      <c r="V735" s="25" t="s">
        <v>11</v>
      </c>
      <c r="W735" s="25" t="s">
        <v>11</v>
      </c>
      <c r="X735" s="25">
        <v>0</v>
      </c>
      <c r="Y735" s="25" t="s">
        <v>11</v>
      </c>
      <c r="Z735" s="25" t="s">
        <v>1539</v>
      </c>
      <c r="AA735" s="25" t="s">
        <v>11</v>
      </c>
      <c r="AB735" s="25" t="s">
        <v>11</v>
      </c>
      <c r="AC735" s="25" t="s">
        <v>11</v>
      </c>
      <c r="AD735" s="25">
        <v>1070</v>
      </c>
      <c r="AE735" s="25">
        <v>0</v>
      </c>
      <c r="AF735" s="25">
        <v>4512.25</v>
      </c>
      <c r="AG735" s="25" t="s">
        <v>7490</v>
      </c>
    </row>
    <row r="736" spans="1:33" s="19" customFormat="1">
      <c r="A736" s="25" t="s">
        <v>4083</v>
      </c>
      <c r="B736" s="25" t="s">
        <v>4084</v>
      </c>
      <c r="C736" s="25" t="s">
        <v>1541</v>
      </c>
      <c r="D736" s="25" t="s">
        <v>11</v>
      </c>
      <c r="E736" s="25" t="s">
        <v>11</v>
      </c>
      <c r="F736" s="25" t="s">
        <v>11</v>
      </c>
      <c r="G736" s="25" t="s">
        <v>11</v>
      </c>
      <c r="H736" s="25" t="s">
        <v>4085</v>
      </c>
      <c r="I736" s="25" t="s">
        <v>11</v>
      </c>
      <c r="J736" s="25" t="s">
        <v>11</v>
      </c>
      <c r="K736" s="25" t="s">
        <v>11</v>
      </c>
      <c r="L736" s="25" t="s">
        <v>1623</v>
      </c>
      <c r="M736" s="25" t="s">
        <v>11</v>
      </c>
      <c r="N736" s="25" t="s">
        <v>11</v>
      </c>
      <c r="O736" s="25" t="s">
        <v>11</v>
      </c>
      <c r="P736" s="25" t="s">
        <v>11</v>
      </c>
      <c r="Q736" s="25" t="s">
        <v>11</v>
      </c>
      <c r="R736" s="25" t="s">
        <v>11</v>
      </c>
      <c r="S736" s="25" t="s">
        <v>11</v>
      </c>
      <c r="T736" s="25" t="s">
        <v>3984</v>
      </c>
      <c r="U736" s="25" t="s">
        <v>1657</v>
      </c>
      <c r="V736" s="25" t="s">
        <v>11</v>
      </c>
      <c r="W736" s="25" t="s">
        <v>11</v>
      </c>
      <c r="X736" s="25">
        <v>0</v>
      </c>
      <c r="Y736" s="25" t="s">
        <v>11</v>
      </c>
      <c r="Z736" s="25" t="s">
        <v>1539</v>
      </c>
      <c r="AA736" s="25" t="s">
        <v>11</v>
      </c>
      <c r="AB736" s="25" t="s">
        <v>11</v>
      </c>
      <c r="AC736" s="25" t="s">
        <v>11</v>
      </c>
      <c r="AD736" s="25">
        <v>1600</v>
      </c>
      <c r="AE736" s="25">
        <v>0</v>
      </c>
      <c r="AF736" s="25">
        <v>6517.2</v>
      </c>
      <c r="AG736" s="25" t="s">
        <v>7491</v>
      </c>
    </row>
    <row r="737" spans="1:33" s="19" customFormat="1">
      <c r="A737" s="25" t="s">
        <v>4596</v>
      </c>
      <c r="B737" s="25" t="s">
        <v>4597</v>
      </c>
      <c r="C737" s="25" t="s">
        <v>1541</v>
      </c>
      <c r="D737" s="25" t="s">
        <v>11</v>
      </c>
      <c r="E737" s="25" t="s">
        <v>11</v>
      </c>
      <c r="F737" s="25" t="s">
        <v>11</v>
      </c>
      <c r="G737" s="25" t="s">
        <v>11</v>
      </c>
      <c r="H737" s="25" t="s">
        <v>4598</v>
      </c>
      <c r="I737" s="25" t="s">
        <v>11</v>
      </c>
      <c r="J737" s="25" t="s">
        <v>11</v>
      </c>
      <c r="K737" s="25" t="s">
        <v>11</v>
      </c>
      <c r="L737" s="25" t="s">
        <v>1623</v>
      </c>
      <c r="M737" s="25" t="s">
        <v>11</v>
      </c>
      <c r="N737" s="25" t="s">
        <v>11</v>
      </c>
      <c r="O737" s="25" t="s">
        <v>11</v>
      </c>
      <c r="P737" s="25" t="s">
        <v>11</v>
      </c>
      <c r="Q737" s="25" t="s">
        <v>11</v>
      </c>
      <c r="R737" s="25" t="s">
        <v>11</v>
      </c>
      <c r="S737" s="25" t="s">
        <v>11</v>
      </c>
      <c r="T737" s="25" t="s">
        <v>1741</v>
      </c>
      <c r="U737" s="25" t="s">
        <v>1657</v>
      </c>
      <c r="V737" s="25" t="s">
        <v>11</v>
      </c>
      <c r="W737" s="25" t="s">
        <v>11</v>
      </c>
      <c r="X737" s="25">
        <v>0</v>
      </c>
      <c r="Y737" s="25" t="s">
        <v>11</v>
      </c>
      <c r="Z737" s="25" t="s">
        <v>1539</v>
      </c>
      <c r="AA737" s="25" t="s">
        <v>11</v>
      </c>
      <c r="AB737" s="25" t="s">
        <v>11</v>
      </c>
      <c r="AC737" s="25" t="s">
        <v>11</v>
      </c>
      <c r="AD737" s="25">
        <v>0</v>
      </c>
      <c r="AE737" s="25">
        <v>0</v>
      </c>
      <c r="AF737" s="25">
        <v>0</v>
      </c>
      <c r="AG737" s="25" t="s">
        <v>7</v>
      </c>
    </row>
    <row r="738" spans="1:33" s="19" customFormat="1">
      <c r="A738" s="25" t="s">
        <v>3789</v>
      </c>
      <c r="B738" s="25" t="s">
        <v>3790</v>
      </c>
      <c r="C738" s="25" t="s">
        <v>1541</v>
      </c>
      <c r="D738" s="25" t="s">
        <v>11</v>
      </c>
      <c r="E738" s="25" t="s">
        <v>11</v>
      </c>
      <c r="F738" s="25" t="s">
        <v>11</v>
      </c>
      <c r="G738" s="25" t="s">
        <v>11</v>
      </c>
      <c r="H738" s="25" t="s">
        <v>3791</v>
      </c>
      <c r="I738" s="25" t="s">
        <v>1561</v>
      </c>
      <c r="J738" s="25" t="s">
        <v>1623</v>
      </c>
      <c r="K738" s="25" t="s">
        <v>1689</v>
      </c>
      <c r="L738" s="25" t="s">
        <v>1623</v>
      </c>
      <c r="M738" s="25" t="s">
        <v>11</v>
      </c>
      <c r="N738" s="25" t="s">
        <v>11</v>
      </c>
      <c r="O738" s="25" t="s">
        <v>11</v>
      </c>
      <c r="P738" s="25" t="s">
        <v>11</v>
      </c>
      <c r="Q738" s="25" t="s">
        <v>11</v>
      </c>
      <c r="R738" s="25" t="s">
        <v>11</v>
      </c>
      <c r="S738" s="25" t="s">
        <v>11</v>
      </c>
      <c r="T738" s="25" t="s">
        <v>1775</v>
      </c>
      <c r="U738" s="25" t="s">
        <v>1562</v>
      </c>
      <c r="V738" s="25" t="s">
        <v>11</v>
      </c>
      <c r="W738" s="25" t="s">
        <v>11</v>
      </c>
      <c r="X738" s="25">
        <v>0</v>
      </c>
      <c r="Y738" s="25" t="s">
        <v>11</v>
      </c>
      <c r="Z738" s="25" t="s">
        <v>1539</v>
      </c>
      <c r="AA738" s="25" t="s">
        <v>11</v>
      </c>
      <c r="AB738" s="25" t="s">
        <v>11</v>
      </c>
      <c r="AC738" s="25" t="s">
        <v>11</v>
      </c>
      <c r="AD738" s="25">
        <v>840</v>
      </c>
      <c r="AE738" s="25">
        <v>0</v>
      </c>
      <c r="AF738" s="25">
        <v>3316</v>
      </c>
      <c r="AG738" s="25" t="s">
        <v>1626</v>
      </c>
    </row>
    <row r="739" spans="1:33" s="19" customFormat="1">
      <c r="A739" s="25" t="s">
        <v>2951</v>
      </c>
      <c r="B739" s="25" t="s">
        <v>2952</v>
      </c>
      <c r="C739" s="25" t="s">
        <v>1541</v>
      </c>
      <c r="D739" s="25" t="s">
        <v>11</v>
      </c>
      <c r="E739" s="25" t="s">
        <v>11</v>
      </c>
      <c r="F739" s="25" t="s">
        <v>11</v>
      </c>
      <c r="G739" s="25" t="s">
        <v>11</v>
      </c>
      <c r="H739" s="25" t="s">
        <v>2953</v>
      </c>
      <c r="I739" s="25" t="s">
        <v>11</v>
      </c>
      <c r="J739" s="25" t="s">
        <v>11</v>
      </c>
      <c r="K739" s="25" t="s">
        <v>11</v>
      </c>
      <c r="L739" s="25" t="s">
        <v>1623</v>
      </c>
      <c r="M739" s="25" t="s">
        <v>11</v>
      </c>
      <c r="N739" s="25" t="s">
        <v>11</v>
      </c>
      <c r="O739" s="25" t="s">
        <v>11</v>
      </c>
      <c r="P739" s="25" t="s">
        <v>11</v>
      </c>
      <c r="Q739" s="25" t="s">
        <v>11</v>
      </c>
      <c r="R739" s="25" t="s">
        <v>11</v>
      </c>
      <c r="S739" s="25" t="s">
        <v>11</v>
      </c>
      <c r="T739" s="25" t="s">
        <v>1670</v>
      </c>
      <c r="U739" s="25" t="s">
        <v>16</v>
      </c>
      <c r="V739" s="25" t="s">
        <v>11</v>
      </c>
      <c r="W739" s="25" t="s">
        <v>11</v>
      </c>
      <c r="X739" s="25">
        <v>0</v>
      </c>
      <c r="Y739" s="25" t="s">
        <v>11</v>
      </c>
      <c r="Z739" s="25" t="s">
        <v>1539</v>
      </c>
      <c r="AA739" s="25" t="s">
        <v>11</v>
      </c>
      <c r="AB739" s="25" t="s">
        <v>11</v>
      </c>
      <c r="AC739" s="25" t="s">
        <v>11</v>
      </c>
      <c r="AD739" s="25">
        <v>0</v>
      </c>
      <c r="AE739" s="25">
        <v>0</v>
      </c>
      <c r="AF739" s="25">
        <v>17600</v>
      </c>
      <c r="AG739" s="25" t="s">
        <v>5195</v>
      </c>
    </row>
    <row r="740" spans="1:33" s="19" customFormat="1">
      <c r="A740" s="25" t="s">
        <v>3165</v>
      </c>
      <c r="B740" s="25" t="s">
        <v>3166</v>
      </c>
      <c r="C740" s="25" t="s">
        <v>1541</v>
      </c>
      <c r="D740" s="25" t="s">
        <v>11</v>
      </c>
      <c r="E740" s="25" t="s">
        <v>11</v>
      </c>
      <c r="F740" s="25" t="s">
        <v>11</v>
      </c>
      <c r="G740" s="25" t="s">
        <v>11</v>
      </c>
      <c r="H740" s="25" t="s">
        <v>3167</v>
      </c>
      <c r="I740" s="25" t="s">
        <v>11</v>
      </c>
      <c r="J740" s="25" t="s">
        <v>11</v>
      </c>
      <c r="K740" s="25" t="s">
        <v>11</v>
      </c>
      <c r="L740" s="25" t="s">
        <v>1623</v>
      </c>
      <c r="M740" s="25" t="s">
        <v>1643</v>
      </c>
      <c r="N740" s="25" t="s">
        <v>11</v>
      </c>
      <c r="O740" s="25" t="s">
        <v>11</v>
      </c>
      <c r="P740" s="25" t="s">
        <v>11</v>
      </c>
      <c r="Q740" s="25" t="s">
        <v>11</v>
      </c>
      <c r="R740" s="25" t="s">
        <v>11</v>
      </c>
      <c r="S740" s="25" t="s">
        <v>11</v>
      </c>
      <c r="T740" s="25" t="s">
        <v>1651</v>
      </c>
      <c r="U740" s="25" t="s">
        <v>16</v>
      </c>
      <c r="V740" s="25" t="s">
        <v>11</v>
      </c>
      <c r="W740" s="25" t="s">
        <v>11</v>
      </c>
      <c r="X740" s="25">
        <v>0</v>
      </c>
      <c r="Y740" s="25" t="s">
        <v>11</v>
      </c>
      <c r="Z740" s="25" t="s">
        <v>1539</v>
      </c>
      <c r="AA740" s="25" t="s">
        <v>11</v>
      </c>
      <c r="AB740" s="25" t="s">
        <v>11</v>
      </c>
      <c r="AC740" s="25" t="s">
        <v>11</v>
      </c>
      <c r="AD740" s="25">
        <v>0</v>
      </c>
      <c r="AE740" s="25">
        <v>0</v>
      </c>
      <c r="AF740" s="25">
        <v>3976.84</v>
      </c>
      <c r="AG740" s="25" t="s">
        <v>7492</v>
      </c>
    </row>
    <row r="741" spans="1:33" s="19" customFormat="1">
      <c r="A741" s="25" t="s">
        <v>5136</v>
      </c>
      <c r="B741" s="25" t="s">
        <v>5137</v>
      </c>
      <c r="C741" s="25" t="s">
        <v>1541</v>
      </c>
      <c r="D741" s="25" t="s">
        <v>11</v>
      </c>
      <c r="E741" s="25" t="s">
        <v>11</v>
      </c>
      <c r="F741" s="25" t="s">
        <v>11</v>
      </c>
      <c r="G741" s="25" t="s">
        <v>11</v>
      </c>
      <c r="H741" s="25" t="s">
        <v>5138</v>
      </c>
      <c r="I741" s="25" t="s">
        <v>11</v>
      </c>
      <c r="J741" s="25" t="s">
        <v>11</v>
      </c>
      <c r="K741" s="25" t="s">
        <v>11</v>
      </c>
      <c r="L741" s="25" t="s">
        <v>1623</v>
      </c>
      <c r="M741" s="25" t="s">
        <v>11</v>
      </c>
      <c r="N741" s="25" t="s">
        <v>11</v>
      </c>
      <c r="O741" s="25" t="s">
        <v>11</v>
      </c>
      <c r="P741" s="25" t="s">
        <v>11</v>
      </c>
      <c r="Q741" s="25" t="s">
        <v>11</v>
      </c>
      <c r="R741" s="25" t="s">
        <v>11</v>
      </c>
      <c r="S741" s="25" t="s">
        <v>11</v>
      </c>
      <c r="T741" s="25" t="s">
        <v>1651</v>
      </c>
      <c r="U741" s="25" t="s">
        <v>10</v>
      </c>
      <c r="V741" s="25" t="s">
        <v>11</v>
      </c>
      <c r="W741" s="25" t="s">
        <v>11</v>
      </c>
      <c r="X741" s="25">
        <v>0</v>
      </c>
      <c r="Y741" s="25" t="s">
        <v>11</v>
      </c>
      <c r="Z741" s="25" t="s">
        <v>1539</v>
      </c>
      <c r="AA741" s="25" t="s">
        <v>11</v>
      </c>
      <c r="AB741" s="25" t="s">
        <v>11</v>
      </c>
      <c r="AC741" s="25" t="s">
        <v>11</v>
      </c>
      <c r="AD741" s="25">
        <v>850</v>
      </c>
      <c r="AE741" s="25">
        <v>0</v>
      </c>
      <c r="AF741" s="25">
        <v>8925</v>
      </c>
      <c r="AG741" s="25" t="s">
        <v>7493</v>
      </c>
    </row>
    <row r="742" spans="1:33" s="19" customFormat="1">
      <c r="A742" s="25" t="s">
        <v>2661</v>
      </c>
      <c r="B742" s="25" t="s">
        <v>2662</v>
      </c>
      <c r="C742" s="25" t="s">
        <v>1541</v>
      </c>
      <c r="D742" s="25" t="s">
        <v>11</v>
      </c>
      <c r="E742" s="25" t="s">
        <v>11</v>
      </c>
      <c r="F742" s="25" t="s">
        <v>11</v>
      </c>
      <c r="G742" s="25" t="s">
        <v>11</v>
      </c>
      <c r="H742" s="25" t="s">
        <v>2663</v>
      </c>
      <c r="I742" s="25" t="s">
        <v>11</v>
      </c>
      <c r="J742" s="25" t="s">
        <v>11</v>
      </c>
      <c r="K742" s="25" t="s">
        <v>11</v>
      </c>
      <c r="L742" s="25" t="s">
        <v>1623</v>
      </c>
      <c r="M742" s="25" t="s">
        <v>11</v>
      </c>
      <c r="N742" s="25" t="s">
        <v>11</v>
      </c>
      <c r="O742" s="25" t="s">
        <v>11</v>
      </c>
      <c r="P742" s="25" t="s">
        <v>11</v>
      </c>
      <c r="Q742" s="25" t="s">
        <v>11</v>
      </c>
      <c r="R742" s="25" t="s">
        <v>11</v>
      </c>
      <c r="S742" s="25" t="s">
        <v>11</v>
      </c>
      <c r="T742" s="25" t="s">
        <v>2664</v>
      </c>
      <c r="U742" s="25" t="s">
        <v>14</v>
      </c>
      <c r="V742" s="25" t="s">
        <v>11</v>
      </c>
      <c r="W742" s="25" t="s">
        <v>11</v>
      </c>
      <c r="X742" s="25">
        <v>0</v>
      </c>
      <c r="Y742" s="25" t="s">
        <v>11</v>
      </c>
      <c r="Z742" s="25" t="s">
        <v>1645</v>
      </c>
      <c r="AA742" s="25" t="s">
        <v>2281</v>
      </c>
      <c r="AB742" s="25" t="s">
        <v>2371</v>
      </c>
      <c r="AC742" s="25" t="s">
        <v>958</v>
      </c>
      <c r="AD742" s="25">
        <v>0</v>
      </c>
      <c r="AE742" s="25">
        <v>0</v>
      </c>
      <c r="AF742" s="25">
        <v>0</v>
      </c>
      <c r="AG742" s="25" t="s">
        <v>7</v>
      </c>
    </row>
    <row r="743" spans="1:33" s="19" customFormat="1">
      <c r="A743" s="25" t="s">
        <v>3013</v>
      </c>
      <c r="B743" s="25" t="s">
        <v>3014</v>
      </c>
      <c r="C743" s="25" t="s">
        <v>1536</v>
      </c>
      <c r="D743" s="25" t="s">
        <v>11</v>
      </c>
      <c r="E743" s="25" t="s">
        <v>11</v>
      </c>
      <c r="F743" s="25" t="s">
        <v>11</v>
      </c>
      <c r="G743" s="25" t="s">
        <v>11</v>
      </c>
      <c r="H743" s="25" t="s">
        <v>3015</v>
      </c>
      <c r="I743" s="25" t="s">
        <v>11</v>
      </c>
      <c r="J743" s="25" t="s">
        <v>11</v>
      </c>
      <c r="K743" s="25" t="s">
        <v>11</v>
      </c>
      <c r="L743" s="25" t="s">
        <v>1623</v>
      </c>
      <c r="M743" s="25" t="s">
        <v>11</v>
      </c>
      <c r="N743" s="25" t="s">
        <v>11</v>
      </c>
      <c r="O743" s="25" t="s">
        <v>11</v>
      </c>
      <c r="P743" s="25" t="s">
        <v>11</v>
      </c>
      <c r="Q743" s="25" t="s">
        <v>11</v>
      </c>
      <c r="R743" s="25" t="s">
        <v>11</v>
      </c>
      <c r="S743" s="25" t="s">
        <v>11</v>
      </c>
      <c r="T743" s="25" t="s">
        <v>1651</v>
      </c>
      <c r="U743" s="25" t="s">
        <v>10</v>
      </c>
      <c r="V743" s="25" t="s">
        <v>11</v>
      </c>
      <c r="W743" s="25" t="s">
        <v>11</v>
      </c>
      <c r="X743" s="25">
        <v>0</v>
      </c>
      <c r="Y743" s="25" t="s">
        <v>11</v>
      </c>
      <c r="Z743" s="25" t="s">
        <v>1539</v>
      </c>
      <c r="AA743" s="25" t="s">
        <v>11</v>
      </c>
      <c r="AB743" s="25" t="s">
        <v>11</v>
      </c>
      <c r="AC743" s="25" t="s">
        <v>11</v>
      </c>
      <c r="AD743" s="25">
        <v>280</v>
      </c>
      <c r="AE743" s="25">
        <v>0</v>
      </c>
      <c r="AF743" s="25">
        <v>48800.03</v>
      </c>
      <c r="AG743" s="25" t="s">
        <v>3016</v>
      </c>
    </row>
    <row r="744" spans="1:33" s="19" customFormat="1">
      <c r="A744" s="25" t="s">
        <v>1769</v>
      </c>
      <c r="B744" s="25" t="s">
        <v>1770</v>
      </c>
      <c r="C744" s="25" t="s">
        <v>1541</v>
      </c>
      <c r="D744" s="25" t="s">
        <v>11</v>
      </c>
      <c r="E744" s="25" t="s">
        <v>11</v>
      </c>
      <c r="F744" s="25" t="s">
        <v>11</v>
      </c>
      <c r="G744" s="25" t="s">
        <v>11</v>
      </c>
      <c r="H744" s="25" t="s">
        <v>1771</v>
      </c>
      <c r="I744" s="25" t="s">
        <v>11</v>
      </c>
      <c r="J744" s="25" t="s">
        <v>11</v>
      </c>
      <c r="K744" s="25" t="s">
        <v>11</v>
      </c>
      <c r="L744" s="25" t="s">
        <v>1623</v>
      </c>
      <c r="M744" s="25" t="s">
        <v>11</v>
      </c>
      <c r="N744" s="25" t="s">
        <v>11</v>
      </c>
      <c r="O744" s="25" t="s">
        <v>11</v>
      </c>
      <c r="P744" s="25" t="s">
        <v>11</v>
      </c>
      <c r="Q744" s="25" t="s">
        <v>11</v>
      </c>
      <c r="R744" s="25" t="s">
        <v>11</v>
      </c>
      <c r="S744" s="25" t="s">
        <v>11</v>
      </c>
      <c r="T744" s="25" t="s">
        <v>1651</v>
      </c>
      <c r="U744" s="25" t="s">
        <v>10</v>
      </c>
      <c r="V744" s="25" t="s">
        <v>11</v>
      </c>
      <c r="W744" s="25" t="s">
        <v>11</v>
      </c>
      <c r="X744" s="25">
        <v>0</v>
      </c>
      <c r="Y744" s="25" t="s">
        <v>11</v>
      </c>
      <c r="Z744" s="25" t="s">
        <v>1539</v>
      </c>
      <c r="AA744" s="25" t="s">
        <v>11</v>
      </c>
      <c r="AB744" s="25" t="s">
        <v>11</v>
      </c>
      <c r="AC744" s="25" t="s">
        <v>11</v>
      </c>
      <c r="AD744" s="25">
        <v>1198</v>
      </c>
      <c r="AE744" s="25">
        <v>0</v>
      </c>
      <c r="AF744" s="25">
        <v>4658.3900000000003</v>
      </c>
      <c r="AG744" s="25" t="s">
        <v>7494</v>
      </c>
    </row>
    <row r="745" spans="1:33" s="19" customFormat="1">
      <c r="A745" s="25" t="s">
        <v>5219</v>
      </c>
      <c r="B745" s="25" t="s">
        <v>5220</v>
      </c>
      <c r="C745" s="25" t="s">
        <v>1541</v>
      </c>
      <c r="D745" s="25" t="s">
        <v>11</v>
      </c>
      <c r="E745" s="25" t="s">
        <v>11</v>
      </c>
      <c r="F745" s="25" t="s">
        <v>11</v>
      </c>
      <c r="G745" s="25" t="s">
        <v>11</v>
      </c>
      <c r="H745" s="25" t="s">
        <v>5221</v>
      </c>
      <c r="I745" s="25" t="s">
        <v>11</v>
      </c>
      <c r="J745" s="25" t="s">
        <v>11</v>
      </c>
      <c r="K745" s="25" t="s">
        <v>11</v>
      </c>
      <c r="L745" s="25" t="s">
        <v>1623</v>
      </c>
      <c r="M745" s="25" t="s">
        <v>11</v>
      </c>
      <c r="N745" s="25" t="s">
        <v>11</v>
      </c>
      <c r="O745" s="25" t="s">
        <v>11</v>
      </c>
      <c r="P745" s="25" t="s">
        <v>11</v>
      </c>
      <c r="Q745" s="25" t="s">
        <v>11</v>
      </c>
      <c r="R745" s="25" t="s">
        <v>11</v>
      </c>
      <c r="S745" s="25" t="s">
        <v>11</v>
      </c>
      <c r="T745" s="25" t="s">
        <v>1670</v>
      </c>
      <c r="U745" s="25" t="s">
        <v>16</v>
      </c>
      <c r="V745" s="25" t="s">
        <v>11</v>
      </c>
      <c r="W745" s="25" t="s">
        <v>11</v>
      </c>
      <c r="X745" s="25">
        <v>0</v>
      </c>
      <c r="Y745" s="25" t="s">
        <v>11</v>
      </c>
      <c r="Z745" s="25" t="s">
        <v>1539</v>
      </c>
      <c r="AA745" s="25" t="s">
        <v>11</v>
      </c>
      <c r="AB745" s="25" t="s">
        <v>11</v>
      </c>
      <c r="AC745" s="25" t="s">
        <v>11</v>
      </c>
      <c r="AD745" s="25">
        <v>0</v>
      </c>
      <c r="AE745" s="25">
        <v>0</v>
      </c>
      <c r="AF745" s="25">
        <v>17200</v>
      </c>
      <c r="AG745" s="25" t="s">
        <v>3903</v>
      </c>
    </row>
    <row r="746" spans="1:33" s="19" customFormat="1">
      <c r="A746" s="25" t="s">
        <v>3017</v>
      </c>
      <c r="B746" s="25" t="s">
        <v>3018</v>
      </c>
      <c r="C746" s="25" t="s">
        <v>1541</v>
      </c>
      <c r="D746" s="25" t="s">
        <v>11</v>
      </c>
      <c r="E746" s="25" t="s">
        <v>11</v>
      </c>
      <c r="F746" s="25" t="s">
        <v>11</v>
      </c>
      <c r="G746" s="25" t="s">
        <v>11</v>
      </c>
      <c r="H746" s="25" t="s">
        <v>3019</v>
      </c>
      <c r="I746" s="25" t="s">
        <v>1797</v>
      </c>
      <c r="J746" s="25" t="s">
        <v>1623</v>
      </c>
      <c r="K746" s="25" t="s">
        <v>1551</v>
      </c>
      <c r="L746" s="25" t="s">
        <v>1623</v>
      </c>
      <c r="M746" s="25" t="s">
        <v>11</v>
      </c>
      <c r="N746" s="25" t="s">
        <v>11</v>
      </c>
      <c r="O746" s="25" t="s">
        <v>11</v>
      </c>
      <c r="P746" s="25" t="s">
        <v>11</v>
      </c>
      <c r="Q746" s="25" t="s">
        <v>3019</v>
      </c>
      <c r="R746" s="25" t="s">
        <v>11</v>
      </c>
      <c r="S746" s="25" t="s">
        <v>11</v>
      </c>
      <c r="T746" s="25" t="s">
        <v>1900</v>
      </c>
      <c r="U746" s="25" t="s">
        <v>10</v>
      </c>
      <c r="V746" s="25" t="s">
        <v>11</v>
      </c>
      <c r="W746" s="25" t="s">
        <v>11</v>
      </c>
      <c r="X746" s="25">
        <v>0</v>
      </c>
      <c r="Y746" s="25" t="s">
        <v>11</v>
      </c>
      <c r="Z746" s="25" t="s">
        <v>1539</v>
      </c>
      <c r="AA746" s="25" t="s">
        <v>11</v>
      </c>
      <c r="AB746" s="25" t="s">
        <v>11</v>
      </c>
      <c r="AC746" s="25" t="s">
        <v>11</v>
      </c>
      <c r="AD746" s="25">
        <v>560</v>
      </c>
      <c r="AE746" s="25">
        <v>0</v>
      </c>
      <c r="AF746" s="25">
        <v>2832.44</v>
      </c>
      <c r="AG746" s="25" t="s">
        <v>7495</v>
      </c>
    </row>
    <row r="747" spans="1:33" s="19" customFormat="1">
      <c r="A747" s="25" t="s">
        <v>3826</v>
      </c>
      <c r="B747" s="25" t="s">
        <v>3827</v>
      </c>
      <c r="C747" s="25" t="s">
        <v>1536</v>
      </c>
      <c r="D747" s="25" t="s">
        <v>11</v>
      </c>
      <c r="E747" s="25" t="s">
        <v>11</v>
      </c>
      <c r="F747" s="25" t="s">
        <v>11</v>
      </c>
      <c r="G747" s="25" t="s">
        <v>11</v>
      </c>
      <c r="H747" s="25" t="s">
        <v>3828</v>
      </c>
      <c r="I747" s="25" t="s">
        <v>11</v>
      </c>
      <c r="J747" s="25" t="s">
        <v>11</v>
      </c>
      <c r="K747" s="25" t="s">
        <v>11</v>
      </c>
      <c r="L747" s="25" t="s">
        <v>1623</v>
      </c>
      <c r="M747" s="25" t="s">
        <v>11</v>
      </c>
      <c r="N747" s="25" t="s">
        <v>11</v>
      </c>
      <c r="O747" s="25" t="s">
        <v>11</v>
      </c>
      <c r="P747" s="25" t="s">
        <v>11</v>
      </c>
      <c r="Q747" s="25" t="s">
        <v>11</v>
      </c>
      <c r="R747" s="25" t="s">
        <v>11</v>
      </c>
      <c r="S747" s="25" t="s">
        <v>11</v>
      </c>
      <c r="T747" s="25" t="s">
        <v>1729</v>
      </c>
      <c r="U747" s="25" t="s">
        <v>14</v>
      </c>
      <c r="V747" s="25" t="s">
        <v>11</v>
      </c>
      <c r="W747" s="25" t="s">
        <v>11</v>
      </c>
      <c r="X747" s="25">
        <v>0</v>
      </c>
      <c r="Y747" s="25" t="s">
        <v>11</v>
      </c>
      <c r="Z747" s="25" t="s">
        <v>1539</v>
      </c>
      <c r="AA747" s="25" t="s">
        <v>11</v>
      </c>
      <c r="AB747" s="25" t="s">
        <v>11</v>
      </c>
      <c r="AC747" s="25" t="s">
        <v>11</v>
      </c>
      <c r="AD747" s="25">
        <v>690</v>
      </c>
      <c r="AE747" s="25">
        <v>0</v>
      </c>
      <c r="AF747" s="25">
        <v>8369.0300000000007</v>
      </c>
      <c r="AG747" s="25" t="s">
        <v>7496</v>
      </c>
    </row>
    <row r="748" spans="1:33" s="19" customFormat="1">
      <c r="A748" s="25" t="s">
        <v>4608</v>
      </c>
      <c r="B748" s="25" t="s">
        <v>4609</v>
      </c>
      <c r="C748" s="25" t="s">
        <v>1541</v>
      </c>
      <c r="D748" s="25" t="s">
        <v>11</v>
      </c>
      <c r="E748" s="25" t="s">
        <v>11</v>
      </c>
      <c r="F748" s="25" t="s">
        <v>11</v>
      </c>
      <c r="G748" s="25" t="s">
        <v>11</v>
      </c>
      <c r="H748" s="25" t="s">
        <v>4610</v>
      </c>
      <c r="I748" s="25" t="s">
        <v>11</v>
      </c>
      <c r="J748" s="25" t="s">
        <v>11</v>
      </c>
      <c r="K748" s="25" t="s">
        <v>11</v>
      </c>
      <c r="L748" s="25" t="s">
        <v>1623</v>
      </c>
      <c r="M748" s="25" t="s">
        <v>11</v>
      </c>
      <c r="N748" s="25" t="s">
        <v>11</v>
      </c>
      <c r="O748" s="25" t="s">
        <v>11</v>
      </c>
      <c r="P748" s="25" t="s">
        <v>11</v>
      </c>
      <c r="Q748" s="25" t="s">
        <v>11</v>
      </c>
      <c r="R748" s="25" t="s">
        <v>11</v>
      </c>
      <c r="S748" s="25" t="s">
        <v>11</v>
      </c>
      <c r="T748" s="25" t="s">
        <v>1670</v>
      </c>
      <c r="U748" s="25" t="s">
        <v>13</v>
      </c>
      <c r="V748" s="25" t="s">
        <v>11</v>
      </c>
      <c r="W748" s="25" t="s">
        <v>11</v>
      </c>
      <c r="X748" s="25">
        <v>0</v>
      </c>
      <c r="Y748" s="25" t="s">
        <v>11</v>
      </c>
      <c r="Z748" s="25" t="s">
        <v>1645</v>
      </c>
      <c r="AA748" s="25" t="s">
        <v>1560</v>
      </c>
      <c r="AB748" s="25" t="s">
        <v>1708</v>
      </c>
      <c r="AC748" s="25" t="s">
        <v>62</v>
      </c>
      <c r="AD748" s="25">
        <v>0</v>
      </c>
      <c r="AE748" s="25">
        <v>0</v>
      </c>
      <c r="AF748" s="25">
        <v>0</v>
      </c>
      <c r="AG748" s="25" t="s">
        <v>7</v>
      </c>
    </row>
    <row r="749" spans="1:33" s="19" customFormat="1">
      <c r="A749" s="25" t="s">
        <v>2964</v>
      </c>
      <c r="B749" s="25" t="s">
        <v>2965</v>
      </c>
      <c r="C749" s="25" t="s">
        <v>1541</v>
      </c>
      <c r="D749" s="25" t="s">
        <v>11</v>
      </c>
      <c r="E749" s="25" t="s">
        <v>11</v>
      </c>
      <c r="F749" s="25" t="s">
        <v>2966</v>
      </c>
      <c r="G749" s="25" t="s">
        <v>1751</v>
      </c>
      <c r="H749" s="25" t="s">
        <v>2967</v>
      </c>
      <c r="I749" s="25" t="s">
        <v>1547</v>
      </c>
      <c r="J749" s="25" t="s">
        <v>1623</v>
      </c>
      <c r="K749" s="25" t="s">
        <v>1565</v>
      </c>
      <c r="L749" s="25" t="s">
        <v>1623</v>
      </c>
      <c r="M749" s="25" t="s">
        <v>11</v>
      </c>
      <c r="N749" s="25" t="s">
        <v>11</v>
      </c>
      <c r="O749" s="25" t="s">
        <v>11</v>
      </c>
      <c r="P749" s="25" t="s">
        <v>11</v>
      </c>
      <c r="Q749" s="25" t="s">
        <v>11</v>
      </c>
      <c r="R749" s="25" t="s">
        <v>11</v>
      </c>
      <c r="S749" s="25" t="s">
        <v>11</v>
      </c>
      <c r="T749" s="25" t="s">
        <v>1768</v>
      </c>
      <c r="U749" s="25" t="s">
        <v>14</v>
      </c>
      <c r="V749" s="25" t="s">
        <v>11</v>
      </c>
      <c r="W749" s="25" t="s">
        <v>11</v>
      </c>
      <c r="X749" s="25">
        <v>0</v>
      </c>
      <c r="Y749" s="25" t="s">
        <v>11</v>
      </c>
      <c r="Z749" s="25" t="s">
        <v>1539</v>
      </c>
      <c r="AA749" s="25" t="s">
        <v>11</v>
      </c>
      <c r="AB749" s="25" t="s">
        <v>11</v>
      </c>
      <c r="AC749" s="25" t="s">
        <v>11</v>
      </c>
      <c r="AD749" s="25">
        <v>840</v>
      </c>
      <c r="AE749" s="25">
        <v>0</v>
      </c>
      <c r="AF749" s="25">
        <v>3316</v>
      </c>
      <c r="AG749" s="25" t="s">
        <v>1626</v>
      </c>
    </row>
    <row r="750" spans="1:33" s="19" customFormat="1">
      <c r="A750" s="25" t="s">
        <v>2449</v>
      </c>
      <c r="B750" s="25" t="s">
        <v>2450</v>
      </c>
      <c r="C750" s="25" t="s">
        <v>1536</v>
      </c>
      <c r="D750" s="25" t="s">
        <v>11</v>
      </c>
      <c r="E750" s="25" t="s">
        <v>11</v>
      </c>
      <c r="F750" s="25" t="s">
        <v>11</v>
      </c>
      <c r="G750" s="25" t="s">
        <v>11</v>
      </c>
      <c r="H750" s="25" t="s">
        <v>2451</v>
      </c>
      <c r="I750" s="25" t="s">
        <v>11</v>
      </c>
      <c r="J750" s="25" t="s">
        <v>11</v>
      </c>
      <c r="K750" s="25" t="s">
        <v>11</v>
      </c>
      <c r="L750" s="25" t="s">
        <v>1623</v>
      </c>
      <c r="M750" s="25" t="s">
        <v>11</v>
      </c>
      <c r="N750" s="25" t="s">
        <v>11</v>
      </c>
      <c r="O750" s="25" t="s">
        <v>11</v>
      </c>
      <c r="P750" s="25" t="s">
        <v>11</v>
      </c>
      <c r="Q750" s="25" t="s">
        <v>11</v>
      </c>
      <c r="R750" s="25" t="s">
        <v>11</v>
      </c>
      <c r="S750" s="25" t="s">
        <v>11</v>
      </c>
      <c r="T750" s="25" t="s">
        <v>2435</v>
      </c>
      <c r="U750" s="25" t="s">
        <v>16</v>
      </c>
      <c r="V750" s="25" t="s">
        <v>11</v>
      </c>
      <c r="W750" s="25" t="s">
        <v>11</v>
      </c>
      <c r="X750" s="25">
        <v>0</v>
      </c>
      <c r="Y750" s="25" t="s">
        <v>11</v>
      </c>
      <c r="Z750" s="25" t="s">
        <v>1539</v>
      </c>
      <c r="AA750" s="25" t="s">
        <v>11</v>
      </c>
      <c r="AB750" s="25" t="s">
        <v>11</v>
      </c>
      <c r="AC750" s="25" t="s">
        <v>11</v>
      </c>
      <c r="AD750" s="25">
        <v>0</v>
      </c>
      <c r="AE750" s="25">
        <v>0</v>
      </c>
      <c r="AF750" s="25">
        <v>5800</v>
      </c>
      <c r="AG750" s="25" t="s">
        <v>2452</v>
      </c>
    </row>
    <row r="751" spans="1:33" s="19" customFormat="1">
      <c r="A751" s="25" t="s">
        <v>2698</v>
      </c>
      <c r="B751" s="25" t="s">
        <v>2699</v>
      </c>
      <c r="C751" s="25" t="s">
        <v>1541</v>
      </c>
      <c r="D751" s="25" t="s">
        <v>11</v>
      </c>
      <c r="E751" s="25" t="s">
        <v>11</v>
      </c>
      <c r="F751" s="25" t="s">
        <v>11</v>
      </c>
      <c r="G751" s="25" t="s">
        <v>11</v>
      </c>
      <c r="H751" s="25" t="s">
        <v>2700</v>
      </c>
      <c r="I751" s="25" t="s">
        <v>11</v>
      </c>
      <c r="J751" s="25" t="s">
        <v>11</v>
      </c>
      <c r="K751" s="25" t="s">
        <v>11</v>
      </c>
      <c r="L751" s="25" t="s">
        <v>1623</v>
      </c>
      <c r="M751" s="25" t="s">
        <v>11</v>
      </c>
      <c r="N751" s="25" t="s">
        <v>11</v>
      </c>
      <c r="O751" s="25" t="s">
        <v>11</v>
      </c>
      <c r="P751" s="25" t="s">
        <v>11</v>
      </c>
      <c r="Q751" s="25" t="s">
        <v>11</v>
      </c>
      <c r="R751" s="25" t="s">
        <v>11</v>
      </c>
      <c r="S751" s="25" t="s">
        <v>11</v>
      </c>
      <c r="T751" s="25" t="s">
        <v>1651</v>
      </c>
      <c r="U751" s="25" t="s">
        <v>16</v>
      </c>
      <c r="V751" s="25" t="s">
        <v>11</v>
      </c>
      <c r="W751" s="25" t="s">
        <v>11</v>
      </c>
      <c r="X751" s="25">
        <v>0</v>
      </c>
      <c r="Y751" s="25" t="s">
        <v>11</v>
      </c>
      <c r="Z751" s="25" t="s">
        <v>1539</v>
      </c>
      <c r="AA751" s="25" t="s">
        <v>11</v>
      </c>
      <c r="AB751" s="25" t="s">
        <v>11</v>
      </c>
      <c r="AC751" s="25" t="s">
        <v>11</v>
      </c>
      <c r="AD751" s="25">
        <v>1400</v>
      </c>
      <c r="AE751" s="25">
        <v>0</v>
      </c>
      <c r="AF751" s="25">
        <v>22824.95</v>
      </c>
      <c r="AG751" s="25" t="s">
        <v>7497</v>
      </c>
    </row>
    <row r="752" spans="1:33" s="19" customFormat="1">
      <c r="A752" s="25" t="s">
        <v>2383</v>
      </c>
      <c r="B752" s="25" t="s">
        <v>2384</v>
      </c>
      <c r="C752" s="25" t="s">
        <v>1541</v>
      </c>
      <c r="D752" s="25" t="s">
        <v>11</v>
      </c>
      <c r="E752" s="25" t="s">
        <v>11</v>
      </c>
      <c r="F752" s="25" t="s">
        <v>2385</v>
      </c>
      <c r="G752" s="25" t="s">
        <v>1569</v>
      </c>
      <c r="H752" s="25" t="s">
        <v>2386</v>
      </c>
      <c r="I752" s="25" t="s">
        <v>1547</v>
      </c>
      <c r="J752" s="25" t="s">
        <v>1623</v>
      </c>
      <c r="K752" s="25" t="s">
        <v>1850</v>
      </c>
      <c r="L752" s="25" t="s">
        <v>1623</v>
      </c>
      <c r="M752" s="25" t="s">
        <v>11</v>
      </c>
      <c r="N752" s="25" t="s">
        <v>11</v>
      </c>
      <c r="O752" s="25" t="s">
        <v>11</v>
      </c>
      <c r="P752" s="25" t="s">
        <v>11</v>
      </c>
      <c r="Q752" s="25" t="s">
        <v>11</v>
      </c>
      <c r="R752" s="25" t="s">
        <v>11</v>
      </c>
      <c r="S752" s="25" t="s">
        <v>11</v>
      </c>
      <c r="T752" s="25" t="s">
        <v>1858</v>
      </c>
      <c r="U752" s="25" t="s">
        <v>1544</v>
      </c>
      <c r="V752" s="25" t="s">
        <v>11</v>
      </c>
      <c r="W752" s="25" t="s">
        <v>11</v>
      </c>
      <c r="X752" s="25">
        <v>0</v>
      </c>
      <c r="Y752" s="25" t="s">
        <v>11</v>
      </c>
      <c r="Z752" s="25" t="s">
        <v>1539</v>
      </c>
      <c r="AA752" s="25" t="s">
        <v>11</v>
      </c>
      <c r="AB752" s="25" t="s">
        <v>11</v>
      </c>
      <c r="AC752" s="25" t="s">
        <v>11</v>
      </c>
      <c r="AD752" s="25">
        <v>0</v>
      </c>
      <c r="AE752" s="25">
        <v>0</v>
      </c>
      <c r="AF752" s="25">
        <v>720</v>
      </c>
      <c r="AG752" s="25" t="s">
        <v>7498</v>
      </c>
    </row>
    <row r="753" spans="1:33" s="19" customFormat="1">
      <c r="A753" s="25" t="s">
        <v>5139</v>
      </c>
      <c r="B753" s="25" t="s">
        <v>5140</v>
      </c>
      <c r="C753" s="25" t="s">
        <v>1541</v>
      </c>
      <c r="D753" s="25" t="s">
        <v>11</v>
      </c>
      <c r="E753" s="25" t="s">
        <v>11</v>
      </c>
      <c r="F753" s="25" t="s">
        <v>11</v>
      </c>
      <c r="G753" s="25" t="s">
        <v>11</v>
      </c>
      <c r="H753" s="25" t="s">
        <v>5141</v>
      </c>
      <c r="I753" s="25" t="s">
        <v>11</v>
      </c>
      <c r="J753" s="25" t="s">
        <v>11</v>
      </c>
      <c r="K753" s="25" t="s">
        <v>11</v>
      </c>
      <c r="L753" s="25" t="s">
        <v>1623</v>
      </c>
      <c r="M753" s="25" t="s">
        <v>11</v>
      </c>
      <c r="N753" s="25" t="s">
        <v>11</v>
      </c>
      <c r="O753" s="25" t="s">
        <v>11</v>
      </c>
      <c r="P753" s="25" t="s">
        <v>11</v>
      </c>
      <c r="Q753" s="25" t="s">
        <v>11</v>
      </c>
      <c r="R753" s="25" t="s">
        <v>11</v>
      </c>
      <c r="S753" s="25" t="s">
        <v>11</v>
      </c>
      <c r="T753" s="25" t="s">
        <v>1670</v>
      </c>
      <c r="U753" s="25" t="s">
        <v>13</v>
      </c>
      <c r="V753" s="25" t="s">
        <v>11</v>
      </c>
      <c r="W753" s="25" t="s">
        <v>11</v>
      </c>
      <c r="X753" s="25">
        <v>0</v>
      </c>
      <c r="Y753" s="25" t="s">
        <v>11</v>
      </c>
      <c r="Z753" s="25" t="s">
        <v>1539</v>
      </c>
      <c r="AA753" s="25" t="s">
        <v>11</v>
      </c>
      <c r="AB753" s="25" t="s">
        <v>11</v>
      </c>
      <c r="AC753" s="25" t="s">
        <v>11</v>
      </c>
      <c r="AD753" s="25">
        <v>960</v>
      </c>
      <c r="AE753" s="25">
        <v>0</v>
      </c>
      <c r="AF753" s="25">
        <v>9018.59</v>
      </c>
      <c r="AG753" s="25" t="s">
        <v>7499</v>
      </c>
    </row>
    <row r="754" spans="1:33" s="19" customFormat="1">
      <c r="A754" s="25" t="s">
        <v>3108</v>
      </c>
      <c r="B754" s="25" t="s">
        <v>3109</v>
      </c>
      <c r="C754" s="25" t="s">
        <v>1541</v>
      </c>
      <c r="D754" s="25" t="s">
        <v>11</v>
      </c>
      <c r="E754" s="25" t="s">
        <v>11</v>
      </c>
      <c r="F754" s="25" t="s">
        <v>11</v>
      </c>
      <c r="G754" s="25" t="s">
        <v>11</v>
      </c>
      <c r="H754" s="25" t="s">
        <v>3110</v>
      </c>
      <c r="I754" s="25" t="s">
        <v>11</v>
      </c>
      <c r="J754" s="25" t="s">
        <v>11</v>
      </c>
      <c r="K754" s="25" t="s">
        <v>11</v>
      </c>
      <c r="L754" s="25" t="s">
        <v>1623</v>
      </c>
      <c r="M754" s="25" t="s">
        <v>11</v>
      </c>
      <c r="N754" s="25" t="s">
        <v>11</v>
      </c>
      <c r="O754" s="25" t="s">
        <v>11</v>
      </c>
      <c r="P754" s="25" t="s">
        <v>11</v>
      </c>
      <c r="Q754" s="25" t="s">
        <v>11</v>
      </c>
      <c r="R754" s="25" t="s">
        <v>11</v>
      </c>
      <c r="S754" s="25" t="s">
        <v>11</v>
      </c>
      <c r="T754" s="25" t="s">
        <v>1661</v>
      </c>
      <c r="U754" s="25" t="s">
        <v>14</v>
      </c>
      <c r="V754" s="25" t="s">
        <v>11</v>
      </c>
      <c r="W754" s="25" t="s">
        <v>11</v>
      </c>
      <c r="X754" s="25">
        <v>0</v>
      </c>
      <c r="Y754" s="25" t="s">
        <v>11</v>
      </c>
      <c r="Z754" s="25" t="s">
        <v>1539</v>
      </c>
      <c r="AA754" s="25" t="s">
        <v>11</v>
      </c>
      <c r="AB754" s="25" t="s">
        <v>11</v>
      </c>
      <c r="AC754" s="25" t="s">
        <v>11</v>
      </c>
      <c r="AD754" s="25">
        <v>0</v>
      </c>
      <c r="AE754" s="25">
        <v>0</v>
      </c>
      <c r="AF754" s="25">
        <v>29750</v>
      </c>
      <c r="AG754" s="25" t="s">
        <v>7500</v>
      </c>
    </row>
    <row r="755" spans="1:33" s="19" customFormat="1">
      <c r="A755" s="25" t="s">
        <v>4574</v>
      </c>
      <c r="B755" s="25" t="s">
        <v>4575</v>
      </c>
      <c r="C755" s="25" t="s">
        <v>1541</v>
      </c>
      <c r="D755" s="25" t="s">
        <v>11</v>
      </c>
      <c r="E755" s="25" t="s">
        <v>11</v>
      </c>
      <c r="F755" s="25" t="s">
        <v>11</v>
      </c>
      <c r="G755" s="25" t="s">
        <v>11</v>
      </c>
      <c r="H755" s="25" t="s">
        <v>4576</v>
      </c>
      <c r="I755" s="25" t="s">
        <v>11</v>
      </c>
      <c r="J755" s="25" t="s">
        <v>11</v>
      </c>
      <c r="K755" s="25" t="s">
        <v>11</v>
      </c>
      <c r="L755" s="25" t="s">
        <v>1623</v>
      </c>
      <c r="M755" s="25" t="s">
        <v>11</v>
      </c>
      <c r="N755" s="25" t="s">
        <v>11</v>
      </c>
      <c r="O755" s="25" t="s">
        <v>11</v>
      </c>
      <c r="P755" s="25" t="s">
        <v>11</v>
      </c>
      <c r="Q755" s="25" t="s">
        <v>11</v>
      </c>
      <c r="R755" s="25" t="s">
        <v>11</v>
      </c>
      <c r="S755" s="25" t="s">
        <v>11</v>
      </c>
      <c r="T755" s="25" t="s">
        <v>1822</v>
      </c>
      <c r="U755" s="25" t="s">
        <v>13</v>
      </c>
      <c r="V755" s="25" t="s">
        <v>11</v>
      </c>
      <c r="W755" s="25" t="s">
        <v>11</v>
      </c>
      <c r="X755" s="25">
        <v>0</v>
      </c>
      <c r="Y755" s="25" t="s">
        <v>11</v>
      </c>
      <c r="Z755" s="25" t="s">
        <v>1645</v>
      </c>
      <c r="AA755" s="25" t="s">
        <v>2886</v>
      </c>
      <c r="AB755" s="25" t="s">
        <v>1722</v>
      </c>
      <c r="AC755" s="25" t="s">
        <v>62</v>
      </c>
      <c r="AD755" s="25">
        <v>0</v>
      </c>
      <c r="AE755" s="25">
        <v>0</v>
      </c>
      <c r="AF755" s="25">
        <v>-922.5</v>
      </c>
      <c r="AG755" s="25" t="s">
        <v>4577</v>
      </c>
    </row>
    <row r="756" spans="1:33" s="19" customFormat="1">
      <c r="A756" s="25" t="s">
        <v>3777</v>
      </c>
      <c r="B756" s="25" t="s">
        <v>3778</v>
      </c>
      <c r="C756" s="25" t="s">
        <v>1541</v>
      </c>
      <c r="D756" s="25" t="s">
        <v>11</v>
      </c>
      <c r="E756" s="25" t="s">
        <v>11</v>
      </c>
      <c r="F756" s="25" t="s">
        <v>11</v>
      </c>
      <c r="G756" s="25" t="s">
        <v>11</v>
      </c>
      <c r="H756" s="25" t="s">
        <v>3779</v>
      </c>
      <c r="I756" s="25" t="s">
        <v>11</v>
      </c>
      <c r="J756" s="25" t="s">
        <v>11</v>
      </c>
      <c r="K756" s="25" t="s">
        <v>11</v>
      </c>
      <c r="L756" s="25" t="s">
        <v>1623</v>
      </c>
      <c r="M756" s="25" t="s">
        <v>11</v>
      </c>
      <c r="N756" s="25" t="s">
        <v>11</v>
      </c>
      <c r="O756" s="25" t="s">
        <v>11</v>
      </c>
      <c r="P756" s="25" t="s">
        <v>11</v>
      </c>
      <c r="Q756" s="25" t="s">
        <v>11</v>
      </c>
      <c r="R756" s="25" t="s">
        <v>11</v>
      </c>
      <c r="S756" s="25" t="s">
        <v>11</v>
      </c>
      <c r="T756" s="25" t="s">
        <v>1670</v>
      </c>
      <c r="U756" s="25" t="s">
        <v>1657</v>
      </c>
      <c r="V756" s="25" t="s">
        <v>11</v>
      </c>
      <c r="W756" s="25" t="s">
        <v>11</v>
      </c>
      <c r="X756" s="25">
        <v>0</v>
      </c>
      <c r="Y756" s="25" t="s">
        <v>11</v>
      </c>
      <c r="Z756" s="25" t="s">
        <v>1539</v>
      </c>
      <c r="AA756" s="25" t="s">
        <v>11</v>
      </c>
      <c r="AB756" s="25" t="s">
        <v>11</v>
      </c>
      <c r="AC756" s="25" t="s">
        <v>11</v>
      </c>
      <c r="AD756" s="25">
        <v>0</v>
      </c>
      <c r="AE756" s="25">
        <v>0</v>
      </c>
      <c r="AF756" s="25">
        <v>0</v>
      </c>
      <c r="AG756" s="25" t="s">
        <v>7</v>
      </c>
    </row>
    <row r="757" spans="1:33" s="19" customFormat="1">
      <c r="A757" s="25" t="s">
        <v>3046</v>
      </c>
      <c r="B757" s="25" t="s">
        <v>3047</v>
      </c>
      <c r="C757" s="25" t="s">
        <v>1541</v>
      </c>
      <c r="D757" s="25" t="s">
        <v>11</v>
      </c>
      <c r="E757" s="25" t="s">
        <v>11</v>
      </c>
      <c r="F757" s="25" t="s">
        <v>11</v>
      </c>
      <c r="G757" s="25" t="s">
        <v>11</v>
      </c>
      <c r="H757" s="25" t="s">
        <v>3048</v>
      </c>
      <c r="I757" s="25" t="s">
        <v>11</v>
      </c>
      <c r="J757" s="25" t="s">
        <v>11</v>
      </c>
      <c r="K757" s="25" t="s">
        <v>11</v>
      </c>
      <c r="L757" s="25" t="s">
        <v>1623</v>
      </c>
      <c r="M757" s="25" t="s">
        <v>11</v>
      </c>
      <c r="N757" s="25" t="s">
        <v>11</v>
      </c>
      <c r="O757" s="25" t="s">
        <v>11</v>
      </c>
      <c r="P757" s="25" t="s">
        <v>11</v>
      </c>
      <c r="Q757" s="25" t="s">
        <v>11</v>
      </c>
      <c r="R757" s="25" t="s">
        <v>11</v>
      </c>
      <c r="S757" s="25" t="s">
        <v>11</v>
      </c>
      <c r="T757" s="25" t="s">
        <v>1633</v>
      </c>
      <c r="U757" s="25" t="s">
        <v>16</v>
      </c>
      <c r="V757" s="25" t="s">
        <v>11</v>
      </c>
      <c r="W757" s="25" t="s">
        <v>11</v>
      </c>
      <c r="X757" s="25">
        <v>0</v>
      </c>
      <c r="Y757" s="25" t="s">
        <v>11</v>
      </c>
      <c r="Z757" s="25" t="s">
        <v>1539</v>
      </c>
      <c r="AA757" s="25" t="s">
        <v>11</v>
      </c>
      <c r="AB757" s="25" t="s">
        <v>11</v>
      </c>
      <c r="AC757" s="25" t="s">
        <v>11</v>
      </c>
      <c r="AD757" s="25">
        <v>0</v>
      </c>
      <c r="AE757" s="25">
        <v>0</v>
      </c>
      <c r="AF757" s="25">
        <v>4244.3900000000003</v>
      </c>
      <c r="AG757" s="25" t="s">
        <v>7501</v>
      </c>
    </row>
    <row r="758" spans="1:33" s="19" customFormat="1">
      <c r="A758" s="25" t="s">
        <v>3926</v>
      </c>
      <c r="B758" s="25" t="s">
        <v>3927</v>
      </c>
      <c r="C758" s="25" t="s">
        <v>1541</v>
      </c>
      <c r="D758" s="25" t="s">
        <v>11</v>
      </c>
      <c r="E758" s="25" t="s">
        <v>11</v>
      </c>
      <c r="F758" s="25" t="s">
        <v>11</v>
      </c>
      <c r="G758" s="25" t="s">
        <v>11</v>
      </c>
      <c r="H758" s="25" t="s">
        <v>3928</v>
      </c>
      <c r="I758" s="25" t="s">
        <v>1797</v>
      </c>
      <c r="J758" s="25" t="s">
        <v>1623</v>
      </c>
      <c r="K758" s="25" t="s">
        <v>1551</v>
      </c>
      <c r="L758" s="25" t="s">
        <v>1623</v>
      </c>
      <c r="M758" s="25" t="s">
        <v>11</v>
      </c>
      <c r="N758" s="25" t="s">
        <v>11</v>
      </c>
      <c r="O758" s="25" t="s">
        <v>11</v>
      </c>
      <c r="P758" s="25" t="s">
        <v>11</v>
      </c>
      <c r="Q758" s="25" t="s">
        <v>3928</v>
      </c>
      <c r="R758" s="25" t="s">
        <v>11</v>
      </c>
      <c r="S758" s="25" t="s">
        <v>11</v>
      </c>
      <c r="T758" s="25" t="s">
        <v>1768</v>
      </c>
      <c r="U758" s="25" t="s">
        <v>10</v>
      </c>
      <c r="V758" s="25" t="s">
        <v>11</v>
      </c>
      <c r="W758" s="25" t="s">
        <v>11</v>
      </c>
      <c r="X758" s="25">
        <v>0</v>
      </c>
      <c r="Y758" s="25" t="s">
        <v>11</v>
      </c>
      <c r="Z758" s="25" t="s">
        <v>1539</v>
      </c>
      <c r="AA758" s="25" t="s">
        <v>11</v>
      </c>
      <c r="AB758" s="25" t="s">
        <v>11</v>
      </c>
      <c r="AC758" s="25" t="s">
        <v>11</v>
      </c>
      <c r="AD758" s="25">
        <v>840</v>
      </c>
      <c r="AE758" s="25">
        <v>0</v>
      </c>
      <c r="AF758" s="25">
        <v>3316</v>
      </c>
      <c r="AG758" s="25" t="s">
        <v>1626</v>
      </c>
    </row>
    <row r="759" spans="1:33" s="19" customFormat="1">
      <c r="A759" s="25" t="s">
        <v>3163</v>
      </c>
      <c r="B759" s="25" t="s">
        <v>3164</v>
      </c>
      <c r="C759" s="25" t="s">
        <v>1541</v>
      </c>
      <c r="D759" s="25" t="s">
        <v>11</v>
      </c>
      <c r="E759" s="25" t="s">
        <v>11</v>
      </c>
      <c r="F759" s="25" t="s">
        <v>11</v>
      </c>
      <c r="G759" s="25" t="s">
        <v>11</v>
      </c>
      <c r="H759" s="25" t="s">
        <v>2239</v>
      </c>
      <c r="I759" s="25" t="s">
        <v>11</v>
      </c>
      <c r="J759" s="25" t="s">
        <v>11</v>
      </c>
      <c r="K759" s="25" t="s">
        <v>11</v>
      </c>
      <c r="L759" s="25" t="s">
        <v>1623</v>
      </c>
      <c r="M759" s="25" t="s">
        <v>11</v>
      </c>
      <c r="N759" s="25" t="s">
        <v>11</v>
      </c>
      <c r="O759" s="25" t="s">
        <v>11</v>
      </c>
      <c r="P759" s="25" t="s">
        <v>11</v>
      </c>
      <c r="Q759" s="25" t="s">
        <v>11</v>
      </c>
      <c r="R759" s="25" t="s">
        <v>11</v>
      </c>
      <c r="S759" s="25" t="s">
        <v>11</v>
      </c>
      <c r="T759" s="25" t="s">
        <v>1651</v>
      </c>
      <c r="U759" s="25" t="s">
        <v>1544</v>
      </c>
      <c r="V759" s="25" t="s">
        <v>11</v>
      </c>
      <c r="W759" s="25" t="s">
        <v>11</v>
      </c>
      <c r="X759" s="25">
        <v>0</v>
      </c>
      <c r="Y759" s="25" t="s">
        <v>11</v>
      </c>
      <c r="Z759" s="25" t="s">
        <v>1539</v>
      </c>
      <c r="AA759" s="25" t="s">
        <v>11</v>
      </c>
      <c r="AB759" s="25" t="s">
        <v>11</v>
      </c>
      <c r="AC759" s="25" t="s">
        <v>11</v>
      </c>
      <c r="AD759" s="25">
        <v>0</v>
      </c>
      <c r="AE759" s="25">
        <v>0</v>
      </c>
      <c r="AF759" s="25">
        <v>31041.01</v>
      </c>
      <c r="AG759" s="25" t="s">
        <v>7502</v>
      </c>
    </row>
    <row r="760" spans="1:33" s="19" customFormat="1">
      <c r="A760" s="25" t="s">
        <v>4396</v>
      </c>
      <c r="B760" s="25" t="s">
        <v>4397</v>
      </c>
      <c r="C760" s="25" t="s">
        <v>1541</v>
      </c>
      <c r="D760" s="25" t="s">
        <v>11</v>
      </c>
      <c r="E760" s="25" t="s">
        <v>11</v>
      </c>
      <c r="F760" s="25" t="s">
        <v>11</v>
      </c>
      <c r="G760" s="25" t="s">
        <v>11</v>
      </c>
      <c r="H760" s="25" t="s">
        <v>2543</v>
      </c>
      <c r="I760" s="25" t="s">
        <v>11</v>
      </c>
      <c r="J760" s="25" t="s">
        <v>11</v>
      </c>
      <c r="K760" s="25" t="s">
        <v>11</v>
      </c>
      <c r="L760" s="25" t="s">
        <v>1623</v>
      </c>
      <c r="M760" s="25" t="s">
        <v>11</v>
      </c>
      <c r="N760" s="25" t="s">
        <v>11</v>
      </c>
      <c r="O760" s="25" t="s">
        <v>11</v>
      </c>
      <c r="P760" s="25" t="s">
        <v>11</v>
      </c>
      <c r="Q760" s="25" t="s">
        <v>11</v>
      </c>
      <c r="R760" s="25" t="s">
        <v>11</v>
      </c>
      <c r="S760" s="25" t="s">
        <v>11</v>
      </c>
      <c r="T760" s="25" t="s">
        <v>1651</v>
      </c>
      <c r="U760" s="25" t="s">
        <v>16</v>
      </c>
      <c r="V760" s="25" t="s">
        <v>11</v>
      </c>
      <c r="W760" s="25" t="s">
        <v>11</v>
      </c>
      <c r="X760" s="25">
        <v>0</v>
      </c>
      <c r="Y760" s="25" t="s">
        <v>11</v>
      </c>
      <c r="Z760" s="25" t="s">
        <v>1645</v>
      </c>
      <c r="AA760" s="25" t="s">
        <v>1707</v>
      </c>
      <c r="AB760" s="25" t="s">
        <v>2220</v>
      </c>
      <c r="AC760" s="25" t="s">
        <v>11</v>
      </c>
      <c r="AD760" s="25">
        <v>0</v>
      </c>
      <c r="AE760" s="25">
        <v>0</v>
      </c>
      <c r="AF760" s="25">
        <v>5678</v>
      </c>
      <c r="AG760" s="25" t="s">
        <v>4398</v>
      </c>
    </row>
    <row r="761" spans="1:33" s="19" customFormat="1">
      <c r="A761" s="25" t="s">
        <v>3134</v>
      </c>
      <c r="B761" s="25" t="s">
        <v>3135</v>
      </c>
      <c r="C761" s="25" t="s">
        <v>1536</v>
      </c>
      <c r="D761" s="25" t="s">
        <v>11</v>
      </c>
      <c r="E761" s="25" t="s">
        <v>11</v>
      </c>
      <c r="F761" s="25" t="s">
        <v>11</v>
      </c>
      <c r="G761" s="25" t="s">
        <v>11</v>
      </c>
      <c r="H761" s="25" t="s">
        <v>3136</v>
      </c>
      <c r="I761" s="25" t="s">
        <v>1547</v>
      </c>
      <c r="J761" s="25" t="s">
        <v>1623</v>
      </c>
      <c r="K761" s="25" t="s">
        <v>1850</v>
      </c>
      <c r="L761" s="25" t="s">
        <v>1623</v>
      </c>
      <c r="M761" s="25" t="s">
        <v>11</v>
      </c>
      <c r="N761" s="25" t="s">
        <v>11</v>
      </c>
      <c r="O761" s="25" t="s">
        <v>11</v>
      </c>
      <c r="P761" s="25" t="s">
        <v>11</v>
      </c>
      <c r="Q761" s="25" t="s">
        <v>11</v>
      </c>
      <c r="R761" s="25" t="s">
        <v>11</v>
      </c>
      <c r="S761" s="25" t="s">
        <v>11</v>
      </c>
      <c r="T761" s="25" t="s">
        <v>11</v>
      </c>
      <c r="U761" s="25" t="s">
        <v>16</v>
      </c>
      <c r="V761" s="25" t="s">
        <v>11</v>
      </c>
      <c r="W761" s="25" t="s">
        <v>11</v>
      </c>
      <c r="X761" s="25">
        <v>0</v>
      </c>
      <c r="Y761" s="25" t="s">
        <v>11</v>
      </c>
      <c r="Z761" s="25" t="s">
        <v>1539</v>
      </c>
      <c r="AA761" s="25" t="s">
        <v>11</v>
      </c>
      <c r="AB761" s="25" t="s">
        <v>11</v>
      </c>
      <c r="AC761" s="25" t="s">
        <v>11</v>
      </c>
      <c r="AD761" s="25">
        <v>840</v>
      </c>
      <c r="AE761" s="25">
        <v>0</v>
      </c>
      <c r="AF761" s="25">
        <v>3316</v>
      </c>
      <c r="AG761" s="25" t="s">
        <v>1626</v>
      </c>
    </row>
    <row r="762" spans="1:33" s="19" customFormat="1">
      <c r="A762" s="25" t="s">
        <v>4856</v>
      </c>
      <c r="B762" s="25" t="s">
        <v>4857</v>
      </c>
      <c r="C762" s="25" t="s">
        <v>1541</v>
      </c>
      <c r="D762" s="25" t="s">
        <v>11</v>
      </c>
      <c r="E762" s="25" t="s">
        <v>11</v>
      </c>
      <c r="F762" s="25" t="s">
        <v>11</v>
      </c>
      <c r="G762" s="25" t="s">
        <v>11</v>
      </c>
      <c r="H762" s="25" t="s">
        <v>4858</v>
      </c>
      <c r="I762" s="25" t="s">
        <v>11</v>
      </c>
      <c r="J762" s="25" t="s">
        <v>11</v>
      </c>
      <c r="K762" s="25" t="s">
        <v>11</v>
      </c>
      <c r="L762" s="25" t="s">
        <v>1623</v>
      </c>
      <c r="M762" s="25" t="s">
        <v>11</v>
      </c>
      <c r="N762" s="25" t="s">
        <v>11</v>
      </c>
      <c r="O762" s="25" t="s">
        <v>11</v>
      </c>
      <c r="P762" s="25" t="s">
        <v>11</v>
      </c>
      <c r="Q762" s="25" t="s">
        <v>11</v>
      </c>
      <c r="R762" s="25" t="s">
        <v>11</v>
      </c>
      <c r="S762" s="25" t="s">
        <v>11</v>
      </c>
      <c r="T762" s="25" t="s">
        <v>1633</v>
      </c>
      <c r="U762" s="25" t="s">
        <v>14</v>
      </c>
      <c r="V762" s="25" t="s">
        <v>11</v>
      </c>
      <c r="W762" s="25" t="s">
        <v>11</v>
      </c>
      <c r="X762" s="25">
        <v>0</v>
      </c>
      <c r="Y762" s="25" t="s">
        <v>11</v>
      </c>
      <c r="Z762" s="25" t="s">
        <v>1539</v>
      </c>
      <c r="AA762" s="25" t="s">
        <v>11</v>
      </c>
      <c r="AB762" s="25" t="s">
        <v>11</v>
      </c>
      <c r="AC762" s="25" t="s">
        <v>11</v>
      </c>
      <c r="AD762" s="25">
        <v>1240</v>
      </c>
      <c r="AE762" s="25">
        <v>0</v>
      </c>
      <c r="AF762" s="25">
        <v>14536.03</v>
      </c>
      <c r="AG762" s="25" t="s">
        <v>7503</v>
      </c>
    </row>
    <row r="763" spans="1:33" s="19" customFormat="1">
      <c r="A763" s="25" t="s">
        <v>4131</v>
      </c>
      <c r="B763" s="25" t="s">
        <v>4132</v>
      </c>
      <c r="C763" s="25" t="s">
        <v>1541</v>
      </c>
      <c r="D763" s="25" t="s">
        <v>11</v>
      </c>
      <c r="E763" s="25" t="s">
        <v>11</v>
      </c>
      <c r="F763" s="25" t="s">
        <v>4133</v>
      </c>
      <c r="G763" s="25" t="s">
        <v>1546</v>
      </c>
      <c r="H763" s="25" t="s">
        <v>4134</v>
      </c>
      <c r="I763" s="25" t="s">
        <v>1797</v>
      </c>
      <c r="J763" s="25" t="s">
        <v>1623</v>
      </c>
      <c r="K763" s="25" t="s">
        <v>1551</v>
      </c>
      <c r="L763" s="25" t="s">
        <v>1326</v>
      </c>
      <c r="M763" s="25" t="s">
        <v>11</v>
      </c>
      <c r="N763" s="25" t="s">
        <v>11</v>
      </c>
      <c r="O763" s="25" t="s">
        <v>11</v>
      </c>
      <c r="P763" s="25" t="s">
        <v>11</v>
      </c>
      <c r="Q763" s="25" t="s">
        <v>4134</v>
      </c>
      <c r="R763" s="25" t="s">
        <v>11</v>
      </c>
      <c r="S763" s="25" t="s">
        <v>11</v>
      </c>
      <c r="T763" s="25" t="s">
        <v>11</v>
      </c>
      <c r="U763" s="25" t="s">
        <v>1544</v>
      </c>
      <c r="V763" s="25" t="s">
        <v>11</v>
      </c>
      <c r="W763" s="25" t="s">
        <v>11</v>
      </c>
      <c r="X763" s="25">
        <v>0</v>
      </c>
      <c r="Y763" s="25" t="s">
        <v>11</v>
      </c>
      <c r="Z763" s="25" t="s">
        <v>1539</v>
      </c>
      <c r="AA763" s="25" t="s">
        <v>11</v>
      </c>
      <c r="AB763" s="25" t="s">
        <v>11</v>
      </c>
      <c r="AC763" s="25" t="s">
        <v>11</v>
      </c>
      <c r="AD763" s="25">
        <v>0</v>
      </c>
      <c r="AE763" s="25">
        <v>0</v>
      </c>
      <c r="AF763" s="25">
        <v>960</v>
      </c>
      <c r="AG763" s="25" t="s">
        <v>1146</v>
      </c>
    </row>
    <row r="764" spans="1:33" s="19" customFormat="1">
      <c r="A764" s="25" t="s">
        <v>3591</v>
      </c>
      <c r="B764" s="25" t="s">
        <v>3592</v>
      </c>
      <c r="C764" s="25" t="s">
        <v>1536</v>
      </c>
      <c r="D764" s="25" t="s">
        <v>11</v>
      </c>
      <c r="E764" s="25" t="s">
        <v>11</v>
      </c>
      <c r="F764" s="25" t="s">
        <v>3593</v>
      </c>
      <c r="G764" s="25" t="s">
        <v>1566</v>
      </c>
      <c r="H764" s="25" t="s">
        <v>3594</v>
      </c>
      <c r="I764" s="25" t="s">
        <v>11</v>
      </c>
      <c r="J764" s="25" t="s">
        <v>11</v>
      </c>
      <c r="K764" s="25" t="s">
        <v>1689</v>
      </c>
      <c r="L764" s="25" t="s">
        <v>1623</v>
      </c>
      <c r="M764" s="25" t="s">
        <v>11</v>
      </c>
      <c r="N764" s="25" t="s">
        <v>11</v>
      </c>
      <c r="O764" s="25" t="s">
        <v>11</v>
      </c>
      <c r="P764" s="25" t="s">
        <v>11</v>
      </c>
      <c r="Q764" s="25" t="s">
        <v>11</v>
      </c>
      <c r="R764" s="25" t="s">
        <v>11</v>
      </c>
      <c r="S764" s="25" t="s">
        <v>11</v>
      </c>
      <c r="T764" s="25" t="s">
        <v>3595</v>
      </c>
      <c r="U764" s="25" t="s">
        <v>16</v>
      </c>
      <c r="V764" s="25" t="s">
        <v>11</v>
      </c>
      <c r="W764" s="25" t="s">
        <v>11</v>
      </c>
      <c r="X764" s="25">
        <v>0</v>
      </c>
      <c r="Y764" s="25" t="s">
        <v>11</v>
      </c>
      <c r="Z764" s="25" t="s">
        <v>1539</v>
      </c>
      <c r="AA764" s="25" t="s">
        <v>11</v>
      </c>
      <c r="AB764" s="25" t="s">
        <v>11</v>
      </c>
      <c r="AC764" s="25" t="s">
        <v>11</v>
      </c>
      <c r="AD764" s="25">
        <v>840</v>
      </c>
      <c r="AE764" s="25">
        <v>0</v>
      </c>
      <c r="AF764" s="25">
        <v>2832.42</v>
      </c>
      <c r="AG764" s="25" t="s">
        <v>7283</v>
      </c>
    </row>
    <row r="765" spans="1:33" s="19" customFormat="1">
      <c r="A765" s="25" t="s">
        <v>4331</v>
      </c>
      <c r="B765" s="25" t="s">
        <v>4332</v>
      </c>
      <c r="C765" s="25" t="s">
        <v>1541</v>
      </c>
      <c r="D765" s="25" t="s">
        <v>11</v>
      </c>
      <c r="E765" s="25" t="s">
        <v>11</v>
      </c>
      <c r="F765" s="25" t="s">
        <v>11</v>
      </c>
      <c r="G765" s="25" t="s">
        <v>11</v>
      </c>
      <c r="H765" s="25" t="s">
        <v>1696</v>
      </c>
      <c r="I765" s="25" t="s">
        <v>11</v>
      </c>
      <c r="J765" s="25" t="s">
        <v>11</v>
      </c>
      <c r="K765" s="25" t="s">
        <v>11</v>
      </c>
      <c r="L765" s="25" t="s">
        <v>1623</v>
      </c>
      <c r="M765" s="25" t="s">
        <v>11</v>
      </c>
      <c r="N765" s="25" t="s">
        <v>11</v>
      </c>
      <c r="O765" s="25" t="s">
        <v>11</v>
      </c>
      <c r="P765" s="25" t="s">
        <v>11</v>
      </c>
      <c r="Q765" s="25" t="s">
        <v>11</v>
      </c>
      <c r="R765" s="25" t="s">
        <v>11</v>
      </c>
      <c r="S765" s="25" t="s">
        <v>11</v>
      </c>
      <c r="T765" s="25" t="s">
        <v>1651</v>
      </c>
      <c r="U765" s="25" t="s">
        <v>16</v>
      </c>
      <c r="V765" s="25" t="s">
        <v>11</v>
      </c>
      <c r="W765" s="25" t="s">
        <v>11</v>
      </c>
      <c r="X765" s="25">
        <v>0</v>
      </c>
      <c r="Y765" s="25" t="s">
        <v>11</v>
      </c>
      <c r="Z765" s="25" t="s">
        <v>1539</v>
      </c>
      <c r="AA765" s="25" t="s">
        <v>11</v>
      </c>
      <c r="AB765" s="25" t="s">
        <v>11</v>
      </c>
      <c r="AC765" s="25" t="s">
        <v>11</v>
      </c>
      <c r="AD765" s="25">
        <v>3080</v>
      </c>
      <c r="AE765" s="25">
        <v>0</v>
      </c>
      <c r="AF765" s="25">
        <v>30100</v>
      </c>
      <c r="AG765" s="25" t="s">
        <v>7504</v>
      </c>
    </row>
    <row r="766" spans="1:33" s="19" customFormat="1">
      <c r="A766" s="25" t="s">
        <v>2791</v>
      </c>
      <c r="B766" s="25" t="s">
        <v>2792</v>
      </c>
      <c r="C766" s="25" t="s">
        <v>1536</v>
      </c>
      <c r="D766" s="25" t="s">
        <v>11</v>
      </c>
      <c r="E766" s="25" t="s">
        <v>11</v>
      </c>
      <c r="F766" s="25" t="s">
        <v>11</v>
      </c>
      <c r="G766" s="25" t="s">
        <v>11</v>
      </c>
      <c r="H766" s="25" t="s">
        <v>2793</v>
      </c>
      <c r="I766" s="25" t="s">
        <v>11</v>
      </c>
      <c r="J766" s="25" t="s">
        <v>11</v>
      </c>
      <c r="K766" s="25" t="s">
        <v>11</v>
      </c>
      <c r="L766" s="25" t="s">
        <v>1623</v>
      </c>
      <c r="M766" s="25" t="s">
        <v>1643</v>
      </c>
      <c r="N766" s="25" t="s">
        <v>11</v>
      </c>
      <c r="O766" s="25" t="s">
        <v>11</v>
      </c>
      <c r="P766" s="25" t="s">
        <v>11</v>
      </c>
      <c r="Q766" s="25" t="s">
        <v>11</v>
      </c>
      <c r="R766" s="25" t="s">
        <v>11</v>
      </c>
      <c r="S766" s="25" t="s">
        <v>11</v>
      </c>
      <c r="T766" s="25" t="s">
        <v>1651</v>
      </c>
      <c r="U766" s="25" t="s">
        <v>16</v>
      </c>
      <c r="V766" s="25" t="s">
        <v>11</v>
      </c>
      <c r="W766" s="25" t="s">
        <v>11</v>
      </c>
      <c r="X766" s="25">
        <v>0</v>
      </c>
      <c r="Y766" s="25" t="s">
        <v>11</v>
      </c>
      <c r="Z766" s="25" t="s">
        <v>1539</v>
      </c>
      <c r="AA766" s="25" t="s">
        <v>11</v>
      </c>
      <c r="AB766" s="25" t="s">
        <v>11</v>
      </c>
      <c r="AC766" s="25" t="s">
        <v>11</v>
      </c>
      <c r="AD766" s="25">
        <v>560</v>
      </c>
      <c r="AE766" s="25">
        <v>0</v>
      </c>
      <c r="AF766" s="25">
        <v>9201.66</v>
      </c>
      <c r="AG766" s="25" t="s">
        <v>2794</v>
      </c>
    </row>
    <row r="767" spans="1:33" s="19" customFormat="1">
      <c r="A767" s="25" t="s">
        <v>1620</v>
      </c>
      <c r="B767" s="25" t="s">
        <v>1621</v>
      </c>
      <c r="C767" s="25" t="s">
        <v>11</v>
      </c>
      <c r="D767" s="25" t="s">
        <v>11</v>
      </c>
      <c r="E767" s="25" t="s">
        <v>11</v>
      </c>
      <c r="F767" s="25" t="s">
        <v>11</v>
      </c>
      <c r="G767" s="25" t="s">
        <v>11</v>
      </c>
      <c r="H767" s="25" t="s">
        <v>1622</v>
      </c>
      <c r="I767" s="25" t="s">
        <v>1554</v>
      </c>
      <c r="J767" s="25" t="s">
        <v>1623</v>
      </c>
      <c r="K767" s="25" t="s">
        <v>1624</v>
      </c>
      <c r="L767" s="25" t="s">
        <v>1032</v>
      </c>
      <c r="M767" s="25" t="s">
        <v>11</v>
      </c>
      <c r="N767" s="25" t="s">
        <v>11</v>
      </c>
      <c r="O767" s="25" t="s">
        <v>11</v>
      </c>
      <c r="P767" s="25" t="s">
        <v>11</v>
      </c>
      <c r="Q767" s="25" t="s">
        <v>11</v>
      </c>
      <c r="R767" s="25" t="s">
        <v>11</v>
      </c>
      <c r="S767" s="25" t="s">
        <v>11</v>
      </c>
      <c r="T767" s="25" t="s">
        <v>1625</v>
      </c>
      <c r="U767" s="25" t="s">
        <v>10</v>
      </c>
      <c r="V767" s="25" t="s">
        <v>11</v>
      </c>
      <c r="W767" s="25" t="s">
        <v>11</v>
      </c>
      <c r="X767" s="25">
        <v>0</v>
      </c>
      <c r="Y767" s="25" t="s">
        <v>11</v>
      </c>
      <c r="Z767" s="25" t="s">
        <v>1539</v>
      </c>
      <c r="AA767" s="25" t="s">
        <v>11</v>
      </c>
      <c r="AB767" s="25" t="s">
        <v>11</v>
      </c>
      <c r="AC767" s="25" t="s">
        <v>11</v>
      </c>
      <c r="AD767" s="25">
        <v>840</v>
      </c>
      <c r="AE767" s="25">
        <v>0</v>
      </c>
      <c r="AF767" s="25">
        <v>3316</v>
      </c>
      <c r="AG767" s="25" t="s">
        <v>1626</v>
      </c>
    </row>
    <row r="768" spans="1:33" s="19" customFormat="1">
      <c r="A768" s="25" t="s">
        <v>3233</v>
      </c>
      <c r="B768" s="25" t="s">
        <v>3234</v>
      </c>
      <c r="C768" s="25" t="s">
        <v>1536</v>
      </c>
      <c r="D768" s="25" t="s">
        <v>11</v>
      </c>
      <c r="E768" s="25" t="s">
        <v>11</v>
      </c>
      <c r="F768" s="25" t="s">
        <v>11</v>
      </c>
      <c r="G768" s="25" t="s">
        <v>11</v>
      </c>
      <c r="H768" s="25" t="s">
        <v>3235</v>
      </c>
      <c r="I768" s="25" t="s">
        <v>11</v>
      </c>
      <c r="J768" s="25" t="s">
        <v>11</v>
      </c>
      <c r="K768" s="25" t="s">
        <v>11</v>
      </c>
      <c r="L768" s="25" t="s">
        <v>1623</v>
      </c>
      <c r="M768" s="25" t="s">
        <v>11</v>
      </c>
      <c r="N768" s="25" t="s">
        <v>11</v>
      </c>
      <c r="O768" s="25" t="s">
        <v>11</v>
      </c>
      <c r="P768" s="25" t="s">
        <v>11</v>
      </c>
      <c r="Q768" s="25" t="s">
        <v>11</v>
      </c>
      <c r="R768" s="25" t="s">
        <v>11</v>
      </c>
      <c r="S768" s="25" t="s">
        <v>11</v>
      </c>
      <c r="T768" s="25" t="s">
        <v>3236</v>
      </c>
      <c r="U768" s="25" t="s">
        <v>17</v>
      </c>
      <c r="V768" s="25" t="s">
        <v>11</v>
      </c>
      <c r="W768" s="25" t="s">
        <v>11</v>
      </c>
      <c r="X768" s="25">
        <v>0</v>
      </c>
      <c r="Y768" s="25" t="s">
        <v>11</v>
      </c>
      <c r="Z768" s="25" t="s">
        <v>1539</v>
      </c>
      <c r="AA768" s="25" t="s">
        <v>11</v>
      </c>
      <c r="AB768" s="25" t="s">
        <v>11</v>
      </c>
      <c r="AC768" s="25" t="s">
        <v>11</v>
      </c>
      <c r="AD768" s="25">
        <v>800</v>
      </c>
      <c r="AE768" s="25">
        <v>0</v>
      </c>
      <c r="AF768" s="25">
        <v>16511</v>
      </c>
      <c r="AG768" s="25" t="s">
        <v>3237</v>
      </c>
    </row>
    <row r="769" spans="1:33" s="19" customFormat="1">
      <c r="A769" s="25" t="s">
        <v>4202</v>
      </c>
      <c r="B769" s="25" t="s">
        <v>4203</v>
      </c>
      <c r="C769" s="25" t="s">
        <v>1541</v>
      </c>
      <c r="D769" s="25" t="s">
        <v>11</v>
      </c>
      <c r="E769" s="25" t="s">
        <v>11</v>
      </c>
      <c r="F769" s="25" t="s">
        <v>11</v>
      </c>
      <c r="G769" s="25" t="s">
        <v>11</v>
      </c>
      <c r="H769" s="25" t="s">
        <v>4204</v>
      </c>
      <c r="I769" s="25" t="s">
        <v>11</v>
      </c>
      <c r="J769" s="25" t="s">
        <v>11</v>
      </c>
      <c r="K769" s="25" t="s">
        <v>11</v>
      </c>
      <c r="L769" s="25" t="s">
        <v>1623</v>
      </c>
      <c r="M769" s="25" t="s">
        <v>1643</v>
      </c>
      <c r="N769" s="25" t="s">
        <v>11</v>
      </c>
      <c r="O769" s="25" t="s">
        <v>11</v>
      </c>
      <c r="P769" s="25" t="s">
        <v>11</v>
      </c>
      <c r="Q769" s="25" t="s">
        <v>11</v>
      </c>
      <c r="R769" s="25" t="s">
        <v>11</v>
      </c>
      <c r="S769" s="25" t="s">
        <v>11</v>
      </c>
      <c r="T769" s="25" t="s">
        <v>1891</v>
      </c>
      <c r="U769" s="25" t="s">
        <v>16</v>
      </c>
      <c r="V769" s="25" t="s">
        <v>11</v>
      </c>
      <c r="W769" s="25" t="s">
        <v>11</v>
      </c>
      <c r="X769" s="25">
        <v>0</v>
      </c>
      <c r="Y769" s="25" t="s">
        <v>11</v>
      </c>
      <c r="Z769" s="25" t="s">
        <v>1539</v>
      </c>
      <c r="AA769" s="25" t="s">
        <v>11</v>
      </c>
      <c r="AB769" s="25" t="s">
        <v>11</v>
      </c>
      <c r="AC769" s="25" t="s">
        <v>11</v>
      </c>
      <c r="AD769" s="25">
        <v>3360</v>
      </c>
      <c r="AE769" s="25">
        <v>0</v>
      </c>
      <c r="AF769" s="25">
        <v>43225</v>
      </c>
      <c r="AG769" s="25" t="s">
        <v>7505</v>
      </c>
    </row>
    <row r="770" spans="1:33" s="19" customFormat="1">
      <c r="A770" s="25" t="s">
        <v>3883</v>
      </c>
      <c r="B770" s="25" t="s">
        <v>3884</v>
      </c>
      <c r="C770" s="25" t="s">
        <v>1541</v>
      </c>
      <c r="D770" s="25" t="s">
        <v>11</v>
      </c>
      <c r="E770" s="25" t="s">
        <v>11</v>
      </c>
      <c r="F770" s="25" t="s">
        <v>11</v>
      </c>
      <c r="G770" s="25" t="s">
        <v>11</v>
      </c>
      <c r="H770" s="25" t="s">
        <v>3885</v>
      </c>
      <c r="I770" s="25" t="s">
        <v>11</v>
      </c>
      <c r="J770" s="25" t="s">
        <v>11</v>
      </c>
      <c r="K770" s="25" t="s">
        <v>11</v>
      </c>
      <c r="L770" s="25" t="s">
        <v>1623</v>
      </c>
      <c r="M770" s="25" t="s">
        <v>11</v>
      </c>
      <c r="N770" s="25" t="s">
        <v>11</v>
      </c>
      <c r="O770" s="25" t="s">
        <v>11</v>
      </c>
      <c r="P770" s="25" t="s">
        <v>11</v>
      </c>
      <c r="Q770" s="25" t="s">
        <v>11</v>
      </c>
      <c r="R770" s="25" t="s">
        <v>11</v>
      </c>
      <c r="S770" s="25" t="s">
        <v>11</v>
      </c>
      <c r="T770" s="25" t="s">
        <v>1633</v>
      </c>
      <c r="U770" s="25" t="s">
        <v>10</v>
      </c>
      <c r="V770" s="25" t="s">
        <v>11</v>
      </c>
      <c r="W770" s="25" t="s">
        <v>11</v>
      </c>
      <c r="X770" s="25">
        <v>0</v>
      </c>
      <c r="Y770" s="25" t="s">
        <v>11</v>
      </c>
      <c r="Z770" s="25" t="s">
        <v>1645</v>
      </c>
      <c r="AA770" s="25" t="s">
        <v>1685</v>
      </c>
      <c r="AB770" s="25" t="s">
        <v>1716</v>
      </c>
      <c r="AC770" s="25" t="s">
        <v>958</v>
      </c>
      <c r="AD770" s="25">
        <v>0</v>
      </c>
      <c r="AE770" s="25">
        <v>0</v>
      </c>
      <c r="AF770" s="25">
        <v>0</v>
      </c>
      <c r="AG770" s="25" t="s">
        <v>7</v>
      </c>
    </row>
    <row r="771" spans="1:33" s="19" customFormat="1">
      <c r="A771" s="25" t="s">
        <v>4205</v>
      </c>
      <c r="B771" s="25" t="s">
        <v>4206</v>
      </c>
      <c r="C771" s="25" t="s">
        <v>1536</v>
      </c>
      <c r="D771" s="25" t="s">
        <v>11</v>
      </c>
      <c r="E771" s="25" t="s">
        <v>11</v>
      </c>
      <c r="F771" s="25" t="s">
        <v>11</v>
      </c>
      <c r="G771" s="25" t="s">
        <v>11</v>
      </c>
      <c r="H771" s="25" t="s">
        <v>4207</v>
      </c>
      <c r="I771" s="25" t="s">
        <v>11</v>
      </c>
      <c r="J771" s="25" t="s">
        <v>11</v>
      </c>
      <c r="K771" s="25" t="s">
        <v>11</v>
      </c>
      <c r="L771" s="25" t="s">
        <v>1623</v>
      </c>
      <c r="M771" s="25" t="s">
        <v>11</v>
      </c>
      <c r="N771" s="25" t="s">
        <v>11</v>
      </c>
      <c r="O771" s="25" t="s">
        <v>11</v>
      </c>
      <c r="P771" s="25" t="s">
        <v>11</v>
      </c>
      <c r="Q771" s="25" t="s">
        <v>11</v>
      </c>
      <c r="R771" s="25" t="s">
        <v>11</v>
      </c>
      <c r="S771" s="25" t="s">
        <v>11</v>
      </c>
      <c r="T771" s="25" t="s">
        <v>1775</v>
      </c>
      <c r="U771" s="25" t="s">
        <v>12</v>
      </c>
      <c r="V771" s="25" t="s">
        <v>11</v>
      </c>
      <c r="W771" s="25" t="s">
        <v>11</v>
      </c>
      <c r="X771" s="25">
        <v>0</v>
      </c>
      <c r="Y771" s="25" t="s">
        <v>11</v>
      </c>
      <c r="Z771" s="25" t="s">
        <v>1539</v>
      </c>
      <c r="AA771" s="25" t="s">
        <v>11</v>
      </c>
      <c r="AB771" s="25" t="s">
        <v>11</v>
      </c>
      <c r="AC771" s="25" t="s">
        <v>11</v>
      </c>
      <c r="AD771" s="25">
        <v>400</v>
      </c>
      <c r="AE771" s="25">
        <v>0</v>
      </c>
      <c r="AF771" s="25">
        <v>9010</v>
      </c>
      <c r="AG771" s="25" t="s">
        <v>7506</v>
      </c>
    </row>
    <row r="772" spans="1:33" s="19" customFormat="1">
      <c r="A772" s="25" t="s">
        <v>4953</v>
      </c>
      <c r="B772" s="25" t="s">
        <v>4954</v>
      </c>
      <c r="C772" s="25" t="s">
        <v>1541</v>
      </c>
      <c r="D772" s="25" t="s">
        <v>11</v>
      </c>
      <c r="E772" s="25" t="s">
        <v>11</v>
      </c>
      <c r="F772" s="25" t="s">
        <v>11</v>
      </c>
      <c r="G772" s="25" t="s">
        <v>11</v>
      </c>
      <c r="H772" s="25" t="s">
        <v>4955</v>
      </c>
      <c r="I772" s="25" t="s">
        <v>11</v>
      </c>
      <c r="J772" s="25" t="s">
        <v>11</v>
      </c>
      <c r="K772" s="25" t="s">
        <v>11</v>
      </c>
      <c r="L772" s="25" t="s">
        <v>1623</v>
      </c>
      <c r="M772" s="25" t="s">
        <v>1643</v>
      </c>
      <c r="N772" s="25" t="s">
        <v>11</v>
      </c>
      <c r="O772" s="25" t="s">
        <v>11</v>
      </c>
      <c r="P772" s="25" t="s">
        <v>11</v>
      </c>
      <c r="Q772" s="25" t="s">
        <v>11</v>
      </c>
      <c r="R772" s="25" t="s">
        <v>11</v>
      </c>
      <c r="S772" s="25" t="s">
        <v>11</v>
      </c>
      <c r="T772" s="25" t="s">
        <v>1651</v>
      </c>
      <c r="U772" s="25" t="s">
        <v>14</v>
      </c>
      <c r="V772" s="25" t="s">
        <v>11</v>
      </c>
      <c r="W772" s="25" t="s">
        <v>11</v>
      </c>
      <c r="X772" s="25">
        <v>0</v>
      </c>
      <c r="Y772" s="25" t="s">
        <v>11</v>
      </c>
      <c r="Z772" s="25" t="s">
        <v>1539</v>
      </c>
      <c r="AA772" s="25" t="s">
        <v>11</v>
      </c>
      <c r="AB772" s="25" t="s">
        <v>11</v>
      </c>
      <c r="AC772" s="25" t="s">
        <v>11</v>
      </c>
      <c r="AD772" s="25">
        <v>760</v>
      </c>
      <c r="AE772" s="25">
        <v>0</v>
      </c>
      <c r="AF772" s="25">
        <v>1588.84</v>
      </c>
      <c r="AG772" s="25" t="s">
        <v>3199</v>
      </c>
    </row>
    <row r="773" spans="1:33" s="19" customFormat="1">
      <c r="A773" s="25" t="s">
        <v>3514</v>
      </c>
      <c r="B773" s="25" t="s">
        <v>3515</v>
      </c>
      <c r="C773" s="25" t="s">
        <v>1536</v>
      </c>
      <c r="D773" s="25" t="s">
        <v>11</v>
      </c>
      <c r="E773" s="25" t="s">
        <v>11</v>
      </c>
      <c r="F773" s="25" t="s">
        <v>3379</v>
      </c>
      <c r="G773" s="25" t="s">
        <v>1569</v>
      </c>
      <c r="H773" s="25" t="s">
        <v>3516</v>
      </c>
      <c r="I773" s="25" t="s">
        <v>1547</v>
      </c>
      <c r="J773" s="25" t="s">
        <v>1623</v>
      </c>
      <c r="K773" s="25" t="s">
        <v>2874</v>
      </c>
      <c r="L773" s="25" t="s">
        <v>1623</v>
      </c>
      <c r="M773" s="25" t="s">
        <v>11</v>
      </c>
      <c r="N773" s="25" t="s">
        <v>3517</v>
      </c>
      <c r="O773" s="25" t="s">
        <v>3518</v>
      </c>
      <c r="P773" s="25" t="s">
        <v>3519</v>
      </c>
      <c r="Q773" s="25" t="s">
        <v>3516</v>
      </c>
      <c r="R773" s="25" t="s">
        <v>11</v>
      </c>
      <c r="S773" s="25" t="s">
        <v>11</v>
      </c>
      <c r="T773" s="25" t="s">
        <v>1858</v>
      </c>
      <c r="U773" s="25" t="s">
        <v>11</v>
      </c>
      <c r="V773" s="25" t="s">
        <v>11</v>
      </c>
      <c r="W773" s="25" t="s">
        <v>11</v>
      </c>
      <c r="X773" s="25">
        <v>0</v>
      </c>
      <c r="Y773" s="25" t="s">
        <v>11</v>
      </c>
      <c r="Z773" s="25" t="s">
        <v>1539</v>
      </c>
      <c r="AA773" s="25" t="s">
        <v>11</v>
      </c>
      <c r="AB773" s="25" t="s">
        <v>11</v>
      </c>
      <c r="AC773" s="25" t="s">
        <v>11</v>
      </c>
      <c r="AD773" s="25">
        <v>690</v>
      </c>
      <c r="AE773" s="25">
        <v>0</v>
      </c>
      <c r="AF773" s="25">
        <v>7690.16</v>
      </c>
      <c r="AG773" s="25" t="s">
        <v>7507</v>
      </c>
    </row>
    <row r="774" spans="1:33" s="19" customFormat="1">
      <c r="A774" s="25" t="s">
        <v>2114</v>
      </c>
      <c r="B774" s="25" t="s">
        <v>2115</v>
      </c>
      <c r="C774" s="25" t="s">
        <v>1541</v>
      </c>
      <c r="D774" s="25" t="s">
        <v>11</v>
      </c>
      <c r="E774" s="25" t="s">
        <v>11</v>
      </c>
      <c r="F774" s="25" t="s">
        <v>11</v>
      </c>
      <c r="G774" s="25" t="s">
        <v>11</v>
      </c>
      <c r="H774" s="25" t="s">
        <v>2116</v>
      </c>
      <c r="I774" s="25" t="s">
        <v>11</v>
      </c>
      <c r="J774" s="25" t="s">
        <v>11</v>
      </c>
      <c r="K774" s="25" t="s">
        <v>11</v>
      </c>
      <c r="L774" s="25" t="s">
        <v>1623</v>
      </c>
      <c r="M774" s="25" t="s">
        <v>11</v>
      </c>
      <c r="N774" s="25" t="s">
        <v>11</v>
      </c>
      <c r="O774" s="25" t="s">
        <v>11</v>
      </c>
      <c r="P774" s="25" t="s">
        <v>11</v>
      </c>
      <c r="Q774" s="25" t="s">
        <v>11</v>
      </c>
      <c r="R774" s="25" t="s">
        <v>11</v>
      </c>
      <c r="S774" s="25" t="s">
        <v>11</v>
      </c>
      <c r="T774" s="25" t="s">
        <v>2117</v>
      </c>
      <c r="U774" s="25" t="s">
        <v>1544</v>
      </c>
      <c r="V774" s="25" t="s">
        <v>11</v>
      </c>
      <c r="W774" s="25" t="s">
        <v>11</v>
      </c>
      <c r="X774" s="25">
        <v>0</v>
      </c>
      <c r="Y774" s="25" t="s">
        <v>11</v>
      </c>
      <c r="Z774" s="25" t="s">
        <v>1539</v>
      </c>
      <c r="AA774" s="25" t="s">
        <v>11</v>
      </c>
      <c r="AB774" s="25" t="s">
        <v>11</v>
      </c>
      <c r="AC774" s="25" t="s">
        <v>11</v>
      </c>
      <c r="AD774" s="25">
        <v>840</v>
      </c>
      <c r="AE774" s="25">
        <v>0</v>
      </c>
      <c r="AF774" s="25">
        <v>4449.0600000000004</v>
      </c>
      <c r="AG774" s="25" t="s">
        <v>7508</v>
      </c>
    </row>
    <row r="775" spans="1:33" s="19" customFormat="1">
      <c r="A775" s="25" t="s">
        <v>4183</v>
      </c>
      <c r="B775" s="25" t="s">
        <v>4184</v>
      </c>
      <c r="C775" s="25" t="s">
        <v>1541</v>
      </c>
      <c r="D775" s="25" t="s">
        <v>11</v>
      </c>
      <c r="E775" s="25" t="s">
        <v>11</v>
      </c>
      <c r="F775" s="25" t="s">
        <v>3217</v>
      </c>
      <c r="G775" s="25" t="s">
        <v>1966</v>
      </c>
      <c r="H775" s="25" t="s">
        <v>4185</v>
      </c>
      <c r="I775" s="25" t="s">
        <v>1547</v>
      </c>
      <c r="J775" s="25" t="s">
        <v>1623</v>
      </c>
      <c r="K775" s="25" t="s">
        <v>1689</v>
      </c>
      <c r="L775" s="25" t="s">
        <v>1623</v>
      </c>
      <c r="M775" s="25" t="s">
        <v>11</v>
      </c>
      <c r="N775" s="25" t="s">
        <v>11</v>
      </c>
      <c r="O775" s="25" t="s">
        <v>11</v>
      </c>
      <c r="P775" s="25" t="s">
        <v>11</v>
      </c>
      <c r="Q775" s="25" t="s">
        <v>4185</v>
      </c>
      <c r="R775" s="25" t="s">
        <v>11</v>
      </c>
      <c r="S775" s="25" t="s">
        <v>11</v>
      </c>
      <c r="T775" s="25" t="s">
        <v>11</v>
      </c>
      <c r="U775" s="25" t="s">
        <v>11</v>
      </c>
      <c r="V775" s="25" t="s">
        <v>11</v>
      </c>
      <c r="W775" s="25" t="s">
        <v>11</v>
      </c>
      <c r="X775" s="25">
        <v>0</v>
      </c>
      <c r="Y775" s="25" t="s">
        <v>11</v>
      </c>
      <c r="Z775" s="25" t="s">
        <v>1539</v>
      </c>
      <c r="AA775" s="25" t="s">
        <v>11</v>
      </c>
      <c r="AB775" s="25" t="s">
        <v>11</v>
      </c>
      <c r="AC775" s="25" t="s">
        <v>11</v>
      </c>
      <c r="AD775" s="25">
        <v>460</v>
      </c>
      <c r="AE775" s="25">
        <v>0</v>
      </c>
      <c r="AF775" s="25">
        <v>760</v>
      </c>
      <c r="AG775" s="25" t="s">
        <v>1986</v>
      </c>
    </row>
    <row r="776" spans="1:33" s="19" customFormat="1">
      <c r="A776" s="25" t="s">
        <v>4879</v>
      </c>
      <c r="B776" s="25" t="s">
        <v>4880</v>
      </c>
      <c r="C776" s="25" t="s">
        <v>1541</v>
      </c>
      <c r="D776" s="25" t="s">
        <v>11</v>
      </c>
      <c r="E776" s="25" t="s">
        <v>11</v>
      </c>
      <c r="F776" s="25" t="s">
        <v>11</v>
      </c>
      <c r="G776" s="25" t="s">
        <v>11</v>
      </c>
      <c r="H776" s="25" t="s">
        <v>4881</v>
      </c>
      <c r="I776" s="25" t="s">
        <v>1797</v>
      </c>
      <c r="J776" s="25" t="s">
        <v>1623</v>
      </c>
      <c r="K776" s="25" t="s">
        <v>1551</v>
      </c>
      <c r="L776" s="25" t="s">
        <v>1623</v>
      </c>
      <c r="M776" s="25" t="s">
        <v>11</v>
      </c>
      <c r="N776" s="25" t="s">
        <v>11</v>
      </c>
      <c r="O776" s="25" t="s">
        <v>11</v>
      </c>
      <c r="P776" s="25" t="s">
        <v>11</v>
      </c>
      <c r="Q776" s="25" t="s">
        <v>4881</v>
      </c>
      <c r="R776" s="25" t="s">
        <v>11</v>
      </c>
      <c r="S776" s="25" t="s">
        <v>11</v>
      </c>
      <c r="T776" s="25" t="s">
        <v>11</v>
      </c>
      <c r="U776" s="25" t="s">
        <v>11</v>
      </c>
      <c r="V776" s="25" t="s">
        <v>11</v>
      </c>
      <c r="W776" s="25" t="s">
        <v>11</v>
      </c>
      <c r="X776" s="25">
        <v>0</v>
      </c>
      <c r="Y776" s="25" t="s">
        <v>11</v>
      </c>
      <c r="Z776" s="25" t="s">
        <v>1539</v>
      </c>
      <c r="AA776" s="25" t="s">
        <v>11</v>
      </c>
      <c r="AB776" s="25" t="s">
        <v>11</v>
      </c>
      <c r="AC776" s="25" t="s">
        <v>11</v>
      </c>
      <c r="AD776" s="25">
        <v>460</v>
      </c>
      <c r="AE776" s="25">
        <v>0</v>
      </c>
      <c r="AF776" s="25">
        <v>960</v>
      </c>
      <c r="AG776" s="25" t="s">
        <v>1854</v>
      </c>
    </row>
    <row r="777" spans="1:33" s="19" customFormat="1">
      <c r="A777" s="25" t="s">
        <v>2439</v>
      </c>
      <c r="B777" s="25" t="s">
        <v>2440</v>
      </c>
      <c r="C777" s="25" t="s">
        <v>1541</v>
      </c>
      <c r="D777" s="25" t="s">
        <v>11</v>
      </c>
      <c r="E777" s="25" t="s">
        <v>11</v>
      </c>
      <c r="F777" s="25" t="s">
        <v>11</v>
      </c>
      <c r="G777" s="25" t="s">
        <v>11</v>
      </c>
      <c r="H777" s="25" t="s">
        <v>2441</v>
      </c>
      <c r="I777" s="25" t="s">
        <v>11</v>
      </c>
      <c r="J777" s="25" t="s">
        <v>11</v>
      </c>
      <c r="K777" s="25" t="s">
        <v>11</v>
      </c>
      <c r="L777" s="25" t="s">
        <v>1623</v>
      </c>
      <c r="M777" s="25" t="s">
        <v>11</v>
      </c>
      <c r="N777" s="25" t="s">
        <v>11</v>
      </c>
      <c r="O777" s="25" t="s">
        <v>11</v>
      </c>
      <c r="P777" s="25" t="s">
        <v>11</v>
      </c>
      <c r="Q777" s="25" t="s">
        <v>11</v>
      </c>
      <c r="R777" s="25" t="s">
        <v>11</v>
      </c>
      <c r="S777" s="25" t="s">
        <v>11</v>
      </c>
      <c r="T777" s="25" t="s">
        <v>1633</v>
      </c>
      <c r="U777" s="25" t="s">
        <v>10</v>
      </c>
      <c r="V777" s="25" t="s">
        <v>11</v>
      </c>
      <c r="W777" s="25" t="s">
        <v>11</v>
      </c>
      <c r="X777" s="25">
        <v>0</v>
      </c>
      <c r="Y777" s="25" t="s">
        <v>11</v>
      </c>
      <c r="Z777" s="25" t="s">
        <v>1539</v>
      </c>
      <c r="AA777" s="25" t="s">
        <v>11</v>
      </c>
      <c r="AB777" s="25" t="s">
        <v>11</v>
      </c>
      <c r="AC777" s="25" t="s">
        <v>11</v>
      </c>
      <c r="AD777" s="25">
        <v>1120</v>
      </c>
      <c r="AE777" s="25">
        <v>0</v>
      </c>
      <c r="AF777" s="25">
        <v>18137.189999999999</v>
      </c>
      <c r="AG777" s="25" t="s">
        <v>7509</v>
      </c>
    </row>
    <row r="778" spans="1:33" s="19" customFormat="1">
      <c r="A778" s="25" t="s">
        <v>3484</v>
      </c>
      <c r="B778" s="25" t="s">
        <v>3485</v>
      </c>
      <c r="C778" s="25" t="s">
        <v>1541</v>
      </c>
      <c r="D778" s="25" t="s">
        <v>11</v>
      </c>
      <c r="E778" s="25" t="s">
        <v>11</v>
      </c>
      <c r="F778" s="25" t="s">
        <v>11</v>
      </c>
      <c r="G778" s="25" t="s">
        <v>11</v>
      </c>
      <c r="H778" s="25" t="s">
        <v>3486</v>
      </c>
      <c r="I778" s="25" t="s">
        <v>11</v>
      </c>
      <c r="J778" s="25" t="s">
        <v>11</v>
      </c>
      <c r="K778" s="25" t="s">
        <v>11</v>
      </c>
      <c r="L778" s="25" t="s">
        <v>1623</v>
      </c>
      <c r="M778" s="25" t="s">
        <v>11</v>
      </c>
      <c r="N778" s="25" t="s">
        <v>11</v>
      </c>
      <c r="O778" s="25" t="s">
        <v>11</v>
      </c>
      <c r="P778" s="25" t="s">
        <v>11</v>
      </c>
      <c r="Q778" s="25" t="s">
        <v>11</v>
      </c>
      <c r="R778" s="25" t="s">
        <v>11</v>
      </c>
      <c r="S778" s="25" t="s">
        <v>11</v>
      </c>
      <c r="T778" s="25" t="s">
        <v>2425</v>
      </c>
      <c r="U778" s="25" t="s">
        <v>16</v>
      </c>
      <c r="V778" s="25" t="s">
        <v>11</v>
      </c>
      <c r="W778" s="25" t="s">
        <v>11</v>
      </c>
      <c r="X778" s="25">
        <v>0</v>
      </c>
      <c r="Y778" s="25" t="s">
        <v>11</v>
      </c>
      <c r="Z778" s="25" t="s">
        <v>1539</v>
      </c>
      <c r="AA778" s="25" t="s">
        <v>11</v>
      </c>
      <c r="AB778" s="25" t="s">
        <v>11</v>
      </c>
      <c r="AC778" s="25" t="s">
        <v>11</v>
      </c>
      <c r="AD778" s="25">
        <v>0</v>
      </c>
      <c r="AE778" s="25">
        <v>0</v>
      </c>
      <c r="AF778" s="25">
        <v>11611.76</v>
      </c>
      <c r="AG778" s="25" t="s">
        <v>7510</v>
      </c>
    </row>
    <row r="779" spans="1:33" s="19" customFormat="1">
      <c r="A779" s="25" t="s">
        <v>5222</v>
      </c>
      <c r="B779" s="25" t="s">
        <v>5223</v>
      </c>
      <c r="C779" s="25" t="s">
        <v>1541</v>
      </c>
      <c r="D779" s="25" t="s">
        <v>11</v>
      </c>
      <c r="E779" s="25" t="s">
        <v>11</v>
      </c>
      <c r="F779" s="25" t="s">
        <v>11</v>
      </c>
      <c r="G779" s="25" t="s">
        <v>11</v>
      </c>
      <c r="H779" s="25" t="s">
        <v>5224</v>
      </c>
      <c r="I779" s="25" t="s">
        <v>11</v>
      </c>
      <c r="J779" s="25" t="s">
        <v>11</v>
      </c>
      <c r="K779" s="25" t="s">
        <v>11</v>
      </c>
      <c r="L779" s="25" t="s">
        <v>1623</v>
      </c>
      <c r="M779" s="25" t="s">
        <v>11</v>
      </c>
      <c r="N779" s="25" t="s">
        <v>11</v>
      </c>
      <c r="O779" s="25" t="s">
        <v>11</v>
      </c>
      <c r="P779" s="25" t="s">
        <v>11</v>
      </c>
      <c r="Q779" s="25" t="s">
        <v>11</v>
      </c>
      <c r="R779" s="25" t="s">
        <v>11</v>
      </c>
      <c r="S779" s="25" t="s">
        <v>11</v>
      </c>
      <c r="T779" s="25" t="s">
        <v>2232</v>
      </c>
      <c r="U779" s="25" t="s">
        <v>1657</v>
      </c>
      <c r="V779" s="25" t="s">
        <v>11</v>
      </c>
      <c r="W779" s="25" t="s">
        <v>11</v>
      </c>
      <c r="X779" s="25">
        <v>0</v>
      </c>
      <c r="Y779" s="25" t="s">
        <v>11</v>
      </c>
      <c r="Z779" s="25" t="s">
        <v>1539</v>
      </c>
      <c r="AA779" s="25" t="s">
        <v>11</v>
      </c>
      <c r="AB779" s="25" t="s">
        <v>11</v>
      </c>
      <c r="AC779" s="25" t="s">
        <v>11</v>
      </c>
      <c r="AD779" s="25">
        <v>1200</v>
      </c>
      <c r="AE779" s="25">
        <v>0</v>
      </c>
      <c r="AF779" s="25">
        <v>311.47000000000003</v>
      </c>
      <c r="AG779" s="25" t="s">
        <v>7511</v>
      </c>
    </row>
    <row r="780" spans="1:33" s="19" customFormat="1">
      <c r="A780" s="25" t="s">
        <v>3297</v>
      </c>
      <c r="B780" s="25" t="s">
        <v>3298</v>
      </c>
      <c r="C780" s="25" t="s">
        <v>1536</v>
      </c>
      <c r="D780" s="25" t="s">
        <v>11</v>
      </c>
      <c r="E780" s="25" t="s">
        <v>11</v>
      </c>
      <c r="F780" s="25" t="s">
        <v>3299</v>
      </c>
      <c r="G780" s="25" t="s">
        <v>1630</v>
      </c>
      <c r="H780" s="25" t="s">
        <v>3300</v>
      </c>
      <c r="I780" s="25" t="s">
        <v>11</v>
      </c>
      <c r="J780" s="25" t="s">
        <v>11</v>
      </c>
      <c r="K780" s="25" t="s">
        <v>3301</v>
      </c>
      <c r="L780" s="25" t="s">
        <v>1623</v>
      </c>
      <c r="M780" s="25" t="s">
        <v>11</v>
      </c>
      <c r="N780" s="25" t="s">
        <v>11</v>
      </c>
      <c r="O780" s="25" t="s">
        <v>11</v>
      </c>
      <c r="P780" s="25" t="s">
        <v>11</v>
      </c>
      <c r="Q780" s="25" t="s">
        <v>11</v>
      </c>
      <c r="R780" s="25" t="s">
        <v>11</v>
      </c>
      <c r="S780" s="25" t="s">
        <v>11</v>
      </c>
      <c r="T780" s="25" t="s">
        <v>1625</v>
      </c>
      <c r="U780" s="25" t="s">
        <v>16</v>
      </c>
      <c r="V780" s="25" t="s">
        <v>11</v>
      </c>
      <c r="W780" s="25" t="s">
        <v>11</v>
      </c>
      <c r="X780" s="25">
        <v>0</v>
      </c>
      <c r="Y780" s="25" t="s">
        <v>11</v>
      </c>
      <c r="Z780" s="25" t="s">
        <v>1645</v>
      </c>
      <c r="AA780" s="25" t="s">
        <v>3302</v>
      </c>
      <c r="AB780" s="25" t="s">
        <v>1716</v>
      </c>
      <c r="AC780" s="25" t="s">
        <v>958</v>
      </c>
      <c r="AD780" s="25">
        <v>0</v>
      </c>
      <c r="AE780" s="25">
        <v>0</v>
      </c>
      <c r="AF780" s="25">
        <v>0</v>
      </c>
      <c r="AG780" s="25" t="s">
        <v>7</v>
      </c>
    </row>
    <row r="781" spans="1:33" s="19" customFormat="1">
      <c r="A781" s="25" t="s">
        <v>2625</v>
      </c>
      <c r="B781" s="25" t="s">
        <v>2626</v>
      </c>
      <c r="C781" s="25" t="s">
        <v>1536</v>
      </c>
      <c r="D781" s="25" t="s">
        <v>11</v>
      </c>
      <c r="E781" s="25" t="s">
        <v>11</v>
      </c>
      <c r="F781" s="25" t="s">
        <v>11</v>
      </c>
      <c r="G781" s="25" t="s">
        <v>11</v>
      </c>
      <c r="H781" s="25" t="s">
        <v>2627</v>
      </c>
      <c r="I781" s="25" t="s">
        <v>11</v>
      </c>
      <c r="J781" s="25" t="s">
        <v>11</v>
      </c>
      <c r="K781" s="25" t="s">
        <v>11</v>
      </c>
      <c r="L781" s="25" t="s">
        <v>1623</v>
      </c>
      <c r="M781" s="25" t="s">
        <v>11</v>
      </c>
      <c r="N781" s="25" t="s">
        <v>11</v>
      </c>
      <c r="O781" s="25" t="s">
        <v>11</v>
      </c>
      <c r="P781" s="25" t="s">
        <v>11</v>
      </c>
      <c r="Q781" s="25" t="s">
        <v>11</v>
      </c>
      <c r="R781" s="25" t="s">
        <v>11</v>
      </c>
      <c r="S781" s="25" t="s">
        <v>11</v>
      </c>
      <c r="T781" s="25" t="s">
        <v>1768</v>
      </c>
      <c r="U781" s="25" t="s">
        <v>12</v>
      </c>
      <c r="V781" s="25" t="s">
        <v>11</v>
      </c>
      <c r="W781" s="25" t="s">
        <v>11</v>
      </c>
      <c r="X781" s="25">
        <v>0</v>
      </c>
      <c r="Y781" s="25" t="s">
        <v>11</v>
      </c>
      <c r="Z781" s="25" t="s">
        <v>1645</v>
      </c>
      <c r="AA781" s="25" t="s">
        <v>1560</v>
      </c>
      <c r="AB781" s="25" t="s">
        <v>1708</v>
      </c>
      <c r="AC781" s="25" t="s">
        <v>62</v>
      </c>
      <c r="AD781" s="25">
        <v>280</v>
      </c>
      <c r="AE781" s="25">
        <v>0</v>
      </c>
      <c r="AF781" s="25">
        <v>0</v>
      </c>
      <c r="AG781" s="25" t="s">
        <v>953</v>
      </c>
    </row>
    <row r="782" spans="1:33" s="19" customFormat="1">
      <c r="A782" s="25" t="s">
        <v>2761</v>
      </c>
      <c r="B782" s="25" t="s">
        <v>2762</v>
      </c>
      <c r="C782" s="25" t="s">
        <v>1536</v>
      </c>
      <c r="D782" s="25" t="s">
        <v>11</v>
      </c>
      <c r="E782" s="25" t="s">
        <v>11</v>
      </c>
      <c r="F782" s="25" t="s">
        <v>2763</v>
      </c>
      <c r="G782" s="25" t="s">
        <v>1630</v>
      </c>
      <c r="H782" s="25" t="s">
        <v>2764</v>
      </c>
      <c r="I782" s="25" t="s">
        <v>1547</v>
      </c>
      <c r="J782" s="25" t="s">
        <v>1623</v>
      </c>
      <c r="K782" s="25" t="s">
        <v>1559</v>
      </c>
      <c r="L782" s="25" t="s">
        <v>1045</v>
      </c>
      <c r="M782" s="25" t="s">
        <v>11</v>
      </c>
      <c r="N782" s="25" t="s">
        <v>11</v>
      </c>
      <c r="O782" s="25" t="s">
        <v>11</v>
      </c>
      <c r="P782" s="25" t="s">
        <v>11</v>
      </c>
      <c r="Q782" s="25" t="s">
        <v>11</v>
      </c>
      <c r="R782" s="25" t="s">
        <v>11</v>
      </c>
      <c r="S782" s="25" t="s">
        <v>11</v>
      </c>
      <c r="T782" s="25" t="s">
        <v>2765</v>
      </c>
      <c r="U782" s="25" t="s">
        <v>16</v>
      </c>
      <c r="V782" s="25" t="s">
        <v>11</v>
      </c>
      <c r="W782" s="25" t="s">
        <v>11</v>
      </c>
      <c r="X782" s="25">
        <v>0</v>
      </c>
      <c r="Y782" s="25" t="s">
        <v>11</v>
      </c>
      <c r="Z782" s="25" t="s">
        <v>1539</v>
      </c>
      <c r="AA782" s="25" t="s">
        <v>11</v>
      </c>
      <c r="AB782" s="25" t="s">
        <v>11</v>
      </c>
      <c r="AC782" s="25" t="s">
        <v>11</v>
      </c>
      <c r="AD782" s="25">
        <v>840</v>
      </c>
      <c r="AE782" s="25">
        <v>0</v>
      </c>
      <c r="AF782" s="25">
        <v>2487</v>
      </c>
      <c r="AG782" s="25" t="s">
        <v>7512</v>
      </c>
    </row>
    <row r="783" spans="1:33" s="19" customFormat="1">
      <c r="A783" s="25" t="s">
        <v>4053</v>
      </c>
      <c r="B783" s="25" t="s">
        <v>4054</v>
      </c>
      <c r="C783" s="25" t="s">
        <v>1541</v>
      </c>
      <c r="D783" s="25" t="s">
        <v>11</v>
      </c>
      <c r="E783" s="25" t="s">
        <v>11</v>
      </c>
      <c r="F783" s="25" t="s">
        <v>4055</v>
      </c>
      <c r="G783" s="25" t="s">
        <v>1966</v>
      </c>
      <c r="H783" s="25" t="s">
        <v>4056</v>
      </c>
      <c r="I783" s="25" t="s">
        <v>11</v>
      </c>
      <c r="J783" s="25" t="s">
        <v>11</v>
      </c>
      <c r="K783" s="25" t="s">
        <v>2548</v>
      </c>
      <c r="L783" s="25" t="s">
        <v>1623</v>
      </c>
      <c r="M783" s="25" t="s">
        <v>11</v>
      </c>
      <c r="N783" s="25" t="s">
        <v>11</v>
      </c>
      <c r="O783" s="25" t="s">
        <v>11</v>
      </c>
      <c r="P783" s="25" t="s">
        <v>11</v>
      </c>
      <c r="Q783" s="25" t="s">
        <v>11</v>
      </c>
      <c r="R783" s="25" t="s">
        <v>11</v>
      </c>
      <c r="S783" s="25" t="s">
        <v>11</v>
      </c>
      <c r="T783" s="25" t="s">
        <v>2203</v>
      </c>
      <c r="U783" s="25" t="s">
        <v>16</v>
      </c>
      <c r="V783" s="25" t="s">
        <v>11</v>
      </c>
      <c r="W783" s="25" t="s">
        <v>11</v>
      </c>
      <c r="X783" s="25">
        <v>0</v>
      </c>
      <c r="Y783" s="25" t="s">
        <v>11</v>
      </c>
      <c r="Z783" s="25" t="s">
        <v>1539</v>
      </c>
      <c r="AA783" s="25" t="s">
        <v>11</v>
      </c>
      <c r="AB783" s="25" t="s">
        <v>11</v>
      </c>
      <c r="AC783" s="25" t="s">
        <v>11</v>
      </c>
      <c r="AD783" s="25">
        <v>280</v>
      </c>
      <c r="AE783" s="25">
        <v>0</v>
      </c>
      <c r="AF783" s="25">
        <v>24000</v>
      </c>
      <c r="AG783" s="25" t="s">
        <v>4057</v>
      </c>
    </row>
    <row r="784" spans="1:33" s="19" customFormat="1">
      <c r="A784" s="25" t="s">
        <v>4686</v>
      </c>
      <c r="B784" s="25" t="s">
        <v>4687</v>
      </c>
      <c r="C784" s="25" t="s">
        <v>1541</v>
      </c>
      <c r="D784" s="25" t="s">
        <v>11</v>
      </c>
      <c r="E784" s="25" t="s">
        <v>11</v>
      </c>
      <c r="F784" s="25" t="s">
        <v>4688</v>
      </c>
      <c r="G784" s="25" t="s">
        <v>1564</v>
      </c>
      <c r="H784" s="25" t="s">
        <v>4689</v>
      </c>
      <c r="I784" s="25" t="s">
        <v>1567</v>
      </c>
      <c r="J784" s="25" t="s">
        <v>1623</v>
      </c>
      <c r="K784" s="25" t="s">
        <v>1559</v>
      </c>
      <c r="L784" s="25" t="s">
        <v>1623</v>
      </c>
      <c r="M784" s="25" t="s">
        <v>11</v>
      </c>
      <c r="N784" s="25" t="s">
        <v>11</v>
      </c>
      <c r="O784" s="25" t="s">
        <v>11</v>
      </c>
      <c r="P784" s="25" t="s">
        <v>11</v>
      </c>
      <c r="Q784" s="25" t="s">
        <v>11</v>
      </c>
      <c r="R784" s="25" t="s">
        <v>11</v>
      </c>
      <c r="S784" s="25" t="s">
        <v>11</v>
      </c>
      <c r="T784" s="25" t="s">
        <v>4690</v>
      </c>
      <c r="U784" s="25" t="s">
        <v>10</v>
      </c>
      <c r="V784" s="25" t="s">
        <v>1546</v>
      </c>
      <c r="W784" s="25" t="s">
        <v>11</v>
      </c>
      <c r="X784" s="25">
        <v>0</v>
      </c>
      <c r="Y784" s="25" t="s">
        <v>11</v>
      </c>
      <c r="Z784" s="25" t="s">
        <v>1539</v>
      </c>
      <c r="AA784" s="25" t="s">
        <v>11</v>
      </c>
      <c r="AB784" s="25" t="s">
        <v>11</v>
      </c>
      <c r="AC784" s="25" t="s">
        <v>11</v>
      </c>
      <c r="AD784" s="25">
        <v>560</v>
      </c>
      <c r="AE784" s="25">
        <v>0</v>
      </c>
      <c r="AF784" s="25">
        <v>2487</v>
      </c>
      <c r="AG784" s="25" t="s">
        <v>7513</v>
      </c>
    </row>
    <row r="785" spans="1:33" s="19" customFormat="1">
      <c r="A785" s="25" t="s">
        <v>2226</v>
      </c>
      <c r="B785" s="25" t="s">
        <v>2227</v>
      </c>
      <c r="C785" s="25" t="s">
        <v>1541</v>
      </c>
      <c r="D785" s="25" t="s">
        <v>11</v>
      </c>
      <c r="E785" s="25" t="s">
        <v>11</v>
      </c>
      <c r="F785" s="25" t="s">
        <v>11</v>
      </c>
      <c r="G785" s="25" t="s">
        <v>11</v>
      </c>
      <c r="H785" s="25" t="s">
        <v>2228</v>
      </c>
      <c r="I785" s="25" t="s">
        <v>11</v>
      </c>
      <c r="J785" s="25" t="s">
        <v>11</v>
      </c>
      <c r="K785" s="25" t="s">
        <v>11</v>
      </c>
      <c r="L785" s="25" t="s">
        <v>1623</v>
      </c>
      <c r="M785" s="25" t="s">
        <v>11</v>
      </c>
      <c r="N785" s="25" t="s">
        <v>11</v>
      </c>
      <c r="O785" s="25" t="s">
        <v>11</v>
      </c>
      <c r="P785" s="25" t="s">
        <v>11</v>
      </c>
      <c r="Q785" s="25" t="s">
        <v>11</v>
      </c>
      <c r="R785" s="25" t="s">
        <v>11</v>
      </c>
      <c r="S785" s="25" t="s">
        <v>11</v>
      </c>
      <c r="T785" s="25" t="s">
        <v>1670</v>
      </c>
      <c r="U785" s="25" t="s">
        <v>10</v>
      </c>
      <c r="V785" s="25" t="s">
        <v>11</v>
      </c>
      <c r="W785" s="25" t="s">
        <v>11</v>
      </c>
      <c r="X785" s="25">
        <v>0</v>
      </c>
      <c r="Y785" s="25" t="s">
        <v>11</v>
      </c>
      <c r="Z785" s="25" t="s">
        <v>1539</v>
      </c>
      <c r="AA785" s="25" t="s">
        <v>11</v>
      </c>
      <c r="AB785" s="25" t="s">
        <v>11</v>
      </c>
      <c r="AC785" s="25" t="s">
        <v>11</v>
      </c>
      <c r="AD785" s="25">
        <v>0</v>
      </c>
      <c r="AE785" s="25">
        <v>0</v>
      </c>
      <c r="AF785" s="25">
        <v>16213.42</v>
      </c>
      <c r="AG785" s="25" t="s">
        <v>7514</v>
      </c>
    </row>
    <row r="786" spans="1:33" s="19" customFormat="1">
      <c r="A786" s="25" t="s">
        <v>4086</v>
      </c>
      <c r="B786" s="25" t="s">
        <v>4087</v>
      </c>
      <c r="C786" s="25" t="s">
        <v>1536</v>
      </c>
      <c r="D786" s="25" t="s">
        <v>11</v>
      </c>
      <c r="E786" s="25" t="s">
        <v>11</v>
      </c>
      <c r="F786" s="25" t="s">
        <v>4088</v>
      </c>
      <c r="G786" s="25" t="s">
        <v>130</v>
      </c>
      <c r="H786" s="25" t="s">
        <v>4082</v>
      </c>
      <c r="I786" s="25" t="s">
        <v>11</v>
      </c>
      <c r="J786" s="25" t="s">
        <v>11</v>
      </c>
      <c r="K786" s="25" t="s">
        <v>1689</v>
      </c>
      <c r="L786" s="25" t="s">
        <v>1623</v>
      </c>
      <c r="M786" s="25" t="s">
        <v>11</v>
      </c>
      <c r="N786" s="25" t="s">
        <v>11</v>
      </c>
      <c r="O786" s="25" t="s">
        <v>11</v>
      </c>
      <c r="P786" s="25" t="s">
        <v>11</v>
      </c>
      <c r="Q786" s="25" t="s">
        <v>11</v>
      </c>
      <c r="R786" s="25" t="s">
        <v>11</v>
      </c>
      <c r="S786" s="25" t="s">
        <v>11</v>
      </c>
      <c r="T786" s="25" t="s">
        <v>1574</v>
      </c>
      <c r="U786" s="25" t="s">
        <v>1544</v>
      </c>
      <c r="V786" s="25" t="s">
        <v>11</v>
      </c>
      <c r="W786" s="25" t="s">
        <v>11</v>
      </c>
      <c r="X786" s="25">
        <v>0</v>
      </c>
      <c r="Y786" s="25" t="s">
        <v>11</v>
      </c>
      <c r="Z786" s="25" t="s">
        <v>1539</v>
      </c>
      <c r="AA786" s="25" t="s">
        <v>11</v>
      </c>
      <c r="AB786" s="25" t="s">
        <v>11</v>
      </c>
      <c r="AC786" s="25" t="s">
        <v>11</v>
      </c>
      <c r="AD786" s="25">
        <v>460</v>
      </c>
      <c r="AE786" s="25">
        <v>0</v>
      </c>
      <c r="AF786" s="25">
        <v>960</v>
      </c>
      <c r="AG786" s="25" t="s">
        <v>1854</v>
      </c>
    </row>
    <row r="787" spans="1:33" s="19" customFormat="1">
      <c r="A787" s="25" t="s">
        <v>4990</v>
      </c>
      <c r="B787" s="25" t="s">
        <v>4991</v>
      </c>
      <c r="C787" s="25" t="s">
        <v>1541</v>
      </c>
      <c r="D787" s="25" t="s">
        <v>11</v>
      </c>
      <c r="E787" s="25" t="s">
        <v>11</v>
      </c>
      <c r="F787" s="25" t="s">
        <v>11</v>
      </c>
      <c r="G787" s="25" t="s">
        <v>11</v>
      </c>
      <c r="H787" s="25" t="s">
        <v>4992</v>
      </c>
      <c r="I787" s="25" t="s">
        <v>11</v>
      </c>
      <c r="J787" s="25" t="s">
        <v>11</v>
      </c>
      <c r="K787" s="25" t="s">
        <v>11</v>
      </c>
      <c r="L787" s="25" t="s">
        <v>1623</v>
      </c>
      <c r="M787" s="25" t="s">
        <v>11</v>
      </c>
      <c r="N787" s="25" t="s">
        <v>11</v>
      </c>
      <c r="O787" s="25" t="s">
        <v>11</v>
      </c>
      <c r="P787" s="25" t="s">
        <v>11</v>
      </c>
      <c r="Q787" s="25" t="s">
        <v>11</v>
      </c>
      <c r="R787" s="25" t="s">
        <v>11</v>
      </c>
      <c r="S787" s="25" t="s">
        <v>11</v>
      </c>
      <c r="T787" s="25" t="s">
        <v>1858</v>
      </c>
      <c r="U787" s="25" t="s">
        <v>1657</v>
      </c>
      <c r="V787" s="25" t="s">
        <v>11</v>
      </c>
      <c r="W787" s="25" t="s">
        <v>11</v>
      </c>
      <c r="X787" s="25">
        <v>0</v>
      </c>
      <c r="Y787" s="25" t="s">
        <v>11</v>
      </c>
      <c r="Z787" s="25" t="s">
        <v>1539</v>
      </c>
      <c r="AA787" s="25" t="s">
        <v>11</v>
      </c>
      <c r="AB787" s="25" t="s">
        <v>11</v>
      </c>
      <c r="AC787" s="25" t="s">
        <v>11</v>
      </c>
      <c r="AD787" s="25">
        <v>0</v>
      </c>
      <c r="AE787" s="25">
        <v>0</v>
      </c>
      <c r="AF787" s="25">
        <v>0</v>
      </c>
      <c r="AG787" s="25" t="s">
        <v>7</v>
      </c>
    </row>
    <row r="788" spans="1:33" s="19" customFormat="1">
      <c r="A788" s="25" t="s">
        <v>5070</v>
      </c>
      <c r="B788" s="25" t="s">
        <v>5071</v>
      </c>
      <c r="C788" s="25" t="s">
        <v>1536</v>
      </c>
      <c r="D788" s="25" t="s">
        <v>11</v>
      </c>
      <c r="E788" s="25" t="s">
        <v>11</v>
      </c>
      <c r="F788" s="25" t="s">
        <v>11</v>
      </c>
      <c r="G788" s="25" t="s">
        <v>11</v>
      </c>
      <c r="H788" s="25" t="s">
        <v>5072</v>
      </c>
      <c r="I788" s="25" t="s">
        <v>11</v>
      </c>
      <c r="J788" s="25" t="s">
        <v>11</v>
      </c>
      <c r="K788" s="25" t="s">
        <v>11</v>
      </c>
      <c r="L788" s="25" t="s">
        <v>1623</v>
      </c>
      <c r="M788" s="25" t="s">
        <v>11</v>
      </c>
      <c r="N788" s="25" t="s">
        <v>11</v>
      </c>
      <c r="O788" s="25" t="s">
        <v>11</v>
      </c>
      <c r="P788" s="25" t="s">
        <v>11</v>
      </c>
      <c r="Q788" s="25" t="s">
        <v>11</v>
      </c>
      <c r="R788" s="25" t="s">
        <v>11</v>
      </c>
      <c r="S788" s="25" t="s">
        <v>11</v>
      </c>
      <c r="T788" s="25" t="s">
        <v>1661</v>
      </c>
      <c r="U788" s="25" t="s">
        <v>16</v>
      </c>
      <c r="V788" s="25" t="s">
        <v>11</v>
      </c>
      <c r="W788" s="25" t="s">
        <v>11</v>
      </c>
      <c r="X788" s="25">
        <v>0</v>
      </c>
      <c r="Y788" s="25" t="s">
        <v>11</v>
      </c>
      <c r="Z788" s="25" t="s">
        <v>1539</v>
      </c>
      <c r="AA788" s="25" t="s">
        <v>11</v>
      </c>
      <c r="AB788" s="25" t="s">
        <v>11</v>
      </c>
      <c r="AC788" s="25" t="s">
        <v>11</v>
      </c>
      <c r="AD788" s="25">
        <v>0</v>
      </c>
      <c r="AE788" s="25">
        <v>0</v>
      </c>
      <c r="AF788" s="25">
        <v>5181.25</v>
      </c>
      <c r="AG788" s="25" t="s">
        <v>7515</v>
      </c>
    </row>
    <row r="789" spans="1:33" s="19" customFormat="1">
      <c r="A789" s="25" t="s">
        <v>2346</v>
      </c>
      <c r="B789" s="25" t="s">
        <v>2347</v>
      </c>
      <c r="C789" s="25" t="s">
        <v>1541</v>
      </c>
      <c r="D789" s="25" t="s">
        <v>11</v>
      </c>
      <c r="E789" s="25" t="s">
        <v>11</v>
      </c>
      <c r="F789" s="25" t="s">
        <v>2348</v>
      </c>
      <c r="G789" s="25" t="s">
        <v>1966</v>
      </c>
      <c r="H789" s="25" t="s">
        <v>2349</v>
      </c>
      <c r="I789" s="25" t="s">
        <v>1547</v>
      </c>
      <c r="J789" s="25" t="s">
        <v>1623</v>
      </c>
      <c r="K789" s="25" t="s">
        <v>1559</v>
      </c>
      <c r="L789" s="25" t="s">
        <v>1623</v>
      </c>
      <c r="M789" s="25" t="s">
        <v>11</v>
      </c>
      <c r="N789" s="25" t="s">
        <v>11</v>
      </c>
      <c r="O789" s="25" t="s">
        <v>11</v>
      </c>
      <c r="P789" s="25" t="s">
        <v>11</v>
      </c>
      <c r="Q789" s="25" t="s">
        <v>2349</v>
      </c>
      <c r="R789" s="25" t="s">
        <v>11</v>
      </c>
      <c r="S789" s="25" t="s">
        <v>11</v>
      </c>
      <c r="T789" s="25" t="s">
        <v>2350</v>
      </c>
      <c r="U789" s="25" t="s">
        <v>16</v>
      </c>
      <c r="V789" s="25" t="s">
        <v>11</v>
      </c>
      <c r="W789" s="25" t="s">
        <v>11</v>
      </c>
      <c r="X789" s="25">
        <v>0</v>
      </c>
      <c r="Y789" s="25" t="s">
        <v>11</v>
      </c>
      <c r="Z789" s="25" t="s">
        <v>1539</v>
      </c>
      <c r="AA789" s="25" t="s">
        <v>11</v>
      </c>
      <c r="AB789" s="25" t="s">
        <v>11</v>
      </c>
      <c r="AC789" s="25" t="s">
        <v>11</v>
      </c>
      <c r="AD789" s="25">
        <v>0</v>
      </c>
      <c r="AE789" s="25">
        <v>0</v>
      </c>
      <c r="AF789" s="25">
        <v>3316</v>
      </c>
      <c r="AG789" s="25" t="s">
        <v>1148</v>
      </c>
    </row>
    <row r="790" spans="1:33" s="19" customFormat="1">
      <c r="A790" s="25" t="s">
        <v>6860</v>
      </c>
      <c r="B790" s="25" t="s">
        <v>6861</v>
      </c>
      <c r="C790" s="25" t="s">
        <v>1536</v>
      </c>
      <c r="D790" s="25" t="s">
        <v>11</v>
      </c>
      <c r="E790" s="25" t="s">
        <v>11</v>
      </c>
      <c r="F790" s="25" t="s">
        <v>7516</v>
      </c>
      <c r="G790" s="25" t="s">
        <v>116</v>
      </c>
      <c r="H790" s="25" t="s">
        <v>7517</v>
      </c>
      <c r="I790" s="25" t="s">
        <v>1554</v>
      </c>
      <c r="J790" s="25" t="s">
        <v>1623</v>
      </c>
      <c r="K790" s="25" t="s">
        <v>7317</v>
      </c>
      <c r="L790" s="25" t="s">
        <v>1623</v>
      </c>
      <c r="M790" s="25" t="s">
        <v>11</v>
      </c>
      <c r="N790" s="25" t="s">
        <v>11</v>
      </c>
      <c r="O790" s="25" t="s">
        <v>11</v>
      </c>
      <c r="P790" s="25" t="s">
        <v>11</v>
      </c>
      <c r="Q790" s="25" t="s">
        <v>11</v>
      </c>
      <c r="R790" s="25" t="s">
        <v>11</v>
      </c>
      <c r="S790" s="25" t="s">
        <v>11</v>
      </c>
      <c r="T790" s="25" t="s">
        <v>1900</v>
      </c>
      <c r="U790" s="25" t="s">
        <v>12</v>
      </c>
      <c r="V790" s="25" t="s">
        <v>11</v>
      </c>
      <c r="W790" s="25" t="s">
        <v>11</v>
      </c>
      <c r="X790" s="25">
        <v>0</v>
      </c>
      <c r="Y790" s="25" t="s">
        <v>11</v>
      </c>
      <c r="Z790" s="25" t="s">
        <v>1539</v>
      </c>
      <c r="AA790" s="25" t="s">
        <v>11</v>
      </c>
      <c r="AB790" s="25" t="s">
        <v>11</v>
      </c>
      <c r="AC790" s="25" t="s">
        <v>11</v>
      </c>
      <c r="AD790" s="25">
        <v>840</v>
      </c>
      <c r="AE790" s="25">
        <v>0</v>
      </c>
      <c r="AF790" s="25">
        <v>39800</v>
      </c>
      <c r="AG790" s="25" t="s">
        <v>7518</v>
      </c>
    </row>
    <row r="791" spans="1:33" s="19" customFormat="1">
      <c r="A791" s="25" t="s">
        <v>3562</v>
      </c>
      <c r="B791" s="25" t="s">
        <v>3563</v>
      </c>
      <c r="C791" s="25" t="s">
        <v>1536</v>
      </c>
      <c r="D791" s="25" t="s">
        <v>11</v>
      </c>
      <c r="E791" s="25" t="s">
        <v>11</v>
      </c>
      <c r="F791" s="25" t="s">
        <v>3564</v>
      </c>
      <c r="G791" s="25" t="s">
        <v>1566</v>
      </c>
      <c r="H791" s="25" t="s">
        <v>3565</v>
      </c>
      <c r="I791" s="25" t="s">
        <v>11</v>
      </c>
      <c r="J791" s="25" t="s">
        <v>11</v>
      </c>
      <c r="K791" s="25" t="s">
        <v>3435</v>
      </c>
      <c r="L791" s="25" t="s">
        <v>1623</v>
      </c>
      <c r="M791" s="25" t="s">
        <v>11</v>
      </c>
      <c r="N791" s="25" t="s">
        <v>11</v>
      </c>
      <c r="O791" s="25" t="s">
        <v>11</v>
      </c>
      <c r="P791" s="25" t="s">
        <v>11</v>
      </c>
      <c r="Q791" s="25" t="s">
        <v>11</v>
      </c>
      <c r="R791" s="25" t="s">
        <v>11</v>
      </c>
      <c r="S791" s="25" t="s">
        <v>11</v>
      </c>
      <c r="T791" s="25" t="s">
        <v>1633</v>
      </c>
      <c r="U791" s="25" t="s">
        <v>16</v>
      </c>
      <c r="V791" s="25" t="s">
        <v>11</v>
      </c>
      <c r="W791" s="25" t="s">
        <v>11</v>
      </c>
      <c r="X791" s="25">
        <v>0</v>
      </c>
      <c r="Y791" s="25" t="s">
        <v>11</v>
      </c>
      <c r="Z791" s="25" t="s">
        <v>1539</v>
      </c>
      <c r="AA791" s="25" t="s">
        <v>11</v>
      </c>
      <c r="AB791" s="25" t="s">
        <v>11</v>
      </c>
      <c r="AC791" s="25" t="s">
        <v>11</v>
      </c>
      <c r="AD791" s="25">
        <v>10560</v>
      </c>
      <c r="AE791" s="25">
        <v>0</v>
      </c>
      <c r="AF791" s="25">
        <v>11137.56</v>
      </c>
      <c r="AG791" s="25" t="s">
        <v>7519</v>
      </c>
    </row>
    <row r="792" spans="1:33" s="19" customFormat="1">
      <c r="A792" s="25" t="s">
        <v>5283</v>
      </c>
      <c r="B792" s="25" t="s">
        <v>5284</v>
      </c>
      <c r="C792" s="25" t="s">
        <v>1541</v>
      </c>
      <c r="D792" s="25" t="s">
        <v>11</v>
      </c>
      <c r="E792" s="25" t="s">
        <v>11</v>
      </c>
      <c r="F792" s="25" t="s">
        <v>11</v>
      </c>
      <c r="G792" s="25" t="s">
        <v>11</v>
      </c>
      <c r="H792" s="25" t="s">
        <v>5285</v>
      </c>
      <c r="I792" s="25" t="s">
        <v>1547</v>
      </c>
      <c r="J792" s="25" t="s">
        <v>1623</v>
      </c>
      <c r="K792" s="25" t="s">
        <v>1537</v>
      </c>
      <c r="L792" s="25" t="s">
        <v>1623</v>
      </c>
      <c r="M792" s="25" t="s">
        <v>11</v>
      </c>
      <c r="N792" s="25" t="s">
        <v>11</v>
      </c>
      <c r="O792" s="25" t="s">
        <v>11</v>
      </c>
      <c r="P792" s="25" t="s">
        <v>11</v>
      </c>
      <c r="Q792" s="25" t="s">
        <v>11</v>
      </c>
      <c r="R792" s="25" t="s">
        <v>11</v>
      </c>
      <c r="S792" s="25" t="s">
        <v>11</v>
      </c>
      <c r="T792" s="25" t="s">
        <v>11</v>
      </c>
      <c r="U792" s="25" t="s">
        <v>16</v>
      </c>
      <c r="V792" s="25" t="s">
        <v>11</v>
      </c>
      <c r="W792" s="25" t="s">
        <v>11</v>
      </c>
      <c r="X792" s="25">
        <v>0</v>
      </c>
      <c r="Y792" s="25" t="s">
        <v>11</v>
      </c>
      <c r="Z792" s="25" t="s">
        <v>1539</v>
      </c>
      <c r="AA792" s="25" t="s">
        <v>11</v>
      </c>
      <c r="AB792" s="25" t="s">
        <v>11</v>
      </c>
      <c r="AC792" s="25" t="s">
        <v>11</v>
      </c>
      <c r="AD792" s="25">
        <v>280</v>
      </c>
      <c r="AE792" s="25">
        <v>0</v>
      </c>
      <c r="AF792" s="25">
        <v>1880</v>
      </c>
      <c r="AG792" s="25" t="s">
        <v>1540</v>
      </c>
    </row>
    <row r="793" spans="1:33" s="19" customFormat="1">
      <c r="A793" s="25" t="s">
        <v>4586</v>
      </c>
      <c r="B793" s="25" t="s">
        <v>4587</v>
      </c>
      <c r="C793" s="25" t="s">
        <v>1541</v>
      </c>
      <c r="D793" s="25" t="s">
        <v>11</v>
      </c>
      <c r="E793" s="25" t="s">
        <v>11</v>
      </c>
      <c r="F793" s="25" t="s">
        <v>11</v>
      </c>
      <c r="G793" s="25" t="s">
        <v>11</v>
      </c>
      <c r="H793" s="25" t="s">
        <v>4588</v>
      </c>
      <c r="I793" s="25" t="s">
        <v>1547</v>
      </c>
      <c r="J793" s="25" t="s">
        <v>1623</v>
      </c>
      <c r="K793" s="25" t="s">
        <v>2014</v>
      </c>
      <c r="L793" s="25" t="s">
        <v>1623</v>
      </c>
      <c r="M793" s="25" t="s">
        <v>11</v>
      </c>
      <c r="N793" s="25" t="s">
        <v>11</v>
      </c>
      <c r="O793" s="25" t="s">
        <v>11</v>
      </c>
      <c r="P793" s="25" t="s">
        <v>11</v>
      </c>
      <c r="Q793" s="25" t="s">
        <v>11</v>
      </c>
      <c r="R793" s="25" t="s">
        <v>11</v>
      </c>
      <c r="S793" s="25" t="s">
        <v>11</v>
      </c>
      <c r="T793" s="25" t="s">
        <v>1900</v>
      </c>
      <c r="U793" s="25" t="s">
        <v>10</v>
      </c>
      <c r="V793" s="25" t="s">
        <v>11</v>
      </c>
      <c r="W793" s="25" t="s">
        <v>11</v>
      </c>
      <c r="X793" s="25">
        <v>0</v>
      </c>
      <c r="Y793" s="25" t="s">
        <v>11</v>
      </c>
      <c r="Z793" s="25" t="s">
        <v>1539</v>
      </c>
      <c r="AA793" s="25" t="s">
        <v>11</v>
      </c>
      <c r="AB793" s="25" t="s">
        <v>11</v>
      </c>
      <c r="AC793" s="25" t="s">
        <v>11</v>
      </c>
      <c r="AD793" s="25">
        <v>840</v>
      </c>
      <c r="AE793" s="25">
        <v>0</v>
      </c>
      <c r="AF793" s="25">
        <v>4472</v>
      </c>
      <c r="AG793" s="25" t="s">
        <v>7520</v>
      </c>
    </row>
    <row r="794" spans="1:33" s="19" customFormat="1">
      <c r="A794" s="25" t="s">
        <v>2257</v>
      </c>
      <c r="B794" s="25" t="s">
        <v>2258</v>
      </c>
      <c r="C794" s="25" t="s">
        <v>1541</v>
      </c>
      <c r="D794" s="25" t="s">
        <v>11</v>
      </c>
      <c r="E794" s="25" t="s">
        <v>11</v>
      </c>
      <c r="F794" s="25" t="s">
        <v>11</v>
      </c>
      <c r="G794" s="25" t="s">
        <v>11</v>
      </c>
      <c r="H794" s="25" t="s">
        <v>2259</v>
      </c>
      <c r="I794" s="25" t="s">
        <v>11</v>
      </c>
      <c r="J794" s="25" t="s">
        <v>11</v>
      </c>
      <c r="K794" s="25" t="s">
        <v>11</v>
      </c>
      <c r="L794" s="25" t="s">
        <v>1623</v>
      </c>
      <c r="M794" s="25" t="s">
        <v>11</v>
      </c>
      <c r="N794" s="25" t="s">
        <v>11</v>
      </c>
      <c r="O794" s="25" t="s">
        <v>11</v>
      </c>
      <c r="P794" s="25" t="s">
        <v>11</v>
      </c>
      <c r="Q794" s="25" t="s">
        <v>11</v>
      </c>
      <c r="R794" s="25" t="s">
        <v>11</v>
      </c>
      <c r="S794" s="25" t="s">
        <v>11</v>
      </c>
      <c r="T794" s="25" t="s">
        <v>2260</v>
      </c>
      <c r="U794" s="25" t="s">
        <v>1563</v>
      </c>
      <c r="V794" s="25" t="s">
        <v>11</v>
      </c>
      <c r="W794" s="25" t="s">
        <v>11</v>
      </c>
      <c r="X794" s="25">
        <v>0</v>
      </c>
      <c r="Y794" s="25" t="s">
        <v>11</v>
      </c>
      <c r="Z794" s="25" t="s">
        <v>1539</v>
      </c>
      <c r="AA794" s="25" t="s">
        <v>11</v>
      </c>
      <c r="AB794" s="25" t="s">
        <v>11</v>
      </c>
      <c r="AC794" s="25" t="s">
        <v>11</v>
      </c>
      <c r="AD794" s="25">
        <v>0</v>
      </c>
      <c r="AE794" s="25">
        <v>0</v>
      </c>
      <c r="AF794" s="25">
        <v>39000</v>
      </c>
      <c r="AG794" s="25" t="s">
        <v>2261</v>
      </c>
    </row>
    <row r="795" spans="1:33" s="19" customFormat="1">
      <c r="A795" s="25" t="s">
        <v>2498</v>
      </c>
      <c r="B795" s="25" t="s">
        <v>2499</v>
      </c>
      <c r="C795" s="25" t="s">
        <v>1541</v>
      </c>
      <c r="D795" s="25" t="s">
        <v>11</v>
      </c>
      <c r="E795" s="25" t="s">
        <v>11</v>
      </c>
      <c r="F795" s="25" t="s">
        <v>11</v>
      </c>
      <c r="G795" s="25" t="s">
        <v>11</v>
      </c>
      <c r="H795" s="25" t="s">
        <v>2500</v>
      </c>
      <c r="I795" s="25" t="s">
        <v>11</v>
      </c>
      <c r="J795" s="25" t="s">
        <v>11</v>
      </c>
      <c r="K795" s="25" t="s">
        <v>2501</v>
      </c>
      <c r="L795" s="25" t="s">
        <v>1623</v>
      </c>
      <c r="M795" s="25" t="s">
        <v>11</v>
      </c>
      <c r="N795" s="25" t="s">
        <v>11</v>
      </c>
      <c r="O795" s="25" t="s">
        <v>11</v>
      </c>
      <c r="P795" s="25" t="s">
        <v>11</v>
      </c>
      <c r="Q795" s="25" t="s">
        <v>11</v>
      </c>
      <c r="R795" s="25" t="s">
        <v>11</v>
      </c>
      <c r="S795" s="25" t="s">
        <v>11</v>
      </c>
      <c r="T795" s="25" t="s">
        <v>2502</v>
      </c>
      <c r="U795" s="25" t="s">
        <v>16</v>
      </c>
      <c r="V795" s="25" t="s">
        <v>11</v>
      </c>
      <c r="W795" s="25" t="s">
        <v>11</v>
      </c>
      <c r="X795" s="25">
        <v>0</v>
      </c>
      <c r="Y795" s="25" t="s">
        <v>11</v>
      </c>
      <c r="Z795" s="25" t="s">
        <v>1539</v>
      </c>
      <c r="AA795" s="25" t="s">
        <v>11</v>
      </c>
      <c r="AB795" s="25" t="s">
        <v>11</v>
      </c>
      <c r="AC795" s="25" t="s">
        <v>11</v>
      </c>
      <c r="AD795" s="25">
        <v>0</v>
      </c>
      <c r="AE795" s="25">
        <v>0</v>
      </c>
      <c r="AF795" s="25">
        <v>0</v>
      </c>
      <c r="AG795" s="25" t="s">
        <v>7</v>
      </c>
    </row>
    <row r="796" spans="1:33" s="19" customFormat="1">
      <c r="A796" s="25" t="s">
        <v>4211</v>
      </c>
      <c r="B796" s="25" t="s">
        <v>4212</v>
      </c>
      <c r="C796" s="25" t="s">
        <v>1536</v>
      </c>
      <c r="D796" s="25" t="s">
        <v>11</v>
      </c>
      <c r="E796" s="25" t="s">
        <v>11</v>
      </c>
      <c r="F796" s="25" t="s">
        <v>4213</v>
      </c>
      <c r="G796" s="25" t="s">
        <v>1966</v>
      </c>
      <c r="H796" s="25" t="s">
        <v>4214</v>
      </c>
      <c r="I796" s="25" t="s">
        <v>1797</v>
      </c>
      <c r="J796" s="25" t="s">
        <v>1623</v>
      </c>
      <c r="K796" s="25" t="s">
        <v>2656</v>
      </c>
      <c r="L796" s="25" t="s">
        <v>1623</v>
      </c>
      <c r="M796" s="25" t="s">
        <v>11</v>
      </c>
      <c r="N796" s="25" t="s">
        <v>11</v>
      </c>
      <c r="O796" s="25" t="s">
        <v>11</v>
      </c>
      <c r="P796" s="25" t="s">
        <v>11</v>
      </c>
      <c r="Q796" s="25" t="s">
        <v>4214</v>
      </c>
      <c r="R796" s="25" t="s">
        <v>11</v>
      </c>
      <c r="S796" s="25" t="s">
        <v>11</v>
      </c>
      <c r="T796" s="25" t="s">
        <v>2457</v>
      </c>
      <c r="U796" s="25" t="s">
        <v>1544</v>
      </c>
      <c r="V796" s="25" t="s">
        <v>11</v>
      </c>
      <c r="W796" s="25" t="s">
        <v>11</v>
      </c>
      <c r="X796" s="25">
        <v>0</v>
      </c>
      <c r="Y796" s="25" t="s">
        <v>11</v>
      </c>
      <c r="Z796" s="25" t="s">
        <v>1539</v>
      </c>
      <c r="AA796" s="25" t="s">
        <v>11</v>
      </c>
      <c r="AB796" s="25" t="s">
        <v>11</v>
      </c>
      <c r="AC796" s="25" t="s">
        <v>11</v>
      </c>
      <c r="AD796" s="25">
        <v>460</v>
      </c>
      <c r="AE796" s="25">
        <v>0</v>
      </c>
      <c r="AF796" s="25">
        <v>960</v>
      </c>
      <c r="AG796" s="25" t="s">
        <v>1854</v>
      </c>
    </row>
    <row r="797" spans="1:33" s="19" customFormat="1">
      <c r="A797" s="25" t="s">
        <v>4509</v>
      </c>
      <c r="B797" s="25" t="s">
        <v>4510</v>
      </c>
      <c r="C797" s="25" t="s">
        <v>1541</v>
      </c>
      <c r="D797" s="25" t="s">
        <v>11</v>
      </c>
      <c r="E797" s="25" t="s">
        <v>11</v>
      </c>
      <c r="F797" s="25" t="s">
        <v>11</v>
      </c>
      <c r="G797" s="25" t="s">
        <v>11</v>
      </c>
      <c r="H797" s="25" t="s">
        <v>4511</v>
      </c>
      <c r="I797" s="25" t="s">
        <v>11</v>
      </c>
      <c r="J797" s="25" t="s">
        <v>11</v>
      </c>
      <c r="K797" s="25" t="s">
        <v>11</v>
      </c>
      <c r="L797" s="25" t="s">
        <v>1623</v>
      </c>
      <c r="M797" s="25" t="s">
        <v>11</v>
      </c>
      <c r="N797" s="25" t="s">
        <v>11</v>
      </c>
      <c r="O797" s="25" t="s">
        <v>11</v>
      </c>
      <c r="P797" s="25" t="s">
        <v>11</v>
      </c>
      <c r="Q797" s="25" t="s">
        <v>11</v>
      </c>
      <c r="R797" s="25" t="s">
        <v>11</v>
      </c>
      <c r="S797" s="25" t="s">
        <v>11</v>
      </c>
      <c r="T797" s="25" t="s">
        <v>1651</v>
      </c>
      <c r="U797" s="25" t="s">
        <v>16</v>
      </c>
      <c r="V797" s="25" t="s">
        <v>11</v>
      </c>
      <c r="W797" s="25" t="s">
        <v>11</v>
      </c>
      <c r="X797" s="25">
        <v>0</v>
      </c>
      <c r="Y797" s="25" t="s">
        <v>11</v>
      </c>
      <c r="Z797" s="25" t="s">
        <v>1539</v>
      </c>
      <c r="AA797" s="25" t="s">
        <v>11</v>
      </c>
      <c r="AB797" s="25" t="s">
        <v>11</v>
      </c>
      <c r="AC797" s="25" t="s">
        <v>11</v>
      </c>
      <c r="AD797" s="25">
        <v>230</v>
      </c>
      <c r="AE797" s="25">
        <v>0</v>
      </c>
      <c r="AF797" s="25">
        <v>30275</v>
      </c>
      <c r="AG797" s="25" t="s">
        <v>7521</v>
      </c>
    </row>
    <row r="798" spans="1:33" s="19" customFormat="1">
      <c r="A798" s="25" t="s">
        <v>3388</v>
      </c>
      <c r="B798" s="25" t="s">
        <v>3386</v>
      </c>
      <c r="C798" s="25" t="s">
        <v>1536</v>
      </c>
      <c r="D798" s="25" t="s">
        <v>11</v>
      </c>
      <c r="E798" s="25" t="s">
        <v>11</v>
      </c>
      <c r="F798" s="25" t="s">
        <v>11</v>
      </c>
      <c r="G798" s="25" t="s">
        <v>11</v>
      </c>
      <c r="H798" s="25" t="s">
        <v>3389</v>
      </c>
      <c r="I798" s="25" t="s">
        <v>1547</v>
      </c>
      <c r="J798" s="25" t="s">
        <v>1623</v>
      </c>
      <c r="K798" s="25" t="s">
        <v>1559</v>
      </c>
      <c r="L798" s="25" t="s">
        <v>1623</v>
      </c>
      <c r="M798" s="25" t="s">
        <v>11</v>
      </c>
      <c r="N798" s="25" t="s">
        <v>11</v>
      </c>
      <c r="O798" s="25" t="s">
        <v>11</v>
      </c>
      <c r="P798" s="25" t="s">
        <v>11</v>
      </c>
      <c r="Q798" s="25" t="s">
        <v>11</v>
      </c>
      <c r="R798" s="25" t="s">
        <v>11</v>
      </c>
      <c r="S798" s="25" t="s">
        <v>11</v>
      </c>
      <c r="T798" s="25" t="s">
        <v>1574</v>
      </c>
      <c r="U798" s="25" t="s">
        <v>10</v>
      </c>
      <c r="V798" s="25" t="s">
        <v>11</v>
      </c>
      <c r="W798" s="25" t="s">
        <v>11</v>
      </c>
      <c r="X798" s="25">
        <v>0</v>
      </c>
      <c r="Y798" s="25" t="s">
        <v>11</v>
      </c>
      <c r="Z798" s="25" t="s">
        <v>1539</v>
      </c>
      <c r="AA798" s="25" t="s">
        <v>11</v>
      </c>
      <c r="AB798" s="25" t="s">
        <v>11</v>
      </c>
      <c r="AC798" s="25" t="s">
        <v>11</v>
      </c>
      <c r="AD798" s="25">
        <v>0</v>
      </c>
      <c r="AE798" s="25">
        <v>0</v>
      </c>
      <c r="AF798" s="25">
        <v>0</v>
      </c>
      <c r="AG798" s="25" t="s">
        <v>7</v>
      </c>
    </row>
    <row r="799" spans="1:33" s="19" customFormat="1">
      <c r="A799" s="25" t="s">
        <v>2467</v>
      </c>
      <c r="B799" s="25" t="s">
        <v>2468</v>
      </c>
      <c r="C799" s="25" t="s">
        <v>1541</v>
      </c>
      <c r="D799" s="25" t="s">
        <v>11</v>
      </c>
      <c r="E799" s="25" t="s">
        <v>11</v>
      </c>
      <c r="F799" s="25" t="s">
        <v>11</v>
      </c>
      <c r="G799" s="25" t="s">
        <v>11</v>
      </c>
      <c r="H799" s="25" t="s">
        <v>2469</v>
      </c>
      <c r="I799" s="25" t="s">
        <v>1554</v>
      </c>
      <c r="J799" s="25" t="s">
        <v>1623</v>
      </c>
      <c r="K799" s="25" t="s">
        <v>1850</v>
      </c>
      <c r="L799" s="25" t="s">
        <v>1623</v>
      </c>
      <c r="M799" s="25" t="s">
        <v>11</v>
      </c>
      <c r="N799" s="25" t="s">
        <v>11</v>
      </c>
      <c r="O799" s="25" t="s">
        <v>11</v>
      </c>
      <c r="P799" s="25" t="s">
        <v>11</v>
      </c>
      <c r="Q799" s="25" t="s">
        <v>11</v>
      </c>
      <c r="R799" s="25" t="s">
        <v>11</v>
      </c>
      <c r="S799" s="25" t="s">
        <v>11</v>
      </c>
      <c r="T799" s="25" t="s">
        <v>2470</v>
      </c>
      <c r="U799" s="25" t="s">
        <v>10</v>
      </c>
      <c r="V799" s="25" t="s">
        <v>11</v>
      </c>
      <c r="W799" s="25" t="s">
        <v>11</v>
      </c>
      <c r="X799" s="25">
        <v>0</v>
      </c>
      <c r="Y799" s="25" t="s">
        <v>11</v>
      </c>
      <c r="Z799" s="25" t="s">
        <v>1539</v>
      </c>
      <c r="AA799" s="25" t="s">
        <v>11</v>
      </c>
      <c r="AB799" s="25" t="s">
        <v>11</v>
      </c>
      <c r="AC799" s="25" t="s">
        <v>11</v>
      </c>
      <c r="AD799" s="25">
        <v>560</v>
      </c>
      <c r="AE799" s="25">
        <v>0</v>
      </c>
      <c r="AF799" s="25">
        <v>3094.93</v>
      </c>
      <c r="AG799" s="25" t="s">
        <v>2471</v>
      </c>
    </row>
    <row r="800" spans="1:33" s="19" customFormat="1">
      <c r="A800" s="25" t="s">
        <v>4344</v>
      </c>
      <c r="B800" s="25" t="s">
        <v>4345</v>
      </c>
      <c r="C800" s="25" t="s">
        <v>1541</v>
      </c>
      <c r="D800" s="25" t="s">
        <v>11</v>
      </c>
      <c r="E800" s="25" t="s">
        <v>11</v>
      </c>
      <c r="F800" s="25" t="s">
        <v>4342</v>
      </c>
      <c r="G800" s="25" t="s">
        <v>1546</v>
      </c>
      <c r="H800" s="25" t="s">
        <v>4343</v>
      </c>
      <c r="I800" s="25" t="s">
        <v>1797</v>
      </c>
      <c r="J800" s="25" t="s">
        <v>1623</v>
      </c>
      <c r="K800" s="25" t="s">
        <v>1798</v>
      </c>
      <c r="L800" s="25" t="s">
        <v>1623</v>
      </c>
      <c r="M800" s="25" t="s">
        <v>11</v>
      </c>
      <c r="N800" s="25" t="s">
        <v>11</v>
      </c>
      <c r="O800" s="25" t="s">
        <v>11</v>
      </c>
      <c r="P800" s="25" t="s">
        <v>11</v>
      </c>
      <c r="Q800" s="25" t="s">
        <v>4343</v>
      </c>
      <c r="R800" s="25" t="s">
        <v>11</v>
      </c>
      <c r="S800" s="25" t="s">
        <v>11</v>
      </c>
      <c r="T800" s="25" t="s">
        <v>11</v>
      </c>
      <c r="U800" s="25" t="s">
        <v>11</v>
      </c>
      <c r="V800" s="25" t="s">
        <v>11</v>
      </c>
      <c r="W800" s="25" t="s">
        <v>11</v>
      </c>
      <c r="X800" s="25">
        <v>0</v>
      </c>
      <c r="Y800" s="25" t="s">
        <v>11</v>
      </c>
      <c r="Z800" s="25" t="s">
        <v>1539</v>
      </c>
      <c r="AA800" s="25" t="s">
        <v>11</v>
      </c>
      <c r="AB800" s="25" t="s">
        <v>11</v>
      </c>
      <c r="AC800" s="25" t="s">
        <v>11</v>
      </c>
      <c r="AD800" s="25">
        <v>460</v>
      </c>
      <c r="AE800" s="25">
        <v>0</v>
      </c>
      <c r="AF800" s="25">
        <v>760</v>
      </c>
      <c r="AG800" s="25" t="s">
        <v>1986</v>
      </c>
    </row>
    <row r="801" spans="1:33" s="19" customFormat="1">
      <c r="A801" s="25" t="s">
        <v>3322</v>
      </c>
      <c r="B801" s="25" t="s">
        <v>3323</v>
      </c>
      <c r="C801" s="25" t="s">
        <v>1541</v>
      </c>
      <c r="D801" s="25" t="s">
        <v>11</v>
      </c>
      <c r="E801" s="25" t="s">
        <v>11</v>
      </c>
      <c r="F801" s="25" t="s">
        <v>11</v>
      </c>
      <c r="G801" s="25" t="s">
        <v>11</v>
      </c>
      <c r="H801" s="25" t="s">
        <v>3324</v>
      </c>
      <c r="I801" s="25" t="s">
        <v>11</v>
      </c>
      <c r="J801" s="25" t="s">
        <v>11</v>
      </c>
      <c r="K801" s="25" t="s">
        <v>11</v>
      </c>
      <c r="L801" s="25" t="s">
        <v>1623</v>
      </c>
      <c r="M801" s="25" t="s">
        <v>11</v>
      </c>
      <c r="N801" s="25" t="s">
        <v>11</v>
      </c>
      <c r="O801" s="25" t="s">
        <v>11</v>
      </c>
      <c r="P801" s="25" t="s">
        <v>11</v>
      </c>
      <c r="Q801" s="25" t="s">
        <v>11</v>
      </c>
      <c r="R801" s="25" t="s">
        <v>11</v>
      </c>
      <c r="S801" s="25" t="s">
        <v>11</v>
      </c>
      <c r="T801" s="25" t="s">
        <v>1651</v>
      </c>
      <c r="U801" s="25" t="s">
        <v>1544</v>
      </c>
      <c r="V801" s="25" t="s">
        <v>11</v>
      </c>
      <c r="W801" s="25" t="s">
        <v>11</v>
      </c>
      <c r="X801" s="25">
        <v>0</v>
      </c>
      <c r="Y801" s="25" t="s">
        <v>11</v>
      </c>
      <c r="Z801" s="25" t="s">
        <v>1539</v>
      </c>
      <c r="AA801" s="25" t="s">
        <v>11</v>
      </c>
      <c r="AB801" s="25" t="s">
        <v>11</v>
      </c>
      <c r="AC801" s="25" t="s">
        <v>11</v>
      </c>
      <c r="AD801" s="25">
        <v>560</v>
      </c>
      <c r="AE801" s="25">
        <v>0.01</v>
      </c>
      <c r="AF801" s="25">
        <v>4983.12</v>
      </c>
      <c r="AG801" s="25" t="s">
        <v>7522</v>
      </c>
    </row>
    <row r="802" spans="1:33" s="19" customFormat="1">
      <c r="A802" s="25" t="s">
        <v>2839</v>
      </c>
      <c r="B802" s="25" t="s">
        <v>2840</v>
      </c>
      <c r="C802" s="25" t="s">
        <v>1541</v>
      </c>
      <c r="D802" s="25" t="s">
        <v>11</v>
      </c>
      <c r="E802" s="25" t="s">
        <v>11</v>
      </c>
      <c r="F802" s="25" t="s">
        <v>11</v>
      </c>
      <c r="G802" s="25" t="s">
        <v>11</v>
      </c>
      <c r="H802" s="25" t="s">
        <v>2841</v>
      </c>
      <c r="I802" s="25" t="s">
        <v>11</v>
      </c>
      <c r="J802" s="25" t="s">
        <v>11</v>
      </c>
      <c r="K802" s="25" t="s">
        <v>11</v>
      </c>
      <c r="L802" s="25" t="s">
        <v>1623</v>
      </c>
      <c r="M802" s="25" t="s">
        <v>11</v>
      </c>
      <c r="N802" s="25" t="s">
        <v>11</v>
      </c>
      <c r="O802" s="25" t="s">
        <v>11</v>
      </c>
      <c r="P802" s="25" t="s">
        <v>11</v>
      </c>
      <c r="Q802" s="25" t="s">
        <v>11</v>
      </c>
      <c r="R802" s="25" t="s">
        <v>11</v>
      </c>
      <c r="S802" s="25" t="s">
        <v>11</v>
      </c>
      <c r="T802" s="25" t="s">
        <v>1633</v>
      </c>
      <c r="U802" s="25" t="s">
        <v>14</v>
      </c>
      <c r="V802" s="25" t="s">
        <v>11</v>
      </c>
      <c r="W802" s="25" t="s">
        <v>11</v>
      </c>
      <c r="X802" s="25">
        <v>0</v>
      </c>
      <c r="Y802" s="25" t="s">
        <v>11</v>
      </c>
      <c r="Z802" s="25" t="s">
        <v>1539</v>
      </c>
      <c r="AA802" s="25" t="s">
        <v>11</v>
      </c>
      <c r="AB802" s="25" t="s">
        <v>11</v>
      </c>
      <c r="AC802" s="25" t="s">
        <v>11</v>
      </c>
      <c r="AD802" s="25">
        <v>0</v>
      </c>
      <c r="AE802" s="25">
        <v>0</v>
      </c>
      <c r="AF802" s="25">
        <v>871.22</v>
      </c>
      <c r="AG802" s="25" t="s">
        <v>7523</v>
      </c>
    </row>
    <row r="803" spans="1:33" s="19" customFormat="1">
      <c r="A803" s="25" t="s">
        <v>3854</v>
      </c>
      <c r="B803" s="25" t="s">
        <v>3855</v>
      </c>
      <c r="C803" s="25" t="s">
        <v>1541</v>
      </c>
      <c r="D803" s="25" t="s">
        <v>11</v>
      </c>
      <c r="E803" s="25" t="s">
        <v>11</v>
      </c>
      <c r="F803" s="25" t="s">
        <v>3856</v>
      </c>
      <c r="G803" s="25" t="s">
        <v>1564</v>
      </c>
      <c r="H803" s="25" t="s">
        <v>3857</v>
      </c>
      <c r="I803" s="25" t="s">
        <v>1554</v>
      </c>
      <c r="J803" s="25" t="s">
        <v>1623</v>
      </c>
      <c r="K803" s="25" t="s">
        <v>1543</v>
      </c>
      <c r="L803" s="25" t="s">
        <v>1623</v>
      </c>
      <c r="M803" s="25" t="s">
        <v>11</v>
      </c>
      <c r="N803" s="25" t="s">
        <v>11</v>
      </c>
      <c r="O803" s="25" t="s">
        <v>11</v>
      </c>
      <c r="P803" s="25" t="s">
        <v>11</v>
      </c>
      <c r="Q803" s="25" t="s">
        <v>11</v>
      </c>
      <c r="R803" s="25" t="s">
        <v>11</v>
      </c>
      <c r="S803" s="25" t="s">
        <v>11</v>
      </c>
      <c r="T803" s="25" t="s">
        <v>1651</v>
      </c>
      <c r="U803" s="25" t="s">
        <v>10</v>
      </c>
      <c r="V803" s="25" t="s">
        <v>11</v>
      </c>
      <c r="W803" s="25" t="s">
        <v>11</v>
      </c>
      <c r="X803" s="25">
        <v>0</v>
      </c>
      <c r="Y803" s="25" t="s">
        <v>11</v>
      </c>
      <c r="Z803" s="25" t="s">
        <v>1539</v>
      </c>
      <c r="AA803" s="25" t="s">
        <v>11</v>
      </c>
      <c r="AB803" s="25" t="s">
        <v>11</v>
      </c>
      <c r="AC803" s="25" t="s">
        <v>11</v>
      </c>
      <c r="AD803" s="25">
        <v>0</v>
      </c>
      <c r="AE803" s="25">
        <v>0</v>
      </c>
      <c r="AF803" s="25">
        <v>18460</v>
      </c>
      <c r="AG803" s="25" t="s">
        <v>3858</v>
      </c>
    </row>
    <row r="804" spans="1:33" s="19" customFormat="1">
      <c r="A804" s="25" t="s">
        <v>3805</v>
      </c>
      <c r="B804" s="25" t="s">
        <v>3806</v>
      </c>
      <c r="C804" s="25" t="s">
        <v>1536</v>
      </c>
      <c r="D804" s="25" t="s">
        <v>11</v>
      </c>
      <c r="E804" s="25" t="s">
        <v>11</v>
      </c>
      <c r="F804" s="25" t="s">
        <v>3807</v>
      </c>
      <c r="G804" s="25" t="s">
        <v>1966</v>
      </c>
      <c r="H804" s="25" t="s">
        <v>3808</v>
      </c>
      <c r="I804" s="25" t="s">
        <v>1797</v>
      </c>
      <c r="J804" s="25" t="s">
        <v>1623</v>
      </c>
      <c r="K804" s="25" t="s">
        <v>1551</v>
      </c>
      <c r="L804" s="25" t="s">
        <v>1623</v>
      </c>
      <c r="M804" s="25" t="s">
        <v>11</v>
      </c>
      <c r="N804" s="25" t="s">
        <v>11</v>
      </c>
      <c r="O804" s="25" t="s">
        <v>11</v>
      </c>
      <c r="P804" s="25" t="s">
        <v>11</v>
      </c>
      <c r="Q804" s="25" t="s">
        <v>3808</v>
      </c>
      <c r="R804" s="25" t="s">
        <v>11</v>
      </c>
      <c r="S804" s="25" t="s">
        <v>11</v>
      </c>
      <c r="T804" s="25" t="s">
        <v>2025</v>
      </c>
      <c r="U804" s="25" t="s">
        <v>1544</v>
      </c>
      <c r="V804" s="25" t="s">
        <v>11</v>
      </c>
      <c r="W804" s="25" t="s">
        <v>11</v>
      </c>
      <c r="X804" s="25">
        <v>0</v>
      </c>
      <c r="Y804" s="25" t="s">
        <v>11</v>
      </c>
      <c r="Z804" s="25" t="s">
        <v>1539</v>
      </c>
      <c r="AA804" s="25" t="s">
        <v>11</v>
      </c>
      <c r="AB804" s="25" t="s">
        <v>11</v>
      </c>
      <c r="AC804" s="25" t="s">
        <v>11</v>
      </c>
      <c r="AD804" s="25">
        <v>460</v>
      </c>
      <c r="AE804" s="25">
        <v>0</v>
      </c>
      <c r="AF804" s="25">
        <v>960</v>
      </c>
      <c r="AG804" s="25" t="s">
        <v>1854</v>
      </c>
    </row>
    <row r="805" spans="1:33" s="19" customFormat="1">
      <c r="A805" s="25" t="s">
        <v>4245</v>
      </c>
      <c r="B805" s="25" t="s">
        <v>4246</v>
      </c>
      <c r="C805" s="25" t="s">
        <v>1536</v>
      </c>
      <c r="D805" s="25" t="s">
        <v>11</v>
      </c>
      <c r="E805" s="25" t="s">
        <v>11</v>
      </c>
      <c r="F805" s="25" t="s">
        <v>11</v>
      </c>
      <c r="G805" s="25" t="s">
        <v>11</v>
      </c>
      <c r="H805" s="25" t="s">
        <v>4247</v>
      </c>
      <c r="I805" s="25" t="s">
        <v>11</v>
      </c>
      <c r="J805" s="25" t="s">
        <v>11</v>
      </c>
      <c r="K805" s="25" t="s">
        <v>11</v>
      </c>
      <c r="L805" s="25" t="s">
        <v>1623</v>
      </c>
      <c r="M805" s="25" t="s">
        <v>11</v>
      </c>
      <c r="N805" s="25" t="s">
        <v>11</v>
      </c>
      <c r="O805" s="25" t="s">
        <v>11</v>
      </c>
      <c r="P805" s="25" t="s">
        <v>11</v>
      </c>
      <c r="Q805" s="25" t="s">
        <v>11</v>
      </c>
      <c r="R805" s="25" t="s">
        <v>11</v>
      </c>
      <c r="S805" s="25" t="s">
        <v>11</v>
      </c>
      <c r="T805" s="25" t="s">
        <v>2664</v>
      </c>
      <c r="U805" s="25" t="s">
        <v>15</v>
      </c>
      <c r="V805" s="25" t="s">
        <v>11</v>
      </c>
      <c r="W805" s="25" t="s">
        <v>11</v>
      </c>
      <c r="X805" s="25">
        <v>0</v>
      </c>
      <c r="Y805" s="25" t="s">
        <v>11</v>
      </c>
      <c r="Z805" s="25" t="s">
        <v>1539</v>
      </c>
      <c r="AA805" s="25" t="s">
        <v>11</v>
      </c>
      <c r="AB805" s="25" t="s">
        <v>11</v>
      </c>
      <c r="AC805" s="25" t="s">
        <v>11</v>
      </c>
      <c r="AD805" s="25">
        <v>560</v>
      </c>
      <c r="AE805" s="25">
        <v>0</v>
      </c>
      <c r="AF805" s="25">
        <v>2452.6</v>
      </c>
      <c r="AG805" s="25" t="s">
        <v>4248</v>
      </c>
    </row>
    <row r="806" spans="1:33" s="19" customFormat="1">
      <c r="A806" s="25" t="s">
        <v>3769</v>
      </c>
      <c r="B806" s="25" t="s">
        <v>3770</v>
      </c>
      <c r="C806" s="25" t="s">
        <v>1536</v>
      </c>
      <c r="D806" s="25" t="s">
        <v>11</v>
      </c>
      <c r="E806" s="25" t="s">
        <v>11</v>
      </c>
      <c r="F806" s="25" t="s">
        <v>11</v>
      </c>
      <c r="G806" s="25" t="s">
        <v>11</v>
      </c>
      <c r="H806" s="25" t="s">
        <v>3771</v>
      </c>
      <c r="I806" s="25" t="s">
        <v>11</v>
      </c>
      <c r="J806" s="25" t="s">
        <v>11</v>
      </c>
      <c r="K806" s="25" t="s">
        <v>11</v>
      </c>
      <c r="L806" s="25" t="s">
        <v>1623</v>
      </c>
      <c r="M806" s="25" t="s">
        <v>1643</v>
      </c>
      <c r="N806" s="25" t="s">
        <v>11</v>
      </c>
      <c r="O806" s="25" t="s">
        <v>11</v>
      </c>
      <c r="P806" s="25" t="s">
        <v>11</v>
      </c>
      <c r="Q806" s="25" t="s">
        <v>11</v>
      </c>
      <c r="R806" s="25" t="s">
        <v>11</v>
      </c>
      <c r="S806" s="25" t="s">
        <v>11</v>
      </c>
      <c r="T806" s="25" t="s">
        <v>1651</v>
      </c>
      <c r="U806" s="25" t="s">
        <v>14</v>
      </c>
      <c r="V806" s="25" t="s">
        <v>11</v>
      </c>
      <c r="W806" s="25" t="s">
        <v>11</v>
      </c>
      <c r="X806" s="25">
        <v>0</v>
      </c>
      <c r="Y806" s="25" t="s">
        <v>11</v>
      </c>
      <c r="Z806" s="25" t="s">
        <v>1539</v>
      </c>
      <c r="AA806" s="25" t="s">
        <v>11</v>
      </c>
      <c r="AB806" s="25" t="s">
        <v>11</v>
      </c>
      <c r="AC806" s="25" t="s">
        <v>11</v>
      </c>
      <c r="AD806" s="25">
        <v>760</v>
      </c>
      <c r="AE806" s="25">
        <v>0</v>
      </c>
      <c r="AF806" s="25">
        <v>1588.84</v>
      </c>
      <c r="AG806" s="25" t="s">
        <v>3199</v>
      </c>
    </row>
    <row r="807" spans="1:33" s="19" customFormat="1">
      <c r="A807" s="25" t="s">
        <v>2365</v>
      </c>
      <c r="B807" s="25" t="s">
        <v>2366</v>
      </c>
      <c r="C807" s="25" t="s">
        <v>1541</v>
      </c>
      <c r="D807" s="25" t="s">
        <v>11</v>
      </c>
      <c r="E807" s="25" t="s">
        <v>11</v>
      </c>
      <c r="F807" s="25" t="s">
        <v>11</v>
      </c>
      <c r="G807" s="25" t="s">
        <v>11</v>
      </c>
      <c r="H807" s="25" t="s">
        <v>2367</v>
      </c>
      <c r="I807" s="25" t="s">
        <v>11</v>
      </c>
      <c r="J807" s="25" t="s">
        <v>11</v>
      </c>
      <c r="K807" s="25" t="s">
        <v>11</v>
      </c>
      <c r="L807" s="25" t="s">
        <v>1623</v>
      </c>
      <c r="M807" s="25" t="s">
        <v>11</v>
      </c>
      <c r="N807" s="25" t="s">
        <v>11</v>
      </c>
      <c r="O807" s="25" t="s">
        <v>11</v>
      </c>
      <c r="P807" s="25" t="s">
        <v>11</v>
      </c>
      <c r="Q807" s="25" t="s">
        <v>11</v>
      </c>
      <c r="R807" s="25" t="s">
        <v>11</v>
      </c>
      <c r="S807" s="25" t="s">
        <v>11</v>
      </c>
      <c r="T807" s="25" t="s">
        <v>1633</v>
      </c>
      <c r="U807" s="25" t="s">
        <v>10</v>
      </c>
      <c r="V807" s="25" t="s">
        <v>11</v>
      </c>
      <c r="W807" s="25" t="s">
        <v>11</v>
      </c>
      <c r="X807" s="25">
        <v>0</v>
      </c>
      <c r="Y807" s="25" t="s">
        <v>11</v>
      </c>
      <c r="Z807" s="25" t="s">
        <v>1539</v>
      </c>
      <c r="AA807" s="25" t="s">
        <v>11</v>
      </c>
      <c r="AB807" s="25" t="s">
        <v>11</v>
      </c>
      <c r="AC807" s="25" t="s">
        <v>11</v>
      </c>
      <c r="AD807" s="25">
        <v>280</v>
      </c>
      <c r="AE807" s="25">
        <v>0</v>
      </c>
      <c r="AF807" s="25">
        <v>9275</v>
      </c>
      <c r="AG807" s="25" t="s">
        <v>7524</v>
      </c>
    </row>
    <row r="808" spans="1:33" s="19" customFormat="1">
      <c r="A808" s="25" t="s">
        <v>3929</v>
      </c>
      <c r="B808" s="25" t="s">
        <v>3930</v>
      </c>
      <c r="C808" s="25" t="s">
        <v>1541</v>
      </c>
      <c r="D808" s="25" t="s">
        <v>11</v>
      </c>
      <c r="E808" s="25" t="s">
        <v>11</v>
      </c>
      <c r="F808" s="25" t="s">
        <v>11</v>
      </c>
      <c r="G808" s="25" t="s">
        <v>11</v>
      </c>
      <c r="H808" s="25" t="s">
        <v>1955</v>
      </c>
      <c r="I808" s="25" t="s">
        <v>11</v>
      </c>
      <c r="J808" s="25" t="s">
        <v>11</v>
      </c>
      <c r="K808" s="25" t="s">
        <v>11</v>
      </c>
      <c r="L808" s="25" t="s">
        <v>1623</v>
      </c>
      <c r="M808" s="25" t="s">
        <v>11</v>
      </c>
      <c r="N808" s="25" t="s">
        <v>11</v>
      </c>
      <c r="O808" s="25" t="s">
        <v>11</v>
      </c>
      <c r="P808" s="25" t="s">
        <v>11</v>
      </c>
      <c r="Q808" s="25" t="s">
        <v>11</v>
      </c>
      <c r="R808" s="25" t="s">
        <v>11</v>
      </c>
      <c r="S808" s="25" t="s">
        <v>11</v>
      </c>
      <c r="T808" s="25" t="s">
        <v>3931</v>
      </c>
      <c r="U808" s="25" t="s">
        <v>13</v>
      </c>
      <c r="V808" s="25" t="s">
        <v>11</v>
      </c>
      <c r="W808" s="25" t="s">
        <v>11</v>
      </c>
      <c r="X808" s="25">
        <v>0</v>
      </c>
      <c r="Y808" s="25" t="s">
        <v>11</v>
      </c>
      <c r="Z808" s="25" t="s">
        <v>1645</v>
      </c>
      <c r="AA808" s="25" t="s">
        <v>2475</v>
      </c>
      <c r="AB808" s="25" t="s">
        <v>1722</v>
      </c>
      <c r="AC808" s="25" t="s">
        <v>11</v>
      </c>
      <c r="AD808" s="25">
        <v>0</v>
      </c>
      <c r="AE808" s="25">
        <v>0</v>
      </c>
      <c r="AF808" s="25">
        <v>625</v>
      </c>
      <c r="AG808" s="25" t="s">
        <v>3932</v>
      </c>
    </row>
    <row r="809" spans="1:33" s="19" customFormat="1">
      <c r="A809" s="25" t="s">
        <v>4777</v>
      </c>
      <c r="B809" s="25" t="s">
        <v>4778</v>
      </c>
      <c r="C809" s="25" t="s">
        <v>1541</v>
      </c>
      <c r="D809" s="25" t="s">
        <v>11</v>
      </c>
      <c r="E809" s="25" t="s">
        <v>11</v>
      </c>
      <c r="F809" s="25" t="s">
        <v>4779</v>
      </c>
      <c r="G809" s="25" t="s">
        <v>1569</v>
      </c>
      <c r="H809" s="25" t="s">
        <v>4780</v>
      </c>
      <c r="I809" s="25" t="s">
        <v>1567</v>
      </c>
      <c r="J809" s="25" t="s">
        <v>1623</v>
      </c>
      <c r="K809" s="25" t="s">
        <v>1551</v>
      </c>
      <c r="L809" s="25" t="s">
        <v>1623</v>
      </c>
      <c r="M809" s="25" t="s">
        <v>11</v>
      </c>
      <c r="N809" s="25" t="s">
        <v>11</v>
      </c>
      <c r="O809" s="25" t="s">
        <v>11</v>
      </c>
      <c r="P809" s="25" t="s">
        <v>11</v>
      </c>
      <c r="Q809" s="25" t="s">
        <v>11</v>
      </c>
      <c r="R809" s="25" t="s">
        <v>11</v>
      </c>
      <c r="S809" s="25" t="s">
        <v>11</v>
      </c>
      <c r="T809" s="25" t="s">
        <v>11</v>
      </c>
      <c r="U809" s="25" t="s">
        <v>1544</v>
      </c>
      <c r="V809" s="25" t="s">
        <v>11</v>
      </c>
      <c r="W809" s="25" t="s">
        <v>11</v>
      </c>
      <c r="X809" s="25">
        <v>0</v>
      </c>
      <c r="Y809" s="25" t="s">
        <v>11</v>
      </c>
      <c r="Z809" s="25" t="s">
        <v>1539</v>
      </c>
      <c r="AA809" s="25" t="s">
        <v>11</v>
      </c>
      <c r="AB809" s="25" t="s">
        <v>11</v>
      </c>
      <c r="AC809" s="25" t="s">
        <v>11</v>
      </c>
      <c r="AD809" s="25">
        <v>0</v>
      </c>
      <c r="AE809" s="25">
        <v>0</v>
      </c>
      <c r="AF809" s="25">
        <v>960</v>
      </c>
      <c r="AG809" s="25" t="s">
        <v>1146</v>
      </c>
    </row>
    <row r="810" spans="1:33" s="19" customFormat="1">
      <c r="A810" s="25" t="s">
        <v>3335</v>
      </c>
      <c r="B810" s="25" t="s">
        <v>3336</v>
      </c>
      <c r="C810" s="25" t="s">
        <v>1536</v>
      </c>
      <c r="D810" s="25" t="s">
        <v>11</v>
      </c>
      <c r="E810" s="25" t="s">
        <v>11</v>
      </c>
      <c r="F810" s="25" t="s">
        <v>11</v>
      </c>
      <c r="G810" s="25" t="s">
        <v>11</v>
      </c>
      <c r="H810" s="25" t="s">
        <v>3337</v>
      </c>
      <c r="I810" s="25" t="s">
        <v>11</v>
      </c>
      <c r="J810" s="25" t="s">
        <v>11</v>
      </c>
      <c r="K810" s="25" t="s">
        <v>11</v>
      </c>
      <c r="L810" s="25" t="s">
        <v>1623</v>
      </c>
      <c r="M810" s="25" t="s">
        <v>11</v>
      </c>
      <c r="N810" s="25" t="s">
        <v>11</v>
      </c>
      <c r="O810" s="25" t="s">
        <v>11</v>
      </c>
      <c r="P810" s="25" t="s">
        <v>11</v>
      </c>
      <c r="Q810" s="25" t="s">
        <v>11</v>
      </c>
      <c r="R810" s="25" t="s">
        <v>11</v>
      </c>
      <c r="S810" s="25" t="s">
        <v>11</v>
      </c>
      <c r="T810" s="25" t="s">
        <v>1670</v>
      </c>
      <c r="U810" s="25" t="s">
        <v>14</v>
      </c>
      <c r="V810" s="25" t="s">
        <v>11</v>
      </c>
      <c r="W810" s="25" t="s">
        <v>11</v>
      </c>
      <c r="X810" s="25">
        <v>0</v>
      </c>
      <c r="Y810" s="25" t="s">
        <v>11</v>
      </c>
      <c r="Z810" s="25" t="s">
        <v>1539</v>
      </c>
      <c r="AA810" s="25" t="s">
        <v>11</v>
      </c>
      <c r="AB810" s="25" t="s">
        <v>11</v>
      </c>
      <c r="AC810" s="25" t="s">
        <v>11</v>
      </c>
      <c r="AD810" s="25">
        <v>960</v>
      </c>
      <c r="AE810" s="25">
        <v>0</v>
      </c>
      <c r="AF810" s="25">
        <v>11210.24</v>
      </c>
      <c r="AG810" s="25" t="s">
        <v>7525</v>
      </c>
    </row>
    <row r="811" spans="1:33" s="19" customFormat="1">
      <c r="A811" s="25" t="s">
        <v>5307</v>
      </c>
      <c r="B811" s="25" t="s">
        <v>5308</v>
      </c>
      <c r="C811" s="25" t="s">
        <v>1541</v>
      </c>
      <c r="D811" s="25" t="s">
        <v>11</v>
      </c>
      <c r="E811" s="25" t="s">
        <v>11</v>
      </c>
      <c r="F811" s="25" t="s">
        <v>11</v>
      </c>
      <c r="G811" s="25" t="s">
        <v>11</v>
      </c>
      <c r="H811" s="25" t="s">
        <v>5309</v>
      </c>
      <c r="I811" s="25" t="s">
        <v>1571</v>
      </c>
      <c r="J811" s="25" t="s">
        <v>1623</v>
      </c>
      <c r="K811" s="25" t="s">
        <v>1850</v>
      </c>
      <c r="L811" s="25" t="s">
        <v>1623</v>
      </c>
      <c r="M811" s="25" t="s">
        <v>11</v>
      </c>
      <c r="N811" s="25" t="s">
        <v>11</v>
      </c>
      <c r="O811" s="25" t="s">
        <v>11</v>
      </c>
      <c r="P811" s="25" t="s">
        <v>11</v>
      </c>
      <c r="Q811" s="25" t="s">
        <v>11</v>
      </c>
      <c r="R811" s="25" t="s">
        <v>11</v>
      </c>
      <c r="S811" s="25" t="s">
        <v>11</v>
      </c>
      <c r="T811" s="25" t="s">
        <v>11</v>
      </c>
      <c r="U811" s="25" t="s">
        <v>16</v>
      </c>
      <c r="V811" s="25" t="s">
        <v>11</v>
      </c>
      <c r="W811" s="25" t="s">
        <v>11</v>
      </c>
      <c r="X811" s="25">
        <v>0</v>
      </c>
      <c r="Y811" s="25" t="s">
        <v>11</v>
      </c>
      <c r="Z811" s="25" t="s">
        <v>1539</v>
      </c>
      <c r="AA811" s="25" t="s">
        <v>11</v>
      </c>
      <c r="AB811" s="25" t="s">
        <v>11</v>
      </c>
      <c r="AC811" s="25" t="s">
        <v>11</v>
      </c>
      <c r="AD811" s="25">
        <v>460</v>
      </c>
      <c r="AE811" s="25">
        <v>0</v>
      </c>
      <c r="AF811" s="25">
        <v>960</v>
      </c>
      <c r="AG811" s="25" t="s">
        <v>1854</v>
      </c>
    </row>
    <row r="812" spans="1:33" s="19" customFormat="1">
      <c r="A812" s="25" t="s">
        <v>3465</v>
      </c>
      <c r="B812" s="25" t="s">
        <v>3466</v>
      </c>
      <c r="C812" s="25" t="s">
        <v>1541</v>
      </c>
      <c r="D812" s="25" t="s">
        <v>11</v>
      </c>
      <c r="E812" s="25" t="s">
        <v>11</v>
      </c>
      <c r="F812" s="25" t="s">
        <v>11</v>
      </c>
      <c r="G812" s="25" t="s">
        <v>11</v>
      </c>
      <c r="H812" s="25" t="s">
        <v>3467</v>
      </c>
      <c r="I812" s="25" t="s">
        <v>11</v>
      </c>
      <c r="J812" s="25" t="s">
        <v>11</v>
      </c>
      <c r="K812" s="25" t="s">
        <v>11</v>
      </c>
      <c r="L812" s="25" t="s">
        <v>1623</v>
      </c>
      <c r="M812" s="25" t="s">
        <v>11</v>
      </c>
      <c r="N812" s="25" t="s">
        <v>11</v>
      </c>
      <c r="O812" s="25" t="s">
        <v>11</v>
      </c>
      <c r="P812" s="25" t="s">
        <v>11</v>
      </c>
      <c r="Q812" s="25" t="s">
        <v>11</v>
      </c>
      <c r="R812" s="25" t="s">
        <v>11</v>
      </c>
      <c r="S812" s="25" t="s">
        <v>11</v>
      </c>
      <c r="T812" s="25" t="s">
        <v>1670</v>
      </c>
      <c r="U812" s="25" t="s">
        <v>14</v>
      </c>
      <c r="V812" s="25" t="s">
        <v>11</v>
      </c>
      <c r="W812" s="25" t="s">
        <v>11</v>
      </c>
      <c r="X812" s="25">
        <v>0</v>
      </c>
      <c r="Y812" s="25" t="s">
        <v>11</v>
      </c>
      <c r="Z812" s="25" t="s">
        <v>1539</v>
      </c>
      <c r="AA812" s="25" t="s">
        <v>11</v>
      </c>
      <c r="AB812" s="25" t="s">
        <v>11</v>
      </c>
      <c r="AC812" s="25" t="s">
        <v>11</v>
      </c>
      <c r="AD812" s="25">
        <v>960</v>
      </c>
      <c r="AE812" s="25">
        <v>0</v>
      </c>
      <c r="AF812" s="25">
        <v>29925</v>
      </c>
      <c r="AG812" s="25" t="s">
        <v>7526</v>
      </c>
    </row>
    <row r="813" spans="1:33" s="19" customFormat="1">
      <c r="A813" s="25" t="s">
        <v>3406</v>
      </c>
      <c r="B813" s="25" t="s">
        <v>3407</v>
      </c>
      <c r="C813" s="25" t="s">
        <v>1536</v>
      </c>
      <c r="D813" s="25" t="s">
        <v>11</v>
      </c>
      <c r="E813" s="25" t="s">
        <v>11</v>
      </c>
      <c r="F813" s="25" t="s">
        <v>3139</v>
      </c>
      <c r="G813" s="25" t="s">
        <v>1556</v>
      </c>
      <c r="H813" s="25" t="s">
        <v>3408</v>
      </c>
      <c r="I813" s="25" t="s">
        <v>1797</v>
      </c>
      <c r="J813" s="25" t="s">
        <v>1623</v>
      </c>
      <c r="K813" s="25" t="s">
        <v>1798</v>
      </c>
      <c r="L813" s="25" t="s">
        <v>1623</v>
      </c>
      <c r="M813" s="25" t="s">
        <v>11</v>
      </c>
      <c r="N813" s="25" t="s">
        <v>11</v>
      </c>
      <c r="O813" s="25" t="s">
        <v>11</v>
      </c>
      <c r="P813" s="25" t="s">
        <v>11</v>
      </c>
      <c r="Q813" s="25" t="s">
        <v>3408</v>
      </c>
      <c r="R813" s="25" t="s">
        <v>11</v>
      </c>
      <c r="S813" s="25" t="s">
        <v>11</v>
      </c>
      <c r="T813" s="25" t="s">
        <v>11</v>
      </c>
      <c r="U813" s="25" t="s">
        <v>11</v>
      </c>
      <c r="V813" s="25" t="s">
        <v>11</v>
      </c>
      <c r="W813" s="25" t="s">
        <v>11</v>
      </c>
      <c r="X813" s="25">
        <v>0</v>
      </c>
      <c r="Y813" s="25" t="s">
        <v>11</v>
      </c>
      <c r="Z813" s="25" t="s">
        <v>1539</v>
      </c>
      <c r="AA813" s="25" t="s">
        <v>11</v>
      </c>
      <c r="AB813" s="25" t="s">
        <v>11</v>
      </c>
      <c r="AC813" s="25" t="s">
        <v>11</v>
      </c>
      <c r="AD813" s="25">
        <v>460</v>
      </c>
      <c r="AE813" s="25">
        <v>0</v>
      </c>
      <c r="AF813" s="25">
        <v>960</v>
      </c>
      <c r="AG813" s="25" t="s">
        <v>1854</v>
      </c>
    </row>
    <row r="814" spans="1:33" s="19" customFormat="1">
      <c r="A814" s="25" t="s">
        <v>5214</v>
      </c>
      <c r="B814" s="25" t="s">
        <v>1140</v>
      </c>
      <c r="C814" s="25" t="s">
        <v>1541</v>
      </c>
      <c r="D814" s="25" t="s">
        <v>11</v>
      </c>
      <c r="E814" s="25" t="s">
        <v>11</v>
      </c>
      <c r="F814" s="25" t="s">
        <v>11</v>
      </c>
      <c r="G814" s="25" t="s">
        <v>11</v>
      </c>
      <c r="H814" s="25" t="s">
        <v>5215</v>
      </c>
      <c r="I814" s="25" t="s">
        <v>1547</v>
      </c>
      <c r="J814" s="25" t="s">
        <v>1548</v>
      </c>
      <c r="K814" s="25" t="s">
        <v>1559</v>
      </c>
      <c r="L814" s="25" t="s">
        <v>1623</v>
      </c>
      <c r="M814" s="25" t="s">
        <v>11</v>
      </c>
      <c r="N814" s="25" t="s">
        <v>11</v>
      </c>
      <c r="O814" s="25" t="s">
        <v>11</v>
      </c>
      <c r="P814" s="25" t="s">
        <v>11</v>
      </c>
      <c r="Q814" s="25" t="s">
        <v>11</v>
      </c>
      <c r="R814" s="25" t="s">
        <v>11</v>
      </c>
      <c r="S814" s="25" t="s">
        <v>11</v>
      </c>
      <c r="T814" s="25" t="s">
        <v>3401</v>
      </c>
      <c r="U814" s="25" t="s">
        <v>16</v>
      </c>
      <c r="V814" s="25" t="s">
        <v>11</v>
      </c>
      <c r="W814" s="25" t="s">
        <v>11</v>
      </c>
      <c r="X814" s="25">
        <v>0</v>
      </c>
      <c r="Y814" s="25" t="s">
        <v>11</v>
      </c>
      <c r="Z814" s="25" t="s">
        <v>1539</v>
      </c>
      <c r="AA814" s="25" t="s">
        <v>11</v>
      </c>
      <c r="AB814" s="25" t="s">
        <v>11</v>
      </c>
      <c r="AC814" s="25" t="s">
        <v>11</v>
      </c>
      <c r="AD814" s="25">
        <v>0</v>
      </c>
      <c r="AE814" s="25">
        <v>0</v>
      </c>
      <c r="AF814" s="25">
        <v>3316</v>
      </c>
      <c r="AG814" s="25" t="s">
        <v>1148</v>
      </c>
    </row>
    <row r="815" spans="1:33" s="19" customFormat="1">
      <c r="A815" s="25" t="s">
        <v>1826</v>
      </c>
      <c r="B815" s="25" t="s">
        <v>1827</v>
      </c>
      <c r="C815" s="25" t="s">
        <v>1541</v>
      </c>
      <c r="D815" s="25" t="s">
        <v>11</v>
      </c>
      <c r="E815" s="25" t="s">
        <v>11</v>
      </c>
      <c r="F815" s="25" t="s">
        <v>11</v>
      </c>
      <c r="G815" s="25" t="s">
        <v>11</v>
      </c>
      <c r="H815" s="25" t="s">
        <v>1828</v>
      </c>
      <c r="I815" s="25" t="s">
        <v>1561</v>
      </c>
      <c r="J815" s="25" t="s">
        <v>1623</v>
      </c>
      <c r="K815" s="25" t="s">
        <v>1689</v>
      </c>
      <c r="L815" s="25" t="s">
        <v>1623</v>
      </c>
      <c r="M815" s="25" t="s">
        <v>11</v>
      </c>
      <c r="N815" s="25" t="s">
        <v>11</v>
      </c>
      <c r="O815" s="25" t="s">
        <v>11</v>
      </c>
      <c r="P815" s="25" t="s">
        <v>11</v>
      </c>
      <c r="Q815" s="25" t="s">
        <v>11</v>
      </c>
      <c r="R815" s="25" t="s">
        <v>11</v>
      </c>
      <c r="S815" s="25" t="s">
        <v>11</v>
      </c>
      <c r="T815" s="25" t="s">
        <v>11</v>
      </c>
      <c r="U815" s="25" t="s">
        <v>1562</v>
      </c>
      <c r="V815" s="25" t="s">
        <v>11</v>
      </c>
      <c r="W815" s="25" t="s">
        <v>11</v>
      </c>
      <c r="X815" s="25">
        <v>0</v>
      </c>
      <c r="Y815" s="25" t="s">
        <v>11</v>
      </c>
      <c r="Z815" s="25" t="s">
        <v>1539</v>
      </c>
      <c r="AA815" s="25" t="s">
        <v>11</v>
      </c>
      <c r="AB815" s="25" t="s">
        <v>11</v>
      </c>
      <c r="AC815" s="25" t="s">
        <v>11</v>
      </c>
      <c r="AD815" s="25">
        <v>0</v>
      </c>
      <c r="AE815" s="25">
        <v>0</v>
      </c>
      <c r="AF815" s="25">
        <v>960</v>
      </c>
      <c r="AG815" s="25" t="s">
        <v>1146</v>
      </c>
    </row>
    <row r="816" spans="1:33" s="19" customFormat="1">
      <c r="A816" s="25" t="s">
        <v>3867</v>
      </c>
      <c r="B816" s="25" t="s">
        <v>3868</v>
      </c>
      <c r="C816" s="25" t="s">
        <v>1536</v>
      </c>
      <c r="D816" s="25" t="s">
        <v>11</v>
      </c>
      <c r="E816" s="25" t="s">
        <v>11</v>
      </c>
      <c r="F816" s="25" t="s">
        <v>3869</v>
      </c>
      <c r="G816" s="25" t="s">
        <v>1630</v>
      </c>
      <c r="H816" s="25" t="s">
        <v>3870</v>
      </c>
      <c r="I816" s="25" t="s">
        <v>11</v>
      </c>
      <c r="J816" s="25" t="s">
        <v>11</v>
      </c>
      <c r="K816" s="25" t="s">
        <v>3435</v>
      </c>
      <c r="L816" s="25" t="s">
        <v>1623</v>
      </c>
      <c r="M816" s="25" t="s">
        <v>11</v>
      </c>
      <c r="N816" s="25" t="s">
        <v>11</v>
      </c>
      <c r="O816" s="25" t="s">
        <v>11</v>
      </c>
      <c r="P816" s="25" t="s">
        <v>11</v>
      </c>
      <c r="Q816" s="25" t="s">
        <v>11</v>
      </c>
      <c r="R816" s="25" t="s">
        <v>11</v>
      </c>
      <c r="S816" s="25" t="s">
        <v>11</v>
      </c>
      <c r="T816" s="25" t="s">
        <v>1633</v>
      </c>
      <c r="U816" s="25" t="s">
        <v>16</v>
      </c>
      <c r="V816" s="25" t="s">
        <v>11</v>
      </c>
      <c r="W816" s="25" t="s">
        <v>11</v>
      </c>
      <c r="X816" s="25">
        <v>0</v>
      </c>
      <c r="Y816" s="25" t="s">
        <v>11</v>
      </c>
      <c r="Z816" s="25" t="s">
        <v>1539</v>
      </c>
      <c r="AA816" s="25" t="s">
        <v>11</v>
      </c>
      <c r="AB816" s="25" t="s">
        <v>11</v>
      </c>
      <c r="AC816" s="25" t="s">
        <v>11</v>
      </c>
      <c r="AD816" s="25">
        <v>560</v>
      </c>
      <c r="AE816" s="25">
        <v>0</v>
      </c>
      <c r="AF816" s="25">
        <v>45129.75</v>
      </c>
      <c r="AG816" s="25" t="s">
        <v>7527</v>
      </c>
    </row>
    <row r="817" spans="1:33" s="19" customFormat="1">
      <c r="A817" s="25" t="s">
        <v>3690</v>
      </c>
      <c r="B817" s="25" t="s">
        <v>3691</v>
      </c>
      <c r="C817" s="25" t="s">
        <v>1541</v>
      </c>
      <c r="D817" s="25" t="s">
        <v>11</v>
      </c>
      <c r="E817" s="25" t="s">
        <v>11</v>
      </c>
      <c r="F817" s="25" t="s">
        <v>11</v>
      </c>
      <c r="G817" s="25" t="s">
        <v>11</v>
      </c>
      <c r="H817" s="25" t="s">
        <v>3692</v>
      </c>
      <c r="I817" s="25" t="s">
        <v>1547</v>
      </c>
      <c r="J817" s="25" t="s">
        <v>1623</v>
      </c>
      <c r="K817" s="25" t="s">
        <v>1537</v>
      </c>
      <c r="L817" s="25" t="s">
        <v>1623</v>
      </c>
      <c r="M817" s="25" t="s">
        <v>11</v>
      </c>
      <c r="N817" s="25" t="s">
        <v>11</v>
      </c>
      <c r="O817" s="25" t="s">
        <v>11</v>
      </c>
      <c r="P817" s="25" t="s">
        <v>11</v>
      </c>
      <c r="Q817" s="25" t="s">
        <v>11</v>
      </c>
      <c r="R817" s="25" t="s">
        <v>11</v>
      </c>
      <c r="S817" s="25" t="s">
        <v>11</v>
      </c>
      <c r="T817" s="25" t="s">
        <v>1651</v>
      </c>
      <c r="U817" s="25" t="s">
        <v>16</v>
      </c>
      <c r="V817" s="25" t="s">
        <v>11</v>
      </c>
      <c r="W817" s="25" t="s">
        <v>11</v>
      </c>
      <c r="X817" s="25">
        <v>0</v>
      </c>
      <c r="Y817" s="25" t="s">
        <v>11</v>
      </c>
      <c r="Z817" s="25" t="s">
        <v>1539</v>
      </c>
      <c r="AA817" s="25" t="s">
        <v>11</v>
      </c>
      <c r="AB817" s="25" t="s">
        <v>11</v>
      </c>
      <c r="AC817" s="25" t="s">
        <v>11</v>
      </c>
      <c r="AD817" s="25">
        <v>280</v>
      </c>
      <c r="AE817" s="25">
        <v>0</v>
      </c>
      <c r="AF817" s="25">
        <v>1880</v>
      </c>
      <c r="AG817" s="25" t="s">
        <v>1540</v>
      </c>
    </row>
    <row r="818" spans="1:33" s="19" customFormat="1">
      <c r="A818" s="25" t="s">
        <v>5002</v>
      </c>
      <c r="B818" s="25" t="s">
        <v>5003</v>
      </c>
      <c r="C818" s="25" t="s">
        <v>1541</v>
      </c>
      <c r="D818" s="25" t="s">
        <v>11</v>
      </c>
      <c r="E818" s="25" t="s">
        <v>11</v>
      </c>
      <c r="F818" s="25" t="s">
        <v>11</v>
      </c>
      <c r="G818" s="25" t="s">
        <v>11</v>
      </c>
      <c r="H818" s="25" t="s">
        <v>5004</v>
      </c>
      <c r="I818" s="25" t="s">
        <v>11</v>
      </c>
      <c r="J818" s="25" t="s">
        <v>11</v>
      </c>
      <c r="K818" s="25" t="s">
        <v>11</v>
      </c>
      <c r="L818" s="25" t="s">
        <v>1623</v>
      </c>
      <c r="M818" s="25" t="s">
        <v>11</v>
      </c>
      <c r="N818" s="25" t="s">
        <v>11</v>
      </c>
      <c r="O818" s="25" t="s">
        <v>11</v>
      </c>
      <c r="P818" s="25" t="s">
        <v>11</v>
      </c>
      <c r="Q818" s="25" t="s">
        <v>11</v>
      </c>
      <c r="R818" s="25" t="s">
        <v>11</v>
      </c>
      <c r="S818" s="25" t="s">
        <v>11</v>
      </c>
      <c r="T818" s="25" t="s">
        <v>1670</v>
      </c>
      <c r="U818" s="25" t="s">
        <v>16</v>
      </c>
      <c r="V818" s="25" t="s">
        <v>11</v>
      </c>
      <c r="W818" s="25" t="s">
        <v>11</v>
      </c>
      <c r="X818" s="25">
        <v>0</v>
      </c>
      <c r="Y818" s="25" t="s">
        <v>11</v>
      </c>
      <c r="Z818" s="25" t="s">
        <v>1539</v>
      </c>
      <c r="AA818" s="25" t="s">
        <v>11</v>
      </c>
      <c r="AB818" s="25" t="s">
        <v>11</v>
      </c>
      <c r="AC818" s="25" t="s">
        <v>11</v>
      </c>
      <c r="AD818" s="25">
        <v>1120</v>
      </c>
      <c r="AE818" s="25">
        <v>0</v>
      </c>
      <c r="AF818" s="25">
        <v>15800</v>
      </c>
      <c r="AG818" s="25" t="s">
        <v>7528</v>
      </c>
    </row>
    <row r="819" spans="1:33" s="19" customFormat="1">
      <c r="A819" s="25" t="s">
        <v>6910</v>
      </c>
      <c r="B819" s="25" t="s">
        <v>6911</v>
      </c>
      <c r="C819" s="25" t="s">
        <v>1536</v>
      </c>
      <c r="D819" s="25" t="s">
        <v>11</v>
      </c>
      <c r="E819" s="25" t="s">
        <v>11</v>
      </c>
      <c r="F819" s="25" t="s">
        <v>11</v>
      </c>
      <c r="G819" s="25" t="s">
        <v>11</v>
      </c>
      <c r="H819" s="25" t="s">
        <v>7529</v>
      </c>
      <c r="I819" s="25" t="s">
        <v>1547</v>
      </c>
      <c r="J819" s="25" t="s">
        <v>1623</v>
      </c>
      <c r="K819" s="25" t="s">
        <v>7238</v>
      </c>
      <c r="L819" s="25" t="s">
        <v>1623</v>
      </c>
      <c r="M819" s="25" t="s">
        <v>11</v>
      </c>
      <c r="N819" s="25" t="s">
        <v>11</v>
      </c>
      <c r="O819" s="25" t="s">
        <v>11</v>
      </c>
      <c r="P819" s="25" t="s">
        <v>11</v>
      </c>
      <c r="Q819" s="25" t="s">
        <v>11</v>
      </c>
      <c r="R819" s="25" t="s">
        <v>11</v>
      </c>
      <c r="S819" s="25" t="s">
        <v>11</v>
      </c>
      <c r="T819" s="25" t="s">
        <v>11</v>
      </c>
      <c r="U819" s="25" t="s">
        <v>1544</v>
      </c>
      <c r="V819" s="25" t="s">
        <v>11</v>
      </c>
      <c r="W819" s="25" t="s">
        <v>11</v>
      </c>
      <c r="X819" s="25">
        <v>0</v>
      </c>
      <c r="Y819" s="25" t="s">
        <v>11</v>
      </c>
      <c r="Z819" s="25" t="s">
        <v>1539</v>
      </c>
      <c r="AA819" s="25" t="s">
        <v>11</v>
      </c>
      <c r="AB819" s="25" t="s">
        <v>11</v>
      </c>
      <c r="AC819" s="25" t="s">
        <v>11</v>
      </c>
      <c r="AD819" s="25">
        <v>0</v>
      </c>
      <c r="AE819" s="25">
        <v>0</v>
      </c>
      <c r="AF819" s="25">
        <v>980</v>
      </c>
      <c r="AG819" s="25" t="s">
        <v>1545</v>
      </c>
    </row>
    <row r="820" spans="1:33" s="19" customFormat="1">
      <c r="A820" s="25" t="s">
        <v>2021</v>
      </c>
      <c r="B820" s="25" t="s">
        <v>2022</v>
      </c>
      <c r="C820" s="25" t="s">
        <v>1541</v>
      </c>
      <c r="D820" s="25" t="s">
        <v>11</v>
      </c>
      <c r="E820" s="25" t="s">
        <v>11</v>
      </c>
      <c r="F820" s="25" t="s">
        <v>2023</v>
      </c>
      <c r="G820" s="25" t="s">
        <v>1966</v>
      </c>
      <c r="H820" s="25" t="s">
        <v>2024</v>
      </c>
      <c r="I820" s="25" t="s">
        <v>1797</v>
      </c>
      <c r="J820" s="25" t="s">
        <v>1623</v>
      </c>
      <c r="K820" s="25" t="s">
        <v>1798</v>
      </c>
      <c r="L820" s="25" t="s">
        <v>1623</v>
      </c>
      <c r="M820" s="25" t="s">
        <v>11</v>
      </c>
      <c r="N820" s="25" t="s">
        <v>11</v>
      </c>
      <c r="O820" s="25" t="s">
        <v>11</v>
      </c>
      <c r="P820" s="25" t="s">
        <v>11</v>
      </c>
      <c r="Q820" s="25" t="s">
        <v>2024</v>
      </c>
      <c r="R820" s="25" t="s">
        <v>11</v>
      </c>
      <c r="S820" s="25" t="s">
        <v>11</v>
      </c>
      <c r="T820" s="25" t="s">
        <v>2025</v>
      </c>
      <c r="U820" s="25" t="s">
        <v>1544</v>
      </c>
      <c r="V820" s="25" t="s">
        <v>11</v>
      </c>
      <c r="W820" s="25" t="s">
        <v>11</v>
      </c>
      <c r="X820" s="25">
        <v>0</v>
      </c>
      <c r="Y820" s="25" t="s">
        <v>11</v>
      </c>
      <c r="Z820" s="25" t="s">
        <v>1539</v>
      </c>
      <c r="AA820" s="25" t="s">
        <v>11</v>
      </c>
      <c r="AB820" s="25" t="s">
        <v>11</v>
      </c>
      <c r="AC820" s="25" t="s">
        <v>11</v>
      </c>
      <c r="AD820" s="25">
        <v>460</v>
      </c>
      <c r="AE820" s="25">
        <v>0</v>
      </c>
      <c r="AF820" s="25">
        <v>960</v>
      </c>
      <c r="AG820" s="25" t="s">
        <v>1854</v>
      </c>
    </row>
    <row r="821" spans="1:33" s="19" customFormat="1">
      <c r="A821" s="25" t="s">
        <v>2150</v>
      </c>
      <c r="B821" s="25" t="s">
        <v>2151</v>
      </c>
      <c r="C821" s="25" t="s">
        <v>1541</v>
      </c>
      <c r="D821" s="25" t="s">
        <v>11</v>
      </c>
      <c r="E821" s="25" t="s">
        <v>11</v>
      </c>
      <c r="F821" s="25" t="s">
        <v>11</v>
      </c>
      <c r="G821" s="25" t="s">
        <v>11</v>
      </c>
      <c r="H821" s="25" t="s">
        <v>2152</v>
      </c>
      <c r="I821" s="25" t="s">
        <v>11</v>
      </c>
      <c r="J821" s="25" t="s">
        <v>11</v>
      </c>
      <c r="K821" s="25" t="s">
        <v>11</v>
      </c>
      <c r="L821" s="25" t="s">
        <v>1623</v>
      </c>
      <c r="M821" s="25" t="s">
        <v>11</v>
      </c>
      <c r="N821" s="25" t="s">
        <v>11</v>
      </c>
      <c r="O821" s="25" t="s">
        <v>11</v>
      </c>
      <c r="P821" s="25" t="s">
        <v>11</v>
      </c>
      <c r="Q821" s="25" t="s">
        <v>11</v>
      </c>
      <c r="R821" s="25" t="s">
        <v>11</v>
      </c>
      <c r="S821" s="25" t="s">
        <v>11</v>
      </c>
      <c r="T821" s="25" t="s">
        <v>1651</v>
      </c>
      <c r="U821" s="25" t="s">
        <v>12</v>
      </c>
      <c r="V821" s="25" t="s">
        <v>11</v>
      </c>
      <c r="W821" s="25" t="s">
        <v>11</v>
      </c>
      <c r="X821" s="25">
        <v>0</v>
      </c>
      <c r="Y821" s="25" t="s">
        <v>11</v>
      </c>
      <c r="Z821" s="25" t="s">
        <v>1645</v>
      </c>
      <c r="AA821" s="25" t="s">
        <v>1707</v>
      </c>
      <c r="AB821" s="25" t="s">
        <v>1722</v>
      </c>
      <c r="AC821" s="25" t="s">
        <v>11</v>
      </c>
      <c r="AD821" s="25">
        <v>0</v>
      </c>
      <c r="AE821" s="25">
        <v>0</v>
      </c>
      <c r="AF821" s="25">
        <v>322.27999999999997</v>
      </c>
      <c r="AG821" s="25" t="s">
        <v>2153</v>
      </c>
    </row>
    <row r="822" spans="1:33" s="19" customFormat="1">
      <c r="A822" s="25" t="s">
        <v>4916</v>
      </c>
      <c r="B822" s="25" t="s">
        <v>4917</v>
      </c>
      <c r="C822" s="25" t="s">
        <v>1536</v>
      </c>
      <c r="D822" s="25" t="s">
        <v>11</v>
      </c>
      <c r="E822" s="25" t="s">
        <v>11</v>
      </c>
      <c r="F822" s="25" t="s">
        <v>11</v>
      </c>
      <c r="G822" s="25" t="s">
        <v>11</v>
      </c>
      <c r="H822" s="25" t="s">
        <v>4918</v>
      </c>
      <c r="I822" s="25" t="s">
        <v>1561</v>
      </c>
      <c r="J822" s="25" t="s">
        <v>1623</v>
      </c>
      <c r="K822" s="25" t="s">
        <v>2039</v>
      </c>
      <c r="L822" s="25" t="s">
        <v>1623</v>
      </c>
      <c r="M822" s="25" t="s">
        <v>11</v>
      </c>
      <c r="N822" s="25" t="s">
        <v>11</v>
      </c>
      <c r="O822" s="25" t="s">
        <v>11</v>
      </c>
      <c r="P822" s="25" t="s">
        <v>11</v>
      </c>
      <c r="Q822" s="25" t="s">
        <v>11</v>
      </c>
      <c r="R822" s="25" t="s">
        <v>11</v>
      </c>
      <c r="S822" s="25" t="s">
        <v>11</v>
      </c>
      <c r="T822" s="25" t="s">
        <v>2687</v>
      </c>
      <c r="U822" s="25" t="s">
        <v>16</v>
      </c>
      <c r="V822" s="25" t="s">
        <v>11</v>
      </c>
      <c r="W822" s="25" t="s">
        <v>11</v>
      </c>
      <c r="X822" s="25">
        <v>0</v>
      </c>
      <c r="Y822" s="25" t="s">
        <v>11</v>
      </c>
      <c r="Z822" s="25" t="s">
        <v>1539</v>
      </c>
      <c r="AA822" s="25" t="s">
        <v>11</v>
      </c>
      <c r="AB822" s="25" t="s">
        <v>11</v>
      </c>
      <c r="AC822" s="25" t="s">
        <v>11</v>
      </c>
      <c r="AD822" s="25">
        <v>280</v>
      </c>
      <c r="AE822" s="25">
        <v>0</v>
      </c>
      <c r="AF822" s="25">
        <v>1880</v>
      </c>
      <c r="AG822" s="25" t="s">
        <v>1540</v>
      </c>
    </row>
    <row r="823" spans="1:33" s="19" customFormat="1">
      <c r="A823" s="25" t="s">
        <v>4678</v>
      </c>
      <c r="B823" s="25" t="s">
        <v>4679</v>
      </c>
      <c r="C823" s="25" t="s">
        <v>1541</v>
      </c>
      <c r="D823" s="25" t="s">
        <v>11</v>
      </c>
      <c r="E823" s="25" t="s">
        <v>11</v>
      </c>
      <c r="F823" s="25" t="s">
        <v>4680</v>
      </c>
      <c r="G823" s="25" t="s">
        <v>1966</v>
      </c>
      <c r="H823" s="25" t="s">
        <v>4681</v>
      </c>
      <c r="I823" s="25" t="s">
        <v>11</v>
      </c>
      <c r="J823" s="25" t="s">
        <v>11</v>
      </c>
      <c r="K823" s="25" t="s">
        <v>1552</v>
      </c>
      <c r="L823" s="25" t="s">
        <v>1623</v>
      </c>
      <c r="M823" s="25" t="s">
        <v>11</v>
      </c>
      <c r="N823" s="25" t="s">
        <v>11</v>
      </c>
      <c r="O823" s="25" t="s">
        <v>11</v>
      </c>
      <c r="P823" s="25" t="s">
        <v>11</v>
      </c>
      <c r="Q823" s="25" t="s">
        <v>4681</v>
      </c>
      <c r="R823" s="25" t="s">
        <v>11</v>
      </c>
      <c r="S823" s="25" t="s">
        <v>11</v>
      </c>
      <c r="T823" s="25" t="s">
        <v>1852</v>
      </c>
      <c r="U823" s="25" t="s">
        <v>16</v>
      </c>
      <c r="V823" s="25" t="s">
        <v>11</v>
      </c>
      <c r="W823" s="25" t="s">
        <v>11</v>
      </c>
      <c r="X823" s="25">
        <v>0</v>
      </c>
      <c r="Y823" s="25" t="s">
        <v>11</v>
      </c>
      <c r="Z823" s="25" t="s">
        <v>1539</v>
      </c>
      <c r="AA823" s="25" t="s">
        <v>11</v>
      </c>
      <c r="AB823" s="25" t="s">
        <v>11</v>
      </c>
      <c r="AC823" s="25" t="s">
        <v>11</v>
      </c>
      <c r="AD823" s="25">
        <v>230</v>
      </c>
      <c r="AE823" s="25">
        <v>0</v>
      </c>
      <c r="AF823" s="25">
        <v>780</v>
      </c>
      <c r="AG823" s="25" t="s">
        <v>7163</v>
      </c>
    </row>
    <row r="824" spans="1:33" s="19" customFormat="1">
      <c r="A824" s="25" t="s">
        <v>2536</v>
      </c>
      <c r="B824" s="25" t="s">
        <v>2537</v>
      </c>
      <c r="C824" s="25" t="s">
        <v>1541</v>
      </c>
      <c r="D824" s="25" t="s">
        <v>11</v>
      </c>
      <c r="E824" s="25" t="s">
        <v>11</v>
      </c>
      <c r="F824" s="25" t="s">
        <v>2538</v>
      </c>
      <c r="G824" s="25" t="s">
        <v>1966</v>
      </c>
      <c r="H824" s="25" t="s">
        <v>2539</v>
      </c>
      <c r="I824" s="25" t="s">
        <v>11</v>
      </c>
      <c r="J824" s="25" t="s">
        <v>11</v>
      </c>
      <c r="K824" s="25" t="s">
        <v>1552</v>
      </c>
      <c r="L824" s="25" t="s">
        <v>1623</v>
      </c>
      <c r="M824" s="25" t="s">
        <v>11</v>
      </c>
      <c r="N824" s="25" t="s">
        <v>11</v>
      </c>
      <c r="O824" s="25" t="s">
        <v>11</v>
      </c>
      <c r="P824" s="25" t="s">
        <v>11</v>
      </c>
      <c r="Q824" s="25" t="s">
        <v>2539</v>
      </c>
      <c r="R824" s="25" t="s">
        <v>11</v>
      </c>
      <c r="S824" s="25" t="s">
        <v>11</v>
      </c>
      <c r="T824" s="25" t="s">
        <v>1852</v>
      </c>
      <c r="U824" s="25" t="s">
        <v>1562</v>
      </c>
      <c r="V824" s="25" t="s">
        <v>11</v>
      </c>
      <c r="W824" s="25" t="s">
        <v>11</v>
      </c>
      <c r="X824" s="25">
        <v>0</v>
      </c>
      <c r="Y824" s="25" t="s">
        <v>11</v>
      </c>
      <c r="Z824" s="25" t="s">
        <v>1539</v>
      </c>
      <c r="AA824" s="25" t="s">
        <v>11</v>
      </c>
      <c r="AB824" s="25" t="s">
        <v>11</v>
      </c>
      <c r="AC824" s="25" t="s">
        <v>11</v>
      </c>
      <c r="AD824" s="25">
        <v>230</v>
      </c>
      <c r="AE824" s="25">
        <v>0</v>
      </c>
      <c r="AF824" s="25">
        <v>780</v>
      </c>
      <c r="AG824" s="25" t="s">
        <v>7163</v>
      </c>
    </row>
    <row r="825" spans="1:33" s="19" customFormat="1">
      <c r="A825" s="25" t="s">
        <v>4044</v>
      </c>
      <c r="B825" s="25" t="s">
        <v>4045</v>
      </c>
      <c r="C825" s="25" t="s">
        <v>1541</v>
      </c>
      <c r="D825" s="25" t="s">
        <v>11</v>
      </c>
      <c r="E825" s="25" t="s">
        <v>11</v>
      </c>
      <c r="F825" s="25" t="s">
        <v>11</v>
      </c>
      <c r="G825" s="25" t="s">
        <v>11</v>
      </c>
      <c r="H825" s="25" t="s">
        <v>4046</v>
      </c>
      <c r="I825" s="25" t="s">
        <v>1797</v>
      </c>
      <c r="J825" s="25" t="s">
        <v>1623</v>
      </c>
      <c r="K825" s="25" t="s">
        <v>1798</v>
      </c>
      <c r="L825" s="25" t="s">
        <v>1623</v>
      </c>
      <c r="M825" s="25" t="s">
        <v>11</v>
      </c>
      <c r="N825" s="25" t="s">
        <v>11</v>
      </c>
      <c r="O825" s="25" t="s">
        <v>11</v>
      </c>
      <c r="P825" s="25" t="s">
        <v>11</v>
      </c>
      <c r="Q825" s="25" t="s">
        <v>4046</v>
      </c>
      <c r="R825" s="25" t="s">
        <v>11</v>
      </c>
      <c r="S825" s="25" t="s">
        <v>11</v>
      </c>
      <c r="T825" s="25" t="s">
        <v>3369</v>
      </c>
      <c r="U825" s="25" t="s">
        <v>1562</v>
      </c>
      <c r="V825" s="25" t="s">
        <v>11</v>
      </c>
      <c r="W825" s="25" t="s">
        <v>11</v>
      </c>
      <c r="X825" s="25">
        <v>0</v>
      </c>
      <c r="Y825" s="25" t="s">
        <v>11</v>
      </c>
      <c r="Z825" s="25" t="s">
        <v>1539</v>
      </c>
      <c r="AA825" s="25" t="s">
        <v>11</v>
      </c>
      <c r="AB825" s="25" t="s">
        <v>11</v>
      </c>
      <c r="AC825" s="25" t="s">
        <v>11</v>
      </c>
      <c r="AD825" s="25">
        <v>230</v>
      </c>
      <c r="AE825" s="25">
        <v>0</v>
      </c>
      <c r="AF825" s="25">
        <v>810</v>
      </c>
      <c r="AG825" s="25" t="s">
        <v>2265</v>
      </c>
    </row>
    <row r="826" spans="1:33" s="19" customFormat="1">
      <c r="A826" s="25" t="s">
        <v>4735</v>
      </c>
      <c r="B826" s="25" t="s">
        <v>4736</v>
      </c>
      <c r="C826" s="25" t="s">
        <v>1541</v>
      </c>
      <c r="D826" s="25" t="s">
        <v>11</v>
      </c>
      <c r="E826" s="25" t="s">
        <v>11</v>
      </c>
      <c r="F826" s="25" t="s">
        <v>11</v>
      </c>
      <c r="G826" s="25" t="s">
        <v>11</v>
      </c>
      <c r="H826" s="25" t="s">
        <v>4737</v>
      </c>
      <c r="I826" s="25" t="s">
        <v>11</v>
      </c>
      <c r="J826" s="25" t="s">
        <v>11</v>
      </c>
      <c r="K826" s="25" t="s">
        <v>11</v>
      </c>
      <c r="L826" s="25" t="s">
        <v>1623</v>
      </c>
      <c r="M826" s="25" t="s">
        <v>1643</v>
      </c>
      <c r="N826" s="25" t="s">
        <v>11</v>
      </c>
      <c r="O826" s="25" t="s">
        <v>11</v>
      </c>
      <c r="P826" s="25" t="s">
        <v>11</v>
      </c>
      <c r="Q826" s="25" t="s">
        <v>11</v>
      </c>
      <c r="R826" s="25" t="s">
        <v>11</v>
      </c>
      <c r="S826" s="25" t="s">
        <v>11</v>
      </c>
      <c r="T826" s="25" t="s">
        <v>1651</v>
      </c>
      <c r="U826" s="25" t="s">
        <v>16</v>
      </c>
      <c r="V826" s="25" t="s">
        <v>11</v>
      </c>
      <c r="W826" s="25" t="s">
        <v>11</v>
      </c>
      <c r="X826" s="25">
        <v>0</v>
      </c>
      <c r="Y826" s="25" t="s">
        <v>11</v>
      </c>
      <c r="Z826" s="25" t="s">
        <v>1539</v>
      </c>
      <c r="AA826" s="25" t="s">
        <v>11</v>
      </c>
      <c r="AB826" s="25" t="s">
        <v>11</v>
      </c>
      <c r="AC826" s="25" t="s">
        <v>11</v>
      </c>
      <c r="AD826" s="25">
        <v>0</v>
      </c>
      <c r="AE826" s="25">
        <v>0</v>
      </c>
      <c r="AF826" s="25">
        <v>12237.81</v>
      </c>
      <c r="AG826" s="25" t="s">
        <v>7530</v>
      </c>
    </row>
    <row r="827" spans="1:33" s="19" customFormat="1">
      <c r="A827" s="25" t="s">
        <v>3487</v>
      </c>
      <c r="B827" s="25" t="s">
        <v>3488</v>
      </c>
      <c r="C827" s="25" t="s">
        <v>1541</v>
      </c>
      <c r="D827" s="25" t="s">
        <v>11</v>
      </c>
      <c r="E827" s="25" t="s">
        <v>11</v>
      </c>
      <c r="F827" s="25" t="s">
        <v>3489</v>
      </c>
      <c r="G827" s="25" t="s">
        <v>1630</v>
      </c>
      <c r="H827" s="25" t="s">
        <v>3490</v>
      </c>
      <c r="I827" s="25" t="s">
        <v>1797</v>
      </c>
      <c r="J827" s="25" t="s">
        <v>1623</v>
      </c>
      <c r="K827" s="25" t="s">
        <v>1560</v>
      </c>
      <c r="L827" s="25" t="s">
        <v>1623</v>
      </c>
      <c r="M827" s="25" t="s">
        <v>11</v>
      </c>
      <c r="N827" s="25" t="s">
        <v>11</v>
      </c>
      <c r="O827" s="25" t="s">
        <v>3490</v>
      </c>
      <c r="P827" s="25" t="s">
        <v>11</v>
      </c>
      <c r="Q827" s="25" t="s">
        <v>3491</v>
      </c>
      <c r="R827" s="25" t="s">
        <v>11</v>
      </c>
      <c r="S827" s="25" t="s">
        <v>11</v>
      </c>
      <c r="T827" s="25" t="s">
        <v>1651</v>
      </c>
      <c r="U827" s="25" t="s">
        <v>16</v>
      </c>
      <c r="V827" s="25" t="s">
        <v>1569</v>
      </c>
      <c r="W827" s="25" t="s">
        <v>11</v>
      </c>
      <c r="X827" s="25">
        <v>0</v>
      </c>
      <c r="Y827" s="25" t="s">
        <v>11</v>
      </c>
      <c r="Z827" s="25" t="s">
        <v>1539</v>
      </c>
      <c r="AA827" s="25" t="s">
        <v>11</v>
      </c>
      <c r="AB827" s="25" t="s">
        <v>11</v>
      </c>
      <c r="AC827" s="25" t="s">
        <v>11</v>
      </c>
      <c r="AD827" s="25">
        <v>280</v>
      </c>
      <c r="AE827" s="25">
        <v>0</v>
      </c>
      <c r="AF827" s="25">
        <v>1880</v>
      </c>
      <c r="AG827" s="25" t="s">
        <v>1540</v>
      </c>
    </row>
    <row r="828" spans="1:33" s="19" customFormat="1">
      <c r="A828" s="25" t="s">
        <v>2221</v>
      </c>
      <c r="B828" s="25" t="s">
        <v>2222</v>
      </c>
      <c r="C828" s="25" t="s">
        <v>1541</v>
      </c>
      <c r="D828" s="25" t="s">
        <v>11</v>
      </c>
      <c r="E828" s="25" t="s">
        <v>11</v>
      </c>
      <c r="F828" s="25" t="s">
        <v>11</v>
      </c>
      <c r="G828" s="25" t="s">
        <v>11</v>
      </c>
      <c r="H828" s="25" t="s">
        <v>2223</v>
      </c>
      <c r="I828" s="25" t="s">
        <v>11</v>
      </c>
      <c r="J828" s="25" t="s">
        <v>11</v>
      </c>
      <c r="K828" s="25" t="s">
        <v>11</v>
      </c>
      <c r="L828" s="25" t="s">
        <v>1623</v>
      </c>
      <c r="M828" s="25" t="s">
        <v>1643</v>
      </c>
      <c r="N828" s="25" t="s">
        <v>11</v>
      </c>
      <c r="O828" s="25" t="s">
        <v>11</v>
      </c>
      <c r="P828" s="25" t="s">
        <v>11</v>
      </c>
      <c r="Q828" s="25" t="s">
        <v>11</v>
      </c>
      <c r="R828" s="25" t="s">
        <v>11</v>
      </c>
      <c r="S828" s="25" t="s">
        <v>11</v>
      </c>
      <c r="T828" s="25" t="s">
        <v>1644</v>
      </c>
      <c r="U828" s="25" t="s">
        <v>1544</v>
      </c>
      <c r="V828" s="25" t="s">
        <v>11</v>
      </c>
      <c r="W828" s="25" t="s">
        <v>11</v>
      </c>
      <c r="X828" s="25">
        <v>0</v>
      </c>
      <c r="Y828" s="25" t="s">
        <v>11</v>
      </c>
      <c r="Z828" s="25" t="s">
        <v>1645</v>
      </c>
      <c r="AA828" s="25" t="s">
        <v>1815</v>
      </c>
      <c r="AB828" s="25" t="s">
        <v>2220</v>
      </c>
      <c r="AC828" s="25" t="s">
        <v>11</v>
      </c>
      <c r="AD828" s="25">
        <v>0</v>
      </c>
      <c r="AE828" s="25">
        <v>0</v>
      </c>
      <c r="AF828" s="25">
        <v>0</v>
      </c>
      <c r="AG828" s="25" t="s">
        <v>7</v>
      </c>
    </row>
    <row r="829" spans="1:33" s="19" customFormat="1">
      <c r="A829" s="25" t="s">
        <v>3020</v>
      </c>
      <c r="B829" s="25" t="s">
        <v>3021</v>
      </c>
      <c r="C829" s="25" t="s">
        <v>1541</v>
      </c>
      <c r="D829" s="25" t="s">
        <v>11</v>
      </c>
      <c r="E829" s="25" t="s">
        <v>11</v>
      </c>
      <c r="F829" s="25" t="s">
        <v>11</v>
      </c>
      <c r="G829" s="25" t="s">
        <v>11</v>
      </c>
      <c r="H829" s="25" t="s">
        <v>1938</v>
      </c>
      <c r="I829" s="25" t="s">
        <v>1554</v>
      </c>
      <c r="J829" s="25" t="s">
        <v>1623</v>
      </c>
      <c r="K829" s="25" t="s">
        <v>3022</v>
      </c>
      <c r="L829" s="25" t="s">
        <v>1623</v>
      </c>
      <c r="M829" s="25" t="s">
        <v>11</v>
      </c>
      <c r="N829" s="25" t="s">
        <v>11</v>
      </c>
      <c r="O829" s="25" t="s">
        <v>11</v>
      </c>
      <c r="P829" s="25" t="s">
        <v>11</v>
      </c>
      <c r="Q829" s="25" t="s">
        <v>11</v>
      </c>
      <c r="R829" s="25" t="s">
        <v>11</v>
      </c>
      <c r="S829" s="25" t="s">
        <v>11</v>
      </c>
      <c r="T829" s="25" t="s">
        <v>1625</v>
      </c>
      <c r="U829" s="25" t="s">
        <v>10</v>
      </c>
      <c r="V829" s="25" t="s">
        <v>11</v>
      </c>
      <c r="W829" s="25" t="s">
        <v>11</v>
      </c>
      <c r="X829" s="25">
        <v>0</v>
      </c>
      <c r="Y829" s="25" t="s">
        <v>11</v>
      </c>
      <c r="Z829" s="25" t="s">
        <v>1539</v>
      </c>
      <c r="AA829" s="25" t="s">
        <v>11</v>
      </c>
      <c r="AB829" s="25" t="s">
        <v>11</v>
      </c>
      <c r="AC829" s="25" t="s">
        <v>11</v>
      </c>
      <c r="AD829" s="25">
        <v>560</v>
      </c>
      <c r="AE829" s="25">
        <v>0</v>
      </c>
      <c r="AF829" s="25">
        <v>10537.67</v>
      </c>
      <c r="AG829" s="25" t="s">
        <v>7531</v>
      </c>
    </row>
    <row r="830" spans="1:33" s="19" customFormat="1">
      <c r="A830" s="25" t="s">
        <v>2585</v>
      </c>
      <c r="B830" s="25" t="s">
        <v>2586</v>
      </c>
      <c r="C830" s="25" t="s">
        <v>1536</v>
      </c>
      <c r="D830" s="25" t="s">
        <v>11</v>
      </c>
      <c r="E830" s="25" t="s">
        <v>11</v>
      </c>
      <c r="F830" s="25" t="s">
        <v>11</v>
      </c>
      <c r="G830" s="25" t="s">
        <v>11</v>
      </c>
      <c r="H830" s="25" t="s">
        <v>2587</v>
      </c>
      <c r="I830" s="25" t="s">
        <v>11</v>
      </c>
      <c r="J830" s="25" t="s">
        <v>11</v>
      </c>
      <c r="K830" s="25" t="s">
        <v>11</v>
      </c>
      <c r="L830" s="25" t="s">
        <v>1623</v>
      </c>
      <c r="M830" s="25" t="s">
        <v>11</v>
      </c>
      <c r="N830" s="25" t="s">
        <v>11</v>
      </c>
      <c r="O830" s="25" t="s">
        <v>11</v>
      </c>
      <c r="P830" s="25" t="s">
        <v>11</v>
      </c>
      <c r="Q830" s="25" t="s">
        <v>11</v>
      </c>
      <c r="R830" s="25" t="s">
        <v>11</v>
      </c>
      <c r="S830" s="25" t="s">
        <v>11</v>
      </c>
      <c r="T830" s="25" t="s">
        <v>1768</v>
      </c>
      <c r="U830" s="25" t="s">
        <v>12</v>
      </c>
      <c r="V830" s="25" t="s">
        <v>11</v>
      </c>
      <c r="W830" s="25" t="s">
        <v>11</v>
      </c>
      <c r="X830" s="25">
        <v>0</v>
      </c>
      <c r="Y830" s="25" t="s">
        <v>11</v>
      </c>
      <c r="Z830" s="25" t="s">
        <v>1539</v>
      </c>
      <c r="AA830" s="25" t="s">
        <v>11</v>
      </c>
      <c r="AB830" s="25" t="s">
        <v>11</v>
      </c>
      <c r="AC830" s="25" t="s">
        <v>11</v>
      </c>
      <c r="AD830" s="25">
        <v>0</v>
      </c>
      <c r="AE830" s="25">
        <v>0</v>
      </c>
      <c r="AF830" s="25">
        <v>4253.6899999999996</v>
      </c>
      <c r="AG830" s="25" t="s">
        <v>7532</v>
      </c>
    </row>
    <row r="831" spans="1:33" s="19" customFormat="1">
      <c r="A831" s="25" t="s">
        <v>5066</v>
      </c>
      <c r="B831" s="25" t="s">
        <v>5067</v>
      </c>
      <c r="C831" s="25" t="s">
        <v>1541</v>
      </c>
      <c r="D831" s="25" t="s">
        <v>11</v>
      </c>
      <c r="E831" s="25" t="s">
        <v>11</v>
      </c>
      <c r="F831" s="25" t="s">
        <v>11</v>
      </c>
      <c r="G831" s="25" t="s">
        <v>11</v>
      </c>
      <c r="H831" s="25" t="s">
        <v>5068</v>
      </c>
      <c r="I831" s="25" t="s">
        <v>11</v>
      </c>
      <c r="J831" s="25" t="s">
        <v>11</v>
      </c>
      <c r="K831" s="25" t="s">
        <v>11</v>
      </c>
      <c r="L831" s="25" t="s">
        <v>1623</v>
      </c>
      <c r="M831" s="25" t="s">
        <v>11</v>
      </c>
      <c r="N831" s="25" t="s">
        <v>11</v>
      </c>
      <c r="O831" s="25" t="s">
        <v>11</v>
      </c>
      <c r="P831" s="25" t="s">
        <v>11</v>
      </c>
      <c r="Q831" s="25" t="s">
        <v>11</v>
      </c>
      <c r="R831" s="25" t="s">
        <v>11</v>
      </c>
      <c r="S831" s="25" t="s">
        <v>11</v>
      </c>
      <c r="T831" s="25" t="s">
        <v>1729</v>
      </c>
      <c r="U831" s="25" t="s">
        <v>12</v>
      </c>
      <c r="V831" s="25" t="s">
        <v>11</v>
      </c>
      <c r="W831" s="25" t="s">
        <v>11</v>
      </c>
      <c r="X831" s="25">
        <v>0</v>
      </c>
      <c r="Y831" s="25" t="s">
        <v>11</v>
      </c>
      <c r="Z831" s="25" t="s">
        <v>1539</v>
      </c>
      <c r="AA831" s="25" t="s">
        <v>11</v>
      </c>
      <c r="AB831" s="25" t="s">
        <v>11</v>
      </c>
      <c r="AC831" s="25" t="s">
        <v>11</v>
      </c>
      <c r="AD831" s="25">
        <v>560</v>
      </c>
      <c r="AE831" s="25">
        <v>0</v>
      </c>
      <c r="AF831" s="25">
        <v>44158.5</v>
      </c>
      <c r="AG831" s="25" t="s">
        <v>5069</v>
      </c>
    </row>
    <row r="832" spans="1:33" s="19" customFormat="1">
      <c r="A832" s="25" t="s">
        <v>3699</v>
      </c>
      <c r="B832" s="25" t="s">
        <v>3700</v>
      </c>
      <c r="C832" s="25" t="s">
        <v>1536</v>
      </c>
      <c r="D832" s="25" t="s">
        <v>11</v>
      </c>
      <c r="E832" s="25" t="s">
        <v>11</v>
      </c>
      <c r="F832" s="25" t="s">
        <v>11</v>
      </c>
      <c r="G832" s="25" t="s">
        <v>11</v>
      </c>
      <c r="H832" s="25" t="s">
        <v>3701</v>
      </c>
      <c r="I832" s="25" t="s">
        <v>11</v>
      </c>
      <c r="J832" s="25" t="s">
        <v>11</v>
      </c>
      <c r="K832" s="25" t="s">
        <v>11</v>
      </c>
      <c r="L832" s="25" t="s">
        <v>1623</v>
      </c>
      <c r="M832" s="25" t="s">
        <v>11</v>
      </c>
      <c r="N832" s="25" t="s">
        <v>11</v>
      </c>
      <c r="O832" s="25" t="s">
        <v>11</v>
      </c>
      <c r="P832" s="25" t="s">
        <v>11</v>
      </c>
      <c r="Q832" s="25" t="s">
        <v>11</v>
      </c>
      <c r="R832" s="25" t="s">
        <v>11</v>
      </c>
      <c r="S832" s="25" t="s">
        <v>11</v>
      </c>
      <c r="T832" s="25" t="s">
        <v>1651</v>
      </c>
      <c r="U832" s="25" t="s">
        <v>12</v>
      </c>
      <c r="V832" s="25" t="s">
        <v>11</v>
      </c>
      <c r="W832" s="25" t="s">
        <v>11</v>
      </c>
      <c r="X832" s="25">
        <v>0</v>
      </c>
      <c r="Y832" s="25" t="s">
        <v>11</v>
      </c>
      <c r="Z832" s="25" t="s">
        <v>1539</v>
      </c>
      <c r="AA832" s="25" t="s">
        <v>11</v>
      </c>
      <c r="AB832" s="25" t="s">
        <v>11</v>
      </c>
      <c r="AC832" s="25" t="s">
        <v>11</v>
      </c>
      <c r="AD832" s="25">
        <v>840</v>
      </c>
      <c r="AE832" s="25">
        <v>0</v>
      </c>
      <c r="AF832" s="25">
        <v>17019.900000000001</v>
      </c>
      <c r="AG832" s="25" t="s">
        <v>7533</v>
      </c>
    </row>
    <row r="833" spans="1:33" s="19" customFormat="1">
      <c r="A833" s="25" t="s">
        <v>2073</v>
      </c>
      <c r="B833" s="25" t="s">
        <v>2074</v>
      </c>
      <c r="C833" s="25" t="s">
        <v>1541</v>
      </c>
      <c r="D833" s="25" t="s">
        <v>11</v>
      </c>
      <c r="E833" s="25" t="s">
        <v>11</v>
      </c>
      <c r="F833" s="25" t="s">
        <v>11</v>
      </c>
      <c r="G833" s="25" t="s">
        <v>11</v>
      </c>
      <c r="H833" s="25" t="s">
        <v>2075</v>
      </c>
      <c r="I833" s="25" t="s">
        <v>11</v>
      </c>
      <c r="J833" s="25" t="s">
        <v>11</v>
      </c>
      <c r="K833" s="25" t="s">
        <v>11</v>
      </c>
      <c r="L833" s="25" t="s">
        <v>1623</v>
      </c>
      <c r="M833" s="25" t="s">
        <v>1643</v>
      </c>
      <c r="N833" s="25" t="s">
        <v>11</v>
      </c>
      <c r="O833" s="25" t="s">
        <v>11</v>
      </c>
      <c r="P833" s="25" t="s">
        <v>11</v>
      </c>
      <c r="Q833" s="25" t="s">
        <v>11</v>
      </c>
      <c r="R833" s="25" t="s">
        <v>11</v>
      </c>
      <c r="S833" s="25" t="s">
        <v>11</v>
      </c>
      <c r="T833" s="25" t="s">
        <v>1644</v>
      </c>
      <c r="U833" s="25" t="s">
        <v>1544</v>
      </c>
      <c r="V833" s="25" t="s">
        <v>11</v>
      </c>
      <c r="W833" s="25" t="s">
        <v>11</v>
      </c>
      <c r="X833" s="25">
        <v>0</v>
      </c>
      <c r="Y833" s="25" t="s">
        <v>11</v>
      </c>
      <c r="Z833" s="25" t="s">
        <v>1539</v>
      </c>
      <c r="AA833" s="25" t="s">
        <v>11</v>
      </c>
      <c r="AB833" s="25" t="s">
        <v>11</v>
      </c>
      <c r="AC833" s="25" t="s">
        <v>11</v>
      </c>
      <c r="AD833" s="25">
        <v>0</v>
      </c>
      <c r="AE833" s="25">
        <v>0</v>
      </c>
      <c r="AF833" s="25">
        <v>48799.79</v>
      </c>
      <c r="AG833" s="25" t="s">
        <v>7534</v>
      </c>
    </row>
    <row r="834" spans="1:33" s="19" customFormat="1">
      <c r="A834" s="25" t="s">
        <v>4165</v>
      </c>
      <c r="B834" s="25" t="s">
        <v>4166</v>
      </c>
      <c r="C834" s="25" t="s">
        <v>1541</v>
      </c>
      <c r="D834" s="25" t="s">
        <v>11</v>
      </c>
      <c r="E834" s="25" t="s">
        <v>11</v>
      </c>
      <c r="F834" s="25" t="s">
        <v>11</v>
      </c>
      <c r="G834" s="25" t="s">
        <v>11</v>
      </c>
      <c r="H834" s="25" t="s">
        <v>4167</v>
      </c>
      <c r="I834" s="25" t="s">
        <v>11</v>
      </c>
      <c r="J834" s="25" t="s">
        <v>11</v>
      </c>
      <c r="K834" s="25" t="s">
        <v>11</v>
      </c>
      <c r="L834" s="25" t="s">
        <v>1623</v>
      </c>
      <c r="M834" s="25" t="s">
        <v>11</v>
      </c>
      <c r="N834" s="25" t="s">
        <v>11</v>
      </c>
      <c r="O834" s="25" t="s">
        <v>11</v>
      </c>
      <c r="P834" s="25" t="s">
        <v>11</v>
      </c>
      <c r="Q834" s="25" t="s">
        <v>11</v>
      </c>
      <c r="R834" s="25" t="s">
        <v>11</v>
      </c>
      <c r="S834" s="25" t="s">
        <v>11</v>
      </c>
      <c r="T834" s="25" t="s">
        <v>4168</v>
      </c>
      <c r="U834" s="25" t="s">
        <v>10</v>
      </c>
      <c r="V834" s="25" t="s">
        <v>11</v>
      </c>
      <c r="W834" s="25" t="s">
        <v>11</v>
      </c>
      <c r="X834" s="25">
        <v>0</v>
      </c>
      <c r="Y834" s="25" t="s">
        <v>11</v>
      </c>
      <c r="Z834" s="25" t="s">
        <v>1539</v>
      </c>
      <c r="AA834" s="25" t="s">
        <v>11</v>
      </c>
      <c r="AB834" s="25" t="s">
        <v>11</v>
      </c>
      <c r="AC834" s="25" t="s">
        <v>11</v>
      </c>
      <c r="AD834" s="25">
        <v>0</v>
      </c>
      <c r="AE834" s="25">
        <v>0</v>
      </c>
      <c r="AF834" s="25">
        <v>16926.43</v>
      </c>
      <c r="AG834" s="25" t="s">
        <v>7535</v>
      </c>
    </row>
    <row r="835" spans="1:33" s="19" customFormat="1">
      <c r="A835" s="25" t="s">
        <v>3415</v>
      </c>
      <c r="B835" s="25" t="s">
        <v>3416</v>
      </c>
      <c r="C835" s="25" t="s">
        <v>1536</v>
      </c>
      <c r="D835" s="25" t="s">
        <v>11</v>
      </c>
      <c r="E835" s="25" t="s">
        <v>11</v>
      </c>
      <c r="F835" s="25" t="s">
        <v>11</v>
      </c>
      <c r="G835" s="25" t="s">
        <v>11</v>
      </c>
      <c r="H835" s="25" t="s">
        <v>3417</v>
      </c>
      <c r="I835" s="25" t="s">
        <v>11</v>
      </c>
      <c r="J835" s="25" t="s">
        <v>11</v>
      </c>
      <c r="K835" s="25" t="s">
        <v>11</v>
      </c>
      <c r="L835" s="25" t="s">
        <v>1623</v>
      </c>
      <c r="M835" s="25" t="s">
        <v>11</v>
      </c>
      <c r="N835" s="25" t="s">
        <v>11</v>
      </c>
      <c r="O835" s="25" t="s">
        <v>11</v>
      </c>
      <c r="P835" s="25" t="s">
        <v>11</v>
      </c>
      <c r="Q835" s="25" t="s">
        <v>11</v>
      </c>
      <c r="R835" s="25" t="s">
        <v>11</v>
      </c>
      <c r="S835" s="25" t="s">
        <v>11</v>
      </c>
      <c r="T835" s="25" t="s">
        <v>1775</v>
      </c>
      <c r="U835" s="25" t="s">
        <v>14</v>
      </c>
      <c r="V835" s="25" t="s">
        <v>11</v>
      </c>
      <c r="W835" s="25" t="s">
        <v>11</v>
      </c>
      <c r="X835" s="25">
        <v>0</v>
      </c>
      <c r="Y835" s="25" t="s">
        <v>11</v>
      </c>
      <c r="Z835" s="25" t="s">
        <v>1539</v>
      </c>
      <c r="AA835" s="25" t="s">
        <v>11</v>
      </c>
      <c r="AB835" s="25" t="s">
        <v>11</v>
      </c>
      <c r="AC835" s="25" t="s">
        <v>11</v>
      </c>
      <c r="AD835" s="25">
        <v>4200</v>
      </c>
      <c r="AE835" s="25">
        <v>0</v>
      </c>
      <c r="AF835" s="25">
        <v>32287.5</v>
      </c>
      <c r="AG835" s="25" t="s">
        <v>7536</v>
      </c>
    </row>
    <row r="836" spans="1:33" s="19" customFormat="1">
      <c r="A836" s="25" t="s">
        <v>4095</v>
      </c>
      <c r="B836" s="25" t="s">
        <v>4096</v>
      </c>
      <c r="C836" s="25" t="s">
        <v>1541</v>
      </c>
      <c r="D836" s="25" t="s">
        <v>11</v>
      </c>
      <c r="E836" s="25" t="s">
        <v>11</v>
      </c>
      <c r="F836" s="25" t="s">
        <v>11</v>
      </c>
      <c r="G836" s="25" t="s">
        <v>11</v>
      </c>
      <c r="H836" s="25" t="s">
        <v>4097</v>
      </c>
      <c r="I836" s="25" t="s">
        <v>11</v>
      </c>
      <c r="J836" s="25" t="s">
        <v>11</v>
      </c>
      <c r="K836" s="25" t="s">
        <v>11</v>
      </c>
      <c r="L836" s="25" t="s">
        <v>1623</v>
      </c>
      <c r="M836" s="25" t="s">
        <v>11</v>
      </c>
      <c r="N836" s="25" t="s">
        <v>11</v>
      </c>
      <c r="O836" s="25" t="s">
        <v>11</v>
      </c>
      <c r="P836" s="25" t="s">
        <v>11</v>
      </c>
      <c r="Q836" s="25" t="s">
        <v>11</v>
      </c>
      <c r="R836" s="25" t="s">
        <v>11</v>
      </c>
      <c r="S836" s="25" t="s">
        <v>11</v>
      </c>
      <c r="T836" s="25" t="s">
        <v>4098</v>
      </c>
      <c r="U836" s="25" t="s">
        <v>1544</v>
      </c>
      <c r="V836" s="25" t="s">
        <v>11</v>
      </c>
      <c r="W836" s="25" t="s">
        <v>11</v>
      </c>
      <c r="X836" s="25">
        <v>0</v>
      </c>
      <c r="Y836" s="25" t="s">
        <v>11</v>
      </c>
      <c r="Z836" s="25" t="s">
        <v>1539</v>
      </c>
      <c r="AA836" s="25" t="s">
        <v>11</v>
      </c>
      <c r="AB836" s="25" t="s">
        <v>11</v>
      </c>
      <c r="AC836" s="25" t="s">
        <v>11</v>
      </c>
      <c r="AD836" s="25">
        <v>1910</v>
      </c>
      <c r="AE836" s="25">
        <v>0</v>
      </c>
      <c r="AF836" s="25">
        <v>13825</v>
      </c>
      <c r="AG836" s="25" t="s">
        <v>7537</v>
      </c>
    </row>
    <row r="837" spans="1:33" s="19" customFormat="1">
      <c r="A837" s="25" t="s">
        <v>2196</v>
      </c>
      <c r="B837" s="25" t="s">
        <v>2197</v>
      </c>
      <c r="C837" s="25" t="s">
        <v>1536</v>
      </c>
      <c r="D837" s="25" t="s">
        <v>11</v>
      </c>
      <c r="E837" s="25" t="s">
        <v>11</v>
      </c>
      <c r="F837" s="25" t="s">
        <v>11</v>
      </c>
      <c r="G837" s="25" t="s">
        <v>11</v>
      </c>
      <c r="H837" s="25" t="s">
        <v>1656</v>
      </c>
      <c r="I837" s="25" t="s">
        <v>11</v>
      </c>
      <c r="J837" s="25" t="s">
        <v>11</v>
      </c>
      <c r="K837" s="25" t="s">
        <v>11</v>
      </c>
      <c r="L837" s="25" t="s">
        <v>1623</v>
      </c>
      <c r="M837" s="25" t="s">
        <v>11</v>
      </c>
      <c r="N837" s="25" t="s">
        <v>11</v>
      </c>
      <c r="O837" s="25" t="s">
        <v>11</v>
      </c>
      <c r="P837" s="25" t="s">
        <v>11</v>
      </c>
      <c r="Q837" s="25" t="s">
        <v>11</v>
      </c>
      <c r="R837" s="25" t="s">
        <v>11</v>
      </c>
      <c r="S837" s="25" t="s">
        <v>11</v>
      </c>
      <c r="T837" s="25" t="s">
        <v>1633</v>
      </c>
      <c r="U837" s="25" t="s">
        <v>13</v>
      </c>
      <c r="V837" s="25" t="s">
        <v>11</v>
      </c>
      <c r="W837" s="25" t="s">
        <v>11</v>
      </c>
      <c r="X837" s="25">
        <v>0</v>
      </c>
      <c r="Y837" s="25" t="s">
        <v>11</v>
      </c>
      <c r="Z837" s="25" t="s">
        <v>1539</v>
      </c>
      <c r="AA837" s="25" t="s">
        <v>11</v>
      </c>
      <c r="AB837" s="25" t="s">
        <v>11</v>
      </c>
      <c r="AC837" s="25" t="s">
        <v>11</v>
      </c>
      <c r="AD837" s="25">
        <v>280</v>
      </c>
      <c r="AE837" s="25">
        <v>0</v>
      </c>
      <c r="AF837" s="25">
        <v>9023.52</v>
      </c>
      <c r="AG837" s="25" t="s">
        <v>2198</v>
      </c>
    </row>
    <row r="838" spans="1:33" s="19" customFormat="1">
      <c r="A838" s="25" t="s">
        <v>3081</v>
      </c>
      <c r="B838" s="25" t="s">
        <v>3082</v>
      </c>
      <c r="C838" s="25" t="s">
        <v>1541</v>
      </c>
      <c r="D838" s="25" t="s">
        <v>11</v>
      </c>
      <c r="E838" s="25" t="s">
        <v>11</v>
      </c>
      <c r="F838" s="25" t="s">
        <v>11</v>
      </c>
      <c r="G838" s="25" t="s">
        <v>11</v>
      </c>
      <c r="H838" s="25" t="s">
        <v>3083</v>
      </c>
      <c r="I838" s="25" t="s">
        <v>11</v>
      </c>
      <c r="J838" s="25" t="s">
        <v>11</v>
      </c>
      <c r="K838" s="25" t="s">
        <v>11</v>
      </c>
      <c r="L838" s="25" t="s">
        <v>1623</v>
      </c>
      <c r="M838" s="25" t="s">
        <v>11</v>
      </c>
      <c r="N838" s="25" t="s">
        <v>11</v>
      </c>
      <c r="O838" s="25" t="s">
        <v>11</v>
      </c>
      <c r="P838" s="25" t="s">
        <v>11</v>
      </c>
      <c r="Q838" s="25" t="s">
        <v>11</v>
      </c>
      <c r="R838" s="25" t="s">
        <v>11</v>
      </c>
      <c r="S838" s="25" t="s">
        <v>11</v>
      </c>
      <c r="T838" s="25" t="s">
        <v>1633</v>
      </c>
      <c r="U838" s="25" t="s">
        <v>10</v>
      </c>
      <c r="V838" s="25" t="s">
        <v>11</v>
      </c>
      <c r="W838" s="25" t="s">
        <v>11</v>
      </c>
      <c r="X838" s="25">
        <v>0</v>
      </c>
      <c r="Y838" s="25" t="s">
        <v>11</v>
      </c>
      <c r="Z838" s="25" t="s">
        <v>1539</v>
      </c>
      <c r="AA838" s="25" t="s">
        <v>11</v>
      </c>
      <c r="AB838" s="25" t="s">
        <v>11</v>
      </c>
      <c r="AC838" s="25" t="s">
        <v>11</v>
      </c>
      <c r="AD838" s="25">
        <v>2520</v>
      </c>
      <c r="AE838" s="25">
        <v>0</v>
      </c>
      <c r="AF838" s="25">
        <v>20275.2</v>
      </c>
      <c r="AG838" s="25" t="s">
        <v>7538</v>
      </c>
    </row>
    <row r="839" spans="1:33" s="19" customFormat="1">
      <c r="A839" s="25" t="s">
        <v>2426</v>
      </c>
      <c r="B839" s="25" t="s">
        <v>2427</v>
      </c>
      <c r="C839" s="25" t="s">
        <v>1536</v>
      </c>
      <c r="D839" s="25" t="s">
        <v>11</v>
      </c>
      <c r="E839" s="25" t="s">
        <v>11</v>
      </c>
      <c r="F839" s="25" t="s">
        <v>11</v>
      </c>
      <c r="G839" s="25" t="s">
        <v>11</v>
      </c>
      <c r="H839" s="25" t="s">
        <v>2428</v>
      </c>
      <c r="I839" s="25" t="s">
        <v>11</v>
      </c>
      <c r="J839" s="25" t="s">
        <v>11</v>
      </c>
      <c r="K839" s="25" t="s">
        <v>11</v>
      </c>
      <c r="L839" s="25" t="s">
        <v>1623</v>
      </c>
      <c r="M839" s="25" t="s">
        <v>11</v>
      </c>
      <c r="N839" s="25" t="s">
        <v>11</v>
      </c>
      <c r="O839" s="25" t="s">
        <v>11</v>
      </c>
      <c r="P839" s="25" t="s">
        <v>11</v>
      </c>
      <c r="Q839" s="25" t="s">
        <v>11</v>
      </c>
      <c r="R839" s="25" t="s">
        <v>11</v>
      </c>
      <c r="S839" s="25" t="s">
        <v>11</v>
      </c>
      <c r="T839" s="25" t="s">
        <v>1633</v>
      </c>
      <c r="U839" s="25" t="s">
        <v>10</v>
      </c>
      <c r="V839" s="25" t="s">
        <v>11</v>
      </c>
      <c r="W839" s="25" t="s">
        <v>11</v>
      </c>
      <c r="X839" s="25">
        <v>0</v>
      </c>
      <c r="Y839" s="25" t="s">
        <v>11</v>
      </c>
      <c r="Z839" s="25" t="s">
        <v>1539</v>
      </c>
      <c r="AA839" s="25" t="s">
        <v>11</v>
      </c>
      <c r="AB839" s="25" t="s">
        <v>11</v>
      </c>
      <c r="AC839" s="25" t="s">
        <v>11</v>
      </c>
      <c r="AD839" s="25">
        <v>1680</v>
      </c>
      <c r="AE839" s="25">
        <v>0</v>
      </c>
      <c r="AF839" s="25">
        <v>16933.52</v>
      </c>
      <c r="AG839" s="25" t="s">
        <v>7539</v>
      </c>
    </row>
    <row r="840" spans="1:33" s="19" customFormat="1">
      <c r="A840" s="25" t="s">
        <v>4691</v>
      </c>
      <c r="B840" s="25" t="s">
        <v>4692</v>
      </c>
      <c r="C840" s="25" t="s">
        <v>1541</v>
      </c>
      <c r="D840" s="25" t="s">
        <v>11</v>
      </c>
      <c r="E840" s="25" t="s">
        <v>11</v>
      </c>
      <c r="F840" s="25" t="s">
        <v>4693</v>
      </c>
      <c r="G840" s="25" t="s">
        <v>1966</v>
      </c>
      <c r="H840" s="25" t="s">
        <v>4381</v>
      </c>
      <c r="I840" s="25" t="s">
        <v>1547</v>
      </c>
      <c r="J840" s="25" t="s">
        <v>1623</v>
      </c>
      <c r="K840" s="25" t="s">
        <v>1537</v>
      </c>
      <c r="L840" s="25" t="s">
        <v>1623</v>
      </c>
      <c r="M840" s="25" t="s">
        <v>11</v>
      </c>
      <c r="N840" s="25" t="s">
        <v>11</v>
      </c>
      <c r="O840" s="25" t="s">
        <v>11</v>
      </c>
      <c r="P840" s="25" t="s">
        <v>11</v>
      </c>
      <c r="Q840" s="25" t="s">
        <v>11</v>
      </c>
      <c r="R840" s="25" t="s">
        <v>11</v>
      </c>
      <c r="S840" s="25" t="s">
        <v>11</v>
      </c>
      <c r="T840" s="25" t="s">
        <v>4694</v>
      </c>
      <c r="U840" s="25" t="s">
        <v>1544</v>
      </c>
      <c r="V840" s="25" t="s">
        <v>11</v>
      </c>
      <c r="W840" s="25" t="s">
        <v>11</v>
      </c>
      <c r="X840" s="25">
        <v>0</v>
      </c>
      <c r="Y840" s="25" t="s">
        <v>11</v>
      </c>
      <c r="Z840" s="25" t="s">
        <v>1539</v>
      </c>
      <c r="AA840" s="25" t="s">
        <v>11</v>
      </c>
      <c r="AB840" s="25" t="s">
        <v>11</v>
      </c>
      <c r="AC840" s="25" t="s">
        <v>11</v>
      </c>
      <c r="AD840" s="25">
        <v>980</v>
      </c>
      <c r="AE840" s="25">
        <v>0</v>
      </c>
      <c r="AF840" s="25">
        <v>0</v>
      </c>
      <c r="AG840" s="25" t="s">
        <v>1545</v>
      </c>
    </row>
    <row r="841" spans="1:33" s="19" customFormat="1">
      <c r="A841" s="25" t="s">
        <v>3965</v>
      </c>
      <c r="B841" s="25" t="s">
        <v>3966</v>
      </c>
      <c r="C841" s="25" t="s">
        <v>1541</v>
      </c>
      <c r="D841" s="25" t="s">
        <v>11</v>
      </c>
      <c r="E841" s="25" t="s">
        <v>11</v>
      </c>
      <c r="F841" s="25" t="s">
        <v>11</v>
      </c>
      <c r="G841" s="25" t="s">
        <v>11</v>
      </c>
      <c r="H841" s="25" t="s">
        <v>3967</v>
      </c>
      <c r="I841" s="25" t="s">
        <v>11</v>
      </c>
      <c r="J841" s="25" t="s">
        <v>11</v>
      </c>
      <c r="K841" s="25" t="s">
        <v>11</v>
      </c>
      <c r="L841" s="25" t="s">
        <v>1623</v>
      </c>
      <c r="M841" s="25" t="s">
        <v>11</v>
      </c>
      <c r="N841" s="25" t="s">
        <v>11</v>
      </c>
      <c r="O841" s="25" t="s">
        <v>11</v>
      </c>
      <c r="P841" s="25" t="s">
        <v>11</v>
      </c>
      <c r="Q841" s="25" t="s">
        <v>11</v>
      </c>
      <c r="R841" s="25" t="s">
        <v>11</v>
      </c>
      <c r="S841" s="25" t="s">
        <v>11</v>
      </c>
      <c r="T841" s="25" t="s">
        <v>1670</v>
      </c>
      <c r="U841" s="25" t="s">
        <v>12</v>
      </c>
      <c r="V841" s="25" t="s">
        <v>11</v>
      </c>
      <c r="W841" s="25" t="s">
        <v>11</v>
      </c>
      <c r="X841" s="25">
        <v>0</v>
      </c>
      <c r="Y841" s="25" t="s">
        <v>11</v>
      </c>
      <c r="Z841" s="25" t="s">
        <v>1645</v>
      </c>
      <c r="AA841" s="25" t="s">
        <v>1707</v>
      </c>
      <c r="AB841" s="25" t="s">
        <v>1940</v>
      </c>
      <c r="AC841" s="25" t="s">
        <v>11</v>
      </c>
      <c r="AD841" s="25">
        <v>0</v>
      </c>
      <c r="AE841" s="25">
        <v>0</v>
      </c>
      <c r="AF841" s="25">
        <v>0</v>
      </c>
      <c r="AG841" s="25" t="s">
        <v>7</v>
      </c>
    </row>
    <row r="842" spans="1:33" s="19" customFormat="1">
      <c r="A842" s="25" t="s">
        <v>3480</v>
      </c>
      <c r="B842" s="25" t="s">
        <v>3481</v>
      </c>
      <c r="C842" s="25" t="s">
        <v>1536</v>
      </c>
      <c r="D842" s="25" t="s">
        <v>11</v>
      </c>
      <c r="E842" s="25" t="s">
        <v>11</v>
      </c>
      <c r="F842" s="25" t="s">
        <v>11</v>
      </c>
      <c r="G842" s="25" t="s">
        <v>11</v>
      </c>
      <c r="H842" s="25" t="s">
        <v>3482</v>
      </c>
      <c r="I842" s="25" t="s">
        <v>1547</v>
      </c>
      <c r="J842" s="25" t="s">
        <v>1623</v>
      </c>
      <c r="K842" s="25" t="s">
        <v>3483</v>
      </c>
      <c r="L842" s="25" t="s">
        <v>1623</v>
      </c>
      <c r="M842" s="25" t="s">
        <v>11</v>
      </c>
      <c r="N842" s="25" t="s">
        <v>11</v>
      </c>
      <c r="O842" s="25" t="s">
        <v>11</v>
      </c>
      <c r="P842" s="25" t="s">
        <v>11</v>
      </c>
      <c r="Q842" s="25" t="s">
        <v>11</v>
      </c>
      <c r="R842" s="25" t="s">
        <v>11</v>
      </c>
      <c r="S842" s="25" t="s">
        <v>11</v>
      </c>
      <c r="T842" s="25" t="s">
        <v>1858</v>
      </c>
      <c r="U842" s="25" t="s">
        <v>1563</v>
      </c>
      <c r="V842" s="25" t="s">
        <v>11</v>
      </c>
      <c r="W842" s="25" t="s">
        <v>11</v>
      </c>
      <c r="X842" s="25">
        <v>0</v>
      </c>
      <c r="Y842" s="25" t="s">
        <v>11</v>
      </c>
      <c r="Z842" s="25" t="s">
        <v>1539</v>
      </c>
      <c r="AA842" s="25" t="s">
        <v>11</v>
      </c>
      <c r="AB842" s="25" t="s">
        <v>11</v>
      </c>
      <c r="AC842" s="25" t="s">
        <v>11</v>
      </c>
      <c r="AD842" s="25">
        <v>230</v>
      </c>
      <c r="AE842" s="25">
        <v>0</v>
      </c>
      <c r="AF842" s="25">
        <v>6647.5</v>
      </c>
      <c r="AG842" s="25" t="s">
        <v>7540</v>
      </c>
    </row>
    <row r="843" spans="1:33" s="19" customFormat="1">
      <c r="A843" s="25" t="s">
        <v>2968</v>
      </c>
      <c r="B843" s="25" t="s">
        <v>2969</v>
      </c>
      <c r="C843" s="25" t="s">
        <v>1541</v>
      </c>
      <c r="D843" s="25" t="s">
        <v>11</v>
      </c>
      <c r="E843" s="25" t="s">
        <v>11</v>
      </c>
      <c r="F843" s="25" t="s">
        <v>2970</v>
      </c>
      <c r="G843" s="25" t="s">
        <v>1630</v>
      </c>
      <c r="H843" s="25" t="s">
        <v>2931</v>
      </c>
      <c r="I843" s="25" t="s">
        <v>1547</v>
      </c>
      <c r="J843" s="25" t="s">
        <v>1623</v>
      </c>
      <c r="K843" s="25" t="s">
        <v>1537</v>
      </c>
      <c r="L843" s="25" t="s">
        <v>1623</v>
      </c>
      <c r="M843" s="25" t="s">
        <v>11</v>
      </c>
      <c r="N843" s="25" t="s">
        <v>11</v>
      </c>
      <c r="O843" s="25" t="s">
        <v>2931</v>
      </c>
      <c r="P843" s="25" t="s">
        <v>11</v>
      </c>
      <c r="Q843" s="25" t="s">
        <v>11</v>
      </c>
      <c r="R843" s="25" t="s">
        <v>11</v>
      </c>
      <c r="S843" s="25" t="s">
        <v>11</v>
      </c>
      <c r="T843" s="25" t="s">
        <v>1651</v>
      </c>
      <c r="U843" s="25" t="s">
        <v>16</v>
      </c>
      <c r="V843" s="25" t="s">
        <v>11</v>
      </c>
      <c r="W843" s="25" t="s">
        <v>11</v>
      </c>
      <c r="X843" s="25">
        <v>0</v>
      </c>
      <c r="Y843" s="25" t="s">
        <v>11</v>
      </c>
      <c r="Z843" s="25" t="s">
        <v>1539</v>
      </c>
      <c r="AA843" s="25" t="s">
        <v>11</v>
      </c>
      <c r="AB843" s="25" t="s">
        <v>11</v>
      </c>
      <c r="AC843" s="25" t="s">
        <v>11</v>
      </c>
      <c r="AD843" s="25">
        <v>280</v>
      </c>
      <c r="AE843" s="25">
        <v>0</v>
      </c>
      <c r="AF843" s="25">
        <v>1880</v>
      </c>
      <c r="AG843" s="25" t="s">
        <v>1540</v>
      </c>
    </row>
    <row r="844" spans="1:33" s="19" customFormat="1">
      <c r="A844" s="25" t="s">
        <v>3706</v>
      </c>
      <c r="B844" s="25" t="s">
        <v>3707</v>
      </c>
      <c r="C844" s="25" t="s">
        <v>1536</v>
      </c>
      <c r="D844" s="25" t="s">
        <v>11</v>
      </c>
      <c r="E844" s="25" t="s">
        <v>11</v>
      </c>
      <c r="F844" s="25" t="s">
        <v>11</v>
      </c>
      <c r="G844" s="25" t="s">
        <v>11</v>
      </c>
      <c r="H844" s="25" t="s">
        <v>3708</v>
      </c>
      <c r="I844" s="25" t="s">
        <v>11</v>
      </c>
      <c r="J844" s="25" t="s">
        <v>11</v>
      </c>
      <c r="K844" s="25" t="s">
        <v>11</v>
      </c>
      <c r="L844" s="25" t="s">
        <v>1623</v>
      </c>
      <c r="M844" s="25" t="s">
        <v>11</v>
      </c>
      <c r="N844" s="25" t="s">
        <v>11</v>
      </c>
      <c r="O844" s="25" t="s">
        <v>11</v>
      </c>
      <c r="P844" s="25" t="s">
        <v>11</v>
      </c>
      <c r="Q844" s="25" t="s">
        <v>11</v>
      </c>
      <c r="R844" s="25" t="s">
        <v>11</v>
      </c>
      <c r="S844" s="25" t="s">
        <v>11</v>
      </c>
      <c r="T844" s="25" t="s">
        <v>1768</v>
      </c>
      <c r="U844" s="25" t="s">
        <v>14</v>
      </c>
      <c r="V844" s="25" t="s">
        <v>11</v>
      </c>
      <c r="W844" s="25" t="s">
        <v>11</v>
      </c>
      <c r="X844" s="25">
        <v>0</v>
      </c>
      <c r="Y844" s="25" t="s">
        <v>11</v>
      </c>
      <c r="Z844" s="25" t="s">
        <v>1539</v>
      </c>
      <c r="AA844" s="25" t="s">
        <v>11</v>
      </c>
      <c r="AB844" s="25" t="s">
        <v>11</v>
      </c>
      <c r="AC844" s="25" t="s">
        <v>11</v>
      </c>
      <c r="AD844" s="25">
        <v>4200</v>
      </c>
      <c r="AE844" s="25">
        <v>0</v>
      </c>
      <c r="AF844" s="25">
        <v>28700</v>
      </c>
      <c r="AG844" s="25" t="s">
        <v>7541</v>
      </c>
    </row>
    <row r="845" spans="1:33" s="19" customFormat="1">
      <c r="A845" s="25" t="s">
        <v>3958</v>
      </c>
      <c r="B845" s="25" t="s">
        <v>3959</v>
      </c>
      <c r="C845" s="25" t="s">
        <v>1541</v>
      </c>
      <c r="D845" s="25" t="s">
        <v>11</v>
      </c>
      <c r="E845" s="25" t="s">
        <v>11</v>
      </c>
      <c r="F845" s="25" t="s">
        <v>3960</v>
      </c>
      <c r="G845" s="25" t="s">
        <v>1564</v>
      </c>
      <c r="H845" s="25" t="s">
        <v>3961</v>
      </c>
      <c r="I845" s="25" t="s">
        <v>1554</v>
      </c>
      <c r="J845" s="25" t="s">
        <v>1623</v>
      </c>
      <c r="K845" s="25" t="s">
        <v>2039</v>
      </c>
      <c r="L845" s="25" t="s">
        <v>1623</v>
      </c>
      <c r="M845" s="25" t="s">
        <v>11</v>
      </c>
      <c r="N845" s="25" t="s">
        <v>11</v>
      </c>
      <c r="O845" s="25" t="s">
        <v>11</v>
      </c>
      <c r="P845" s="25" t="s">
        <v>11</v>
      </c>
      <c r="Q845" s="25" t="s">
        <v>11</v>
      </c>
      <c r="R845" s="25" t="s">
        <v>11</v>
      </c>
      <c r="S845" s="25" t="s">
        <v>11</v>
      </c>
      <c r="T845" s="25" t="s">
        <v>1651</v>
      </c>
      <c r="U845" s="25" t="s">
        <v>10</v>
      </c>
      <c r="V845" s="25" t="s">
        <v>11</v>
      </c>
      <c r="W845" s="25" t="s">
        <v>11</v>
      </c>
      <c r="X845" s="25">
        <v>0</v>
      </c>
      <c r="Y845" s="25" t="s">
        <v>11</v>
      </c>
      <c r="Z845" s="25" t="s">
        <v>1539</v>
      </c>
      <c r="AA845" s="25" t="s">
        <v>11</v>
      </c>
      <c r="AB845" s="25" t="s">
        <v>11</v>
      </c>
      <c r="AC845" s="25" t="s">
        <v>11</v>
      </c>
      <c r="AD845" s="25">
        <v>0</v>
      </c>
      <c r="AE845" s="25">
        <v>0</v>
      </c>
      <c r="AF845" s="25">
        <v>6380</v>
      </c>
      <c r="AG845" s="25" t="s">
        <v>3630</v>
      </c>
    </row>
    <row r="846" spans="1:33" s="19" customFormat="1">
      <c r="A846" s="25" t="s">
        <v>4271</v>
      </c>
      <c r="B846" s="25" t="s">
        <v>4272</v>
      </c>
      <c r="C846" s="25" t="s">
        <v>1541</v>
      </c>
      <c r="D846" s="25" t="s">
        <v>11</v>
      </c>
      <c r="E846" s="25" t="s">
        <v>11</v>
      </c>
      <c r="F846" s="25" t="s">
        <v>11</v>
      </c>
      <c r="G846" s="25" t="s">
        <v>11</v>
      </c>
      <c r="H846" s="25" t="s">
        <v>4273</v>
      </c>
      <c r="I846" s="25" t="s">
        <v>1550</v>
      </c>
      <c r="J846" s="25" t="s">
        <v>1623</v>
      </c>
      <c r="K846" s="25" t="s">
        <v>1558</v>
      </c>
      <c r="L846" s="25" t="s">
        <v>1623</v>
      </c>
      <c r="M846" s="25" t="s">
        <v>11</v>
      </c>
      <c r="N846" s="25" t="s">
        <v>11</v>
      </c>
      <c r="O846" s="25" t="s">
        <v>4273</v>
      </c>
      <c r="P846" s="25" t="s">
        <v>11</v>
      </c>
      <c r="Q846" s="25" t="s">
        <v>11</v>
      </c>
      <c r="R846" s="25" t="s">
        <v>11</v>
      </c>
      <c r="S846" s="25" t="s">
        <v>11</v>
      </c>
      <c r="T846" s="25" t="s">
        <v>11</v>
      </c>
      <c r="U846" s="25" t="s">
        <v>1563</v>
      </c>
      <c r="V846" s="25" t="s">
        <v>11</v>
      </c>
      <c r="W846" s="25" t="s">
        <v>11</v>
      </c>
      <c r="X846" s="25">
        <v>0</v>
      </c>
      <c r="Y846" s="25" t="s">
        <v>11</v>
      </c>
      <c r="Z846" s="25" t="s">
        <v>1539</v>
      </c>
      <c r="AA846" s="25" t="s">
        <v>11</v>
      </c>
      <c r="AB846" s="25" t="s">
        <v>11</v>
      </c>
      <c r="AC846" s="25" t="s">
        <v>11</v>
      </c>
      <c r="AD846" s="25">
        <v>230</v>
      </c>
      <c r="AE846" s="25">
        <v>0</v>
      </c>
      <c r="AF846" s="25">
        <v>980</v>
      </c>
      <c r="AG846" s="25" t="s">
        <v>1549</v>
      </c>
    </row>
    <row r="847" spans="1:33" s="19" customFormat="1">
      <c r="A847" s="25" t="s">
        <v>5248</v>
      </c>
      <c r="B847" s="25" t="s">
        <v>5249</v>
      </c>
      <c r="C847" s="25" t="s">
        <v>1541</v>
      </c>
      <c r="D847" s="25" t="s">
        <v>11</v>
      </c>
      <c r="E847" s="25" t="s">
        <v>11</v>
      </c>
      <c r="F847" s="25" t="s">
        <v>11</v>
      </c>
      <c r="G847" s="25" t="s">
        <v>11</v>
      </c>
      <c r="H847" s="25" t="s">
        <v>5250</v>
      </c>
      <c r="I847" s="25" t="s">
        <v>1797</v>
      </c>
      <c r="J847" s="25" t="s">
        <v>1623</v>
      </c>
      <c r="K847" s="25" t="s">
        <v>1551</v>
      </c>
      <c r="L847" s="25" t="s">
        <v>1623</v>
      </c>
      <c r="M847" s="25" t="s">
        <v>11</v>
      </c>
      <c r="N847" s="25" t="s">
        <v>11</v>
      </c>
      <c r="O847" s="25" t="s">
        <v>11</v>
      </c>
      <c r="P847" s="25" t="s">
        <v>11</v>
      </c>
      <c r="Q847" s="25" t="s">
        <v>11</v>
      </c>
      <c r="R847" s="25" t="s">
        <v>11</v>
      </c>
      <c r="S847" s="25" t="s">
        <v>11</v>
      </c>
      <c r="T847" s="25" t="s">
        <v>2025</v>
      </c>
      <c r="U847" s="25" t="s">
        <v>1544</v>
      </c>
      <c r="V847" s="25" t="s">
        <v>11</v>
      </c>
      <c r="W847" s="25" t="s">
        <v>11</v>
      </c>
      <c r="X847" s="25">
        <v>0</v>
      </c>
      <c r="Y847" s="25" t="s">
        <v>11</v>
      </c>
      <c r="Z847" s="25" t="s">
        <v>1539</v>
      </c>
      <c r="AA847" s="25" t="s">
        <v>11</v>
      </c>
      <c r="AB847" s="25" t="s">
        <v>11</v>
      </c>
      <c r="AC847" s="25" t="s">
        <v>11</v>
      </c>
      <c r="AD847" s="25">
        <v>230</v>
      </c>
      <c r="AE847" s="25">
        <v>0</v>
      </c>
      <c r="AF847" s="25">
        <v>780</v>
      </c>
      <c r="AG847" s="25" t="s">
        <v>7163</v>
      </c>
    </row>
    <row r="848" spans="1:33" s="19" customFormat="1">
      <c r="A848" s="25" t="s">
        <v>3548</v>
      </c>
      <c r="B848" s="25" t="s">
        <v>3549</v>
      </c>
      <c r="C848" s="25" t="s">
        <v>1541</v>
      </c>
      <c r="D848" s="25" t="s">
        <v>11</v>
      </c>
      <c r="E848" s="25" t="s">
        <v>11</v>
      </c>
      <c r="F848" s="25" t="s">
        <v>11</v>
      </c>
      <c r="G848" s="25" t="s">
        <v>11</v>
      </c>
      <c r="H848" s="25" t="s">
        <v>2051</v>
      </c>
      <c r="I848" s="25" t="s">
        <v>11</v>
      </c>
      <c r="J848" s="25" t="s">
        <v>11</v>
      </c>
      <c r="K848" s="25" t="s">
        <v>11</v>
      </c>
      <c r="L848" s="25" t="s">
        <v>1623</v>
      </c>
      <c r="M848" s="25" t="s">
        <v>11</v>
      </c>
      <c r="N848" s="25" t="s">
        <v>11</v>
      </c>
      <c r="O848" s="25" t="s">
        <v>11</v>
      </c>
      <c r="P848" s="25" t="s">
        <v>11</v>
      </c>
      <c r="Q848" s="25" t="s">
        <v>11</v>
      </c>
      <c r="R848" s="25" t="s">
        <v>11</v>
      </c>
      <c r="S848" s="25" t="s">
        <v>11</v>
      </c>
      <c r="T848" s="25" t="s">
        <v>1651</v>
      </c>
      <c r="U848" s="25" t="s">
        <v>10</v>
      </c>
      <c r="V848" s="25" t="s">
        <v>11</v>
      </c>
      <c r="W848" s="25" t="s">
        <v>11</v>
      </c>
      <c r="X848" s="25">
        <v>0</v>
      </c>
      <c r="Y848" s="25" t="s">
        <v>11</v>
      </c>
      <c r="Z848" s="25" t="s">
        <v>1539</v>
      </c>
      <c r="AA848" s="25" t="s">
        <v>11</v>
      </c>
      <c r="AB848" s="25" t="s">
        <v>11</v>
      </c>
      <c r="AC848" s="25" t="s">
        <v>11</v>
      </c>
      <c r="AD848" s="25">
        <v>280</v>
      </c>
      <c r="AE848" s="25">
        <v>0</v>
      </c>
      <c r="AF848" s="25">
        <v>8060.8</v>
      </c>
      <c r="AG848" s="25" t="s">
        <v>7542</v>
      </c>
    </row>
    <row r="849" spans="1:33" s="19" customFormat="1">
      <c r="A849" s="25" t="s">
        <v>5190</v>
      </c>
      <c r="B849" s="25" t="s">
        <v>5191</v>
      </c>
      <c r="C849" s="25" t="s">
        <v>1536</v>
      </c>
      <c r="D849" s="25" t="s">
        <v>11</v>
      </c>
      <c r="E849" s="25" t="s">
        <v>11</v>
      </c>
      <c r="F849" s="25" t="s">
        <v>5188</v>
      </c>
      <c r="G849" s="25" t="s">
        <v>1630</v>
      </c>
      <c r="H849" s="25" t="s">
        <v>5189</v>
      </c>
      <c r="I849" s="25" t="s">
        <v>1554</v>
      </c>
      <c r="J849" s="25" t="s">
        <v>1623</v>
      </c>
      <c r="K849" s="25" t="s">
        <v>1565</v>
      </c>
      <c r="L849" s="25" t="s">
        <v>1623</v>
      </c>
      <c r="M849" s="25" t="s">
        <v>11</v>
      </c>
      <c r="N849" s="25" t="s">
        <v>11</v>
      </c>
      <c r="O849" s="25" t="s">
        <v>11</v>
      </c>
      <c r="P849" s="25" t="s">
        <v>11</v>
      </c>
      <c r="Q849" s="25" t="s">
        <v>11</v>
      </c>
      <c r="R849" s="25" t="s">
        <v>11</v>
      </c>
      <c r="S849" s="25" t="s">
        <v>11</v>
      </c>
      <c r="T849" s="25" t="s">
        <v>1891</v>
      </c>
      <c r="U849" s="25" t="s">
        <v>16</v>
      </c>
      <c r="V849" s="25" t="s">
        <v>11</v>
      </c>
      <c r="W849" s="25" t="s">
        <v>11</v>
      </c>
      <c r="X849" s="25">
        <v>0</v>
      </c>
      <c r="Y849" s="25" t="s">
        <v>11</v>
      </c>
      <c r="Z849" s="25" t="s">
        <v>1539</v>
      </c>
      <c r="AA849" s="25" t="s">
        <v>11</v>
      </c>
      <c r="AB849" s="25" t="s">
        <v>11</v>
      </c>
      <c r="AC849" s="25" t="s">
        <v>11</v>
      </c>
      <c r="AD849" s="25">
        <v>0</v>
      </c>
      <c r="AE849" s="25">
        <v>0</v>
      </c>
      <c r="AF849" s="25">
        <v>2141.58</v>
      </c>
      <c r="AG849" s="25" t="s">
        <v>7213</v>
      </c>
    </row>
    <row r="850" spans="1:33" s="19" customFormat="1">
      <c r="A850" s="25" t="s">
        <v>3626</v>
      </c>
      <c r="B850" s="25" t="s">
        <v>3627</v>
      </c>
      <c r="C850" s="25" t="s">
        <v>1541</v>
      </c>
      <c r="D850" s="25" t="s">
        <v>11</v>
      </c>
      <c r="E850" s="25" t="s">
        <v>11</v>
      </c>
      <c r="F850" s="25" t="s">
        <v>3628</v>
      </c>
      <c r="G850" s="25" t="s">
        <v>1751</v>
      </c>
      <c r="H850" s="25" t="s">
        <v>3629</v>
      </c>
      <c r="I850" s="25" t="s">
        <v>1547</v>
      </c>
      <c r="J850" s="25" t="s">
        <v>1623</v>
      </c>
      <c r="K850" s="25" t="s">
        <v>1560</v>
      </c>
      <c r="L850" s="25" t="s">
        <v>1623</v>
      </c>
      <c r="M850" s="25" t="s">
        <v>11</v>
      </c>
      <c r="N850" s="25" t="s">
        <v>11</v>
      </c>
      <c r="O850" s="25" t="s">
        <v>11</v>
      </c>
      <c r="P850" s="25" t="s">
        <v>11</v>
      </c>
      <c r="Q850" s="25" t="s">
        <v>11</v>
      </c>
      <c r="R850" s="25" t="s">
        <v>11</v>
      </c>
      <c r="S850" s="25" t="s">
        <v>11</v>
      </c>
      <c r="T850" s="25" t="s">
        <v>1729</v>
      </c>
      <c r="U850" s="25" t="s">
        <v>10</v>
      </c>
      <c r="V850" s="25" t="s">
        <v>11</v>
      </c>
      <c r="W850" s="25" t="s">
        <v>11</v>
      </c>
      <c r="X850" s="25">
        <v>0</v>
      </c>
      <c r="Y850" s="25" t="s">
        <v>11</v>
      </c>
      <c r="Z850" s="25" t="s">
        <v>1539</v>
      </c>
      <c r="AA850" s="25" t="s">
        <v>11</v>
      </c>
      <c r="AB850" s="25" t="s">
        <v>11</v>
      </c>
      <c r="AC850" s="25" t="s">
        <v>11</v>
      </c>
      <c r="AD850" s="25">
        <v>280</v>
      </c>
      <c r="AE850" s="25">
        <v>0</v>
      </c>
      <c r="AF850" s="25">
        <v>97600</v>
      </c>
      <c r="AG850" s="25" t="s">
        <v>7543</v>
      </c>
    </row>
    <row r="851" spans="1:33" s="19" customFormat="1">
      <c r="A851" s="25" t="s">
        <v>4429</v>
      </c>
      <c r="B851" s="25" t="s">
        <v>4430</v>
      </c>
      <c r="C851" s="25" t="s">
        <v>1541</v>
      </c>
      <c r="D851" s="25" t="s">
        <v>11</v>
      </c>
      <c r="E851" s="25" t="s">
        <v>11</v>
      </c>
      <c r="F851" s="25" t="s">
        <v>11</v>
      </c>
      <c r="G851" s="25" t="s">
        <v>11</v>
      </c>
      <c r="H851" s="25" t="s">
        <v>4431</v>
      </c>
      <c r="I851" s="25" t="s">
        <v>11</v>
      </c>
      <c r="J851" s="25" t="s">
        <v>11</v>
      </c>
      <c r="K851" s="25" t="s">
        <v>11</v>
      </c>
      <c r="L851" s="25" t="s">
        <v>1623</v>
      </c>
      <c r="M851" s="25" t="s">
        <v>11</v>
      </c>
      <c r="N851" s="25" t="s">
        <v>11</v>
      </c>
      <c r="O851" s="25" t="s">
        <v>11</v>
      </c>
      <c r="P851" s="25" t="s">
        <v>11</v>
      </c>
      <c r="Q851" s="25" t="s">
        <v>11</v>
      </c>
      <c r="R851" s="25" t="s">
        <v>11</v>
      </c>
      <c r="S851" s="25" t="s">
        <v>11</v>
      </c>
      <c r="T851" s="25" t="s">
        <v>1574</v>
      </c>
      <c r="U851" s="25" t="s">
        <v>13</v>
      </c>
      <c r="V851" s="25" t="s">
        <v>11</v>
      </c>
      <c r="W851" s="25" t="s">
        <v>11</v>
      </c>
      <c r="X851" s="25">
        <v>0</v>
      </c>
      <c r="Y851" s="25" t="s">
        <v>11</v>
      </c>
      <c r="Z851" s="25" t="s">
        <v>1645</v>
      </c>
      <c r="AA851" s="25" t="s">
        <v>1646</v>
      </c>
      <c r="AB851" s="25" t="s">
        <v>1722</v>
      </c>
      <c r="AC851" s="25" t="s">
        <v>11</v>
      </c>
      <c r="AD851" s="25">
        <v>0</v>
      </c>
      <c r="AE851" s="25">
        <v>0</v>
      </c>
      <c r="AF851" s="25">
        <v>0</v>
      </c>
      <c r="AG851" s="25" t="s">
        <v>7</v>
      </c>
    </row>
    <row r="852" spans="1:33" s="19" customFormat="1">
      <c r="A852" s="25" t="s">
        <v>3093</v>
      </c>
      <c r="B852" s="25" t="s">
        <v>3094</v>
      </c>
      <c r="C852" s="25" t="s">
        <v>1541</v>
      </c>
      <c r="D852" s="25" t="s">
        <v>11</v>
      </c>
      <c r="E852" s="25" t="s">
        <v>11</v>
      </c>
      <c r="F852" s="25" t="s">
        <v>11</v>
      </c>
      <c r="G852" s="25" t="s">
        <v>11</v>
      </c>
      <c r="H852" s="25" t="s">
        <v>3095</v>
      </c>
      <c r="I852" s="25" t="s">
        <v>11</v>
      </c>
      <c r="J852" s="25" t="s">
        <v>11</v>
      </c>
      <c r="K852" s="25" t="s">
        <v>11</v>
      </c>
      <c r="L852" s="25" t="s">
        <v>1623</v>
      </c>
      <c r="M852" s="25" t="s">
        <v>11</v>
      </c>
      <c r="N852" s="25" t="s">
        <v>11</v>
      </c>
      <c r="O852" s="25" t="s">
        <v>11</v>
      </c>
      <c r="P852" s="25" t="s">
        <v>11</v>
      </c>
      <c r="Q852" s="25" t="s">
        <v>11</v>
      </c>
      <c r="R852" s="25" t="s">
        <v>11</v>
      </c>
      <c r="S852" s="25" t="s">
        <v>11</v>
      </c>
      <c r="T852" s="25" t="s">
        <v>1729</v>
      </c>
      <c r="U852" s="25" t="s">
        <v>12</v>
      </c>
      <c r="V852" s="25" t="s">
        <v>11</v>
      </c>
      <c r="W852" s="25" t="s">
        <v>11</v>
      </c>
      <c r="X852" s="25">
        <v>0</v>
      </c>
      <c r="Y852" s="25" t="s">
        <v>11</v>
      </c>
      <c r="Z852" s="25" t="s">
        <v>1539</v>
      </c>
      <c r="AA852" s="25" t="s">
        <v>11</v>
      </c>
      <c r="AB852" s="25" t="s">
        <v>11</v>
      </c>
      <c r="AC852" s="25" t="s">
        <v>11</v>
      </c>
      <c r="AD852" s="25">
        <v>3360</v>
      </c>
      <c r="AE852" s="25">
        <v>0</v>
      </c>
      <c r="AF852" s="25">
        <v>29400</v>
      </c>
      <c r="AG852" s="25" t="s">
        <v>7544</v>
      </c>
    </row>
    <row r="853" spans="1:33" s="19" customFormat="1">
      <c r="A853" s="25" t="s">
        <v>2684</v>
      </c>
      <c r="B853" s="25" t="s">
        <v>2685</v>
      </c>
      <c r="C853" s="25" t="s">
        <v>1541</v>
      </c>
      <c r="D853" s="25" t="s">
        <v>11</v>
      </c>
      <c r="E853" s="25" t="s">
        <v>11</v>
      </c>
      <c r="F853" s="25" t="s">
        <v>11</v>
      </c>
      <c r="G853" s="25" t="s">
        <v>11</v>
      </c>
      <c r="H853" s="25" t="s">
        <v>2686</v>
      </c>
      <c r="I853" s="25" t="s">
        <v>11</v>
      </c>
      <c r="J853" s="25" t="s">
        <v>11</v>
      </c>
      <c r="K853" s="25" t="s">
        <v>11</v>
      </c>
      <c r="L853" s="25" t="s">
        <v>1623</v>
      </c>
      <c r="M853" s="25" t="s">
        <v>11</v>
      </c>
      <c r="N853" s="25" t="s">
        <v>11</v>
      </c>
      <c r="O853" s="25" t="s">
        <v>11</v>
      </c>
      <c r="P853" s="25" t="s">
        <v>11</v>
      </c>
      <c r="Q853" s="25" t="s">
        <v>11</v>
      </c>
      <c r="R853" s="25" t="s">
        <v>11</v>
      </c>
      <c r="S853" s="25" t="s">
        <v>11</v>
      </c>
      <c r="T853" s="25" t="s">
        <v>2687</v>
      </c>
      <c r="U853" s="25" t="s">
        <v>10</v>
      </c>
      <c r="V853" s="25" t="s">
        <v>11</v>
      </c>
      <c r="W853" s="25" t="s">
        <v>11</v>
      </c>
      <c r="X853" s="25">
        <v>0</v>
      </c>
      <c r="Y853" s="25" t="s">
        <v>11</v>
      </c>
      <c r="Z853" s="25" t="s">
        <v>1539</v>
      </c>
      <c r="AA853" s="25" t="s">
        <v>11</v>
      </c>
      <c r="AB853" s="25" t="s">
        <v>11</v>
      </c>
      <c r="AC853" s="25" t="s">
        <v>11</v>
      </c>
      <c r="AD853" s="25">
        <v>840</v>
      </c>
      <c r="AE853" s="25">
        <v>0</v>
      </c>
      <c r="AF853" s="25">
        <v>35866</v>
      </c>
      <c r="AG853" s="25" t="s">
        <v>2688</v>
      </c>
    </row>
    <row r="854" spans="1:33" s="19" customFormat="1">
      <c r="A854" s="25" t="s">
        <v>3728</v>
      </c>
      <c r="B854" s="25" t="s">
        <v>3729</v>
      </c>
      <c r="C854" s="25" t="s">
        <v>1541</v>
      </c>
      <c r="D854" s="25" t="s">
        <v>11</v>
      </c>
      <c r="E854" s="25" t="s">
        <v>11</v>
      </c>
      <c r="F854" s="25" t="s">
        <v>11</v>
      </c>
      <c r="G854" s="25" t="s">
        <v>11</v>
      </c>
      <c r="H854" s="25" t="s">
        <v>3730</v>
      </c>
      <c r="I854" s="25" t="s">
        <v>11</v>
      </c>
      <c r="J854" s="25" t="s">
        <v>11</v>
      </c>
      <c r="K854" s="25" t="s">
        <v>11</v>
      </c>
      <c r="L854" s="25" t="s">
        <v>1623</v>
      </c>
      <c r="M854" s="25" t="s">
        <v>11</v>
      </c>
      <c r="N854" s="25" t="s">
        <v>11</v>
      </c>
      <c r="O854" s="25" t="s">
        <v>11</v>
      </c>
      <c r="P854" s="25" t="s">
        <v>11</v>
      </c>
      <c r="Q854" s="25" t="s">
        <v>11</v>
      </c>
      <c r="R854" s="25" t="s">
        <v>11</v>
      </c>
      <c r="S854" s="25" t="s">
        <v>11</v>
      </c>
      <c r="T854" s="25" t="s">
        <v>1574</v>
      </c>
      <c r="U854" s="25" t="s">
        <v>14</v>
      </c>
      <c r="V854" s="25" t="s">
        <v>11</v>
      </c>
      <c r="W854" s="25" t="s">
        <v>11</v>
      </c>
      <c r="X854" s="25">
        <v>0</v>
      </c>
      <c r="Y854" s="25" t="s">
        <v>11</v>
      </c>
      <c r="Z854" s="25" t="s">
        <v>1645</v>
      </c>
      <c r="AA854" s="25" t="s">
        <v>2281</v>
      </c>
      <c r="AB854" s="25" t="s">
        <v>2220</v>
      </c>
      <c r="AC854" s="25" t="s">
        <v>958</v>
      </c>
      <c r="AD854" s="25">
        <v>0</v>
      </c>
      <c r="AE854" s="25">
        <v>0</v>
      </c>
      <c r="AF854" s="25">
        <v>0</v>
      </c>
      <c r="AG854" s="25" t="s">
        <v>7</v>
      </c>
    </row>
    <row r="855" spans="1:33" s="19" customFormat="1">
      <c r="A855" s="25" t="s">
        <v>4659</v>
      </c>
      <c r="B855" s="25" t="s">
        <v>4660</v>
      </c>
      <c r="C855" s="25" t="s">
        <v>1541</v>
      </c>
      <c r="D855" s="25" t="s">
        <v>11</v>
      </c>
      <c r="E855" s="25" t="s">
        <v>11</v>
      </c>
      <c r="F855" s="25" t="s">
        <v>11</v>
      </c>
      <c r="G855" s="25" t="s">
        <v>11</v>
      </c>
      <c r="H855" s="25" t="s">
        <v>4661</v>
      </c>
      <c r="I855" s="25" t="s">
        <v>1797</v>
      </c>
      <c r="J855" s="25" t="s">
        <v>1623</v>
      </c>
      <c r="K855" s="25" t="s">
        <v>1551</v>
      </c>
      <c r="L855" s="25" t="s">
        <v>1623</v>
      </c>
      <c r="M855" s="25" t="s">
        <v>11</v>
      </c>
      <c r="N855" s="25" t="s">
        <v>11</v>
      </c>
      <c r="O855" s="25" t="s">
        <v>11</v>
      </c>
      <c r="P855" s="25" t="s">
        <v>11</v>
      </c>
      <c r="Q855" s="25" t="s">
        <v>4661</v>
      </c>
      <c r="R855" s="25" t="s">
        <v>11</v>
      </c>
      <c r="S855" s="25" t="s">
        <v>11</v>
      </c>
      <c r="T855" s="25" t="s">
        <v>4662</v>
      </c>
      <c r="U855" s="25" t="s">
        <v>10</v>
      </c>
      <c r="V855" s="25" t="s">
        <v>11</v>
      </c>
      <c r="W855" s="25" t="s">
        <v>11</v>
      </c>
      <c r="X855" s="25">
        <v>0</v>
      </c>
      <c r="Y855" s="25" t="s">
        <v>11</v>
      </c>
      <c r="Z855" s="25" t="s">
        <v>1539</v>
      </c>
      <c r="AA855" s="25" t="s">
        <v>11</v>
      </c>
      <c r="AB855" s="25" t="s">
        <v>11</v>
      </c>
      <c r="AC855" s="25" t="s">
        <v>11</v>
      </c>
      <c r="AD855" s="25">
        <v>0</v>
      </c>
      <c r="AE855" s="25">
        <v>0</v>
      </c>
      <c r="AF855" s="25">
        <v>2694.25</v>
      </c>
      <c r="AG855" s="25" t="s">
        <v>7545</v>
      </c>
    </row>
    <row r="856" spans="1:33" s="19" customFormat="1">
      <c r="A856" s="25" t="s">
        <v>4439</v>
      </c>
      <c r="B856" s="25" t="s">
        <v>4440</v>
      </c>
      <c r="C856" s="25" t="s">
        <v>1536</v>
      </c>
      <c r="D856" s="25" t="s">
        <v>11</v>
      </c>
      <c r="E856" s="25" t="s">
        <v>11</v>
      </c>
      <c r="F856" s="25" t="s">
        <v>4441</v>
      </c>
      <c r="G856" s="25" t="s">
        <v>1556</v>
      </c>
      <c r="H856" s="25" t="s">
        <v>4442</v>
      </c>
      <c r="I856" s="25" t="s">
        <v>1550</v>
      </c>
      <c r="J856" s="25" t="s">
        <v>4443</v>
      </c>
      <c r="K856" s="25" t="s">
        <v>1559</v>
      </c>
      <c r="L856" s="25" t="s">
        <v>1623</v>
      </c>
      <c r="M856" s="25" t="s">
        <v>11</v>
      </c>
      <c r="N856" s="25" t="s">
        <v>11</v>
      </c>
      <c r="O856" s="25" t="s">
        <v>11</v>
      </c>
      <c r="P856" s="25" t="s">
        <v>11</v>
      </c>
      <c r="Q856" s="25" t="s">
        <v>11</v>
      </c>
      <c r="R856" s="25" t="s">
        <v>11</v>
      </c>
      <c r="S856" s="25" t="s">
        <v>11</v>
      </c>
      <c r="T856" s="25" t="s">
        <v>11</v>
      </c>
      <c r="U856" s="25" t="s">
        <v>11</v>
      </c>
      <c r="V856" s="25" t="s">
        <v>11</v>
      </c>
      <c r="W856" s="25" t="s">
        <v>11</v>
      </c>
      <c r="X856" s="25">
        <v>0</v>
      </c>
      <c r="Y856" s="25" t="s">
        <v>11</v>
      </c>
      <c r="Z856" s="25" t="s">
        <v>1539</v>
      </c>
      <c r="AA856" s="25" t="s">
        <v>11</v>
      </c>
      <c r="AB856" s="25" t="s">
        <v>11</v>
      </c>
      <c r="AC856" s="25" t="s">
        <v>11</v>
      </c>
      <c r="AD856" s="25">
        <v>0</v>
      </c>
      <c r="AE856" s="25">
        <v>0</v>
      </c>
      <c r="AF856" s="25">
        <v>960</v>
      </c>
      <c r="AG856" s="25" t="s">
        <v>1146</v>
      </c>
    </row>
    <row r="857" spans="1:33" s="19" customFormat="1">
      <c r="A857" s="25" t="s">
        <v>4852</v>
      </c>
      <c r="B857" s="25" t="s">
        <v>4853</v>
      </c>
      <c r="C857" s="25" t="s">
        <v>1541</v>
      </c>
      <c r="D857" s="25" t="s">
        <v>11</v>
      </c>
      <c r="E857" s="25" t="s">
        <v>11</v>
      </c>
      <c r="F857" s="25" t="s">
        <v>4854</v>
      </c>
      <c r="G857" s="25" t="s">
        <v>1630</v>
      </c>
      <c r="H857" s="25" t="s">
        <v>4855</v>
      </c>
      <c r="I857" s="25" t="s">
        <v>11</v>
      </c>
      <c r="J857" s="25" t="s">
        <v>11</v>
      </c>
      <c r="K857" s="25" t="s">
        <v>1632</v>
      </c>
      <c r="L857" s="25" t="s">
        <v>1623</v>
      </c>
      <c r="M857" s="25" t="s">
        <v>11</v>
      </c>
      <c r="N857" s="25" t="s">
        <v>11</v>
      </c>
      <c r="O857" s="25" t="s">
        <v>11</v>
      </c>
      <c r="P857" s="25" t="s">
        <v>11</v>
      </c>
      <c r="Q857" s="25" t="s">
        <v>11</v>
      </c>
      <c r="R857" s="25" t="s">
        <v>11</v>
      </c>
      <c r="S857" s="25" t="s">
        <v>11</v>
      </c>
      <c r="T857" s="25" t="s">
        <v>1633</v>
      </c>
      <c r="U857" s="25" t="s">
        <v>16</v>
      </c>
      <c r="V857" s="25" t="s">
        <v>11</v>
      </c>
      <c r="W857" s="25" t="s">
        <v>11</v>
      </c>
      <c r="X857" s="25">
        <v>0</v>
      </c>
      <c r="Y857" s="25" t="s">
        <v>11</v>
      </c>
      <c r="Z857" s="25" t="s">
        <v>1539</v>
      </c>
      <c r="AA857" s="25" t="s">
        <v>11</v>
      </c>
      <c r="AB857" s="25" t="s">
        <v>11</v>
      </c>
      <c r="AC857" s="25" t="s">
        <v>11</v>
      </c>
      <c r="AD857" s="25">
        <v>0</v>
      </c>
      <c r="AE857" s="25">
        <v>0</v>
      </c>
      <c r="AF857" s="25">
        <v>49773</v>
      </c>
      <c r="AG857" s="25" t="s">
        <v>7546</v>
      </c>
    </row>
    <row r="858" spans="1:33" s="19" customFormat="1">
      <c r="A858" s="25" t="s">
        <v>2826</v>
      </c>
      <c r="B858" s="25" t="s">
        <v>2827</v>
      </c>
      <c r="C858" s="25" t="s">
        <v>1536</v>
      </c>
      <c r="D858" s="25" t="s">
        <v>11</v>
      </c>
      <c r="E858" s="25" t="s">
        <v>11</v>
      </c>
      <c r="F858" s="25" t="s">
        <v>2828</v>
      </c>
      <c r="G858" s="25" t="s">
        <v>1630</v>
      </c>
      <c r="H858" s="25" t="s">
        <v>2829</v>
      </c>
      <c r="I858" s="25" t="s">
        <v>1797</v>
      </c>
      <c r="J858" s="25" t="s">
        <v>1623</v>
      </c>
      <c r="K858" s="25" t="s">
        <v>1560</v>
      </c>
      <c r="L858" s="25" t="s">
        <v>1623</v>
      </c>
      <c r="M858" s="25" t="s">
        <v>11</v>
      </c>
      <c r="N858" s="25" t="s">
        <v>11</v>
      </c>
      <c r="O858" s="25" t="s">
        <v>2830</v>
      </c>
      <c r="P858" s="25" t="s">
        <v>11</v>
      </c>
      <c r="Q858" s="25" t="s">
        <v>2829</v>
      </c>
      <c r="R858" s="25" t="s">
        <v>11</v>
      </c>
      <c r="S858" s="25" t="s">
        <v>11</v>
      </c>
      <c r="T858" s="25" t="s">
        <v>1651</v>
      </c>
      <c r="U858" s="25" t="s">
        <v>16</v>
      </c>
      <c r="V858" s="25" t="s">
        <v>1569</v>
      </c>
      <c r="W858" s="25" t="s">
        <v>11</v>
      </c>
      <c r="X858" s="25">
        <v>0</v>
      </c>
      <c r="Y858" s="25" t="s">
        <v>11</v>
      </c>
      <c r="Z858" s="25" t="s">
        <v>1539</v>
      </c>
      <c r="AA858" s="25" t="s">
        <v>11</v>
      </c>
      <c r="AB858" s="25" t="s">
        <v>11</v>
      </c>
      <c r="AC858" s="25" t="s">
        <v>11</v>
      </c>
      <c r="AD858" s="25">
        <v>280</v>
      </c>
      <c r="AE858" s="25">
        <v>0</v>
      </c>
      <c r="AF858" s="25">
        <v>1880</v>
      </c>
      <c r="AG858" s="25" t="s">
        <v>1540</v>
      </c>
    </row>
    <row r="859" spans="1:33" s="19" customFormat="1">
      <c r="A859" s="25" t="s">
        <v>2368</v>
      </c>
      <c r="B859" s="25" t="s">
        <v>2369</v>
      </c>
      <c r="C859" s="25" t="s">
        <v>1536</v>
      </c>
      <c r="D859" s="25" t="s">
        <v>11</v>
      </c>
      <c r="E859" s="25" t="s">
        <v>11</v>
      </c>
      <c r="F859" s="25" t="s">
        <v>11</v>
      </c>
      <c r="G859" s="25" t="s">
        <v>11</v>
      </c>
      <c r="H859" s="25" t="s">
        <v>2370</v>
      </c>
      <c r="I859" s="25" t="s">
        <v>11</v>
      </c>
      <c r="J859" s="25" t="s">
        <v>11</v>
      </c>
      <c r="K859" s="25" t="s">
        <v>11</v>
      </c>
      <c r="L859" s="25" t="s">
        <v>1623</v>
      </c>
      <c r="M859" s="25" t="s">
        <v>11</v>
      </c>
      <c r="N859" s="25" t="s">
        <v>11</v>
      </c>
      <c r="O859" s="25" t="s">
        <v>11</v>
      </c>
      <c r="P859" s="25" t="s">
        <v>11</v>
      </c>
      <c r="Q859" s="25" t="s">
        <v>11</v>
      </c>
      <c r="R859" s="25" t="s">
        <v>11</v>
      </c>
      <c r="S859" s="25" t="s">
        <v>11</v>
      </c>
      <c r="T859" s="25" t="s">
        <v>1670</v>
      </c>
      <c r="U859" s="25" t="s">
        <v>14</v>
      </c>
      <c r="V859" s="25" t="s">
        <v>11</v>
      </c>
      <c r="W859" s="25" t="s">
        <v>11</v>
      </c>
      <c r="X859" s="25">
        <v>0</v>
      </c>
      <c r="Y859" s="25" t="s">
        <v>11</v>
      </c>
      <c r="Z859" s="25" t="s">
        <v>1645</v>
      </c>
      <c r="AA859" s="25" t="s">
        <v>1707</v>
      </c>
      <c r="AB859" s="25" t="s">
        <v>2371</v>
      </c>
      <c r="AC859" s="25" t="s">
        <v>11</v>
      </c>
      <c r="AD859" s="25">
        <v>0</v>
      </c>
      <c r="AE859" s="25">
        <v>0</v>
      </c>
      <c r="AF859" s="25">
        <v>0</v>
      </c>
      <c r="AG859" s="25" t="s">
        <v>7</v>
      </c>
    </row>
    <row r="860" spans="1:33" s="19" customFormat="1">
      <c r="A860" s="25" t="s">
        <v>3559</v>
      </c>
      <c r="B860" s="25" t="s">
        <v>3560</v>
      </c>
      <c r="C860" s="25" t="s">
        <v>1536</v>
      </c>
      <c r="D860" s="25" t="s">
        <v>11</v>
      </c>
      <c r="E860" s="25" t="s">
        <v>11</v>
      </c>
      <c r="F860" s="25" t="s">
        <v>11</v>
      </c>
      <c r="G860" s="25" t="s">
        <v>11</v>
      </c>
      <c r="H860" s="25" t="s">
        <v>1693</v>
      </c>
      <c r="I860" s="25" t="s">
        <v>11</v>
      </c>
      <c r="J860" s="25" t="s">
        <v>11</v>
      </c>
      <c r="K860" s="25" t="s">
        <v>11</v>
      </c>
      <c r="L860" s="25" t="s">
        <v>1623</v>
      </c>
      <c r="M860" s="25" t="s">
        <v>11</v>
      </c>
      <c r="N860" s="25" t="s">
        <v>11</v>
      </c>
      <c r="O860" s="25" t="s">
        <v>11</v>
      </c>
      <c r="P860" s="25" t="s">
        <v>11</v>
      </c>
      <c r="Q860" s="25" t="s">
        <v>11</v>
      </c>
      <c r="R860" s="25" t="s">
        <v>11</v>
      </c>
      <c r="S860" s="25" t="s">
        <v>11</v>
      </c>
      <c r="T860" s="25" t="s">
        <v>1651</v>
      </c>
      <c r="U860" s="25" t="s">
        <v>1544</v>
      </c>
      <c r="V860" s="25" t="s">
        <v>11</v>
      </c>
      <c r="W860" s="25" t="s">
        <v>11</v>
      </c>
      <c r="X860" s="25">
        <v>0</v>
      </c>
      <c r="Y860" s="25" t="s">
        <v>11</v>
      </c>
      <c r="Z860" s="25" t="s">
        <v>1539</v>
      </c>
      <c r="AA860" s="25" t="s">
        <v>11</v>
      </c>
      <c r="AB860" s="25" t="s">
        <v>11</v>
      </c>
      <c r="AC860" s="25" t="s">
        <v>11</v>
      </c>
      <c r="AD860" s="25">
        <v>610</v>
      </c>
      <c r="AE860" s="25">
        <v>0</v>
      </c>
      <c r="AF860" s="25">
        <v>48800.17</v>
      </c>
      <c r="AG860" s="25" t="s">
        <v>3561</v>
      </c>
    </row>
    <row r="861" spans="1:33" s="19" customFormat="1">
      <c r="A861" s="25" t="s">
        <v>5059</v>
      </c>
      <c r="B861" s="25" t="s">
        <v>5060</v>
      </c>
      <c r="C861" s="25" t="s">
        <v>11</v>
      </c>
      <c r="D861" s="25" t="s">
        <v>11</v>
      </c>
      <c r="E861" s="25" t="s">
        <v>11</v>
      </c>
      <c r="F861" s="25" t="s">
        <v>11</v>
      </c>
      <c r="G861" s="25" t="s">
        <v>11</v>
      </c>
      <c r="H861" s="25" t="s">
        <v>5061</v>
      </c>
      <c r="I861" s="25" t="s">
        <v>1554</v>
      </c>
      <c r="J861" s="25" t="s">
        <v>1623</v>
      </c>
      <c r="K861" s="25" t="s">
        <v>1790</v>
      </c>
      <c r="L861" s="25" t="s">
        <v>1623</v>
      </c>
      <c r="M861" s="25" t="s">
        <v>11</v>
      </c>
      <c r="N861" s="25" t="s">
        <v>11</v>
      </c>
      <c r="O861" s="25" t="s">
        <v>11</v>
      </c>
      <c r="P861" s="25" t="s">
        <v>11</v>
      </c>
      <c r="Q861" s="25" t="s">
        <v>11</v>
      </c>
      <c r="R861" s="25" t="s">
        <v>11</v>
      </c>
      <c r="S861" s="25" t="s">
        <v>11</v>
      </c>
      <c r="T861" s="25" t="s">
        <v>1891</v>
      </c>
      <c r="U861" s="25" t="s">
        <v>16</v>
      </c>
      <c r="V861" s="25" t="s">
        <v>11</v>
      </c>
      <c r="W861" s="25" t="s">
        <v>11</v>
      </c>
      <c r="X861" s="25">
        <v>0</v>
      </c>
      <c r="Y861" s="25" t="s">
        <v>11</v>
      </c>
      <c r="Z861" s="25" t="s">
        <v>1539</v>
      </c>
      <c r="AA861" s="25" t="s">
        <v>11</v>
      </c>
      <c r="AB861" s="25" t="s">
        <v>11</v>
      </c>
      <c r="AC861" s="25" t="s">
        <v>11</v>
      </c>
      <c r="AD861" s="25">
        <v>1840</v>
      </c>
      <c r="AE861" s="25">
        <v>0</v>
      </c>
      <c r="AF861" s="25">
        <v>14696</v>
      </c>
      <c r="AG861" s="25" t="s">
        <v>4844</v>
      </c>
    </row>
    <row r="862" spans="1:33" s="19" customFormat="1">
      <c r="A862" s="25" t="s">
        <v>2335</v>
      </c>
      <c r="B862" s="25" t="s">
        <v>2336</v>
      </c>
      <c r="C862" s="25" t="s">
        <v>1536</v>
      </c>
      <c r="D862" s="25" t="s">
        <v>11</v>
      </c>
      <c r="E862" s="25" t="s">
        <v>11</v>
      </c>
      <c r="F862" s="25" t="s">
        <v>11</v>
      </c>
      <c r="G862" s="25" t="s">
        <v>11</v>
      </c>
      <c r="H862" s="25" t="s">
        <v>2337</v>
      </c>
      <c r="I862" s="25" t="s">
        <v>11</v>
      </c>
      <c r="J862" s="25" t="s">
        <v>11</v>
      </c>
      <c r="K862" s="25" t="s">
        <v>11</v>
      </c>
      <c r="L862" s="25" t="s">
        <v>1623</v>
      </c>
      <c r="M862" s="25" t="s">
        <v>11</v>
      </c>
      <c r="N862" s="25" t="s">
        <v>11</v>
      </c>
      <c r="O862" s="25" t="s">
        <v>11</v>
      </c>
      <c r="P862" s="25" t="s">
        <v>11</v>
      </c>
      <c r="Q862" s="25" t="s">
        <v>11</v>
      </c>
      <c r="R862" s="25" t="s">
        <v>11</v>
      </c>
      <c r="S862" s="25" t="s">
        <v>11</v>
      </c>
      <c r="T862" s="25" t="s">
        <v>1574</v>
      </c>
      <c r="U862" s="25" t="s">
        <v>15</v>
      </c>
      <c r="V862" s="25" t="s">
        <v>11</v>
      </c>
      <c r="W862" s="25" t="s">
        <v>11</v>
      </c>
      <c r="X862" s="25">
        <v>0</v>
      </c>
      <c r="Y862" s="25" t="s">
        <v>11</v>
      </c>
      <c r="Z862" s="25" t="s">
        <v>1539</v>
      </c>
      <c r="AA862" s="25" t="s">
        <v>11</v>
      </c>
      <c r="AB862" s="25" t="s">
        <v>11</v>
      </c>
      <c r="AC862" s="25" t="s">
        <v>11</v>
      </c>
      <c r="AD862" s="25">
        <v>1200</v>
      </c>
      <c r="AE862" s="25">
        <v>0</v>
      </c>
      <c r="AF862" s="25">
        <v>1238.1500000000001</v>
      </c>
      <c r="AG862" s="25" t="s">
        <v>2338</v>
      </c>
    </row>
    <row r="863" spans="1:33" s="19" customFormat="1">
      <c r="A863" s="25" t="s">
        <v>3544</v>
      </c>
      <c r="B863" s="25" t="s">
        <v>3545</v>
      </c>
      <c r="C863" s="25" t="s">
        <v>1541</v>
      </c>
      <c r="D863" s="25" t="s">
        <v>11</v>
      </c>
      <c r="E863" s="25" t="s">
        <v>11</v>
      </c>
      <c r="F863" s="25" t="s">
        <v>11</v>
      </c>
      <c r="G863" s="25" t="s">
        <v>11</v>
      </c>
      <c r="H863" s="25" t="s">
        <v>3546</v>
      </c>
      <c r="I863" s="25" t="s">
        <v>11</v>
      </c>
      <c r="J863" s="25" t="s">
        <v>11</v>
      </c>
      <c r="K863" s="25" t="s">
        <v>11</v>
      </c>
      <c r="L863" s="25" t="s">
        <v>1623</v>
      </c>
      <c r="M863" s="25" t="s">
        <v>11</v>
      </c>
      <c r="N863" s="25" t="s">
        <v>11</v>
      </c>
      <c r="O863" s="25" t="s">
        <v>11</v>
      </c>
      <c r="P863" s="25" t="s">
        <v>11</v>
      </c>
      <c r="Q863" s="25" t="s">
        <v>11</v>
      </c>
      <c r="R863" s="25" t="s">
        <v>11</v>
      </c>
      <c r="S863" s="25" t="s">
        <v>11</v>
      </c>
      <c r="T863" s="25" t="s">
        <v>1741</v>
      </c>
      <c r="U863" s="25" t="s">
        <v>18</v>
      </c>
      <c r="V863" s="25" t="s">
        <v>11</v>
      </c>
      <c r="W863" s="25" t="s">
        <v>11</v>
      </c>
      <c r="X863" s="25">
        <v>0</v>
      </c>
      <c r="Y863" s="25" t="s">
        <v>11</v>
      </c>
      <c r="Z863" s="25" t="s">
        <v>1539</v>
      </c>
      <c r="AA863" s="25" t="s">
        <v>11</v>
      </c>
      <c r="AB863" s="25" t="s">
        <v>11</v>
      </c>
      <c r="AC863" s="25" t="s">
        <v>11</v>
      </c>
      <c r="AD863" s="25">
        <v>1480</v>
      </c>
      <c r="AE863" s="25">
        <v>0</v>
      </c>
      <c r="AF863" s="25">
        <v>3919.24</v>
      </c>
      <c r="AG863" s="25" t="s">
        <v>3547</v>
      </c>
    </row>
    <row r="864" spans="1:33" s="19" customFormat="1">
      <c r="A864" s="25" t="s">
        <v>2036</v>
      </c>
      <c r="B864" s="25" t="s">
        <v>2037</v>
      </c>
      <c r="C864" s="25" t="s">
        <v>1536</v>
      </c>
      <c r="D864" s="25" t="s">
        <v>11</v>
      </c>
      <c r="E864" s="25" t="s">
        <v>11</v>
      </c>
      <c r="F864" s="25" t="s">
        <v>11</v>
      </c>
      <c r="G864" s="25" t="s">
        <v>11</v>
      </c>
      <c r="H864" s="25" t="s">
        <v>2038</v>
      </c>
      <c r="I864" s="25" t="s">
        <v>1561</v>
      </c>
      <c r="J864" s="25" t="s">
        <v>1623</v>
      </c>
      <c r="K864" s="25" t="s">
        <v>2039</v>
      </c>
      <c r="L864" s="25" t="s">
        <v>1623</v>
      </c>
      <c r="M864" s="25" t="s">
        <v>11</v>
      </c>
      <c r="N864" s="25" t="s">
        <v>11</v>
      </c>
      <c r="O864" s="25" t="s">
        <v>2040</v>
      </c>
      <c r="P864" s="25" t="s">
        <v>11</v>
      </c>
      <c r="Q864" s="25" t="s">
        <v>11</v>
      </c>
      <c r="R864" s="25" t="s">
        <v>11</v>
      </c>
      <c r="S864" s="25" t="s">
        <v>11</v>
      </c>
      <c r="T864" s="25" t="s">
        <v>11</v>
      </c>
      <c r="U864" s="25" t="s">
        <v>1544</v>
      </c>
      <c r="V864" s="25" t="s">
        <v>11</v>
      </c>
      <c r="W864" s="25" t="s">
        <v>11</v>
      </c>
      <c r="X864" s="25">
        <v>0</v>
      </c>
      <c r="Y864" s="25" t="s">
        <v>11</v>
      </c>
      <c r="Z864" s="25" t="s">
        <v>1539</v>
      </c>
      <c r="AA864" s="25" t="s">
        <v>11</v>
      </c>
      <c r="AB864" s="25" t="s">
        <v>11</v>
      </c>
      <c r="AC864" s="25" t="s">
        <v>11</v>
      </c>
      <c r="AD864" s="25">
        <v>0</v>
      </c>
      <c r="AE864" s="25">
        <v>0</v>
      </c>
      <c r="AF864" s="25">
        <v>980</v>
      </c>
      <c r="AG864" s="25" t="s">
        <v>1545</v>
      </c>
    </row>
    <row r="865" spans="1:33" s="19" customFormat="1">
      <c r="A865" s="25" t="s">
        <v>2517</v>
      </c>
      <c r="B865" s="25" t="s">
        <v>2518</v>
      </c>
      <c r="C865" s="25" t="s">
        <v>1541</v>
      </c>
      <c r="D865" s="25" t="s">
        <v>11</v>
      </c>
      <c r="E865" s="25" t="s">
        <v>11</v>
      </c>
      <c r="F865" s="25" t="s">
        <v>11</v>
      </c>
      <c r="G865" s="25" t="s">
        <v>11</v>
      </c>
      <c r="H865" s="25" t="s">
        <v>2519</v>
      </c>
      <c r="I865" s="25" t="s">
        <v>11</v>
      </c>
      <c r="J865" s="25" t="s">
        <v>11</v>
      </c>
      <c r="K865" s="25" t="s">
        <v>11</v>
      </c>
      <c r="L865" s="25" t="s">
        <v>1623</v>
      </c>
      <c r="M865" s="25" t="s">
        <v>11</v>
      </c>
      <c r="N865" s="25" t="s">
        <v>11</v>
      </c>
      <c r="O865" s="25" t="s">
        <v>11</v>
      </c>
      <c r="P865" s="25" t="s">
        <v>11</v>
      </c>
      <c r="Q865" s="25" t="s">
        <v>11</v>
      </c>
      <c r="R865" s="25" t="s">
        <v>11</v>
      </c>
      <c r="S865" s="25" t="s">
        <v>11</v>
      </c>
      <c r="T865" s="25" t="s">
        <v>1651</v>
      </c>
      <c r="U865" s="25" t="s">
        <v>1657</v>
      </c>
      <c r="V865" s="25" t="s">
        <v>11</v>
      </c>
      <c r="W865" s="25" t="s">
        <v>11</v>
      </c>
      <c r="X865" s="25">
        <v>0</v>
      </c>
      <c r="Y865" s="25" t="s">
        <v>11</v>
      </c>
      <c r="Z865" s="25" t="s">
        <v>1539</v>
      </c>
      <c r="AA865" s="25" t="s">
        <v>11</v>
      </c>
      <c r="AB865" s="25" t="s">
        <v>11</v>
      </c>
      <c r="AC865" s="25" t="s">
        <v>11</v>
      </c>
      <c r="AD865" s="25">
        <v>0</v>
      </c>
      <c r="AE865" s="25">
        <v>0</v>
      </c>
      <c r="AF865" s="25">
        <v>0</v>
      </c>
      <c r="AG865" s="25" t="s">
        <v>7</v>
      </c>
    </row>
    <row r="866" spans="1:33" s="19" customFormat="1">
      <c r="A866" s="25" t="s">
        <v>4762</v>
      </c>
      <c r="B866" s="25" t="s">
        <v>4763</v>
      </c>
      <c r="C866" s="25" t="s">
        <v>1536</v>
      </c>
      <c r="D866" s="25" t="s">
        <v>11</v>
      </c>
      <c r="E866" s="25" t="s">
        <v>11</v>
      </c>
      <c r="F866" s="25" t="s">
        <v>11</v>
      </c>
      <c r="G866" s="25" t="s">
        <v>11</v>
      </c>
      <c r="H866" s="25" t="s">
        <v>4764</v>
      </c>
      <c r="I866" s="25" t="s">
        <v>1547</v>
      </c>
      <c r="J866" s="25" t="s">
        <v>1623</v>
      </c>
      <c r="K866" s="25" t="s">
        <v>2874</v>
      </c>
      <c r="L866" s="25" t="s">
        <v>1623</v>
      </c>
      <c r="M866" s="25" t="s">
        <v>11</v>
      </c>
      <c r="N866" s="25" t="s">
        <v>4765</v>
      </c>
      <c r="O866" s="25" t="s">
        <v>4766</v>
      </c>
      <c r="P866" s="25" t="s">
        <v>4767</v>
      </c>
      <c r="Q866" s="25" t="s">
        <v>4764</v>
      </c>
      <c r="R866" s="25" t="s">
        <v>11</v>
      </c>
      <c r="S866" s="25" t="s">
        <v>11</v>
      </c>
      <c r="T866" s="25" t="s">
        <v>1858</v>
      </c>
      <c r="U866" s="25" t="s">
        <v>11</v>
      </c>
      <c r="V866" s="25" t="s">
        <v>11</v>
      </c>
      <c r="W866" s="25" t="s">
        <v>11</v>
      </c>
      <c r="X866" s="25">
        <v>0</v>
      </c>
      <c r="Y866" s="25" t="s">
        <v>11</v>
      </c>
      <c r="Z866" s="25" t="s">
        <v>1539</v>
      </c>
      <c r="AA866" s="25" t="s">
        <v>11</v>
      </c>
      <c r="AB866" s="25" t="s">
        <v>11</v>
      </c>
      <c r="AC866" s="25" t="s">
        <v>11</v>
      </c>
      <c r="AD866" s="25">
        <v>1150</v>
      </c>
      <c r="AE866" s="25">
        <v>0</v>
      </c>
      <c r="AF866" s="25">
        <v>7690.16</v>
      </c>
      <c r="AG866" s="25" t="s">
        <v>7547</v>
      </c>
    </row>
    <row r="867" spans="1:33" s="19" customFormat="1">
      <c r="A867" s="25" t="s">
        <v>2033</v>
      </c>
      <c r="B867" s="25" t="s">
        <v>2034</v>
      </c>
      <c r="C867" s="25" t="s">
        <v>1541</v>
      </c>
      <c r="D867" s="25" t="s">
        <v>11</v>
      </c>
      <c r="E867" s="25" t="s">
        <v>11</v>
      </c>
      <c r="F867" s="25" t="s">
        <v>11</v>
      </c>
      <c r="G867" s="25" t="s">
        <v>11</v>
      </c>
      <c r="H867" s="25" t="s">
        <v>2035</v>
      </c>
      <c r="I867" s="25" t="s">
        <v>11</v>
      </c>
      <c r="J867" s="25" t="s">
        <v>11</v>
      </c>
      <c r="K867" s="25" t="s">
        <v>11</v>
      </c>
      <c r="L867" s="25" t="s">
        <v>1623</v>
      </c>
      <c r="M867" s="25" t="s">
        <v>11</v>
      </c>
      <c r="N867" s="25" t="s">
        <v>11</v>
      </c>
      <c r="O867" s="25" t="s">
        <v>11</v>
      </c>
      <c r="P867" s="25" t="s">
        <v>11</v>
      </c>
      <c r="Q867" s="25" t="s">
        <v>11</v>
      </c>
      <c r="R867" s="25" t="s">
        <v>11</v>
      </c>
      <c r="S867" s="25" t="s">
        <v>11</v>
      </c>
      <c r="T867" s="25" t="s">
        <v>1651</v>
      </c>
      <c r="U867" s="25" t="s">
        <v>12</v>
      </c>
      <c r="V867" s="25" t="s">
        <v>11</v>
      </c>
      <c r="W867" s="25" t="s">
        <v>11</v>
      </c>
      <c r="X867" s="25">
        <v>0</v>
      </c>
      <c r="Y867" s="25" t="s">
        <v>11</v>
      </c>
      <c r="Z867" s="25" t="s">
        <v>1539</v>
      </c>
      <c r="AA867" s="25" t="s">
        <v>11</v>
      </c>
      <c r="AB867" s="25" t="s">
        <v>11</v>
      </c>
      <c r="AC867" s="25" t="s">
        <v>11</v>
      </c>
      <c r="AD867" s="25">
        <v>1840</v>
      </c>
      <c r="AE867" s="25">
        <v>0</v>
      </c>
      <c r="AF867" s="25">
        <v>13140.8</v>
      </c>
      <c r="AG867" s="25" t="s">
        <v>7548</v>
      </c>
    </row>
    <row r="868" spans="1:33" s="19" customFormat="1">
      <c r="A868" s="25" t="s">
        <v>5257</v>
      </c>
      <c r="B868" s="25" t="s">
        <v>5258</v>
      </c>
      <c r="C868" s="25" t="s">
        <v>1541</v>
      </c>
      <c r="D868" s="25" t="s">
        <v>11</v>
      </c>
      <c r="E868" s="25" t="s">
        <v>11</v>
      </c>
      <c r="F868" s="25" t="s">
        <v>5259</v>
      </c>
      <c r="G868" s="25" t="s">
        <v>1966</v>
      </c>
      <c r="H868" s="25" t="s">
        <v>5260</v>
      </c>
      <c r="I868" s="25" t="s">
        <v>1547</v>
      </c>
      <c r="J868" s="25" t="s">
        <v>1032</v>
      </c>
      <c r="K868" s="25" t="s">
        <v>5261</v>
      </c>
      <c r="L868" s="25" t="s">
        <v>1623</v>
      </c>
      <c r="M868" s="25" t="s">
        <v>11</v>
      </c>
      <c r="N868" s="25" t="s">
        <v>11</v>
      </c>
      <c r="O868" s="25" t="s">
        <v>11</v>
      </c>
      <c r="P868" s="25" t="s">
        <v>11</v>
      </c>
      <c r="Q868" s="25" t="s">
        <v>5260</v>
      </c>
      <c r="R868" s="25" t="s">
        <v>11</v>
      </c>
      <c r="S868" s="25" t="s">
        <v>11</v>
      </c>
      <c r="T868" s="25" t="s">
        <v>3369</v>
      </c>
      <c r="U868" s="25" t="s">
        <v>11</v>
      </c>
      <c r="V868" s="25" t="s">
        <v>11</v>
      </c>
      <c r="W868" s="25" t="s">
        <v>11</v>
      </c>
      <c r="X868" s="25">
        <v>0</v>
      </c>
      <c r="Y868" s="25" t="s">
        <v>11</v>
      </c>
      <c r="Z868" s="25" t="s">
        <v>1539</v>
      </c>
      <c r="AA868" s="25" t="s">
        <v>11</v>
      </c>
      <c r="AB868" s="25" t="s">
        <v>11</v>
      </c>
      <c r="AC868" s="25" t="s">
        <v>11</v>
      </c>
      <c r="AD868" s="25">
        <v>230</v>
      </c>
      <c r="AE868" s="25">
        <v>0</v>
      </c>
      <c r="AF868" s="25">
        <v>980</v>
      </c>
      <c r="AG868" s="25" t="s">
        <v>1549</v>
      </c>
    </row>
    <row r="869" spans="1:33" s="19" customFormat="1">
      <c r="A869" s="25" t="s">
        <v>3575</v>
      </c>
      <c r="B869" s="25" t="s">
        <v>3576</v>
      </c>
      <c r="C869" s="25" t="s">
        <v>1536</v>
      </c>
      <c r="D869" s="25" t="s">
        <v>11</v>
      </c>
      <c r="E869" s="25" t="s">
        <v>11</v>
      </c>
      <c r="F869" s="25" t="s">
        <v>11</v>
      </c>
      <c r="G869" s="25" t="s">
        <v>11</v>
      </c>
      <c r="H869" s="25" t="s">
        <v>3577</v>
      </c>
      <c r="I869" s="25" t="s">
        <v>11</v>
      </c>
      <c r="J869" s="25" t="s">
        <v>11</v>
      </c>
      <c r="K869" s="25" t="s">
        <v>11</v>
      </c>
      <c r="L869" s="25" t="s">
        <v>1623</v>
      </c>
      <c r="M869" s="25" t="s">
        <v>1643</v>
      </c>
      <c r="N869" s="25" t="s">
        <v>11</v>
      </c>
      <c r="O869" s="25" t="s">
        <v>11</v>
      </c>
      <c r="P869" s="25" t="s">
        <v>11</v>
      </c>
      <c r="Q869" s="25" t="s">
        <v>11</v>
      </c>
      <c r="R869" s="25" t="s">
        <v>11</v>
      </c>
      <c r="S869" s="25" t="s">
        <v>11</v>
      </c>
      <c r="T869" s="25" t="s">
        <v>1858</v>
      </c>
      <c r="U869" s="25" t="s">
        <v>1544</v>
      </c>
      <c r="V869" s="25" t="s">
        <v>11</v>
      </c>
      <c r="W869" s="25" t="s">
        <v>11</v>
      </c>
      <c r="X869" s="25">
        <v>0</v>
      </c>
      <c r="Y869" s="25" t="s">
        <v>11</v>
      </c>
      <c r="Z869" s="25" t="s">
        <v>1539</v>
      </c>
      <c r="AA869" s="25" t="s">
        <v>11</v>
      </c>
      <c r="AB869" s="25" t="s">
        <v>11</v>
      </c>
      <c r="AC869" s="25" t="s">
        <v>11</v>
      </c>
      <c r="AD869" s="25">
        <v>840</v>
      </c>
      <c r="AE869" s="25">
        <v>0</v>
      </c>
      <c r="AF869" s="25">
        <v>3017.3</v>
      </c>
      <c r="AG869" s="25" t="s">
        <v>7549</v>
      </c>
    </row>
    <row r="870" spans="1:33" s="19" customFormat="1">
      <c r="A870" s="25" t="s">
        <v>4455</v>
      </c>
      <c r="B870" s="25" t="s">
        <v>4456</v>
      </c>
      <c r="C870" s="25" t="s">
        <v>1541</v>
      </c>
      <c r="D870" s="25" t="s">
        <v>11</v>
      </c>
      <c r="E870" s="25" t="s">
        <v>11</v>
      </c>
      <c r="F870" s="25" t="s">
        <v>11</v>
      </c>
      <c r="G870" s="25" t="s">
        <v>11</v>
      </c>
      <c r="H870" s="25" t="s">
        <v>1958</v>
      </c>
      <c r="I870" s="25" t="s">
        <v>11</v>
      </c>
      <c r="J870" s="25" t="s">
        <v>11</v>
      </c>
      <c r="K870" s="25" t="s">
        <v>11</v>
      </c>
      <c r="L870" s="25" t="s">
        <v>1623</v>
      </c>
      <c r="M870" s="25" t="s">
        <v>11</v>
      </c>
      <c r="N870" s="25" t="s">
        <v>11</v>
      </c>
      <c r="O870" s="25" t="s">
        <v>11</v>
      </c>
      <c r="P870" s="25" t="s">
        <v>11</v>
      </c>
      <c r="Q870" s="25" t="s">
        <v>11</v>
      </c>
      <c r="R870" s="25" t="s">
        <v>11</v>
      </c>
      <c r="S870" s="25" t="s">
        <v>11</v>
      </c>
      <c r="T870" s="25" t="s">
        <v>1644</v>
      </c>
      <c r="U870" s="25" t="s">
        <v>1544</v>
      </c>
      <c r="V870" s="25" t="s">
        <v>11</v>
      </c>
      <c r="W870" s="25" t="s">
        <v>11</v>
      </c>
      <c r="X870" s="25">
        <v>0</v>
      </c>
      <c r="Y870" s="25" t="s">
        <v>11</v>
      </c>
      <c r="Z870" s="25" t="s">
        <v>1539</v>
      </c>
      <c r="AA870" s="25" t="s">
        <v>11</v>
      </c>
      <c r="AB870" s="25" t="s">
        <v>1940</v>
      </c>
      <c r="AC870" s="25" t="s">
        <v>11</v>
      </c>
      <c r="AD870" s="25">
        <v>0</v>
      </c>
      <c r="AE870" s="25">
        <v>0</v>
      </c>
      <c r="AF870" s="25">
        <v>3873.72</v>
      </c>
      <c r="AG870" s="25" t="s">
        <v>4457</v>
      </c>
    </row>
    <row r="871" spans="1:33" s="19" customFormat="1">
      <c r="A871" s="25" t="s">
        <v>3049</v>
      </c>
      <c r="B871" s="25" t="s">
        <v>3050</v>
      </c>
      <c r="C871" s="25" t="s">
        <v>1541</v>
      </c>
      <c r="D871" s="25" t="s">
        <v>11</v>
      </c>
      <c r="E871" s="25" t="s">
        <v>11</v>
      </c>
      <c r="F871" s="25" t="s">
        <v>3051</v>
      </c>
      <c r="G871" s="25" t="s">
        <v>1556</v>
      </c>
      <c r="H871" s="25" t="s">
        <v>3052</v>
      </c>
      <c r="I871" s="25" t="s">
        <v>1547</v>
      </c>
      <c r="J871" s="25" t="s">
        <v>1623</v>
      </c>
      <c r="K871" s="25" t="s">
        <v>1559</v>
      </c>
      <c r="L871" s="25" t="s">
        <v>1623</v>
      </c>
      <c r="M871" s="25" t="s">
        <v>11</v>
      </c>
      <c r="N871" s="25" t="s">
        <v>11</v>
      </c>
      <c r="O871" s="25" t="s">
        <v>11</v>
      </c>
      <c r="P871" s="25" t="s">
        <v>11</v>
      </c>
      <c r="Q871" s="25" t="s">
        <v>11</v>
      </c>
      <c r="R871" s="25" t="s">
        <v>11</v>
      </c>
      <c r="S871" s="25" t="s">
        <v>11</v>
      </c>
      <c r="T871" s="25" t="s">
        <v>11</v>
      </c>
      <c r="U871" s="25" t="s">
        <v>1563</v>
      </c>
      <c r="V871" s="25" t="s">
        <v>11</v>
      </c>
      <c r="W871" s="25" t="s">
        <v>11</v>
      </c>
      <c r="X871" s="25">
        <v>0</v>
      </c>
      <c r="Y871" s="25" t="s">
        <v>11</v>
      </c>
      <c r="Z871" s="25" t="s">
        <v>1539</v>
      </c>
      <c r="AA871" s="25" t="s">
        <v>11</v>
      </c>
      <c r="AB871" s="25" t="s">
        <v>11</v>
      </c>
      <c r="AC871" s="25" t="s">
        <v>11</v>
      </c>
      <c r="AD871" s="25">
        <v>0</v>
      </c>
      <c r="AE871" s="25">
        <v>0</v>
      </c>
      <c r="AF871" s="25">
        <v>960</v>
      </c>
      <c r="AG871" s="25" t="s">
        <v>1146</v>
      </c>
    </row>
    <row r="872" spans="1:33" s="19" customFormat="1">
      <c r="A872" s="25" t="s">
        <v>3006</v>
      </c>
      <c r="B872" s="25" t="s">
        <v>3007</v>
      </c>
      <c r="C872" s="25" t="s">
        <v>1536</v>
      </c>
      <c r="D872" s="25" t="s">
        <v>11</v>
      </c>
      <c r="E872" s="25" t="s">
        <v>11</v>
      </c>
      <c r="F872" s="25" t="s">
        <v>3008</v>
      </c>
      <c r="G872" s="25" t="s">
        <v>1966</v>
      </c>
      <c r="H872" s="25" t="s">
        <v>3009</v>
      </c>
      <c r="I872" s="25" t="s">
        <v>11</v>
      </c>
      <c r="J872" s="25" t="s">
        <v>11</v>
      </c>
      <c r="K872" s="25" t="s">
        <v>1707</v>
      </c>
      <c r="L872" s="25" t="s">
        <v>1623</v>
      </c>
      <c r="M872" s="25" t="s">
        <v>11</v>
      </c>
      <c r="N872" s="25" t="s">
        <v>11</v>
      </c>
      <c r="O872" s="25" t="s">
        <v>11</v>
      </c>
      <c r="P872" s="25" t="s">
        <v>11</v>
      </c>
      <c r="Q872" s="25" t="s">
        <v>11</v>
      </c>
      <c r="R872" s="25" t="s">
        <v>11</v>
      </c>
      <c r="S872" s="25" t="s">
        <v>11</v>
      </c>
      <c r="T872" s="25" t="s">
        <v>3001</v>
      </c>
      <c r="U872" s="25" t="s">
        <v>1544</v>
      </c>
      <c r="V872" s="25" t="s">
        <v>11</v>
      </c>
      <c r="W872" s="25" t="s">
        <v>11</v>
      </c>
      <c r="X872" s="25">
        <v>0</v>
      </c>
      <c r="Y872" s="25" t="s">
        <v>11</v>
      </c>
      <c r="Z872" s="25" t="s">
        <v>1539</v>
      </c>
      <c r="AA872" s="25" t="s">
        <v>11</v>
      </c>
      <c r="AB872" s="25" t="s">
        <v>11</v>
      </c>
      <c r="AC872" s="25" t="s">
        <v>11</v>
      </c>
      <c r="AD872" s="25">
        <v>0</v>
      </c>
      <c r="AE872" s="25">
        <v>0</v>
      </c>
      <c r="AF872" s="25">
        <v>930</v>
      </c>
      <c r="AG872" s="25" t="s">
        <v>7550</v>
      </c>
    </row>
    <row r="873" spans="1:33" s="19" customFormat="1">
      <c r="A873" s="25" t="s">
        <v>4940</v>
      </c>
      <c r="B873" s="25" t="s">
        <v>4941</v>
      </c>
      <c r="C873" s="25" t="s">
        <v>1541</v>
      </c>
      <c r="D873" s="25" t="s">
        <v>11</v>
      </c>
      <c r="E873" s="25" t="s">
        <v>4942</v>
      </c>
      <c r="F873" s="25" t="s">
        <v>11</v>
      </c>
      <c r="G873" s="25" t="s">
        <v>11</v>
      </c>
      <c r="H873" s="25" t="s">
        <v>4943</v>
      </c>
      <c r="I873" s="25" t="s">
        <v>1547</v>
      </c>
      <c r="J873" s="25" t="s">
        <v>1623</v>
      </c>
      <c r="K873" s="25" t="s">
        <v>2089</v>
      </c>
      <c r="L873" s="25" t="s">
        <v>1623</v>
      </c>
      <c r="M873" s="25" t="s">
        <v>11</v>
      </c>
      <c r="N873" s="25" t="s">
        <v>11</v>
      </c>
      <c r="O873" s="25" t="s">
        <v>11</v>
      </c>
      <c r="P873" s="25" t="s">
        <v>11</v>
      </c>
      <c r="Q873" s="25" t="s">
        <v>11</v>
      </c>
      <c r="R873" s="25" t="s">
        <v>11</v>
      </c>
      <c r="S873" s="25" t="s">
        <v>11</v>
      </c>
      <c r="T873" s="25" t="s">
        <v>11</v>
      </c>
      <c r="U873" s="25" t="s">
        <v>1563</v>
      </c>
      <c r="V873" s="25" t="s">
        <v>11</v>
      </c>
      <c r="W873" s="25" t="s">
        <v>11</v>
      </c>
      <c r="X873" s="25">
        <v>0</v>
      </c>
      <c r="Y873" s="25" t="s">
        <v>11</v>
      </c>
      <c r="Z873" s="25" t="s">
        <v>1539</v>
      </c>
      <c r="AA873" s="25" t="s">
        <v>11</v>
      </c>
      <c r="AB873" s="25" t="s">
        <v>11</v>
      </c>
      <c r="AC873" s="25" t="s">
        <v>11</v>
      </c>
      <c r="AD873" s="25">
        <v>460</v>
      </c>
      <c r="AE873" s="25">
        <v>0</v>
      </c>
      <c r="AF873" s="25">
        <v>760</v>
      </c>
      <c r="AG873" s="25" t="s">
        <v>1986</v>
      </c>
    </row>
    <row r="874" spans="1:33" s="19" customFormat="1">
      <c r="A874" s="25" t="s">
        <v>3511</v>
      </c>
      <c r="B874" s="25" t="s">
        <v>3512</v>
      </c>
      <c r="C874" s="25" t="s">
        <v>1536</v>
      </c>
      <c r="D874" s="25" t="s">
        <v>11</v>
      </c>
      <c r="E874" s="25" t="s">
        <v>11</v>
      </c>
      <c r="F874" s="25" t="s">
        <v>11</v>
      </c>
      <c r="G874" s="25" t="s">
        <v>11</v>
      </c>
      <c r="H874" s="25" t="s">
        <v>3513</v>
      </c>
      <c r="I874" s="25" t="s">
        <v>1547</v>
      </c>
      <c r="J874" s="25" t="s">
        <v>1623</v>
      </c>
      <c r="K874" s="25" t="s">
        <v>1537</v>
      </c>
      <c r="L874" s="25" t="s">
        <v>1623</v>
      </c>
      <c r="M874" s="25" t="s">
        <v>11</v>
      </c>
      <c r="N874" s="25" t="s">
        <v>11</v>
      </c>
      <c r="O874" s="25" t="s">
        <v>11</v>
      </c>
      <c r="P874" s="25" t="s">
        <v>11</v>
      </c>
      <c r="Q874" s="25" t="s">
        <v>11</v>
      </c>
      <c r="R874" s="25" t="s">
        <v>11</v>
      </c>
      <c r="S874" s="25" t="s">
        <v>11</v>
      </c>
      <c r="T874" s="25" t="s">
        <v>11</v>
      </c>
      <c r="U874" s="25" t="s">
        <v>10</v>
      </c>
      <c r="V874" s="25" t="s">
        <v>11</v>
      </c>
      <c r="W874" s="25" t="s">
        <v>11</v>
      </c>
      <c r="X874" s="25">
        <v>0</v>
      </c>
      <c r="Y874" s="25" t="s">
        <v>11</v>
      </c>
      <c r="Z874" s="25" t="s">
        <v>1539</v>
      </c>
      <c r="AA874" s="25" t="s">
        <v>11</v>
      </c>
      <c r="AB874" s="25" t="s">
        <v>11</v>
      </c>
      <c r="AC874" s="25" t="s">
        <v>11</v>
      </c>
      <c r="AD874" s="25">
        <v>280</v>
      </c>
      <c r="AE874" s="25">
        <v>0</v>
      </c>
      <c r="AF874" s="25">
        <v>1880</v>
      </c>
      <c r="AG874" s="25" t="s">
        <v>1540</v>
      </c>
    </row>
    <row r="875" spans="1:33" s="19" customFormat="1">
      <c r="A875" s="25" t="s">
        <v>1671</v>
      </c>
      <c r="B875" s="25" t="s">
        <v>1672</v>
      </c>
      <c r="C875" s="25" t="s">
        <v>1536</v>
      </c>
      <c r="D875" s="25" t="s">
        <v>11</v>
      </c>
      <c r="E875" s="25" t="s">
        <v>11</v>
      </c>
      <c r="F875" s="25" t="s">
        <v>11</v>
      </c>
      <c r="G875" s="25" t="s">
        <v>11</v>
      </c>
      <c r="H875" s="25" t="s">
        <v>1673</v>
      </c>
      <c r="I875" s="25" t="s">
        <v>11</v>
      </c>
      <c r="J875" s="25" t="s">
        <v>11</v>
      </c>
      <c r="K875" s="25" t="s">
        <v>11</v>
      </c>
      <c r="L875" s="25" t="s">
        <v>1623</v>
      </c>
      <c r="M875" s="25" t="s">
        <v>11</v>
      </c>
      <c r="N875" s="25" t="s">
        <v>11</v>
      </c>
      <c r="O875" s="25" t="s">
        <v>11</v>
      </c>
      <c r="P875" s="25" t="s">
        <v>11</v>
      </c>
      <c r="Q875" s="25" t="s">
        <v>11</v>
      </c>
      <c r="R875" s="25" t="s">
        <v>11</v>
      </c>
      <c r="S875" s="25" t="s">
        <v>11</v>
      </c>
      <c r="T875" s="25" t="s">
        <v>1674</v>
      </c>
      <c r="U875" s="201" t="s">
        <v>1544</v>
      </c>
      <c r="V875" s="25" t="s">
        <v>11</v>
      </c>
      <c r="W875" s="25" t="s">
        <v>11</v>
      </c>
      <c r="X875" s="25">
        <v>0</v>
      </c>
      <c r="Y875" s="25" t="s">
        <v>11</v>
      </c>
      <c r="Z875" s="25" t="s">
        <v>1539</v>
      </c>
      <c r="AA875" s="25" t="s">
        <v>11</v>
      </c>
      <c r="AB875" s="25" t="s">
        <v>11</v>
      </c>
      <c r="AC875" s="25" t="s">
        <v>11</v>
      </c>
      <c r="AD875" s="25">
        <v>1120</v>
      </c>
      <c r="AE875" s="25">
        <v>0</v>
      </c>
      <c r="AF875" s="25">
        <v>33941.11</v>
      </c>
      <c r="AG875" s="25" t="s">
        <v>7551</v>
      </c>
    </row>
    <row r="876" spans="1:33" s="19" customFormat="1">
      <c r="A876" s="25" t="s">
        <v>3738</v>
      </c>
      <c r="B876" s="25" t="s">
        <v>3739</v>
      </c>
      <c r="C876" s="25" t="s">
        <v>1541</v>
      </c>
      <c r="D876" s="25" t="s">
        <v>11</v>
      </c>
      <c r="E876" s="25" t="s">
        <v>11</v>
      </c>
      <c r="F876" s="25" t="s">
        <v>3740</v>
      </c>
      <c r="G876" s="25" t="s">
        <v>1546</v>
      </c>
      <c r="H876" s="25" t="s">
        <v>3741</v>
      </c>
      <c r="I876" s="25" t="s">
        <v>11</v>
      </c>
      <c r="J876" s="25" t="s">
        <v>11</v>
      </c>
      <c r="K876" s="25" t="s">
        <v>1689</v>
      </c>
      <c r="L876" s="25" t="s">
        <v>1623</v>
      </c>
      <c r="M876" s="25" t="s">
        <v>11</v>
      </c>
      <c r="N876" s="25" t="s">
        <v>11</v>
      </c>
      <c r="O876" s="25" t="s">
        <v>11</v>
      </c>
      <c r="P876" s="25" t="s">
        <v>3742</v>
      </c>
      <c r="Q876" s="25" t="s">
        <v>3741</v>
      </c>
      <c r="R876" s="25" t="s">
        <v>11</v>
      </c>
      <c r="S876" s="25" t="s">
        <v>11</v>
      </c>
      <c r="T876" s="25" t="s">
        <v>1858</v>
      </c>
      <c r="U876" s="25" t="s">
        <v>1563</v>
      </c>
      <c r="V876" s="25" t="s">
        <v>11</v>
      </c>
      <c r="W876" s="25" t="s">
        <v>11</v>
      </c>
      <c r="X876" s="25">
        <v>0</v>
      </c>
      <c r="Y876" s="25" t="s">
        <v>11</v>
      </c>
      <c r="Z876" s="25" t="s">
        <v>1539</v>
      </c>
      <c r="AA876" s="25" t="s">
        <v>11</v>
      </c>
      <c r="AB876" s="25" t="s">
        <v>11</v>
      </c>
      <c r="AC876" s="25" t="s">
        <v>11</v>
      </c>
      <c r="AD876" s="25">
        <v>0</v>
      </c>
      <c r="AE876" s="25">
        <v>0</v>
      </c>
      <c r="AF876" s="25">
        <v>960</v>
      </c>
      <c r="AG876" s="25" t="s">
        <v>1146</v>
      </c>
    </row>
    <row r="877" spans="1:33" s="19" customFormat="1">
      <c r="A877" s="25" t="s">
        <v>1862</v>
      </c>
      <c r="B877" s="25" t="s">
        <v>1863</v>
      </c>
      <c r="C877" s="25" t="s">
        <v>1541</v>
      </c>
      <c r="D877" s="25" t="s">
        <v>11</v>
      </c>
      <c r="E877" s="25" t="s">
        <v>11</v>
      </c>
      <c r="F877" s="25" t="s">
        <v>11</v>
      </c>
      <c r="G877" s="25" t="s">
        <v>11</v>
      </c>
      <c r="H877" s="25" t="s">
        <v>1836</v>
      </c>
      <c r="I877" s="25" t="s">
        <v>11</v>
      </c>
      <c r="J877" s="25" t="s">
        <v>11</v>
      </c>
      <c r="K877" s="25" t="s">
        <v>11</v>
      </c>
      <c r="L877" s="25" t="s">
        <v>1623</v>
      </c>
      <c r="M877" s="25" t="s">
        <v>11</v>
      </c>
      <c r="N877" s="25" t="s">
        <v>11</v>
      </c>
      <c r="O877" s="25" t="s">
        <v>11</v>
      </c>
      <c r="P877" s="25" t="s">
        <v>11</v>
      </c>
      <c r="Q877" s="25" t="s">
        <v>11</v>
      </c>
      <c r="R877" s="25" t="s">
        <v>11</v>
      </c>
      <c r="S877" s="25" t="s">
        <v>11</v>
      </c>
      <c r="T877" s="25" t="s">
        <v>1832</v>
      </c>
      <c r="U877" s="25" t="s">
        <v>16</v>
      </c>
      <c r="V877" s="25" t="s">
        <v>11</v>
      </c>
      <c r="W877" s="25" t="s">
        <v>11</v>
      </c>
      <c r="X877" s="25">
        <v>0</v>
      </c>
      <c r="Y877" s="25" t="s">
        <v>11</v>
      </c>
      <c r="Z877" s="25" t="s">
        <v>1645</v>
      </c>
      <c r="AA877" s="25" t="s">
        <v>1560</v>
      </c>
      <c r="AB877" s="25" t="s">
        <v>1837</v>
      </c>
      <c r="AC877" s="25" t="s">
        <v>958</v>
      </c>
      <c r="AD877" s="25">
        <v>-19230.939999999999</v>
      </c>
      <c r="AE877" s="25">
        <v>0</v>
      </c>
      <c r="AF877" s="25">
        <v>22960.38</v>
      </c>
      <c r="AG877" s="25" t="s">
        <v>1864</v>
      </c>
    </row>
    <row r="878" spans="1:33" s="19" customFormat="1">
      <c r="A878" s="25" t="s">
        <v>5142</v>
      </c>
      <c r="B878" s="25" t="s">
        <v>5143</v>
      </c>
      <c r="C878" s="25" t="s">
        <v>1541</v>
      </c>
      <c r="D878" s="25" t="s">
        <v>11</v>
      </c>
      <c r="E878" s="25" t="s">
        <v>11</v>
      </c>
      <c r="F878" s="25" t="s">
        <v>11</v>
      </c>
      <c r="G878" s="25" t="s">
        <v>11</v>
      </c>
      <c r="H878" s="25" t="s">
        <v>1938</v>
      </c>
      <c r="I878" s="25" t="s">
        <v>1554</v>
      </c>
      <c r="J878" s="25" t="s">
        <v>1623</v>
      </c>
      <c r="K878" s="25" t="s">
        <v>1790</v>
      </c>
      <c r="L878" s="25" t="s">
        <v>1623</v>
      </c>
      <c r="M878" s="25" t="s">
        <v>11</v>
      </c>
      <c r="N878" s="25" t="s">
        <v>11</v>
      </c>
      <c r="O878" s="25" t="s">
        <v>11</v>
      </c>
      <c r="P878" s="25" t="s">
        <v>11</v>
      </c>
      <c r="Q878" s="25" t="s">
        <v>11</v>
      </c>
      <c r="R878" s="25" t="s">
        <v>11</v>
      </c>
      <c r="S878" s="25" t="s">
        <v>11</v>
      </c>
      <c r="T878" s="25" t="s">
        <v>1729</v>
      </c>
      <c r="U878" s="25" t="s">
        <v>16</v>
      </c>
      <c r="V878" s="25" t="s">
        <v>11</v>
      </c>
      <c r="W878" s="25" t="s">
        <v>11</v>
      </c>
      <c r="X878" s="25">
        <v>0</v>
      </c>
      <c r="Y878" s="25" t="s">
        <v>11</v>
      </c>
      <c r="Z878" s="25" t="s">
        <v>1539</v>
      </c>
      <c r="AA878" s="25" t="s">
        <v>11</v>
      </c>
      <c r="AB878" s="25" t="s">
        <v>11</v>
      </c>
      <c r="AC878" s="25" t="s">
        <v>11</v>
      </c>
      <c r="AD878" s="25">
        <v>0</v>
      </c>
      <c r="AE878" s="25">
        <v>0</v>
      </c>
      <c r="AF878" s="25">
        <v>0</v>
      </c>
      <c r="AG878" s="25" t="s">
        <v>7</v>
      </c>
    </row>
    <row r="879" spans="1:33" s="19" customFormat="1">
      <c r="A879" s="25" t="s">
        <v>4578</v>
      </c>
      <c r="B879" s="25" t="s">
        <v>4579</v>
      </c>
      <c r="C879" s="25" t="s">
        <v>1541</v>
      </c>
      <c r="D879" s="25" t="s">
        <v>11</v>
      </c>
      <c r="E879" s="25" t="s">
        <v>11</v>
      </c>
      <c r="F879" s="25" t="s">
        <v>4580</v>
      </c>
      <c r="G879" s="25" t="s">
        <v>1546</v>
      </c>
      <c r="H879" s="25" t="s">
        <v>4581</v>
      </c>
      <c r="I879" s="25" t="s">
        <v>11</v>
      </c>
      <c r="J879" s="25" t="s">
        <v>11</v>
      </c>
      <c r="K879" s="25" t="s">
        <v>1689</v>
      </c>
      <c r="L879" s="25" t="s">
        <v>1623</v>
      </c>
      <c r="M879" s="25" t="s">
        <v>11</v>
      </c>
      <c r="N879" s="25" t="s">
        <v>11</v>
      </c>
      <c r="O879" s="25" t="s">
        <v>11</v>
      </c>
      <c r="P879" s="25" t="s">
        <v>4582</v>
      </c>
      <c r="Q879" s="25" t="s">
        <v>4581</v>
      </c>
      <c r="R879" s="25" t="s">
        <v>11</v>
      </c>
      <c r="S879" s="25" t="s">
        <v>11</v>
      </c>
      <c r="T879" s="25" t="s">
        <v>1858</v>
      </c>
      <c r="U879" s="25" t="s">
        <v>1563</v>
      </c>
      <c r="V879" s="25" t="s">
        <v>11</v>
      </c>
      <c r="W879" s="25" t="s">
        <v>11</v>
      </c>
      <c r="X879" s="25">
        <v>0</v>
      </c>
      <c r="Y879" s="25" t="s">
        <v>11</v>
      </c>
      <c r="Z879" s="25" t="s">
        <v>1539</v>
      </c>
      <c r="AA879" s="25" t="s">
        <v>11</v>
      </c>
      <c r="AB879" s="25" t="s">
        <v>11</v>
      </c>
      <c r="AC879" s="25" t="s">
        <v>11</v>
      </c>
      <c r="AD879" s="25">
        <v>0</v>
      </c>
      <c r="AE879" s="25">
        <v>0</v>
      </c>
      <c r="AF879" s="25">
        <v>960</v>
      </c>
      <c r="AG879" s="25" t="s">
        <v>1146</v>
      </c>
    </row>
    <row r="880" spans="1:33" s="19" customFormat="1">
      <c r="A880" s="25" t="s">
        <v>2506</v>
      </c>
      <c r="B880" s="25" t="s">
        <v>2507</v>
      </c>
      <c r="C880" s="25" t="s">
        <v>1536</v>
      </c>
      <c r="D880" s="25" t="s">
        <v>11</v>
      </c>
      <c r="E880" s="25" t="s">
        <v>11</v>
      </c>
      <c r="F880" s="25" t="s">
        <v>2508</v>
      </c>
      <c r="G880" s="25" t="s">
        <v>1569</v>
      </c>
      <c r="H880" s="25" t="s">
        <v>2509</v>
      </c>
      <c r="I880" s="25" t="s">
        <v>1547</v>
      </c>
      <c r="J880" s="25" t="s">
        <v>1623</v>
      </c>
      <c r="K880" s="25" t="s">
        <v>2510</v>
      </c>
      <c r="L880" s="25" t="s">
        <v>1623</v>
      </c>
      <c r="M880" s="25" t="s">
        <v>11</v>
      </c>
      <c r="N880" s="25" t="s">
        <v>11</v>
      </c>
      <c r="O880" s="25" t="s">
        <v>11</v>
      </c>
      <c r="P880" s="25" t="s">
        <v>11</v>
      </c>
      <c r="Q880" s="25" t="s">
        <v>11</v>
      </c>
      <c r="R880" s="25" t="s">
        <v>11</v>
      </c>
      <c r="S880" s="25" t="s">
        <v>11</v>
      </c>
      <c r="T880" s="25" t="s">
        <v>1852</v>
      </c>
      <c r="U880" s="25" t="s">
        <v>1544</v>
      </c>
      <c r="V880" s="25" t="s">
        <v>11</v>
      </c>
      <c r="W880" s="25" t="s">
        <v>11</v>
      </c>
      <c r="X880" s="25">
        <v>0</v>
      </c>
      <c r="Y880" s="25" t="s">
        <v>11</v>
      </c>
      <c r="Z880" s="25" t="s">
        <v>1539</v>
      </c>
      <c r="AA880" s="25" t="s">
        <v>11</v>
      </c>
      <c r="AB880" s="25" t="s">
        <v>11</v>
      </c>
      <c r="AC880" s="25" t="s">
        <v>11</v>
      </c>
      <c r="AD880" s="25">
        <v>230</v>
      </c>
      <c r="AE880" s="25">
        <v>0</v>
      </c>
      <c r="AF880" s="25">
        <v>4410</v>
      </c>
      <c r="AG880" s="25" t="s">
        <v>7552</v>
      </c>
    </row>
    <row r="881" spans="1:33" s="19" customFormat="1">
      <c r="A881" s="25" t="s">
        <v>3409</v>
      </c>
      <c r="B881" s="25" t="s">
        <v>3410</v>
      </c>
      <c r="C881" s="25" t="s">
        <v>11</v>
      </c>
      <c r="D881" s="25" t="s">
        <v>11</v>
      </c>
      <c r="E881" s="25" t="s">
        <v>11</v>
      </c>
      <c r="F881" s="25" t="s">
        <v>3411</v>
      </c>
      <c r="G881" s="25" t="s">
        <v>1556</v>
      </c>
      <c r="H881" s="25" t="s">
        <v>3412</v>
      </c>
      <c r="I881" s="25" t="s">
        <v>1547</v>
      </c>
      <c r="J881" s="25" t="s">
        <v>1548</v>
      </c>
      <c r="K881" s="25" t="s">
        <v>3413</v>
      </c>
      <c r="L881" s="25" t="s">
        <v>1023</v>
      </c>
      <c r="M881" s="25" t="s">
        <v>11</v>
      </c>
      <c r="N881" s="25" t="s">
        <v>11</v>
      </c>
      <c r="O881" s="25" t="s">
        <v>11</v>
      </c>
      <c r="P881" s="25" t="s">
        <v>11</v>
      </c>
      <c r="Q881" s="25" t="s">
        <v>11</v>
      </c>
      <c r="R881" s="25" t="s">
        <v>11</v>
      </c>
      <c r="S881" s="25" t="s">
        <v>11</v>
      </c>
      <c r="T881" s="25" t="s">
        <v>11</v>
      </c>
      <c r="U881" s="25" t="s">
        <v>1563</v>
      </c>
      <c r="V881" s="25" t="s">
        <v>11</v>
      </c>
      <c r="W881" s="25" t="s">
        <v>11</v>
      </c>
      <c r="X881" s="25">
        <v>0</v>
      </c>
      <c r="Y881" s="25" t="s">
        <v>11</v>
      </c>
      <c r="Z881" s="25" t="s">
        <v>1539</v>
      </c>
      <c r="AA881" s="25" t="s">
        <v>11</v>
      </c>
      <c r="AB881" s="25" t="s">
        <v>11</v>
      </c>
      <c r="AC881" s="25" t="s">
        <v>11</v>
      </c>
      <c r="AD881" s="25">
        <v>0</v>
      </c>
      <c r="AE881" s="25">
        <v>0</v>
      </c>
      <c r="AF881" s="25">
        <v>8560</v>
      </c>
      <c r="AG881" s="25" t="s">
        <v>3414</v>
      </c>
    </row>
    <row r="882" spans="1:33" s="19" customFormat="1">
      <c r="A882" s="25" t="s">
        <v>6907</v>
      </c>
      <c r="B882" s="25" t="s">
        <v>6908</v>
      </c>
      <c r="C882" s="25" t="s">
        <v>1541</v>
      </c>
      <c r="D882" s="25" t="s">
        <v>11</v>
      </c>
      <c r="E882" s="25" t="s">
        <v>11</v>
      </c>
      <c r="F882" s="25" t="s">
        <v>7553</v>
      </c>
      <c r="G882" s="25" t="s">
        <v>1569</v>
      </c>
      <c r="H882" s="25" t="s">
        <v>7554</v>
      </c>
      <c r="I882" s="25" t="s">
        <v>1561</v>
      </c>
      <c r="J882" s="25" t="s">
        <v>1623</v>
      </c>
      <c r="K882" s="25" t="s">
        <v>7238</v>
      </c>
      <c r="L882" s="25" t="s">
        <v>1623</v>
      </c>
      <c r="M882" s="25" t="s">
        <v>11</v>
      </c>
      <c r="N882" s="25" t="s">
        <v>11</v>
      </c>
      <c r="O882" s="25" t="s">
        <v>11</v>
      </c>
      <c r="P882" s="25" t="s">
        <v>11</v>
      </c>
      <c r="Q882" s="25" t="s">
        <v>11</v>
      </c>
      <c r="R882" s="25" t="s">
        <v>11</v>
      </c>
      <c r="S882" s="25" t="s">
        <v>11</v>
      </c>
      <c r="T882" s="25" t="s">
        <v>11</v>
      </c>
      <c r="U882" s="25" t="s">
        <v>1563</v>
      </c>
      <c r="V882" s="25" t="s">
        <v>11</v>
      </c>
      <c r="W882" s="25" t="s">
        <v>11</v>
      </c>
      <c r="X882" s="25">
        <v>0</v>
      </c>
      <c r="Y882" s="25" t="s">
        <v>11</v>
      </c>
      <c r="Z882" s="25" t="s">
        <v>1539</v>
      </c>
      <c r="AA882" s="25" t="s">
        <v>11</v>
      </c>
      <c r="AB882" s="25" t="s">
        <v>11</v>
      </c>
      <c r="AC882" s="25" t="s">
        <v>11</v>
      </c>
      <c r="AD882" s="25">
        <v>230</v>
      </c>
      <c r="AE882" s="25">
        <v>0</v>
      </c>
      <c r="AF882" s="25">
        <v>980</v>
      </c>
      <c r="AG882" s="25" t="s">
        <v>1549</v>
      </c>
    </row>
    <row r="883" spans="1:33" s="19" customFormat="1">
      <c r="A883" s="25" t="s">
        <v>6879</v>
      </c>
      <c r="B883" s="25" t="s">
        <v>6880</v>
      </c>
      <c r="C883" s="25" t="s">
        <v>1541</v>
      </c>
      <c r="D883" s="25" t="s">
        <v>11</v>
      </c>
      <c r="E883" s="25" t="s">
        <v>11</v>
      </c>
      <c r="F883" s="25" t="s">
        <v>11</v>
      </c>
      <c r="G883" s="25" t="s">
        <v>11</v>
      </c>
      <c r="H883" s="25" t="s">
        <v>7555</v>
      </c>
      <c r="I883" s="25" t="s">
        <v>1547</v>
      </c>
      <c r="J883" s="25" t="s">
        <v>1623</v>
      </c>
      <c r="K883" s="25" t="s">
        <v>7009</v>
      </c>
      <c r="L883" s="25" t="s">
        <v>1623</v>
      </c>
      <c r="M883" s="25" t="s">
        <v>11</v>
      </c>
      <c r="N883" s="25" t="s">
        <v>11</v>
      </c>
      <c r="O883" s="25" t="s">
        <v>11</v>
      </c>
      <c r="P883" s="25" t="s">
        <v>11</v>
      </c>
      <c r="Q883" s="25" t="s">
        <v>11</v>
      </c>
      <c r="R883" s="25" t="s">
        <v>11</v>
      </c>
      <c r="S883" s="25" t="s">
        <v>11</v>
      </c>
      <c r="T883" s="25" t="s">
        <v>1651</v>
      </c>
      <c r="U883" s="25" t="s">
        <v>14</v>
      </c>
      <c r="V883" s="25" t="s">
        <v>11</v>
      </c>
      <c r="W883" s="25" t="s">
        <v>11</v>
      </c>
      <c r="X883" s="25">
        <v>0</v>
      </c>
      <c r="Y883" s="25" t="s">
        <v>11</v>
      </c>
      <c r="Z883" s="25" t="s">
        <v>1539</v>
      </c>
      <c r="AA883" s="25" t="s">
        <v>11</v>
      </c>
      <c r="AB883" s="25" t="s">
        <v>11</v>
      </c>
      <c r="AC883" s="25" t="s">
        <v>11</v>
      </c>
      <c r="AD883" s="25">
        <v>0</v>
      </c>
      <c r="AE883" s="25">
        <v>0</v>
      </c>
      <c r="AF883" s="25">
        <v>14260</v>
      </c>
      <c r="AG883" s="25" t="s">
        <v>7556</v>
      </c>
    </row>
    <row r="884" spans="1:33" s="19" customFormat="1">
      <c r="A884" s="25" t="s">
        <v>2617</v>
      </c>
      <c r="B884" s="25" t="s">
        <v>2618</v>
      </c>
      <c r="C884" s="25" t="s">
        <v>1541</v>
      </c>
      <c r="D884" s="25" t="s">
        <v>11</v>
      </c>
      <c r="E884" s="25" t="s">
        <v>11</v>
      </c>
      <c r="F884" s="25" t="s">
        <v>2619</v>
      </c>
      <c r="G884" s="25" t="s">
        <v>1630</v>
      </c>
      <c r="H884" s="25" t="s">
        <v>2620</v>
      </c>
      <c r="I884" s="25" t="s">
        <v>1554</v>
      </c>
      <c r="J884" s="25" t="s">
        <v>1623</v>
      </c>
      <c r="K884" s="25" t="s">
        <v>1559</v>
      </c>
      <c r="L884" s="25" t="s">
        <v>1623</v>
      </c>
      <c r="M884" s="25" t="s">
        <v>11</v>
      </c>
      <c r="N884" s="25" t="s">
        <v>11</v>
      </c>
      <c r="O884" s="25" t="s">
        <v>11</v>
      </c>
      <c r="P884" s="25" t="s">
        <v>11</v>
      </c>
      <c r="Q884" s="25" t="s">
        <v>11</v>
      </c>
      <c r="R884" s="25" t="s">
        <v>11</v>
      </c>
      <c r="S884" s="25" t="s">
        <v>11</v>
      </c>
      <c r="T884" s="25" t="s">
        <v>1633</v>
      </c>
      <c r="U884" s="25" t="s">
        <v>11</v>
      </c>
      <c r="V884" s="25" t="s">
        <v>2621</v>
      </c>
      <c r="W884" s="25" t="s">
        <v>11</v>
      </c>
      <c r="X884" s="25">
        <v>0</v>
      </c>
      <c r="Y884" s="25" t="s">
        <v>11</v>
      </c>
      <c r="Z884" s="25" t="s">
        <v>1539</v>
      </c>
      <c r="AA884" s="25" t="s">
        <v>11</v>
      </c>
      <c r="AB884" s="25" t="s">
        <v>11</v>
      </c>
      <c r="AC884" s="25" t="s">
        <v>11</v>
      </c>
      <c r="AD884" s="25">
        <v>840</v>
      </c>
      <c r="AE884" s="25">
        <v>0</v>
      </c>
      <c r="AF884" s="25">
        <v>3316</v>
      </c>
      <c r="AG884" s="25" t="s">
        <v>1626</v>
      </c>
    </row>
    <row r="885" spans="1:33" s="19" customFormat="1">
      <c r="A885" s="25" t="s">
        <v>4922</v>
      </c>
      <c r="B885" s="25" t="s">
        <v>4923</v>
      </c>
      <c r="C885" s="25" t="s">
        <v>1541</v>
      </c>
      <c r="D885" s="25" t="s">
        <v>11</v>
      </c>
      <c r="E885" s="25" t="s">
        <v>11</v>
      </c>
      <c r="F885" s="25" t="s">
        <v>11</v>
      </c>
      <c r="G885" s="25" t="s">
        <v>11</v>
      </c>
      <c r="H885" s="25" t="s">
        <v>4924</v>
      </c>
      <c r="I885" s="25" t="s">
        <v>11</v>
      </c>
      <c r="J885" s="25" t="s">
        <v>11</v>
      </c>
      <c r="K885" s="25" t="s">
        <v>11</v>
      </c>
      <c r="L885" s="25" t="s">
        <v>1623</v>
      </c>
      <c r="M885" s="25" t="s">
        <v>1643</v>
      </c>
      <c r="N885" s="25" t="s">
        <v>11</v>
      </c>
      <c r="O885" s="25" t="s">
        <v>11</v>
      </c>
      <c r="P885" s="25" t="s">
        <v>11</v>
      </c>
      <c r="Q885" s="25" t="s">
        <v>11</v>
      </c>
      <c r="R885" s="25" t="s">
        <v>11</v>
      </c>
      <c r="S885" s="25" t="s">
        <v>11</v>
      </c>
      <c r="T885" s="25" t="s">
        <v>1651</v>
      </c>
      <c r="U885" s="25" t="s">
        <v>16</v>
      </c>
      <c r="V885" s="25" t="s">
        <v>11</v>
      </c>
      <c r="W885" s="25" t="s">
        <v>11</v>
      </c>
      <c r="X885" s="25">
        <v>0</v>
      </c>
      <c r="Y885" s="25" t="s">
        <v>11</v>
      </c>
      <c r="Z885" s="25" t="s">
        <v>1539</v>
      </c>
      <c r="AA885" s="25" t="s">
        <v>11</v>
      </c>
      <c r="AB885" s="25" t="s">
        <v>11</v>
      </c>
      <c r="AC885" s="25" t="s">
        <v>11</v>
      </c>
      <c r="AD885" s="25">
        <v>0</v>
      </c>
      <c r="AE885" s="25">
        <v>0</v>
      </c>
      <c r="AF885" s="25">
        <v>3139.05</v>
      </c>
      <c r="AG885" s="25" t="s">
        <v>4925</v>
      </c>
    </row>
    <row r="886" spans="1:33" s="19" customFormat="1">
      <c r="A886" s="25" t="s">
        <v>3418</v>
      </c>
      <c r="B886" s="25" t="s">
        <v>3419</v>
      </c>
      <c r="C886" s="25" t="s">
        <v>1541</v>
      </c>
      <c r="D886" s="25" t="s">
        <v>11</v>
      </c>
      <c r="E886" s="25" t="s">
        <v>11</v>
      </c>
      <c r="F886" s="25" t="s">
        <v>11</v>
      </c>
      <c r="G886" s="25" t="s">
        <v>11</v>
      </c>
      <c r="H886" s="25" t="s">
        <v>3420</v>
      </c>
      <c r="I886" s="25" t="s">
        <v>11</v>
      </c>
      <c r="J886" s="25" t="s">
        <v>11</v>
      </c>
      <c r="K886" s="25" t="s">
        <v>11</v>
      </c>
      <c r="L886" s="25" t="s">
        <v>1623</v>
      </c>
      <c r="M886" s="25" t="s">
        <v>11</v>
      </c>
      <c r="N886" s="25" t="s">
        <v>11</v>
      </c>
      <c r="O886" s="25" t="s">
        <v>11</v>
      </c>
      <c r="P886" s="25" t="s">
        <v>11</v>
      </c>
      <c r="Q886" s="25" t="s">
        <v>11</v>
      </c>
      <c r="R886" s="25" t="s">
        <v>11</v>
      </c>
      <c r="S886" s="25" t="s">
        <v>11</v>
      </c>
      <c r="T886" s="25" t="s">
        <v>1741</v>
      </c>
      <c r="U886" s="25" t="s">
        <v>18</v>
      </c>
      <c r="V886" s="25" t="s">
        <v>11</v>
      </c>
      <c r="W886" s="25" t="s">
        <v>11</v>
      </c>
      <c r="X886" s="25">
        <v>0</v>
      </c>
      <c r="Y886" s="25" t="s">
        <v>11</v>
      </c>
      <c r="Z886" s="25" t="s">
        <v>1645</v>
      </c>
      <c r="AA886" s="25" t="s">
        <v>1815</v>
      </c>
      <c r="AB886" s="25" t="s">
        <v>1722</v>
      </c>
      <c r="AC886" s="25" t="s">
        <v>11</v>
      </c>
      <c r="AD886" s="25">
        <v>0</v>
      </c>
      <c r="AE886" s="25">
        <v>0</v>
      </c>
      <c r="AF886" s="25">
        <v>0</v>
      </c>
      <c r="AG886" s="25" t="s">
        <v>7</v>
      </c>
    </row>
    <row r="887" spans="1:33" s="19" customFormat="1">
      <c r="A887" s="25" t="s">
        <v>2105</v>
      </c>
      <c r="B887" s="25" t="s">
        <v>2106</v>
      </c>
      <c r="C887" s="25" t="s">
        <v>1541</v>
      </c>
      <c r="D887" s="25" t="s">
        <v>11</v>
      </c>
      <c r="E887" s="25" t="s">
        <v>11</v>
      </c>
      <c r="F887" s="25" t="s">
        <v>11</v>
      </c>
      <c r="G887" s="25" t="s">
        <v>11</v>
      </c>
      <c r="H887" s="25" t="s">
        <v>1782</v>
      </c>
      <c r="I887" s="25" t="s">
        <v>11</v>
      </c>
      <c r="J887" s="25" t="s">
        <v>11</v>
      </c>
      <c r="K887" s="25" t="s">
        <v>11</v>
      </c>
      <c r="L887" s="25" t="s">
        <v>1623</v>
      </c>
      <c r="M887" s="25" t="s">
        <v>11</v>
      </c>
      <c r="N887" s="25" t="s">
        <v>11</v>
      </c>
      <c r="O887" s="25" t="s">
        <v>11</v>
      </c>
      <c r="P887" s="25" t="s">
        <v>11</v>
      </c>
      <c r="Q887" s="25" t="s">
        <v>11</v>
      </c>
      <c r="R887" s="25" t="s">
        <v>11</v>
      </c>
      <c r="S887" s="25" t="s">
        <v>11</v>
      </c>
      <c r="T887" s="25" t="s">
        <v>1651</v>
      </c>
      <c r="U887" s="25" t="s">
        <v>10</v>
      </c>
      <c r="V887" s="25" t="s">
        <v>11</v>
      </c>
      <c r="W887" s="25" t="s">
        <v>11</v>
      </c>
      <c r="X887" s="25">
        <v>0</v>
      </c>
      <c r="Y887" s="25" t="s">
        <v>11</v>
      </c>
      <c r="Z887" s="25" t="s">
        <v>1539</v>
      </c>
      <c r="AA887" s="25" t="s">
        <v>11</v>
      </c>
      <c r="AB887" s="25" t="s">
        <v>11</v>
      </c>
      <c r="AC887" s="25" t="s">
        <v>11</v>
      </c>
      <c r="AD887" s="25">
        <v>3080</v>
      </c>
      <c r="AE887" s="25">
        <v>0</v>
      </c>
      <c r="AF887" s="25">
        <v>41825</v>
      </c>
      <c r="AG887" s="25" t="s">
        <v>7557</v>
      </c>
    </row>
    <row r="888" spans="1:33" s="19" customFormat="1">
      <c r="A888" s="25" t="s">
        <v>4781</v>
      </c>
      <c r="B888" s="25" t="s">
        <v>4782</v>
      </c>
      <c r="C888" s="25" t="s">
        <v>1541</v>
      </c>
      <c r="D888" s="25" t="s">
        <v>11</v>
      </c>
      <c r="E888" s="25" t="s">
        <v>11</v>
      </c>
      <c r="F888" s="25" t="s">
        <v>11</v>
      </c>
      <c r="G888" s="25" t="s">
        <v>11</v>
      </c>
      <c r="H888" s="25" t="s">
        <v>4783</v>
      </c>
      <c r="I888" s="25" t="s">
        <v>1567</v>
      </c>
      <c r="J888" s="25" t="s">
        <v>1623</v>
      </c>
      <c r="K888" s="25" t="s">
        <v>1689</v>
      </c>
      <c r="L888" s="25" t="s">
        <v>1023</v>
      </c>
      <c r="M888" s="25" t="s">
        <v>11</v>
      </c>
      <c r="N888" s="25" t="s">
        <v>11</v>
      </c>
      <c r="O888" s="25" t="s">
        <v>11</v>
      </c>
      <c r="P888" s="25" t="s">
        <v>11</v>
      </c>
      <c r="Q888" s="25" t="s">
        <v>11</v>
      </c>
      <c r="R888" s="25" t="s">
        <v>11</v>
      </c>
      <c r="S888" s="25" t="s">
        <v>11</v>
      </c>
      <c r="T888" s="25" t="s">
        <v>11</v>
      </c>
      <c r="U888" s="25" t="s">
        <v>1544</v>
      </c>
      <c r="V888" s="25" t="s">
        <v>11</v>
      </c>
      <c r="W888" s="25" t="s">
        <v>11</v>
      </c>
      <c r="X888" s="25">
        <v>0</v>
      </c>
      <c r="Y888" s="25" t="s">
        <v>11</v>
      </c>
      <c r="Z888" s="25" t="s">
        <v>1539</v>
      </c>
      <c r="AA888" s="25" t="s">
        <v>11</v>
      </c>
      <c r="AB888" s="25" t="s">
        <v>11</v>
      </c>
      <c r="AC888" s="25" t="s">
        <v>11</v>
      </c>
      <c r="AD888" s="25">
        <v>0</v>
      </c>
      <c r="AE888" s="25">
        <v>0</v>
      </c>
      <c r="AF888" s="25">
        <v>960</v>
      </c>
      <c r="AG888" s="25" t="s">
        <v>1146</v>
      </c>
    </row>
    <row r="889" spans="1:33" s="19" customFormat="1">
      <c r="A889" s="25" t="s">
        <v>5212</v>
      </c>
      <c r="B889" s="25" t="s">
        <v>5213</v>
      </c>
      <c r="C889" s="25" t="s">
        <v>1541</v>
      </c>
      <c r="D889" s="25" t="s">
        <v>11</v>
      </c>
      <c r="E889" s="25" t="s">
        <v>11</v>
      </c>
      <c r="F889" s="25" t="s">
        <v>11</v>
      </c>
      <c r="G889" s="25" t="s">
        <v>11</v>
      </c>
      <c r="H889" s="25" t="s">
        <v>4174</v>
      </c>
      <c r="I889" s="25" t="s">
        <v>11</v>
      </c>
      <c r="J889" s="25" t="s">
        <v>11</v>
      </c>
      <c r="K889" s="25" t="s">
        <v>11</v>
      </c>
      <c r="L889" s="25" t="s">
        <v>1623</v>
      </c>
      <c r="M889" s="25" t="s">
        <v>11</v>
      </c>
      <c r="N889" s="25" t="s">
        <v>11</v>
      </c>
      <c r="O889" s="25" t="s">
        <v>11</v>
      </c>
      <c r="P889" s="25" t="s">
        <v>11</v>
      </c>
      <c r="Q889" s="25" t="s">
        <v>11</v>
      </c>
      <c r="R889" s="25" t="s">
        <v>11</v>
      </c>
      <c r="S889" s="25" t="s">
        <v>11</v>
      </c>
      <c r="T889" s="25" t="s">
        <v>1670</v>
      </c>
      <c r="U889" s="25" t="s">
        <v>16</v>
      </c>
      <c r="V889" s="25" t="s">
        <v>11</v>
      </c>
      <c r="W889" s="25" t="s">
        <v>11</v>
      </c>
      <c r="X889" s="25">
        <v>0</v>
      </c>
      <c r="Y889" s="25" t="s">
        <v>11</v>
      </c>
      <c r="Z889" s="25" t="s">
        <v>1539</v>
      </c>
      <c r="AA889" s="25" t="s">
        <v>11</v>
      </c>
      <c r="AB889" s="25" t="s">
        <v>11</v>
      </c>
      <c r="AC889" s="25" t="s">
        <v>11</v>
      </c>
      <c r="AD889" s="25">
        <v>0</v>
      </c>
      <c r="AE889" s="25">
        <v>0</v>
      </c>
      <c r="AF889" s="25">
        <v>10325.01</v>
      </c>
      <c r="AG889" s="25" t="s">
        <v>7190</v>
      </c>
    </row>
    <row r="890" spans="1:33" s="19" customFormat="1">
      <c r="A890" s="25" t="s">
        <v>2418</v>
      </c>
      <c r="B890" s="25" t="s">
        <v>2419</v>
      </c>
      <c r="C890" s="25" t="s">
        <v>1541</v>
      </c>
      <c r="D890" s="25" t="s">
        <v>11</v>
      </c>
      <c r="E890" s="25" t="s">
        <v>11</v>
      </c>
      <c r="F890" s="25" t="s">
        <v>11</v>
      </c>
      <c r="G890" s="25" t="s">
        <v>11</v>
      </c>
      <c r="H890" s="25" t="s">
        <v>2414</v>
      </c>
      <c r="I890" s="25" t="s">
        <v>1547</v>
      </c>
      <c r="J890" s="25" t="s">
        <v>1623</v>
      </c>
      <c r="K890" s="25" t="s">
        <v>1553</v>
      </c>
      <c r="L890" s="25" t="s">
        <v>1623</v>
      </c>
      <c r="M890" s="25" t="s">
        <v>11</v>
      </c>
      <c r="N890" s="25" t="s">
        <v>11</v>
      </c>
      <c r="O890" s="25" t="s">
        <v>11</v>
      </c>
      <c r="P890" s="25" t="s">
        <v>11</v>
      </c>
      <c r="Q890" s="25" t="s">
        <v>11</v>
      </c>
      <c r="R890" s="25" t="s">
        <v>11</v>
      </c>
      <c r="S890" s="25" t="s">
        <v>11</v>
      </c>
      <c r="T890" s="25" t="s">
        <v>1832</v>
      </c>
      <c r="U890" s="25" t="s">
        <v>14</v>
      </c>
      <c r="V890" s="25" t="s">
        <v>11</v>
      </c>
      <c r="W890" s="25" t="s">
        <v>11</v>
      </c>
      <c r="X890" s="25">
        <v>0</v>
      </c>
      <c r="Y890" s="25" t="s">
        <v>11</v>
      </c>
      <c r="Z890" s="25" t="s">
        <v>1539</v>
      </c>
      <c r="AA890" s="25" t="s">
        <v>11</v>
      </c>
      <c r="AB890" s="25" t="s">
        <v>11</v>
      </c>
      <c r="AC890" s="25" t="s">
        <v>11</v>
      </c>
      <c r="AD890" s="25">
        <v>280</v>
      </c>
      <c r="AE890" s="25">
        <v>0</v>
      </c>
      <c r="AF890" s="25">
        <v>1880</v>
      </c>
      <c r="AG890" s="25" t="s">
        <v>1540</v>
      </c>
    </row>
    <row r="891" spans="1:33" s="19" customFormat="1">
      <c r="A891" s="25" t="s">
        <v>2278</v>
      </c>
      <c r="B891" s="25" t="s">
        <v>2279</v>
      </c>
      <c r="C891" s="25" t="s">
        <v>1541</v>
      </c>
      <c r="D891" s="25" t="s">
        <v>11</v>
      </c>
      <c r="E891" s="25" t="s">
        <v>11</v>
      </c>
      <c r="F891" s="25" t="s">
        <v>11</v>
      </c>
      <c r="G891" s="25" t="s">
        <v>11</v>
      </c>
      <c r="H891" s="25" t="s">
        <v>2280</v>
      </c>
      <c r="I891" s="25" t="s">
        <v>11</v>
      </c>
      <c r="J891" s="25" t="s">
        <v>11</v>
      </c>
      <c r="K891" s="25" t="s">
        <v>2281</v>
      </c>
      <c r="L891" s="25" t="s">
        <v>1623</v>
      </c>
      <c r="M891" s="25" t="s">
        <v>11</v>
      </c>
      <c r="N891" s="25" t="s">
        <v>11</v>
      </c>
      <c r="O891" s="25" t="s">
        <v>11</v>
      </c>
      <c r="P891" s="25" t="s">
        <v>11</v>
      </c>
      <c r="Q891" s="25" t="s">
        <v>11</v>
      </c>
      <c r="R891" s="25" t="s">
        <v>11</v>
      </c>
      <c r="S891" s="25" t="s">
        <v>11</v>
      </c>
      <c r="T891" s="25" t="s">
        <v>1791</v>
      </c>
      <c r="U891" s="25" t="s">
        <v>1563</v>
      </c>
      <c r="V891" s="25" t="s">
        <v>11</v>
      </c>
      <c r="W891" s="25" t="s">
        <v>11</v>
      </c>
      <c r="X891" s="25">
        <v>0</v>
      </c>
      <c r="Y891" s="25" t="s">
        <v>11</v>
      </c>
      <c r="Z891" s="25" t="s">
        <v>1539</v>
      </c>
      <c r="AA891" s="25" t="s">
        <v>11</v>
      </c>
      <c r="AB891" s="25" t="s">
        <v>11</v>
      </c>
      <c r="AC891" s="25" t="s">
        <v>11</v>
      </c>
      <c r="AD891" s="25">
        <v>0</v>
      </c>
      <c r="AE891" s="25">
        <v>0</v>
      </c>
      <c r="AF891" s="25">
        <v>0</v>
      </c>
      <c r="AG891" s="25" t="s">
        <v>7</v>
      </c>
    </row>
    <row r="892" spans="1:33" s="19" customFormat="1">
      <c r="A892" s="25" t="s">
        <v>4599</v>
      </c>
      <c r="B892" s="25" t="s">
        <v>4600</v>
      </c>
      <c r="C892" s="25" t="s">
        <v>1541</v>
      </c>
      <c r="D892" s="25" t="s">
        <v>11</v>
      </c>
      <c r="E892" s="25" t="s">
        <v>11</v>
      </c>
      <c r="F892" s="25" t="s">
        <v>11</v>
      </c>
      <c r="G892" s="25" t="s">
        <v>11</v>
      </c>
      <c r="H892" s="25" t="s">
        <v>4601</v>
      </c>
      <c r="I892" s="25" t="s">
        <v>1547</v>
      </c>
      <c r="J892" s="25" t="s">
        <v>1623</v>
      </c>
      <c r="K892" s="25" t="s">
        <v>1689</v>
      </c>
      <c r="L892" s="25" t="s">
        <v>1623</v>
      </c>
      <c r="M892" s="25" t="s">
        <v>11</v>
      </c>
      <c r="N892" s="25" t="s">
        <v>11</v>
      </c>
      <c r="O892" s="25" t="s">
        <v>11</v>
      </c>
      <c r="P892" s="25" t="s">
        <v>11</v>
      </c>
      <c r="Q892" s="25" t="s">
        <v>11</v>
      </c>
      <c r="R892" s="25" t="s">
        <v>11</v>
      </c>
      <c r="S892" s="25" t="s">
        <v>11</v>
      </c>
      <c r="T892" s="25" t="s">
        <v>11</v>
      </c>
      <c r="U892" s="25" t="s">
        <v>16</v>
      </c>
      <c r="V892" s="25" t="s">
        <v>11</v>
      </c>
      <c r="W892" s="25" t="s">
        <v>11</v>
      </c>
      <c r="X892" s="25">
        <v>0</v>
      </c>
      <c r="Y892" s="25" t="s">
        <v>11</v>
      </c>
      <c r="Z892" s="25" t="s">
        <v>1539</v>
      </c>
      <c r="AA892" s="25" t="s">
        <v>11</v>
      </c>
      <c r="AB892" s="25" t="s">
        <v>11</v>
      </c>
      <c r="AC892" s="25" t="s">
        <v>11</v>
      </c>
      <c r="AD892" s="25">
        <v>840</v>
      </c>
      <c r="AE892" s="25">
        <v>0</v>
      </c>
      <c r="AF892" s="25">
        <v>3316</v>
      </c>
      <c r="AG892" s="25" t="s">
        <v>1626</v>
      </c>
    </row>
    <row r="893" spans="1:33" s="19" customFormat="1">
      <c r="A893" s="25" t="s">
        <v>3640</v>
      </c>
      <c r="B893" s="25" t="s">
        <v>3641</v>
      </c>
      <c r="C893" s="25" t="s">
        <v>1541</v>
      </c>
      <c r="D893" s="25" t="s">
        <v>11</v>
      </c>
      <c r="E893" s="25" t="s">
        <v>11</v>
      </c>
      <c r="F893" s="25" t="s">
        <v>11</v>
      </c>
      <c r="G893" s="25" t="s">
        <v>11</v>
      </c>
      <c r="H893" s="25" t="s">
        <v>3642</v>
      </c>
      <c r="I893" s="25" t="s">
        <v>11</v>
      </c>
      <c r="J893" s="25" t="s">
        <v>11</v>
      </c>
      <c r="K893" s="25" t="s">
        <v>11</v>
      </c>
      <c r="L893" s="25" t="s">
        <v>1623</v>
      </c>
      <c r="M893" s="25" t="s">
        <v>11</v>
      </c>
      <c r="N893" s="25" t="s">
        <v>11</v>
      </c>
      <c r="O893" s="25" t="s">
        <v>11</v>
      </c>
      <c r="P893" s="25" t="s">
        <v>11</v>
      </c>
      <c r="Q893" s="25" t="s">
        <v>11</v>
      </c>
      <c r="R893" s="25" t="s">
        <v>11</v>
      </c>
      <c r="S893" s="25" t="s">
        <v>11</v>
      </c>
      <c r="T893" s="25" t="s">
        <v>1670</v>
      </c>
      <c r="U893" s="25" t="s">
        <v>16</v>
      </c>
      <c r="V893" s="25" t="s">
        <v>11</v>
      </c>
      <c r="W893" s="25" t="s">
        <v>11</v>
      </c>
      <c r="X893" s="25">
        <v>0</v>
      </c>
      <c r="Y893" s="25" t="s">
        <v>11</v>
      </c>
      <c r="Z893" s="25" t="s">
        <v>1539</v>
      </c>
      <c r="AA893" s="25" t="s">
        <v>11</v>
      </c>
      <c r="AB893" s="25" t="s">
        <v>11</v>
      </c>
      <c r="AC893" s="25" t="s">
        <v>11</v>
      </c>
      <c r="AD893" s="25">
        <v>0</v>
      </c>
      <c r="AE893" s="25">
        <v>0</v>
      </c>
      <c r="AF893" s="25">
        <v>2138.4899999999998</v>
      </c>
      <c r="AG893" s="25" t="s">
        <v>3643</v>
      </c>
    </row>
    <row r="894" spans="1:33" s="19" customFormat="1">
      <c r="A894" s="25" t="s">
        <v>2199</v>
      </c>
      <c r="B894" s="25" t="s">
        <v>2200</v>
      </c>
      <c r="C894" s="25" t="s">
        <v>1541</v>
      </c>
      <c r="D894" s="25" t="s">
        <v>11</v>
      </c>
      <c r="E894" s="25" t="s">
        <v>11</v>
      </c>
      <c r="F894" s="25" t="s">
        <v>2201</v>
      </c>
      <c r="G894" s="25" t="s">
        <v>1564</v>
      </c>
      <c r="H894" s="25" t="s">
        <v>2202</v>
      </c>
      <c r="I894" s="25" t="s">
        <v>1567</v>
      </c>
      <c r="J894" s="25" t="s">
        <v>1623</v>
      </c>
      <c r="K894" s="25" t="s">
        <v>1551</v>
      </c>
      <c r="L894" s="25" t="s">
        <v>1623</v>
      </c>
      <c r="M894" s="25" t="s">
        <v>11</v>
      </c>
      <c r="N894" s="25" t="s">
        <v>11</v>
      </c>
      <c r="O894" s="25" t="s">
        <v>11</v>
      </c>
      <c r="P894" s="25" t="s">
        <v>11</v>
      </c>
      <c r="Q894" s="25" t="s">
        <v>11</v>
      </c>
      <c r="R894" s="25" t="s">
        <v>11</v>
      </c>
      <c r="S894" s="25" t="s">
        <v>11</v>
      </c>
      <c r="T894" s="25" t="s">
        <v>2203</v>
      </c>
      <c r="U894" s="25" t="s">
        <v>10</v>
      </c>
      <c r="V894" s="25" t="s">
        <v>11</v>
      </c>
      <c r="W894" s="25" t="s">
        <v>11</v>
      </c>
      <c r="X894" s="25">
        <v>0</v>
      </c>
      <c r="Y894" s="25" t="s">
        <v>11</v>
      </c>
      <c r="Z894" s="25" t="s">
        <v>1539</v>
      </c>
      <c r="AA894" s="25" t="s">
        <v>11</v>
      </c>
      <c r="AB894" s="25" t="s">
        <v>11</v>
      </c>
      <c r="AC894" s="25" t="s">
        <v>11</v>
      </c>
      <c r="AD894" s="25">
        <v>560</v>
      </c>
      <c r="AE894" s="25">
        <v>0</v>
      </c>
      <c r="AF894" s="25">
        <v>2832.42</v>
      </c>
      <c r="AG894" s="25" t="s">
        <v>7450</v>
      </c>
    </row>
    <row r="895" spans="1:33" s="19" customFormat="1">
      <c r="A895" s="25" t="s">
        <v>4773</v>
      </c>
      <c r="B895" s="25" t="s">
        <v>4774</v>
      </c>
      <c r="C895" s="25" t="s">
        <v>1541</v>
      </c>
      <c r="D895" s="25" t="s">
        <v>11</v>
      </c>
      <c r="E895" s="25" t="s">
        <v>11</v>
      </c>
      <c r="F895" s="25" t="s">
        <v>11</v>
      </c>
      <c r="G895" s="25" t="s">
        <v>11</v>
      </c>
      <c r="H895" s="25" t="s">
        <v>4775</v>
      </c>
      <c r="I895" s="25" t="s">
        <v>1571</v>
      </c>
      <c r="J895" s="25" t="s">
        <v>1623</v>
      </c>
      <c r="K895" s="25" t="s">
        <v>1850</v>
      </c>
      <c r="L895" s="25" t="s">
        <v>1623</v>
      </c>
      <c r="M895" s="25" t="s">
        <v>11</v>
      </c>
      <c r="N895" s="25" t="s">
        <v>11</v>
      </c>
      <c r="O895" s="25" t="s">
        <v>4776</v>
      </c>
      <c r="P895" s="25" t="s">
        <v>11</v>
      </c>
      <c r="Q895" s="25" t="s">
        <v>11</v>
      </c>
      <c r="R895" s="25" t="s">
        <v>11</v>
      </c>
      <c r="S895" s="25" t="s">
        <v>11</v>
      </c>
      <c r="T895" s="25" t="s">
        <v>1852</v>
      </c>
      <c r="U895" s="25" t="s">
        <v>11</v>
      </c>
      <c r="V895" s="25" t="s">
        <v>11</v>
      </c>
      <c r="W895" s="25" t="s">
        <v>11</v>
      </c>
      <c r="X895" s="25">
        <v>0</v>
      </c>
      <c r="Y895" s="25" t="s">
        <v>11</v>
      </c>
      <c r="Z895" s="25" t="s">
        <v>1539</v>
      </c>
      <c r="AA895" s="25" t="s">
        <v>11</v>
      </c>
      <c r="AB895" s="25" t="s">
        <v>11</v>
      </c>
      <c r="AC895" s="25" t="s">
        <v>11</v>
      </c>
      <c r="AD895" s="25">
        <v>460</v>
      </c>
      <c r="AE895" s="25">
        <v>0</v>
      </c>
      <c r="AF895" s="25">
        <v>960</v>
      </c>
      <c r="AG895" s="25" t="s">
        <v>1854</v>
      </c>
    </row>
    <row r="896" spans="1:33" s="19" customFormat="1">
      <c r="A896" s="25" t="s">
        <v>4932</v>
      </c>
      <c r="B896" s="25" t="s">
        <v>4933</v>
      </c>
      <c r="C896" s="25" t="s">
        <v>1541</v>
      </c>
      <c r="D896" s="25" t="s">
        <v>11</v>
      </c>
      <c r="E896" s="25" t="s">
        <v>11</v>
      </c>
      <c r="F896" s="25" t="s">
        <v>4934</v>
      </c>
      <c r="G896" s="25" t="s">
        <v>1630</v>
      </c>
      <c r="H896" s="25" t="s">
        <v>4931</v>
      </c>
      <c r="I896" s="25" t="s">
        <v>11</v>
      </c>
      <c r="J896" s="25" t="s">
        <v>1623</v>
      </c>
      <c r="K896" s="25" t="s">
        <v>1689</v>
      </c>
      <c r="L896" s="25" t="s">
        <v>1623</v>
      </c>
      <c r="M896" s="25" t="s">
        <v>11</v>
      </c>
      <c r="N896" s="25" t="s">
        <v>11</v>
      </c>
      <c r="O896" s="25" t="s">
        <v>11</v>
      </c>
      <c r="P896" s="25" t="s">
        <v>11</v>
      </c>
      <c r="Q896" s="25" t="s">
        <v>11</v>
      </c>
      <c r="R896" s="25" t="s">
        <v>11</v>
      </c>
      <c r="S896" s="25" t="s">
        <v>11</v>
      </c>
      <c r="T896" s="25" t="s">
        <v>1633</v>
      </c>
      <c r="U896" s="25" t="s">
        <v>16</v>
      </c>
      <c r="V896" s="25" t="s">
        <v>11</v>
      </c>
      <c r="W896" s="25" t="s">
        <v>11</v>
      </c>
      <c r="X896" s="25">
        <v>0</v>
      </c>
      <c r="Y896" s="25" t="s">
        <v>11</v>
      </c>
      <c r="Z896" s="25" t="s">
        <v>1539</v>
      </c>
      <c r="AA896" s="25" t="s">
        <v>1624</v>
      </c>
      <c r="AB896" s="25" t="s">
        <v>1716</v>
      </c>
      <c r="AC896" s="25" t="s">
        <v>11</v>
      </c>
      <c r="AD896" s="25">
        <v>840</v>
      </c>
      <c r="AE896" s="25">
        <v>0</v>
      </c>
      <c r="AF896" s="25">
        <v>2487</v>
      </c>
      <c r="AG896" s="25" t="s">
        <v>7512</v>
      </c>
    </row>
    <row r="897" spans="1:33" s="19" customFormat="1">
      <c r="A897" s="25" t="s">
        <v>1829</v>
      </c>
      <c r="B897" s="25" t="s">
        <v>1830</v>
      </c>
      <c r="C897" s="25" t="s">
        <v>1536</v>
      </c>
      <c r="D897" s="25" t="s">
        <v>11</v>
      </c>
      <c r="E897" s="25" t="s">
        <v>11</v>
      </c>
      <c r="F897" s="25" t="s">
        <v>11</v>
      </c>
      <c r="G897" s="25" t="s">
        <v>11</v>
      </c>
      <c r="H897" s="25" t="s">
        <v>1831</v>
      </c>
      <c r="I897" s="25" t="s">
        <v>11</v>
      </c>
      <c r="J897" s="25" t="s">
        <v>11</v>
      </c>
      <c r="K897" s="25" t="s">
        <v>11</v>
      </c>
      <c r="L897" s="25" t="s">
        <v>1623</v>
      </c>
      <c r="M897" s="25" t="s">
        <v>11</v>
      </c>
      <c r="N897" s="25" t="s">
        <v>11</v>
      </c>
      <c r="O897" s="25" t="s">
        <v>11</v>
      </c>
      <c r="P897" s="25" t="s">
        <v>11</v>
      </c>
      <c r="Q897" s="25" t="s">
        <v>11</v>
      </c>
      <c r="R897" s="25" t="s">
        <v>11</v>
      </c>
      <c r="S897" s="25" t="s">
        <v>11</v>
      </c>
      <c r="T897" s="25" t="s">
        <v>1832</v>
      </c>
      <c r="U897" s="25" t="s">
        <v>12</v>
      </c>
      <c r="V897" s="25" t="s">
        <v>11</v>
      </c>
      <c r="W897" s="25" t="s">
        <v>11</v>
      </c>
      <c r="X897" s="25">
        <v>0</v>
      </c>
      <c r="Y897" s="25" t="s">
        <v>11</v>
      </c>
      <c r="Z897" s="25" t="s">
        <v>1539</v>
      </c>
      <c r="AA897" s="25" t="s">
        <v>11</v>
      </c>
      <c r="AB897" s="25" t="s">
        <v>11</v>
      </c>
      <c r="AC897" s="25" t="s">
        <v>11</v>
      </c>
      <c r="AD897" s="25">
        <v>558</v>
      </c>
      <c r="AE897" s="25">
        <v>0</v>
      </c>
      <c r="AF897" s="25">
        <v>30800.11</v>
      </c>
      <c r="AG897" s="25" t="s">
        <v>1833</v>
      </c>
    </row>
    <row r="898" spans="1:33" s="19" customFormat="1">
      <c r="A898" s="25" t="s">
        <v>6921</v>
      </c>
      <c r="B898" s="25" t="s">
        <v>6922</v>
      </c>
      <c r="C898" s="25" t="s">
        <v>1541</v>
      </c>
      <c r="D898" s="25" t="s">
        <v>11</v>
      </c>
      <c r="E898" s="25" t="s">
        <v>11</v>
      </c>
      <c r="F898" s="25" t="s">
        <v>7558</v>
      </c>
      <c r="G898" s="25" t="s">
        <v>1630</v>
      </c>
      <c r="H898" s="25" t="s">
        <v>7559</v>
      </c>
      <c r="I898" s="25" t="s">
        <v>1547</v>
      </c>
      <c r="J898" s="25" t="s">
        <v>1623</v>
      </c>
      <c r="K898" s="25" t="s">
        <v>7070</v>
      </c>
      <c r="L898" s="25" t="s">
        <v>1623</v>
      </c>
      <c r="M898" s="25" t="s">
        <v>11</v>
      </c>
      <c r="N898" s="25" t="s">
        <v>11</v>
      </c>
      <c r="O898" s="25" t="s">
        <v>11</v>
      </c>
      <c r="P898" s="25" t="s">
        <v>11</v>
      </c>
      <c r="Q898" s="25" t="s">
        <v>11</v>
      </c>
      <c r="R898" s="25" t="s">
        <v>11</v>
      </c>
      <c r="S898" s="25" t="s">
        <v>11</v>
      </c>
      <c r="T898" s="25" t="s">
        <v>1775</v>
      </c>
      <c r="U898" s="25" t="s">
        <v>16</v>
      </c>
      <c r="V898" s="25" t="s">
        <v>11</v>
      </c>
      <c r="W898" s="25" t="s">
        <v>11</v>
      </c>
      <c r="X898" s="25">
        <v>0</v>
      </c>
      <c r="Y898" s="25" t="s">
        <v>11</v>
      </c>
      <c r="Z898" s="25" t="s">
        <v>1539</v>
      </c>
      <c r="AA898" s="25" t="s">
        <v>11</v>
      </c>
      <c r="AB898" s="25" t="s">
        <v>11</v>
      </c>
      <c r="AC898" s="25" t="s">
        <v>11</v>
      </c>
      <c r="AD898" s="25">
        <v>0</v>
      </c>
      <c r="AE898" s="25">
        <v>0</v>
      </c>
      <c r="AF898" s="25">
        <v>1880</v>
      </c>
      <c r="AG898" s="25" t="s">
        <v>1555</v>
      </c>
    </row>
    <row r="899" spans="1:33" s="19" customFormat="1">
      <c r="A899" s="25" t="s">
        <v>4368</v>
      </c>
      <c r="B899" s="25" t="s">
        <v>4369</v>
      </c>
      <c r="C899" s="25" t="s">
        <v>1541</v>
      </c>
      <c r="D899" s="25" t="s">
        <v>11</v>
      </c>
      <c r="E899" s="25" t="s">
        <v>11</v>
      </c>
      <c r="F899" s="25" t="s">
        <v>11</v>
      </c>
      <c r="G899" s="25" t="s">
        <v>11</v>
      </c>
      <c r="H899" s="25" t="s">
        <v>4370</v>
      </c>
      <c r="I899" s="25" t="s">
        <v>1547</v>
      </c>
      <c r="J899" s="25" t="s">
        <v>11</v>
      </c>
      <c r="K899" s="25" t="s">
        <v>11</v>
      </c>
      <c r="L899" s="25" t="s">
        <v>1623</v>
      </c>
      <c r="M899" s="25" t="s">
        <v>11</v>
      </c>
      <c r="N899" s="25" t="s">
        <v>11</v>
      </c>
      <c r="O899" s="25" t="s">
        <v>11</v>
      </c>
      <c r="P899" s="25" t="s">
        <v>11</v>
      </c>
      <c r="Q899" s="25" t="s">
        <v>11</v>
      </c>
      <c r="R899" s="25" t="s">
        <v>11</v>
      </c>
      <c r="S899" s="25" t="s">
        <v>11</v>
      </c>
      <c r="T899" s="25" t="s">
        <v>1670</v>
      </c>
      <c r="U899" s="25" t="s">
        <v>13</v>
      </c>
      <c r="V899" s="25" t="s">
        <v>11</v>
      </c>
      <c r="W899" s="25" t="s">
        <v>11</v>
      </c>
      <c r="X899" s="25">
        <v>0</v>
      </c>
      <c r="Y899" s="25" t="s">
        <v>11</v>
      </c>
      <c r="Z899" s="25" t="s">
        <v>1539</v>
      </c>
      <c r="AA899" s="25" t="s">
        <v>11</v>
      </c>
      <c r="AB899" s="25" t="s">
        <v>11</v>
      </c>
      <c r="AC899" s="25" t="s">
        <v>11</v>
      </c>
      <c r="AD899" s="25">
        <v>0</v>
      </c>
      <c r="AE899" s="25">
        <v>0</v>
      </c>
      <c r="AF899" s="25">
        <v>266.22000000000003</v>
      </c>
      <c r="AG899" s="25" t="s">
        <v>7560</v>
      </c>
    </row>
    <row r="900" spans="1:33" s="19" customFormat="1">
      <c r="A900" s="25" t="s">
        <v>1701</v>
      </c>
      <c r="B900" s="25" t="s">
        <v>1702</v>
      </c>
      <c r="C900" s="25" t="s">
        <v>1541</v>
      </c>
      <c r="D900" s="25" t="s">
        <v>11</v>
      </c>
      <c r="E900" s="25" t="s">
        <v>11</v>
      </c>
      <c r="F900" s="25" t="s">
        <v>11</v>
      </c>
      <c r="G900" s="25" t="s">
        <v>11</v>
      </c>
      <c r="H900" s="25" t="s">
        <v>1703</v>
      </c>
      <c r="I900" s="25" t="s">
        <v>11</v>
      </c>
      <c r="J900" s="25" t="s">
        <v>11</v>
      </c>
      <c r="K900" s="25" t="s">
        <v>11</v>
      </c>
      <c r="L900" s="25" t="s">
        <v>1623</v>
      </c>
      <c r="M900" s="25" t="s">
        <v>11</v>
      </c>
      <c r="N900" s="25" t="s">
        <v>11</v>
      </c>
      <c r="O900" s="25" t="s">
        <v>11</v>
      </c>
      <c r="P900" s="25" t="s">
        <v>11</v>
      </c>
      <c r="Q900" s="25" t="s">
        <v>11</v>
      </c>
      <c r="R900" s="25" t="s">
        <v>11</v>
      </c>
      <c r="S900" s="25" t="s">
        <v>11</v>
      </c>
      <c r="T900" s="25" t="s">
        <v>1633</v>
      </c>
      <c r="U900" s="25" t="s">
        <v>14</v>
      </c>
      <c r="V900" s="25" t="s">
        <v>11</v>
      </c>
      <c r="W900" s="25" t="s">
        <v>11</v>
      </c>
      <c r="X900" s="25">
        <v>0</v>
      </c>
      <c r="Y900" s="25" t="s">
        <v>11</v>
      </c>
      <c r="Z900" s="25" t="s">
        <v>1539</v>
      </c>
      <c r="AA900" s="25" t="s">
        <v>11</v>
      </c>
      <c r="AB900" s="25" t="s">
        <v>11</v>
      </c>
      <c r="AC900" s="25" t="s">
        <v>11</v>
      </c>
      <c r="AD900" s="25">
        <v>840</v>
      </c>
      <c r="AE900" s="25">
        <v>0</v>
      </c>
      <c r="AF900" s="25">
        <v>31150.11</v>
      </c>
      <c r="AG900" s="25" t="s">
        <v>7561</v>
      </c>
    </row>
    <row r="901" spans="1:33" s="19" customFormat="1">
      <c r="A901" s="25" t="s">
        <v>1698</v>
      </c>
      <c r="B901" s="25" t="s">
        <v>1699</v>
      </c>
      <c r="C901" s="25" t="s">
        <v>1541</v>
      </c>
      <c r="D901" s="25" t="s">
        <v>11</v>
      </c>
      <c r="E901" s="25" t="s">
        <v>11</v>
      </c>
      <c r="F901" s="25" t="s">
        <v>11</v>
      </c>
      <c r="G901" s="25" t="s">
        <v>11</v>
      </c>
      <c r="H901" s="25" t="s">
        <v>1700</v>
      </c>
      <c r="I901" s="25" t="s">
        <v>11</v>
      </c>
      <c r="J901" s="25" t="s">
        <v>11</v>
      </c>
      <c r="K901" s="25" t="s">
        <v>11</v>
      </c>
      <c r="L901" s="25" t="s">
        <v>1623</v>
      </c>
      <c r="M901" s="25" t="s">
        <v>11</v>
      </c>
      <c r="N901" s="25" t="s">
        <v>11</v>
      </c>
      <c r="O901" s="25" t="s">
        <v>11</v>
      </c>
      <c r="P901" s="25" t="s">
        <v>11</v>
      </c>
      <c r="Q901" s="25" t="s">
        <v>11</v>
      </c>
      <c r="R901" s="25" t="s">
        <v>11</v>
      </c>
      <c r="S901" s="25" t="s">
        <v>11</v>
      </c>
      <c r="T901" s="25" t="s">
        <v>1651</v>
      </c>
      <c r="U901" s="25" t="s">
        <v>1544</v>
      </c>
      <c r="V901" s="25" t="s">
        <v>11</v>
      </c>
      <c r="W901" s="25" t="s">
        <v>11</v>
      </c>
      <c r="X901" s="25">
        <v>0</v>
      </c>
      <c r="Y901" s="25" t="s">
        <v>11</v>
      </c>
      <c r="Z901" s="25" t="s">
        <v>1539</v>
      </c>
      <c r="AA901" s="25" t="s">
        <v>11</v>
      </c>
      <c r="AB901" s="25" t="s">
        <v>11</v>
      </c>
      <c r="AC901" s="25" t="s">
        <v>11</v>
      </c>
      <c r="AD901" s="25">
        <v>560</v>
      </c>
      <c r="AE901" s="25">
        <v>0</v>
      </c>
      <c r="AF901" s="25">
        <v>14954.62</v>
      </c>
      <c r="AG901" s="25" t="s">
        <v>7562</v>
      </c>
    </row>
    <row r="902" spans="1:33" s="19" customFormat="1">
      <c r="A902" s="25" t="s">
        <v>2432</v>
      </c>
      <c r="B902" s="25" t="s">
        <v>2433</v>
      </c>
      <c r="C902" s="25" t="s">
        <v>1541</v>
      </c>
      <c r="D902" s="25" t="s">
        <v>11</v>
      </c>
      <c r="E902" s="25" t="s">
        <v>11</v>
      </c>
      <c r="F902" s="25" t="s">
        <v>11</v>
      </c>
      <c r="G902" s="25" t="s">
        <v>11</v>
      </c>
      <c r="H902" s="25" t="s">
        <v>2434</v>
      </c>
      <c r="I902" s="25" t="s">
        <v>11</v>
      </c>
      <c r="J902" s="25" t="s">
        <v>11</v>
      </c>
      <c r="K902" s="25" t="s">
        <v>11</v>
      </c>
      <c r="L902" s="25" t="s">
        <v>1623</v>
      </c>
      <c r="M902" s="25" t="s">
        <v>11</v>
      </c>
      <c r="N902" s="25" t="s">
        <v>11</v>
      </c>
      <c r="O902" s="25" t="s">
        <v>11</v>
      </c>
      <c r="P902" s="25" t="s">
        <v>11</v>
      </c>
      <c r="Q902" s="25" t="s">
        <v>11</v>
      </c>
      <c r="R902" s="25" t="s">
        <v>11</v>
      </c>
      <c r="S902" s="25" t="s">
        <v>11</v>
      </c>
      <c r="T902" s="25" t="s">
        <v>2435</v>
      </c>
      <c r="U902" s="25" t="s">
        <v>12</v>
      </c>
      <c r="V902" s="25" t="s">
        <v>11</v>
      </c>
      <c r="W902" s="25" t="s">
        <v>11</v>
      </c>
      <c r="X902" s="25">
        <v>0</v>
      </c>
      <c r="Y902" s="25" t="s">
        <v>11</v>
      </c>
      <c r="Z902" s="25" t="s">
        <v>1539</v>
      </c>
      <c r="AA902" s="25" t="s">
        <v>11</v>
      </c>
      <c r="AB902" s="25" t="s">
        <v>11</v>
      </c>
      <c r="AC902" s="25" t="s">
        <v>11</v>
      </c>
      <c r="AD902" s="25">
        <v>0</v>
      </c>
      <c r="AE902" s="25">
        <v>0</v>
      </c>
      <c r="AF902" s="25">
        <v>8223.41</v>
      </c>
      <c r="AG902" s="25" t="s">
        <v>7563</v>
      </c>
    </row>
    <row r="903" spans="1:33" s="19" customFormat="1">
      <c r="A903" s="25" t="s">
        <v>3023</v>
      </c>
      <c r="B903" s="25" t="s">
        <v>3024</v>
      </c>
      <c r="C903" s="25" t="s">
        <v>1541</v>
      </c>
      <c r="D903" s="25" t="s">
        <v>11</v>
      </c>
      <c r="E903" s="25" t="s">
        <v>11</v>
      </c>
      <c r="F903" s="25" t="s">
        <v>11</v>
      </c>
      <c r="G903" s="25" t="s">
        <v>11</v>
      </c>
      <c r="H903" s="25" t="s">
        <v>3025</v>
      </c>
      <c r="I903" s="25" t="s">
        <v>11</v>
      </c>
      <c r="J903" s="25" t="s">
        <v>11</v>
      </c>
      <c r="K903" s="25" t="s">
        <v>11</v>
      </c>
      <c r="L903" s="25" t="s">
        <v>1623</v>
      </c>
      <c r="M903" s="25" t="s">
        <v>11</v>
      </c>
      <c r="N903" s="25" t="s">
        <v>11</v>
      </c>
      <c r="O903" s="25" t="s">
        <v>11</v>
      </c>
      <c r="P903" s="25" t="s">
        <v>11</v>
      </c>
      <c r="Q903" s="25" t="s">
        <v>11</v>
      </c>
      <c r="R903" s="25" t="s">
        <v>11</v>
      </c>
      <c r="S903" s="25" t="s">
        <v>11</v>
      </c>
      <c r="T903" s="25" t="s">
        <v>1651</v>
      </c>
      <c r="U903" s="25" t="s">
        <v>16</v>
      </c>
      <c r="V903" s="25" t="s">
        <v>11</v>
      </c>
      <c r="W903" s="25" t="s">
        <v>11</v>
      </c>
      <c r="X903" s="25">
        <v>0</v>
      </c>
      <c r="Y903" s="25" t="s">
        <v>11</v>
      </c>
      <c r="Z903" s="25" t="s">
        <v>1539</v>
      </c>
      <c r="AA903" s="25" t="s">
        <v>11</v>
      </c>
      <c r="AB903" s="25" t="s">
        <v>11</v>
      </c>
      <c r="AC903" s="25" t="s">
        <v>11</v>
      </c>
      <c r="AD903" s="25">
        <v>280</v>
      </c>
      <c r="AE903" s="25">
        <v>0</v>
      </c>
      <c r="AF903" s="25">
        <v>39991.25</v>
      </c>
      <c r="AG903" s="25" t="s">
        <v>7564</v>
      </c>
    </row>
    <row r="904" spans="1:33" s="19" customFormat="1">
      <c r="A904" s="25" t="s">
        <v>4929</v>
      </c>
      <c r="B904" s="25" t="s">
        <v>4930</v>
      </c>
      <c r="C904" s="25" t="s">
        <v>1541</v>
      </c>
      <c r="D904" s="25" t="s">
        <v>11</v>
      </c>
      <c r="E904" s="25" t="s">
        <v>11</v>
      </c>
      <c r="F904" s="25" t="s">
        <v>11</v>
      </c>
      <c r="G904" s="25" t="s">
        <v>11</v>
      </c>
      <c r="H904" s="25" t="s">
        <v>4931</v>
      </c>
      <c r="I904" s="25" t="s">
        <v>11</v>
      </c>
      <c r="J904" s="25" t="s">
        <v>11</v>
      </c>
      <c r="K904" s="25" t="s">
        <v>11</v>
      </c>
      <c r="L904" s="25" t="s">
        <v>1623</v>
      </c>
      <c r="M904" s="25" t="s">
        <v>11</v>
      </c>
      <c r="N904" s="25" t="s">
        <v>11</v>
      </c>
      <c r="O904" s="25" t="s">
        <v>11</v>
      </c>
      <c r="P904" s="25" t="s">
        <v>11</v>
      </c>
      <c r="Q904" s="25" t="s">
        <v>11</v>
      </c>
      <c r="R904" s="25" t="s">
        <v>11</v>
      </c>
      <c r="S904" s="25" t="s">
        <v>11</v>
      </c>
      <c r="T904" s="25" t="s">
        <v>1633</v>
      </c>
      <c r="U904" s="25" t="s">
        <v>10</v>
      </c>
      <c r="V904" s="25" t="s">
        <v>11</v>
      </c>
      <c r="W904" s="25" t="s">
        <v>11</v>
      </c>
      <c r="X904" s="25">
        <v>0</v>
      </c>
      <c r="Y904" s="25" t="s">
        <v>11</v>
      </c>
      <c r="Z904" s="25" t="s">
        <v>1539</v>
      </c>
      <c r="AA904" s="25" t="s">
        <v>11</v>
      </c>
      <c r="AB904" s="25" t="s">
        <v>11</v>
      </c>
      <c r="AC904" s="25" t="s">
        <v>11</v>
      </c>
      <c r="AD904" s="25">
        <v>280</v>
      </c>
      <c r="AE904" s="25">
        <v>0</v>
      </c>
      <c r="AF904" s="25">
        <v>2556.16</v>
      </c>
      <c r="AG904" s="25" t="s">
        <v>7565</v>
      </c>
    </row>
    <row r="905" spans="1:33" s="19" customFormat="1">
      <c r="A905" s="25" t="s">
        <v>1842</v>
      </c>
      <c r="B905" s="25" t="s">
        <v>1843</v>
      </c>
      <c r="C905" s="25" t="s">
        <v>1536</v>
      </c>
      <c r="D905" s="25" t="s">
        <v>11</v>
      </c>
      <c r="E905" s="25" t="s">
        <v>11</v>
      </c>
      <c r="F905" s="25" t="s">
        <v>1844</v>
      </c>
      <c r="G905" s="25" t="s">
        <v>1630</v>
      </c>
      <c r="H905" s="25" t="s">
        <v>1845</v>
      </c>
      <c r="I905" s="25" t="s">
        <v>1846</v>
      </c>
      <c r="J905" s="25" t="s">
        <v>1623</v>
      </c>
      <c r="K905" s="25" t="s">
        <v>1559</v>
      </c>
      <c r="L905" s="25" t="s">
        <v>1623</v>
      </c>
      <c r="M905" s="25" t="s">
        <v>11</v>
      </c>
      <c r="N905" s="25" t="s">
        <v>11</v>
      </c>
      <c r="O905" s="25" t="s">
        <v>1845</v>
      </c>
      <c r="P905" s="25" t="s">
        <v>11</v>
      </c>
      <c r="Q905" s="25" t="s">
        <v>11</v>
      </c>
      <c r="R905" s="25" t="s">
        <v>11</v>
      </c>
      <c r="S905" s="25" t="s">
        <v>11</v>
      </c>
      <c r="T905" s="25" t="s">
        <v>1633</v>
      </c>
      <c r="U905" s="25" t="s">
        <v>16</v>
      </c>
      <c r="V905" s="25" t="s">
        <v>1556</v>
      </c>
      <c r="W905" s="25" t="s">
        <v>11</v>
      </c>
      <c r="X905" s="25">
        <v>0</v>
      </c>
      <c r="Y905" s="25" t="s">
        <v>11</v>
      </c>
      <c r="Z905" s="25" t="s">
        <v>1539</v>
      </c>
      <c r="AA905" s="25" t="s">
        <v>11</v>
      </c>
      <c r="AB905" s="25" t="s">
        <v>11</v>
      </c>
      <c r="AC905" s="25" t="s">
        <v>11</v>
      </c>
      <c r="AD905" s="25">
        <v>840</v>
      </c>
      <c r="AE905" s="25">
        <v>0</v>
      </c>
      <c r="AF905" s="25">
        <v>3316</v>
      </c>
      <c r="AG905" s="25" t="s">
        <v>1626</v>
      </c>
    </row>
    <row r="906" spans="1:33" s="19" customFormat="1">
      <c r="A906" s="25" t="s">
        <v>5116</v>
      </c>
      <c r="B906" s="25" t="s">
        <v>5117</v>
      </c>
      <c r="C906" s="25" t="s">
        <v>1541</v>
      </c>
      <c r="D906" s="25" t="s">
        <v>11</v>
      </c>
      <c r="E906" s="25" t="s">
        <v>11</v>
      </c>
      <c r="F906" s="25" t="s">
        <v>11</v>
      </c>
      <c r="G906" s="25" t="s">
        <v>11</v>
      </c>
      <c r="H906" s="25" t="s">
        <v>3012</v>
      </c>
      <c r="I906" s="25" t="s">
        <v>11</v>
      </c>
      <c r="J906" s="25" t="s">
        <v>11</v>
      </c>
      <c r="K906" s="25" t="s">
        <v>11</v>
      </c>
      <c r="L906" s="25" t="s">
        <v>1623</v>
      </c>
      <c r="M906" s="25" t="s">
        <v>11</v>
      </c>
      <c r="N906" s="25" t="s">
        <v>11</v>
      </c>
      <c r="O906" s="25" t="s">
        <v>11</v>
      </c>
      <c r="P906" s="25" t="s">
        <v>11</v>
      </c>
      <c r="Q906" s="25" t="s">
        <v>11</v>
      </c>
      <c r="R906" s="25" t="s">
        <v>11</v>
      </c>
      <c r="S906" s="25" t="s">
        <v>11</v>
      </c>
      <c r="T906" s="25" t="s">
        <v>1775</v>
      </c>
      <c r="U906" s="25" t="s">
        <v>14</v>
      </c>
      <c r="V906" s="25" t="s">
        <v>11</v>
      </c>
      <c r="W906" s="25" t="s">
        <v>11</v>
      </c>
      <c r="X906" s="25">
        <v>0</v>
      </c>
      <c r="Y906" s="25" t="s">
        <v>11</v>
      </c>
      <c r="Z906" s="25" t="s">
        <v>1539</v>
      </c>
      <c r="AA906" s="25" t="s">
        <v>11</v>
      </c>
      <c r="AB906" s="25" t="s">
        <v>11</v>
      </c>
      <c r="AC906" s="25" t="s">
        <v>11</v>
      </c>
      <c r="AD906" s="25">
        <v>2080</v>
      </c>
      <c r="AE906" s="25">
        <v>0</v>
      </c>
      <c r="AF906" s="25">
        <v>30392.62</v>
      </c>
      <c r="AG906" s="25" t="s">
        <v>7566</v>
      </c>
    </row>
    <row r="907" spans="1:33" s="19" customFormat="1">
      <c r="A907" s="25" t="s">
        <v>2745</v>
      </c>
      <c r="B907" s="25" t="s">
        <v>2746</v>
      </c>
      <c r="C907" s="25" t="s">
        <v>1536</v>
      </c>
      <c r="D907" s="25" t="s">
        <v>11</v>
      </c>
      <c r="E907" s="25" t="s">
        <v>11</v>
      </c>
      <c r="F907" s="25" t="s">
        <v>11</v>
      </c>
      <c r="G907" s="25" t="s">
        <v>11</v>
      </c>
      <c r="H907" s="25" t="s">
        <v>2747</v>
      </c>
      <c r="I907" s="25" t="s">
        <v>11</v>
      </c>
      <c r="J907" s="25" t="s">
        <v>11</v>
      </c>
      <c r="K907" s="25" t="s">
        <v>11</v>
      </c>
      <c r="L907" s="25" t="s">
        <v>1623</v>
      </c>
      <c r="M907" s="25" t="s">
        <v>11</v>
      </c>
      <c r="N907" s="25" t="s">
        <v>11</v>
      </c>
      <c r="O907" s="25" t="s">
        <v>11</v>
      </c>
      <c r="P907" s="25" t="s">
        <v>11</v>
      </c>
      <c r="Q907" s="25" t="s">
        <v>11</v>
      </c>
      <c r="R907" s="25" t="s">
        <v>11</v>
      </c>
      <c r="S907" s="25" t="s">
        <v>11</v>
      </c>
      <c r="T907" s="25" t="s">
        <v>1670</v>
      </c>
      <c r="U907" s="25" t="s">
        <v>10</v>
      </c>
      <c r="V907" s="25" t="s">
        <v>11</v>
      </c>
      <c r="W907" s="25" t="s">
        <v>11</v>
      </c>
      <c r="X907" s="25">
        <v>0</v>
      </c>
      <c r="Y907" s="25" t="s">
        <v>11</v>
      </c>
      <c r="Z907" s="25" t="s">
        <v>1539</v>
      </c>
      <c r="AA907" s="25" t="s">
        <v>11</v>
      </c>
      <c r="AB907" s="25" t="s">
        <v>11</v>
      </c>
      <c r="AC907" s="25" t="s">
        <v>11</v>
      </c>
      <c r="AD907" s="25">
        <v>840</v>
      </c>
      <c r="AE907" s="25">
        <v>0</v>
      </c>
      <c r="AF907" s="25">
        <v>2901.5</v>
      </c>
      <c r="AG907" s="25" t="s">
        <v>7567</v>
      </c>
    </row>
    <row r="908" spans="1:33" s="19" customFormat="1">
      <c r="A908" s="25" t="s">
        <v>4193</v>
      </c>
      <c r="B908" s="25" t="s">
        <v>4194</v>
      </c>
      <c r="C908" s="25" t="s">
        <v>1536</v>
      </c>
      <c r="D908" s="25" t="s">
        <v>11</v>
      </c>
      <c r="E908" s="25" t="s">
        <v>11</v>
      </c>
      <c r="F908" s="25" t="s">
        <v>11</v>
      </c>
      <c r="G908" s="25" t="s">
        <v>11</v>
      </c>
      <c r="H908" s="25" t="s">
        <v>4195</v>
      </c>
      <c r="I908" s="25" t="s">
        <v>11</v>
      </c>
      <c r="J908" s="25" t="s">
        <v>11</v>
      </c>
      <c r="K908" s="25" t="s">
        <v>11</v>
      </c>
      <c r="L908" s="25" t="s">
        <v>1623</v>
      </c>
      <c r="M908" s="25" t="s">
        <v>11</v>
      </c>
      <c r="N908" s="25" t="s">
        <v>11</v>
      </c>
      <c r="O908" s="25" t="s">
        <v>11</v>
      </c>
      <c r="P908" s="25" t="s">
        <v>11</v>
      </c>
      <c r="Q908" s="25" t="s">
        <v>11</v>
      </c>
      <c r="R908" s="25" t="s">
        <v>11</v>
      </c>
      <c r="S908" s="25" t="s">
        <v>11</v>
      </c>
      <c r="T908" s="25" t="s">
        <v>1651</v>
      </c>
      <c r="U908" s="25" t="s">
        <v>10</v>
      </c>
      <c r="V908" s="25" t="s">
        <v>11</v>
      </c>
      <c r="W908" s="25" t="s">
        <v>11</v>
      </c>
      <c r="X908" s="25">
        <v>0</v>
      </c>
      <c r="Y908" s="25" t="s">
        <v>11</v>
      </c>
      <c r="Z908" s="25" t="s">
        <v>1539</v>
      </c>
      <c r="AA908" s="25" t="s">
        <v>11</v>
      </c>
      <c r="AB908" s="25" t="s">
        <v>11</v>
      </c>
      <c r="AC908" s="25" t="s">
        <v>11</v>
      </c>
      <c r="AD908" s="25">
        <v>0</v>
      </c>
      <c r="AE908" s="25">
        <v>0</v>
      </c>
      <c r="AF908" s="25">
        <v>29606.26</v>
      </c>
      <c r="AG908" s="25" t="s">
        <v>7568</v>
      </c>
    </row>
    <row r="909" spans="1:33" s="19" customFormat="1">
      <c r="A909" s="25" t="s">
        <v>1686</v>
      </c>
      <c r="B909" s="25" t="s">
        <v>1687</v>
      </c>
      <c r="C909" s="25" t="s">
        <v>1541</v>
      </c>
      <c r="D909" s="25" t="s">
        <v>11</v>
      </c>
      <c r="E909" s="25" t="s">
        <v>11</v>
      </c>
      <c r="F909" s="25" t="s">
        <v>11</v>
      </c>
      <c r="G909" s="25" t="s">
        <v>11</v>
      </c>
      <c r="H909" s="25" t="s">
        <v>1688</v>
      </c>
      <c r="I909" s="25" t="s">
        <v>1547</v>
      </c>
      <c r="J909" s="25" t="s">
        <v>1623</v>
      </c>
      <c r="K909" s="25" t="s">
        <v>1689</v>
      </c>
      <c r="L909" s="25" t="s">
        <v>1623</v>
      </c>
      <c r="M909" s="25" t="s">
        <v>11</v>
      </c>
      <c r="N909" s="25" t="s">
        <v>11</v>
      </c>
      <c r="O909" s="25" t="s">
        <v>11</v>
      </c>
      <c r="P909" s="25" t="s">
        <v>11</v>
      </c>
      <c r="Q909" s="25" t="s">
        <v>11</v>
      </c>
      <c r="R909" s="25" t="s">
        <v>11</v>
      </c>
      <c r="S909" s="25" t="s">
        <v>11</v>
      </c>
      <c r="T909" s="25" t="s">
        <v>11</v>
      </c>
      <c r="U909" s="25" t="s">
        <v>10</v>
      </c>
      <c r="V909" s="25" t="s">
        <v>11</v>
      </c>
      <c r="W909" s="25" t="s">
        <v>11</v>
      </c>
      <c r="X909" s="25">
        <v>0</v>
      </c>
      <c r="Y909" s="25" t="s">
        <v>11</v>
      </c>
      <c r="Z909" s="25" t="s">
        <v>1539</v>
      </c>
      <c r="AA909" s="25" t="s">
        <v>11</v>
      </c>
      <c r="AB909" s="25" t="s">
        <v>11</v>
      </c>
      <c r="AC909" s="25" t="s">
        <v>11</v>
      </c>
      <c r="AD909" s="25">
        <v>560</v>
      </c>
      <c r="AE909" s="25">
        <v>0</v>
      </c>
      <c r="AF909" s="25">
        <v>2417.92</v>
      </c>
      <c r="AG909" s="25" t="s">
        <v>7569</v>
      </c>
    </row>
    <row r="910" spans="1:33" s="19" customFormat="1">
      <c r="A910" s="25" t="s">
        <v>5125</v>
      </c>
      <c r="B910" s="25" t="s">
        <v>5126</v>
      </c>
      <c r="C910" s="25" t="s">
        <v>1541</v>
      </c>
      <c r="D910" s="25" t="s">
        <v>11</v>
      </c>
      <c r="E910" s="25" t="s">
        <v>11</v>
      </c>
      <c r="F910" s="25" t="s">
        <v>11</v>
      </c>
      <c r="G910" s="25" t="s">
        <v>11</v>
      </c>
      <c r="H910" s="25" t="s">
        <v>5127</v>
      </c>
      <c r="I910" s="25" t="s">
        <v>11</v>
      </c>
      <c r="J910" s="25" t="s">
        <v>11</v>
      </c>
      <c r="K910" s="25" t="s">
        <v>11</v>
      </c>
      <c r="L910" s="25" t="s">
        <v>1623</v>
      </c>
      <c r="M910" s="25" t="s">
        <v>11</v>
      </c>
      <c r="N910" s="25" t="s">
        <v>11</v>
      </c>
      <c r="O910" s="25" t="s">
        <v>11</v>
      </c>
      <c r="P910" s="25" t="s">
        <v>11</v>
      </c>
      <c r="Q910" s="25" t="s">
        <v>11</v>
      </c>
      <c r="R910" s="25" t="s">
        <v>11</v>
      </c>
      <c r="S910" s="25" t="s">
        <v>11</v>
      </c>
      <c r="T910" s="25" t="s">
        <v>1651</v>
      </c>
      <c r="U910" s="25" t="s">
        <v>13</v>
      </c>
      <c r="V910" s="25" t="s">
        <v>11</v>
      </c>
      <c r="W910" s="25" t="s">
        <v>11</v>
      </c>
      <c r="X910" s="25">
        <v>0</v>
      </c>
      <c r="Y910" s="25" t="s">
        <v>11</v>
      </c>
      <c r="Z910" s="25" t="s">
        <v>1539</v>
      </c>
      <c r="AA910" s="25" t="s">
        <v>11</v>
      </c>
      <c r="AB910" s="25" t="s">
        <v>11</v>
      </c>
      <c r="AC910" s="25" t="s">
        <v>11</v>
      </c>
      <c r="AD910" s="25">
        <v>0</v>
      </c>
      <c r="AE910" s="25">
        <v>0</v>
      </c>
      <c r="AF910" s="25">
        <v>6025.17</v>
      </c>
      <c r="AG910" s="25" t="s">
        <v>7570</v>
      </c>
    </row>
    <row r="911" spans="1:33" s="19" customFormat="1">
      <c r="A911" s="25" t="s">
        <v>4845</v>
      </c>
      <c r="B911" s="25" t="s">
        <v>4846</v>
      </c>
      <c r="C911" s="25" t="s">
        <v>1541</v>
      </c>
      <c r="D911" s="25" t="s">
        <v>11</v>
      </c>
      <c r="E911" s="25" t="s">
        <v>11</v>
      </c>
      <c r="F911" s="25" t="s">
        <v>11</v>
      </c>
      <c r="G911" s="25" t="s">
        <v>11</v>
      </c>
      <c r="H911" s="25" t="s">
        <v>4847</v>
      </c>
      <c r="I911" s="25" t="s">
        <v>11</v>
      </c>
      <c r="J911" s="25" t="s">
        <v>11</v>
      </c>
      <c r="K911" s="25" t="s">
        <v>11</v>
      </c>
      <c r="L911" s="25" t="s">
        <v>1623</v>
      </c>
      <c r="M911" s="25" t="s">
        <v>11</v>
      </c>
      <c r="N911" s="25" t="s">
        <v>11</v>
      </c>
      <c r="O911" s="25" t="s">
        <v>11</v>
      </c>
      <c r="P911" s="25" t="s">
        <v>11</v>
      </c>
      <c r="Q911" s="25" t="s">
        <v>11</v>
      </c>
      <c r="R911" s="25" t="s">
        <v>11</v>
      </c>
      <c r="S911" s="25" t="s">
        <v>11</v>
      </c>
      <c r="T911" s="25" t="s">
        <v>1651</v>
      </c>
      <c r="U911" s="25" t="s">
        <v>10</v>
      </c>
      <c r="V911" s="25" t="s">
        <v>11</v>
      </c>
      <c r="W911" s="25" t="s">
        <v>11</v>
      </c>
      <c r="X911" s="25">
        <v>0</v>
      </c>
      <c r="Y911" s="25" t="s">
        <v>11</v>
      </c>
      <c r="Z911" s="25" t="s">
        <v>1539</v>
      </c>
      <c r="AA911" s="25" t="s">
        <v>11</v>
      </c>
      <c r="AB911" s="25" t="s">
        <v>11</v>
      </c>
      <c r="AC911" s="25" t="s">
        <v>11</v>
      </c>
      <c r="AD911" s="25">
        <v>560</v>
      </c>
      <c r="AE911" s="25">
        <v>0</v>
      </c>
      <c r="AF911" s="25">
        <v>11670.25</v>
      </c>
      <c r="AG911" s="25" t="s">
        <v>7571</v>
      </c>
    </row>
    <row r="912" spans="1:33" s="19" customFormat="1">
      <c r="A912" s="25" t="s">
        <v>1963</v>
      </c>
      <c r="B912" s="25" t="s">
        <v>1964</v>
      </c>
      <c r="C912" s="25" t="s">
        <v>1536</v>
      </c>
      <c r="D912" s="25" t="s">
        <v>11</v>
      </c>
      <c r="E912" s="25" t="s">
        <v>11</v>
      </c>
      <c r="F912" s="25" t="s">
        <v>1965</v>
      </c>
      <c r="G912" s="25" t="s">
        <v>1966</v>
      </c>
      <c r="H912" s="25" t="s">
        <v>1967</v>
      </c>
      <c r="I912" s="25" t="s">
        <v>11</v>
      </c>
      <c r="J912" s="25" t="s">
        <v>11</v>
      </c>
      <c r="K912" s="25" t="s">
        <v>1689</v>
      </c>
      <c r="L912" s="25" t="s">
        <v>1032</v>
      </c>
      <c r="M912" s="25" t="s">
        <v>11</v>
      </c>
      <c r="N912" s="25" t="s">
        <v>11</v>
      </c>
      <c r="O912" s="25" t="s">
        <v>11</v>
      </c>
      <c r="P912" s="25" t="s">
        <v>11</v>
      </c>
      <c r="Q912" s="25" t="s">
        <v>1967</v>
      </c>
      <c r="R912" s="25" t="s">
        <v>11</v>
      </c>
      <c r="S912" s="25" t="s">
        <v>11</v>
      </c>
      <c r="T912" s="25" t="s">
        <v>1968</v>
      </c>
      <c r="U912" s="25" t="s">
        <v>1544</v>
      </c>
      <c r="V912" s="25" t="s">
        <v>11</v>
      </c>
      <c r="W912" s="25" t="s">
        <v>11</v>
      </c>
      <c r="X912" s="25">
        <v>0</v>
      </c>
      <c r="Y912" s="25" t="s">
        <v>11</v>
      </c>
      <c r="Z912" s="25" t="s">
        <v>1539</v>
      </c>
      <c r="AA912" s="25" t="s">
        <v>11</v>
      </c>
      <c r="AB912" s="25" t="s">
        <v>11</v>
      </c>
      <c r="AC912" s="25" t="s">
        <v>11</v>
      </c>
      <c r="AD912" s="25">
        <v>840</v>
      </c>
      <c r="AE912" s="25">
        <v>0</v>
      </c>
      <c r="AF912" s="25">
        <v>3316</v>
      </c>
      <c r="AG912" s="25" t="s">
        <v>1626</v>
      </c>
    </row>
    <row r="913" spans="1:33" s="19" customFormat="1">
      <c r="A913" s="25" t="s">
        <v>3089</v>
      </c>
      <c r="B913" s="25" t="s">
        <v>3090</v>
      </c>
      <c r="C913" s="25" t="s">
        <v>1536</v>
      </c>
      <c r="D913" s="25" t="s">
        <v>11</v>
      </c>
      <c r="E913" s="25" t="s">
        <v>11</v>
      </c>
      <c r="F913" s="25" t="s">
        <v>11</v>
      </c>
      <c r="G913" s="25" t="s">
        <v>11</v>
      </c>
      <c r="H913" s="25" t="s">
        <v>3091</v>
      </c>
      <c r="I913" s="25" t="s">
        <v>1571</v>
      </c>
      <c r="J913" s="25" t="s">
        <v>1623</v>
      </c>
      <c r="K913" s="25" t="s">
        <v>1850</v>
      </c>
      <c r="L913" s="25" t="s">
        <v>1623</v>
      </c>
      <c r="M913" s="25" t="s">
        <v>11</v>
      </c>
      <c r="N913" s="25" t="s">
        <v>11</v>
      </c>
      <c r="O913" s="25" t="s">
        <v>3092</v>
      </c>
      <c r="P913" s="25" t="s">
        <v>11</v>
      </c>
      <c r="Q913" s="25" t="s">
        <v>11</v>
      </c>
      <c r="R913" s="25" t="s">
        <v>11</v>
      </c>
      <c r="S913" s="25" t="s">
        <v>11</v>
      </c>
      <c r="T913" s="25" t="s">
        <v>1852</v>
      </c>
      <c r="U913" s="25" t="s">
        <v>1563</v>
      </c>
      <c r="V913" s="25" t="s">
        <v>1853</v>
      </c>
      <c r="W913" s="25" t="s">
        <v>11</v>
      </c>
      <c r="X913" s="25">
        <v>0</v>
      </c>
      <c r="Y913" s="25" t="s">
        <v>11</v>
      </c>
      <c r="Z913" s="25" t="s">
        <v>1539</v>
      </c>
      <c r="AA913" s="25" t="s">
        <v>11</v>
      </c>
      <c r="AB913" s="25" t="s">
        <v>11</v>
      </c>
      <c r="AC913" s="25" t="s">
        <v>11</v>
      </c>
      <c r="AD913" s="25">
        <v>460</v>
      </c>
      <c r="AE913" s="25">
        <v>0</v>
      </c>
      <c r="AF913" s="25">
        <v>960</v>
      </c>
      <c r="AG913" s="25" t="s">
        <v>1854</v>
      </c>
    </row>
    <row r="914" spans="1:33" s="19" customFormat="1">
      <c r="A914" s="25" t="s">
        <v>1704</v>
      </c>
      <c r="B914" s="25" t="s">
        <v>1705</v>
      </c>
      <c r="C914" s="25" t="s">
        <v>1541</v>
      </c>
      <c r="D914" s="25" t="s">
        <v>11</v>
      </c>
      <c r="E914" s="25" t="s">
        <v>11</v>
      </c>
      <c r="F914" s="25" t="s">
        <v>11</v>
      </c>
      <c r="G914" s="25" t="s">
        <v>11</v>
      </c>
      <c r="H914" s="25" t="s">
        <v>1706</v>
      </c>
      <c r="I914" s="25" t="s">
        <v>11</v>
      </c>
      <c r="J914" s="25" t="s">
        <v>11</v>
      </c>
      <c r="K914" s="25" t="s">
        <v>11</v>
      </c>
      <c r="L914" s="25" t="s">
        <v>1623</v>
      </c>
      <c r="M914" s="25" t="s">
        <v>11</v>
      </c>
      <c r="N914" s="25" t="s">
        <v>11</v>
      </c>
      <c r="O914" s="25" t="s">
        <v>11</v>
      </c>
      <c r="P914" s="25" t="s">
        <v>11</v>
      </c>
      <c r="Q914" s="25" t="s">
        <v>11</v>
      </c>
      <c r="R914" s="25" t="s">
        <v>11</v>
      </c>
      <c r="S914" s="25" t="s">
        <v>11</v>
      </c>
      <c r="T914" s="25" t="s">
        <v>1651</v>
      </c>
      <c r="U914" s="25" t="s">
        <v>14</v>
      </c>
      <c r="V914" s="25" t="s">
        <v>11</v>
      </c>
      <c r="W914" s="25" t="s">
        <v>11</v>
      </c>
      <c r="X914" s="25">
        <v>0</v>
      </c>
      <c r="Y914" s="25" t="s">
        <v>11</v>
      </c>
      <c r="Z914" s="25" t="s">
        <v>1645</v>
      </c>
      <c r="AA914" s="25" t="s">
        <v>1707</v>
      </c>
      <c r="AB914" s="25" t="s">
        <v>1708</v>
      </c>
      <c r="AC914" s="25" t="s">
        <v>11</v>
      </c>
      <c r="AD914" s="25">
        <v>0</v>
      </c>
      <c r="AE914" s="25">
        <v>0</v>
      </c>
      <c r="AF914" s="25">
        <v>4477.67</v>
      </c>
      <c r="AG914" s="25" t="s">
        <v>1709</v>
      </c>
    </row>
    <row r="915" spans="1:33" s="19" customFormat="1">
      <c r="A915" s="25" t="s">
        <v>5014</v>
      </c>
      <c r="B915" s="25" t="s">
        <v>5015</v>
      </c>
      <c r="C915" s="25" t="s">
        <v>1536</v>
      </c>
      <c r="D915" s="25" t="s">
        <v>11</v>
      </c>
      <c r="E915" s="25" t="s">
        <v>11</v>
      </c>
      <c r="F915" s="25" t="s">
        <v>11</v>
      </c>
      <c r="G915" s="25" t="s">
        <v>11</v>
      </c>
      <c r="H915" s="25" t="s">
        <v>5016</v>
      </c>
      <c r="I915" s="25" t="s">
        <v>11</v>
      </c>
      <c r="J915" s="25" t="s">
        <v>11</v>
      </c>
      <c r="K915" s="25" t="s">
        <v>11</v>
      </c>
      <c r="L915" s="25" t="s">
        <v>1623</v>
      </c>
      <c r="M915" s="25" t="s">
        <v>11</v>
      </c>
      <c r="N915" s="25" t="s">
        <v>11</v>
      </c>
      <c r="O915" s="25" t="s">
        <v>11</v>
      </c>
      <c r="P915" s="25" t="s">
        <v>11</v>
      </c>
      <c r="Q915" s="25" t="s">
        <v>11</v>
      </c>
      <c r="R915" s="25" t="s">
        <v>11</v>
      </c>
      <c r="S915" s="25" t="s">
        <v>11</v>
      </c>
      <c r="T915" s="25" t="s">
        <v>1670</v>
      </c>
      <c r="U915" s="25" t="s">
        <v>16</v>
      </c>
      <c r="V915" s="25" t="s">
        <v>11</v>
      </c>
      <c r="W915" s="25" t="s">
        <v>11</v>
      </c>
      <c r="X915" s="25">
        <v>0</v>
      </c>
      <c r="Y915" s="25" t="s">
        <v>11</v>
      </c>
      <c r="Z915" s="25" t="s">
        <v>1539</v>
      </c>
      <c r="AA915" s="25" t="s">
        <v>11</v>
      </c>
      <c r="AB915" s="25" t="s">
        <v>11</v>
      </c>
      <c r="AC915" s="25" t="s">
        <v>11</v>
      </c>
      <c r="AD915" s="25">
        <v>840</v>
      </c>
      <c r="AE915" s="25">
        <v>0</v>
      </c>
      <c r="AF915" s="25">
        <v>21351.26</v>
      </c>
      <c r="AG915" s="25" t="s">
        <v>7572</v>
      </c>
    </row>
    <row r="916" spans="1:33" s="19" customFormat="1">
      <c r="A916" s="25" t="s">
        <v>4912</v>
      </c>
      <c r="B916" s="25" t="s">
        <v>4913</v>
      </c>
      <c r="C916" s="25" t="s">
        <v>1541</v>
      </c>
      <c r="D916" s="25" t="s">
        <v>11</v>
      </c>
      <c r="E916" s="25" t="s">
        <v>11</v>
      </c>
      <c r="F916" s="25" t="s">
        <v>4914</v>
      </c>
      <c r="G916" s="25" t="s">
        <v>1966</v>
      </c>
      <c r="H916" s="25" t="s">
        <v>4915</v>
      </c>
      <c r="I916" s="25" t="s">
        <v>1554</v>
      </c>
      <c r="J916" s="25" t="s">
        <v>1623</v>
      </c>
      <c r="K916" s="25" t="s">
        <v>1689</v>
      </c>
      <c r="L916" s="25" t="s">
        <v>1623</v>
      </c>
      <c r="M916" s="25" t="s">
        <v>11</v>
      </c>
      <c r="N916" s="25" t="s">
        <v>11</v>
      </c>
      <c r="O916" s="25" t="s">
        <v>11</v>
      </c>
      <c r="P916" s="25" t="s">
        <v>11</v>
      </c>
      <c r="Q916" s="25" t="s">
        <v>11</v>
      </c>
      <c r="R916" s="25" t="s">
        <v>11</v>
      </c>
      <c r="S916" s="25" t="s">
        <v>11</v>
      </c>
      <c r="T916" s="25" t="s">
        <v>3123</v>
      </c>
      <c r="U916" s="25" t="s">
        <v>1544</v>
      </c>
      <c r="V916" s="25" t="s">
        <v>11</v>
      </c>
      <c r="W916" s="25" t="s">
        <v>11</v>
      </c>
      <c r="X916" s="25">
        <v>0</v>
      </c>
      <c r="Y916" s="25" t="s">
        <v>11</v>
      </c>
      <c r="Z916" s="25" t="s">
        <v>1539</v>
      </c>
      <c r="AA916" s="25" t="s">
        <v>11</v>
      </c>
      <c r="AB916" s="25" t="s">
        <v>11</v>
      </c>
      <c r="AC916" s="25" t="s">
        <v>11</v>
      </c>
      <c r="AD916" s="25">
        <v>230</v>
      </c>
      <c r="AE916" s="25">
        <v>0</v>
      </c>
      <c r="AF916" s="25">
        <v>780</v>
      </c>
      <c r="AG916" s="25" t="s">
        <v>7163</v>
      </c>
    </row>
    <row r="917" spans="1:33" s="19" customFormat="1">
      <c r="A917" s="25" t="s">
        <v>4531</v>
      </c>
      <c r="B917" s="25" t="s">
        <v>4532</v>
      </c>
      <c r="C917" s="25" t="s">
        <v>1541</v>
      </c>
      <c r="D917" s="25" t="s">
        <v>11</v>
      </c>
      <c r="E917" s="25" t="s">
        <v>11</v>
      </c>
      <c r="F917" s="25" t="s">
        <v>11</v>
      </c>
      <c r="G917" s="25" t="s">
        <v>11</v>
      </c>
      <c r="H917" s="25" t="s">
        <v>4533</v>
      </c>
      <c r="I917" s="25" t="s">
        <v>11</v>
      </c>
      <c r="J917" s="25" t="s">
        <v>11</v>
      </c>
      <c r="K917" s="25" t="s">
        <v>11</v>
      </c>
      <c r="L917" s="25" t="s">
        <v>1623</v>
      </c>
      <c r="M917" s="25" t="s">
        <v>11</v>
      </c>
      <c r="N917" s="25" t="s">
        <v>11</v>
      </c>
      <c r="O917" s="25" t="s">
        <v>11</v>
      </c>
      <c r="P917" s="25" t="s">
        <v>11</v>
      </c>
      <c r="Q917" s="25" t="s">
        <v>11</v>
      </c>
      <c r="R917" s="25" t="s">
        <v>11</v>
      </c>
      <c r="S917" s="25" t="s">
        <v>11</v>
      </c>
      <c r="T917" s="25" t="s">
        <v>4534</v>
      </c>
      <c r="U917" s="25" t="s">
        <v>13</v>
      </c>
      <c r="V917" s="25" t="s">
        <v>11</v>
      </c>
      <c r="W917" s="25" t="s">
        <v>11</v>
      </c>
      <c r="X917" s="25">
        <v>0</v>
      </c>
      <c r="Y917" s="25" t="s">
        <v>11</v>
      </c>
      <c r="Z917" s="25" t="s">
        <v>1539</v>
      </c>
      <c r="AA917" s="25" t="s">
        <v>11</v>
      </c>
      <c r="AB917" s="25" t="s">
        <v>11</v>
      </c>
      <c r="AC917" s="25" t="s">
        <v>11</v>
      </c>
      <c r="AD917" s="25">
        <v>0</v>
      </c>
      <c r="AE917" s="25">
        <v>0</v>
      </c>
      <c r="AF917" s="25">
        <v>30100</v>
      </c>
      <c r="AG917" s="25" t="s">
        <v>7573</v>
      </c>
    </row>
    <row r="918" spans="1:33" s="19" customFormat="1">
      <c r="A918" s="25" t="s">
        <v>3057</v>
      </c>
      <c r="B918" s="25" t="s">
        <v>3058</v>
      </c>
      <c r="C918" s="25" t="s">
        <v>1541</v>
      </c>
      <c r="D918" s="25" t="s">
        <v>11</v>
      </c>
      <c r="E918" s="25" t="s">
        <v>11</v>
      </c>
      <c r="F918" s="25" t="s">
        <v>11</v>
      </c>
      <c r="G918" s="25" t="s">
        <v>11</v>
      </c>
      <c r="H918" s="25" t="s">
        <v>3059</v>
      </c>
      <c r="I918" s="25" t="s">
        <v>11</v>
      </c>
      <c r="J918" s="25" t="s">
        <v>11</v>
      </c>
      <c r="K918" s="25" t="s">
        <v>11</v>
      </c>
      <c r="L918" s="25" t="s">
        <v>1623</v>
      </c>
      <c r="M918" s="25" t="s">
        <v>11</v>
      </c>
      <c r="N918" s="25" t="s">
        <v>11</v>
      </c>
      <c r="O918" s="25" t="s">
        <v>11</v>
      </c>
      <c r="P918" s="25" t="s">
        <v>11</v>
      </c>
      <c r="Q918" s="25" t="s">
        <v>11</v>
      </c>
      <c r="R918" s="25" t="s">
        <v>11</v>
      </c>
      <c r="S918" s="25" t="s">
        <v>11</v>
      </c>
      <c r="T918" s="25" t="s">
        <v>1633</v>
      </c>
      <c r="U918" s="25" t="s">
        <v>10</v>
      </c>
      <c r="V918" s="25" t="s">
        <v>11</v>
      </c>
      <c r="W918" s="25" t="s">
        <v>11</v>
      </c>
      <c r="X918" s="25">
        <v>0</v>
      </c>
      <c r="Y918" s="25" t="s">
        <v>11</v>
      </c>
      <c r="Z918" s="25" t="s">
        <v>1539</v>
      </c>
      <c r="AA918" s="25" t="s">
        <v>11</v>
      </c>
      <c r="AB918" s="25" t="s">
        <v>11</v>
      </c>
      <c r="AC918" s="25" t="s">
        <v>11</v>
      </c>
      <c r="AD918" s="25">
        <v>840</v>
      </c>
      <c r="AE918" s="25">
        <v>0</v>
      </c>
      <c r="AF918" s="25">
        <v>14800.1</v>
      </c>
      <c r="AG918" s="25" t="s">
        <v>7574</v>
      </c>
    </row>
    <row r="919" spans="1:33" s="19" customFormat="1">
      <c r="A919" s="25" t="s">
        <v>3693</v>
      </c>
      <c r="B919" s="25" t="s">
        <v>3694</v>
      </c>
      <c r="C919" s="25" t="s">
        <v>1541</v>
      </c>
      <c r="D919" s="25" t="s">
        <v>11</v>
      </c>
      <c r="E919" s="25" t="s">
        <v>11</v>
      </c>
      <c r="F919" s="25" t="s">
        <v>11</v>
      </c>
      <c r="G919" s="25" t="s">
        <v>11</v>
      </c>
      <c r="H919" s="25" t="s">
        <v>3695</v>
      </c>
      <c r="I919" s="25" t="s">
        <v>11</v>
      </c>
      <c r="J919" s="25" t="s">
        <v>11</v>
      </c>
      <c r="K919" s="25" t="s">
        <v>11</v>
      </c>
      <c r="L919" s="25" t="s">
        <v>1623</v>
      </c>
      <c r="M919" s="25" t="s">
        <v>11</v>
      </c>
      <c r="N919" s="25" t="s">
        <v>11</v>
      </c>
      <c r="O919" s="25" t="s">
        <v>11</v>
      </c>
      <c r="P919" s="25" t="s">
        <v>11</v>
      </c>
      <c r="Q919" s="25" t="s">
        <v>11</v>
      </c>
      <c r="R919" s="25" t="s">
        <v>11</v>
      </c>
      <c r="S919" s="25" t="s">
        <v>11</v>
      </c>
      <c r="T919" s="25" t="s">
        <v>2025</v>
      </c>
      <c r="U919" s="25" t="s">
        <v>1544</v>
      </c>
      <c r="V919" s="25" t="s">
        <v>11</v>
      </c>
      <c r="W919" s="25" t="s">
        <v>11</v>
      </c>
      <c r="X919" s="25">
        <v>0</v>
      </c>
      <c r="Y919" s="25" t="s">
        <v>11</v>
      </c>
      <c r="Z919" s="25" t="s">
        <v>1539</v>
      </c>
      <c r="AA919" s="25" t="s">
        <v>11</v>
      </c>
      <c r="AB919" s="25" t="s">
        <v>11</v>
      </c>
      <c r="AC919" s="25" t="s">
        <v>11</v>
      </c>
      <c r="AD919" s="25">
        <v>840</v>
      </c>
      <c r="AE919" s="25">
        <v>0</v>
      </c>
      <c r="AF919" s="25">
        <v>11374.9</v>
      </c>
      <c r="AG919" s="25" t="s">
        <v>7575</v>
      </c>
    </row>
    <row r="920" spans="1:33" s="19" customFormat="1">
      <c r="A920" s="25" t="s">
        <v>1892</v>
      </c>
      <c r="B920" s="25" t="s">
        <v>1893</v>
      </c>
      <c r="C920" s="25" t="s">
        <v>1541</v>
      </c>
      <c r="D920" s="25" t="s">
        <v>11</v>
      </c>
      <c r="E920" s="25" t="s">
        <v>11</v>
      </c>
      <c r="F920" s="25" t="s">
        <v>11</v>
      </c>
      <c r="G920" s="25" t="s">
        <v>11</v>
      </c>
      <c r="H920" s="25" t="s">
        <v>1894</v>
      </c>
      <c r="I920" s="25" t="s">
        <v>11</v>
      </c>
      <c r="J920" s="25" t="s">
        <v>11</v>
      </c>
      <c r="K920" s="25" t="s">
        <v>11</v>
      </c>
      <c r="L920" s="25" t="s">
        <v>1623</v>
      </c>
      <c r="M920" s="25" t="s">
        <v>11</v>
      </c>
      <c r="N920" s="25" t="s">
        <v>11</v>
      </c>
      <c r="O920" s="25" t="s">
        <v>11</v>
      </c>
      <c r="P920" s="25" t="s">
        <v>11</v>
      </c>
      <c r="Q920" s="25" t="s">
        <v>11</v>
      </c>
      <c r="R920" s="25" t="s">
        <v>11</v>
      </c>
      <c r="S920" s="25" t="s">
        <v>11</v>
      </c>
      <c r="T920" s="25" t="s">
        <v>1895</v>
      </c>
      <c r="U920" s="25" t="s">
        <v>14</v>
      </c>
      <c r="V920" s="25" t="s">
        <v>11</v>
      </c>
      <c r="W920" s="25" t="s">
        <v>11</v>
      </c>
      <c r="X920" s="25">
        <v>0</v>
      </c>
      <c r="Y920" s="25" t="s">
        <v>11</v>
      </c>
      <c r="Z920" s="25" t="s">
        <v>1539</v>
      </c>
      <c r="AA920" s="25" t="s">
        <v>11</v>
      </c>
      <c r="AB920" s="25" t="s">
        <v>11</v>
      </c>
      <c r="AC920" s="25" t="s">
        <v>11</v>
      </c>
      <c r="AD920" s="25">
        <v>2160</v>
      </c>
      <c r="AE920" s="25">
        <v>0</v>
      </c>
      <c r="AF920" s="25">
        <v>26992.35</v>
      </c>
      <c r="AG920" s="25" t="s">
        <v>7576</v>
      </c>
    </row>
    <row r="921" spans="1:33" s="19" customFormat="1">
      <c r="A921" s="25" t="s">
        <v>3743</v>
      </c>
      <c r="B921" s="25" t="s">
        <v>3744</v>
      </c>
      <c r="C921" s="25" t="s">
        <v>1536</v>
      </c>
      <c r="D921" s="25" t="s">
        <v>11</v>
      </c>
      <c r="E921" s="25" t="s">
        <v>11</v>
      </c>
      <c r="F921" s="25" t="s">
        <v>11</v>
      </c>
      <c r="G921" s="25" t="s">
        <v>11</v>
      </c>
      <c r="H921" s="25" t="s">
        <v>2104</v>
      </c>
      <c r="I921" s="25" t="s">
        <v>11</v>
      </c>
      <c r="J921" s="25" t="s">
        <v>11</v>
      </c>
      <c r="K921" s="25" t="s">
        <v>11</v>
      </c>
      <c r="L921" s="25" t="s">
        <v>1623</v>
      </c>
      <c r="M921" s="25" t="s">
        <v>11</v>
      </c>
      <c r="N921" s="25" t="s">
        <v>11</v>
      </c>
      <c r="O921" s="25" t="s">
        <v>11</v>
      </c>
      <c r="P921" s="25" t="s">
        <v>11</v>
      </c>
      <c r="Q921" s="25" t="s">
        <v>11</v>
      </c>
      <c r="R921" s="25" t="s">
        <v>11</v>
      </c>
      <c r="S921" s="25" t="s">
        <v>11</v>
      </c>
      <c r="T921" s="25" t="s">
        <v>1651</v>
      </c>
      <c r="U921" s="25" t="s">
        <v>16</v>
      </c>
      <c r="V921" s="25" t="s">
        <v>11</v>
      </c>
      <c r="W921" s="25" t="s">
        <v>11</v>
      </c>
      <c r="X921" s="25">
        <v>0</v>
      </c>
      <c r="Y921" s="25" t="s">
        <v>11</v>
      </c>
      <c r="Z921" s="25" t="s">
        <v>1539</v>
      </c>
      <c r="AA921" s="25" t="s">
        <v>11</v>
      </c>
      <c r="AB921" s="25" t="s">
        <v>11</v>
      </c>
      <c r="AC921" s="25" t="s">
        <v>11</v>
      </c>
      <c r="AD921" s="25">
        <v>280</v>
      </c>
      <c r="AE921" s="25">
        <v>0</v>
      </c>
      <c r="AF921" s="25">
        <v>48800</v>
      </c>
      <c r="AG921" s="25" t="s">
        <v>1747</v>
      </c>
    </row>
    <row r="922" spans="1:33" s="19" customFormat="1">
      <c r="A922" s="25" t="s">
        <v>4741</v>
      </c>
      <c r="B922" s="25" t="s">
        <v>4742</v>
      </c>
      <c r="C922" s="25" t="s">
        <v>1541</v>
      </c>
      <c r="D922" s="25" t="s">
        <v>11</v>
      </c>
      <c r="E922" s="25" t="s">
        <v>11</v>
      </c>
      <c r="F922" s="25" t="s">
        <v>11</v>
      </c>
      <c r="G922" s="25" t="s">
        <v>11</v>
      </c>
      <c r="H922" s="25" t="s">
        <v>4743</v>
      </c>
      <c r="I922" s="25" t="s">
        <v>11</v>
      </c>
      <c r="J922" s="25" t="s">
        <v>11</v>
      </c>
      <c r="K922" s="25" t="s">
        <v>11</v>
      </c>
      <c r="L922" s="25" t="s">
        <v>1623</v>
      </c>
      <c r="M922" s="25" t="s">
        <v>11</v>
      </c>
      <c r="N922" s="25" t="s">
        <v>11</v>
      </c>
      <c r="O922" s="25" t="s">
        <v>11</v>
      </c>
      <c r="P922" s="25" t="s">
        <v>11</v>
      </c>
      <c r="Q922" s="25" t="s">
        <v>11</v>
      </c>
      <c r="R922" s="25" t="s">
        <v>11</v>
      </c>
      <c r="S922" s="25" t="s">
        <v>11</v>
      </c>
      <c r="T922" s="25" t="s">
        <v>1633</v>
      </c>
      <c r="U922" s="25" t="s">
        <v>10</v>
      </c>
      <c r="V922" s="25" t="s">
        <v>11</v>
      </c>
      <c r="W922" s="25" t="s">
        <v>11</v>
      </c>
      <c r="X922" s="25">
        <v>0</v>
      </c>
      <c r="Y922" s="25" t="s">
        <v>11</v>
      </c>
      <c r="Z922" s="25" t="s">
        <v>1539</v>
      </c>
      <c r="AA922" s="25" t="s">
        <v>11</v>
      </c>
      <c r="AB922" s="25" t="s">
        <v>11</v>
      </c>
      <c r="AC922" s="25" t="s">
        <v>11</v>
      </c>
      <c r="AD922" s="25">
        <v>3080</v>
      </c>
      <c r="AE922" s="25">
        <v>0</v>
      </c>
      <c r="AF922" s="25">
        <v>31004.47</v>
      </c>
      <c r="AG922" s="25" t="s">
        <v>7577</v>
      </c>
    </row>
    <row r="923" spans="1:33" s="19" customFormat="1">
      <c r="A923" s="25" t="s">
        <v>4340</v>
      </c>
      <c r="B923" s="25" t="s">
        <v>4341</v>
      </c>
      <c r="C923" s="25" t="s">
        <v>11</v>
      </c>
      <c r="D923" s="25" t="s">
        <v>11</v>
      </c>
      <c r="E923" s="25" t="s">
        <v>11</v>
      </c>
      <c r="F923" s="25" t="s">
        <v>4342</v>
      </c>
      <c r="G923" s="25" t="s">
        <v>1546</v>
      </c>
      <c r="H923" s="25" t="s">
        <v>4343</v>
      </c>
      <c r="I923" s="25" t="s">
        <v>1797</v>
      </c>
      <c r="J923" s="25" t="s">
        <v>1623</v>
      </c>
      <c r="K923" s="25" t="s">
        <v>1798</v>
      </c>
      <c r="L923" s="25" t="s">
        <v>1623</v>
      </c>
      <c r="M923" s="25" t="s">
        <v>11</v>
      </c>
      <c r="N923" s="25" t="s">
        <v>11</v>
      </c>
      <c r="O923" s="25" t="s">
        <v>11</v>
      </c>
      <c r="P923" s="25" t="s">
        <v>11</v>
      </c>
      <c r="Q923" s="25" t="s">
        <v>4343</v>
      </c>
      <c r="R923" s="25" t="s">
        <v>11</v>
      </c>
      <c r="S923" s="25" t="s">
        <v>11</v>
      </c>
      <c r="T923" s="25" t="s">
        <v>11</v>
      </c>
      <c r="U923" s="25" t="s">
        <v>11</v>
      </c>
      <c r="V923" s="25" t="s">
        <v>11</v>
      </c>
      <c r="W923" s="25" t="s">
        <v>11</v>
      </c>
      <c r="X923" s="25">
        <v>0</v>
      </c>
      <c r="Y923" s="25" t="s">
        <v>11</v>
      </c>
      <c r="Z923" s="25" t="s">
        <v>1539</v>
      </c>
      <c r="AA923" s="25" t="s">
        <v>11</v>
      </c>
      <c r="AB923" s="25" t="s">
        <v>11</v>
      </c>
      <c r="AC923" s="25" t="s">
        <v>11</v>
      </c>
      <c r="AD923" s="25">
        <v>460</v>
      </c>
      <c r="AE923" s="25">
        <v>0</v>
      </c>
      <c r="AF923" s="25">
        <v>760</v>
      </c>
      <c r="AG923" s="25" t="s">
        <v>1986</v>
      </c>
    </row>
    <row r="924" spans="1:33" s="19" customFormat="1">
      <c r="A924" s="25" t="s">
        <v>2933</v>
      </c>
      <c r="B924" s="25" t="s">
        <v>2934</v>
      </c>
      <c r="C924" s="25" t="s">
        <v>1536</v>
      </c>
      <c r="D924" s="25" t="s">
        <v>11</v>
      </c>
      <c r="E924" s="25" t="s">
        <v>11</v>
      </c>
      <c r="F924" s="25" t="s">
        <v>11</v>
      </c>
      <c r="G924" s="25" t="s">
        <v>11</v>
      </c>
      <c r="H924" s="25" t="s">
        <v>2914</v>
      </c>
      <c r="I924" s="25" t="s">
        <v>11</v>
      </c>
      <c r="J924" s="25" t="s">
        <v>11</v>
      </c>
      <c r="K924" s="25" t="s">
        <v>11</v>
      </c>
      <c r="L924" s="25" t="s">
        <v>1623</v>
      </c>
      <c r="M924" s="25" t="s">
        <v>11</v>
      </c>
      <c r="N924" s="25" t="s">
        <v>11</v>
      </c>
      <c r="O924" s="25" t="s">
        <v>11</v>
      </c>
      <c r="P924" s="25" t="s">
        <v>11</v>
      </c>
      <c r="Q924" s="25" t="s">
        <v>11</v>
      </c>
      <c r="R924" s="25" t="s">
        <v>11</v>
      </c>
      <c r="S924" s="25" t="s">
        <v>11</v>
      </c>
      <c r="T924" s="25" t="s">
        <v>1661</v>
      </c>
      <c r="U924" s="25" t="s">
        <v>10</v>
      </c>
      <c r="V924" s="25" t="s">
        <v>11</v>
      </c>
      <c r="W924" s="25" t="s">
        <v>11</v>
      </c>
      <c r="X924" s="25">
        <v>0</v>
      </c>
      <c r="Y924" s="25" t="s">
        <v>11</v>
      </c>
      <c r="Z924" s="25" t="s">
        <v>1539</v>
      </c>
      <c r="AA924" s="25" t="s">
        <v>11</v>
      </c>
      <c r="AB924" s="25" t="s">
        <v>11</v>
      </c>
      <c r="AC924" s="25" t="s">
        <v>11</v>
      </c>
      <c r="AD924" s="25">
        <v>0</v>
      </c>
      <c r="AE924" s="25">
        <v>0</v>
      </c>
      <c r="AF924" s="25">
        <v>59763.54</v>
      </c>
      <c r="AG924" s="25" t="s">
        <v>7578</v>
      </c>
    </row>
    <row r="925" spans="1:33" s="19" customFormat="1">
      <c r="A925" s="25" t="s">
        <v>2566</v>
      </c>
      <c r="B925" s="25" t="s">
        <v>2567</v>
      </c>
      <c r="C925" s="25" t="s">
        <v>1536</v>
      </c>
      <c r="D925" s="25" t="s">
        <v>11</v>
      </c>
      <c r="E925" s="25" t="s">
        <v>11</v>
      </c>
      <c r="F925" s="25" t="s">
        <v>11</v>
      </c>
      <c r="G925" s="25" t="s">
        <v>11</v>
      </c>
      <c r="H925" s="25" t="s">
        <v>2568</v>
      </c>
      <c r="I925" s="25" t="s">
        <v>11</v>
      </c>
      <c r="J925" s="25" t="s">
        <v>11</v>
      </c>
      <c r="K925" s="25" t="s">
        <v>11</v>
      </c>
      <c r="L925" s="25" t="s">
        <v>1623</v>
      </c>
      <c r="M925" s="25" t="s">
        <v>11</v>
      </c>
      <c r="N925" s="25" t="s">
        <v>11</v>
      </c>
      <c r="O925" s="25" t="s">
        <v>11</v>
      </c>
      <c r="P925" s="25" t="s">
        <v>11</v>
      </c>
      <c r="Q925" s="25" t="s">
        <v>11</v>
      </c>
      <c r="R925" s="25" t="s">
        <v>11</v>
      </c>
      <c r="S925" s="25" t="s">
        <v>11</v>
      </c>
      <c r="T925" s="25" t="s">
        <v>1651</v>
      </c>
      <c r="U925" s="25" t="s">
        <v>13</v>
      </c>
      <c r="V925" s="25" t="s">
        <v>11</v>
      </c>
      <c r="W925" s="25" t="s">
        <v>11</v>
      </c>
      <c r="X925" s="25">
        <v>0</v>
      </c>
      <c r="Y925" s="25" t="s">
        <v>11</v>
      </c>
      <c r="Z925" s="25" t="s">
        <v>1645</v>
      </c>
      <c r="AA925" s="25" t="s">
        <v>1560</v>
      </c>
      <c r="AB925" s="25" t="s">
        <v>1653</v>
      </c>
      <c r="AC925" s="25" t="s">
        <v>62</v>
      </c>
      <c r="AD925" s="25">
        <v>0</v>
      </c>
      <c r="AE925" s="25">
        <v>0</v>
      </c>
      <c r="AF925" s="25">
        <v>0</v>
      </c>
      <c r="AG925" s="25" t="s">
        <v>7</v>
      </c>
    </row>
    <row r="926" spans="1:33" s="19" customFormat="1">
      <c r="A926" s="25" t="s">
        <v>4038</v>
      </c>
      <c r="B926" s="25" t="s">
        <v>4039</v>
      </c>
      <c r="C926" s="25" t="s">
        <v>1541</v>
      </c>
      <c r="D926" s="25" t="s">
        <v>11</v>
      </c>
      <c r="E926" s="25" t="s">
        <v>11</v>
      </c>
      <c r="F926" s="25" t="s">
        <v>11</v>
      </c>
      <c r="G926" s="25" t="s">
        <v>11</v>
      </c>
      <c r="H926" s="25" t="s">
        <v>4040</v>
      </c>
      <c r="I926" s="25" t="s">
        <v>11</v>
      </c>
      <c r="J926" s="25" t="s">
        <v>11</v>
      </c>
      <c r="K926" s="25" t="s">
        <v>11</v>
      </c>
      <c r="L926" s="25" t="s">
        <v>1623</v>
      </c>
      <c r="M926" s="25" t="s">
        <v>11</v>
      </c>
      <c r="N926" s="25" t="s">
        <v>11</v>
      </c>
      <c r="O926" s="25" t="s">
        <v>11</v>
      </c>
      <c r="P926" s="25" t="s">
        <v>11</v>
      </c>
      <c r="Q926" s="25" t="s">
        <v>11</v>
      </c>
      <c r="R926" s="25" t="s">
        <v>11</v>
      </c>
      <c r="S926" s="25" t="s">
        <v>11</v>
      </c>
      <c r="T926" s="25" t="s">
        <v>1651</v>
      </c>
      <c r="U926" s="25" t="s">
        <v>10</v>
      </c>
      <c r="V926" s="25" t="s">
        <v>11</v>
      </c>
      <c r="W926" s="25" t="s">
        <v>11</v>
      </c>
      <c r="X926" s="25">
        <v>0</v>
      </c>
      <c r="Y926" s="25" t="s">
        <v>11</v>
      </c>
      <c r="Z926" s="25" t="s">
        <v>1539</v>
      </c>
      <c r="AA926" s="25" t="s">
        <v>11</v>
      </c>
      <c r="AB926" s="25" t="s">
        <v>11</v>
      </c>
      <c r="AC926" s="25" t="s">
        <v>11</v>
      </c>
      <c r="AD926" s="25">
        <v>560</v>
      </c>
      <c r="AE926" s="25">
        <v>0</v>
      </c>
      <c r="AF926" s="25">
        <v>29400</v>
      </c>
      <c r="AG926" s="25" t="s">
        <v>7579</v>
      </c>
    </row>
    <row r="927" spans="1:33" s="19" customFormat="1">
      <c r="A927" s="25" t="s">
        <v>4592</v>
      </c>
      <c r="B927" s="25" t="s">
        <v>4593</v>
      </c>
      <c r="C927" s="25" t="s">
        <v>1541</v>
      </c>
      <c r="D927" s="25" t="s">
        <v>11</v>
      </c>
      <c r="E927" s="25" t="s">
        <v>11</v>
      </c>
      <c r="F927" s="25" t="s">
        <v>11</v>
      </c>
      <c r="G927" s="25" t="s">
        <v>11</v>
      </c>
      <c r="H927" s="25" t="s">
        <v>4594</v>
      </c>
      <c r="I927" s="25" t="s">
        <v>11</v>
      </c>
      <c r="J927" s="25" t="s">
        <v>11</v>
      </c>
      <c r="K927" s="25" t="s">
        <v>11</v>
      </c>
      <c r="L927" s="25" t="s">
        <v>1623</v>
      </c>
      <c r="M927" s="25" t="s">
        <v>11</v>
      </c>
      <c r="N927" s="25" t="s">
        <v>11</v>
      </c>
      <c r="O927" s="25" t="s">
        <v>11</v>
      </c>
      <c r="P927" s="25" t="s">
        <v>11</v>
      </c>
      <c r="Q927" s="25" t="s">
        <v>11</v>
      </c>
      <c r="R927" s="25" t="s">
        <v>11</v>
      </c>
      <c r="S927" s="25" t="s">
        <v>11</v>
      </c>
      <c r="T927" s="25" t="s">
        <v>1775</v>
      </c>
      <c r="U927" s="25" t="s">
        <v>16</v>
      </c>
      <c r="V927" s="25" t="s">
        <v>11</v>
      </c>
      <c r="W927" s="25" t="s">
        <v>11</v>
      </c>
      <c r="X927" s="25">
        <v>0</v>
      </c>
      <c r="Y927" s="25" t="s">
        <v>11</v>
      </c>
      <c r="Z927" s="25" t="s">
        <v>1539</v>
      </c>
      <c r="AA927" s="25" t="s">
        <v>11</v>
      </c>
      <c r="AB927" s="25" t="s">
        <v>11</v>
      </c>
      <c r="AC927" s="25" t="s">
        <v>11</v>
      </c>
      <c r="AD927" s="25">
        <v>0</v>
      </c>
      <c r="AE927" s="25">
        <v>0</v>
      </c>
      <c r="AF927" s="25">
        <v>2392.5</v>
      </c>
      <c r="AG927" s="25" t="s">
        <v>4595</v>
      </c>
    </row>
    <row r="928" spans="1:33" s="19" customFormat="1">
      <c r="A928" s="25" t="s">
        <v>1916</v>
      </c>
      <c r="B928" s="25" t="s">
        <v>1917</v>
      </c>
      <c r="C928" s="25" t="s">
        <v>1541</v>
      </c>
      <c r="D928" s="25" t="s">
        <v>11</v>
      </c>
      <c r="E928" s="25" t="s">
        <v>11</v>
      </c>
      <c r="F928" s="25" t="s">
        <v>11</v>
      </c>
      <c r="G928" s="25" t="s">
        <v>11</v>
      </c>
      <c r="H928" s="25" t="s">
        <v>1918</v>
      </c>
      <c r="I928" s="25" t="s">
        <v>11</v>
      </c>
      <c r="J928" s="25" t="s">
        <v>11</v>
      </c>
      <c r="K928" s="25" t="s">
        <v>11</v>
      </c>
      <c r="L928" s="25" t="s">
        <v>1623</v>
      </c>
      <c r="M928" s="25" t="s">
        <v>11</v>
      </c>
      <c r="N928" s="25" t="s">
        <v>11</v>
      </c>
      <c r="O928" s="25" t="s">
        <v>11</v>
      </c>
      <c r="P928" s="25" t="s">
        <v>11</v>
      </c>
      <c r="Q928" s="25" t="s">
        <v>11</v>
      </c>
      <c r="R928" s="25" t="s">
        <v>11</v>
      </c>
      <c r="S928" s="25" t="s">
        <v>11</v>
      </c>
      <c r="T928" s="25" t="s">
        <v>1729</v>
      </c>
      <c r="U928" s="25" t="s">
        <v>1657</v>
      </c>
      <c r="V928" s="25" t="s">
        <v>11</v>
      </c>
      <c r="W928" s="25" t="s">
        <v>11</v>
      </c>
      <c r="X928" s="25">
        <v>0</v>
      </c>
      <c r="Y928" s="25" t="s">
        <v>11</v>
      </c>
      <c r="Z928" s="25" t="s">
        <v>1539</v>
      </c>
      <c r="AA928" s="25" t="s">
        <v>11</v>
      </c>
      <c r="AB928" s="25" t="s">
        <v>11</v>
      </c>
      <c r="AC928" s="25" t="s">
        <v>11</v>
      </c>
      <c r="AD928" s="25">
        <v>0</v>
      </c>
      <c r="AE928" s="25">
        <v>0</v>
      </c>
      <c r="AF928" s="25">
        <v>0</v>
      </c>
      <c r="AG928" s="25" t="s">
        <v>7</v>
      </c>
    </row>
    <row r="929" spans="1:33" s="19" customFormat="1">
      <c r="A929" s="25" t="s">
        <v>4965</v>
      </c>
      <c r="B929" s="25" t="s">
        <v>4966</v>
      </c>
      <c r="C929" s="25" t="s">
        <v>1536</v>
      </c>
      <c r="D929" s="25" t="s">
        <v>11</v>
      </c>
      <c r="E929" s="25" t="s">
        <v>11</v>
      </c>
      <c r="F929" s="25" t="s">
        <v>2888</v>
      </c>
      <c r="G929" s="25" t="s">
        <v>1564</v>
      </c>
      <c r="H929" s="25" t="s">
        <v>4967</v>
      </c>
      <c r="I929" s="25" t="s">
        <v>1547</v>
      </c>
      <c r="J929" s="25" t="s">
        <v>1623</v>
      </c>
      <c r="K929" s="25" t="s">
        <v>1559</v>
      </c>
      <c r="L929" s="25" t="s">
        <v>1623</v>
      </c>
      <c r="M929" s="25" t="s">
        <v>11</v>
      </c>
      <c r="N929" s="25" t="s">
        <v>11</v>
      </c>
      <c r="O929" s="25" t="s">
        <v>11</v>
      </c>
      <c r="P929" s="25" t="s">
        <v>11</v>
      </c>
      <c r="Q929" s="25" t="s">
        <v>11</v>
      </c>
      <c r="R929" s="25" t="s">
        <v>11</v>
      </c>
      <c r="S929" s="25" t="s">
        <v>11</v>
      </c>
      <c r="T929" s="25" t="s">
        <v>1633</v>
      </c>
      <c r="U929" s="25" t="s">
        <v>10</v>
      </c>
      <c r="V929" s="25" t="s">
        <v>11</v>
      </c>
      <c r="W929" s="25" t="s">
        <v>11</v>
      </c>
      <c r="X929" s="25">
        <v>0</v>
      </c>
      <c r="Y929" s="25" t="s">
        <v>11</v>
      </c>
      <c r="Z929" s="25" t="s">
        <v>1539</v>
      </c>
      <c r="AA929" s="25" t="s">
        <v>11</v>
      </c>
      <c r="AB929" s="25" t="s">
        <v>11</v>
      </c>
      <c r="AC929" s="25" t="s">
        <v>11</v>
      </c>
      <c r="AD929" s="25">
        <v>560</v>
      </c>
      <c r="AE929" s="25">
        <v>0</v>
      </c>
      <c r="AF929" s="25">
        <v>3316</v>
      </c>
      <c r="AG929" s="25" t="s">
        <v>2204</v>
      </c>
    </row>
    <row r="930" spans="1:33" s="19" customFormat="1">
      <c r="A930" s="25" t="s">
        <v>3357</v>
      </c>
      <c r="B930" s="25" t="s">
        <v>3358</v>
      </c>
      <c r="C930" s="25" t="s">
        <v>1541</v>
      </c>
      <c r="D930" s="25" t="s">
        <v>11</v>
      </c>
      <c r="E930" s="25" t="s">
        <v>11</v>
      </c>
      <c r="F930" s="25" t="s">
        <v>11</v>
      </c>
      <c r="G930" s="25" t="s">
        <v>11</v>
      </c>
      <c r="H930" s="25" t="s">
        <v>3359</v>
      </c>
      <c r="I930" s="25" t="s">
        <v>11</v>
      </c>
      <c r="J930" s="25" t="s">
        <v>11</v>
      </c>
      <c r="K930" s="25" t="s">
        <v>11</v>
      </c>
      <c r="L930" s="25" t="s">
        <v>1623</v>
      </c>
      <c r="M930" s="25" t="s">
        <v>11</v>
      </c>
      <c r="N930" s="25" t="s">
        <v>11</v>
      </c>
      <c r="O930" s="25" t="s">
        <v>11</v>
      </c>
      <c r="P930" s="25" t="s">
        <v>11</v>
      </c>
      <c r="Q930" s="25" t="s">
        <v>11</v>
      </c>
      <c r="R930" s="25" t="s">
        <v>11</v>
      </c>
      <c r="S930" s="25" t="s">
        <v>11</v>
      </c>
      <c r="T930" s="25" t="s">
        <v>1651</v>
      </c>
      <c r="U930" s="25" t="s">
        <v>16</v>
      </c>
      <c r="V930" s="25" t="s">
        <v>11</v>
      </c>
      <c r="W930" s="25" t="s">
        <v>11</v>
      </c>
      <c r="X930" s="25">
        <v>0</v>
      </c>
      <c r="Y930" s="25" t="s">
        <v>11</v>
      </c>
      <c r="Z930" s="25" t="s">
        <v>1539</v>
      </c>
      <c r="AA930" s="25" t="s">
        <v>11</v>
      </c>
      <c r="AB930" s="25" t="s">
        <v>11</v>
      </c>
      <c r="AC930" s="25" t="s">
        <v>11</v>
      </c>
      <c r="AD930" s="25">
        <v>2240</v>
      </c>
      <c r="AE930" s="25">
        <v>0</v>
      </c>
      <c r="AF930" s="25">
        <v>17200</v>
      </c>
      <c r="AG930" s="25" t="s">
        <v>7580</v>
      </c>
    </row>
    <row r="931" spans="1:33" s="19" customFormat="1">
      <c r="A931" s="25" t="s">
        <v>2880</v>
      </c>
      <c r="B931" s="25" t="s">
        <v>2881</v>
      </c>
      <c r="C931" s="25" t="s">
        <v>1541</v>
      </c>
      <c r="D931" s="25" t="s">
        <v>11</v>
      </c>
      <c r="E931" s="25" t="s">
        <v>11</v>
      </c>
      <c r="F931" s="25" t="s">
        <v>11</v>
      </c>
      <c r="G931" s="25" t="s">
        <v>11</v>
      </c>
      <c r="H931" s="25" t="s">
        <v>2882</v>
      </c>
      <c r="I931" s="25" t="s">
        <v>11</v>
      </c>
      <c r="J931" s="25" t="s">
        <v>11</v>
      </c>
      <c r="K931" s="25" t="s">
        <v>11</v>
      </c>
      <c r="L931" s="25" t="s">
        <v>1623</v>
      </c>
      <c r="M931" s="25" t="s">
        <v>11</v>
      </c>
      <c r="N931" s="25" t="s">
        <v>11</v>
      </c>
      <c r="O931" s="25" t="s">
        <v>11</v>
      </c>
      <c r="P931" s="25" t="s">
        <v>11</v>
      </c>
      <c r="Q931" s="25" t="s">
        <v>11</v>
      </c>
      <c r="R931" s="25" t="s">
        <v>11</v>
      </c>
      <c r="S931" s="25" t="s">
        <v>11</v>
      </c>
      <c r="T931" s="25" t="s">
        <v>1633</v>
      </c>
      <c r="U931" s="25" t="s">
        <v>14</v>
      </c>
      <c r="V931" s="25" t="s">
        <v>11</v>
      </c>
      <c r="W931" s="25" t="s">
        <v>11</v>
      </c>
      <c r="X931" s="25">
        <v>0</v>
      </c>
      <c r="Y931" s="25" t="s">
        <v>11</v>
      </c>
      <c r="Z931" s="25" t="s">
        <v>1645</v>
      </c>
      <c r="AA931" s="25" t="s">
        <v>1815</v>
      </c>
      <c r="AB931" s="25" t="s">
        <v>2371</v>
      </c>
      <c r="AC931" s="25" t="s">
        <v>11</v>
      </c>
      <c r="AD931" s="25">
        <v>0</v>
      </c>
      <c r="AE931" s="25">
        <v>0</v>
      </c>
      <c r="AF931" s="25">
        <v>0</v>
      </c>
      <c r="AG931" s="25" t="s">
        <v>7</v>
      </c>
    </row>
    <row r="932" spans="1:33" s="19" customFormat="1">
      <c r="A932" s="25" t="s">
        <v>4999</v>
      </c>
      <c r="B932" s="25" t="s">
        <v>5000</v>
      </c>
      <c r="C932" s="25" t="s">
        <v>1541</v>
      </c>
      <c r="D932" s="25" t="s">
        <v>11</v>
      </c>
      <c r="E932" s="25" t="s">
        <v>11</v>
      </c>
      <c r="F932" s="25" t="s">
        <v>11</v>
      </c>
      <c r="G932" s="25" t="s">
        <v>11</v>
      </c>
      <c r="H932" s="25" t="s">
        <v>5001</v>
      </c>
      <c r="I932" s="25" t="s">
        <v>1571</v>
      </c>
      <c r="J932" s="25" t="s">
        <v>1623</v>
      </c>
      <c r="K932" s="25" t="s">
        <v>1689</v>
      </c>
      <c r="L932" s="25" t="s">
        <v>1623</v>
      </c>
      <c r="M932" s="25" t="s">
        <v>11</v>
      </c>
      <c r="N932" s="25" t="s">
        <v>11</v>
      </c>
      <c r="O932" s="25" t="s">
        <v>11</v>
      </c>
      <c r="P932" s="25" t="s">
        <v>11</v>
      </c>
      <c r="Q932" s="25" t="s">
        <v>11</v>
      </c>
      <c r="R932" s="25" t="s">
        <v>11</v>
      </c>
      <c r="S932" s="25" t="s">
        <v>11</v>
      </c>
      <c r="T932" s="25" t="s">
        <v>11</v>
      </c>
      <c r="U932" s="25" t="s">
        <v>14</v>
      </c>
      <c r="V932" s="25" t="s">
        <v>11</v>
      </c>
      <c r="W932" s="25" t="s">
        <v>11</v>
      </c>
      <c r="X932" s="25">
        <v>0</v>
      </c>
      <c r="Y932" s="25" t="s">
        <v>11</v>
      </c>
      <c r="Z932" s="25" t="s">
        <v>1539</v>
      </c>
      <c r="AA932" s="25" t="s">
        <v>11</v>
      </c>
      <c r="AB932" s="25" t="s">
        <v>11</v>
      </c>
      <c r="AC932" s="25" t="s">
        <v>11</v>
      </c>
      <c r="AD932" s="25">
        <v>840</v>
      </c>
      <c r="AE932" s="25">
        <v>0</v>
      </c>
      <c r="AF932" s="25">
        <v>3316</v>
      </c>
      <c r="AG932" s="25" t="s">
        <v>1626</v>
      </c>
    </row>
    <row r="933" spans="1:33" s="19" customFormat="1">
      <c r="A933" s="25" t="s">
        <v>5090</v>
      </c>
      <c r="B933" s="25" t="s">
        <v>5091</v>
      </c>
      <c r="C933" s="25" t="s">
        <v>1541</v>
      </c>
      <c r="D933" s="25" t="s">
        <v>11</v>
      </c>
      <c r="E933" s="25" t="s">
        <v>11</v>
      </c>
      <c r="F933" s="25" t="s">
        <v>11</v>
      </c>
      <c r="G933" s="25" t="s">
        <v>11</v>
      </c>
      <c r="H933" s="25" t="s">
        <v>5092</v>
      </c>
      <c r="I933" s="25" t="s">
        <v>1547</v>
      </c>
      <c r="J933" s="25" t="s">
        <v>1623</v>
      </c>
      <c r="K933" s="25" t="s">
        <v>1560</v>
      </c>
      <c r="L933" s="25" t="s">
        <v>1623</v>
      </c>
      <c r="M933" s="25" t="s">
        <v>11</v>
      </c>
      <c r="N933" s="25" t="s">
        <v>11</v>
      </c>
      <c r="O933" s="25" t="s">
        <v>11</v>
      </c>
      <c r="P933" s="25" t="s">
        <v>11</v>
      </c>
      <c r="Q933" s="25" t="s">
        <v>11</v>
      </c>
      <c r="R933" s="25" t="s">
        <v>11</v>
      </c>
      <c r="S933" s="25" t="s">
        <v>11</v>
      </c>
      <c r="T933" s="25" t="s">
        <v>11</v>
      </c>
      <c r="U933" s="25" t="s">
        <v>1562</v>
      </c>
      <c r="V933" s="25" t="s">
        <v>11</v>
      </c>
      <c r="W933" s="25" t="s">
        <v>11</v>
      </c>
      <c r="X933" s="25">
        <v>0</v>
      </c>
      <c r="Y933" s="25" t="s">
        <v>11</v>
      </c>
      <c r="Z933" s="25" t="s">
        <v>1539</v>
      </c>
      <c r="AA933" s="25" t="s">
        <v>11</v>
      </c>
      <c r="AB933" s="25" t="s">
        <v>11</v>
      </c>
      <c r="AC933" s="25" t="s">
        <v>11</v>
      </c>
      <c r="AD933" s="25">
        <v>280</v>
      </c>
      <c r="AE933" s="25">
        <v>0</v>
      </c>
      <c r="AF933" s="25">
        <v>1880</v>
      </c>
      <c r="AG933" s="25" t="s">
        <v>1540</v>
      </c>
    </row>
    <row r="934" spans="1:33" s="19" customFormat="1">
      <c r="A934" s="25" t="s">
        <v>4262</v>
      </c>
      <c r="B934" s="25" t="s">
        <v>4263</v>
      </c>
      <c r="C934" s="25" t="s">
        <v>11</v>
      </c>
      <c r="D934" s="25" t="s">
        <v>11</v>
      </c>
      <c r="E934" s="25" t="s">
        <v>11</v>
      </c>
      <c r="F934" s="25" t="s">
        <v>11</v>
      </c>
      <c r="G934" s="25" t="s">
        <v>11</v>
      </c>
      <c r="H934" s="25" t="s">
        <v>4264</v>
      </c>
      <c r="I934" s="25" t="s">
        <v>1554</v>
      </c>
      <c r="J934" s="25" t="s">
        <v>1623</v>
      </c>
      <c r="K934" s="25" t="s">
        <v>1559</v>
      </c>
      <c r="L934" s="25" t="s">
        <v>1623</v>
      </c>
      <c r="M934" s="25" t="s">
        <v>11</v>
      </c>
      <c r="N934" s="25" t="s">
        <v>11</v>
      </c>
      <c r="O934" s="25" t="s">
        <v>11</v>
      </c>
      <c r="P934" s="25" t="s">
        <v>11</v>
      </c>
      <c r="Q934" s="25" t="s">
        <v>11</v>
      </c>
      <c r="R934" s="25" t="s">
        <v>11</v>
      </c>
      <c r="S934" s="25" t="s">
        <v>11</v>
      </c>
      <c r="T934" s="25" t="s">
        <v>1891</v>
      </c>
      <c r="U934" s="25" t="s">
        <v>16</v>
      </c>
      <c r="V934" s="25" t="s">
        <v>11</v>
      </c>
      <c r="W934" s="25" t="s">
        <v>11</v>
      </c>
      <c r="X934" s="25">
        <v>0</v>
      </c>
      <c r="Y934" s="25" t="s">
        <v>11</v>
      </c>
      <c r="Z934" s="25" t="s">
        <v>1539</v>
      </c>
      <c r="AA934" s="25" t="s">
        <v>11</v>
      </c>
      <c r="AB934" s="25" t="s">
        <v>11</v>
      </c>
      <c r="AC934" s="25" t="s">
        <v>11</v>
      </c>
      <c r="AD934" s="25">
        <v>840</v>
      </c>
      <c r="AE934" s="25">
        <v>0</v>
      </c>
      <c r="AF934" s="25">
        <v>3316</v>
      </c>
      <c r="AG934" s="25" t="s">
        <v>1626</v>
      </c>
    </row>
    <row r="935" spans="1:33" s="19" customFormat="1">
      <c r="A935" s="25" t="s">
        <v>1930</v>
      </c>
      <c r="B935" s="25" t="s">
        <v>1931</v>
      </c>
      <c r="C935" s="25" t="s">
        <v>1536</v>
      </c>
      <c r="D935" s="25" t="s">
        <v>11</v>
      </c>
      <c r="E935" s="25" t="s">
        <v>11</v>
      </c>
      <c r="F935" s="25" t="s">
        <v>11</v>
      </c>
      <c r="G935" s="25" t="s">
        <v>11</v>
      </c>
      <c r="H935" s="25" t="s">
        <v>1932</v>
      </c>
      <c r="I935" s="25" t="s">
        <v>1554</v>
      </c>
      <c r="J935" s="25" t="s">
        <v>1623</v>
      </c>
      <c r="K935" s="25" t="s">
        <v>1790</v>
      </c>
      <c r="L935" s="25" t="s">
        <v>1623</v>
      </c>
      <c r="M935" s="25" t="s">
        <v>11</v>
      </c>
      <c r="N935" s="25" t="s">
        <v>11</v>
      </c>
      <c r="O935" s="25" t="s">
        <v>11</v>
      </c>
      <c r="P935" s="25" t="s">
        <v>11</v>
      </c>
      <c r="Q935" s="25" t="s">
        <v>11</v>
      </c>
      <c r="R935" s="25" t="s">
        <v>11</v>
      </c>
      <c r="S935" s="25" t="s">
        <v>11</v>
      </c>
      <c r="T935" s="25" t="s">
        <v>11</v>
      </c>
      <c r="U935" s="25" t="s">
        <v>10</v>
      </c>
      <c r="V935" s="25" t="s">
        <v>11</v>
      </c>
      <c r="W935" s="25" t="s">
        <v>11</v>
      </c>
      <c r="X935" s="25">
        <v>0</v>
      </c>
      <c r="Y935" s="25" t="s">
        <v>11</v>
      </c>
      <c r="Z935" s="25" t="s">
        <v>1539</v>
      </c>
      <c r="AA935" s="25" t="s">
        <v>11</v>
      </c>
      <c r="AB935" s="25" t="s">
        <v>11</v>
      </c>
      <c r="AC935" s="25" t="s">
        <v>11</v>
      </c>
      <c r="AD935" s="25">
        <v>0</v>
      </c>
      <c r="AE935" s="25">
        <v>0</v>
      </c>
      <c r="AF935" s="25">
        <v>0</v>
      </c>
      <c r="AG935" s="25" t="s">
        <v>7</v>
      </c>
    </row>
    <row r="936" spans="1:33" s="19" customFormat="1">
      <c r="A936" s="25" t="s">
        <v>2823</v>
      </c>
      <c r="B936" s="25" t="s">
        <v>2824</v>
      </c>
      <c r="C936" s="25" t="s">
        <v>1541</v>
      </c>
      <c r="D936" s="25" t="s">
        <v>11</v>
      </c>
      <c r="E936" s="25" t="s">
        <v>11</v>
      </c>
      <c r="F936" s="25" t="s">
        <v>11</v>
      </c>
      <c r="G936" s="25" t="s">
        <v>11</v>
      </c>
      <c r="H936" s="25" t="s">
        <v>2822</v>
      </c>
      <c r="I936" s="25" t="s">
        <v>11</v>
      </c>
      <c r="J936" s="25" t="s">
        <v>11</v>
      </c>
      <c r="K936" s="25" t="s">
        <v>11</v>
      </c>
      <c r="L936" s="25" t="s">
        <v>1623</v>
      </c>
      <c r="M936" s="25" t="s">
        <v>11</v>
      </c>
      <c r="N936" s="25" t="s">
        <v>11</v>
      </c>
      <c r="O936" s="25" t="s">
        <v>11</v>
      </c>
      <c r="P936" s="25" t="s">
        <v>11</v>
      </c>
      <c r="Q936" s="25" t="s">
        <v>11</v>
      </c>
      <c r="R936" s="25" t="s">
        <v>11</v>
      </c>
      <c r="S936" s="25" t="s">
        <v>11</v>
      </c>
      <c r="T936" s="25" t="s">
        <v>1674</v>
      </c>
      <c r="U936" s="25" t="s">
        <v>1544</v>
      </c>
      <c r="V936" s="25" t="s">
        <v>11</v>
      </c>
      <c r="W936" s="25" t="s">
        <v>11</v>
      </c>
      <c r="X936" s="25">
        <v>0</v>
      </c>
      <c r="Y936" s="25" t="s">
        <v>11</v>
      </c>
      <c r="Z936" s="25" t="s">
        <v>1539</v>
      </c>
      <c r="AA936" s="25" t="s">
        <v>11</v>
      </c>
      <c r="AB936" s="25" t="s">
        <v>11</v>
      </c>
      <c r="AC936" s="25" t="s">
        <v>11</v>
      </c>
      <c r="AD936" s="25">
        <v>280</v>
      </c>
      <c r="AE936" s="25">
        <v>0</v>
      </c>
      <c r="AF936" s="25">
        <v>18900</v>
      </c>
      <c r="AG936" s="25" t="s">
        <v>2825</v>
      </c>
    </row>
    <row r="937" spans="1:33" s="19" customFormat="1">
      <c r="A937" s="25" t="s">
        <v>2644</v>
      </c>
      <c r="B937" s="25" t="s">
        <v>2645</v>
      </c>
      <c r="C937" s="25" t="s">
        <v>1541</v>
      </c>
      <c r="D937" s="25" t="s">
        <v>11</v>
      </c>
      <c r="E937" s="25" t="s">
        <v>11</v>
      </c>
      <c r="F937" s="25" t="s">
        <v>11</v>
      </c>
      <c r="G937" s="25" t="s">
        <v>11</v>
      </c>
      <c r="H937" s="25" t="s">
        <v>2646</v>
      </c>
      <c r="I937" s="25" t="s">
        <v>11</v>
      </c>
      <c r="J937" s="25" t="s">
        <v>11</v>
      </c>
      <c r="K937" s="25" t="s">
        <v>11</v>
      </c>
      <c r="L937" s="25" t="s">
        <v>1623</v>
      </c>
      <c r="M937" s="25" t="s">
        <v>11</v>
      </c>
      <c r="N937" s="25" t="s">
        <v>11</v>
      </c>
      <c r="O937" s="25" t="s">
        <v>11</v>
      </c>
      <c r="P937" s="25" t="s">
        <v>11</v>
      </c>
      <c r="Q937" s="25" t="s">
        <v>11</v>
      </c>
      <c r="R937" s="25" t="s">
        <v>11</v>
      </c>
      <c r="S937" s="25" t="s">
        <v>11</v>
      </c>
      <c r="T937" s="25" t="s">
        <v>1651</v>
      </c>
      <c r="U937" s="25" t="s">
        <v>10</v>
      </c>
      <c r="V937" s="25" t="s">
        <v>11</v>
      </c>
      <c r="W937" s="25" t="s">
        <v>11</v>
      </c>
      <c r="X937" s="25">
        <v>0</v>
      </c>
      <c r="Y937" s="25" t="s">
        <v>11</v>
      </c>
      <c r="Z937" s="25" t="s">
        <v>1539</v>
      </c>
      <c r="AA937" s="25" t="s">
        <v>11</v>
      </c>
      <c r="AB937" s="25" t="s">
        <v>11</v>
      </c>
      <c r="AC937" s="25" t="s">
        <v>11</v>
      </c>
      <c r="AD937" s="25">
        <v>560</v>
      </c>
      <c r="AE937" s="25">
        <v>0</v>
      </c>
      <c r="AF937" s="25">
        <v>20622.59</v>
      </c>
      <c r="AG937" s="25" t="s">
        <v>7581</v>
      </c>
    </row>
    <row r="938" spans="1:33" s="19" customFormat="1">
      <c r="A938" s="25" t="s">
        <v>1793</v>
      </c>
      <c r="B938" s="25" t="s">
        <v>1794</v>
      </c>
      <c r="C938" s="25" t="s">
        <v>1541</v>
      </c>
      <c r="D938" s="25" t="s">
        <v>11</v>
      </c>
      <c r="E938" s="25" t="s">
        <v>11</v>
      </c>
      <c r="F938" s="25" t="s">
        <v>1795</v>
      </c>
      <c r="G938" s="25" t="s">
        <v>1556</v>
      </c>
      <c r="H938" s="25" t="s">
        <v>1796</v>
      </c>
      <c r="I938" s="25" t="s">
        <v>1797</v>
      </c>
      <c r="J938" s="25" t="s">
        <v>1623</v>
      </c>
      <c r="K938" s="25" t="s">
        <v>1798</v>
      </c>
      <c r="L938" s="25" t="s">
        <v>1623</v>
      </c>
      <c r="M938" s="25" t="s">
        <v>11</v>
      </c>
      <c r="N938" s="25" t="s">
        <v>11</v>
      </c>
      <c r="O938" s="25" t="s">
        <v>11</v>
      </c>
      <c r="P938" s="25" t="s">
        <v>11</v>
      </c>
      <c r="Q938" s="25" t="s">
        <v>1796</v>
      </c>
      <c r="R938" s="25" t="s">
        <v>11</v>
      </c>
      <c r="S938" s="25" t="s">
        <v>11</v>
      </c>
      <c r="T938" s="25" t="s">
        <v>1799</v>
      </c>
      <c r="U938" s="25" t="s">
        <v>1544</v>
      </c>
      <c r="V938" s="25" t="s">
        <v>11</v>
      </c>
      <c r="W938" s="25" t="s">
        <v>11</v>
      </c>
      <c r="X938" s="25">
        <v>0</v>
      </c>
      <c r="Y938" s="25" t="s">
        <v>11</v>
      </c>
      <c r="Z938" s="25" t="s">
        <v>1539</v>
      </c>
      <c r="AA938" s="25" t="s">
        <v>11</v>
      </c>
      <c r="AB938" s="25" t="s">
        <v>11</v>
      </c>
      <c r="AC938" s="25" t="s">
        <v>11</v>
      </c>
      <c r="AD938" s="25">
        <v>460</v>
      </c>
      <c r="AE938" s="25">
        <v>0</v>
      </c>
      <c r="AF938" s="25">
        <v>900</v>
      </c>
      <c r="AG938" s="25" t="s">
        <v>7582</v>
      </c>
    </row>
    <row r="939" spans="1:33" s="19" customFormat="1">
      <c r="A939" s="25" t="s">
        <v>1777</v>
      </c>
      <c r="B939" s="25" t="s">
        <v>1778</v>
      </c>
      <c r="C939" s="25" t="s">
        <v>1541</v>
      </c>
      <c r="D939" s="25" t="s">
        <v>11</v>
      </c>
      <c r="E939" s="25" t="s">
        <v>11</v>
      </c>
      <c r="F939" s="25" t="s">
        <v>11</v>
      </c>
      <c r="G939" s="25" t="s">
        <v>11</v>
      </c>
      <c r="H939" s="25" t="s">
        <v>1779</v>
      </c>
      <c r="I939" s="25" t="s">
        <v>11</v>
      </c>
      <c r="J939" s="25" t="s">
        <v>11</v>
      </c>
      <c r="K939" s="25" t="s">
        <v>11</v>
      </c>
      <c r="L939" s="25" t="s">
        <v>1623</v>
      </c>
      <c r="M939" s="25" t="s">
        <v>11</v>
      </c>
      <c r="N939" s="25" t="s">
        <v>11</v>
      </c>
      <c r="O939" s="25" t="s">
        <v>11</v>
      </c>
      <c r="P939" s="25" t="s">
        <v>11</v>
      </c>
      <c r="Q939" s="25" t="s">
        <v>11</v>
      </c>
      <c r="R939" s="25" t="s">
        <v>11</v>
      </c>
      <c r="S939" s="25" t="s">
        <v>11</v>
      </c>
      <c r="T939" s="25" t="s">
        <v>1633</v>
      </c>
      <c r="U939" s="25" t="s">
        <v>14</v>
      </c>
      <c r="V939" s="25" t="s">
        <v>11</v>
      </c>
      <c r="W939" s="25" t="s">
        <v>11</v>
      </c>
      <c r="X939" s="25">
        <v>0</v>
      </c>
      <c r="Y939" s="25" t="s">
        <v>11</v>
      </c>
      <c r="Z939" s="25" t="s">
        <v>1539</v>
      </c>
      <c r="AA939" s="25" t="s">
        <v>11</v>
      </c>
      <c r="AB939" s="25" t="s">
        <v>11</v>
      </c>
      <c r="AC939" s="25" t="s">
        <v>11</v>
      </c>
      <c r="AD939" s="25">
        <v>280</v>
      </c>
      <c r="AE939" s="25">
        <v>0</v>
      </c>
      <c r="AF939" s="25">
        <v>45499.93</v>
      </c>
      <c r="AG939" s="25" t="s">
        <v>7583</v>
      </c>
    </row>
    <row r="940" spans="1:33" s="19" customFormat="1">
      <c r="A940" s="25" t="s">
        <v>3338</v>
      </c>
      <c r="B940" s="25" t="s">
        <v>3339</v>
      </c>
      <c r="C940" s="25" t="s">
        <v>1541</v>
      </c>
      <c r="D940" s="25" t="s">
        <v>11</v>
      </c>
      <c r="E940" s="25" t="s">
        <v>11</v>
      </c>
      <c r="F940" s="25" t="s">
        <v>11</v>
      </c>
      <c r="G940" s="25" t="s">
        <v>11</v>
      </c>
      <c r="H940" s="25" t="s">
        <v>3340</v>
      </c>
      <c r="I940" s="25" t="s">
        <v>11</v>
      </c>
      <c r="J940" s="25" t="s">
        <v>11</v>
      </c>
      <c r="K940" s="25" t="s">
        <v>11</v>
      </c>
      <c r="L940" s="25" t="s">
        <v>1623</v>
      </c>
      <c r="M940" s="25" t="s">
        <v>11</v>
      </c>
      <c r="N940" s="25" t="s">
        <v>11</v>
      </c>
      <c r="O940" s="25" t="s">
        <v>11</v>
      </c>
      <c r="P940" s="25" t="s">
        <v>11</v>
      </c>
      <c r="Q940" s="25" t="s">
        <v>11</v>
      </c>
      <c r="R940" s="25" t="s">
        <v>11</v>
      </c>
      <c r="S940" s="25" t="s">
        <v>11</v>
      </c>
      <c r="T940" s="25" t="s">
        <v>1651</v>
      </c>
      <c r="U940" s="25" t="s">
        <v>12</v>
      </c>
      <c r="V940" s="25" t="s">
        <v>11</v>
      </c>
      <c r="W940" s="25" t="s">
        <v>11</v>
      </c>
      <c r="X940" s="25">
        <v>0</v>
      </c>
      <c r="Y940" s="25" t="s">
        <v>11</v>
      </c>
      <c r="Z940" s="25" t="s">
        <v>1539</v>
      </c>
      <c r="AA940" s="25" t="s">
        <v>11</v>
      </c>
      <c r="AB940" s="25" t="s">
        <v>11</v>
      </c>
      <c r="AC940" s="25" t="s">
        <v>11</v>
      </c>
      <c r="AD940" s="25">
        <v>0</v>
      </c>
      <c r="AE940" s="25">
        <v>0</v>
      </c>
      <c r="AF940" s="25">
        <v>3831.75</v>
      </c>
      <c r="AG940" s="25" t="s">
        <v>3341</v>
      </c>
    </row>
    <row r="941" spans="1:33" s="19" customFormat="1">
      <c r="A941" s="25" t="s">
        <v>4891</v>
      </c>
      <c r="B941" s="25" t="s">
        <v>4892</v>
      </c>
      <c r="C941" s="25" t="s">
        <v>11</v>
      </c>
      <c r="D941" s="25" t="s">
        <v>11</v>
      </c>
      <c r="E941" s="25" t="s">
        <v>11</v>
      </c>
      <c r="F941" s="25" t="s">
        <v>11</v>
      </c>
      <c r="G941" s="25" t="s">
        <v>11</v>
      </c>
      <c r="H941" s="25" t="s">
        <v>4893</v>
      </c>
      <c r="I941" s="25" t="s">
        <v>1846</v>
      </c>
      <c r="J941" s="25" t="s">
        <v>1623</v>
      </c>
      <c r="K941" s="25" t="s">
        <v>4394</v>
      </c>
      <c r="L941" s="25" t="s">
        <v>1623</v>
      </c>
      <c r="M941" s="25" t="s">
        <v>11</v>
      </c>
      <c r="N941" s="25" t="s">
        <v>11</v>
      </c>
      <c r="O941" s="25" t="s">
        <v>11</v>
      </c>
      <c r="P941" s="25" t="s">
        <v>11</v>
      </c>
      <c r="Q941" s="25" t="s">
        <v>4894</v>
      </c>
      <c r="R941" s="25" t="s">
        <v>11</v>
      </c>
      <c r="S941" s="25" t="s">
        <v>11</v>
      </c>
      <c r="T941" s="25" t="s">
        <v>1633</v>
      </c>
      <c r="U941" s="25" t="s">
        <v>16</v>
      </c>
      <c r="V941" s="25" t="s">
        <v>11</v>
      </c>
      <c r="W941" s="25" t="s">
        <v>11</v>
      </c>
      <c r="X941" s="25">
        <v>0</v>
      </c>
      <c r="Y941" s="25" t="s">
        <v>11</v>
      </c>
      <c r="Z941" s="25" t="s">
        <v>1539</v>
      </c>
      <c r="AA941" s="25" t="s">
        <v>11</v>
      </c>
      <c r="AB941" s="25" t="s">
        <v>11</v>
      </c>
      <c r="AC941" s="25" t="s">
        <v>11</v>
      </c>
      <c r="AD941" s="25">
        <v>0</v>
      </c>
      <c r="AE941" s="25">
        <v>0</v>
      </c>
      <c r="AF941" s="25">
        <v>3316</v>
      </c>
      <c r="AG941" s="25" t="s">
        <v>1148</v>
      </c>
    </row>
    <row r="942" spans="1:33" s="19" customFormat="1">
      <c r="A942" s="25" t="s">
        <v>3816</v>
      </c>
      <c r="B942" s="25" t="s">
        <v>3817</v>
      </c>
      <c r="C942" s="25" t="s">
        <v>1536</v>
      </c>
      <c r="D942" s="25" t="s">
        <v>11</v>
      </c>
      <c r="E942" s="25" t="s">
        <v>11</v>
      </c>
      <c r="F942" s="25" t="s">
        <v>11</v>
      </c>
      <c r="G942" s="25" t="s">
        <v>11</v>
      </c>
      <c r="H942" s="25" t="s">
        <v>2736</v>
      </c>
      <c r="I942" s="25" t="s">
        <v>11</v>
      </c>
      <c r="J942" s="25" t="s">
        <v>11</v>
      </c>
      <c r="K942" s="25" t="s">
        <v>11</v>
      </c>
      <c r="L942" s="25" t="s">
        <v>1623</v>
      </c>
      <c r="M942" s="25" t="s">
        <v>11</v>
      </c>
      <c r="N942" s="25" t="s">
        <v>11</v>
      </c>
      <c r="O942" s="25" t="s">
        <v>11</v>
      </c>
      <c r="P942" s="25" t="s">
        <v>11</v>
      </c>
      <c r="Q942" s="25" t="s">
        <v>11</v>
      </c>
      <c r="R942" s="25" t="s">
        <v>11</v>
      </c>
      <c r="S942" s="25" t="s">
        <v>11</v>
      </c>
      <c r="T942" s="25" t="s">
        <v>1574</v>
      </c>
      <c r="U942" s="25" t="s">
        <v>1544</v>
      </c>
      <c r="V942" s="25" t="s">
        <v>11</v>
      </c>
      <c r="W942" s="25" t="s">
        <v>11</v>
      </c>
      <c r="X942" s="25">
        <v>0</v>
      </c>
      <c r="Y942" s="25" t="s">
        <v>11</v>
      </c>
      <c r="Z942" s="25" t="s">
        <v>1539</v>
      </c>
      <c r="AA942" s="25" t="s">
        <v>11</v>
      </c>
      <c r="AB942" s="25" t="s">
        <v>11</v>
      </c>
      <c r="AC942" s="25" t="s">
        <v>11</v>
      </c>
      <c r="AD942" s="25">
        <v>1120</v>
      </c>
      <c r="AE942" s="25">
        <v>0</v>
      </c>
      <c r="AF942" s="25">
        <v>31325</v>
      </c>
      <c r="AG942" s="25" t="s">
        <v>7584</v>
      </c>
    </row>
    <row r="943" spans="1:33" s="19" customFormat="1">
      <c r="A943" s="25" t="s">
        <v>3831</v>
      </c>
      <c r="B943" s="25" t="s">
        <v>3832</v>
      </c>
      <c r="C943" s="25" t="s">
        <v>1536</v>
      </c>
      <c r="D943" s="25" t="s">
        <v>11</v>
      </c>
      <c r="E943" s="25" t="s">
        <v>11</v>
      </c>
      <c r="F943" s="25" t="s">
        <v>3833</v>
      </c>
      <c r="G943" s="25" t="s">
        <v>1569</v>
      </c>
      <c r="H943" s="25" t="s">
        <v>3834</v>
      </c>
      <c r="I943" s="25" t="s">
        <v>1571</v>
      </c>
      <c r="J943" s="25" t="s">
        <v>1623</v>
      </c>
      <c r="K943" s="25" t="s">
        <v>2089</v>
      </c>
      <c r="L943" s="25" t="s">
        <v>1623</v>
      </c>
      <c r="M943" s="25" t="s">
        <v>11</v>
      </c>
      <c r="N943" s="25" t="s">
        <v>11</v>
      </c>
      <c r="O943" s="25" t="s">
        <v>11</v>
      </c>
      <c r="P943" s="25" t="s">
        <v>11</v>
      </c>
      <c r="Q943" s="25" t="s">
        <v>11</v>
      </c>
      <c r="R943" s="25" t="s">
        <v>11</v>
      </c>
      <c r="S943" s="25" t="s">
        <v>11</v>
      </c>
      <c r="T943" s="25" t="s">
        <v>11</v>
      </c>
      <c r="U943" s="25" t="s">
        <v>1544</v>
      </c>
      <c r="V943" s="25" t="s">
        <v>3835</v>
      </c>
      <c r="W943" s="25" t="s">
        <v>11</v>
      </c>
      <c r="X943" s="25">
        <v>0</v>
      </c>
      <c r="Y943" s="25" t="s">
        <v>11</v>
      </c>
      <c r="Z943" s="25" t="s">
        <v>1539</v>
      </c>
      <c r="AA943" s="25" t="s">
        <v>11</v>
      </c>
      <c r="AB943" s="25" t="s">
        <v>11</v>
      </c>
      <c r="AC943" s="25" t="s">
        <v>11</v>
      </c>
      <c r="AD943" s="25">
        <v>460</v>
      </c>
      <c r="AE943" s="25">
        <v>0</v>
      </c>
      <c r="AF943" s="25">
        <v>19420</v>
      </c>
      <c r="AG943" s="25" t="s">
        <v>7585</v>
      </c>
    </row>
    <row r="944" spans="1:33" s="19" customFormat="1">
      <c r="A944" s="25" t="s">
        <v>4196</v>
      </c>
      <c r="B944" s="25" t="s">
        <v>4197</v>
      </c>
      <c r="C944" s="25" t="s">
        <v>1541</v>
      </c>
      <c r="D944" s="25" t="s">
        <v>11</v>
      </c>
      <c r="E944" s="25" t="s">
        <v>11</v>
      </c>
      <c r="F944" s="25" t="s">
        <v>11</v>
      </c>
      <c r="G944" s="25" t="s">
        <v>11</v>
      </c>
      <c r="H944" s="25" t="s">
        <v>3337</v>
      </c>
      <c r="I944" s="25" t="s">
        <v>11</v>
      </c>
      <c r="J944" s="25" t="s">
        <v>11</v>
      </c>
      <c r="K944" s="25" t="s">
        <v>11</v>
      </c>
      <c r="L944" s="25" t="s">
        <v>1623</v>
      </c>
      <c r="M944" s="25" t="s">
        <v>11</v>
      </c>
      <c r="N944" s="25" t="s">
        <v>11</v>
      </c>
      <c r="O944" s="25" t="s">
        <v>11</v>
      </c>
      <c r="P944" s="25" t="s">
        <v>11</v>
      </c>
      <c r="Q944" s="25" t="s">
        <v>11</v>
      </c>
      <c r="R944" s="25" t="s">
        <v>11</v>
      </c>
      <c r="S944" s="25" t="s">
        <v>11</v>
      </c>
      <c r="T944" s="25" t="s">
        <v>1651</v>
      </c>
      <c r="U944" s="25" t="s">
        <v>14</v>
      </c>
      <c r="V944" s="25" t="s">
        <v>11</v>
      </c>
      <c r="W944" s="25" t="s">
        <v>11</v>
      </c>
      <c r="X944" s="25">
        <v>0</v>
      </c>
      <c r="Y944" s="25" t="s">
        <v>11</v>
      </c>
      <c r="Z944" s="25" t="s">
        <v>1539</v>
      </c>
      <c r="AA944" s="25" t="s">
        <v>11</v>
      </c>
      <c r="AB944" s="25" t="s">
        <v>11</v>
      </c>
      <c r="AC944" s="25" t="s">
        <v>11</v>
      </c>
      <c r="AD944" s="25">
        <v>280</v>
      </c>
      <c r="AE944" s="25">
        <v>0</v>
      </c>
      <c r="AF944" s="25">
        <v>1997.31</v>
      </c>
      <c r="AG944" s="25" t="s">
        <v>4198</v>
      </c>
    </row>
    <row r="945" spans="1:33" s="19" customFormat="1">
      <c r="A945" s="25" t="s">
        <v>1658</v>
      </c>
      <c r="B945" s="25" t="s">
        <v>1659</v>
      </c>
      <c r="C945" s="25" t="s">
        <v>1536</v>
      </c>
      <c r="D945" s="25" t="s">
        <v>11</v>
      </c>
      <c r="E945" s="25" t="s">
        <v>11</v>
      </c>
      <c r="F945" s="25" t="s">
        <v>11</v>
      </c>
      <c r="G945" s="25" t="s">
        <v>11</v>
      </c>
      <c r="H945" s="25" t="s">
        <v>1660</v>
      </c>
      <c r="I945" s="25" t="s">
        <v>11</v>
      </c>
      <c r="J945" s="25" t="s">
        <v>11</v>
      </c>
      <c r="K945" s="25" t="s">
        <v>11</v>
      </c>
      <c r="L945" s="25" t="s">
        <v>1623</v>
      </c>
      <c r="M945" s="25" t="s">
        <v>11</v>
      </c>
      <c r="N945" s="25" t="s">
        <v>11</v>
      </c>
      <c r="O945" s="25" t="s">
        <v>11</v>
      </c>
      <c r="P945" s="25" t="s">
        <v>11</v>
      </c>
      <c r="Q945" s="25" t="s">
        <v>11</v>
      </c>
      <c r="R945" s="25" t="s">
        <v>11</v>
      </c>
      <c r="S945" s="25" t="s">
        <v>11</v>
      </c>
      <c r="T945" s="25" t="s">
        <v>1661</v>
      </c>
      <c r="U945" s="25" t="s">
        <v>14</v>
      </c>
      <c r="V945" s="25" t="s">
        <v>11</v>
      </c>
      <c r="W945" s="25" t="s">
        <v>11</v>
      </c>
      <c r="X945" s="25">
        <v>0</v>
      </c>
      <c r="Y945" s="25" t="s">
        <v>11</v>
      </c>
      <c r="Z945" s="25" t="s">
        <v>1539</v>
      </c>
      <c r="AA945" s="25" t="s">
        <v>11</v>
      </c>
      <c r="AB945" s="25" t="s">
        <v>11</v>
      </c>
      <c r="AC945" s="25" t="s">
        <v>11</v>
      </c>
      <c r="AD945" s="25">
        <v>5098</v>
      </c>
      <c r="AE945" s="25">
        <v>0</v>
      </c>
      <c r="AF945" s="25">
        <v>18178.62</v>
      </c>
      <c r="AG945" s="25" t="s">
        <v>7586</v>
      </c>
    </row>
    <row r="946" spans="1:33" s="19" customFormat="1">
      <c r="A946" s="25" t="s">
        <v>3200</v>
      </c>
      <c r="B946" s="25" t="s">
        <v>3201</v>
      </c>
      <c r="C946" s="25" t="s">
        <v>1541</v>
      </c>
      <c r="D946" s="25" t="s">
        <v>11</v>
      </c>
      <c r="E946" s="25" t="s">
        <v>11</v>
      </c>
      <c r="F946" s="25" t="s">
        <v>3202</v>
      </c>
      <c r="G946" s="25" t="s">
        <v>1966</v>
      </c>
      <c r="H946" s="25" t="s">
        <v>3203</v>
      </c>
      <c r="I946" s="25" t="s">
        <v>1797</v>
      </c>
      <c r="J946" s="25" t="s">
        <v>1623</v>
      </c>
      <c r="K946" s="25" t="s">
        <v>1551</v>
      </c>
      <c r="L946" s="25" t="s">
        <v>1623</v>
      </c>
      <c r="M946" s="25" t="s">
        <v>11</v>
      </c>
      <c r="N946" s="25" t="s">
        <v>11</v>
      </c>
      <c r="O946" s="25" t="s">
        <v>11</v>
      </c>
      <c r="P946" s="25" t="s">
        <v>11</v>
      </c>
      <c r="Q946" s="25" t="s">
        <v>3203</v>
      </c>
      <c r="R946" s="25" t="s">
        <v>11</v>
      </c>
      <c r="S946" s="25" t="s">
        <v>11</v>
      </c>
      <c r="T946" s="25" t="s">
        <v>1799</v>
      </c>
      <c r="U946" s="25" t="s">
        <v>1544</v>
      </c>
      <c r="V946" s="25" t="s">
        <v>11</v>
      </c>
      <c r="W946" s="25" t="s">
        <v>11</v>
      </c>
      <c r="X946" s="25">
        <v>0</v>
      </c>
      <c r="Y946" s="25" t="s">
        <v>11</v>
      </c>
      <c r="Z946" s="25" t="s">
        <v>1539</v>
      </c>
      <c r="AA946" s="25" t="s">
        <v>11</v>
      </c>
      <c r="AB946" s="25" t="s">
        <v>11</v>
      </c>
      <c r="AC946" s="25" t="s">
        <v>11</v>
      </c>
      <c r="AD946" s="25">
        <v>460</v>
      </c>
      <c r="AE946" s="25">
        <v>0</v>
      </c>
      <c r="AF946" s="25">
        <v>960</v>
      </c>
      <c r="AG946" s="25" t="s">
        <v>1854</v>
      </c>
    </row>
    <row r="947" spans="1:33" s="19" customFormat="1">
      <c r="A947" s="25" t="s">
        <v>4302</v>
      </c>
      <c r="B947" s="25" t="s">
        <v>4303</v>
      </c>
      <c r="C947" s="25" t="s">
        <v>1541</v>
      </c>
      <c r="D947" s="25" t="s">
        <v>11</v>
      </c>
      <c r="E947" s="25" t="s">
        <v>11</v>
      </c>
      <c r="F947" s="25" t="s">
        <v>11</v>
      </c>
      <c r="G947" s="25" t="s">
        <v>11</v>
      </c>
      <c r="H947" s="25" t="s">
        <v>4304</v>
      </c>
      <c r="I947" s="25" t="s">
        <v>11</v>
      </c>
      <c r="J947" s="25" t="s">
        <v>11</v>
      </c>
      <c r="K947" s="25" t="s">
        <v>11</v>
      </c>
      <c r="L947" s="25" t="s">
        <v>1623</v>
      </c>
      <c r="M947" s="25" t="s">
        <v>11</v>
      </c>
      <c r="N947" s="25" t="s">
        <v>11</v>
      </c>
      <c r="O947" s="25" t="s">
        <v>11</v>
      </c>
      <c r="P947" s="25" t="s">
        <v>11</v>
      </c>
      <c r="Q947" s="25" t="s">
        <v>11</v>
      </c>
      <c r="R947" s="25" t="s">
        <v>11</v>
      </c>
      <c r="S947" s="25" t="s">
        <v>11</v>
      </c>
      <c r="T947" s="25" t="s">
        <v>1661</v>
      </c>
      <c r="U947" s="25" t="s">
        <v>12</v>
      </c>
      <c r="V947" s="25" t="s">
        <v>11</v>
      </c>
      <c r="W947" s="25" t="s">
        <v>11</v>
      </c>
      <c r="X947" s="25">
        <v>0</v>
      </c>
      <c r="Y947" s="25" t="s">
        <v>11</v>
      </c>
      <c r="Z947" s="25" t="s">
        <v>1539</v>
      </c>
      <c r="AA947" s="25" t="s">
        <v>11</v>
      </c>
      <c r="AB947" s="25" t="s">
        <v>11</v>
      </c>
      <c r="AC947" s="25" t="s">
        <v>11</v>
      </c>
      <c r="AD947" s="25">
        <v>280</v>
      </c>
      <c r="AE947" s="25">
        <v>0</v>
      </c>
      <c r="AF947" s="25">
        <v>31500</v>
      </c>
      <c r="AG947" s="25" t="s">
        <v>7255</v>
      </c>
    </row>
    <row r="948" spans="1:33" s="19" customFormat="1">
      <c r="A948" s="25" t="s">
        <v>4447</v>
      </c>
      <c r="B948" s="25" t="s">
        <v>4448</v>
      </c>
      <c r="C948" s="25" t="s">
        <v>1536</v>
      </c>
      <c r="D948" s="25" t="s">
        <v>11</v>
      </c>
      <c r="E948" s="25" t="s">
        <v>11</v>
      </c>
      <c r="F948" s="25" t="s">
        <v>11</v>
      </c>
      <c r="G948" s="25" t="s">
        <v>11</v>
      </c>
      <c r="H948" s="25" t="s">
        <v>4446</v>
      </c>
      <c r="I948" s="25" t="s">
        <v>11</v>
      </c>
      <c r="J948" s="25" t="s">
        <v>11</v>
      </c>
      <c r="K948" s="25" t="s">
        <v>11</v>
      </c>
      <c r="L948" s="25" t="s">
        <v>1623</v>
      </c>
      <c r="M948" s="25" t="s">
        <v>11</v>
      </c>
      <c r="N948" s="25" t="s">
        <v>11</v>
      </c>
      <c r="O948" s="25" t="s">
        <v>11</v>
      </c>
      <c r="P948" s="25" t="s">
        <v>11</v>
      </c>
      <c r="Q948" s="25" t="s">
        <v>11</v>
      </c>
      <c r="R948" s="25" t="s">
        <v>11</v>
      </c>
      <c r="S948" s="25" t="s">
        <v>11</v>
      </c>
      <c r="T948" s="25" t="s">
        <v>1729</v>
      </c>
      <c r="U948" s="25" t="s">
        <v>13</v>
      </c>
      <c r="V948" s="25" t="s">
        <v>11</v>
      </c>
      <c r="W948" s="25" t="s">
        <v>11</v>
      </c>
      <c r="X948" s="25">
        <v>0</v>
      </c>
      <c r="Y948" s="25" t="s">
        <v>11</v>
      </c>
      <c r="Z948" s="25" t="s">
        <v>1645</v>
      </c>
      <c r="AA948" s="25" t="s">
        <v>1575</v>
      </c>
      <c r="AB948" s="25" t="s">
        <v>2371</v>
      </c>
      <c r="AC948" s="25" t="s">
        <v>62</v>
      </c>
      <c r="AD948" s="25">
        <v>0</v>
      </c>
      <c r="AE948" s="25">
        <v>0</v>
      </c>
      <c r="AF948" s="25">
        <v>0</v>
      </c>
      <c r="AG948" s="25" t="s">
        <v>7</v>
      </c>
    </row>
    <row r="949" spans="1:33" s="19" customFormat="1">
      <c r="A949" s="25" t="s">
        <v>3644</v>
      </c>
      <c r="B949" s="25" t="s">
        <v>3645</v>
      </c>
      <c r="C949" s="25" t="s">
        <v>1541</v>
      </c>
      <c r="D949" s="25" t="s">
        <v>11</v>
      </c>
      <c r="E949" s="25" t="s">
        <v>11</v>
      </c>
      <c r="F949" s="25" t="s">
        <v>3646</v>
      </c>
      <c r="G949" s="25" t="s">
        <v>117</v>
      </c>
      <c r="H949" s="25" t="s">
        <v>3647</v>
      </c>
      <c r="I949" s="25" t="s">
        <v>11</v>
      </c>
      <c r="J949" s="25" t="s">
        <v>11</v>
      </c>
      <c r="K949" s="25" t="s">
        <v>3648</v>
      </c>
      <c r="L949" s="25" t="s">
        <v>1623</v>
      </c>
      <c r="M949" s="25" t="s">
        <v>11</v>
      </c>
      <c r="N949" s="25" t="s">
        <v>11</v>
      </c>
      <c r="O949" s="25" t="s">
        <v>11</v>
      </c>
      <c r="P949" s="25" t="s">
        <v>11</v>
      </c>
      <c r="Q949" s="25" t="s">
        <v>11</v>
      </c>
      <c r="R949" s="25" t="s">
        <v>11</v>
      </c>
      <c r="S949" s="25" t="s">
        <v>11</v>
      </c>
      <c r="T949" s="25" t="s">
        <v>1775</v>
      </c>
      <c r="U949" s="25" t="s">
        <v>13</v>
      </c>
      <c r="V949" s="25" t="s">
        <v>11</v>
      </c>
      <c r="W949" s="25" t="s">
        <v>11</v>
      </c>
      <c r="X949" s="25">
        <v>0</v>
      </c>
      <c r="Y949" s="25" t="s">
        <v>11</v>
      </c>
      <c r="Z949" s="25" t="s">
        <v>1539</v>
      </c>
      <c r="AA949" s="25" t="s">
        <v>11</v>
      </c>
      <c r="AB949" s="25" t="s">
        <v>11</v>
      </c>
      <c r="AC949" s="25" t="s">
        <v>11</v>
      </c>
      <c r="AD949" s="25">
        <v>0</v>
      </c>
      <c r="AE949" s="25">
        <v>0</v>
      </c>
      <c r="AF949" s="25">
        <v>47916</v>
      </c>
      <c r="AG949" s="25" t="s">
        <v>3649</v>
      </c>
    </row>
    <row r="950" spans="1:33" s="19" customFormat="1">
      <c r="A950" s="25" t="s">
        <v>4560</v>
      </c>
      <c r="B950" s="25" t="s">
        <v>4561</v>
      </c>
      <c r="C950" s="25" t="s">
        <v>1541</v>
      </c>
      <c r="D950" s="25" t="s">
        <v>11</v>
      </c>
      <c r="E950" s="25" t="s">
        <v>11</v>
      </c>
      <c r="F950" s="25" t="s">
        <v>11</v>
      </c>
      <c r="G950" s="25" t="s">
        <v>11</v>
      </c>
      <c r="H950" s="25" t="s">
        <v>4562</v>
      </c>
      <c r="I950" s="25" t="s">
        <v>11</v>
      </c>
      <c r="J950" s="25" t="s">
        <v>11</v>
      </c>
      <c r="K950" s="25" t="s">
        <v>11</v>
      </c>
      <c r="L950" s="25" t="s">
        <v>1623</v>
      </c>
      <c r="M950" s="25" t="s">
        <v>11</v>
      </c>
      <c r="N950" s="25" t="s">
        <v>11</v>
      </c>
      <c r="O950" s="25" t="s">
        <v>11</v>
      </c>
      <c r="P950" s="25" t="s">
        <v>11</v>
      </c>
      <c r="Q950" s="25" t="s">
        <v>11</v>
      </c>
      <c r="R950" s="25" t="s">
        <v>11</v>
      </c>
      <c r="S950" s="25" t="s">
        <v>11</v>
      </c>
      <c r="T950" s="25" t="s">
        <v>4563</v>
      </c>
      <c r="U950" s="25" t="s">
        <v>14</v>
      </c>
      <c r="V950" s="25" t="s">
        <v>11</v>
      </c>
      <c r="W950" s="25" t="s">
        <v>11</v>
      </c>
      <c r="X950" s="25">
        <v>0</v>
      </c>
      <c r="Y950" s="25" t="s">
        <v>11</v>
      </c>
      <c r="Z950" s="25" t="s">
        <v>1539</v>
      </c>
      <c r="AA950" s="25" t="s">
        <v>11</v>
      </c>
      <c r="AB950" s="25" t="s">
        <v>11</v>
      </c>
      <c r="AC950" s="25" t="s">
        <v>11</v>
      </c>
      <c r="AD950" s="25">
        <v>0</v>
      </c>
      <c r="AE950" s="25">
        <v>0</v>
      </c>
      <c r="AF950" s="25">
        <v>48800</v>
      </c>
      <c r="AG950" s="25" t="s">
        <v>2101</v>
      </c>
    </row>
    <row r="951" spans="1:33" s="19" customFormat="1">
      <c r="A951" s="25" t="s">
        <v>3682</v>
      </c>
      <c r="B951" s="25" t="s">
        <v>3683</v>
      </c>
      <c r="C951" s="25" t="s">
        <v>1536</v>
      </c>
      <c r="D951" s="25" t="s">
        <v>11</v>
      </c>
      <c r="E951" s="25" t="s">
        <v>11</v>
      </c>
      <c r="F951" s="25" t="s">
        <v>3684</v>
      </c>
      <c r="G951" s="25" t="s">
        <v>1556</v>
      </c>
      <c r="H951" s="25" t="s">
        <v>3685</v>
      </c>
      <c r="I951" s="25" t="s">
        <v>1547</v>
      </c>
      <c r="J951" s="25" t="s">
        <v>1623</v>
      </c>
      <c r="K951" s="25" t="s">
        <v>1558</v>
      </c>
      <c r="L951" s="25" t="s">
        <v>1623</v>
      </c>
      <c r="M951" s="25" t="s">
        <v>11</v>
      </c>
      <c r="N951" s="25" t="s">
        <v>11</v>
      </c>
      <c r="O951" s="25" t="s">
        <v>3686</v>
      </c>
      <c r="P951" s="25" t="s">
        <v>11</v>
      </c>
      <c r="Q951" s="25" t="s">
        <v>3685</v>
      </c>
      <c r="R951" s="25" t="s">
        <v>11</v>
      </c>
      <c r="S951" s="25" t="s">
        <v>11</v>
      </c>
      <c r="T951" s="25" t="s">
        <v>1985</v>
      </c>
      <c r="U951" s="25" t="s">
        <v>1563</v>
      </c>
      <c r="V951" s="25" t="s">
        <v>11</v>
      </c>
      <c r="W951" s="25" t="s">
        <v>11</v>
      </c>
      <c r="X951" s="25">
        <v>0</v>
      </c>
      <c r="Y951" s="25" t="s">
        <v>11</v>
      </c>
      <c r="Z951" s="25" t="s">
        <v>1539</v>
      </c>
      <c r="AA951" s="25" t="s">
        <v>11</v>
      </c>
      <c r="AB951" s="25" t="s">
        <v>11</v>
      </c>
      <c r="AC951" s="25" t="s">
        <v>11</v>
      </c>
      <c r="AD951" s="25">
        <v>230</v>
      </c>
      <c r="AE951" s="25">
        <v>0</v>
      </c>
      <c r="AF951" s="25">
        <v>980</v>
      </c>
      <c r="AG951" s="25" t="s">
        <v>1549</v>
      </c>
    </row>
    <row r="952" spans="1:33" s="19" customFormat="1">
      <c r="A952" s="25" t="s">
        <v>3196</v>
      </c>
      <c r="B952" s="25" t="s">
        <v>3197</v>
      </c>
      <c r="C952" s="25" t="s">
        <v>1536</v>
      </c>
      <c r="D952" s="25" t="s">
        <v>11</v>
      </c>
      <c r="E952" s="25" t="s">
        <v>11</v>
      </c>
      <c r="F952" s="25" t="s">
        <v>11</v>
      </c>
      <c r="G952" s="25" t="s">
        <v>11</v>
      </c>
      <c r="H952" s="25" t="s">
        <v>3198</v>
      </c>
      <c r="I952" s="25" t="s">
        <v>11</v>
      </c>
      <c r="J952" s="25" t="s">
        <v>11</v>
      </c>
      <c r="K952" s="25" t="s">
        <v>11</v>
      </c>
      <c r="L952" s="25" t="s">
        <v>1623</v>
      </c>
      <c r="M952" s="25" t="s">
        <v>1643</v>
      </c>
      <c r="N952" s="25" t="s">
        <v>11</v>
      </c>
      <c r="O952" s="25" t="s">
        <v>11</v>
      </c>
      <c r="P952" s="25" t="s">
        <v>11</v>
      </c>
      <c r="Q952" s="25" t="s">
        <v>11</v>
      </c>
      <c r="R952" s="25" t="s">
        <v>11</v>
      </c>
      <c r="S952" s="25" t="s">
        <v>11</v>
      </c>
      <c r="T952" s="25" t="s">
        <v>1651</v>
      </c>
      <c r="U952" s="25" t="s">
        <v>14</v>
      </c>
      <c r="V952" s="25" t="s">
        <v>11</v>
      </c>
      <c r="W952" s="25" t="s">
        <v>11</v>
      </c>
      <c r="X952" s="25">
        <v>0</v>
      </c>
      <c r="Y952" s="25" t="s">
        <v>11</v>
      </c>
      <c r="Z952" s="25" t="s">
        <v>1539</v>
      </c>
      <c r="AA952" s="25" t="s">
        <v>11</v>
      </c>
      <c r="AB952" s="25" t="s">
        <v>11</v>
      </c>
      <c r="AC952" s="25" t="s">
        <v>11</v>
      </c>
      <c r="AD952" s="25">
        <v>760</v>
      </c>
      <c r="AE952" s="25">
        <v>0</v>
      </c>
      <c r="AF952" s="25">
        <v>1588.84</v>
      </c>
      <c r="AG952" s="25" t="s">
        <v>3199</v>
      </c>
    </row>
    <row r="953" spans="1:33" s="19" customFormat="1">
      <c r="A953" s="25" t="s">
        <v>3759</v>
      </c>
      <c r="B953" s="25" t="s">
        <v>3760</v>
      </c>
      <c r="C953" s="25" t="s">
        <v>1541</v>
      </c>
      <c r="D953" s="25" t="s">
        <v>11</v>
      </c>
      <c r="E953" s="25" t="s">
        <v>11</v>
      </c>
      <c r="F953" s="25" t="s">
        <v>11</v>
      </c>
      <c r="G953" s="25" t="s">
        <v>11</v>
      </c>
      <c r="H953" s="25" t="s">
        <v>3761</v>
      </c>
      <c r="I953" s="25" t="s">
        <v>11</v>
      </c>
      <c r="J953" s="25" t="s">
        <v>11</v>
      </c>
      <c r="K953" s="25" t="s">
        <v>11</v>
      </c>
      <c r="L953" s="25" t="s">
        <v>1623</v>
      </c>
      <c r="M953" s="25" t="s">
        <v>11</v>
      </c>
      <c r="N953" s="25" t="s">
        <v>11</v>
      </c>
      <c r="O953" s="25" t="s">
        <v>11</v>
      </c>
      <c r="P953" s="25" t="s">
        <v>11</v>
      </c>
      <c r="Q953" s="25" t="s">
        <v>11</v>
      </c>
      <c r="R953" s="25" t="s">
        <v>11</v>
      </c>
      <c r="S953" s="25" t="s">
        <v>11</v>
      </c>
      <c r="T953" s="25" t="s">
        <v>1651</v>
      </c>
      <c r="U953" s="25" t="s">
        <v>16</v>
      </c>
      <c r="V953" s="25" t="s">
        <v>11</v>
      </c>
      <c r="W953" s="25" t="s">
        <v>11</v>
      </c>
      <c r="X953" s="25">
        <v>0</v>
      </c>
      <c r="Y953" s="25" t="s">
        <v>11</v>
      </c>
      <c r="Z953" s="25" t="s">
        <v>1539</v>
      </c>
      <c r="AA953" s="25" t="s">
        <v>11</v>
      </c>
      <c r="AB953" s="25" t="s">
        <v>11</v>
      </c>
      <c r="AC953" s="25" t="s">
        <v>11</v>
      </c>
      <c r="AD953" s="25">
        <v>25400</v>
      </c>
      <c r="AE953" s="25">
        <v>0</v>
      </c>
      <c r="AF953" s="25">
        <v>24649.33</v>
      </c>
      <c r="AG953" s="25" t="s">
        <v>7587</v>
      </c>
    </row>
    <row r="954" spans="1:33" s="19" customFormat="1">
      <c r="A954" s="25" t="s">
        <v>3637</v>
      </c>
      <c r="B954" s="25" t="s">
        <v>3638</v>
      </c>
      <c r="C954" s="25" t="s">
        <v>1541</v>
      </c>
      <c r="D954" s="25" t="s">
        <v>11</v>
      </c>
      <c r="E954" s="25" t="s">
        <v>11</v>
      </c>
      <c r="F954" s="25" t="s">
        <v>11</v>
      </c>
      <c r="G954" s="25" t="s">
        <v>11</v>
      </c>
      <c r="H954" s="25" t="s">
        <v>3639</v>
      </c>
      <c r="I954" s="25" t="s">
        <v>1547</v>
      </c>
      <c r="J954" s="25" t="s">
        <v>1623</v>
      </c>
      <c r="K954" s="25" t="s">
        <v>1553</v>
      </c>
      <c r="L954" s="25" t="s">
        <v>1623</v>
      </c>
      <c r="M954" s="25" t="s">
        <v>11</v>
      </c>
      <c r="N954" s="25" t="s">
        <v>11</v>
      </c>
      <c r="O954" s="25" t="s">
        <v>11</v>
      </c>
      <c r="P954" s="25" t="s">
        <v>11</v>
      </c>
      <c r="Q954" s="25" t="s">
        <v>11</v>
      </c>
      <c r="R954" s="25" t="s">
        <v>11</v>
      </c>
      <c r="S954" s="25" t="s">
        <v>11</v>
      </c>
      <c r="T954" s="25" t="s">
        <v>1900</v>
      </c>
      <c r="U954" s="25" t="s">
        <v>11</v>
      </c>
      <c r="V954" s="25" t="s">
        <v>11</v>
      </c>
      <c r="W954" s="25" t="s">
        <v>11</v>
      </c>
      <c r="X954" s="25">
        <v>0</v>
      </c>
      <c r="Y954" s="25" t="s">
        <v>11</v>
      </c>
      <c r="Z954" s="25" t="s">
        <v>1539</v>
      </c>
      <c r="AA954" s="25" t="s">
        <v>11</v>
      </c>
      <c r="AB954" s="25" t="s">
        <v>11</v>
      </c>
      <c r="AC954" s="25" t="s">
        <v>11</v>
      </c>
      <c r="AD954" s="25">
        <v>280</v>
      </c>
      <c r="AE954" s="25">
        <v>0</v>
      </c>
      <c r="AF954" s="25">
        <v>1880</v>
      </c>
      <c r="AG954" s="25" t="s">
        <v>1540</v>
      </c>
    </row>
    <row r="955" spans="1:33" s="19" customFormat="1">
      <c r="A955" s="25" t="s">
        <v>3995</v>
      </c>
      <c r="B955" s="25" t="s">
        <v>3996</v>
      </c>
      <c r="C955" s="25" t="s">
        <v>1541</v>
      </c>
      <c r="D955" s="25" t="s">
        <v>11</v>
      </c>
      <c r="E955" s="25" t="s">
        <v>11</v>
      </c>
      <c r="F955" s="25" t="s">
        <v>11</v>
      </c>
      <c r="G955" s="25" t="s">
        <v>11</v>
      </c>
      <c r="H955" s="25" t="s">
        <v>3994</v>
      </c>
      <c r="I955" s="25" t="s">
        <v>11</v>
      </c>
      <c r="J955" s="25" t="s">
        <v>11</v>
      </c>
      <c r="K955" s="25" t="s">
        <v>11</v>
      </c>
      <c r="L955" s="25" t="s">
        <v>1623</v>
      </c>
      <c r="M955" s="25" t="s">
        <v>11</v>
      </c>
      <c r="N955" s="25" t="s">
        <v>11</v>
      </c>
      <c r="O955" s="25" t="s">
        <v>11</v>
      </c>
      <c r="P955" s="25" t="s">
        <v>11</v>
      </c>
      <c r="Q955" s="25" t="s">
        <v>11</v>
      </c>
      <c r="R955" s="25" t="s">
        <v>11</v>
      </c>
      <c r="S955" s="25" t="s">
        <v>11</v>
      </c>
      <c r="T955" s="25" t="s">
        <v>1670</v>
      </c>
      <c r="U955" s="25" t="s">
        <v>16</v>
      </c>
      <c r="V955" s="25" t="s">
        <v>11</v>
      </c>
      <c r="W955" s="25" t="s">
        <v>11</v>
      </c>
      <c r="X955" s="25">
        <v>0</v>
      </c>
      <c r="Y955" s="25" t="s">
        <v>11</v>
      </c>
      <c r="Z955" s="25" t="s">
        <v>1539</v>
      </c>
      <c r="AA955" s="25" t="s">
        <v>11</v>
      </c>
      <c r="AB955" s="25" t="s">
        <v>11</v>
      </c>
      <c r="AC955" s="25" t="s">
        <v>11</v>
      </c>
      <c r="AD955" s="25">
        <v>0</v>
      </c>
      <c r="AE955" s="25">
        <v>0</v>
      </c>
      <c r="AF955" s="25">
        <v>18333.22</v>
      </c>
      <c r="AG955" s="25" t="s">
        <v>7186</v>
      </c>
    </row>
    <row r="956" spans="1:33" s="19" customFormat="1">
      <c r="A956" s="25" t="s">
        <v>2118</v>
      </c>
      <c r="B956" s="25" t="s">
        <v>2119</v>
      </c>
      <c r="C956" s="25" t="s">
        <v>11</v>
      </c>
      <c r="D956" s="25" t="s">
        <v>11</v>
      </c>
      <c r="E956" s="25" t="s">
        <v>11</v>
      </c>
      <c r="F956" s="25" t="s">
        <v>11</v>
      </c>
      <c r="G956" s="25" t="s">
        <v>11</v>
      </c>
      <c r="H956" s="25" t="s">
        <v>2120</v>
      </c>
      <c r="I956" s="25" t="s">
        <v>1547</v>
      </c>
      <c r="J956" s="25" t="s">
        <v>1623</v>
      </c>
      <c r="K956" s="25" t="s">
        <v>1559</v>
      </c>
      <c r="L956" s="25" t="s">
        <v>1623</v>
      </c>
      <c r="M956" s="25" t="s">
        <v>11</v>
      </c>
      <c r="N956" s="25" t="s">
        <v>11</v>
      </c>
      <c r="O956" s="25" t="s">
        <v>11</v>
      </c>
      <c r="P956" s="25" t="s">
        <v>11</v>
      </c>
      <c r="Q956" s="25" t="s">
        <v>11</v>
      </c>
      <c r="R956" s="25" t="s">
        <v>11</v>
      </c>
      <c r="S956" s="25" t="s">
        <v>11</v>
      </c>
      <c r="T956" s="25" t="s">
        <v>1775</v>
      </c>
      <c r="U956" s="25" t="s">
        <v>11</v>
      </c>
      <c r="V956" s="25" t="s">
        <v>11</v>
      </c>
      <c r="W956" s="25" t="s">
        <v>11</v>
      </c>
      <c r="X956" s="25">
        <v>0</v>
      </c>
      <c r="Y956" s="25" t="s">
        <v>11</v>
      </c>
      <c r="Z956" s="25" t="s">
        <v>1539</v>
      </c>
      <c r="AA956" s="25" t="s">
        <v>11</v>
      </c>
      <c r="AB956" s="25" t="s">
        <v>11</v>
      </c>
      <c r="AC956" s="25" t="s">
        <v>11</v>
      </c>
      <c r="AD956" s="25">
        <v>840</v>
      </c>
      <c r="AE956" s="25">
        <v>0</v>
      </c>
      <c r="AF956" s="25">
        <v>3316</v>
      </c>
      <c r="AG956" s="25" t="s">
        <v>1626</v>
      </c>
    </row>
    <row r="957" spans="1:33" s="19" customFormat="1">
      <c r="A957" s="25" t="s">
        <v>5062</v>
      </c>
      <c r="B957" s="25" t="s">
        <v>5063</v>
      </c>
      <c r="C957" s="25" t="s">
        <v>1541</v>
      </c>
      <c r="D957" s="25" t="s">
        <v>11</v>
      </c>
      <c r="E957" s="25" t="s">
        <v>11</v>
      </c>
      <c r="F957" s="25" t="s">
        <v>5064</v>
      </c>
      <c r="G957" s="25" t="s">
        <v>1556</v>
      </c>
      <c r="H957" s="25" t="s">
        <v>5065</v>
      </c>
      <c r="I957" s="25" t="s">
        <v>1547</v>
      </c>
      <c r="J957" s="25" t="s">
        <v>1623</v>
      </c>
      <c r="K957" s="25" t="s">
        <v>1689</v>
      </c>
      <c r="L957" s="25" t="s">
        <v>1623</v>
      </c>
      <c r="M957" s="25" t="s">
        <v>11</v>
      </c>
      <c r="N957" s="25" t="s">
        <v>11</v>
      </c>
      <c r="O957" s="25" t="s">
        <v>11</v>
      </c>
      <c r="P957" s="25" t="s">
        <v>11</v>
      </c>
      <c r="Q957" s="25" t="s">
        <v>11</v>
      </c>
      <c r="R957" s="25" t="s">
        <v>11</v>
      </c>
      <c r="S957" s="25" t="s">
        <v>11</v>
      </c>
      <c r="T957" s="25" t="s">
        <v>11</v>
      </c>
      <c r="U957" s="25" t="s">
        <v>1544</v>
      </c>
      <c r="V957" s="25" t="s">
        <v>11</v>
      </c>
      <c r="W957" s="25" t="s">
        <v>11</v>
      </c>
      <c r="X957" s="25">
        <v>0</v>
      </c>
      <c r="Y957" s="25" t="s">
        <v>11</v>
      </c>
      <c r="Z957" s="25" t="s">
        <v>1539</v>
      </c>
      <c r="AA957" s="25" t="s">
        <v>11</v>
      </c>
      <c r="AB957" s="25" t="s">
        <v>11</v>
      </c>
      <c r="AC957" s="25" t="s">
        <v>11</v>
      </c>
      <c r="AD957" s="25">
        <v>460</v>
      </c>
      <c r="AE957" s="25">
        <v>0</v>
      </c>
      <c r="AF957" s="25">
        <v>960</v>
      </c>
      <c r="AG957" s="25" t="s">
        <v>1854</v>
      </c>
    </row>
    <row r="958" spans="1:33" s="19" customFormat="1">
      <c r="A958" s="25" t="s">
        <v>4738</v>
      </c>
      <c r="B958" s="25" t="s">
        <v>4739</v>
      </c>
      <c r="C958" s="25" t="s">
        <v>1541</v>
      </c>
      <c r="D958" s="25" t="s">
        <v>11</v>
      </c>
      <c r="E958" s="25" t="s">
        <v>11</v>
      </c>
      <c r="F958" s="25" t="s">
        <v>11</v>
      </c>
      <c r="G958" s="25" t="s">
        <v>11</v>
      </c>
      <c r="H958" s="25" t="s">
        <v>4740</v>
      </c>
      <c r="I958" s="25" t="s">
        <v>1547</v>
      </c>
      <c r="J958" s="25" t="s">
        <v>1623</v>
      </c>
      <c r="K958" s="25" t="s">
        <v>1537</v>
      </c>
      <c r="L958" s="25" t="s">
        <v>1623</v>
      </c>
      <c r="M958" s="25" t="s">
        <v>11</v>
      </c>
      <c r="N958" s="25" t="s">
        <v>11</v>
      </c>
      <c r="O958" s="25" t="s">
        <v>11</v>
      </c>
      <c r="P958" s="25" t="s">
        <v>11</v>
      </c>
      <c r="Q958" s="25" t="s">
        <v>11</v>
      </c>
      <c r="R958" s="25" t="s">
        <v>11</v>
      </c>
      <c r="S958" s="25" t="s">
        <v>11</v>
      </c>
      <c r="T958" s="25" t="s">
        <v>1651</v>
      </c>
      <c r="U958" s="25" t="s">
        <v>16</v>
      </c>
      <c r="V958" s="25" t="s">
        <v>11</v>
      </c>
      <c r="W958" s="25" t="s">
        <v>11</v>
      </c>
      <c r="X958" s="25">
        <v>0</v>
      </c>
      <c r="Y958" s="25" t="s">
        <v>11</v>
      </c>
      <c r="Z958" s="25" t="s">
        <v>1539</v>
      </c>
      <c r="AA958" s="25" t="s">
        <v>11</v>
      </c>
      <c r="AB958" s="25" t="s">
        <v>11</v>
      </c>
      <c r="AC958" s="25" t="s">
        <v>11</v>
      </c>
      <c r="AD958" s="25">
        <v>280</v>
      </c>
      <c r="AE958" s="25">
        <v>0</v>
      </c>
      <c r="AF958" s="25">
        <v>1880</v>
      </c>
      <c r="AG958" s="25" t="s">
        <v>1540</v>
      </c>
    </row>
    <row r="959" spans="1:33" s="19" customFormat="1">
      <c r="A959" s="25" t="s">
        <v>7588</v>
      </c>
      <c r="B959" s="25" t="s">
        <v>7589</v>
      </c>
      <c r="C959" s="25" t="s">
        <v>11</v>
      </c>
      <c r="D959" s="25" t="s">
        <v>11</v>
      </c>
      <c r="E959" s="25" t="s">
        <v>11</v>
      </c>
      <c r="F959" s="25" t="s">
        <v>11</v>
      </c>
      <c r="G959" s="25" t="s">
        <v>11</v>
      </c>
      <c r="H959" s="25" t="s">
        <v>7590</v>
      </c>
      <c r="I959" s="25" t="s">
        <v>1542</v>
      </c>
      <c r="J959" s="25" t="s">
        <v>7591</v>
      </c>
      <c r="K959" s="25" t="s">
        <v>1537</v>
      </c>
      <c r="L959" s="25" t="s">
        <v>1623</v>
      </c>
      <c r="M959" s="25" t="s">
        <v>11</v>
      </c>
      <c r="N959" s="25" t="s">
        <v>11</v>
      </c>
      <c r="O959" s="25" t="s">
        <v>11</v>
      </c>
      <c r="P959" s="25" t="s">
        <v>11</v>
      </c>
      <c r="Q959" s="25" t="s">
        <v>11</v>
      </c>
      <c r="R959" s="25" t="s">
        <v>11</v>
      </c>
      <c r="S959" s="25" t="s">
        <v>11</v>
      </c>
      <c r="T959" s="25" t="s">
        <v>7592</v>
      </c>
      <c r="U959" s="25" t="s">
        <v>1544</v>
      </c>
      <c r="V959" s="25" t="s">
        <v>11</v>
      </c>
      <c r="W959" s="25" t="s">
        <v>11</v>
      </c>
      <c r="X959" s="25">
        <v>0</v>
      </c>
      <c r="Y959" s="25" t="s">
        <v>11</v>
      </c>
      <c r="Z959" s="25" t="s">
        <v>1539</v>
      </c>
      <c r="AA959" s="25" t="s">
        <v>11</v>
      </c>
      <c r="AB959" s="25" t="s">
        <v>11</v>
      </c>
      <c r="AC959" s="25" t="s">
        <v>11</v>
      </c>
      <c r="AD959" s="25">
        <v>230</v>
      </c>
      <c r="AE959" s="25">
        <v>0</v>
      </c>
      <c r="AF959" s="25">
        <v>980</v>
      </c>
      <c r="AG959" s="25" t="s">
        <v>1549</v>
      </c>
    </row>
    <row r="960" spans="1:33" s="19" customFormat="1">
      <c r="A960" s="25" t="s">
        <v>5272</v>
      </c>
      <c r="B960" s="25" t="s">
        <v>5273</v>
      </c>
      <c r="C960" s="25" t="s">
        <v>1536</v>
      </c>
      <c r="D960" s="25" t="s">
        <v>11</v>
      </c>
      <c r="E960" s="25" t="s">
        <v>11</v>
      </c>
      <c r="F960" s="25" t="s">
        <v>11</v>
      </c>
      <c r="G960" s="25" t="s">
        <v>11</v>
      </c>
      <c r="H960" s="25" t="s">
        <v>5274</v>
      </c>
      <c r="I960" s="25" t="s">
        <v>11</v>
      </c>
      <c r="J960" s="25" t="s">
        <v>11</v>
      </c>
      <c r="K960" s="25" t="s">
        <v>11</v>
      </c>
      <c r="L960" s="25" t="s">
        <v>1623</v>
      </c>
      <c r="M960" s="25" t="s">
        <v>11</v>
      </c>
      <c r="N960" s="25" t="s">
        <v>11</v>
      </c>
      <c r="O960" s="25" t="s">
        <v>11</v>
      </c>
      <c r="P960" s="25" t="s">
        <v>11</v>
      </c>
      <c r="Q960" s="25" t="s">
        <v>11</v>
      </c>
      <c r="R960" s="25" t="s">
        <v>11</v>
      </c>
      <c r="S960" s="25" t="s">
        <v>11</v>
      </c>
      <c r="T960" s="25" t="s">
        <v>1651</v>
      </c>
      <c r="U960" s="25" t="s">
        <v>16</v>
      </c>
      <c r="V960" s="25" t="s">
        <v>11</v>
      </c>
      <c r="W960" s="25" t="s">
        <v>11</v>
      </c>
      <c r="X960" s="25">
        <v>0</v>
      </c>
      <c r="Y960" s="25" t="s">
        <v>11</v>
      </c>
      <c r="Z960" s="25" t="s">
        <v>1539</v>
      </c>
      <c r="AA960" s="25" t="s">
        <v>11</v>
      </c>
      <c r="AB960" s="25" t="s">
        <v>11</v>
      </c>
      <c r="AC960" s="25" t="s">
        <v>11</v>
      </c>
      <c r="AD960" s="25">
        <v>1120</v>
      </c>
      <c r="AE960" s="25">
        <v>0</v>
      </c>
      <c r="AF960" s="25">
        <v>18000</v>
      </c>
      <c r="AG960" s="25" t="s">
        <v>7593</v>
      </c>
    </row>
    <row r="961" spans="1:33" s="19" customFormat="1">
      <c r="A961" s="25" t="s">
        <v>4614</v>
      </c>
      <c r="B961" s="25" t="s">
        <v>4615</v>
      </c>
      <c r="C961" s="25" t="s">
        <v>1541</v>
      </c>
      <c r="D961" s="25" t="s">
        <v>11</v>
      </c>
      <c r="E961" s="25" t="s">
        <v>11</v>
      </c>
      <c r="F961" s="25" t="s">
        <v>11</v>
      </c>
      <c r="G961" s="25" t="s">
        <v>11</v>
      </c>
      <c r="H961" s="25" t="s">
        <v>1771</v>
      </c>
      <c r="I961" s="25" t="s">
        <v>11</v>
      </c>
      <c r="J961" s="25" t="s">
        <v>11</v>
      </c>
      <c r="K961" s="25" t="s">
        <v>11</v>
      </c>
      <c r="L961" s="25" t="s">
        <v>1623</v>
      </c>
      <c r="M961" s="25" t="s">
        <v>11</v>
      </c>
      <c r="N961" s="25" t="s">
        <v>11</v>
      </c>
      <c r="O961" s="25" t="s">
        <v>11</v>
      </c>
      <c r="P961" s="25" t="s">
        <v>11</v>
      </c>
      <c r="Q961" s="25" t="s">
        <v>11</v>
      </c>
      <c r="R961" s="25" t="s">
        <v>11</v>
      </c>
      <c r="S961" s="25" t="s">
        <v>11</v>
      </c>
      <c r="T961" s="25" t="s">
        <v>1651</v>
      </c>
      <c r="U961" s="25" t="s">
        <v>10</v>
      </c>
      <c r="V961" s="25" t="s">
        <v>11</v>
      </c>
      <c r="W961" s="25" t="s">
        <v>11</v>
      </c>
      <c r="X961" s="25">
        <v>0</v>
      </c>
      <c r="Y961" s="25" t="s">
        <v>11</v>
      </c>
      <c r="Z961" s="25" t="s">
        <v>1539</v>
      </c>
      <c r="AA961" s="25" t="s">
        <v>11</v>
      </c>
      <c r="AB961" s="25" t="s">
        <v>11</v>
      </c>
      <c r="AC961" s="25" t="s">
        <v>11</v>
      </c>
      <c r="AD961" s="25">
        <v>4111</v>
      </c>
      <c r="AE961" s="25">
        <v>0</v>
      </c>
      <c r="AF961" s="25">
        <v>29232.77</v>
      </c>
      <c r="AG961" s="25" t="s">
        <v>7594</v>
      </c>
    </row>
    <row r="962" spans="1:33" s="19" customFormat="1">
      <c r="A962" s="25" t="s">
        <v>2795</v>
      </c>
      <c r="B962" s="25" t="s">
        <v>2796</v>
      </c>
      <c r="C962" s="25" t="s">
        <v>1541</v>
      </c>
      <c r="D962" s="25" t="s">
        <v>11</v>
      </c>
      <c r="E962" s="25" t="s">
        <v>11</v>
      </c>
      <c r="F962" s="25" t="s">
        <v>11</v>
      </c>
      <c r="G962" s="25" t="s">
        <v>11</v>
      </c>
      <c r="H962" s="25" t="s">
        <v>2797</v>
      </c>
      <c r="I962" s="25" t="s">
        <v>11</v>
      </c>
      <c r="J962" s="25" t="s">
        <v>11</v>
      </c>
      <c r="K962" s="25" t="s">
        <v>11</v>
      </c>
      <c r="L962" s="25" t="s">
        <v>1623</v>
      </c>
      <c r="M962" s="25" t="s">
        <v>11</v>
      </c>
      <c r="N962" s="25" t="s">
        <v>11</v>
      </c>
      <c r="O962" s="25" t="s">
        <v>11</v>
      </c>
      <c r="P962" s="25" t="s">
        <v>11</v>
      </c>
      <c r="Q962" s="25" t="s">
        <v>11</v>
      </c>
      <c r="R962" s="25" t="s">
        <v>11</v>
      </c>
      <c r="S962" s="25" t="s">
        <v>11</v>
      </c>
      <c r="T962" s="25" t="s">
        <v>1877</v>
      </c>
      <c r="U962" s="25" t="s">
        <v>13</v>
      </c>
      <c r="V962" s="25" t="s">
        <v>11</v>
      </c>
      <c r="W962" s="25" t="s">
        <v>11</v>
      </c>
      <c r="X962" s="25">
        <v>0</v>
      </c>
      <c r="Y962" s="25" t="s">
        <v>11</v>
      </c>
      <c r="Z962" s="25" t="s">
        <v>1539</v>
      </c>
      <c r="AA962" s="25" t="s">
        <v>11</v>
      </c>
      <c r="AB962" s="25" t="s">
        <v>11</v>
      </c>
      <c r="AC962" s="25" t="s">
        <v>11</v>
      </c>
      <c r="AD962" s="25">
        <v>0</v>
      </c>
      <c r="AE962" s="25">
        <v>0</v>
      </c>
      <c r="AF962" s="25">
        <v>4482.6000000000004</v>
      </c>
      <c r="AG962" s="25" t="s">
        <v>2798</v>
      </c>
    </row>
    <row r="963" spans="1:33" s="19" customFormat="1">
      <c r="A963" s="25" t="s">
        <v>2076</v>
      </c>
      <c r="B963" s="25" t="s">
        <v>2077</v>
      </c>
      <c r="C963" s="25" t="s">
        <v>1536</v>
      </c>
      <c r="D963" s="25" t="s">
        <v>11</v>
      </c>
      <c r="E963" s="25" t="s">
        <v>11</v>
      </c>
      <c r="F963" s="25" t="s">
        <v>11</v>
      </c>
      <c r="G963" s="25" t="s">
        <v>11</v>
      </c>
      <c r="H963" s="25" t="s">
        <v>2078</v>
      </c>
      <c r="I963" s="25" t="s">
        <v>11</v>
      </c>
      <c r="J963" s="25" t="s">
        <v>11</v>
      </c>
      <c r="K963" s="25" t="s">
        <v>1689</v>
      </c>
      <c r="L963" s="25" t="s">
        <v>1623</v>
      </c>
      <c r="M963" s="25" t="s">
        <v>11</v>
      </c>
      <c r="N963" s="25" t="s">
        <v>11</v>
      </c>
      <c r="O963" s="25" t="s">
        <v>11</v>
      </c>
      <c r="P963" s="25" t="s">
        <v>11</v>
      </c>
      <c r="Q963" s="25" t="s">
        <v>11</v>
      </c>
      <c r="R963" s="25" t="s">
        <v>11</v>
      </c>
      <c r="S963" s="25" t="s">
        <v>11</v>
      </c>
      <c r="T963" s="25" t="s">
        <v>1768</v>
      </c>
      <c r="U963" s="25" t="s">
        <v>14</v>
      </c>
      <c r="V963" s="25" t="s">
        <v>11</v>
      </c>
      <c r="W963" s="25" t="s">
        <v>11</v>
      </c>
      <c r="X963" s="25">
        <v>0</v>
      </c>
      <c r="Y963" s="25" t="s">
        <v>11</v>
      </c>
      <c r="Z963" s="25" t="s">
        <v>1539</v>
      </c>
      <c r="AA963" s="25" t="s">
        <v>11</v>
      </c>
      <c r="AB963" s="25" t="s">
        <v>11</v>
      </c>
      <c r="AC963" s="25" t="s">
        <v>11</v>
      </c>
      <c r="AD963" s="25">
        <v>560</v>
      </c>
      <c r="AE963" s="25">
        <v>0</v>
      </c>
      <c r="AF963" s="25">
        <v>3108.75</v>
      </c>
      <c r="AG963" s="25" t="s">
        <v>1690</v>
      </c>
    </row>
    <row r="964" spans="1:33" s="19" customFormat="1">
      <c r="A964" s="25" t="s">
        <v>3402</v>
      </c>
      <c r="B964" s="25" t="s">
        <v>3403</v>
      </c>
      <c r="C964" s="25" t="s">
        <v>1536</v>
      </c>
      <c r="D964" s="25" t="s">
        <v>11</v>
      </c>
      <c r="E964" s="25" t="s">
        <v>11</v>
      </c>
      <c r="F964" s="25" t="s">
        <v>3404</v>
      </c>
      <c r="G964" s="25" t="s">
        <v>1569</v>
      </c>
      <c r="H964" s="25" t="s">
        <v>3405</v>
      </c>
      <c r="I964" s="25" t="s">
        <v>1547</v>
      </c>
      <c r="J964" s="25" t="s">
        <v>1623</v>
      </c>
      <c r="K964" s="25" t="s">
        <v>1652</v>
      </c>
      <c r="L964" s="25" t="s">
        <v>1623</v>
      </c>
      <c r="M964" s="25" t="s">
        <v>11</v>
      </c>
      <c r="N964" s="25" t="s">
        <v>11</v>
      </c>
      <c r="O964" s="25" t="s">
        <v>11</v>
      </c>
      <c r="P964" s="25" t="s">
        <v>11</v>
      </c>
      <c r="Q964" s="25" t="s">
        <v>11</v>
      </c>
      <c r="R964" s="25" t="s">
        <v>11</v>
      </c>
      <c r="S964" s="25" t="s">
        <v>11</v>
      </c>
      <c r="T964" s="25" t="s">
        <v>1858</v>
      </c>
      <c r="U964" s="25" t="s">
        <v>1563</v>
      </c>
      <c r="V964" s="25" t="s">
        <v>11</v>
      </c>
      <c r="W964" s="25" t="s">
        <v>11</v>
      </c>
      <c r="X964" s="25">
        <v>0</v>
      </c>
      <c r="Y964" s="25" t="s">
        <v>11</v>
      </c>
      <c r="Z964" s="25" t="s">
        <v>1539</v>
      </c>
      <c r="AA964" s="25" t="s">
        <v>11</v>
      </c>
      <c r="AB964" s="25" t="s">
        <v>11</v>
      </c>
      <c r="AC964" s="25" t="s">
        <v>11</v>
      </c>
      <c r="AD964" s="25">
        <v>920</v>
      </c>
      <c r="AE964" s="25">
        <v>0</v>
      </c>
      <c r="AF964" s="25">
        <v>6628.57</v>
      </c>
      <c r="AG964" s="25" t="s">
        <v>7595</v>
      </c>
    </row>
    <row r="965" spans="1:33" s="19" customFormat="1">
      <c r="A965" s="25" t="s">
        <v>3985</v>
      </c>
      <c r="B965" s="25" t="s">
        <v>3986</v>
      </c>
      <c r="C965" s="25" t="s">
        <v>1541</v>
      </c>
      <c r="D965" s="25" t="s">
        <v>11</v>
      </c>
      <c r="E965" s="25" t="s">
        <v>11</v>
      </c>
      <c r="F965" s="25" t="s">
        <v>11</v>
      </c>
      <c r="G965" s="25" t="s">
        <v>11</v>
      </c>
      <c r="H965" s="25" t="s">
        <v>3987</v>
      </c>
      <c r="I965" s="25" t="s">
        <v>11</v>
      </c>
      <c r="J965" s="25" t="s">
        <v>11</v>
      </c>
      <c r="K965" s="25" t="s">
        <v>11</v>
      </c>
      <c r="L965" s="25" t="s">
        <v>1623</v>
      </c>
      <c r="M965" s="25" t="s">
        <v>11</v>
      </c>
      <c r="N965" s="25" t="s">
        <v>11</v>
      </c>
      <c r="O965" s="25" t="s">
        <v>11</v>
      </c>
      <c r="P965" s="25" t="s">
        <v>11</v>
      </c>
      <c r="Q965" s="25" t="s">
        <v>11</v>
      </c>
      <c r="R965" s="25" t="s">
        <v>11</v>
      </c>
      <c r="S965" s="25" t="s">
        <v>11</v>
      </c>
      <c r="T965" s="25" t="s">
        <v>1741</v>
      </c>
      <c r="U965" s="25" t="s">
        <v>1657</v>
      </c>
      <c r="V965" s="25" t="s">
        <v>11</v>
      </c>
      <c r="W965" s="25" t="s">
        <v>11</v>
      </c>
      <c r="X965" s="25">
        <v>0</v>
      </c>
      <c r="Y965" s="25" t="s">
        <v>11</v>
      </c>
      <c r="Z965" s="25" t="s">
        <v>1539</v>
      </c>
      <c r="AA965" s="25" t="s">
        <v>11</v>
      </c>
      <c r="AB965" s="25" t="s">
        <v>11</v>
      </c>
      <c r="AC965" s="25" t="s">
        <v>11</v>
      </c>
      <c r="AD965" s="25">
        <v>0</v>
      </c>
      <c r="AE965" s="25">
        <v>0</v>
      </c>
      <c r="AF965" s="25">
        <v>0</v>
      </c>
      <c r="AG965" s="25" t="s">
        <v>7</v>
      </c>
    </row>
    <row r="966" spans="1:33" s="19" customFormat="1">
      <c r="A966" s="25" t="s">
        <v>2237</v>
      </c>
      <c r="B966" s="25" t="s">
        <v>2238</v>
      </c>
      <c r="C966" s="25" t="s">
        <v>1541</v>
      </c>
      <c r="D966" s="25" t="s">
        <v>11</v>
      </c>
      <c r="E966" s="25" t="s">
        <v>11</v>
      </c>
      <c r="F966" s="25" t="s">
        <v>11</v>
      </c>
      <c r="G966" s="25" t="s">
        <v>11</v>
      </c>
      <c r="H966" s="25" t="s">
        <v>2239</v>
      </c>
      <c r="I966" s="25" t="s">
        <v>11</v>
      </c>
      <c r="J966" s="25" t="s">
        <v>11</v>
      </c>
      <c r="K966" s="25" t="s">
        <v>11</v>
      </c>
      <c r="L966" s="25" t="s">
        <v>1623</v>
      </c>
      <c r="M966" s="25" t="s">
        <v>11</v>
      </c>
      <c r="N966" s="25" t="s">
        <v>11</v>
      </c>
      <c r="O966" s="25" t="s">
        <v>11</v>
      </c>
      <c r="P966" s="25" t="s">
        <v>11</v>
      </c>
      <c r="Q966" s="25" t="s">
        <v>11</v>
      </c>
      <c r="R966" s="25" t="s">
        <v>11</v>
      </c>
      <c r="S966" s="25" t="s">
        <v>11</v>
      </c>
      <c r="T966" s="25" t="s">
        <v>1768</v>
      </c>
      <c r="U966" s="25" t="s">
        <v>16</v>
      </c>
      <c r="V966" s="25" t="s">
        <v>11</v>
      </c>
      <c r="W966" s="25" t="s">
        <v>11</v>
      </c>
      <c r="X966" s="25">
        <v>0</v>
      </c>
      <c r="Y966" s="25" t="s">
        <v>11</v>
      </c>
      <c r="Z966" s="25" t="s">
        <v>1539</v>
      </c>
      <c r="AA966" s="25" t="s">
        <v>11</v>
      </c>
      <c r="AB966" s="25" t="s">
        <v>11</v>
      </c>
      <c r="AC966" s="25" t="s">
        <v>11</v>
      </c>
      <c r="AD966" s="25">
        <v>840</v>
      </c>
      <c r="AE966" s="25">
        <v>0</v>
      </c>
      <c r="AF966" s="25">
        <v>14787.36</v>
      </c>
      <c r="AG966" s="25" t="s">
        <v>7596</v>
      </c>
    </row>
    <row r="967" spans="1:33" s="19" customFormat="1">
      <c r="A967" s="25" t="s">
        <v>1987</v>
      </c>
      <c r="B967" s="25" t="s">
        <v>1988</v>
      </c>
      <c r="C967" s="25" t="s">
        <v>1536</v>
      </c>
      <c r="D967" s="25" t="s">
        <v>11</v>
      </c>
      <c r="E967" s="25" t="s">
        <v>11</v>
      </c>
      <c r="F967" s="25" t="s">
        <v>11</v>
      </c>
      <c r="G967" s="25" t="s">
        <v>11</v>
      </c>
      <c r="H967" s="25" t="s">
        <v>1989</v>
      </c>
      <c r="I967" s="25" t="s">
        <v>11</v>
      </c>
      <c r="J967" s="25" t="s">
        <v>11</v>
      </c>
      <c r="K967" s="25" t="s">
        <v>11</v>
      </c>
      <c r="L967" s="25" t="s">
        <v>1623</v>
      </c>
      <c r="M967" s="25" t="s">
        <v>1643</v>
      </c>
      <c r="N967" s="25" t="s">
        <v>11</v>
      </c>
      <c r="O967" s="25" t="s">
        <v>11</v>
      </c>
      <c r="P967" s="25" t="s">
        <v>11</v>
      </c>
      <c r="Q967" s="25" t="s">
        <v>11</v>
      </c>
      <c r="R967" s="25" t="s">
        <v>11</v>
      </c>
      <c r="S967" s="25" t="s">
        <v>11</v>
      </c>
      <c r="T967" s="25" t="s">
        <v>1775</v>
      </c>
      <c r="U967" s="25" t="s">
        <v>14</v>
      </c>
      <c r="V967" s="25" t="s">
        <v>11</v>
      </c>
      <c r="W967" s="25" t="s">
        <v>11</v>
      </c>
      <c r="X967" s="25">
        <v>0</v>
      </c>
      <c r="Y967" s="25" t="s">
        <v>11</v>
      </c>
      <c r="Z967" s="25" t="s">
        <v>1539</v>
      </c>
      <c r="AA967" s="25" t="s">
        <v>11</v>
      </c>
      <c r="AB967" s="25" t="s">
        <v>11</v>
      </c>
      <c r="AC967" s="25" t="s">
        <v>11</v>
      </c>
      <c r="AD967" s="25">
        <v>400</v>
      </c>
      <c r="AE967" s="25">
        <v>0</v>
      </c>
      <c r="AF967" s="25">
        <v>2901.52</v>
      </c>
      <c r="AG967" s="25" t="s">
        <v>7374</v>
      </c>
    </row>
    <row r="968" spans="1:33" s="19" customFormat="1">
      <c r="A968" s="25" t="s">
        <v>3819</v>
      </c>
      <c r="B968" s="25" t="s">
        <v>3820</v>
      </c>
      <c r="C968" s="25" t="s">
        <v>1541</v>
      </c>
      <c r="D968" s="25" t="s">
        <v>11</v>
      </c>
      <c r="E968" s="25" t="s">
        <v>11</v>
      </c>
      <c r="F968" s="25" t="s">
        <v>11</v>
      </c>
      <c r="G968" s="25" t="s">
        <v>11</v>
      </c>
      <c r="H968" s="25" t="s">
        <v>3821</v>
      </c>
      <c r="I968" s="25" t="s">
        <v>11</v>
      </c>
      <c r="J968" s="25" t="s">
        <v>11</v>
      </c>
      <c r="K968" s="25" t="s">
        <v>11</v>
      </c>
      <c r="L968" s="25" t="s">
        <v>1623</v>
      </c>
      <c r="M968" s="25" t="s">
        <v>11</v>
      </c>
      <c r="N968" s="25" t="s">
        <v>11</v>
      </c>
      <c r="O968" s="25" t="s">
        <v>11</v>
      </c>
      <c r="P968" s="25" t="s">
        <v>11</v>
      </c>
      <c r="Q968" s="25" t="s">
        <v>11</v>
      </c>
      <c r="R968" s="25" t="s">
        <v>11</v>
      </c>
      <c r="S968" s="25" t="s">
        <v>11</v>
      </c>
      <c r="T968" s="25" t="s">
        <v>1775</v>
      </c>
      <c r="U968" s="25" t="s">
        <v>14</v>
      </c>
      <c r="V968" s="25" t="s">
        <v>11</v>
      </c>
      <c r="W968" s="25" t="s">
        <v>11</v>
      </c>
      <c r="X968" s="25">
        <v>0</v>
      </c>
      <c r="Y968" s="25" t="s">
        <v>11</v>
      </c>
      <c r="Z968" s="25" t="s">
        <v>1539</v>
      </c>
      <c r="AA968" s="25" t="s">
        <v>11</v>
      </c>
      <c r="AB968" s="25" t="s">
        <v>11</v>
      </c>
      <c r="AC968" s="25" t="s">
        <v>11</v>
      </c>
      <c r="AD968" s="25">
        <v>0</v>
      </c>
      <c r="AE968" s="25">
        <v>0</v>
      </c>
      <c r="AF968" s="25">
        <v>2745.5</v>
      </c>
      <c r="AG968" s="25" t="s">
        <v>3822</v>
      </c>
    </row>
    <row r="969" spans="1:33" s="19" customFormat="1">
      <c r="A969" s="25" t="s">
        <v>4146</v>
      </c>
      <c r="B969" s="25" t="s">
        <v>4147</v>
      </c>
      <c r="C969" s="25" t="s">
        <v>1541</v>
      </c>
      <c r="D969" s="25" t="s">
        <v>11</v>
      </c>
      <c r="E969" s="25" t="s">
        <v>11</v>
      </c>
      <c r="F969" s="25" t="s">
        <v>11</v>
      </c>
      <c r="G969" s="25" t="s">
        <v>11</v>
      </c>
      <c r="H969" s="25" t="s">
        <v>2700</v>
      </c>
      <c r="I969" s="25" t="s">
        <v>11</v>
      </c>
      <c r="J969" s="25" t="s">
        <v>11</v>
      </c>
      <c r="K969" s="25" t="s">
        <v>11</v>
      </c>
      <c r="L969" s="25" t="s">
        <v>1623</v>
      </c>
      <c r="M969" s="25" t="s">
        <v>11</v>
      </c>
      <c r="N969" s="25" t="s">
        <v>11</v>
      </c>
      <c r="O969" s="25" t="s">
        <v>11</v>
      </c>
      <c r="P969" s="25" t="s">
        <v>11</v>
      </c>
      <c r="Q969" s="25" t="s">
        <v>11</v>
      </c>
      <c r="R969" s="25" t="s">
        <v>11</v>
      </c>
      <c r="S969" s="25" t="s">
        <v>11</v>
      </c>
      <c r="T969" s="25" t="s">
        <v>1574</v>
      </c>
      <c r="U969" s="25" t="s">
        <v>14</v>
      </c>
      <c r="V969" s="25" t="s">
        <v>11</v>
      </c>
      <c r="W969" s="25" t="s">
        <v>11</v>
      </c>
      <c r="X969" s="25">
        <v>0</v>
      </c>
      <c r="Y969" s="25" t="s">
        <v>11</v>
      </c>
      <c r="Z969" s="25" t="s">
        <v>1539</v>
      </c>
      <c r="AA969" s="25" t="s">
        <v>11</v>
      </c>
      <c r="AB969" s="25" t="s">
        <v>11</v>
      </c>
      <c r="AC969" s="25" t="s">
        <v>11</v>
      </c>
      <c r="AD969" s="25">
        <v>0</v>
      </c>
      <c r="AE969" s="25">
        <v>0</v>
      </c>
      <c r="AF969" s="25">
        <v>7509.33</v>
      </c>
      <c r="AG969" s="25" t="s">
        <v>4148</v>
      </c>
    </row>
    <row r="970" spans="1:33" s="19" customFormat="1">
      <c r="A970" s="25" t="s">
        <v>4821</v>
      </c>
      <c r="B970" s="25" t="s">
        <v>4822</v>
      </c>
      <c r="C970" s="25" t="s">
        <v>1541</v>
      </c>
      <c r="D970" s="25" t="s">
        <v>11</v>
      </c>
      <c r="E970" s="25" t="s">
        <v>11</v>
      </c>
      <c r="F970" s="25" t="s">
        <v>11</v>
      </c>
      <c r="G970" s="25" t="s">
        <v>11</v>
      </c>
      <c r="H970" s="25" t="s">
        <v>4823</v>
      </c>
      <c r="I970" s="25" t="s">
        <v>1797</v>
      </c>
      <c r="J970" s="25" t="s">
        <v>1623</v>
      </c>
      <c r="K970" s="25" t="s">
        <v>1798</v>
      </c>
      <c r="L970" s="25" t="s">
        <v>1326</v>
      </c>
      <c r="M970" s="25" t="s">
        <v>11</v>
      </c>
      <c r="N970" s="25" t="s">
        <v>11</v>
      </c>
      <c r="O970" s="25" t="s">
        <v>11</v>
      </c>
      <c r="P970" s="25" t="s">
        <v>11</v>
      </c>
      <c r="Q970" s="25" t="s">
        <v>4823</v>
      </c>
      <c r="R970" s="25" t="s">
        <v>11</v>
      </c>
      <c r="S970" s="25" t="s">
        <v>11</v>
      </c>
      <c r="T970" s="25" t="s">
        <v>4824</v>
      </c>
      <c r="U970" s="25" t="s">
        <v>1544</v>
      </c>
      <c r="V970" s="25" t="s">
        <v>11</v>
      </c>
      <c r="W970" s="25" t="s">
        <v>11</v>
      </c>
      <c r="X970" s="25">
        <v>0</v>
      </c>
      <c r="Y970" s="25" t="s">
        <v>11</v>
      </c>
      <c r="Z970" s="25" t="s">
        <v>1539</v>
      </c>
      <c r="AA970" s="25" t="s">
        <v>11</v>
      </c>
      <c r="AB970" s="25" t="s">
        <v>11</v>
      </c>
      <c r="AC970" s="25" t="s">
        <v>11</v>
      </c>
      <c r="AD970" s="25">
        <v>460</v>
      </c>
      <c r="AE970" s="25">
        <v>0</v>
      </c>
      <c r="AF970" s="25">
        <v>960</v>
      </c>
      <c r="AG970" s="25" t="s">
        <v>1854</v>
      </c>
    </row>
    <row r="971" spans="1:33" s="19" customFormat="1">
      <c r="A971" s="25" t="s">
        <v>1834</v>
      </c>
      <c r="B971" s="25" t="s">
        <v>1835</v>
      </c>
      <c r="C971" s="25" t="s">
        <v>1536</v>
      </c>
      <c r="D971" s="25" t="s">
        <v>11</v>
      </c>
      <c r="E971" s="25" t="s">
        <v>11</v>
      </c>
      <c r="F971" s="25" t="s">
        <v>11</v>
      </c>
      <c r="G971" s="25" t="s">
        <v>11</v>
      </c>
      <c r="H971" s="25" t="s">
        <v>1836</v>
      </c>
      <c r="I971" s="25" t="s">
        <v>11</v>
      </c>
      <c r="J971" s="25" t="s">
        <v>11</v>
      </c>
      <c r="K971" s="25" t="s">
        <v>11</v>
      </c>
      <c r="L971" s="25" t="s">
        <v>1623</v>
      </c>
      <c r="M971" s="25" t="s">
        <v>11</v>
      </c>
      <c r="N971" s="25" t="s">
        <v>11</v>
      </c>
      <c r="O971" s="25" t="s">
        <v>11</v>
      </c>
      <c r="P971" s="25" t="s">
        <v>11</v>
      </c>
      <c r="Q971" s="25" t="s">
        <v>11</v>
      </c>
      <c r="R971" s="25" t="s">
        <v>11</v>
      </c>
      <c r="S971" s="25" t="s">
        <v>11</v>
      </c>
      <c r="T971" s="25" t="s">
        <v>1832</v>
      </c>
      <c r="U971" s="25" t="s">
        <v>10</v>
      </c>
      <c r="V971" s="25" t="s">
        <v>11</v>
      </c>
      <c r="W971" s="25" t="s">
        <v>11</v>
      </c>
      <c r="X971" s="25">
        <v>0</v>
      </c>
      <c r="Y971" s="25" t="s">
        <v>11</v>
      </c>
      <c r="Z971" s="25" t="s">
        <v>1645</v>
      </c>
      <c r="AA971" s="25" t="s">
        <v>1560</v>
      </c>
      <c r="AB971" s="25" t="s">
        <v>1837</v>
      </c>
      <c r="AC971" s="25" t="s">
        <v>958</v>
      </c>
      <c r="AD971" s="25">
        <v>-21463.88</v>
      </c>
      <c r="AE971" s="25">
        <v>0</v>
      </c>
      <c r="AF971" s="25">
        <v>21463.85</v>
      </c>
      <c r="AG971" s="25" t="s">
        <v>1838</v>
      </c>
    </row>
    <row r="972" spans="1:33" s="19" customFormat="1">
      <c r="A972" s="25" t="s">
        <v>3731</v>
      </c>
      <c r="B972" s="25" t="s">
        <v>3732</v>
      </c>
      <c r="C972" s="25" t="s">
        <v>1541</v>
      </c>
      <c r="D972" s="25" t="s">
        <v>11</v>
      </c>
      <c r="E972" s="25" t="s">
        <v>11</v>
      </c>
      <c r="F972" s="25" t="s">
        <v>11</v>
      </c>
      <c r="G972" s="25" t="s">
        <v>11</v>
      </c>
      <c r="H972" s="25" t="s">
        <v>3733</v>
      </c>
      <c r="I972" s="25" t="s">
        <v>11</v>
      </c>
      <c r="J972" s="25" t="s">
        <v>11</v>
      </c>
      <c r="K972" s="25" t="s">
        <v>11</v>
      </c>
      <c r="L972" s="25" t="s">
        <v>1623</v>
      </c>
      <c r="M972" s="25" t="s">
        <v>11</v>
      </c>
      <c r="N972" s="25" t="s">
        <v>11</v>
      </c>
      <c r="O972" s="25" t="s">
        <v>11</v>
      </c>
      <c r="P972" s="25" t="s">
        <v>11</v>
      </c>
      <c r="Q972" s="25" t="s">
        <v>11</v>
      </c>
      <c r="R972" s="25" t="s">
        <v>11</v>
      </c>
      <c r="S972" s="25" t="s">
        <v>11</v>
      </c>
      <c r="T972" s="25" t="s">
        <v>1651</v>
      </c>
      <c r="U972" s="25" t="s">
        <v>13</v>
      </c>
      <c r="V972" s="25" t="s">
        <v>11</v>
      </c>
      <c r="W972" s="25" t="s">
        <v>11</v>
      </c>
      <c r="X972" s="25">
        <v>0</v>
      </c>
      <c r="Y972" s="25" t="s">
        <v>11</v>
      </c>
      <c r="Z972" s="25" t="s">
        <v>1645</v>
      </c>
      <c r="AA972" s="25" t="s">
        <v>1575</v>
      </c>
      <c r="AB972" s="25" t="s">
        <v>1708</v>
      </c>
      <c r="AC972" s="25" t="s">
        <v>62</v>
      </c>
      <c r="AD972" s="25">
        <v>0</v>
      </c>
      <c r="AE972" s="25">
        <v>0</v>
      </c>
      <c r="AF972" s="25">
        <v>0</v>
      </c>
      <c r="AG972" s="25" t="s">
        <v>7</v>
      </c>
    </row>
    <row r="973" spans="1:33" s="19" customFormat="1">
      <c r="A973" s="25" t="s">
        <v>3397</v>
      </c>
      <c r="B973" s="25" t="s">
        <v>3398</v>
      </c>
      <c r="C973" s="25" t="s">
        <v>1541</v>
      </c>
      <c r="D973" s="25" t="s">
        <v>11</v>
      </c>
      <c r="E973" s="25" t="s">
        <v>11</v>
      </c>
      <c r="F973" s="25" t="s">
        <v>3399</v>
      </c>
      <c r="G973" s="25" t="s">
        <v>1564</v>
      </c>
      <c r="H973" s="25" t="s">
        <v>3400</v>
      </c>
      <c r="I973" s="25" t="s">
        <v>1547</v>
      </c>
      <c r="J973" s="25" t="s">
        <v>1623</v>
      </c>
      <c r="K973" s="25" t="s">
        <v>1537</v>
      </c>
      <c r="L973" s="25" t="s">
        <v>1623</v>
      </c>
      <c r="M973" s="25" t="s">
        <v>11</v>
      </c>
      <c r="N973" s="25" t="s">
        <v>11</v>
      </c>
      <c r="O973" s="25" t="s">
        <v>11</v>
      </c>
      <c r="P973" s="25" t="s">
        <v>11</v>
      </c>
      <c r="Q973" s="25" t="s">
        <v>11</v>
      </c>
      <c r="R973" s="25" t="s">
        <v>11</v>
      </c>
      <c r="S973" s="25" t="s">
        <v>11</v>
      </c>
      <c r="T973" s="25" t="s">
        <v>3401</v>
      </c>
      <c r="U973" s="25" t="s">
        <v>10</v>
      </c>
      <c r="V973" s="25" t="s">
        <v>11</v>
      </c>
      <c r="W973" s="25" t="s">
        <v>11</v>
      </c>
      <c r="X973" s="25">
        <v>0</v>
      </c>
      <c r="Y973" s="25" t="s">
        <v>11</v>
      </c>
      <c r="Z973" s="25" t="s">
        <v>1539</v>
      </c>
      <c r="AA973" s="25" t="s">
        <v>11</v>
      </c>
      <c r="AB973" s="25" t="s">
        <v>11</v>
      </c>
      <c r="AC973" s="25" t="s">
        <v>11</v>
      </c>
      <c r="AD973" s="25">
        <v>280</v>
      </c>
      <c r="AE973" s="25">
        <v>0</v>
      </c>
      <c r="AF973" s="25">
        <v>1880</v>
      </c>
      <c r="AG973" s="25" t="s">
        <v>1540</v>
      </c>
    </row>
    <row r="974" spans="1:33" s="19" customFormat="1">
      <c r="A974" s="25" t="s">
        <v>3347</v>
      </c>
      <c r="B974" s="25" t="s">
        <v>3348</v>
      </c>
      <c r="C974" s="25" t="s">
        <v>1541</v>
      </c>
      <c r="D974" s="25" t="s">
        <v>11</v>
      </c>
      <c r="E974" s="25" t="s">
        <v>11</v>
      </c>
      <c r="F974" s="25" t="s">
        <v>11</v>
      </c>
      <c r="G974" s="25" t="s">
        <v>11</v>
      </c>
      <c r="H974" s="25" t="s">
        <v>2149</v>
      </c>
      <c r="I974" s="25" t="s">
        <v>11</v>
      </c>
      <c r="J974" s="25" t="s">
        <v>11</v>
      </c>
      <c r="K974" s="25" t="s">
        <v>11</v>
      </c>
      <c r="L974" s="25" t="s">
        <v>1623</v>
      </c>
      <c r="M974" s="25" t="s">
        <v>11</v>
      </c>
      <c r="N974" s="25" t="s">
        <v>11</v>
      </c>
      <c r="O974" s="25" t="s">
        <v>11</v>
      </c>
      <c r="P974" s="25" t="s">
        <v>11</v>
      </c>
      <c r="Q974" s="25" t="s">
        <v>11</v>
      </c>
      <c r="R974" s="25" t="s">
        <v>11</v>
      </c>
      <c r="S974" s="25" t="s">
        <v>11</v>
      </c>
      <c r="T974" s="25" t="s">
        <v>1651</v>
      </c>
      <c r="U974" s="25" t="s">
        <v>14</v>
      </c>
      <c r="V974" s="25" t="s">
        <v>11</v>
      </c>
      <c r="W974" s="25" t="s">
        <v>11</v>
      </c>
      <c r="X974" s="25">
        <v>0</v>
      </c>
      <c r="Y974" s="25" t="s">
        <v>11</v>
      </c>
      <c r="Z974" s="25" t="s">
        <v>1645</v>
      </c>
      <c r="AA974" s="25" t="s">
        <v>1707</v>
      </c>
      <c r="AB974" s="25" t="s">
        <v>1940</v>
      </c>
      <c r="AC974" s="25" t="s">
        <v>11</v>
      </c>
      <c r="AD974" s="25">
        <v>0</v>
      </c>
      <c r="AE974" s="25">
        <v>0</v>
      </c>
      <c r="AF974" s="25">
        <v>1747.67</v>
      </c>
      <c r="AG974" s="25" t="s">
        <v>3349</v>
      </c>
    </row>
    <row r="975" spans="1:33" s="19" customFormat="1">
      <c r="A975" s="25" t="s">
        <v>2959</v>
      </c>
      <c r="B975" s="25" t="s">
        <v>2960</v>
      </c>
      <c r="C975" s="25" t="s">
        <v>1541</v>
      </c>
      <c r="D975" s="25" t="s">
        <v>11</v>
      </c>
      <c r="E975" s="25" t="s">
        <v>11</v>
      </c>
      <c r="F975" s="25" t="s">
        <v>2961</v>
      </c>
      <c r="G975" s="25" t="s">
        <v>1751</v>
      </c>
      <c r="H975" s="25" t="s">
        <v>2962</v>
      </c>
      <c r="I975" s="25" t="s">
        <v>1547</v>
      </c>
      <c r="J975" s="25" t="s">
        <v>1623</v>
      </c>
      <c r="K975" s="25" t="s">
        <v>1559</v>
      </c>
      <c r="L975" s="25" t="s">
        <v>1623</v>
      </c>
      <c r="M975" s="25" t="s">
        <v>11</v>
      </c>
      <c r="N975" s="25" t="s">
        <v>11</v>
      </c>
      <c r="O975" s="25" t="s">
        <v>11</v>
      </c>
      <c r="P975" s="25" t="s">
        <v>11</v>
      </c>
      <c r="Q975" s="25" t="s">
        <v>11</v>
      </c>
      <c r="R975" s="25" t="s">
        <v>11</v>
      </c>
      <c r="S975" s="25" t="s">
        <v>11</v>
      </c>
      <c r="T975" s="25" t="s">
        <v>2963</v>
      </c>
      <c r="U975" s="25" t="s">
        <v>14</v>
      </c>
      <c r="V975" s="25" t="s">
        <v>11</v>
      </c>
      <c r="W975" s="25" t="s">
        <v>11</v>
      </c>
      <c r="X975" s="25">
        <v>0</v>
      </c>
      <c r="Y975" s="25" t="s">
        <v>11</v>
      </c>
      <c r="Z975" s="25" t="s">
        <v>1539</v>
      </c>
      <c r="AA975" s="25" t="s">
        <v>11</v>
      </c>
      <c r="AB975" s="25" t="s">
        <v>11</v>
      </c>
      <c r="AC975" s="25" t="s">
        <v>11</v>
      </c>
      <c r="AD975" s="25">
        <v>840</v>
      </c>
      <c r="AE975" s="25">
        <v>0</v>
      </c>
      <c r="AF975" s="25">
        <v>3316</v>
      </c>
      <c r="AG975" s="25" t="s">
        <v>1626</v>
      </c>
    </row>
    <row r="976" spans="1:33" s="19" customFormat="1">
      <c r="A976" s="25" t="s">
        <v>5289</v>
      </c>
      <c r="B976" s="25" t="s">
        <v>5290</v>
      </c>
      <c r="C976" s="25" t="s">
        <v>1541</v>
      </c>
      <c r="D976" s="25" t="s">
        <v>11</v>
      </c>
      <c r="E976" s="25" t="s">
        <v>11</v>
      </c>
      <c r="F976" s="25" t="s">
        <v>11</v>
      </c>
      <c r="G976" s="25" t="s">
        <v>11</v>
      </c>
      <c r="H976" s="25" t="s">
        <v>5291</v>
      </c>
      <c r="I976" s="25" t="s">
        <v>11</v>
      </c>
      <c r="J976" s="25" t="s">
        <v>11</v>
      </c>
      <c r="K976" s="25" t="s">
        <v>11</v>
      </c>
      <c r="L976" s="25" t="s">
        <v>1623</v>
      </c>
      <c r="M976" s="25" t="s">
        <v>11</v>
      </c>
      <c r="N976" s="25" t="s">
        <v>11</v>
      </c>
      <c r="O976" s="25" t="s">
        <v>11</v>
      </c>
      <c r="P976" s="25" t="s">
        <v>11</v>
      </c>
      <c r="Q976" s="25" t="s">
        <v>11</v>
      </c>
      <c r="R976" s="25" t="s">
        <v>11</v>
      </c>
      <c r="S976" s="25" t="s">
        <v>11</v>
      </c>
      <c r="T976" s="25" t="s">
        <v>1832</v>
      </c>
      <c r="U976" s="25" t="s">
        <v>14</v>
      </c>
      <c r="V976" s="25" t="s">
        <v>11</v>
      </c>
      <c r="W976" s="25" t="s">
        <v>11</v>
      </c>
      <c r="X976" s="25">
        <v>0</v>
      </c>
      <c r="Y976" s="25" t="s">
        <v>11</v>
      </c>
      <c r="Z976" s="25" t="s">
        <v>1539</v>
      </c>
      <c r="AA976" s="25" t="s">
        <v>11</v>
      </c>
      <c r="AB976" s="25" t="s">
        <v>11</v>
      </c>
      <c r="AC976" s="25" t="s">
        <v>11</v>
      </c>
      <c r="AD976" s="25">
        <v>0</v>
      </c>
      <c r="AE976" s="25">
        <v>0</v>
      </c>
      <c r="AF976" s="25">
        <v>12250</v>
      </c>
      <c r="AG976" s="25" t="s">
        <v>3952</v>
      </c>
    </row>
    <row r="977" spans="1:33" s="19" customFormat="1">
      <c r="A977" s="25" t="s">
        <v>5323</v>
      </c>
      <c r="B977" s="25" t="s">
        <v>5324</v>
      </c>
      <c r="C977" s="25" t="s">
        <v>1536</v>
      </c>
      <c r="D977" s="25" t="s">
        <v>11</v>
      </c>
      <c r="E977" s="25" t="s">
        <v>11</v>
      </c>
      <c r="F977" s="25" t="s">
        <v>11</v>
      </c>
      <c r="G977" s="25" t="s">
        <v>11</v>
      </c>
      <c r="H977" s="25" t="s">
        <v>5325</v>
      </c>
      <c r="I977" s="25" t="s">
        <v>11</v>
      </c>
      <c r="J977" s="25" t="s">
        <v>11</v>
      </c>
      <c r="K977" s="25" t="s">
        <v>11</v>
      </c>
      <c r="L977" s="25" t="s">
        <v>1623</v>
      </c>
      <c r="M977" s="25" t="s">
        <v>11</v>
      </c>
      <c r="N977" s="25" t="s">
        <v>11</v>
      </c>
      <c r="O977" s="25" t="s">
        <v>11</v>
      </c>
      <c r="P977" s="25" t="s">
        <v>11</v>
      </c>
      <c r="Q977" s="25" t="s">
        <v>11</v>
      </c>
      <c r="R977" s="25" t="s">
        <v>11</v>
      </c>
      <c r="S977" s="25" t="s">
        <v>11</v>
      </c>
      <c r="T977" s="25" t="s">
        <v>1670</v>
      </c>
      <c r="U977" s="25" t="s">
        <v>13</v>
      </c>
      <c r="V977" s="25" t="s">
        <v>11</v>
      </c>
      <c r="W977" s="25" t="s">
        <v>11</v>
      </c>
      <c r="X977" s="25">
        <v>0</v>
      </c>
      <c r="Y977" s="25" t="s">
        <v>11</v>
      </c>
      <c r="Z977" s="25" t="s">
        <v>1539</v>
      </c>
      <c r="AA977" s="25" t="s">
        <v>11</v>
      </c>
      <c r="AB977" s="25" t="s">
        <v>11</v>
      </c>
      <c r="AC977" s="25" t="s">
        <v>11</v>
      </c>
      <c r="AD977" s="25">
        <v>800</v>
      </c>
      <c r="AE977" s="25">
        <v>0</v>
      </c>
      <c r="AF977" s="25">
        <v>2970.48</v>
      </c>
      <c r="AG977" s="25" t="s">
        <v>7597</v>
      </c>
    </row>
    <row r="978" spans="1:33" s="19" customFormat="1">
      <c r="A978" s="25" t="s">
        <v>1969</v>
      </c>
      <c r="B978" s="25" t="s">
        <v>1970</v>
      </c>
      <c r="C978" s="25" t="s">
        <v>1541</v>
      </c>
      <c r="D978" s="25" t="s">
        <v>11</v>
      </c>
      <c r="E978" s="25" t="s">
        <v>11</v>
      </c>
      <c r="F978" s="25" t="s">
        <v>11</v>
      </c>
      <c r="G978" s="25" t="s">
        <v>11</v>
      </c>
      <c r="H978" s="25" t="s">
        <v>1971</v>
      </c>
      <c r="I978" s="25" t="s">
        <v>11</v>
      </c>
      <c r="J978" s="25" t="s">
        <v>11</v>
      </c>
      <c r="K978" s="25" t="s">
        <v>11</v>
      </c>
      <c r="L978" s="25" t="s">
        <v>1623</v>
      </c>
      <c r="M978" s="25" t="s">
        <v>11</v>
      </c>
      <c r="N978" s="25" t="s">
        <v>11</v>
      </c>
      <c r="O978" s="25" t="s">
        <v>11</v>
      </c>
      <c r="P978" s="25" t="s">
        <v>11</v>
      </c>
      <c r="Q978" s="25" t="s">
        <v>11</v>
      </c>
      <c r="R978" s="25" t="s">
        <v>11</v>
      </c>
      <c r="S978" s="25" t="s">
        <v>11</v>
      </c>
      <c r="T978" s="25" t="s">
        <v>1729</v>
      </c>
      <c r="U978" s="25" t="s">
        <v>14</v>
      </c>
      <c r="V978" s="25" t="s">
        <v>11</v>
      </c>
      <c r="W978" s="25" t="s">
        <v>11</v>
      </c>
      <c r="X978" s="25">
        <v>0</v>
      </c>
      <c r="Y978" s="25" t="s">
        <v>11</v>
      </c>
      <c r="Z978" s="25" t="s">
        <v>1539</v>
      </c>
      <c r="AA978" s="25" t="s">
        <v>11</v>
      </c>
      <c r="AB978" s="25" t="s">
        <v>11</v>
      </c>
      <c r="AC978" s="25" t="s">
        <v>11</v>
      </c>
      <c r="AD978" s="25">
        <v>280</v>
      </c>
      <c r="AE978" s="25">
        <v>0</v>
      </c>
      <c r="AF978" s="25">
        <v>47973</v>
      </c>
      <c r="AG978" s="25" t="s">
        <v>1972</v>
      </c>
    </row>
    <row r="979" spans="1:33" s="19" customFormat="1">
      <c r="A979" s="25" t="s">
        <v>5112</v>
      </c>
      <c r="B979" s="25" t="s">
        <v>5113</v>
      </c>
      <c r="C979" s="25" t="s">
        <v>1536</v>
      </c>
      <c r="D979" s="25" t="s">
        <v>11</v>
      </c>
      <c r="E979" s="25" t="s">
        <v>11</v>
      </c>
      <c r="F979" s="25" t="s">
        <v>5114</v>
      </c>
      <c r="G979" s="25" t="s">
        <v>1566</v>
      </c>
      <c r="H979" s="25" t="s">
        <v>5115</v>
      </c>
      <c r="I979" s="25" t="s">
        <v>1550</v>
      </c>
      <c r="J979" s="25" t="s">
        <v>1623</v>
      </c>
      <c r="K979" s="25" t="s">
        <v>1551</v>
      </c>
      <c r="L979" s="25" t="s">
        <v>1623</v>
      </c>
      <c r="M979" s="25" t="s">
        <v>11</v>
      </c>
      <c r="N979" s="25" t="s">
        <v>11</v>
      </c>
      <c r="O979" s="25" t="s">
        <v>11</v>
      </c>
      <c r="P979" s="25" t="s">
        <v>11</v>
      </c>
      <c r="Q979" s="25" t="s">
        <v>11</v>
      </c>
      <c r="R979" s="25" t="s">
        <v>11</v>
      </c>
      <c r="S979" s="25" t="s">
        <v>11</v>
      </c>
      <c r="T979" s="25" t="s">
        <v>11</v>
      </c>
      <c r="U979" s="25" t="s">
        <v>1562</v>
      </c>
      <c r="V979" s="25" t="s">
        <v>11</v>
      </c>
      <c r="W979" s="25" t="s">
        <v>11</v>
      </c>
      <c r="X979" s="25">
        <v>0</v>
      </c>
      <c r="Y979" s="25" t="s">
        <v>11</v>
      </c>
      <c r="Z979" s="25" t="s">
        <v>1539</v>
      </c>
      <c r="AA979" s="25" t="s">
        <v>11</v>
      </c>
      <c r="AB979" s="25" t="s">
        <v>11</v>
      </c>
      <c r="AC979" s="25" t="s">
        <v>11</v>
      </c>
      <c r="AD979" s="25">
        <v>0</v>
      </c>
      <c r="AE979" s="25">
        <v>0</v>
      </c>
      <c r="AF979" s="25">
        <v>3316</v>
      </c>
      <c r="AG979" s="25" t="s">
        <v>1148</v>
      </c>
    </row>
    <row r="980" spans="1:33" s="19" customFormat="1">
      <c r="A980" s="25" t="s">
        <v>4638</v>
      </c>
      <c r="B980" s="25" t="s">
        <v>4639</v>
      </c>
      <c r="C980" s="25" t="s">
        <v>1541</v>
      </c>
      <c r="D980" s="25" t="s">
        <v>11</v>
      </c>
      <c r="E980" s="25" t="s">
        <v>11</v>
      </c>
      <c r="F980" s="25" t="s">
        <v>11</v>
      </c>
      <c r="G980" s="25" t="s">
        <v>11</v>
      </c>
      <c r="H980" s="25" t="s">
        <v>4640</v>
      </c>
      <c r="I980" s="25" t="s">
        <v>11</v>
      </c>
      <c r="J980" s="25" t="s">
        <v>11</v>
      </c>
      <c r="K980" s="25" t="s">
        <v>11</v>
      </c>
      <c r="L980" s="25" t="s">
        <v>1623</v>
      </c>
      <c r="M980" s="25" t="s">
        <v>11</v>
      </c>
      <c r="N980" s="25" t="s">
        <v>11</v>
      </c>
      <c r="O980" s="25" t="s">
        <v>11</v>
      </c>
      <c r="P980" s="25" t="s">
        <v>11</v>
      </c>
      <c r="Q980" s="25" t="s">
        <v>11</v>
      </c>
      <c r="R980" s="25" t="s">
        <v>11</v>
      </c>
      <c r="S980" s="25" t="s">
        <v>11</v>
      </c>
      <c r="T980" s="25" t="s">
        <v>1661</v>
      </c>
      <c r="U980" s="25" t="s">
        <v>12</v>
      </c>
      <c r="V980" s="25" t="s">
        <v>11</v>
      </c>
      <c r="W980" s="25" t="s">
        <v>11</v>
      </c>
      <c r="X980" s="25">
        <v>0</v>
      </c>
      <c r="Y980" s="25" t="s">
        <v>11</v>
      </c>
      <c r="Z980" s="25" t="s">
        <v>1539</v>
      </c>
      <c r="AA980" s="25" t="s">
        <v>11</v>
      </c>
      <c r="AB980" s="25" t="s">
        <v>11</v>
      </c>
      <c r="AC980" s="25" t="s">
        <v>11</v>
      </c>
      <c r="AD980" s="25">
        <v>280</v>
      </c>
      <c r="AE980" s="25">
        <v>0</v>
      </c>
      <c r="AF980" s="25">
        <v>6721.16</v>
      </c>
      <c r="AG980" s="25" t="s">
        <v>7598</v>
      </c>
    </row>
    <row r="981" spans="1:33" s="19" customFormat="1">
      <c r="A981" s="25" t="s">
        <v>6876</v>
      </c>
      <c r="B981" s="25" t="s">
        <v>6877</v>
      </c>
      <c r="C981" s="25" t="s">
        <v>1536</v>
      </c>
      <c r="D981" s="25" t="s">
        <v>11</v>
      </c>
      <c r="E981" s="25" t="s">
        <v>11</v>
      </c>
      <c r="F981" s="25" t="s">
        <v>11</v>
      </c>
      <c r="G981" s="25" t="s">
        <v>11</v>
      </c>
      <c r="H981" s="25" t="s">
        <v>7599</v>
      </c>
      <c r="I981" s="25" t="s">
        <v>11</v>
      </c>
      <c r="J981" s="25" t="s">
        <v>1623</v>
      </c>
      <c r="K981" s="25" t="s">
        <v>7009</v>
      </c>
      <c r="L981" s="25" t="s">
        <v>1623</v>
      </c>
      <c r="M981" s="25" t="s">
        <v>11</v>
      </c>
      <c r="N981" s="25" t="s">
        <v>11</v>
      </c>
      <c r="O981" s="25" t="s">
        <v>11</v>
      </c>
      <c r="P981" s="25" t="s">
        <v>11</v>
      </c>
      <c r="Q981" s="25" t="s">
        <v>11</v>
      </c>
      <c r="R981" s="25" t="s">
        <v>11</v>
      </c>
      <c r="S981" s="25" t="s">
        <v>11</v>
      </c>
      <c r="T981" s="25" t="s">
        <v>7600</v>
      </c>
      <c r="U981" s="25" t="s">
        <v>10</v>
      </c>
      <c r="V981" s="25" t="s">
        <v>11</v>
      </c>
      <c r="W981" s="25" t="s">
        <v>11</v>
      </c>
      <c r="X981" s="25">
        <v>0</v>
      </c>
      <c r="Y981" s="25" t="s">
        <v>11</v>
      </c>
      <c r="Z981" s="25" t="s">
        <v>1539</v>
      </c>
      <c r="AA981" s="25" t="s">
        <v>11</v>
      </c>
      <c r="AB981" s="25" t="s">
        <v>11</v>
      </c>
      <c r="AC981" s="25" t="s">
        <v>11</v>
      </c>
      <c r="AD981" s="25">
        <v>280</v>
      </c>
      <c r="AE981" s="25">
        <v>0</v>
      </c>
      <c r="AF981" s="25">
        <v>1880</v>
      </c>
      <c r="AG981" s="25" t="s">
        <v>1540</v>
      </c>
    </row>
    <row r="982" spans="1:33" s="19" customFormat="1">
      <c r="A982" s="25" t="s">
        <v>4547</v>
      </c>
      <c r="B982" s="25" t="s">
        <v>4548</v>
      </c>
      <c r="C982" s="25" t="s">
        <v>1541</v>
      </c>
      <c r="D982" s="25" t="s">
        <v>11</v>
      </c>
      <c r="E982" s="25" t="s">
        <v>11</v>
      </c>
      <c r="F982" s="25" t="s">
        <v>11</v>
      </c>
      <c r="G982" s="25" t="s">
        <v>11</v>
      </c>
      <c r="H982" s="25" t="s">
        <v>4549</v>
      </c>
      <c r="I982" s="25" t="s">
        <v>11</v>
      </c>
      <c r="J982" s="25" t="s">
        <v>11</v>
      </c>
      <c r="K982" s="25" t="s">
        <v>11</v>
      </c>
      <c r="L982" s="25" t="s">
        <v>1623</v>
      </c>
      <c r="M982" s="25" t="s">
        <v>11</v>
      </c>
      <c r="N982" s="25" t="s">
        <v>11</v>
      </c>
      <c r="O982" s="25" t="s">
        <v>11</v>
      </c>
      <c r="P982" s="25" t="s">
        <v>11</v>
      </c>
      <c r="Q982" s="25" t="s">
        <v>11</v>
      </c>
      <c r="R982" s="25" t="s">
        <v>11</v>
      </c>
      <c r="S982" s="25" t="s">
        <v>11</v>
      </c>
      <c r="T982" s="25" t="s">
        <v>4550</v>
      </c>
      <c r="U982" s="25" t="s">
        <v>14</v>
      </c>
      <c r="V982" s="25" t="s">
        <v>11</v>
      </c>
      <c r="W982" s="25" t="s">
        <v>11</v>
      </c>
      <c r="X982" s="25">
        <v>0</v>
      </c>
      <c r="Y982" s="25" t="s">
        <v>11</v>
      </c>
      <c r="Z982" s="25" t="s">
        <v>1645</v>
      </c>
      <c r="AA982" s="25" t="s">
        <v>1646</v>
      </c>
      <c r="AB982" s="25" t="s">
        <v>4551</v>
      </c>
      <c r="AC982" s="25" t="s">
        <v>11</v>
      </c>
      <c r="AD982" s="25">
        <v>0</v>
      </c>
      <c r="AE982" s="25">
        <v>0</v>
      </c>
      <c r="AF982" s="25">
        <v>0</v>
      </c>
      <c r="AG982" s="25" t="s">
        <v>7</v>
      </c>
    </row>
    <row r="983" spans="1:33" s="19" customFormat="1">
      <c r="A983" s="25" t="s">
        <v>2520</v>
      </c>
      <c r="B983" s="25" t="s">
        <v>2521</v>
      </c>
      <c r="C983" s="25" t="s">
        <v>1536</v>
      </c>
      <c r="D983" s="25" t="s">
        <v>11</v>
      </c>
      <c r="E983" s="25" t="s">
        <v>11</v>
      </c>
      <c r="F983" s="25" t="s">
        <v>11</v>
      </c>
      <c r="G983" s="25" t="s">
        <v>11</v>
      </c>
      <c r="H983" s="25" t="s">
        <v>2522</v>
      </c>
      <c r="I983" s="25" t="s">
        <v>1554</v>
      </c>
      <c r="J983" s="25" t="s">
        <v>1623</v>
      </c>
      <c r="K983" s="25" t="s">
        <v>1689</v>
      </c>
      <c r="L983" s="25" t="s">
        <v>1623</v>
      </c>
      <c r="M983" s="25" t="s">
        <v>11</v>
      </c>
      <c r="N983" s="25" t="s">
        <v>11</v>
      </c>
      <c r="O983" s="25" t="s">
        <v>11</v>
      </c>
      <c r="P983" s="25" t="s">
        <v>11</v>
      </c>
      <c r="Q983" s="25" t="s">
        <v>11</v>
      </c>
      <c r="R983" s="25" t="s">
        <v>11</v>
      </c>
      <c r="S983" s="25" t="s">
        <v>11</v>
      </c>
      <c r="T983" s="25" t="s">
        <v>11</v>
      </c>
      <c r="U983" s="25" t="s">
        <v>1562</v>
      </c>
      <c r="V983" s="25" t="s">
        <v>11</v>
      </c>
      <c r="W983" s="25" t="s">
        <v>11</v>
      </c>
      <c r="X983" s="25">
        <v>0</v>
      </c>
      <c r="Y983" s="25" t="s">
        <v>11</v>
      </c>
      <c r="Z983" s="25" t="s">
        <v>1539</v>
      </c>
      <c r="AA983" s="25" t="s">
        <v>11</v>
      </c>
      <c r="AB983" s="25" t="s">
        <v>11</v>
      </c>
      <c r="AC983" s="25" t="s">
        <v>11</v>
      </c>
      <c r="AD983" s="25">
        <v>840</v>
      </c>
      <c r="AE983" s="25">
        <v>0</v>
      </c>
      <c r="AF983" s="25">
        <v>3316</v>
      </c>
      <c r="AG983" s="25" t="s">
        <v>1626</v>
      </c>
    </row>
    <row r="984" spans="1:33" s="19" customFormat="1">
      <c r="A984" s="25" t="s">
        <v>3028</v>
      </c>
      <c r="B984" s="25" t="s">
        <v>3029</v>
      </c>
      <c r="C984" s="25" t="s">
        <v>1536</v>
      </c>
      <c r="D984" s="25" t="s">
        <v>11</v>
      </c>
      <c r="E984" s="25" t="s">
        <v>11</v>
      </c>
      <c r="F984" s="25" t="s">
        <v>11</v>
      </c>
      <c r="G984" s="25" t="s">
        <v>11</v>
      </c>
      <c r="H984" s="25" t="s">
        <v>3030</v>
      </c>
      <c r="I984" s="25" t="s">
        <v>11</v>
      </c>
      <c r="J984" s="25" t="s">
        <v>11</v>
      </c>
      <c r="K984" s="25" t="s">
        <v>11</v>
      </c>
      <c r="L984" s="25" t="s">
        <v>1623</v>
      </c>
      <c r="M984" s="25" t="s">
        <v>11</v>
      </c>
      <c r="N984" s="25" t="s">
        <v>11</v>
      </c>
      <c r="O984" s="25" t="s">
        <v>11</v>
      </c>
      <c r="P984" s="25" t="s">
        <v>11</v>
      </c>
      <c r="Q984" s="25" t="s">
        <v>11</v>
      </c>
      <c r="R984" s="25" t="s">
        <v>11</v>
      </c>
      <c r="S984" s="25" t="s">
        <v>11</v>
      </c>
      <c r="T984" s="25" t="s">
        <v>1858</v>
      </c>
      <c r="U984" s="25" t="s">
        <v>1544</v>
      </c>
      <c r="V984" s="25" t="s">
        <v>11</v>
      </c>
      <c r="W984" s="25" t="s">
        <v>11</v>
      </c>
      <c r="X984" s="25">
        <v>0</v>
      </c>
      <c r="Y984" s="25" t="s">
        <v>11</v>
      </c>
      <c r="Z984" s="25" t="s">
        <v>1539</v>
      </c>
      <c r="AA984" s="25" t="s">
        <v>11</v>
      </c>
      <c r="AB984" s="25" t="s">
        <v>11</v>
      </c>
      <c r="AC984" s="25" t="s">
        <v>11</v>
      </c>
      <c r="AD984" s="25">
        <v>0</v>
      </c>
      <c r="AE984" s="25">
        <v>0</v>
      </c>
      <c r="AF984" s="25">
        <v>31500</v>
      </c>
      <c r="AG984" s="25" t="s">
        <v>7601</v>
      </c>
    </row>
    <row r="985" spans="1:33" s="19" customFormat="1">
      <c r="A985" s="25" t="s">
        <v>2420</v>
      </c>
      <c r="B985" s="25" t="s">
        <v>2421</v>
      </c>
      <c r="C985" s="25" t="s">
        <v>1536</v>
      </c>
      <c r="D985" s="25" t="s">
        <v>11</v>
      </c>
      <c r="E985" s="25" t="s">
        <v>11</v>
      </c>
      <c r="F985" s="25" t="s">
        <v>2422</v>
      </c>
      <c r="G985" s="25" t="s">
        <v>1564</v>
      </c>
      <c r="H985" s="25" t="s">
        <v>2423</v>
      </c>
      <c r="I985" s="25" t="s">
        <v>1547</v>
      </c>
      <c r="J985" s="25" t="s">
        <v>11</v>
      </c>
      <c r="K985" s="25" t="s">
        <v>2424</v>
      </c>
      <c r="L985" s="25" t="s">
        <v>1623</v>
      </c>
      <c r="M985" s="25" t="s">
        <v>11</v>
      </c>
      <c r="N985" s="25" t="s">
        <v>11</v>
      </c>
      <c r="O985" s="25" t="s">
        <v>11</v>
      </c>
      <c r="P985" s="25" t="s">
        <v>11</v>
      </c>
      <c r="Q985" s="25" t="s">
        <v>11</v>
      </c>
      <c r="R985" s="25" t="s">
        <v>11</v>
      </c>
      <c r="S985" s="25" t="s">
        <v>11</v>
      </c>
      <c r="T985" s="25" t="s">
        <v>2425</v>
      </c>
      <c r="U985" s="25" t="s">
        <v>10</v>
      </c>
      <c r="V985" s="25" t="s">
        <v>11</v>
      </c>
      <c r="W985" s="25" t="s">
        <v>11</v>
      </c>
      <c r="X985" s="25">
        <v>0</v>
      </c>
      <c r="Y985" s="25" t="s">
        <v>11</v>
      </c>
      <c r="Z985" s="25" t="s">
        <v>1539</v>
      </c>
      <c r="AA985" s="25" t="s">
        <v>11</v>
      </c>
      <c r="AB985" s="25" t="s">
        <v>11</v>
      </c>
      <c r="AC985" s="25" t="s">
        <v>11</v>
      </c>
      <c r="AD985" s="25">
        <v>1400</v>
      </c>
      <c r="AE985" s="25">
        <v>0</v>
      </c>
      <c r="AF985" s="25">
        <v>18600</v>
      </c>
      <c r="AG985" s="25" t="s">
        <v>7602</v>
      </c>
    </row>
    <row r="986" spans="1:33" s="19" customFormat="1">
      <c r="A986" s="25" t="s">
        <v>2251</v>
      </c>
      <c r="B986" s="25" t="s">
        <v>2252</v>
      </c>
      <c r="C986" s="25" t="s">
        <v>1541</v>
      </c>
      <c r="D986" s="25" t="s">
        <v>11</v>
      </c>
      <c r="E986" s="25" t="s">
        <v>11</v>
      </c>
      <c r="F986" s="25" t="s">
        <v>11</v>
      </c>
      <c r="G986" s="25" t="s">
        <v>11</v>
      </c>
      <c r="H986" s="25" t="s">
        <v>2253</v>
      </c>
      <c r="I986" s="25" t="s">
        <v>11</v>
      </c>
      <c r="J986" s="25" t="s">
        <v>11</v>
      </c>
      <c r="K986" s="25" t="s">
        <v>11</v>
      </c>
      <c r="L986" s="25" t="s">
        <v>1623</v>
      </c>
      <c r="M986" s="25" t="s">
        <v>11</v>
      </c>
      <c r="N986" s="25" t="s">
        <v>11</v>
      </c>
      <c r="O986" s="25" t="s">
        <v>11</v>
      </c>
      <c r="P986" s="25" t="s">
        <v>11</v>
      </c>
      <c r="Q986" s="25" t="s">
        <v>11</v>
      </c>
      <c r="R986" s="25" t="s">
        <v>11</v>
      </c>
      <c r="S986" s="25" t="s">
        <v>11</v>
      </c>
      <c r="T986" s="25" t="s">
        <v>1633</v>
      </c>
      <c r="U986" s="25" t="s">
        <v>14</v>
      </c>
      <c r="V986" s="25" t="s">
        <v>11</v>
      </c>
      <c r="W986" s="25" t="s">
        <v>11</v>
      </c>
      <c r="X986" s="25">
        <v>0</v>
      </c>
      <c r="Y986" s="25" t="s">
        <v>11</v>
      </c>
      <c r="Z986" s="25" t="s">
        <v>1539</v>
      </c>
      <c r="AA986" s="25" t="s">
        <v>11</v>
      </c>
      <c r="AB986" s="25" t="s">
        <v>11</v>
      </c>
      <c r="AC986" s="25" t="s">
        <v>11</v>
      </c>
      <c r="AD986" s="25">
        <v>1080</v>
      </c>
      <c r="AE986" s="25">
        <v>0</v>
      </c>
      <c r="AF986" s="25">
        <v>20000</v>
      </c>
      <c r="AG986" s="25" t="s">
        <v>7603</v>
      </c>
    </row>
    <row r="987" spans="1:33" s="19" customFormat="1">
      <c r="A987" s="25" t="s">
        <v>6897</v>
      </c>
      <c r="B987" s="25" t="s">
        <v>6898</v>
      </c>
      <c r="C987" s="25" t="s">
        <v>1541</v>
      </c>
      <c r="D987" s="25" t="s">
        <v>11</v>
      </c>
      <c r="E987" s="25" t="s">
        <v>11</v>
      </c>
      <c r="F987" s="25" t="s">
        <v>7604</v>
      </c>
      <c r="G987" s="25" t="s">
        <v>1630</v>
      </c>
      <c r="H987" s="25" t="s">
        <v>7605</v>
      </c>
      <c r="I987" s="25" t="s">
        <v>1547</v>
      </c>
      <c r="J987" s="25" t="s">
        <v>1623</v>
      </c>
      <c r="K987" s="25" t="s">
        <v>7060</v>
      </c>
      <c r="L987" s="25" t="s">
        <v>1623</v>
      </c>
      <c r="M987" s="25" t="s">
        <v>11</v>
      </c>
      <c r="N987" s="25" t="s">
        <v>11</v>
      </c>
      <c r="O987" s="25" t="s">
        <v>11</v>
      </c>
      <c r="P987" s="25" t="s">
        <v>11</v>
      </c>
      <c r="Q987" s="25" t="s">
        <v>11</v>
      </c>
      <c r="R987" s="25" t="s">
        <v>11</v>
      </c>
      <c r="S987" s="25" t="s">
        <v>11</v>
      </c>
      <c r="T987" s="25" t="s">
        <v>1891</v>
      </c>
      <c r="U987" s="25" t="s">
        <v>10</v>
      </c>
      <c r="V987" s="25" t="s">
        <v>11</v>
      </c>
      <c r="W987" s="25" t="s">
        <v>11</v>
      </c>
      <c r="X987" s="25">
        <v>0</v>
      </c>
      <c r="Y987" s="25" t="s">
        <v>11</v>
      </c>
      <c r="Z987" s="25" t="s">
        <v>1539</v>
      </c>
      <c r="AA987" s="25" t="s">
        <v>11</v>
      </c>
      <c r="AB987" s="25" t="s">
        <v>11</v>
      </c>
      <c r="AC987" s="25" t="s">
        <v>11</v>
      </c>
      <c r="AD987" s="25">
        <v>840</v>
      </c>
      <c r="AE987" s="25">
        <v>0</v>
      </c>
      <c r="AF987" s="25">
        <v>58800</v>
      </c>
      <c r="AG987" s="25" t="s">
        <v>7606</v>
      </c>
    </row>
    <row r="988" spans="1:33" s="19" customFormat="1">
      <c r="A988" s="25" t="s">
        <v>4706</v>
      </c>
      <c r="B988" s="25" t="s">
        <v>4707</v>
      </c>
      <c r="C988" s="25" t="s">
        <v>1541</v>
      </c>
      <c r="D988" s="25" t="s">
        <v>11</v>
      </c>
      <c r="E988" s="25" t="s">
        <v>11</v>
      </c>
      <c r="F988" s="25" t="s">
        <v>11</v>
      </c>
      <c r="G988" s="25" t="s">
        <v>11</v>
      </c>
      <c r="H988" s="25" t="s">
        <v>4357</v>
      </c>
      <c r="I988" s="25" t="s">
        <v>11</v>
      </c>
      <c r="J988" s="25" t="s">
        <v>11</v>
      </c>
      <c r="K988" s="25" t="s">
        <v>11</v>
      </c>
      <c r="L988" s="25" t="s">
        <v>1623</v>
      </c>
      <c r="M988" s="25" t="s">
        <v>11</v>
      </c>
      <c r="N988" s="25" t="s">
        <v>11</v>
      </c>
      <c r="O988" s="25" t="s">
        <v>11</v>
      </c>
      <c r="P988" s="25" t="s">
        <v>11</v>
      </c>
      <c r="Q988" s="25" t="s">
        <v>11</v>
      </c>
      <c r="R988" s="25" t="s">
        <v>11</v>
      </c>
      <c r="S988" s="25" t="s">
        <v>11</v>
      </c>
      <c r="T988" s="25" t="s">
        <v>1670</v>
      </c>
      <c r="U988" s="25" t="s">
        <v>10</v>
      </c>
      <c r="V988" s="25" t="s">
        <v>11</v>
      </c>
      <c r="W988" s="25" t="s">
        <v>11</v>
      </c>
      <c r="X988" s="25">
        <v>0</v>
      </c>
      <c r="Y988" s="25" t="s">
        <v>11</v>
      </c>
      <c r="Z988" s="25" t="s">
        <v>1539</v>
      </c>
      <c r="AA988" s="25" t="s">
        <v>11</v>
      </c>
      <c r="AB988" s="25" t="s">
        <v>11</v>
      </c>
      <c r="AC988" s="25" t="s">
        <v>11</v>
      </c>
      <c r="AD988" s="25">
        <v>1400.33</v>
      </c>
      <c r="AE988" s="25">
        <v>0</v>
      </c>
      <c r="AF988" s="25">
        <v>60466.48</v>
      </c>
      <c r="AG988" s="25" t="s">
        <v>4708</v>
      </c>
    </row>
    <row r="989" spans="1:33" s="19" customFormat="1">
      <c r="A989" s="25" t="s">
        <v>2752</v>
      </c>
      <c r="B989" s="25" t="s">
        <v>2753</v>
      </c>
      <c r="C989" s="25" t="s">
        <v>1536</v>
      </c>
      <c r="D989" s="25" t="s">
        <v>11</v>
      </c>
      <c r="E989" s="25" t="s">
        <v>11</v>
      </c>
      <c r="F989" s="25" t="s">
        <v>11</v>
      </c>
      <c r="G989" s="25" t="s">
        <v>11</v>
      </c>
      <c r="H989" s="25" t="s">
        <v>2754</v>
      </c>
      <c r="I989" s="25" t="s">
        <v>11</v>
      </c>
      <c r="J989" s="25" t="s">
        <v>11</v>
      </c>
      <c r="K989" s="25" t="s">
        <v>11</v>
      </c>
      <c r="L989" s="25" t="s">
        <v>1623</v>
      </c>
      <c r="M989" s="25" t="s">
        <v>11</v>
      </c>
      <c r="N989" s="25" t="s">
        <v>11</v>
      </c>
      <c r="O989" s="25" t="s">
        <v>11</v>
      </c>
      <c r="P989" s="25" t="s">
        <v>11</v>
      </c>
      <c r="Q989" s="25" t="s">
        <v>11</v>
      </c>
      <c r="R989" s="25" t="s">
        <v>11</v>
      </c>
      <c r="S989" s="25" t="s">
        <v>11</v>
      </c>
      <c r="T989" s="25" t="s">
        <v>1651</v>
      </c>
      <c r="U989" s="25" t="s">
        <v>10</v>
      </c>
      <c r="V989" s="25" t="s">
        <v>11</v>
      </c>
      <c r="W989" s="25" t="s">
        <v>11</v>
      </c>
      <c r="X989" s="25">
        <v>0</v>
      </c>
      <c r="Y989" s="25" t="s">
        <v>11</v>
      </c>
      <c r="Z989" s="25" t="s">
        <v>1539</v>
      </c>
      <c r="AA989" s="25" t="s">
        <v>11</v>
      </c>
      <c r="AB989" s="25" t="s">
        <v>11</v>
      </c>
      <c r="AC989" s="25" t="s">
        <v>11</v>
      </c>
      <c r="AD989" s="25">
        <v>1400</v>
      </c>
      <c r="AE989" s="25">
        <v>0</v>
      </c>
      <c r="AF989" s="25">
        <v>18105.11</v>
      </c>
      <c r="AG989" s="25" t="s">
        <v>7607</v>
      </c>
    </row>
    <row r="990" spans="1:33" s="19" customFormat="1">
      <c r="A990" s="25" t="s">
        <v>3179</v>
      </c>
      <c r="B990" s="25" t="s">
        <v>3180</v>
      </c>
      <c r="C990" s="25" t="s">
        <v>1541</v>
      </c>
      <c r="D990" s="25" t="s">
        <v>11</v>
      </c>
      <c r="E990" s="25" t="s">
        <v>11</v>
      </c>
      <c r="F990" s="25" t="s">
        <v>11</v>
      </c>
      <c r="G990" s="25" t="s">
        <v>11</v>
      </c>
      <c r="H990" s="25" t="s">
        <v>2571</v>
      </c>
      <c r="I990" s="25" t="s">
        <v>11</v>
      </c>
      <c r="J990" s="25" t="s">
        <v>11</v>
      </c>
      <c r="K990" s="25" t="s">
        <v>11</v>
      </c>
      <c r="L990" s="25" t="s">
        <v>1623</v>
      </c>
      <c r="M990" s="25" t="s">
        <v>11</v>
      </c>
      <c r="N990" s="25" t="s">
        <v>11</v>
      </c>
      <c r="O990" s="25" t="s">
        <v>11</v>
      </c>
      <c r="P990" s="25" t="s">
        <v>11</v>
      </c>
      <c r="Q990" s="25" t="s">
        <v>11</v>
      </c>
      <c r="R990" s="25" t="s">
        <v>11</v>
      </c>
      <c r="S990" s="25" t="s">
        <v>11</v>
      </c>
      <c r="T990" s="25" t="s">
        <v>1633</v>
      </c>
      <c r="U990" s="25" t="s">
        <v>10</v>
      </c>
      <c r="V990" s="25" t="s">
        <v>11</v>
      </c>
      <c r="W990" s="25" t="s">
        <v>11</v>
      </c>
      <c r="X990" s="25">
        <v>0</v>
      </c>
      <c r="Y990" s="25" t="s">
        <v>11</v>
      </c>
      <c r="Z990" s="25" t="s">
        <v>1645</v>
      </c>
      <c r="AA990" s="25" t="s">
        <v>1575</v>
      </c>
      <c r="AB990" s="25" t="s">
        <v>1708</v>
      </c>
      <c r="AC990" s="25" t="s">
        <v>62</v>
      </c>
      <c r="AD990" s="25">
        <v>0</v>
      </c>
      <c r="AE990" s="25">
        <v>0</v>
      </c>
      <c r="AF990" s="25">
        <v>0</v>
      </c>
      <c r="AG990" s="25" t="s">
        <v>7</v>
      </c>
    </row>
    <row r="991" spans="1:33" s="19" customFormat="1">
      <c r="A991" s="25" t="s">
        <v>3634</v>
      </c>
      <c r="B991" s="25" t="s">
        <v>3635</v>
      </c>
      <c r="C991" s="25" t="s">
        <v>1541</v>
      </c>
      <c r="D991" s="25" t="s">
        <v>11</v>
      </c>
      <c r="E991" s="25" t="s">
        <v>11</v>
      </c>
      <c r="F991" s="25" t="s">
        <v>11</v>
      </c>
      <c r="G991" s="25" t="s">
        <v>11</v>
      </c>
      <c r="H991" s="25" t="s">
        <v>3636</v>
      </c>
      <c r="I991" s="25" t="s">
        <v>11</v>
      </c>
      <c r="J991" s="25" t="s">
        <v>11</v>
      </c>
      <c r="K991" s="25" t="s">
        <v>11</v>
      </c>
      <c r="L991" s="25" t="s">
        <v>1623</v>
      </c>
      <c r="M991" s="25" t="s">
        <v>11</v>
      </c>
      <c r="N991" s="25" t="s">
        <v>11</v>
      </c>
      <c r="O991" s="25" t="s">
        <v>11</v>
      </c>
      <c r="P991" s="25" t="s">
        <v>11</v>
      </c>
      <c r="Q991" s="25" t="s">
        <v>11</v>
      </c>
      <c r="R991" s="25" t="s">
        <v>11</v>
      </c>
      <c r="S991" s="25" t="s">
        <v>11</v>
      </c>
      <c r="T991" s="25" t="s">
        <v>1661</v>
      </c>
      <c r="U991" s="25" t="s">
        <v>14</v>
      </c>
      <c r="V991" s="25" t="s">
        <v>11</v>
      </c>
      <c r="W991" s="25" t="s">
        <v>11</v>
      </c>
      <c r="X991" s="25">
        <v>0</v>
      </c>
      <c r="Y991" s="25" t="s">
        <v>11</v>
      </c>
      <c r="Z991" s="25" t="s">
        <v>1539</v>
      </c>
      <c r="AA991" s="25" t="s">
        <v>11</v>
      </c>
      <c r="AB991" s="25" t="s">
        <v>11</v>
      </c>
      <c r="AC991" s="25" t="s">
        <v>11</v>
      </c>
      <c r="AD991" s="25">
        <v>1640</v>
      </c>
      <c r="AE991" s="25">
        <v>0</v>
      </c>
      <c r="AF991" s="25">
        <v>14751.83</v>
      </c>
      <c r="AG991" s="25" t="s">
        <v>7608</v>
      </c>
    </row>
    <row r="992" spans="1:33" s="19" customFormat="1">
      <c r="A992" s="25" t="s">
        <v>2168</v>
      </c>
      <c r="B992" s="25" t="s">
        <v>2169</v>
      </c>
      <c r="C992" s="25" t="s">
        <v>1536</v>
      </c>
      <c r="D992" s="25" t="s">
        <v>11</v>
      </c>
      <c r="E992" s="25" t="s">
        <v>11</v>
      </c>
      <c r="F992" s="25" t="s">
        <v>2028</v>
      </c>
      <c r="G992" s="25" t="s">
        <v>1564</v>
      </c>
      <c r="H992" s="25" t="s">
        <v>2170</v>
      </c>
      <c r="I992" s="25" t="s">
        <v>1554</v>
      </c>
      <c r="J992" s="25" t="s">
        <v>1623</v>
      </c>
      <c r="K992" s="25" t="s">
        <v>1559</v>
      </c>
      <c r="L992" s="25" t="s">
        <v>1623</v>
      </c>
      <c r="M992" s="25" t="s">
        <v>11</v>
      </c>
      <c r="N992" s="25" t="s">
        <v>11</v>
      </c>
      <c r="O992" s="25" t="s">
        <v>11</v>
      </c>
      <c r="P992" s="25" t="s">
        <v>11</v>
      </c>
      <c r="Q992" s="25" t="s">
        <v>2170</v>
      </c>
      <c r="R992" s="25" t="s">
        <v>11</v>
      </c>
      <c r="S992" s="25" t="s">
        <v>11</v>
      </c>
      <c r="T992" s="25" t="s">
        <v>1775</v>
      </c>
      <c r="U992" s="25" t="s">
        <v>10</v>
      </c>
      <c r="V992" s="25" t="s">
        <v>11</v>
      </c>
      <c r="W992" s="25" t="s">
        <v>11</v>
      </c>
      <c r="X992" s="25">
        <v>0</v>
      </c>
      <c r="Y992" s="25" t="s">
        <v>11</v>
      </c>
      <c r="Z992" s="25" t="s">
        <v>1539</v>
      </c>
      <c r="AA992" s="25" t="s">
        <v>11</v>
      </c>
      <c r="AB992" s="25" t="s">
        <v>11</v>
      </c>
      <c r="AC992" s="25" t="s">
        <v>11</v>
      </c>
      <c r="AD992" s="25">
        <v>0</v>
      </c>
      <c r="AE992" s="25">
        <v>0</v>
      </c>
      <c r="AF992" s="25">
        <v>3316</v>
      </c>
      <c r="AG992" s="25" t="s">
        <v>1148</v>
      </c>
    </row>
    <row r="993" spans="1:33" s="19" customFormat="1">
      <c r="A993" s="25" t="s">
        <v>5269</v>
      </c>
      <c r="B993" s="25" t="s">
        <v>5270</v>
      </c>
      <c r="C993" s="25" t="s">
        <v>1541</v>
      </c>
      <c r="D993" s="25" t="s">
        <v>11</v>
      </c>
      <c r="E993" s="25" t="s">
        <v>11</v>
      </c>
      <c r="F993" s="25" t="s">
        <v>11</v>
      </c>
      <c r="G993" s="25" t="s">
        <v>11</v>
      </c>
      <c r="H993" s="25" t="s">
        <v>5271</v>
      </c>
      <c r="I993" s="25" t="s">
        <v>11</v>
      </c>
      <c r="J993" s="25" t="s">
        <v>11</v>
      </c>
      <c r="K993" s="25" t="s">
        <v>11</v>
      </c>
      <c r="L993" s="25" t="s">
        <v>1623</v>
      </c>
      <c r="M993" s="25" t="s">
        <v>11</v>
      </c>
      <c r="N993" s="25" t="s">
        <v>11</v>
      </c>
      <c r="O993" s="25" t="s">
        <v>11</v>
      </c>
      <c r="P993" s="25" t="s">
        <v>11</v>
      </c>
      <c r="Q993" s="25" t="s">
        <v>11</v>
      </c>
      <c r="R993" s="25" t="s">
        <v>11</v>
      </c>
      <c r="S993" s="25" t="s">
        <v>11</v>
      </c>
      <c r="T993" s="25" t="s">
        <v>1651</v>
      </c>
      <c r="U993" s="25" t="s">
        <v>12</v>
      </c>
      <c r="V993" s="25" t="s">
        <v>11</v>
      </c>
      <c r="W993" s="25" t="s">
        <v>11</v>
      </c>
      <c r="X993" s="25">
        <v>0</v>
      </c>
      <c r="Y993" s="25" t="s">
        <v>11</v>
      </c>
      <c r="Z993" s="25" t="s">
        <v>1539</v>
      </c>
      <c r="AA993" s="25" t="s">
        <v>11</v>
      </c>
      <c r="AB993" s="25" t="s">
        <v>11</v>
      </c>
      <c r="AC993" s="25" t="s">
        <v>11</v>
      </c>
      <c r="AD993" s="25">
        <v>280.16000000000003</v>
      </c>
      <c r="AE993" s="25">
        <v>0</v>
      </c>
      <c r="AF993" s="25">
        <v>31325</v>
      </c>
      <c r="AG993" s="25" t="s">
        <v>7609</v>
      </c>
    </row>
    <row r="994" spans="1:33" s="19" customFormat="1">
      <c r="A994" s="25" t="s">
        <v>3596</v>
      </c>
      <c r="B994" s="25" t="s">
        <v>3597</v>
      </c>
      <c r="C994" s="25" t="s">
        <v>1541</v>
      </c>
      <c r="D994" s="25" t="s">
        <v>11</v>
      </c>
      <c r="E994" s="25" t="s">
        <v>11</v>
      </c>
      <c r="F994" s="25" t="s">
        <v>3598</v>
      </c>
      <c r="G994" s="25" t="s">
        <v>1556</v>
      </c>
      <c r="H994" s="25" t="s">
        <v>3599</v>
      </c>
      <c r="I994" s="25" t="s">
        <v>1547</v>
      </c>
      <c r="J994" s="25" t="s">
        <v>1623</v>
      </c>
      <c r="K994" s="25" t="s">
        <v>1543</v>
      </c>
      <c r="L994" s="25" t="s">
        <v>1623</v>
      </c>
      <c r="M994" s="25" t="s">
        <v>11</v>
      </c>
      <c r="N994" s="25" t="s">
        <v>11</v>
      </c>
      <c r="O994" s="25" t="s">
        <v>11</v>
      </c>
      <c r="P994" s="25" t="s">
        <v>11</v>
      </c>
      <c r="Q994" s="25" t="s">
        <v>11</v>
      </c>
      <c r="R994" s="25" t="s">
        <v>11</v>
      </c>
      <c r="S994" s="25" t="s">
        <v>11</v>
      </c>
      <c r="T994" s="25" t="s">
        <v>3600</v>
      </c>
      <c r="U994" s="25" t="s">
        <v>1563</v>
      </c>
      <c r="V994" s="25" t="s">
        <v>11</v>
      </c>
      <c r="W994" s="25" t="s">
        <v>11</v>
      </c>
      <c r="X994" s="25">
        <v>0</v>
      </c>
      <c r="Y994" s="25" t="s">
        <v>11</v>
      </c>
      <c r="Z994" s="25" t="s">
        <v>1539</v>
      </c>
      <c r="AA994" s="25" t="s">
        <v>11</v>
      </c>
      <c r="AB994" s="25" t="s">
        <v>11</v>
      </c>
      <c r="AC994" s="25" t="s">
        <v>11</v>
      </c>
      <c r="AD994" s="25">
        <v>0</v>
      </c>
      <c r="AE994" s="25">
        <v>0</v>
      </c>
      <c r="AF994" s="25">
        <v>3100</v>
      </c>
      <c r="AG994" s="25" t="s">
        <v>3601</v>
      </c>
    </row>
    <row r="995" spans="1:33" s="19" customFormat="1">
      <c r="A995" s="25" t="s">
        <v>1956</v>
      </c>
      <c r="B995" s="25" t="s">
        <v>1957</v>
      </c>
      <c r="C995" s="25" t="s">
        <v>1541</v>
      </c>
      <c r="D995" s="25" t="s">
        <v>11</v>
      </c>
      <c r="E995" s="25" t="s">
        <v>11</v>
      </c>
      <c r="F995" s="25" t="s">
        <v>11</v>
      </c>
      <c r="G995" s="25" t="s">
        <v>11</v>
      </c>
      <c r="H995" s="25" t="s">
        <v>1958</v>
      </c>
      <c r="I995" s="25" t="s">
        <v>11</v>
      </c>
      <c r="J995" s="25" t="s">
        <v>11</v>
      </c>
      <c r="K995" s="25" t="s">
        <v>11</v>
      </c>
      <c r="L995" s="25" t="s">
        <v>1623</v>
      </c>
      <c r="M995" s="25" t="s">
        <v>1643</v>
      </c>
      <c r="N995" s="25" t="s">
        <v>11</v>
      </c>
      <c r="O995" s="25" t="s">
        <v>11</v>
      </c>
      <c r="P995" s="25" t="s">
        <v>11</v>
      </c>
      <c r="Q995" s="25" t="s">
        <v>11</v>
      </c>
      <c r="R995" s="25" t="s">
        <v>11</v>
      </c>
      <c r="S995" s="25" t="s">
        <v>11</v>
      </c>
      <c r="T995" s="25" t="s">
        <v>1651</v>
      </c>
      <c r="U995" s="25" t="s">
        <v>16</v>
      </c>
      <c r="V995" s="25" t="s">
        <v>11</v>
      </c>
      <c r="W995" s="25" t="s">
        <v>11</v>
      </c>
      <c r="X995" s="25">
        <v>0</v>
      </c>
      <c r="Y995" s="25" t="s">
        <v>11</v>
      </c>
      <c r="Z995" s="25" t="s">
        <v>1645</v>
      </c>
      <c r="AA995" s="25" t="s">
        <v>1685</v>
      </c>
      <c r="AB995" s="25" t="s">
        <v>1940</v>
      </c>
      <c r="AC995" s="25" t="s">
        <v>958</v>
      </c>
      <c r="AD995" s="25">
        <v>0</v>
      </c>
      <c r="AE995" s="25">
        <v>0</v>
      </c>
      <c r="AF995" s="25">
        <v>0</v>
      </c>
      <c r="AG995" s="25" t="s">
        <v>7</v>
      </c>
    </row>
    <row r="996" spans="1:33" s="19" customFormat="1">
      <c r="A996" s="25" t="s">
        <v>4365</v>
      </c>
      <c r="B996" s="25" t="s">
        <v>4366</v>
      </c>
      <c r="C996" s="25" t="s">
        <v>1541</v>
      </c>
      <c r="D996" s="25" t="s">
        <v>11</v>
      </c>
      <c r="E996" s="25" t="s">
        <v>11</v>
      </c>
      <c r="F996" s="25" t="s">
        <v>11</v>
      </c>
      <c r="G996" s="25" t="s">
        <v>11</v>
      </c>
      <c r="H996" s="25" t="s">
        <v>4367</v>
      </c>
      <c r="I996" s="25" t="s">
        <v>1561</v>
      </c>
      <c r="J996" s="25" t="s">
        <v>1623</v>
      </c>
      <c r="K996" s="25" t="s">
        <v>1689</v>
      </c>
      <c r="L996" s="25" t="s">
        <v>1023</v>
      </c>
      <c r="M996" s="25" t="s">
        <v>11</v>
      </c>
      <c r="N996" s="25" t="s">
        <v>11</v>
      </c>
      <c r="O996" s="25" t="s">
        <v>11</v>
      </c>
      <c r="P996" s="25" t="s">
        <v>11</v>
      </c>
      <c r="Q996" s="25" t="s">
        <v>11</v>
      </c>
      <c r="R996" s="25" t="s">
        <v>11</v>
      </c>
      <c r="S996" s="25" t="s">
        <v>11</v>
      </c>
      <c r="T996" s="25" t="s">
        <v>11</v>
      </c>
      <c r="U996" s="25" t="s">
        <v>1563</v>
      </c>
      <c r="V996" s="25" t="s">
        <v>11</v>
      </c>
      <c r="W996" s="25" t="s">
        <v>11</v>
      </c>
      <c r="X996" s="25">
        <v>0</v>
      </c>
      <c r="Y996" s="25" t="s">
        <v>11</v>
      </c>
      <c r="Z996" s="25" t="s">
        <v>1539</v>
      </c>
      <c r="AA996" s="25" t="s">
        <v>11</v>
      </c>
      <c r="AB996" s="25" t="s">
        <v>11</v>
      </c>
      <c r="AC996" s="25" t="s">
        <v>11</v>
      </c>
      <c r="AD996" s="25">
        <v>0</v>
      </c>
      <c r="AE996" s="25">
        <v>0</v>
      </c>
      <c r="AF996" s="25">
        <v>960</v>
      </c>
      <c r="AG996" s="25" t="s">
        <v>1146</v>
      </c>
    </row>
    <row r="997" spans="1:33" s="19" customFormat="1">
      <c r="A997" s="25" t="s">
        <v>4729</v>
      </c>
      <c r="B997" s="25" t="s">
        <v>4730</v>
      </c>
      <c r="C997" s="25" t="s">
        <v>1541</v>
      </c>
      <c r="D997" s="25" t="s">
        <v>11</v>
      </c>
      <c r="E997" s="25" t="s">
        <v>11</v>
      </c>
      <c r="F997" s="25" t="s">
        <v>11</v>
      </c>
      <c r="G997" s="25" t="s">
        <v>11</v>
      </c>
      <c r="H997" s="25" t="s">
        <v>4731</v>
      </c>
      <c r="I997" s="25" t="s">
        <v>11</v>
      </c>
      <c r="J997" s="25" t="s">
        <v>11</v>
      </c>
      <c r="K997" s="25" t="s">
        <v>11</v>
      </c>
      <c r="L997" s="25" t="s">
        <v>1623</v>
      </c>
      <c r="M997" s="25" t="s">
        <v>11</v>
      </c>
      <c r="N997" s="25" t="s">
        <v>11</v>
      </c>
      <c r="O997" s="25" t="s">
        <v>11</v>
      </c>
      <c r="P997" s="25" t="s">
        <v>11</v>
      </c>
      <c r="Q997" s="25" t="s">
        <v>11</v>
      </c>
      <c r="R997" s="25" t="s">
        <v>11</v>
      </c>
      <c r="S997" s="25" t="s">
        <v>11</v>
      </c>
      <c r="T997" s="25" t="s">
        <v>1633</v>
      </c>
      <c r="U997" s="25" t="s">
        <v>10</v>
      </c>
      <c r="V997" s="25" t="s">
        <v>11</v>
      </c>
      <c r="W997" s="25" t="s">
        <v>11</v>
      </c>
      <c r="X997" s="25">
        <v>0</v>
      </c>
      <c r="Y997" s="25" t="s">
        <v>11</v>
      </c>
      <c r="Z997" s="25" t="s">
        <v>1539</v>
      </c>
      <c r="AA997" s="25" t="s">
        <v>11</v>
      </c>
      <c r="AB997" s="25" t="s">
        <v>11</v>
      </c>
      <c r="AC997" s="25" t="s">
        <v>11</v>
      </c>
      <c r="AD997" s="25">
        <v>1120</v>
      </c>
      <c r="AE997" s="25">
        <v>0</v>
      </c>
      <c r="AF997" s="25">
        <v>16266.02</v>
      </c>
      <c r="AG997" s="25" t="s">
        <v>7610</v>
      </c>
    </row>
    <row r="998" spans="1:33" s="19" customFormat="1">
      <c r="A998" s="25" t="s">
        <v>1953</v>
      </c>
      <c r="B998" s="25" t="s">
        <v>1954</v>
      </c>
      <c r="C998" s="25" t="s">
        <v>1536</v>
      </c>
      <c r="D998" s="25" t="s">
        <v>11</v>
      </c>
      <c r="E998" s="25" t="s">
        <v>11</v>
      </c>
      <c r="F998" s="25" t="s">
        <v>11</v>
      </c>
      <c r="G998" s="25" t="s">
        <v>11</v>
      </c>
      <c r="H998" s="25" t="s">
        <v>1955</v>
      </c>
      <c r="I998" s="25" t="s">
        <v>11</v>
      </c>
      <c r="J998" s="25" t="s">
        <v>11</v>
      </c>
      <c r="K998" s="25" t="s">
        <v>11</v>
      </c>
      <c r="L998" s="25" t="s">
        <v>1623</v>
      </c>
      <c r="M998" s="25" t="s">
        <v>11</v>
      </c>
      <c r="N998" s="25" t="s">
        <v>11</v>
      </c>
      <c r="O998" s="25" t="s">
        <v>11</v>
      </c>
      <c r="P998" s="25" t="s">
        <v>11</v>
      </c>
      <c r="Q998" s="25" t="s">
        <v>11</v>
      </c>
      <c r="R998" s="25" t="s">
        <v>11</v>
      </c>
      <c r="S998" s="25" t="s">
        <v>11</v>
      </c>
      <c r="T998" s="25" t="s">
        <v>1651</v>
      </c>
      <c r="U998" s="25" t="s">
        <v>14</v>
      </c>
      <c r="V998" s="25" t="s">
        <v>11</v>
      </c>
      <c r="W998" s="25" t="s">
        <v>11</v>
      </c>
      <c r="X998" s="25">
        <v>0</v>
      </c>
      <c r="Y998" s="25" t="s">
        <v>11</v>
      </c>
      <c r="Z998" s="25" t="s">
        <v>1539</v>
      </c>
      <c r="AA998" s="25" t="s">
        <v>11</v>
      </c>
      <c r="AB998" s="25" t="s">
        <v>11</v>
      </c>
      <c r="AC998" s="25" t="s">
        <v>11</v>
      </c>
      <c r="AD998" s="25">
        <v>840</v>
      </c>
      <c r="AE998" s="25">
        <v>0</v>
      </c>
      <c r="AF998" s="25">
        <v>5751.18</v>
      </c>
      <c r="AG998" s="25" t="s">
        <v>7611</v>
      </c>
    </row>
    <row r="999" spans="1:33" s="19" customFormat="1">
      <c r="A999" s="25" t="s">
        <v>3168</v>
      </c>
      <c r="B999" s="25" t="s">
        <v>3169</v>
      </c>
      <c r="C999" s="25" t="s">
        <v>1536</v>
      </c>
      <c r="D999" s="25" t="s">
        <v>11</v>
      </c>
      <c r="E999" s="25" t="s">
        <v>11</v>
      </c>
      <c r="F999" s="25" t="s">
        <v>3170</v>
      </c>
      <c r="G999" s="25" t="s">
        <v>1966</v>
      </c>
      <c r="H999" s="25" t="s">
        <v>3171</v>
      </c>
      <c r="I999" s="25" t="s">
        <v>1547</v>
      </c>
      <c r="J999" s="25" t="s">
        <v>1623</v>
      </c>
      <c r="K999" s="25" t="s">
        <v>1689</v>
      </c>
      <c r="L999" s="25" t="s">
        <v>1623</v>
      </c>
      <c r="M999" s="25" t="s">
        <v>11</v>
      </c>
      <c r="N999" s="25" t="s">
        <v>11</v>
      </c>
      <c r="O999" s="25" t="s">
        <v>11</v>
      </c>
      <c r="P999" s="25" t="s">
        <v>11</v>
      </c>
      <c r="Q999" s="25" t="s">
        <v>11</v>
      </c>
      <c r="R999" s="25" t="s">
        <v>11</v>
      </c>
      <c r="S999" s="25" t="s">
        <v>11</v>
      </c>
      <c r="T999" s="25" t="s">
        <v>1799</v>
      </c>
      <c r="U999" s="25" t="s">
        <v>1562</v>
      </c>
      <c r="V999" s="25" t="s">
        <v>11</v>
      </c>
      <c r="W999" s="25" t="s">
        <v>11</v>
      </c>
      <c r="X999" s="25">
        <v>0</v>
      </c>
      <c r="Y999" s="25" t="s">
        <v>11</v>
      </c>
      <c r="Z999" s="25" t="s">
        <v>1539</v>
      </c>
      <c r="AA999" s="25" t="s">
        <v>11</v>
      </c>
      <c r="AB999" s="25" t="s">
        <v>11</v>
      </c>
      <c r="AC999" s="25" t="s">
        <v>11</v>
      </c>
      <c r="AD999" s="25">
        <v>0</v>
      </c>
      <c r="AE999" s="25">
        <v>0</v>
      </c>
      <c r="AF999" s="25">
        <v>6403.5</v>
      </c>
      <c r="AG999" s="25" t="s">
        <v>7612</v>
      </c>
    </row>
    <row r="1000" spans="1:33" s="19" customFormat="1">
      <c r="A1000" s="25" t="s">
        <v>3809</v>
      </c>
      <c r="B1000" s="25" t="s">
        <v>3810</v>
      </c>
      <c r="C1000" s="25" t="s">
        <v>1536</v>
      </c>
      <c r="D1000" s="25" t="s">
        <v>11</v>
      </c>
      <c r="E1000" s="25" t="s">
        <v>11</v>
      </c>
      <c r="F1000" s="25" t="s">
        <v>11</v>
      </c>
      <c r="G1000" s="25" t="s">
        <v>11</v>
      </c>
      <c r="H1000" s="25" t="s">
        <v>3811</v>
      </c>
      <c r="I1000" s="25" t="s">
        <v>11</v>
      </c>
      <c r="J1000" s="25" t="s">
        <v>11</v>
      </c>
      <c r="K1000" s="25" t="s">
        <v>11</v>
      </c>
      <c r="L1000" s="25" t="s">
        <v>1623</v>
      </c>
      <c r="M1000" s="25" t="s">
        <v>11</v>
      </c>
      <c r="N1000" s="25" t="s">
        <v>11</v>
      </c>
      <c r="O1000" s="25" t="s">
        <v>11</v>
      </c>
      <c r="P1000" s="25" t="s">
        <v>11</v>
      </c>
      <c r="Q1000" s="25" t="s">
        <v>11</v>
      </c>
      <c r="R1000" s="25" t="s">
        <v>11</v>
      </c>
      <c r="S1000" s="25" t="s">
        <v>11</v>
      </c>
      <c r="T1000" s="25" t="s">
        <v>1651</v>
      </c>
      <c r="U1000" s="25" t="s">
        <v>14</v>
      </c>
      <c r="V1000" s="25" t="s">
        <v>11</v>
      </c>
      <c r="W1000" s="25" t="s">
        <v>11</v>
      </c>
      <c r="X1000" s="25">
        <v>0</v>
      </c>
      <c r="Y1000" s="25" t="s">
        <v>11</v>
      </c>
      <c r="Z1000" s="25" t="s">
        <v>1645</v>
      </c>
      <c r="AA1000" s="25" t="s">
        <v>2014</v>
      </c>
      <c r="AB1000" s="25" t="s">
        <v>2220</v>
      </c>
      <c r="AC1000" s="25" t="s">
        <v>11</v>
      </c>
      <c r="AD1000" s="25">
        <v>0</v>
      </c>
      <c r="AE1000" s="25">
        <v>0</v>
      </c>
      <c r="AF1000" s="25">
        <v>0</v>
      </c>
      <c r="AG1000" s="25" t="s">
        <v>7</v>
      </c>
    </row>
    <row r="1001" spans="1:33" s="19" customFormat="1">
      <c r="A1001" s="25" t="s">
        <v>4050</v>
      </c>
      <c r="B1001" s="25" t="s">
        <v>4051</v>
      </c>
      <c r="C1001" s="25" t="s">
        <v>1541</v>
      </c>
      <c r="D1001" s="25" t="s">
        <v>11</v>
      </c>
      <c r="E1001" s="25" t="s">
        <v>11</v>
      </c>
      <c r="F1001" s="25" t="s">
        <v>11</v>
      </c>
      <c r="G1001" s="25" t="s">
        <v>11</v>
      </c>
      <c r="H1001" s="25" t="s">
        <v>4052</v>
      </c>
      <c r="I1001" s="25" t="s">
        <v>11</v>
      </c>
      <c r="J1001" s="25" t="s">
        <v>11</v>
      </c>
      <c r="K1001" s="25" t="s">
        <v>11</v>
      </c>
      <c r="L1001" s="25" t="s">
        <v>1623</v>
      </c>
      <c r="M1001" s="25" t="s">
        <v>11</v>
      </c>
      <c r="N1001" s="25" t="s">
        <v>11</v>
      </c>
      <c r="O1001" s="25" t="s">
        <v>11</v>
      </c>
      <c r="P1001" s="25" t="s">
        <v>11</v>
      </c>
      <c r="Q1001" s="25" t="s">
        <v>11</v>
      </c>
      <c r="R1001" s="25" t="s">
        <v>11</v>
      </c>
      <c r="S1001" s="25" t="s">
        <v>11</v>
      </c>
      <c r="T1001" s="25" t="s">
        <v>1574</v>
      </c>
      <c r="U1001" s="25" t="s">
        <v>15</v>
      </c>
      <c r="V1001" s="25" t="s">
        <v>11</v>
      </c>
      <c r="W1001" s="25" t="s">
        <v>11</v>
      </c>
      <c r="X1001" s="25">
        <v>0</v>
      </c>
      <c r="Y1001" s="25" t="s">
        <v>11</v>
      </c>
      <c r="Z1001" s="25" t="s">
        <v>1645</v>
      </c>
      <c r="AA1001" s="25" t="s">
        <v>1815</v>
      </c>
      <c r="AB1001" s="25" t="s">
        <v>1722</v>
      </c>
      <c r="AC1001" s="25" t="s">
        <v>11</v>
      </c>
      <c r="AD1001" s="25">
        <v>0</v>
      </c>
      <c r="AE1001" s="25">
        <v>0</v>
      </c>
      <c r="AF1001" s="25">
        <v>0</v>
      </c>
      <c r="AG1001" s="25" t="s">
        <v>7</v>
      </c>
    </row>
    <row r="1002" spans="1:33" s="19" customFormat="1">
      <c r="A1002" s="25" t="s">
        <v>4257</v>
      </c>
      <c r="B1002" s="25" t="s">
        <v>4258</v>
      </c>
      <c r="C1002" s="25" t="s">
        <v>1536</v>
      </c>
      <c r="D1002" s="25" t="s">
        <v>11</v>
      </c>
      <c r="E1002" s="25" t="s">
        <v>11</v>
      </c>
      <c r="F1002" s="25" t="s">
        <v>4259</v>
      </c>
      <c r="G1002" s="25" t="s">
        <v>117</v>
      </c>
      <c r="H1002" s="25" t="s">
        <v>4260</v>
      </c>
      <c r="I1002" s="25" t="s">
        <v>1547</v>
      </c>
      <c r="J1002" s="25" t="s">
        <v>1623</v>
      </c>
      <c r="K1002" s="25" t="s">
        <v>1558</v>
      </c>
      <c r="L1002" s="25" t="s">
        <v>1623</v>
      </c>
      <c r="M1002" s="25" t="s">
        <v>11</v>
      </c>
      <c r="N1002" s="25" t="s">
        <v>11</v>
      </c>
      <c r="O1002" s="25" t="s">
        <v>11</v>
      </c>
      <c r="P1002" s="25" t="s">
        <v>11</v>
      </c>
      <c r="Q1002" s="25" t="s">
        <v>11</v>
      </c>
      <c r="R1002" s="25" t="s">
        <v>11</v>
      </c>
      <c r="S1002" s="25" t="s">
        <v>11</v>
      </c>
      <c r="T1002" s="25" t="s">
        <v>1900</v>
      </c>
      <c r="U1002" s="25" t="s">
        <v>15</v>
      </c>
      <c r="V1002" s="25" t="s">
        <v>11</v>
      </c>
      <c r="W1002" s="25" t="s">
        <v>11</v>
      </c>
      <c r="X1002" s="25">
        <v>0</v>
      </c>
      <c r="Y1002" s="25" t="s">
        <v>11</v>
      </c>
      <c r="Z1002" s="25" t="s">
        <v>1539</v>
      </c>
      <c r="AA1002" s="25" t="s">
        <v>11</v>
      </c>
      <c r="AB1002" s="25" t="s">
        <v>11</v>
      </c>
      <c r="AC1002" s="25" t="s">
        <v>11</v>
      </c>
      <c r="AD1002" s="25">
        <v>400</v>
      </c>
      <c r="AE1002" s="25">
        <v>0</v>
      </c>
      <c r="AF1002" s="25">
        <v>1880</v>
      </c>
      <c r="AG1002" s="25" t="s">
        <v>4261</v>
      </c>
    </row>
    <row r="1003" spans="1:33" s="19" customFormat="1">
      <c r="A1003" s="25" t="s">
        <v>4135</v>
      </c>
      <c r="B1003" s="25" t="s">
        <v>4136</v>
      </c>
      <c r="C1003" s="25" t="s">
        <v>1541</v>
      </c>
      <c r="D1003" s="25" t="s">
        <v>11</v>
      </c>
      <c r="E1003" s="25" t="s">
        <v>11</v>
      </c>
      <c r="F1003" s="25" t="s">
        <v>11</v>
      </c>
      <c r="G1003" s="25" t="s">
        <v>11</v>
      </c>
      <c r="H1003" s="25" t="s">
        <v>4097</v>
      </c>
      <c r="I1003" s="25" t="s">
        <v>11</v>
      </c>
      <c r="J1003" s="25" t="s">
        <v>11</v>
      </c>
      <c r="K1003" s="25" t="s">
        <v>11</v>
      </c>
      <c r="L1003" s="25" t="s">
        <v>1623</v>
      </c>
      <c r="M1003" s="25" t="s">
        <v>11</v>
      </c>
      <c r="N1003" s="25" t="s">
        <v>11</v>
      </c>
      <c r="O1003" s="25" t="s">
        <v>11</v>
      </c>
      <c r="P1003" s="25" t="s">
        <v>11</v>
      </c>
      <c r="Q1003" s="25" t="s">
        <v>11</v>
      </c>
      <c r="R1003" s="25" t="s">
        <v>11</v>
      </c>
      <c r="S1003" s="25" t="s">
        <v>11</v>
      </c>
      <c r="T1003" s="25" t="s">
        <v>1832</v>
      </c>
      <c r="U1003" s="25" t="s">
        <v>14</v>
      </c>
      <c r="V1003" s="25" t="s">
        <v>11</v>
      </c>
      <c r="W1003" s="25" t="s">
        <v>11</v>
      </c>
      <c r="X1003" s="25">
        <v>0</v>
      </c>
      <c r="Y1003" s="25" t="s">
        <v>11</v>
      </c>
      <c r="Z1003" s="25" t="s">
        <v>1539</v>
      </c>
      <c r="AA1003" s="25" t="s">
        <v>11</v>
      </c>
      <c r="AB1003" s="25" t="s">
        <v>11</v>
      </c>
      <c r="AC1003" s="25" t="s">
        <v>11</v>
      </c>
      <c r="AD1003" s="25">
        <v>1120</v>
      </c>
      <c r="AE1003" s="25">
        <v>0</v>
      </c>
      <c r="AF1003" s="25">
        <v>16091.68</v>
      </c>
      <c r="AG1003" s="25" t="s">
        <v>7613</v>
      </c>
    </row>
    <row r="1004" spans="1:33" s="19" customFormat="1">
      <c r="A1004" s="25" t="s">
        <v>3242</v>
      </c>
      <c r="B1004" s="25" t="s">
        <v>3243</v>
      </c>
      <c r="C1004" s="25" t="s">
        <v>1541</v>
      </c>
      <c r="D1004" s="25" t="s">
        <v>11</v>
      </c>
      <c r="E1004" s="25" t="s">
        <v>11</v>
      </c>
      <c r="F1004" s="25" t="s">
        <v>11</v>
      </c>
      <c r="G1004" s="25" t="s">
        <v>11</v>
      </c>
      <c r="H1004" s="25" t="s">
        <v>3244</v>
      </c>
      <c r="I1004" s="25" t="s">
        <v>1554</v>
      </c>
      <c r="J1004" s="25" t="s">
        <v>1623</v>
      </c>
      <c r="K1004" s="25" t="s">
        <v>1537</v>
      </c>
      <c r="L1004" s="25" t="s">
        <v>1623</v>
      </c>
      <c r="M1004" s="25" t="s">
        <v>11</v>
      </c>
      <c r="N1004" s="25" t="s">
        <v>11</v>
      </c>
      <c r="O1004" s="25" t="s">
        <v>11</v>
      </c>
      <c r="P1004" s="25" t="s">
        <v>11</v>
      </c>
      <c r="Q1004" s="25" t="s">
        <v>11</v>
      </c>
      <c r="R1004" s="25" t="s">
        <v>11</v>
      </c>
      <c r="S1004" s="25" t="s">
        <v>11</v>
      </c>
      <c r="T1004" s="25" t="s">
        <v>1651</v>
      </c>
      <c r="U1004" s="25" t="s">
        <v>10</v>
      </c>
      <c r="V1004" s="25" t="s">
        <v>1630</v>
      </c>
      <c r="W1004" s="25" t="s">
        <v>11</v>
      </c>
      <c r="X1004" s="25">
        <v>0</v>
      </c>
      <c r="Y1004" s="25" t="s">
        <v>11</v>
      </c>
      <c r="Z1004" s="25" t="s">
        <v>1539</v>
      </c>
      <c r="AA1004" s="25" t="s">
        <v>11</v>
      </c>
      <c r="AB1004" s="25" t="s">
        <v>11</v>
      </c>
      <c r="AC1004" s="25" t="s">
        <v>11</v>
      </c>
      <c r="AD1004" s="25">
        <v>280</v>
      </c>
      <c r="AE1004" s="25">
        <v>0</v>
      </c>
      <c r="AF1004" s="25">
        <v>1880</v>
      </c>
      <c r="AG1004" s="25" t="s">
        <v>1540</v>
      </c>
    </row>
    <row r="1005" spans="1:33" s="19" customFormat="1">
      <c r="A1005" s="25" t="s">
        <v>2831</v>
      </c>
      <c r="B1005" s="25" t="s">
        <v>2832</v>
      </c>
      <c r="C1005" s="25" t="s">
        <v>1541</v>
      </c>
      <c r="D1005" s="25" t="s">
        <v>11</v>
      </c>
      <c r="E1005" s="25" t="s">
        <v>11</v>
      </c>
      <c r="F1005" s="25" t="s">
        <v>2833</v>
      </c>
      <c r="G1005" s="25" t="s">
        <v>1630</v>
      </c>
      <c r="H1005" s="25" t="s">
        <v>2834</v>
      </c>
      <c r="I1005" s="25" t="s">
        <v>2835</v>
      </c>
      <c r="J1005" s="25" t="s">
        <v>1623</v>
      </c>
      <c r="K1005" s="25" t="s">
        <v>1537</v>
      </c>
      <c r="L1005" s="25" t="s">
        <v>1623</v>
      </c>
      <c r="M1005" s="25" t="s">
        <v>11</v>
      </c>
      <c r="N1005" s="25" t="s">
        <v>11</v>
      </c>
      <c r="O1005" s="25" t="s">
        <v>11</v>
      </c>
      <c r="P1005" s="25" t="s">
        <v>11</v>
      </c>
      <c r="Q1005" s="25" t="s">
        <v>11</v>
      </c>
      <c r="R1005" s="25" t="s">
        <v>11</v>
      </c>
      <c r="S1005" s="25" t="s">
        <v>11</v>
      </c>
      <c r="T1005" s="25" t="s">
        <v>1891</v>
      </c>
      <c r="U1005" s="25" t="s">
        <v>16</v>
      </c>
      <c r="V1005" s="25" t="s">
        <v>11</v>
      </c>
      <c r="W1005" s="25" t="s">
        <v>11</v>
      </c>
      <c r="X1005" s="25">
        <v>0</v>
      </c>
      <c r="Y1005" s="25" t="s">
        <v>11</v>
      </c>
      <c r="Z1005" s="25" t="s">
        <v>1539</v>
      </c>
      <c r="AA1005" s="25" t="s">
        <v>11</v>
      </c>
      <c r="AB1005" s="25" t="s">
        <v>11</v>
      </c>
      <c r="AC1005" s="25" t="s">
        <v>11</v>
      </c>
      <c r="AD1005" s="25">
        <v>280</v>
      </c>
      <c r="AE1005" s="25">
        <v>0</v>
      </c>
      <c r="AF1005" s="25">
        <v>1880</v>
      </c>
      <c r="AG1005" s="25" t="s">
        <v>1540</v>
      </c>
    </row>
    <row r="1006" spans="1:33" s="19" customFormat="1">
      <c r="A1006" s="25" t="s">
        <v>4390</v>
      </c>
      <c r="B1006" s="25" t="s">
        <v>4391</v>
      </c>
      <c r="C1006" s="25" t="s">
        <v>1541</v>
      </c>
      <c r="D1006" s="25" t="s">
        <v>11</v>
      </c>
      <c r="E1006" s="25" t="s">
        <v>11</v>
      </c>
      <c r="F1006" s="25" t="s">
        <v>4392</v>
      </c>
      <c r="G1006" s="25" t="s">
        <v>1566</v>
      </c>
      <c r="H1006" s="25" t="s">
        <v>4393</v>
      </c>
      <c r="I1006" s="25" t="s">
        <v>1571</v>
      </c>
      <c r="J1006" s="25" t="s">
        <v>1032</v>
      </c>
      <c r="K1006" s="25" t="s">
        <v>4394</v>
      </c>
      <c r="L1006" s="25" t="s">
        <v>1623</v>
      </c>
      <c r="M1006" s="25" t="s">
        <v>11</v>
      </c>
      <c r="N1006" s="25" t="s">
        <v>11</v>
      </c>
      <c r="O1006" s="25" t="s">
        <v>4395</v>
      </c>
      <c r="P1006" s="25" t="s">
        <v>11</v>
      </c>
      <c r="Q1006" s="25" t="s">
        <v>11</v>
      </c>
      <c r="R1006" s="25" t="s">
        <v>11</v>
      </c>
      <c r="S1006" s="25" t="s">
        <v>11</v>
      </c>
      <c r="T1006" s="25" t="s">
        <v>1768</v>
      </c>
      <c r="U1006" s="25" t="s">
        <v>16</v>
      </c>
      <c r="V1006" s="25" t="s">
        <v>11</v>
      </c>
      <c r="W1006" s="25" t="s">
        <v>11</v>
      </c>
      <c r="X1006" s="25">
        <v>0</v>
      </c>
      <c r="Y1006" s="25" t="s">
        <v>11</v>
      </c>
      <c r="Z1006" s="25" t="s">
        <v>1539</v>
      </c>
      <c r="AA1006" s="25" t="s">
        <v>11</v>
      </c>
      <c r="AB1006" s="25" t="s">
        <v>11</v>
      </c>
      <c r="AC1006" s="25" t="s">
        <v>11</v>
      </c>
      <c r="AD1006" s="25">
        <v>0</v>
      </c>
      <c r="AE1006" s="25">
        <v>0</v>
      </c>
      <c r="AF1006" s="25">
        <v>3316</v>
      </c>
      <c r="AG1006" s="25" t="s">
        <v>1148</v>
      </c>
    </row>
    <row r="1007" spans="1:33" s="19" customFormat="1">
      <c r="A1007" s="25" t="s">
        <v>1761</v>
      </c>
      <c r="B1007" s="25" t="s">
        <v>1762</v>
      </c>
      <c r="C1007" s="25" t="s">
        <v>1541</v>
      </c>
      <c r="D1007" s="25" t="s">
        <v>11</v>
      </c>
      <c r="E1007" s="25" t="s">
        <v>11</v>
      </c>
      <c r="F1007" s="25" t="s">
        <v>11</v>
      </c>
      <c r="G1007" s="25" t="s">
        <v>11</v>
      </c>
      <c r="H1007" s="25" t="s">
        <v>1763</v>
      </c>
      <c r="I1007" s="25" t="s">
        <v>11</v>
      </c>
      <c r="J1007" s="25" t="s">
        <v>11</v>
      </c>
      <c r="K1007" s="25" t="s">
        <v>11</v>
      </c>
      <c r="L1007" s="25" t="s">
        <v>1623</v>
      </c>
      <c r="M1007" s="25" t="s">
        <v>11</v>
      </c>
      <c r="N1007" s="25" t="s">
        <v>11</v>
      </c>
      <c r="O1007" s="25" t="s">
        <v>11</v>
      </c>
      <c r="P1007" s="25" t="s">
        <v>11</v>
      </c>
      <c r="Q1007" s="25" t="s">
        <v>11</v>
      </c>
      <c r="R1007" s="25" t="s">
        <v>11</v>
      </c>
      <c r="S1007" s="25" t="s">
        <v>11</v>
      </c>
      <c r="T1007" s="25" t="s">
        <v>1764</v>
      </c>
      <c r="U1007" s="25" t="s">
        <v>14</v>
      </c>
      <c r="V1007" s="25" t="s">
        <v>11</v>
      </c>
      <c r="W1007" s="25" t="s">
        <v>11</v>
      </c>
      <c r="X1007" s="25">
        <v>0</v>
      </c>
      <c r="Y1007" s="25" t="s">
        <v>11</v>
      </c>
      <c r="Z1007" s="25" t="s">
        <v>1539</v>
      </c>
      <c r="AA1007" s="25" t="s">
        <v>11</v>
      </c>
      <c r="AB1007" s="25" t="s">
        <v>11</v>
      </c>
      <c r="AC1007" s="25" t="s">
        <v>11</v>
      </c>
      <c r="AD1007" s="25">
        <v>0</v>
      </c>
      <c r="AE1007" s="25">
        <v>0</v>
      </c>
      <c r="AF1007" s="25">
        <v>22749.98</v>
      </c>
      <c r="AG1007" s="25" t="s">
        <v>7614</v>
      </c>
    </row>
    <row r="1008" spans="1:33" s="19" customFormat="1">
      <c r="A1008" s="25" t="s">
        <v>2124</v>
      </c>
      <c r="B1008" s="25" t="s">
        <v>2125</v>
      </c>
      <c r="C1008" s="25" t="s">
        <v>1541</v>
      </c>
      <c r="D1008" s="25" t="s">
        <v>11</v>
      </c>
      <c r="E1008" s="25" t="s">
        <v>11</v>
      </c>
      <c r="F1008" s="25" t="s">
        <v>11</v>
      </c>
      <c r="G1008" s="25" t="s">
        <v>11</v>
      </c>
      <c r="H1008" s="25" t="s">
        <v>2126</v>
      </c>
      <c r="I1008" s="25" t="s">
        <v>11</v>
      </c>
      <c r="J1008" s="25" t="s">
        <v>11</v>
      </c>
      <c r="K1008" s="25" t="s">
        <v>11</v>
      </c>
      <c r="L1008" s="25" t="s">
        <v>1623</v>
      </c>
      <c r="M1008" s="25" t="s">
        <v>11</v>
      </c>
      <c r="N1008" s="25" t="s">
        <v>11</v>
      </c>
      <c r="O1008" s="25" t="s">
        <v>11</v>
      </c>
      <c r="P1008" s="25" t="s">
        <v>11</v>
      </c>
      <c r="Q1008" s="25" t="s">
        <v>11</v>
      </c>
      <c r="R1008" s="25" t="s">
        <v>11</v>
      </c>
      <c r="S1008" s="25" t="s">
        <v>11</v>
      </c>
      <c r="T1008" s="25" t="s">
        <v>1670</v>
      </c>
      <c r="U1008" s="25" t="s">
        <v>13</v>
      </c>
      <c r="V1008" s="25" t="s">
        <v>11</v>
      </c>
      <c r="W1008" s="25" t="s">
        <v>11</v>
      </c>
      <c r="X1008" s="25">
        <v>0</v>
      </c>
      <c r="Y1008" s="25" t="s">
        <v>11</v>
      </c>
      <c r="Z1008" s="25" t="s">
        <v>1539</v>
      </c>
      <c r="AA1008" s="25" t="s">
        <v>11</v>
      </c>
      <c r="AB1008" s="25" t="s">
        <v>11</v>
      </c>
      <c r="AC1008" s="25" t="s">
        <v>11</v>
      </c>
      <c r="AD1008" s="25">
        <v>380</v>
      </c>
      <c r="AE1008" s="25">
        <v>0</v>
      </c>
      <c r="AF1008" s="25">
        <v>4055.63</v>
      </c>
      <c r="AG1008" s="25" t="s">
        <v>7615</v>
      </c>
    </row>
    <row r="1009" spans="1:33" s="19" customFormat="1">
      <c r="A1009" s="25" t="s">
        <v>3327</v>
      </c>
      <c r="B1009" s="25" t="s">
        <v>3328</v>
      </c>
      <c r="C1009" s="25" t="s">
        <v>1541</v>
      </c>
      <c r="D1009" s="25" t="s">
        <v>11</v>
      </c>
      <c r="E1009" s="25" t="s">
        <v>11</v>
      </c>
      <c r="F1009" s="25" t="s">
        <v>11</v>
      </c>
      <c r="G1009" s="25" t="s">
        <v>11</v>
      </c>
      <c r="H1009" s="25" t="s">
        <v>3329</v>
      </c>
      <c r="I1009" s="25" t="s">
        <v>11</v>
      </c>
      <c r="J1009" s="25" t="s">
        <v>11</v>
      </c>
      <c r="K1009" s="25" t="s">
        <v>11</v>
      </c>
      <c r="L1009" s="25" t="s">
        <v>1623</v>
      </c>
      <c r="M1009" s="25" t="s">
        <v>11</v>
      </c>
      <c r="N1009" s="25" t="s">
        <v>11</v>
      </c>
      <c r="O1009" s="25" t="s">
        <v>11</v>
      </c>
      <c r="P1009" s="25" t="s">
        <v>11</v>
      </c>
      <c r="Q1009" s="25" t="s">
        <v>11</v>
      </c>
      <c r="R1009" s="25" t="s">
        <v>11</v>
      </c>
      <c r="S1009" s="25" t="s">
        <v>11</v>
      </c>
      <c r="T1009" s="25" t="s">
        <v>1651</v>
      </c>
      <c r="U1009" s="25" t="s">
        <v>10</v>
      </c>
      <c r="V1009" s="25" t="s">
        <v>11</v>
      </c>
      <c r="W1009" s="25" t="s">
        <v>11</v>
      </c>
      <c r="X1009" s="25">
        <v>0</v>
      </c>
      <c r="Y1009" s="25" t="s">
        <v>11</v>
      </c>
      <c r="Z1009" s="25" t="s">
        <v>1539</v>
      </c>
      <c r="AA1009" s="25" t="s">
        <v>11</v>
      </c>
      <c r="AB1009" s="25" t="s">
        <v>11</v>
      </c>
      <c r="AC1009" s="25" t="s">
        <v>11</v>
      </c>
      <c r="AD1009" s="25">
        <v>0</v>
      </c>
      <c r="AE1009" s="25">
        <v>0</v>
      </c>
      <c r="AF1009" s="25">
        <v>29575</v>
      </c>
      <c r="AG1009" s="25" t="s">
        <v>7616</v>
      </c>
    </row>
    <row r="1010" spans="1:33" s="19" customFormat="1">
      <c r="A1010" s="25" t="s">
        <v>2883</v>
      </c>
      <c r="B1010" s="25" t="s">
        <v>2884</v>
      </c>
      <c r="C1010" s="25" t="s">
        <v>1541</v>
      </c>
      <c r="D1010" s="25" t="s">
        <v>11</v>
      </c>
      <c r="E1010" s="25" t="s">
        <v>11</v>
      </c>
      <c r="F1010" s="25" t="s">
        <v>11</v>
      </c>
      <c r="G1010" s="25" t="s">
        <v>11</v>
      </c>
      <c r="H1010" s="25" t="s">
        <v>2885</v>
      </c>
      <c r="I1010" s="25" t="s">
        <v>11</v>
      </c>
      <c r="J1010" s="25" t="s">
        <v>11</v>
      </c>
      <c r="K1010" s="25" t="s">
        <v>11</v>
      </c>
      <c r="L1010" s="25" t="s">
        <v>1623</v>
      </c>
      <c r="M1010" s="25" t="s">
        <v>11</v>
      </c>
      <c r="N1010" s="25" t="s">
        <v>11</v>
      </c>
      <c r="O1010" s="25" t="s">
        <v>11</v>
      </c>
      <c r="P1010" s="25" t="s">
        <v>11</v>
      </c>
      <c r="Q1010" s="25" t="s">
        <v>11</v>
      </c>
      <c r="R1010" s="25" t="s">
        <v>11</v>
      </c>
      <c r="S1010" s="25" t="s">
        <v>11</v>
      </c>
      <c r="T1010" s="25" t="s">
        <v>1729</v>
      </c>
      <c r="U1010" s="25" t="s">
        <v>10</v>
      </c>
      <c r="V1010" s="25" t="s">
        <v>11</v>
      </c>
      <c r="W1010" s="25" t="s">
        <v>11</v>
      </c>
      <c r="X1010" s="25">
        <v>0</v>
      </c>
      <c r="Y1010" s="25" t="s">
        <v>11</v>
      </c>
      <c r="Z1010" s="25" t="s">
        <v>1645</v>
      </c>
      <c r="AA1010" s="25" t="s">
        <v>2886</v>
      </c>
      <c r="AB1010" s="25" t="s">
        <v>1716</v>
      </c>
      <c r="AC1010" s="25" t="s">
        <v>11</v>
      </c>
      <c r="AD1010" s="25">
        <v>0</v>
      </c>
      <c r="AE1010" s="25">
        <v>0</v>
      </c>
      <c r="AF1010" s="25">
        <v>0</v>
      </c>
      <c r="AG1010" s="25" t="s">
        <v>7</v>
      </c>
    </row>
    <row r="1011" spans="1:33" s="19" customFormat="1">
      <c r="A1011" s="25" t="s">
        <v>2770</v>
      </c>
      <c r="B1011" s="25" t="s">
        <v>2771</v>
      </c>
      <c r="C1011" s="25" t="s">
        <v>1541</v>
      </c>
      <c r="D1011" s="25" t="s">
        <v>11</v>
      </c>
      <c r="E1011" s="25" t="s">
        <v>11</v>
      </c>
      <c r="F1011" s="25" t="s">
        <v>2772</v>
      </c>
      <c r="G1011" s="25" t="s">
        <v>1564</v>
      </c>
      <c r="H1011" s="25" t="s">
        <v>2773</v>
      </c>
      <c r="I1011" s="25" t="s">
        <v>1554</v>
      </c>
      <c r="J1011" s="25" t="s">
        <v>1623</v>
      </c>
      <c r="K1011" s="25" t="s">
        <v>1551</v>
      </c>
      <c r="L1011" s="25" t="s">
        <v>1623</v>
      </c>
      <c r="M1011" s="25" t="s">
        <v>11</v>
      </c>
      <c r="N1011" s="25" t="s">
        <v>11</v>
      </c>
      <c r="O1011" s="25" t="s">
        <v>11</v>
      </c>
      <c r="P1011" s="25" t="s">
        <v>11</v>
      </c>
      <c r="Q1011" s="25" t="s">
        <v>11</v>
      </c>
      <c r="R1011" s="25" t="s">
        <v>11</v>
      </c>
      <c r="S1011" s="25" t="s">
        <v>11</v>
      </c>
      <c r="T1011" s="25" t="s">
        <v>1891</v>
      </c>
      <c r="U1011" s="25" t="s">
        <v>10</v>
      </c>
      <c r="V1011" s="25" t="s">
        <v>11</v>
      </c>
      <c r="W1011" s="25" t="s">
        <v>11</v>
      </c>
      <c r="X1011" s="25">
        <v>0</v>
      </c>
      <c r="Y1011" s="25" t="s">
        <v>11</v>
      </c>
      <c r="Z1011" s="25" t="s">
        <v>1539</v>
      </c>
      <c r="AA1011" s="25" t="s">
        <v>11</v>
      </c>
      <c r="AB1011" s="25" t="s">
        <v>11</v>
      </c>
      <c r="AC1011" s="25" t="s">
        <v>11</v>
      </c>
      <c r="AD1011" s="25">
        <v>0</v>
      </c>
      <c r="AE1011" s="25">
        <v>0</v>
      </c>
      <c r="AF1011" s="25">
        <v>3316</v>
      </c>
      <c r="AG1011" s="25" t="s">
        <v>1148</v>
      </c>
    </row>
    <row r="1012" spans="1:33" s="19" customFormat="1">
      <c r="A1012" s="25" t="s">
        <v>2412</v>
      </c>
      <c r="B1012" s="25" t="s">
        <v>2413</v>
      </c>
      <c r="C1012" s="25" t="s">
        <v>1536</v>
      </c>
      <c r="D1012" s="25" t="s">
        <v>11</v>
      </c>
      <c r="E1012" s="25" t="s">
        <v>11</v>
      </c>
      <c r="F1012" s="25" t="s">
        <v>11</v>
      </c>
      <c r="G1012" s="25" t="s">
        <v>11</v>
      </c>
      <c r="H1012" s="25" t="s">
        <v>2414</v>
      </c>
      <c r="I1012" s="25" t="s">
        <v>1547</v>
      </c>
      <c r="J1012" s="25" t="s">
        <v>1623</v>
      </c>
      <c r="K1012" s="25" t="s">
        <v>1553</v>
      </c>
      <c r="L1012" s="25" t="s">
        <v>1623</v>
      </c>
      <c r="M1012" s="25" t="s">
        <v>11</v>
      </c>
      <c r="N1012" s="25" t="s">
        <v>11</v>
      </c>
      <c r="O1012" s="25" t="s">
        <v>11</v>
      </c>
      <c r="P1012" s="25" t="s">
        <v>11</v>
      </c>
      <c r="Q1012" s="25" t="s">
        <v>11</v>
      </c>
      <c r="R1012" s="25" t="s">
        <v>11</v>
      </c>
      <c r="S1012" s="25" t="s">
        <v>11</v>
      </c>
      <c r="T1012" s="25" t="s">
        <v>11</v>
      </c>
      <c r="U1012" s="25" t="s">
        <v>1544</v>
      </c>
      <c r="V1012" s="25" t="s">
        <v>11</v>
      </c>
      <c r="W1012" s="25" t="s">
        <v>11</v>
      </c>
      <c r="X1012" s="25">
        <v>0</v>
      </c>
      <c r="Y1012" s="25" t="s">
        <v>11</v>
      </c>
      <c r="Z1012" s="25" t="s">
        <v>1539</v>
      </c>
      <c r="AA1012" s="25" t="s">
        <v>11</v>
      </c>
      <c r="AB1012" s="25" t="s">
        <v>11</v>
      </c>
      <c r="AC1012" s="25" t="s">
        <v>11</v>
      </c>
      <c r="AD1012" s="25">
        <v>0</v>
      </c>
      <c r="AE1012" s="25">
        <v>0</v>
      </c>
      <c r="AF1012" s="25">
        <v>980</v>
      </c>
      <c r="AG1012" s="25" t="s">
        <v>1545</v>
      </c>
    </row>
    <row r="1013" spans="1:33" s="19" customFormat="1">
      <c r="A1013" s="25" t="s">
        <v>3940</v>
      </c>
      <c r="B1013" s="25" t="s">
        <v>3941</v>
      </c>
      <c r="C1013" s="25" t="s">
        <v>1541</v>
      </c>
      <c r="D1013" s="25" t="s">
        <v>11</v>
      </c>
      <c r="E1013" s="25" t="s">
        <v>11</v>
      </c>
      <c r="F1013" s="25" t="s">
        <v>11</v>
      </c>
      <c r="G1013" s="25" t="s">
        <v>11</v>
      </c>
      <c r="H1013" s="25" t="s">
        <v>3942</v>
      </c>
      <c r="I1013" s="25" t="s">
        <v>11</v>
      </c>
      <c r="J1013" s="25" t="s">
        <v>11</v>
      </c>
      <c r="K1013" s="25" t="s">
        <v>11</v>
      </c>
      <c r="L1013" s="25" t="s">
        <v>1623</v>
      </c>
      <c r="M1013" s="25" t="s">
        <v>11</v>
      </c>
      <c r="N1013" s="25" t="s">
        <v>11</v>
      </c>
      <c r="O1013" s="25" t="s">
        <v>11</v>
      </c>
      <c r="P1013" s="25" t="s">
        <v>11</v>
      </c>
      <c r="Q1013" s="25" t="s">
        <v>11</v>
      </c>
      <c r="R1013" s="25" t="s">
        <v>11</v>
      </c>
      <c r="S1013" s="25" t="s">
        <v>11</v>
      </c>
      <c r="T1013" s="25" t="s">
        <v>1670</v>
      </c>
      <c r="U1013" s="25" t="s">
        <v>10</v>
      </c>
      <c r="V1013" s="25" t="s">
        <v>11</v>
      </c>
      <c r="W1013" s="25" t="s">
        <v>11</v>
      </c>
      <c r="X1013" s="25">
        <v>0</v>
      </c>
      <c r="Y1013" s="25" t="s">
        <v>11</v>
      </c>
      <c r="Z1013" s="25" t="s">
        <v>1539</v>
      </c>
      <c r="AA1013" s="25" t="s">
        <v>11</v>
      </c>
      <c r="AB1013" s="25" t="s">
        <v>11</v>
      </c>
      <c r="AC1013" s="25" t="s">
        <v>11</v>
      </c>
      <c r="AD1013" s="25">
        <v>230</v>
      </c>
      <c r="AE1013" s="25">
        <v>0</v>
      </c>
      <c r="AF1013" s="25">
        <v>30975.07</v>
      </c>
      <c r="AG1013" s="25" t="s">
        <v>7617</v>
      </c>
    </row>
    <row r="1014" spans="1:33" s="19" customFormat="1">
      <c r="A1014" s="25" t="s">
        <v>1950</v>
      </c>
      <c r="B1014" s="25" t="s">
        <v>1951</v>
      </c>
      <c r="C1014" s="25" t="s">
        <v>1536</v>
      </c>
      <c r="D1014" s="25" t="s">
        <v>11</v>
      </c>
      <c r="E1014" s="25" t="s">
        <v>11</v>
      </c>
      <c r="F1014" s="25" t="s">
        <v>11</v>
      </c>
      <c r="G1014" s="25" t="s">
        <v>11</v>
      </c>
      <c r="H1014" s="25" t="s">
        <v>1947</v>
      </c>
      <c r="I1014" s="25" t="s">
        <v>1542</v>
      </c>
      <c r="J1014" s="25" t="s">
        <v>11</v>
      </c>
      <c r="K1014" s="25" t="s">
        <v>1952</v>
      </c>
      <c r="L1014" s="25" t="s">
        <v>1623</v>
      </c>
      <c r="M1014" s="25" t="s">
        <v>11</v>
      </c>
      <c r="N1014" s="25" t="s">
        <v>11</v>
      </c>
      <c r="O1014" s="25" t="s">
        <v>11</v>
      </c>
      <c r="P1014" s="25" t="s">
        <v>11</v>
      </c>
      <c r="Q1014" s="25" t="s">
        <v>11</v>
      </c>
      <c r="R1014" s="25" t="s">
        <v>11</v>
      </c>
      <c r="S1014" s="25" t="s">
        <v>11</v>
      </c>
      <c r="T1014" s="25" t="s">
        <v>1949</v>
      </c>
      <c r="U1014" s="25" t="s">
        <v>14</v>
      </c>
      <c r="V1014" s="25" t="s">
        <v>11</v>
      </c>
      <c r="W1014" s="25" t="s">
        <v>11</v>
      </c>
      <c r="X1014" s="25">
        <v>0</v>
      </c>
      <c r="Y1014" s="25" t="s">
        <v>11</v>
      </c>
      <c r="Z1014" s="25" t="s">
        <v>1539</v>
      </c>
      <c r="AA1014" s="25" t="s">
        <v>11</v>
      </c>
      <c r="AB1014" s="25" t="s">
        <v>11</v>
      </c>
      <c r="AC1014" s="25" t="s">
        <v>11</v>
      </c>
      <c r="AD1014" s="25">
        <v>0</v>
      </c>
      <c r="AE1014" s="25">
        <v>0</v>
      </c>
      <c r="AF1014" s="25">
        <v>32646.27</v>
      </c>
      <c r="AG1014" s="25" t="s">
        <v>7618</v>
      </c>
    </row>
    <row r="1015" spans="1:33" s="19" customFormat="1">
      <c r="A1015" s="25" t="s">
        <v>1871</v>
      </c>
      <c r="B1015" s="25" t="s">
        <v>1872</v>
      </c>
      <c r="C1015" s="25" t="s">
        <v>1541</v>
      </c>
      <c r="D1015" s="25" t="s">
        <v>11</v>
      </c>
      <c r="E1015" s="25" t="s">
        <v>11</v>
      </c>
      <c r="F1015" s="25" t="s">
        <v>11</v>
      </c>
      <c r="G1015" s="25" t="s">
        <v>11</v>
      </c>
      <c r="H1015" s="25" t="s">
        <v>1873</v>
      </c>
      <c r="I1015" s="25" t="s">
        <v>11</v>
      </c>
      <c r="J1015" s="25" t="s">
        <v>11</v>
      </c>
      <c r="K1015" s="25" t="s">
        <v>11</v>
      </c>
      <c r="L1015" s="25" t="s">
        <v>1623</v>
      </c>
      <c r="M1015" s="25" t="s">
        <v>11</v>
      </c>
      <c r="N1015" s="25" t="s">
        <v>11</v>
      </c>
      <c r="O1015" s="25" t="s">
        <v>11</v>
      </c>
      <c r="P1015" s="25" t="s">
        <v>11</v>
      </c>
      <c r="Q1015" s="25" t="s">
        <v>11</v>
      </c>
      <c r="R1015" s="25" t="s">
        <v>11</v>
      </c>
      <c r="S1015" s="25" t="s">
        <v>11</v>
      </c>
      <c r="T1015" s="25" t="s">
        <v>1670</v>
      </c>
      <c r="U1015" s="25" t="s">
        <v>12</v>
      </c>
      <c r="V1015" s="25" t="s">
        <v>11</v>
      </c>
      <c r="W1015" s="25" t="s">
        <v>11</v>
      </c>
      <c r="X1015" s="25">
        <v>0</v>
      </c>
      <c r="Y1015" s="25" t="s">
        <v>11</v>
      </c>
      <c r="Z1015" s="25" t="s">
        <v>1539</v>
      </c>
      <c r="AA1015" s="25" t="s">
        <v>11</v>
      </c>
      <c r="AB1015" s="25" t="s">
        <v>11</v>
      </c>
      <c r="AC1015" s="25" t="s">
        <v>11</v>
      </c>
      <c r="AD1015" s="25">
        <v>1120</v>
      </c>
      <c r="AE1015" s="25">
        <v>0</v>
      </c>
      <c r="AF1015" s="25">
        <v>11199.98</v>
      </c>
      <c r="AG1015" s="25" t="s">
        <v>7619</v>
      </c>
    </row>
    <row r="1016" spans="1:33" s="19" customFormat="1">
      <c r="A1016" s="25" t="s">
        <v>2675</v>
      </c>
      <c r="B1016" s="25" t="s">
        <v>2676</v>
      </c>
      <c r="C1016" s="25" t="s">
        <v>1536</v>
      </c>
      <c r="D1016" s="25" t="s">
        <v>11</v>
      </c>
      <c r="E1016" s="25" t="s">
        <v>11</v>
      </c>
      <c r="F1016" s="25" t="s">
        <v>2677</v>
      </c>
      <c r="G1016" s="25" t="s">
        <v>1556</v>
      </c>
      <c r="H1016" s="25" t="s">
        <v>2678</v>
      </c>
      <c r="I1016" s="25" t="s">
        <v>1547</v>
      </c>
      <c r="J1016" s="25" t="s">
        <v>1623</v>
      </c>
      <c r="K1016" s="25" t="s">
        <v>1689</v>
      </c>
      <c r="L1016" s="25" t="s">
        <v>2329</v>
      </c>
      <c r="M1016" s="25" t="s">
        <v>11</v>
      </c>
      <c r="N1016" s="25" t="s">
        <v>11</v>
      </c>
      <c r="O1016" s="25" t="s">
        <v>11</v>
      </c>
      <c r="P1016" s="25" t="s">
        <v>11</v>
      </c>
      <c r="Q1016" s="25" t="s">
        <v>11</v>
      </c>
      <c r="R1016" s="25" t="s">
        <v>11</v>
      </c>
      <c r="S1016" s="25" t="s">
        <v>11</v>
      </c>
      <c r="T1016" s="25" t="s">
        <v>11</v>
      </c>
      <c r="U1016" s="25" t="s">
        <v>16</v>
      </c>
      <c r="V1016" s="25" t="s">
        <v>11</v>
      </c>
      <c r="W1016" s="25" t="s">
        <v>11</v>
      </c>
      <c r="X1016" s="25">
        <v>0</v>
      </c>
      <c r="Y1016" s="25" t="s">
        <v>11</v>
      </c>
      <c r="Z1016" s="25" t="s">
        <v>1539</v>
      </c>
      <c r="AA1016" s="25" t="s">
        <v>11</v>
      </c>
      <c r="AB1016" s="25" t="s">
        <v>11</v>
      </c>
      <c r="AC1016" s="25" t="s">
        <v>11</v>
      </c>
      <c r="AD1016" s="25">
        <v>0</v>
      </c>
      <c r="AE1016" s="25">
        <v>0</v>
      </c>
      <c r="AF1016" s="25">
        <v>760</v>
      </c>
      <c r="AG1016" s="25" t="s">
        <v>1147</v>
      </c>
    </row>
    <row r="1017" spans="1:33" s="19" customFormat="1">
      <c r="A1017" s="25" t="s">
        <v>4791</v>
      </c>
      <c r="B1017" s="25" t="s">
        <v>4792</v>
      </c>
      <c r="C1017" s="25" t="s">
        <v>1541</v>
      </c>
      <c r="D1017" s="25" t="s">
        <v>11</v>
      </c>
      <c r="E1017" s="25" t="s">
        <v>11</v>
      </c>
      <c r="F1017" s="25" t="s">
        <v>4793</v>
      </c>
      <c r="G1017" s="25" t="s">
        <v>1966</v>
      </c>
      <c r="H1017" s="25" t="s">
        <v>4794</v>
      </c>
      <c r="I1017" s="25" t="s">
        <v>1797</v>
      </c>
      <c r="J1017" s="25" t="s">
        <v>1623</v>
      </c>
      <c r="K1017" s="25" t="s">
        <v>3947</v>
      </c>
      <c r="L1017" s="25" t="s">
        <v>1623</v>
      </c>
      <c r="M1017" s="25" t="s">
        <v>11</v>
      </c>
      <c r="N1017" s="25" t="s">
        <v>11</v>
      </c>
      <c r="O1017" s="25" t="s">
        <v>4795</v>
      </c>
      <c r="P1017" s="25" t="s">
        <v>11</v>
      </c>
      <c r="Q1017" s="25" t="s">
        <v>4794</v>
      </c>
      <c r="R1017" s="25" t="s">
        <v>11</v>
      </c>
      <c r="S1017" s="25" t="s">
        <v>11</v>
      </c>
      <c r="T1017" s="25" t="s">
        <v>1852</v>
      </c>
      <c r="U1017" s="25" t="s">
        <v>1544</v>
      </c>
      <c r="V1017" s="25" t="s">
        <v>11</v>
      </c>
      <c r="W1017" s="25" t="s">
        <v>11</v>
      </c>
      <c r="X1017" s="25">
        <v>0</v>
      </c>
      <c r="Y1017" s="25" t="s">
        <v>11</v>
      </c>
      <c r="Z1017" s="25" t="s">
        <v>1539</v>
      </c>
      <c r="AA1017" s="25" t="s">
        <v>11</v>
      </c>
      <c r="AB1017" s="25" t="s">
        <v>11</v>
      </c>
      <c r="AC1017" s="25" t="s">
        <v>11</v>
      </c>
      <c r="AD1017" s="25">
        <v>230</v>
      </c>
      <c r="AE1017" s="25">
        <v>0</v>
      </c>
      <c r="AF1017" s="25">
        <v>780</v>
      </c>
      <c r="AG1017" s="25" t="s">
        <v>7163</v>
      </c>
    </row>
    <row r="1018" spans="1:33" s="19" customFormat="1">
      <c r="A1018" s="25" t="s">
        <v>5047</v>
      </c>
      <c r="B1018" s="25" t="s">
        <v>5048</v>
      </c>
      <c r="C1018" s="25" t="s">
        <v>1541</v>
      </c>
      <c r="D1018" s="25" t="s">
        <v>11</v>
      </c>
      <c r="E1018" s="25" t="s">
        <v>11</v>
      </c>
      <c r="F1018" s="25" t="s">
        <v>11</v>
      </c>
      <c r="G1018" s="25" t="s">
        <v>11</v>
      </c>
      <c r="H1018" s="25" t="s">
        <v>5049</v>
      </c>
      <c r="I1018" s="25" t="s">
        <v>11</v>
      </c>
      <c r="J1018" s="25" t="s">
        <v>11</v>
      </c>
      <c r="K1018" s="25" t="s">
        <v>11</v>
      </c>
      <c r="L1018" s="25" t="s">
        <v>1623</v>
      </c>
      <c r="M1018" s="25" t="s">
        <v>11</v>
      </c>
      <c r="N1018" s="25" t="s">
        <v>11</v>
      </c>
      <c r="O1018" s="25" t="s">
        <v>11</v>
      </c>
      <c r="P1018" s="25" t="s">
        <v>11</v>
      </c>
      <c r="Q1018" s="25" t="s">
        <v>11</v>
      </c>
      <c r="R1018" s="25" t="s">
        <v>11</v>
      </c>
      <c r="S1018" s="25" t="s">
        <v>11</v>
      </c>
      <c r="T1018" s="25" t="s">
        <v>1670</v>
      </c>
      <c r="U1018" s="25" t="s">
        <v>13</v>
      </c>
      <c r="V1018" s="25" t="s">
        <v>11</v>
      </c>
      <c r="W1018" s="25" t="s">
        <v>11</v>
      </c>
      <c r="X1018" s="25">
        <v>0</v>
      </c>
      <c r="Y1018" s="25" t="s">
        <v>11</v>
      </c>
      <c r="Z1018" s="25" t="s">
        <v>1539</v>
      </c>
      <c r="AA1018" s="25" t="s">
        <v>11</v>
      </c>
      <c r="AB1018" s="25" t="s">
        <v>11</v>
      </c>
      <c r="AC1018" s="25" t="s">
        <v>11</v>
      </c>
      <c r="AD1018" s="25">
        <v>0</v>
      </c>
      <c r="AE1018" s="25">
        <v>0</v>
      </c>
      <c r="AF1018" s="25">
        <v>5590.96</v>
      </c>
      <c r="AG1018" s="25" t="s">
        <v>7620</v>
      </c>
    </row>
    <row r="1019" spans="1:33" s="19" customFormat="1">
      <c r="A1019" s="25" t="s">
        <v>4960</v>
      </c>
      <c r="B1019" s="25" t="s">
        <v>4961</v>
      </c>
      <c r="C1019" s="25" t="s">
        <v>1541</v>
      </c>
      <c r="D1019" s="25" t="s">
        <v>11</v>
      </c>
      <c r="E1019" s="25" t="s">
        <v>11</v>
      </c>
      <c r="F1019" s="25" t="s">
        <v>4962</v>
      </c>
      <c r="G1019" s="25" t="s">
        <v>1630</v>
      </c>
      <c r="H1019" s="25" t="s">
        <v>4963</v>
      </c>
      <c r="I1019" s="25" t="s">
        <v>1554</v>
      </c>
      <c r="J1019" s="25" t="s">
        <v>1623</v>
      </c>
      <c r="K1019" s="25" t="s">
        <v>2163</v>
      </c>
      <c r="L1019" s="25" t="s">
        <v>1623</v>
      </c>
      <c r="M1019" s="25" t="s">
        <v>11</v>
      </c>
      <c r="N1019" s="25" t="s">
        <v>11</v>
      </c>
      <c r="O1019" s="25" t="s">
        <v>4963</v>
      </c>
      <c r="P1019" s="25" t="s">
        <v>11</v>
      </c>
      <c r="Q1019" s="25" t="s">
        <v>11</v>
      </c>
      <c r="R1019" s="25" t="s">
        <v>11</v>
      </c>
      <c r="S1019" s="25" t="s">
        <v>11</v>
      </c>
      <c r="T1019" s="25" t="s">
        <v>1775</v>
      </c>
      <c r="U1019" s="25" t="s">
        <v>16</v>
      </c>
      <c r="V1019" s="25" t="s">
        <v>11</v>
      </c>
      <c r="W1019" s="25" t="s">
        <v>11</v>
      </c>
      <c r="X1019" s="25">
        <v>0</v>
      </c>
      <c r="Y1019" s="25" t="s">
        <v>11</v>
      </c>
      <c r="Z1019" s="25" t="s">
        <v>1539</v>
      </c>
      <c r="AA1019" s="25" t="s">
        <v>11</v>
      </c>
      <c r="AB1019" s="25" t="s">
        <v>11</v>
      </c>
      <c r="AC1019" s="25" t="s">
        <v>11</v>
      </c>
      <c r="AD1019" s="25">
        <v>560</v>
      </c>
      <c r="AE1019" s="25">
        <v>0</v>
      </c>
      <c r="AF1019" s="25">
        <v>56800</v>
      </c>
      <c r="AG1019" s="25" t="s">
        <v>4964</v>
      </c>
    </row>
    <row r="1020" spans="1:33" s="19" customFormat="1">
      <c r="A1020" s="25" t="s">
        <v>5085</v>
      </c>
      <c r="B1020" s="25" t="s">
        <v>5086</v>
      </c>
      <c r="C1020" s="25" t="s">
        <v>1536</v>
      </c>
      <c r="D1020" s="25" t="s">
        <v>11</v>
      </c>
      <c r="E1020" s="25" t="s">
        <v>11</v>
      </c>
      <c r="F1020" s="25" t="s">
        <v>11</v>
      </c>
      <c r="G1020" s="25" t="s">
        <v>11</v>
      </c>
      <c r="H1020" s="25" t="s">
        <v>5087</v>
      </c>
      <c r="I1020" s="25" t="s">
        <v>1797</v>
      </c>
      <c r="J1020" s="25" t="s">
        <v>1623</v>
      </c>
      <c r="K1020" s="25" t="s">
        <v>1551</v>
      </c>
      <c r="L1020" s="25" t="s">
        <v>1623</v>
      </c>
      <c r="M1020" s="25" t="s">
        <v>11</v>
      </c>
      <c r="N1020" s="25" t="s">
        <v>11</v>
      </c>
      <c r="O1020" s="25" t="s">
        <v>11</v>
      </c>
      <c r="P1020" s="25" t="s">
        <v>11</v>
      </c>
      <c r="Q1020" s="25" t="s">
        <v>5087</v>
      </c>
      <c r="R1020" s="25" t="s">
        <v>11</v>
      </c>
      <c r="S1020" s="25" t="s">
        <v>11</v>
      </c>
      <c r="T1020" s="25" t="s">
        <v>1852</v>
      </c>
      <c r="U1020" s="25" t="s">
        <v>1544</v>
      </c>
      <c r="V1020" s="25" t="s">
        <v>11</v>
      </c>
      <c r="W1020" s="25" t="s">
        <v>11</v>
      </c>
      <c r="X1020" s="25">
        <v>0</v>
      </c>
      <c r="Y1020" s="25" t="s">
        <v>11</v>
      </c>
      <c r="Z1020" s="25" t="s">
        <v>1539</v>
      </c>
      <c r="AA1020" s="25" t="s">
        <v>11</v>
      </c>
      <c r="AB1020" s="25" t="s">
        <v>11</v>
      </c>
      <c r="AC1020" s="25" t="s">
        <v>11</v>
      </c>
      <c r="AD1020" s="25">
        <v>460</v>
      </c>
      <c r="AE1020" s="25">
        <v>0</v>
      </c>
      <c r="AF1020" s="25">
        <v>760</v>
      </c>
      <c r="AG1020" s="25" t="s">
        <v>1986</v>
      </c>
    </row>
    <row r="1021" spans="1:33" s="19" customFormat="1">
      <c r="A1021" s="25" t="s">
        <v>3283</v>
      </c>
      <c r="B1021" s="25" t="s">
        <v>3284</v>
      </c>
      <c r="C1021" s="25" t="s">
        <v>1536</v>
      </c>
      <c r="D1021" s="25" t="s">
        <v>11</v>
      </c>
      <c r="E1021" s="25" t="s">
        <v>11</v>
      </c>
      <c r="F1021" s="25" t="s">
        <v>3285</v>
      </c>
      <c r="G1021" s="25" t="s">
        <v>1556</v>
      </c>
      <c r="H1021" s="25" t="s">
        <v>3286</v>
      </c>
      <c r="I1021" s="25" t="s">
        <v>1561</v>
      </c>
      <c r="J1021" s="25" t="s">
        <v>1623</v>
      </c>
      <c r="K1021" s="25" t="s">
        <v>1559</v>
      </c>
      <c r="L1021" s="25" t="s">
        <v>1623</v>
      </c>
      <c r="M1021" s="25" t="s">
        <v>11</v>
      </c>
      <c r="N1021" s="25" t="s">
        <v>11</v>
      </c>
      <c r="O1021" s="25" t="s">
        <v>11</v>
      </c>
      <c r="P1021" s="25" t="s">
        <v>11</v>
      </c>
      <c r="Q1021" s="25" t="s">
        <v>11</v>
      </c>
      <c r="R1021" s="25" t="s">
        <v>11</v>
      </c>
      <c r="S1021" s="25" t="s">
        <v>11</v>
      </c>
      <c r="T1021" s="25" t="s">
        <v>11</v>
      </c>
      <c r="U1021" s="25" t="s">
        <v>1563</v>
      </c>
      <c r="V1021" s="25" t="s">
        <v>11</v>
      </c>
      <c r="W1021" s="25" t="s">
        <v>11</v>
      </c>
      <c r="X1021" s="25">
        <v>0</v>
      </c>
      <c r="Y1021" s="25" t="s">
        <v>11</v>
      </c>
      <c r="Z1021" s="25" t="s">
        <v>1539</v>
      </c>
      <c r="AA1021" s="25" t="s">
        <v>11</v>
      </c>
      <c r="AB1021" s="25" t="s">
        <v>11</v>
      </c>
      <c r="AC1021" s="25" t="s">
        <v>11</v>
      </c>
      <c r="AD1021" s="25">
        <v>460</v>
      </c>
      <c r="AE1021" s="25">
        <v>0</v>
      </c>
      <c r="AF1021" s="25">
        <v>930</v>
      </c>
      <c r="AG1021" s="25" t="s">
        <v>1800</v>
      </c>
    </row>
    <row r="1022" spans="1:33" s="19" customFormat="1">
      <c r="A1022" s="25" t="s">
        <v>2871</v>
      </c>
      <c r="B1022" s="25" t="s">
        <v>2872</v>
      </c>
      <c r="C1022" s="25" t="s">
        <v>1541</v>
      </c>
      <c r="D1022" s="25" t="s">
        <v>11</v>
      </c>
      <c r="E1022" s="25" t="s">
        <v>11</v>
      </c>
      <c r="F1022" s="25" t="s">
        <v>2873</v>
      </c>
      <c r="G1022" s="25" t="s">
        <v>1546</v>
      </c>
      <c r="H1022" s="25" t="s">
        <v>2859</v>
      </c>
      <c r="I1022" s="25" t="s">
        <v>1567</v>
      </c>
      <c r="J1022" s="25" t="s">
        <v>1623</v>
      </c>
      <c r="K1022" s="25" t="s">
        <v>2874</v>
      </c>
      <c r="L1022" s="25" t="s">
        <v>1623</v>
      </c>
      <c r="M1022" s="25" t="s">
        <v>11</v>
      </c>
      <c r="N1022" s="25" t="s">
        <v>11</v>
      </c>
      <c r="O1022" s="25" t="s">
        <v>11</v>
      </c>
      <c r="P1022" s="25" t="s">
        <v>11</v>
      </c>
      <c r="Q1022" s="25" t="s">
        <v>11</v>
      </c>
      <c r="R1022" s="25" t="s">
        <v>11</v>
      </c>
      <c r="S1022" s="25" t="s">
        <v>11</v>
      </c>
      <c r="T1022" s="25" t="s">
        <v>1858</v>
      </c>
      <c r="U1022" s="25" t="s">
        <v>1544</v>
      </c>
      <c r="V1022" s="25" t="s">
        <v>11</v>
      </c>
      <c r="W1022" s="25" t="s">
        <v>11</v>
      </c>
      <c r="X1022" s="25">
        <v>0</v>
      </c>
      <c r="Y1022" s="25" t="s">
        <v>11</v>
      </c>
      <c r="Z1022" s="25" t="s">
        <v>1539</v>
      </c>
      <c r="AA1022" s="25" t="s">
        <v>11</v>
      </c>
      <c r="AB1022" s="25" t="s">
        <v>11</v>
      </c>
      <c r="AC1022" s="25" t="s">
        <v>11</v>
      </c>
      <c r="AD1022" s="25">
        <v>0</v>
      </c>
      <c r="AE1022" s="25">
        <v>0</v>
      </c>
      <c r="AF1022" s="25">
        <v>17145.71</v>
      </c>
      <c r="AG1022" s="25" t="s">
        <v>2875</v>
      </c>
    </row>
    <row r="1023" spans="1:33" s="19" customFormat="1">
      <c r="A1023" s="25" t="s">
        <v>3675</v>
      </c>
      <c r="B1023" s="25" t="s">
        <v>3676</v>
      </c>
      <c r="C1023" s="25" t="s">
        <v>1541</v>
      </c>
      <c r="D1023" s="25" t="s">
        <v>11</v>
      </c>
      <c r="E1023" s="25" t="s">
        <v>11</v>
      </c>
      <c r="F1023" s="25" t="s">
        <v>11</v>
      </c>
      <c r="G1023" s="25" t="s">
        <v>11</v>
      </c>
      <c r="H1023" s="25" t="s">
        <v>3677</v>
      </c>
      <c r="I1023" s="25" t="s">
        <v>11</v>
      </c>
      <c r="J1023" s="25" t="s">
        <v>11</v>
      </c>
      <c r="K1023" s="25" t="s">
        <v>11</v>
      </c>
      <c r="L1023" s="25" t="s">
        <v>1623</v>
      </c>
      <c r="M1023" s="25" t="s">
        <v>1643</v>
      </c>
      <c r="N1023" s="25" t="s">
        <v>11</v>
      </c>
      <c r="O1023" s="25" t="s">
        <v>11</v>
      </c>
      <c r="P1023" s="25" t="s">
        <v>11</v>
      </c>
      <c r="Q1023" s="25" t="s">
        <v>11</v>
      </c>
      <c r="R1023" s="25" t="s">
        <v>11</v>
      </c>
      <c r="S1023" s="25" t="s">
        <v>11</v>
      </c>
      <c r="T1023" s="25" t="s">
        <v>1661</v>
      </c>
      <c r="U1023" s="25" t="s">
        <v>16</v>
      </c>
      <c r="V1023" s="25" t="s">
        <v>11</v>
      </c>
      <c r="W1023" s="25" t="s">
        <v>11</v>
      </c>
      <c r="X1023" s="25">
        <v>0</v>
      </c>
      <c r="Y1023" s="25" t="s">
        <v>11</v>
      </c>
      <c r="Z1023" s="25" t="s">
        <v>1539</v>
      </c>
      <c r="AA1023" s="25" t="s">
        <v>11</v>
      </c>
      <c r="AB1023" s="25" t="s">
        <v>11</v>
      </c>
      <c r="AC1023" s="25" t="s">
        <v>11</v>
      </c>
      <c r="AD1023" s="25">
        <v>0</v>
      </c>
      <c r="AE1023" s="25">
        <v>0</v>
      </c>
      <c r="AF1023" s="25">
        <v>31675</v>
      </c>
      <c r="AG1023" s="25" t="s">
        <v>1887</v>
      </c>
    </row>
    <row r="1024" spans="1:33" s="19" customFormat="1">
      <c r="A1024" s="25" t="s">
        <v>4611</v>
      </c>
      <c r="B1024" s="25" t="s">
        <v>4612</v>
      </c>
      <c r="C1024" s="25" t="s">
        <v>1541</v>
      </c>
      <c r="D1024" s="25" t="s">
        <v>11</v>
      </c>
      <c r="E1024" s="25" t="s">
        <v>11</v>
      </c>
      <c r="F1024" s="25" t="s">
        <v>11</v>
      </c>
      <c r="G1024" s="25" t="s">
        <v>11</v>
      </c>
      <c r="H1024" s="25" t="s">
        <v>4613</v>
      </c>
      <c r="I1024" s="25" t="s">
        <v>11</v>
      </c>
      <c r="J1024" s="25" t="s">
        <v>11</v>
      </c>
      <c r="K1024" s="25" t="s">
        <v>11</v>
      </c>
      <c r="L1024" s="25" t="s">
        <v>1623</v>
      </c>
      <c r="M1024" s="25" t="s">
        <v>11</v>
      </c>
      <c r="N1024" s="25" t="s">
        <v>11</v>
      </c>
      <c r="O1024" s="25" t="s">
        <v>11</v>
      </c>
      <c r="P1024" s="25" t="s">
        <v>11</v>
      </c>
      <c r="Q1024" s="25" t="s">
        <v>11</v>
      </c>
      <c r="R1024" s="25" t="s">
        <v>11</v>
      </c>
      <c r="S1024" s="25" t="s">
        <v>11</v>
      </c>
      <c r="T1024" s="25" t="s">
        <v>1661</v>
      </c>
      <c r="U1024" s="25" t="s">
        <v>14</v>
      </c>
      <c r="V1024" s="25" t="s">
        <v>11</v>
      </c>
      <c r="W1024" s="25" t="s">
        <v>11</v>
      </c>
      <c r="X1024" s="25">
        <v>0</v>
      </c>
      <c r="Y1024" s="25" t="s">
        <v>11</v>
      </c>
      <c r="Z1024" s="25" t="s">
        <v>1539</v>
      </c>
      <c r="AA1024" s="25" t="s">
        <v>11</v>
      </c>
      <c r="AB1024" s="25" t="s">
        <v>11</v>
      </c>
      <c r="AC1024" s="25" t="s">
        <v>11</v>
      </c>
      <c r="AD1024" s="25">
        <v>0</v>
      </c>
      <c r="AE1024" s="25">
        <v>0</v>
      </c>
      <c r="AF1024" s="25">
        <v>6241.69</v>
      </c>
      <c r="AG1024" s="25" t="s">
        <v>7621</v>
      </c>
    </row>
    <row r="1025" spans="1:33" s="19" customFormat="1">
      <c r="A1025" s="25" t="s">
        <v>2214</v>
      </c>
      <c r="B1025" s="25" t="s">
        <v>2215</v>
      </c>
      <c r="C1025" s="25" t="s">
        <v>1541</v>
      </c>
      <c r="D1025" s="25" t="s">
        <v>11</v>
      </c>
      <c r="E1025" s="25" t="s">
        <v>11</v>
      </c>
      <c r="F1025" s="25" t="s">
        <v>11</v>
      </c>
      <c r="G1025" s="25" t="s">
        <v>11</v>
      </c>
      <c r="H1025" s="25" t="s">
        <v>2216</v>
      </c>
      <c r="I1025" s="25" t="s">
        <v>11</v>
      </c>
      <c r="J1025" s="25" t="s">
        <v>11</v>
      </c>
      <c r="K1025" s="25" t="s">
        <v>11</v>
      </c>
      <c r="L1025" s="25" t="s">
        <v>1623</v>
      </c>
      <c r="M1025" s="25" t="s">
        <v>11</v>
      </c>
      <c r="N1025" s="25" t="s">
        <v>11</v>
      </c>
      <c r="O1025" s="25" t="s">
        <v>11</v>
      </c>
      <c r="P1025" s="25" t="s">
        <v>11</v>
      </c>
      <c r="Q1025" s="25" t="s">
        <v>11</v>
      </c>
      <c r="R1025" s="25" t="s">
        <v>11</v>
      </c>
      <c r="S1025" s="25" t="s">
        <v>11</v>
      </c>
      <c r="T1025" s="25" t="s">
        <v>1651</v>
      </c>
      <c r="U1025" s="25" t="s">
        <v>10</v>
      </c>
      <c r="V1025" s="25" t="s">
        <v>11</v>
      </c>
      <c r="W1025" s="25" t="s">
        <v>11</v>
      </c>
      <c r="X1025" s="25">
        <v>0</v>
      </c>
      <c r="Y1025" s="25" t="s">
        <v>11</v>
      </c>
      <c r="Z1025" s="25" t="s">
        <v>1539</v>
      </c>
      <c r="AA1025" s="25" t="s">
        <v>11</v>
      </c>
      <c r="AB1025" s="25" t="s">
        <v>11</v>
      </c>
      <c r="AC1025" s="25" t="s">
        <v>11</v>
      </c>
      <c r="AD1025" s="25">
        <v>280</v>
      </c>
      <c r="AE1025" s="25">
        <v>0</v>
      </c>
      <c r="AF1025" s="25">
        <v>21932.95</v>
      </c>
      <c r="AG1025" s="25" t="s">
        <v>7622</v>
      </c>
    </row>
    <row r="1026" spans="1:33" s="19" customFormat="1">
      <c r="A1026" s="25" t="s">
        <v>4771</v>
      </c>
      <c r="B1026" s="25" t="s">
        <v>4772</v>
      </c>
      <c r="C1026" s="25" t="s">
        <v>1541</v>
      </c>
      <c r="D1026" s="25" t="s">
        <v>11</v>
      </c>
      <c r="E1026" s="25" t="s">
        <v>11</v>
      </c>
      <c r="F1026" s="25" t="s">
        <v>11</v>
      </c>
      <c r="G1026" s="25" t="s">
        <v>11</v>
      </c>
      <c r="H1026" s="25" t="s">
        <v>2152</v>
      </c>
      <c r="I1026" s="25" t="s">
        <v>11</v>
      </c>
      <c r="J1026" s="25" t="s">
        <v>11</v>
      </c>
      <c r="K1026" s="25" t="s">
        <v>11</v>
      </c>
      <c r="L1026" s="25" t="s">
        <v>1623</v>
      </c>
      <c r="M1026" s="25" t="s">
        <v>11</v>
      </c>
      <c r="N1026" s="25" t="s">
        <v>11</v>
      </c>
      <c r="O1026" s="25" t="s">
        <v>11</v>
      </c>
      <c r="P1026" s="25" t="s">
        <v>11</v>
      </c>
      <c r="Q1026" s="25" t="s">
        <v>11</v>
      </c>
      <c r="R1026" s="25" t="s">
        <v>11</v>
      </c>
      <c r="S1026" s="25" t="s">
        <v>11</v>
      </c>
      <c r="T1026" s="25" t="s">
        <v>1633</v>
      </c>
      <c r="U1026" s="25" t="s">
        <v>10</v>
      </c>
      <c r="V1026" s="25" t="s">
        <v>11</v>
      </c>
      <c r="W1026" s="25" t="s">
        <v>11</v>
      </c>
      <c r="X1026" s="25">
        <v>0</v>
      </c>
      <c r="Y1026" s="25" t="s">
        <v>11</v>
      </c>
      <c r="Z1026" s="25" t="s">
        <v>1539</v>
      </c>
      <c r="AA1026" s="25" t="s">
        <v>11</v>
      </c>
      <c r="AB1026" s="25" t="s">
        <v>11</v>
      </c>
      <c r="AC1026" s="25" t="s">
        <v>11</v>
      </c>
      <c r="AD1026" s="25">
        <v>1120</v>
      </c>
      <c r="AE1026" s="25">
        <v>0</v>
      </c>
      <c r="AF1026" s="25">
        <v>55072.08</v>
      </c>
      <c r="AG1026" s="25" t="s">
        <v>7623</v>
      </c>
    </row>
    <row r="1027" spans="1:33" s="19" customFormat="1">
      <c r="A1027" s="25" t="s">
        <v>5235</v>
      </c>
      <c r="B1027" s="25" t="s">
        <v>5236</v>
      </c>
      <c r="C1027" s="25" t="s">
        <v>1541</v>
      </c>
      <c r="D1027" s="25" t="s">
        <v>11</v>
      </c>
      <c r="E1027" s="25" t="s">
        <v>11</v>
      </c>
      <c r="F1027" s="25" t="s">
        <v>11</v>
      </c>
      <c r="G1027" s="25" t="s">
        <v>11</v>
      </c>
      <c r="H1027" s="25" t="s">
        <v>3427</v>
      </c>
      <c r="I1027" s="25" t="s">
        <v>11</v>
      </c>
      <c r="J1027" s="25" t="s">
        <v>11</v>
      </c>
      <c r="K1027" s="25" t="s">
        <v>11</v>
      </c>
      <c r="L1027" s="25" t="s">
        <v>1623</v>
      </c>
      <c r="M1027" s="25" t="s">
        <v>11</v>
      </c>
      <c r="N1027" s="25" t="s">
        <v>11</v>
      </c>
      <c r="O1027" s="25" t="s">
        <v>11</v>
      </c>
      <c r="P1027" s="25" t="s">
        <v>11</v>
      </c>
      <c r="Q1027" s="25" t="s">
        <v>11</v>
      </c>
      <c r="R1027" s="25" t="s">
        <v>11</v>
      </c>
      <c r="S1027" s="25" t="s">
        <v>11</v>
      </c>
      <c r="T1027" s="25" t="s">
        <v>1670</v>
      </c>
      <c r="U1027" s="25" t="s">
        <v>10</v>
      </c>
      <c r="V1027" s="25" t="s">
        <v>11</v>
      </c>
      <c r="W1027" s="25" t="s">
        <v>11</v>
      </c>
      <c r="X1027" s="25">
        <v>0</v>
      </c>
      <c r="Y1027" s="25" t="s">
        <v>11</v>
      </c>
      <c r="Z1027" s="25" t="s">
        <v>1539</v>
      </c>
      <c r="AA1027" s="25" t="s">
        <v>11</v>
      </c>
      <c r="AB1027" s="25" t="s">
        <v>11</v>
      </c>
      <c r="AC1027" s="25" t="s">
        <v>11</v>
      </c>
      <c r="AD1027" s="25">
        <v>1680</v>
      </c>
      <c r="AE1027" s="25">
        <v>0</v>
      </c>
      <c r="AF1027" s="25">
        <v>30275</v>
      </c>
      <c r="AG1027" s="25" t="s">
        <v>7624</v>
      </c>
    </row>
    <row r="1028" spans="1:33" s="19" customFormat="1">
      <c r="A1028" s="25" t="s">
        <v>2307</v>
      </c>
      <c r="B1028" s="25" t="s">
        <v>2308</v>
      </c>
      <c r="C1028" s="25" t="s">
        <v>1541</v>
      </c>
      <c r="D1028" s="25" t="s">
        <v>11</v>
      </c>
      <c r="E1028" s="25" t="s">
        <v>11</v>
      </c>
      <c r="F1028" s="25" t="s">
        <v>11</v>
      </c>
      <c r="G1028" s="25" t="s">
        <v>11</v>
      </c>
      <c r="H1028" s="25" t="s">
        <v>2309</v>
      </c>
      <c r="I1028" s="25" t="s">
        <v>11</v>
      </c>
      <c r="J1028" s="25" t="s">
        <v>11</v>
      </c>
      <c r="K1028" s="25" t="s">
        <v>11</v>
      </c>
      <c r="L1028" s="25" t="s">
        <v>1623</v>
      </c>
      <c r="M1028" s="25" t="s">
        <v>11</v>
      </c>
      <c r="N1028" s="25" t="s">
        <v>11</v>
      </c>
      <c r="O1028" s="25" t="s">
        <v>11</v>
      </c>
      <c r="P1028" s="25" t="s">
        <v>11</v>
      </c>
      <c r="Q1028" s="25" t="s">
        <v>11</v>
      </c>
      <c r="R1028" s="25" t="s">
        <v>11</v>
      </c>
      <c r="S1028" s="25" t="s">
        <v>11</v>
      </c>
      <c r="T1028" s="25" t="s">
        <v>1651</v>
      </c>
      <c r="U1028" s="25" t="s">
        <v>12</v>
      </c>
      <c r="V1028" s="25" t="s">
        <v>11</v>
      </c>
      <c r="W1028" s="25" t="s">
        <v>11</v>
      </c>
      <c r="X1028" s="25">
        <v>0</v>
      </c>
      <c r="Y1028" s="25" t="s">
        <v>11</v>
      </c>
      <c r="Z1028" s="25" t="s">
        <v>1539</v>
      </c>
      <c r="AA1028" s="25" t="s">
        <v>11</v>
      </c>
      <c r="AB1028" s="25" t="s">
        <v>11</v>
      </c>
      <c r="AC1028" s="25" t="s">
        <v>11</v>
      </c>
      <c r="AD1028" s="25">
        <v>560</v>
      </c>
      <c r="AE1028" s="25">
        <v>0</v>
      </c>
      <c r="AF1028" s="25">
        <v>4800</v>
      </c>
      <c r="AG1028" s="25" t="s">
        <v>2310</v>
      </c>
    </row>
    <row r="1029" spans="1:33" s="19" customFormat="1">
      <c r="A1029" s="25" t="s">
        <v>3385</v>
      </c>
      <c r="B1029" s="25" t="s">
        <v>3386</v>
      </c>
      <c r="C1029" s="25" t="s">
        <v>1536</v>
      </c>
      <c r="D1029" s="25" t="s">
        <v>11</v>
      </c>
      <c r="E1029" s="25" t="s">
        <v>11</v>
      </c>
      <c r="F1029" s="25" t="s">
        <v>11</v>
      </c>
      <c r="G1029" s="25" t="s">
        <v>11</v>
      </c>
      <c r="H1029" s="25" t="s">
        <v>3387</v>
      </c>
      <c r="I1029" s="25" t="s">
        <v>1547</v>
      </c>
      <c r="J1029" s="25" t="s">
        <v>1623</v>
      </c>
      <c r="K1029" s="25" t="s">
        <v>1559</v>
      </c>
      <c r="L1029" s="25" t="s">
        <v>1623</v>
      </c>
      <c r="M1029" s="25" t="s">
        <v>11</v>
      </c>
      <c r="N1029" s="25" t="s">
        <v>11</v>
      </c>
      <c r="O1029" s="25" t="s">
        <v>11</v>
      </c>
      <c r="P1029" s="25" t="s">
        <v>11</v>
      </c>
      <c r="Q1029" s="25" t="s">
        <v>11</v>
      </c>
      <c r="R1029" s="25" t="s">
        <v>11</v>
      </c>
      <c r="S1029" s="25" t="s">
        <v>11</v>
      </c>
      <c r="T1029" s="25" t="s">
        <v>11</v>
      </c>
      <c r="U1029" s="25" t="s">
        <v>10</v>
      </c>
      <c r="V1029" s="25" t="s">
        <v>11</v>
      </c>
      <c r="W1029" s="25" t="s">
        <v>11</v>
      </c>
      <c r="X1029" s="25">
        <v>0</v>
      </c>
      <c r="Y1029" s="25" t="s">
        <v>11</v>
      </c>
      <c r="Z1029" s="25" t="s">
        <v>1539</v>
      </c>
      <c r="AA1029" s="25" t="s">
        <v>11</v>
      </c>
      <c r="AB1029" s="25" t="s">
        <v>11</v>
      </c>
      <c r="AC1029" s="25" t="s">
        <v>11</v>
      </c>
      <c r="AD1029" s="25">
        <v>0</v>
      </c>
      <c r="AE1029" s="25">
        <v>0</v>
      </c>
      <c r="AF1029" s="25">
        <v>0</v>
      </c>
      <c r="AG1029" s="25" t="s">
        <v>7</v>
      </c>
    </row>
    <row r="1030" spans="1:33" s="19" customFormat="1">
      <c r="A1030" s="25" t="s">
        <v>4387</v>
      </c>
      <c r="B1030" s="25" t="s">
        <v>4388</v>
      </c>
      <c r="C1030" s="25" t="s">
        <v>1536</v>
      </c>
      <c r="D1030" s="25" t="s">
        <v>11</v>
      </c>
      <c r="E1030" s="25" t="s">
        <v>11</v>
      </c>
      <c r="F1030" s="25" t="s">
        <v>11</v>
      </c>
      <c r="G1030" s="25" t="s">
        <v>11</v>
      </c>
      <c r="H1030" s="25" t="s">
        <v>4389</v>
      </c>
      <c r="I1030" s="25" t="s">
        <v>11</v>
      </c>
      <c r="J1030" s="25" t="s">
        <v>11</v>
      </c>
      <c r="K1030" s="25" t="s">
        <v>11</v>
      </c>
      <c r="L1030" s="25" t="s">
        <v>1623</v>
      </c>
      <c r="M1030" s="25" t="s">
        <v>1643</v>
      </c>
      <c r="N1030" s="25" t="s">
        <v>11</v>
      </c>
      <c r="O1030" s="25" t="s">
        <v>11</v>
      </c>
      <c r="P1030" s="25" t="s">
        <v>11</v>
      </c>
      <c r="Q1030" s="25" t="s">
        <v>11</v>
      </c>
      <c r="R1030" s="25" t="s">
        <v>11</v>
      </c>
      <c r="S1030" s="25" t="s">
        <v>11</v>
      </c>
      <c r="T1030" s="25" t="s">
        <v>1651</v>
      </c>
      <c r="U1030" s="25" t="s">
        <v>10</v>
      </c>
      <c r="V1030" s="25" t="s">
        <v>11</v>
      </c>
      <c r="W1030" s="25" t="s">
        <v>11</v>
      </c>
      <c r="X1030" s="25">
        <v>0</v>
      </c>
      <c r="Y1030" s="25" t="s">
        <v>11</v>
      </c>
      <c r="Z1030" s="25" t="s">
        <v>1539</v>
      </c>
      <c r="AA1030" s="25" t="s">
        <v>11</v>
      </c>
      <c r="AB1030" s="25" t="s">
        <v>11</v>
      </c>
      <c r="AC1030" s="25" t="s">
        <v>11</v>
      </c>
      <c r="AD1030" s="25">
        <v>0</v>
      </c>
      <c r="AE1030" s="25">
        <v>0</v>
      </c>
      <c r="AF1030" s="25">
        <v>3316</v>
      </c>
      <c r="AG1030" s="25" t="s">
        <v>1148</v>
      </c>
    </row>
    <row r="1031" spans="1:33" s="19" customFormat="1">
      <c r="A1031" s="25" t="s">
        <v>4641</v>
      </c>
      <c r="B1031" s="25" t="s">
        <v>4642</v>
      </c>
      <c r="C1031" s="25" t="s">
        <v>11</v>
      </c>
      <c r="D1031" s="25" t="s">
        <v>11</v>
      </c>
      <c r="E1031" s="25" t="s">
        <v>11</v>
      </c>
      <c r="F1031" s="25" t="s">
        <v>4643</v>
      </c>
      <c r="G1031" s="25" t="s">
        <v>1569</v>
      </c>
      <c r="H1031" s="25" t="s">
        <v>4644</v>
      </c>
      <c r="I1031" s="25" t="s">
        <v>1550</v>
      </c>
      <c r="J1031" s="25" t="s">
        <v>1623</v>
      </c>
      <c r="K1031" s="25" t="s">
        <v>1551</v>
      </c>
      <c r="L1031" s="25" t="s">
        <v>1623</v>
      </c>
      <c r="M1031" s="25" t="s">
        <v>11</v>
      </c>
      <c r="N1031" s="25" t="s">
        <v>11</v>
      </c>
      <c r="O1031" s="25" t="s">
        <v>11</v>
      </c>
      <c r="P1031" s="25" t="s">
        <v>11</v>
      </c>
      <c r="Q1031" s="25" t="s">
        <v>11</v>
      </c>
      <c r="R1031" s="25" t="s">
        <v>11</v>
      </c>
      <c r="S1031" s="25" t="s">
        <v>11</v>
      </c>
      <c r="T1031" s="25" t="s">
        <v>1985</v>
      </c>
      <c r="U1031" s="25" t="s">
        <v>1563</v>
      </c>
      <c r="V1031" s="25" t="s">
        <v>11</v>
      </c>
      <c r="W1031" s="25" t="s">
        <v>11</v>
      </c>
      <c r="X1031" s="25">
        <v>0</v>
      </c>
      <c r="Y1031" s="25" t="s">
        <v>11</v>
      </c>
      <c r="Z1031" s="25" t="s">
        <v>1539</v>
      </c>
      <c r="AA1031" s="25" t="s">
        <v>11</v>
      </c>
      <c r="AB1031" s="25" t="s">
        <v>11</v>
      </c>
      <c r="AC1031" s="25" t="s">
        <v>11</v>
      </c>
      <c r="AD1031" s="25">
        <v>0</v>
      </c>
      <c r="AE1031" s="25">
        <v>0</v>
      </c>
      <c r="AF1031" s="25">
        <v>780</v>
      </c>
      <c r="AG1031" s="25" t="s">
        <v>2387</v>
      </c>
    </row>
    <row r="1032" spans="1:33" s="19" customFormat="1">
      <c r="A1032" s="25" t="s">
        <v>2868</v>
      </c>
      <c r="B1032" s="25" t="s">
        <v>2869</v>
      </c>
      <c r="C1032" s="25" t="s">
        <v>1541</v>
      </c>
      <c r="D1032" s="25" t="s">
        <v>11</v>
      </c>
      <c r="E1032" s="25" t="s">
        <v>11</v>
      </c>
      <c r="F1032" s="25" t="s">
        <v>11</v>
      </c>
      <c r="G1032" s="25" t="s">
        <v>11</v>
      </c>
      <c r="H1032" s="25" t="s">
        <v>2870</v>
      </c>
      <c r="I1032" s="25" t="s">
        <v>11</v>
      </c>
      <c r="J1032" s="25" t="s">
        <v>11</v>
      </c>
      <c r="K1032" s="25" t="s">
        <v>11</v>
      </c>
      <c r="L1032" s="25" t="s">
        <v>1623</v>
      </c>
      <c r="M1032" s="25" t="s">
        <v>11</v>
      </c>
      <c r="N1032" s="25" t="s">
        <v>11</v>
      </c>
      <c r="O1032" s="25" t="s">
        <v>11</v>
      </c>
      <c r="P1032" s="25" t="s">
        <v>11</v>
      </c>
      <c r="Q1032" s="25" t="s">
        <v>11</v>
      </c>
      <c r="R1032" s="25" t="s">
        <v>11</v>
      </c>
      <c r="S1032" s="25" t="s">
        <v>11</v>
      </c>
      <c r="T1032" s="25" t="s">
        <v>1644</v>
      </c>
      <c r="U1032" s="25" t="s">
        <v>1544</v>
      </c>
      <c r="V1032" s="25" t="s">
        <v>11</v>
      </c>
      <c r="W1032" s="25" t="s">
        <v>11</v>
      </c>
      <c r="X1032" s="25">
        <v>0</v>
      </c>
      <c r="Y1032" s="25" t="s">
        <v>11</v>
      </c>
      <c r="Z1032" s="25" t="s">
        <v>1539</v>
      </c>
      <c r="AA1032" s="25" t="s">
        <v>11</v>
      </c>
      <c r="AB1032" s="25" t="s">
        <v>11</v>
      </c>
      <c r="AC1032" s="25" t="s">
        <v>11</v>
      </c>
      <c r="AD1032" s="25">
        <v>0</v>
      </c>
      <c r="AE1032" s="25">
        <v>0</v>
      </c>
      <c r="AF1032" s="25">
        <v>3544.38</v>
      </c>
      <c r="AG1032" s="25" t="s">
        <v>7625</v>
      </c>
    </row>
    <row r="1033" spans="1:33" s="19" customFormat="1">
      <c r="A1033" s="25" t="s">
        <v>2611</v>
      </c>
      <c r="B1033" s="25" t="s">
        <v>2612</v>
      </c>
      <c r="C1033" s="25" t="s">
        <v>1541</v>
      </c>
      <c r="D1033" s="25" t="s">
        <v>11</v>
      </c>
      <c r="E1033" s="25" t="s">
        <v>11</v>
      </c>
      <c r="F1033" s="25" t="s">
        <v>11</v>
      </c>
      <c r="G1033" s="25" t="s">
        <v>11</v>
      </c>
      <c r="H1033" s="25" t="s">
        <v>2613</v>
      </c>
      <c r="I1033" s="25" t="s">
        <v>1547</v>
      </c>
      <c r="J1033" s="25" t="s">
        <v>11</v>
      </c>
      <c r="K1033" s="25" t="s">
        <v>11</v>
      </c>
      <c r="L1033" s="25" t="s">
        <v>1623</v>
      </c>
      <c r="M1033" s="25" t="s">
        <v>1643</v>
      </c>
      <c r="N1033" s="25" t="s">
        <v>11</v>
      </c>
      <c r="O1033" s="25" t="s">
        <v>11</v>
      </c>
      <c r="P1033" s="25" t="s">
        <v>11</v>
      </c>
      <c r="Q1033" s="25" t="s">
        <v>11</v>
      </c>
      <c r="R1033" s="25" t="s">
        <v>11</v>
      </c>
      <c r="S1033" s="25" t="s">
        <v>11</v>
      </c>
      <c r="T1033" s="25" t="s">
        <v>1651</v>
      </c>
      <c r="U1033" s="25" t="s">
        <v>14</v>
      </c>
      <c r="V1033" s="25" t="s">
        <v>11</v>
      </c>
      <c r="W1033" s="25" t="s">
        <v>11</v>
      </c>
      <c r="X1033" s="25">
        <v>0</v>
      </c>
      <c r="Y1033" s="25" t="s">
        <v>11</v>
      </c>
      <c r="Z1033" s="25" t="s">
        <v>1539</v>
      </c>
      <c r="AA1033" s="25" t="s">
        <v>11</v>
      </c>
      <c r="AB1033" s="25" t="s">
        <v>11</v>
      </c>
      <c r="AC1033" s="25" t="s">
        <v>11</v>
      </c>
      <c r="AD1033" s="25">
        <v>0</v>
      </c>
      <c r="AE1033" s="25">
        <v>0.09</v>
      </c>
      <c r="AF1033" s="25">
        <v>0</v>
      </c>
      <c r="AG1033" s="25" t="s">
        <v>7626</v>
      </c>
    </row>
    <row r="1034" spans="1:33" s="19" customFormat="1">
      <c r="A1034" s="25" t="s">
        <v>3445</v>
      </c>
      <c r="B1034" s="25" t="s">
        <v>3446</v>
      </c>
      <c r="C1034" s="25" t="s">
        <v>1541</v>
      </c>
      <c r="D1034" s="25" t="s">
        <v>11</v>
      </c>
      <c r="E1034" s="25" t="s">
        <v>11</v>
      </c>
      <c r="F1034" s="25" t="s">
        <v>11</v>
      </c>
      <c r="G1034" s="25" t="s">
        <v>11</v>
      </c>
      <c r="H1034" s="25" t="s">
        <v>3444</v>
      </c>
      <c r="I1034" s="25" t="s">
        <v>1547</v>
      </c>
      <c r="J1034" s="25" t="s">
        <v>1623</v>
      </c>
      <c r="K1034" s="25" t="s">
        <v>1559</v>
      </c>
      <c r="L1034" s="25" t="s">
        <v>1623</v>
      </c>
      <c r="M1034" s="25" t="s">
        <v>11</v>
      </c>
      <c r="N1034" s="25" t="s">
        <v>11</v>
      </c>
      <c r="O1034" s="25" t="s">
        <v>11</v>
      </c>
      <c r="P1034" s="25" t="s">
        <v>11</v>
      </c>
      <c r="Q1034" s="25" t="s">
        <v>11</v>
      </c>
      <c r="R1034" s="25" t="s">
        <v>11</v>
      </c>
      <c r="S1034" s="25" t="s">
        <v>11</v>
      </c>
      <c r="T1034" s="25" t="s">
        <v>11</v>
      </c>
      <c r="U1034" s="25" t="s">
        <v>1562</v>
      </c>
      <c r="V1034" s="25" t="s">
        <v>11</v>
      </c>
      <c r="W1034" s="25" t="s">
        <v>11</v>
      </c>
      <c r="X1034" s="25">
        <v>0</v>
      </c>
      <c r="Y1034" s="25" t="s">
        <v>11</v>
      </c>
      <c r="Z1034" s="25" t="s">
        <v>1539</v>
      </c>
      <c r="AA1034" s="25" t="s">
        <v>11</v>
      </c>
      <c r="AB1034" s="25" t="s">
        <v>11</v>
      </c>
      <c r="AC1034" s="25" t="s">
        <v>11</v>
      </c>
      <c r="AD1034" s="25">
        <v>230</v>
      </c>
      <c r="AE1034" s="25">
        <v>0</v>
      </c>
      <c r="AF1034" s="25">
        <v>617.5</v>
      </c>
      <c r="AG1034" s="25" t="s">
        <v>7627</v>
      </c>
    </row>
    <row r="1035" spans="1:33" s="19" customFormat="1">
      <c r="A1035" s="25" t="s">
        <v>3252</v>
      </c>
      <c r="B1035" s="25" t="s">
        <v>3253</v>
      </c>
      <c r="C1035" s="25" t="s">
        <v>1536</v>
      </c>
      <c r="D1035" s="25" t="s">
        <v>11</v>
      </c>
      <c r="E1035" s="25" t="s">
        <v>11</v>
      </c>
      <c r="F1035" s="25" t="s">
        <v>11</v>
      </c>
      <c r="G1035" s="25" t="s">
        <v>11</v>
      </c>
      <c r="H1035" s="25" t="s">
        <v>3254</v>
      </c>
      <c r="I1035" s="25" t="s">
        <v>11</v>
      </c>
      <c r="J1035" s="25" t="s">
        <v>11</v>
      </c>
      <c r="K1035" s="25" t="s">
        <v>3255</v>
      </c>
      <c r="L1035" s="25" t="s">
        <v>1623</v>
      </c>
      <c r="M1035" s="25" t="s">
        <v>11</v>
      </c>
      <c r="N1035" s="25" t="s">
        <v>11</v>
      </c>
      <c r="O1035" s="25" t="s">
        <v>11</v>
      </c>
      <c r="P1035" s="25" t="s">
        <v>11</v>
      </c>
      <c r="Q1035" s="25" t="s">
        <v>11</v>
      </c>
      <c r="R1035" s="25" t="s">
        <v>11</v>
      </c>
      <c r="S1035" s="25" t="s">
        <v>11</v>
      </c>
      <c r="T1035" s="25" t="s">
        <v>1858</v>
      </c>
      <c r="U1035" s="25" t="s">
        <v>1544</v>
      </c>
      <c r="V1035" s="25" t="s">
        <v>11</v>
      </c>
      <c r="W1035" s="25" t="s">
        <v>11</v>
      </c>
      <c r="X1035" s="25">
        <v>0</v>
      </c>
      <c r="Y1035" s="25" t="s">
        <v>11</v>
      </c>
      <c r="Z1035" s="25" t="s">
        <v>1539</v>
      </c>
      <c r="AA1035" s="25" t="s">
        <v>11</v>
      </c>
      <c r="AB1035" s="25" t="s">
        <v>11</v>
      </c>
      <c r="AC1035" s="25" t="s">
        <v>11</v>
      </c>
      <c r="AD1035" s="25">
        <v>230</v>
      </c>
      <c r="AE1035" s="25">
        <v>0</v>
      </c>
      <c r="AF1035" s="25">
        <v>4502.8599999999997</v>
      </c>
      <c r="AG1035" s="25" t="s">
        <v>7628</v>
      </c>
    </row>
    <row r="1036" spans="1:33" s="19" customFormat="1">
      <c r="A1036" s="25" t="s">
        <v>4115</v>
      </c>
      <c r="B1036" s="25" t="s">
        <v>4116</v>
      </c>
      <c r="C1036" s="25" t="s">
        <v>1541</v>
      </c>
      <c r="D1036" s="25" t="s">
        <v>11</v>
      </c>
      <c r="E1036" s="25" t="s">
        <v>11</v>
      </c>
      <c r="F1036" s="25" t="s">
        <v>11</v>
      </c>
      <c r="G1036" s="25" t="s">
        <v>11</v>
      </c>
      <c r="H1036" s="25" t="s">
        <v>4117</v>
      </c>
      <c r="I1036" s="25" t="s">
        <v>11</v>
      </c>
      <c r="J1036" s="25" t="s">
        <v>11</v>
      </c>
      <c r="K1036" s="25" t="s">
        <v>11</v>
      </c>
      <c r="L1036" s="25" t="s">
        <v>1623</v>
      </c>
      <c r="M1036" s="25" t="s">
        <v>11</v>
      </c>
      <c r="N1036" s="25" t="s">
        <v>11</v>
      </c>
      <c r="O1036" s="25" t="s">
        <v>11</v>
      </c>
      <c r="P1036" s="25" t="s">
        <v>11</v>
      </c>
      <c r="Q1036" s="25" t="s">
        <v>11</v>
      </c>
      <c r="R1036" s="25" t="s">
        <v>11</v>
      </c>
      <c r="S1036" s="25" t="s">
        <v>11</v>
      </c>
      <c r="T1036" s="25" t="s">
        <v>1651</v>
      </c>
      <c r="U1036" s="25" t="s">
        <v>16</v>
      </c>
      <c r="V1036" s="25" t="s">
        <v>11</v>
      </c>
      <c r="W1036" s="25" t="s">
        <v>11</v>
      </c>
      <c r="X1036" s="25">
        <v>0</v>
      </c>
      <c r="Y1036" s="25" t="s">
        <v>11</v>
      </c>
      <c r="Z1036" s="25" t="s">
        <v>1539</v>
      </c>
      <c r="AA1036" s="25" t="s">
        <v>11</v>
      </c>
      <c r="AB1036" s="25" t="s">
        <v>11</v>
      </c>
      <c r="AC1036" s="25" t="s">
        <v>11</v>
      </c>
      <c r="AD1036" s="25">
        <v>1680</v>
      </c>
      <c r="AE1036" s="25">
        <v>0</v>
      </c>
      <c r="AF1036" s="25">
        <v>9297.23</v>
      </c>
      <c r="AG1036" s="25" t="s">
        <v>7629</v>
      </c>
    </row>
    <row r="1037" spans="1:33" s="19" customFormat="1">
      <c r="A1037" s="25" t="s">
        <v>3119</v>
      </c>
      <c r="B1037" s="25" t="s">
        <v>3120</v>
      </c>
      <c r="C1037" s="25" t="s">
        <v>1536</v>
      </c>
      <c r="D1037" s="25" t="s">
        <v>11</v>
      </c>
      <c r="E1037" s="25" t="s">
        <v>11</v>
      </c>
      <c r="F1037" s="25" t="s">
        <v>3121</v>
      </c>
      <c r="G1037" s="25" t="s">
        <v>1966</v>
      </c>
      <c r="H1037" s="25" t="s">
        <v>3122</v>
      </c>
      <c r="I1037" s="25" t="s">
        <v>1547</v>
      </c>
      <c r="J1037" s="25" t="s">
        <v>1623</v>
      </c>
      <c r="K1037" s="25" t="s">
        <v>1559</v>
      </c>
      <c r="L1037" s="25" t="s">
        <v>1623</v>
      </c>
      <c r="M1037" s="25" t="s">
        <v>11</v>
      </c>
      <c r="N1037" s="25" t="s">
        <v>11</v>
      </c>
      <c r="O1037" s="25" t="s">
        <v>11</v>
      </c>
      <c r="P1037" s="25" t="s">
        <v>11</v>
      </c>
      <c r="Q1037" s="25" t="s">
        <v>11</v>
      </c>
      <c r="R1037" s="25" t="s">
        <v>11</v>
      </c>
      <c r="S1037" s="25" t="s">
        <v>11</v>
      </c>
      <c r="T1037" s="25" t="s">
        <v>3123</v>
      </c>
      <c r="U1037" s="25" t="s">
        <v>11</v>
      </c>
      <c r="V1037" s="25" t="s">
        <v>11</v>
      </c>
      <c r="W1037" s="25" t="s">
        <v>11</v>
      </c>
      <c r="X1037" s="25">
        <v>0</v>
      </c>
      <c r="Y1037" s="25" t="s">
        <v>11</v>
      </c>
      <c r="Z1037" s="25" t="s">
        <v>1539</v>
      </c>
      <c r="AA1037" s="25" t="s">
        <v>11</v>
      </c>
      <c r="AB1037" s="25" t="s">
        <v>11</v>
      </c>
      <c r="AC1037" s="25" t="s">
        <v>11</v>
      </c>
      <c r="AD1037" s="25">
        <v>460</v>
      </c>
      <c r="AE1037" s="25">
        <v>0</v>
      </c>
      <c r="AF1037" s="25">
        <v>960</v>
      </c>
      <c r="AG1037" s="25" t="s">
        <v>1854</v>
      </c>
    </row>
    <row r="1038" spans="1:33" s="19" customFormat="1">
      <c r="A1038" s="25" t="s">
        <v>4528</v>
      </c>
      <c r="B1038" s="25" t="s">
        <v>4529</v>
      </c>
      <c r="C1038" s="25" t="s">
        <v>1541</v>
      </c>
      <c r="D1038" s="25" t="s">
        <v>11</v>
      </c>
      <c r="E1038" s="25" t="s">
        <v>11</v>
      </c>
      <c r="F1038" s="25" t="s">
        <v>11</v>
      </c>
      <c r="G1038" s="25" t="s">
        <v>11</v>
      </c>
      <c r="H1038" s="25" t="s">
        <v>4530</v>
      </c>
      <c r="I1038" s="25" t="s">
        <v>11</v>
      </c>
      <c r="J1038" s="25" t="s">
        <v>11</v>
      </c>
      <c r="K1038" s="25" t="s">
        <v>11</v>
      </c>
      <c r="L1038" s="25" t="s">
        <v>1623</v>
      </c>
      <c r="M1038" s="25" t="s">
        <v>11</v>
      </c>
      <c r="N1038" s="25" t="s">
        <v>11</v>
      </c>
      <c r="O1038" s="25" t="s">
        <v>11</v>
      </c>
      <c r="P1038" s="25" t="s">
        <v>11</v>
      </c>
      <c r="Q1038" s="25" t="s">
        <v>11</v>
      </c>
      <c r="R1038" s="25" t="s">
        <v>11</v>
      </c>
      <c r="S1038" s="25" t="s">
        <v>11</v>
      </c>
      <c r="T1038" s="25" t="s">
        <v>1670</v>
      </c>
      <c r="U1038" s="25" t="s">
        <v>13</v>
      </c>
      <c r="V1038" s="25" t="s">
        <v>11</v>
      </c>
      <c r="W1038" s="25" t="s">
        <v>11</v>
      </c>
      <c r="X1038" s="25">
        <v>0</v>
      </c>
      <c r="Y1038" s="25" t="s">
        <v>11</v>
      </c>
      <c r="Z1038" s="25" t="s">
        <v>1539</v>
      </c>
      <c r="AA1038" s="25" t="s">
        <v>11</v>
      </c>
      <c r="AB1038" s="25" t="s">
        <v>11</v>
      </c>
      <c r="AC1038" s="25" t="s">
        <v>11</v>
      </c>
      <c r="AD1038" s="25">
        <v>0</v>
      </c>
      <c r="AE1038" s="25">
        <v>0</v>
      </c>
      <c r="AF1038" s="25">
        <v>1888</v>
      </c>
      <c r="AG1038" s="25" t="s">
        <v>7630</v>
      </c>
    </row>
    <row r="1039" spans="1:33" s="19" customFormat="1">
      <c r="A1039" s="25" t="s">
        <v>2740</v>
      </c>
      <c r="B1039" s="25" t="s">
        <v>2741</v>
      </c>
      <c r="C1039" s="25" t="s">
        <v>1541</v>
      </c>
      <c r="D1039" s="25" t="s">
        <v>11</v>
      </c>
      <c r="E1039" s="25" t="s">
        <v>11</v>
      </c>
      <c r="F1039" s="25" t="s">
        <v>11</v>
      </c>
      <c r="G1039" s="25" t="s">
        <v>11</v>
      </c>
      <c r="H1039" s="25" t="s">
        <v>2742</v>
      </c>
      <c r="I1039" s="25" t="s">
        <v>11</v>
      </c>
      <c r="J1039" s="25" t="s">
        <v>11</v>
      </c>
      <c r="K1039" s="25" t="s">
        <v>11</v>
      </c>
      <c r="L1039" s="25" t="s">
        <v>1623</v>
      </c>
      <c r="M1039" s="25" t="s">
        <v>11</v>
      </c>
      <c r="N1039" s="25" t="s">
        <v>11</v>
      </c>
      <c r="O1039" s="25" t="s">
        <v>11</v>
      </c>
      <c r="P1039" s="25" t="s">
        <v>11</v>
      </c>
      <c r="Q1039" s="25" t="s">
        <v>11</v>
      </c>
      <c r="R1039" s="25" t="s">
        <v>11</v>
      </c>
      <c r="S1039" s="25" t="s">
        <v>11</v>
      </c>
      <c r="T1039" s="25" t="s">
        <v>1633</v>
      </c>
      <c r="U1039" s="25" t="s">
        <v>10</v>
      </c>
      <c r="V1039" s="25" t="s">
        <v>11</v>
      </c>
      <c r="W1039" s="25" t="s">
        <v>11</v>
      </c>
      <c r="X1039" s="25">
        <v>0</v>
      </c>
      <c r="Y1039" s="25" t="s">
        <v>11</v>
      </c>
      <c r="Z1039" s="25" t="s">
        <v>1539</v>
      </c>
      <c r="AA1039" s="25" t="s">
        <v>11</v>
      </c>
      <c r="AB1039" s="25" t="s">
        <v>11</v>
      </c>
      <c r="AC1039" s="25" t="s">
        <v>11</v>
      </c>
      <c r="AD1039" s="25">
        <v>2240</v>
      </c>
      <c r="AE1039" s="25">
        <v>0</v>
      </c>
      <c r="AF1039" s="25">
        <v>18680.919999999998</v>
      </c>
      <c r="AG1039" s="25" t="s">
        <v>7631</v>
      </c>
    </row>
    <row r="1040" spans="1:33" s="19" customFormat="1">
      <c r="A1040" s="25" t="s">
        <v>3303</v>
      </c>
      <c r="B1040" s="25" t="s">
        <v>3304</v>
      </c>
      <c r="C1040" s="25" t="s">
        <v>11</v>
      </c>
      <c r="D1040" s="25" t="s">
        <v>11</v>
      </c>
      <c r="E1040" s="25" t="s">
        <v>11</v>
      </c>
      <c r="F1040" s="25" t="s">
        <v>11</v>
      </c>
      <c r="G1040" s="25" t="s">
        <v>11</v>
      </c>
      <c r="H1040" s="25" t="s">
        <v>3305</v>
      </c>
      <c r="I1040" s="25" t="s">
        <v>1554</v>
      </c>
      <c r="J1040" s="25" t="s">
        <v>1623</v>
      </c>
      <c r="K1040" s="25" t="s">
        <v>2089</v>
      </c>
      <c r="L1040" s="25" t="s">
        <v>1623</v>
      </c>
      <c r="M1040" s="25" t="s">
        <v>11</v>
      </c>
      <c r="N1040" s="25" t="s">
        <v>11</v>
      </c>
      <c r="O1040" s="25" t="s">
        <v>11</v>
      </c>
      <c r="P1040" s="25" t="s">
        <v>11</v>
      </c>
      <c r="Q1040" s="25" t="s">
        <v>11</v>
      </c>
      <c r="R1040" s="25" t="s">
        <v>11</v>
      </c>
      <c r="S1040" s="25" t="s">
        <v>11</v>
      </c>
      <c r="T1040" s="25" t="s">
        <v>1891</v>
      </c>
      <c r="U1040" s="25" t="s">
        <v>16</v>
      </c>
      <c r="V1040" s="25" t="s">
        <v>11</v>
      </c>
      <c r="W1040" s="25" t="s">
        <v>11</v>
      </c>
      <c r="X1040" s="25">
        <v>0</v>
      </c>
      <c r="Y1040" s="25" t="s">
        <v>11</v>
      </c>
      <c r="Z1040" s="25" t="s">
        <v>1539</v>
      </c>
      <c r="AA1040" s="25" t="s">
        <v>11</v>
      </c>
      <c r="AB1040" s="25" t="s">
        <v>11</v>
      </c>
      <c r="AC1040" s="25" t="s">
        <v>11</v>
      </c>
      <c r="AD1040" s="25">
        <v>560</v>
      </c>
      <c r="AE1040" s="25">
        <v>0</v>
      </c>
      <c r="AF1040" s="25">
        <v>2832.42</v>
      </c>
      <c r="AG1040" s="25" t="s">
        <v>7450</v>
      </c>
    </row>
    <row r="1041" spans="1:33" s="19" customFormat="1">
      <c r="A1041" s="25" t="s">
        <v>4501</v>
      </c>
      <c r="B1041" s="25" t="s">
        <v>4502</v>
      </c>
      <c r="C1041" s="25" t="s">
        <v>1541</v>
      </c>
      <c r="D1041" s="25" t="s">
        <v>11</v>
      </c>
      <c r="E1041" s="25" t="s">
        <v>11</v>
      </c>
      <c r="F1041" s="25" t="s">
        <v>11</v>
      </c>
      <c r="G1041" s="25" t="s">
        <v>11</v>
      </c>
      <c r="H1041" s="25" t="s">
        <v>3159</v>
      </c>
      <c r="I1041" s="25" t="s">
        <v>11</v>
      </c>
      <c r="J1041" s="25" t="s">
        <v>11</v>
      </c>
      <c r="K1041" s="25" t="s">
        <v>11</v>
      </c>
      <c r="L1041" s="25" t="s">
        <v>1623</v>
      </c>
      <c r="M1041" s="25" t="s">
        <v>11</v>
      </c>
      <c r="N1041" s="25" t="s">
        <v>11</v>
      </c>
      <c r="O1041" s="25" t="s">
        <v>11</v>
      </c>
      <c r="P1041" s="25" t="s">
        <v>11</v>
      </c>
      <c r="Q1041" s="25" t="s">
        <v>11</v>
      </c>
      <c r="R1041" s="25" t="s">
        <v>11</v>
      </c>
      <c r="S1041" s="25" t="s">
        <v>11</v>
      </c>
      <c r="T1041" s="25" t="s">
        <v>1651</v>
      </c>
      <c r="U1041" s="25" t="s">
        <v>10</v>
      </c>
      <c r="V1041" s="25" t="s">
        <v>11</v>
      </c>
      <c r="W1041" s="25" t="s">
        <v>11</v>
      </c>
      <c r="X1041" s="25">
        <v>0</v>
      </c>
      <c r="Y1041" s="25" t="s">
        <v>11</v>
      </c>
      <c r="Z1041" s="25" t="s">
        <v>1645</v>
      </c>
      <c r="AA1041" s="25" t="s">
        <v>1575</v>
      </c>
      <c r="AB1041" s="25" t="s">
        <v>1940</v>
      </c>
      <c r="AC1041" s="25" t="s">
        <v>958</v>
      </c>
      <c r="AD1041" s="25">
        <v>0</v>
      </c>
      <c r="AE1041" s="25">
        <v>0</v>
      </c>
      <c r="AF1041" s="25">
        <v>0</v>
      </c>
      <c r="AG1041" s="25" t="s">
        <v>7</v>
      </c>
    </row>
    <row r="1042" spans="1:33" s="19" customFormat="1">
      <c r="A1042" s="25" t="s">
        <v>4635</v>
      </c>
      <c r="B1042" s="25" t="s">
        <v>4636</v>
      </c>
      <c r="C1042" s="25" t="s">
        <v>1541</v>
      </c>
      <c r="D1042" s="25" t="s">
        <v>11</v>
      </c>
      <c r="E1042" s="25" t="s">
        <v>11</v>
      </c>
      <c r="F1042" s="25" t="s">
        <v>11</v>
      </c>
      <c r="G1042" s="25" t="s">
        <v>11</v>
      </c>
      <c r="H1042" s="25" t="s">
        <v>4637</v>
      </c>
      <c r="I1042" s="25" t="s">
        <v>11</v>
      </c>
      <c r="J1042" s="25" t="s">
        <v>11</v>
      </c>
      <c r="K1042" s="25" t="s">
        <v>11</v>
      </c>
      <c r="L1042" s="25" t="s">
        <v>1623</v>
      </c>
      <c r="M1042" s="25" t="s">
        <v>11</v>
      </c>
      <c r="N1042" s="25" t="s">
        <v>11</v>
      </c>
      <c r="O1042" s="25" t="s">
        <v>11</v>
      </c>
      <c r="P1042" s="25" t="s">
        <v>11</v>
      </c>
      <c r="Q1042" s="25" t="s">
        <v>11</v>
      </c>
      <c r="R1042" s="25" t="s">
        <v>11</v>
      </c>
      <c r="S1042" s="25" t="s">
        <v>11</v>
      </c>
      <c r="T1042" s="25" t="s">
        <v>1670</v>
      </c>
      <c r="U1042" s="25" t="s">
        <v>13</v>
      </c>
      <c r="V1042" s="25" t="s">
        <v>11</v>
      </c>
      <c r="W1042" s="25" t="s">
        <v>11</v>
      </c>
      <c r="X1042" s="25">
        <v>0</v>
      </c>
      <c r="Y1042" s="25" t="s">
        <v>11</v>
      </c>
      <c r="Z1042" s="25" t="s">
        <v>1539</v>
      </c>
      <c r="AA1042" s="25" t="s">
        <v>11</v>
      </c>
      <c r="AB1042" s="25" t="s">
        <v>11</v>
      </c>
      <c r="AC1042" s="25" t="s">
        <v>11</v>
      </c>
      <c r="AD1042" s="25">
        <v>1120</v>
      </c>
      <c r="AE1042" s="25">
        <v>0</v>
      </c>
      <c r="AF1042" s="25">
        <v>13263.54</v>
      </c>
      <c r="AG1042" s="25" t="s">
        <v>7632</v>
      </c>
    </row>
    <row r="1043" spans="1:33" s="19" customFormat="1">
      <c r="A1043" s="25" t="s">
        <v>3586</v>
      </c>
      <c r="B1043" s="25" t="s">
        <v>3587</v>
      </c>
      <c r="C1043" s="25" t="s">
        <v>1541</v>
      </c>
      <c r="D1043" s="25" t="s">
        <v>11</v>
      </c>
      <c r="E1043" s="25" t="s">
        <v>11</v>
      </c>
      <c r="F1043" s="25" t="s">
        <v>3588</v>
      </c>
      <c r="G1043" s="25" t="s">
        <v>1630</v>
      </c>
      <c r="H1043" s="25" t="s">
        <v>3589</v>
      </c>
      <c r="I1043" s="25" t="s">
        <v>11</v>
      </c>
      <c r="J1043" s="25" t="s">
        <v>11</v>
      </c>
      <c r="K1043" s="25" t="s">
        <v>1689</v>
      </c>
      <c r="L1043" s="25" t="s">
        <v>1331</v>
      </c>
      <c r="M1043" s="25" t="s">
        <v>11</v>
      </c>
      <c r="N1043" s="25" t="s">
        <v>11</v>
      </c>
      <c r="O1043" s="25" t="s">
        <v>11</v>
      </c>
      <c r="P1043" s="25" t="s">
        <v>11</v>
      </c>
      <c r="Q1043" s="25" t="s">
        <v>3589</v>
      </c>
      <c r="R1043" s="25" t="s">
        <v>11</v>
      </c>
      <c r="S1043" s="25" t="s">
        <v>11</v>
      </c>
      <c r="T1043" s="25" t="s">
        <v>3590</v>
      </c>
      <c r="U1043" s="25" t="s">
        <v>16</v>
      </c>
      <c r="V1043" s="25" t="s">
        <v>11</v>
      </c>
      <c r="W1043" s="25" t="s">
        <v>11</v>
      </c>
      <c r="X1043" s="25">
        <v>0</v>
      </c>
      <c r="Y1043" s="25" t="s">
        <v>1634</v>
      </c>
      <c r="Z1043" s="25" t="s">
        <v>1539</v>
      </c>
      <c r="AA1043" s="25" t="s">
        <v>11</v>
      </c>
      <c r="AB1043" s="25" t="s">
        <v>11</v>
      </c>
      <c r="AC1043" s="25" t="s">
        <v>11</v>
      </c>
      <c r="AD1043" s="25">
        <v>840</v>
      </c>
      <c r="AE1043" s="25">
        <v>0</v>
      </c>
      <c r="AF1043" s="25">
        <v>3316</v>
      </c>
      <c r="AG1043" s="25" t="s">
        <v>1626</v>
      </c>
    </row>
    <row r="1044" spans="1:33" s="19" customFormat="1">
      <c r="A1044" s="25" t="s">
        <v>5315</v>
      </c>
      <c r="B1044" s="25" t="s">
        <v>5316</v>
      </c>
      <c r="C1044" s="25" t="s">
        <v>1536</v>
      </c>
      <c r="D1044" s="25" t="s">
        <v>11</v>
      </c>
      <c r="E1044" s="25" t="s">
        <v>11</v>
      </c>
      <c r="F1044" s="25" t="s">
        <v>11</v>
      </c>
      <c r="G1044" s="25" t="s">
        <v>11</v>
      </c>
      <c r="H1044" s="25" t="s">
        <v>5317</v>
      </c>
      <c r="I1044" s="25" t="s">
        <v>11</v>
      </c>
      <c r="J1044" s="25" t="s">
        <v>11</v>
      </c>
      <c r="K1044" s="25" t="s">
        <v>11</v>
      </c>
      <c r="L1044" s="25" t="s">
        <v>1623</v>
      </c>
      <c r="M1044" s="25" t="s">
        <v>1643</v>
      </c>
      <c r="N1044" s="25" t="s">
        <v>11</v>
      </c>
      <c r="O1044" s="25" t="s">
        <v>11</v>
      </c>
      <c r="P1044" s="25" t="s">
        <v>11</v>
      </c>
      <c r="Q1044" s="25" t="s">
        <v>11</v>
      </c>
      <c r="R1044" s="25" t="s">
        <v>11</v>
      </c>
      <c r="S1044" s="25" t="s">
        <v>11</v>
      </c>
      <c r="T1044" s="25" t="s">
        <v>1775</v>
      </c>
      <c r="U1044" s="25" t="s">
        <v>16</v>
      </c>
      <c r="V1044" s="25" t="s">
        <v>11</v>
      </c>
      <c r="W1044" s="25" t="s">
        <v>11</v>
      </c>
      <c r="X1044" s="25">
        <v>0</v>
      </c>
      <c r="Y1044" s="25" t="s">
        <v>11</v>
      </c>
      <c r="Z1044" s="25" t="s">
        <v>1645</v>
      </c>
      <c r="AA1044" s="25" t="s">
        <v>1560</v>
      </c>
      <c r="AB1044" s="25" t="s">
        <v>1708</v>
      </c>
      <c r="AC1044" s="25" t="s">
        <v>62</v>
      </c>
      <c r="AD1044" s="25">
        <v>280</v>
      </c>
      <c r="AE1044" s="25">
        <v>0</v>
      </c>
      <c r="AF1044" s="25">
        <v>0</v>
      </c>
      <c r="AG1044" s="25" t="s">
        <v>953</v>
      </c>
    </row>
    <row r="1045" spans="1:33" s="19" customFormat="1">
      <c r="A1045" s="25" t="s">
        <v>2679</v>
      </c>
      <c r="B1045" s="25" t="s">
        <v>2680</v>
      </c>
      <c r="C1045" s="25" t="s">
        <v>1541</v>
      </c>
      <c r="D1045" s="25" t="s">
        <v>11</v>
      </c>
      <c r="E1045" s="25" t="s">
        <v>11</v>
      </c>
      <c r="F1045" s="25" t="s">
        <v>2681</v>
      </c>
      <c r="G1045" s="25" t="s">
        <v>1566</v>
      </c>
      <c r="H1045" s="25" t="s">
        <v>2493</v>
      </c>
      <c r="I1045" s="25" t="s">
        <v>1547</v>
      </c>
      <c r="J1045" s="25" t="s">
        <v>1623</v>
      </c>
      <c r="K1045" s="25" t="s">
        <v>1559</v>
      </c>
      <c r="L1045" s="25" t="s">
        <v>1623</v>
      </c>
      <c r="M1045" s="25" t="s">
        <v>11</v>
      </c>
      <c r="N1045" s="25" t="s">
        <v>11</v>
      </c>
      <c r="O1045" s="25" t="s">
        <v>11</v>
      </c>
      <c r="P1045" s="25" t="s">
        <v>11</v>
      </c>
      <c r="Q1045" s="25" t="s">
        <v>2493</v>
      </c>
      <c r="R1045" s="25" t="s">
        <v>11</v>
      </c>
      <c r="S1045" s="25" t="s">
        <v>11</v>
      </c>
      <c r="T1045" s="25" t="s">
        <v>11</v>
      </c>
      <c r="U1045" s="25" t="s">
        <v>11</v>
      </c>
      <c r="V1045" s="25" t="s">
        <v>11</v>
      </c>
      <c r="W1045" s="25" t="s">
        <v>11</v>
      </c>
      <c r="X1045" s="25">
        <v>0</v>
      </c>
      <c r="Y1045" s="25" t="s">
        <v>11</v>
      </c>
      <c r="Z1045" s="25" t="s">
        <v>1539</v>
      </c>
      <c r="AA1045" s="25" t="s">
        <v>11</v>
      </c>
      <c r="AB1045" s="25" t="s">
        <v>11</v>
      </c>
      <c r="AC1045" s="25" t="s">
        <v>11</v>
      </c>
      <c r="AD1045" s="25">
        <v>840</v>
      </c>
      <c r="AE1045" s="25">
        <v>0</v>
      </c>
      <c r="AF1045" s="25">
        <v>3316</v>
      </c>
      <c r="AG1045" s="25" t="s">
        <v>1626</v>
      </c>
    </row>
    <row r="1046" spans="1:33" s="19" customFormat="1">
      <c r="A1046" s="25" t="s">
        <v>2755</v>
      </c>
      <c r="B1046" s="25" t="s">
        <v>2756</v>
      </c>
      <c r="C1046" s="25" t="s">
        <v>1536</v>
      </c>
      <c r="D1046" s="25" t="s">
        <v>11</v>
      </c>
      <c r="E1046" s="25" t="s">
        <v>11</v>
      </c>
      <c r="F1046" s="25" t="s">
        <v>11</v>
      </c>
      <c r="G1046" s="25" t="s">
        <v>11</v>
      </c>
      <c r="H1046" s="25" t="s">
        <v>2757</v>
      </c>
      <c r="I1046" s="25" t="s">
        <v>11</v>
      </c>
      <c r="J1046" s="25" t="s">
        <v>11</v>
      </c>
      <c r="K1046" s="25" t="s">
        <v>11</v>
      </c>
      <c r="L1046" s="25" t="s">
        <v>1623</v>
      </c>
      <c r="M1046" s="25" t="s">
        <v>11</v>
      </c>
      <c r="N1046" s="25" t="s">
        <v>11</v>
      </c>
      <c r="O1046" s="25" t="s">
        <v>11</v>
      </c>
      <c r="P1046" s="25" t="s">
        <v>11</v>
      </c>
      <c r="Q1046" s="25" t="s">
        <v>11</v>
      </c>
      <c r="R1046" s="25" t="s">
        <v>11</v>
      </c>
      <c r="S1046" s="25" t="s">
        <v>11</v>
      </c>
      <c r="T1046" s="25" t="s">
        <v>1651</v>
      </c>
      <c r="U1046" s="25" t="s">
        <v>16</v>
      </c>
      <c r="V1046" s="25" t="s">
        <v>11</v>
      </c>
      <c r="W1046" s="25" t="s">
        <v>11</v>
      </c>
      <c r="X1046" s="25">
        <v>0</v>
      </c>
      <c r="Y1046" s="25" t="s">
        <v>11</v>
      </c>
      <c r="Z1046" s="25" t="s">
        <v>1539</v>
      </c>
      <c r="AA1046" s="25" t="s">
        <v>11</v>
      </c>
      <c r="AB1046" s="25" t="s">
        <v>11</v>
      </c>
      <c r="AC1046" s="25" t="s">
        <v>11</v>
      </c>
      <c r="AD1046" s="25">
        <v>840</v>
      </c>
      <c r="AE1046" s="25">
        <v>0</v>
      </c>
      <c r="AF1046" s="25">
        <v>19528.509999999998</v>
      </c>
      <c r="AG1046" s="25" t="s">
        <v>7633</v>
      </c>
    </row>
    <row r="1047" spans="1:33" s="19" customFormat="1">
      <c r="A1047" s="25" t="s">
        <v>3309</v>
      </c>
      <c r="B1047" s="25" t="s">
        <v>3310</v>
      </c>
      <c r="C1047" s="25" t="s">
        <v>1536</v>
      </c>
      <c r="D1047" s="25" t="s">
        <v>11</v>
      </c>
      <c r="E1047" s="25" t="s">
        <v>11</v>
      </c>
      <c r="F1047" s="25" t="s">
        <v>11</v>
      </c>
      <c r="G1047" s="25" t="s">
        <v>11</v>
      </c>
      <c r="H1047" s="25" t="s">
        <v>3311</v>
      </c>
      <c r="I1047" s="25" t="s">
        <v>11</v>
      </c>
      <c r="J1047" s="25" t="s">
        <v>11</v>
      </c>
      <c r="K1047" s="25" t="s">
        <v>11</v>
      </c>
      <c r="L1047" s="25" t="s">
        <v>1623</v>
      </c>
      <c r="M1047" s="25" t="s">
        <v>11</v>
      </c>
      <c r="N1047" s="25" t="s">
        <v>11</v>
      </c>
      <c r="O1047" s="25" t="s">
        <v>11</v>
      </c>
      <c r="P1047" s="25" t="s">
        <v>11</v>
      </c>
      <c r="Q1047" s="25" t="s">
        <v>11</v>
      </c>
      <c r="R1047" s="25" t="s">
        <v>11</v>
      </c>
      <c r="S1047" s="25" t="s">
        <v>11</v>
      </c>
      <c r="T1047" s="25" t="s">
        <v>1775</v>
      </c>
      <c r="U1047" s="25" t="s">
        <v>10</v>
      </c>
      <c r="V1047" s="25" t="s">
        <v>11</v>
      </c>
      <c r="W1047" s="25" t="s">
        <v>11</v>
      </c>
      <c r="X1047" s="25">
        <v>0</v>
      </c>
      <c r="Y1047" s="25" t="s">
        <v>11</v>
      </c>
      <c r="Z1047" s="25" t="s">
        <v>1539</v>
      </c>
      <c r="AA1047" s="25" t="s">
        <v>11</v>
      </c>
      <c r="AB1047" s="25" t="s">
        <v>11</v>
      </c>
      <c r="AC1047" s="25" t="s">
        <v>11</v>
      </c>
      <c r="AD1047" s="25">
        <v>1400</v>
      </c>
      <c r="AE1047" s="25">
        <v>0</v>
      </c>
      <c r="AF1047" s="25">
        <v>30450.23</v>
      </c>
      <c r="AG1047" s="25" t="s">
        <v>7634</v>
      </c>
    </row>
    <row r="1048" spans="1:33" s="19" customFormat="1">
      <c r="A1048" s="25" t="s">
        <v>2205</v>
      </c>
      <c r="B1048" s="25" t="s">
        <v>2206</v>
      </c>
      <c r="C1048" s="25" t="s">
        <v>1536</v>
      </c>
      <c r="D1048" s="25" t="s">
        <v>11</v>
      </c>
      <c r="E1048" s="25" t="s">
        <v>11</v>
      </c>
      <c r="F1048" s="25" t="s">
        <v>11</v>
      </c>
      <c r="G1048" s="25" t="s">
        <v>11</v>
      </c>
      <c r="H1048" s="25" t="s">
        <v>2207</v>
      </c>
      <c r="I1048" s="25" t="s">
        <v>11</v>
      </c>
      <c r="J1048" s="25" t="s">
        <v>11</v>
      </c>
      <c r="K1048" s="25" t="s">
        <v>11</v>
      </c>
      <c r="L1048" s="25" t="s">
        <v>1623</v>
      </c>
      <c r="M1048" s="25" t="s">
        <v>11</v>
      </c>
      <c r="N1048" s="25" t="s">
        <v>11</v>
      </c>
      <c r="O1048" s="25" t="s">
        <v>11</v>
      </c>
      <c r="P1048" s="25" t="s">
        <v>11</v>
      </c>
      <c r="Q1048" s="25" t="s">
        <v>11</v>
      </c>
      <c r="R1048" s="25" t="s">
        <v>11</v>
      </c>
      <c r="S1048" s="25" t="s">
        <v>11</v>
      </c>
      <c r="T1048" s="25" t="s">
        <v>1633</v>
      </c>
      <c r="U1048" s="25" t="s">
        <v>10</v>
      </c>
      <c r="V1048" s="25" t="s">
        <v>11</v>
      </c>
      <c r="W1048" s="25" t="s">
        <v>11</v>
      </c>
      <c r="X1048" s="25">
        <v>0</v>
      </c>
      <c r="Y1048" s="25" t="s">
        <v>11</v>
      </c>
      <c r="Z1048" s="25" t="s">
        <v>1539</v>
      </c>
      <c r="AA1048" s="25" t="s">
        <v>11</v>
      </c>
      <c r="AB1048" s="25" t="s">
        <v>11</v>
      </c>
      <c r="AC1048" s="25" t="s">
        <v>11</v>
      </c>
      <c r="AD1048" s="25">
        <v>3920</v>
      </c>
      <c r="AE1048" s="25">
        <v>0</v>
      </c>
      <c r="AF1048" s="25">
        <v>32550.14</v>
      </c>
      <c r="AG1048" s="25" t="s">
        <v>7635</v>
      </c>
    </row>
    <row r="1049" spans="1:33" s="19" customFormat="1">
      <c r="A1049" s="25" t="s">
        <v>4703</v>
      </c>
      <c r="B1049" s="25" t="s">
        <v>4704</v>
      </c>
      <c r="C1049" s="25" t="s">
        <v>1541</v>
      </c>
      <c r="D1049" s="25" t="s">
        <v>11</v>
      </c>
      <c r="E1049" s="25" t="s">
        <v>11</v>
      </c>
      <c r="F1049" s="25" t="s">
        <v>11</v>
      </c>
      <c r="G1049" s="25" t="s">
        <v>11</v>
      </c>
      <c r="H1049" s="25" t="s">
        <v>4705</v>
      </c>
      <c r="I1049" s="25" t="s">
        <v>11</v>
      </c>
      <c r="J1049" s="25" t="s">
        <v>11</v>
      </c>
      <c r="K1049" s="25" t="s">
        <v>11</v>
      </c>
      <c r="L1049" s="25" t="s">
        <v>1623</v>
      </c>
      <c r="M1049" s="25" t="s">
        <v>1643</v>
      </c>
      <c r="N1049" s="25" t="s">
        <v>11</v>
      </c>
      <c r="O1049" s="25" t="s">
        <v>11</v>
      </c>
      <c r="P1049" s="25" t="s">
        <v>11</v>
      </c>
      <c r="Q1049" s="25" t="s">
        <v>11</v>
      </c>
      <c r="R1049" s="25" t="s">
        <v>11</v>
      </c>
      <c r="S1049" s="25" t="s">
        <v>11</v>
      </c>
      <c r="T1049" s="25" t="s">
        <v>1651</v>
      </c>
      <c r="U1049" s="25" t="s">
        <v>14</v>
      </c>
      <c r="V1049" s="25" t="s">
        <v>11</v>
      </c>
      <c r="W1049" s="25" t="s">
        <v>11</v>
      </c>
      <c r="X1049" s="25">
        <v>0</v>
      </c>
      <c r="Y1049" s="25" t="s">
        <v>11</v>
      </c>
      <c r="Z1049" s="25" t="s">
        <v>1539</v>
      </c>
      <c r="AA1049" s="25" t="s">
        <v>11</v>
      </c>
      <c r="AB1049" s="25" t="s">
        <v>11</v>
      </c>
      <c r="AC1049" s="25" t="s">
        <v>11</v>
      </c>
      <c r="AD1049" s="25">
        <v>760</v>
      </c>
      <c r="AE1049" s="25">
        <v>0</v>
      </c>
      <c r="AF1049" s="25">
        <v>1588.84</v>
      </c>
      <c r="AG1049" s="25" t="s">
        <v>3199</v>
      </c>
    </row>
    <row r="1050" spans="1:33" s="19" customFormat="1">
      <c r="A1050" s="25" t="s">
        <v>2098</v>
      </c>
      <c r="B1050" s="25" t="s">
        <v>2099</v>
      </c>
      <c r="C1050" s="25" t="s">
        <v>1536</v>
      </c>
      <c r="D1050" s="25" t="s">
        <v>11</v>
      </c>
      <c r="E1050" s="25" t="s">
        <v>11</v>
      </c>
      <c r="F1050" s="25" t="s">
        <v>11</v>
      </c>
      <c r="G1050" s="25" t="s">
        <v>11</v>
      </c>
      <c r="H1050" s="25" t="s">
        <v>1825</v>
      </c>
      <c r="I1050" s="25" t="s">
        <v>11</v>
      </c>
      <c r="J1050" s="25" t="s">
        <v>11</v>
      </c>
      <c r="K1050" s="25" t="s">
        <v>11</v>
      </c>
      <c r="L1050" s="25" t="s">
        <v>1623</v>
      </c>
      <c r="M1050" s="25" t="s">
        <v>11</v>
      </c>
      <c r="N1050" s="25" t="s">
        <v>11</v>
      </c>
      <c r="O1050" s="25" t="s">
        <v>11</v>
      </c>
      <c r="P1050" s="25" t="s">
        <v>11</v>
      </c>
      <c r="Q1050" s="25" t="s">
        <v>11</v>
      </c>
      <c r="R1050" s="25" t="s">
        <v>11</v>
      </c>
      <c r="S1050" s="25" t="s">
        <v>11</v>
      </c>
      <c r="T1050" s="25" t="s">
        <v>2100</v>
      </c>
      <c r="U1050" s="25" t="s">
        <v>1544</v>
      </c>
      <c r="V1050" s="25" t="s">
        <v>11</v>
      </c>
      <c r="W1050" s="25" t="s">
        <v>11</v>
      </c>
      <c r="X1050" s="25">
        <v>0</v>
      </c>
      <c r="Y1050" s="25" t="s">
        <v>11</v>
      </c>
      <c r="Z1050" s="25" t="s">
        <v>1539</v>
      </c>
      <c r="AA1050" s="25" t="s">
        <v>11</v>
      </c>
      <c r="AB1050" s="25" t="s">
        <v>11</v>
      </c>
      <c r="AC1050" s="25" t="s">
        <v>11</v>
      </c>
      <c r="AD1050" s="25">
        <v>0</v>
      </c>
      <c r="AE1050" s="25">
        <v>0</v>
      </c>
      <c r="AF1050" s="25">
        <v>48800</v>
      </c>
      <c r="AG1050" s="25" t="s">
        <v>2101</v>
      </c>
    </row>
    <row r="1051" spans="1:33" s="19" customFormat="1">
      <c r="A1051" s="25" t="s">
        <v>4169</v>
      </c>
      <c r="B1051" s="25" t="s">
        <v>4170</v>
      </c>
      <c r="C1051" s="25" t="s">
        <v>1541</v>
      </c>
      <c r="D1051" s="25" t="s">
        <v>11</v>
      </c>
      <c r="E1051" s="25" t="s">
        <v>11</v>
      </c>
      <c r="F1051" s="25" t="s">
        <v>11</v>
      </c>
      <c r="G1051" s="25" t="s">
        <v>11</v>
      </c>
      <c r="H1051" s="25" t="s">
        <v>4171</v>
      </c>
      <c r="I1051" s="25" t="s">
        <v>11</v>
      </c>
      <c r="J1051" s="25" t="s">
        <v>11</v>
      </c>
      <c r="K1051" s="25" t="s">
        <v>11</v>
      </c>
      <c r="L1051" s="25" t="s">
        <v>1623</v>
      </c>
      <c r="M1051" s="25" t="s">
        <v>11</v>
      </c>
      <c r="N1051" s="25" t="s">
        <v>11</v>
      </c>
      <c r="O1051" s="25" t="s">
        <v>11</v>
      </c>
      <c r="P1051" s="25" t="s">
        <v>11</v>
      </c>
      <c r="Q1051" s="25" t="s">
        <v>11</v>
      </c>
      <c r="R1051" s="25" t="s">
        <v>11</v>
      </c>
      <c r="S1051" s="25" t="s">
        <v>11</v>
      </c>
      <c r="T1051" s="25" t="s">
        <v>1574</v>
      </c>
      <c r="U1051" s="25" t="s">
        <v>10</v>
      </c>
      <c r="V1051" s="25" t="s">
        <v>11</v>
      </c>
      <c r="W1051" s="25" t="s">
        <v>11</v>
      </c>
      <c r="X1051" s="25">
        <v>0</v>
      </c>
      <c r="Y1051" s="25" t="s">
        <v>11</v>
      </c>
      <c r="Z1051" s="25" t="s">
        <v>1539</v>
      </c>
      <c r="AA1051" s="25" t="s">
        <v>11</v>
      </c>
      <c r="AB1051" s="25" t="s">
        <v>11</v>
      </c>
      <c r="AC1051" s="25" t="s">
        <v>11</v>
      </c>
      <c r="AD1051" s="25">
        <v>1960</v>
      </c>
      <c r="AE1051" s="25">
        <v>0</v>
      </c>
      <c r="AF1051" s="25">
        <v>36373.08</v>
      </c>
      <c r="AG1051" s="25" t="s">
        <v>7636</v>
      </c>
    </row>
    <row r="1052" spans="1:33" s="19" customFormat="1">
      <c r="A1052" s="25" t="s">
        <v>2569</v>
      </c>
      <c r="B1052" s="25" t="s">
        <v>2570</v>
      </c>
      <c r="C1052" s="25" t="s">
        <v>1536</v>
      </c>
      <c r="D1052" s="25" t="s">
        <v>11</v>
      </c>
      <c r="E1052" s="25" t="s">
        <v>11</v>
      </c>
      <c r="F1052" s="25" t="s">
        <v>11</v>
      </c>
      <c r="G1052" s="25" t="s">
        <v>11</v>
      </c>
      <c r="H1052" s="25" t="s">
        <v>2571</v>
      </c>
      <c r="I1052" s="25" t="s">
        <v>11</v>
      </c>
      <c r="J1052" s="25" t="s">
        <v>11</v>
      </c>
      <c r="K1052" s="25" t="s">
        <v>11</v>
      </c>
      <c r="L1052" s="25" t="s">
        <v>1623</v>
      </c>
      <c r="M1052" s="25" t="s">
        <v>11</v>
      </c>
      <c r="N1052" s="25" t="s">
        <v>11</v>
      </c>
      <c r="O1052" s="25" t="s">
        <v>11</v>
      </c>
      <c r="P1052" s="25" t="s">
        <v>11</v>
      </c>
      <c r="Q1052" s="25" t="s">
        <v>11</v>
      </c>
      <c r="R1052" s="25" t="s">
        <v>11</v>
      </c>
      <c r="S1052" s="25" t="s">
        <v>11</v>
      </c>
      <c r="T1052" s="25" t="s">
        <v>1633</v>
      </c>
      <c r="U1052" s="25" t="s">
        <v>13</v>
      </c>
      <c r="V1052" s="25" t="s">
        <v>11</v>
      </c>
      <c r="W1052" s="25" t="s">
        <v>11</v>
      </c>
      <c r="X1052" s="25">
        <v>0</v>
      </c>
      <c r="Y1052" s="25" t="s">
        <v>11</v>
      </c>
      <c r="Z1052" s="25" t="s">
        <v>1539</v>
      </c>
      <c r="AA1052" s="25" t="s">
        <v>11</v>
      </c>
      <c r="AB1052" s="25" t="s">
        <v>11</v>
      </c>
      <c r="AC1052" s="25" t="s">
        <v>11</v>
      </c>
      <c r="AD1052" s="25">
        <v>0</v>
      </c>
      <c r="AE1052" s="25">
        <v>0</v>
      </c>
      <c r="AF1052" s="25">
        <v>0.1</v>
      </c>
      <c r="AG1052" s="25" t="s">
        <v>2572</v>
      </c>
    </row>
    <row r="1053" spans="1:33" s="19" customFormat="1">
      <c r="A1053" s="25" t="s">
        <v>2314</v>
      </c>
      <c r="B1053" s="25" t="s">
        <v>2315</v>
      </c>
      <c r="C1053" s="25" t="s">
        <v>11</v>
      </c>
      <c r="D1053" s="25" t="s">
        <v>11</v>
      </c>
      <c r="E1053" s="25" t="s">
        <v>11</v>
      </c>
      <c r="F1053" s="25" t="s">
        <v>11</v>
      </c>
      <c r="G1053" s="25" t="s">
        <v>11</v>
      </c>
      <c r="H1053" s="25" t="s">
        <v>2316</v>
      </c>
      <c r="I1053" s="25" t="s">
        <v>1554</v>
      </c>
      <c r="J1053" s="25" t="s">
        <v>1623</v>
      </c>
      <c r="K1053" s="25" t="s">
        <v>1689</v>
      </c>
      <c r="L1053" s="25" t="s">
        <v>1623</v>
      </c>
      <c r="M1053" s="25" t="s">
        <v>11</v>
      </c>
      <c r="N1053" s="25" t="s">
        <v>11</v>
      </c>
      <c r="O1053" s="25" t="s">
        <v>11</v>
      </c>
      <c r="P1053" s="25" t="s">
        <v>11</v>
      </c>
      <c r="Q1053" s="25" t="s">
        <v>11</v>
      </c>
      <c r="R1053" s="25" t="s">
        <v>11</v>
      </c>
      <c r="S1053" s="25" t="s">
        <v>11</v>
      </c>
      <c r="T1053" s="25" t="s">
        <v>1625</v>
      </c>
      <c r="U1053" s="25" t="s">
        <v>10</v>
      </c>
      <c r="V1053" s="25" t="s">
        <v>11</v>
      </c>
      <c r="W1053" s="25" t="s">
        <v>11</v>
      </c>
      <c r="X1053" s="25">
        <v>0</v>
      </c>
      <c r="Y1053" s="25" t="s">
        <v>11</v>
      </c>
      <c r="Z1053" s="25" t="s">
        <v>1645</v>
      </c>
      <c r="AA1053" s="25" t="s">
        <v>2089</v>
      </c>
      <c r="AB1053" s="25" t="s">
        <v>1716</v>
      </c>
      <c r="AC1053" s="25" t="s">
        <v>11</v>
      </c>
      <c r="AD1053" s="25">
        <v>0</v>
      </c>
      <c r="AE1053" s="25">
        <v>0</v>
      </c>
      <c r="AF1053" s="25">
        <v>0</v>
      </c>
      <c r="AG1053" s="25" t="s">
        <v>7</v>
      </c>
    </row>
    <row r="1054" spans="1:33" s="19" customFormat="1">
      <c r="A1054" s="25" t="s">
        <v>3687</v>
      </c>
      <c r="B1054" s="25" t="s">
        <v>3688</v>
      </c>
      <c r="C1054" s="25" t="s">
        <v>1541</v>
      </c>
      <c r="D1054" s="25" t="s">
        <v>11</v>
      </c>
      <c r="E1054" s="25" t="s">
        <v>11</v>
      </c>
      <c r="F1054" s="25" t="s">
        <v>11</v>
      </c>
      <c r="G1054" s="25" t="s">
        <v>11</v>
      </c>
      <c r="H1054" s="25" t="s">
        <v>3689</v>
      </c>
      <c r="I1054" s="25" t="s">
        <v>11</v>
      </c>
      <c r="J1054" s="25" t="s">
        <v>11</v>
      </c>
      <c r="K1054" s="25" t="s">
        <v>11</v>
      </c>
      <c r="L1054" s="25" t="s">
        <v>1623</v>
      </c>
      <c r="M1054" s="25" t="s">
        <v>11</v>
      </c>
      <c r="N1054" s="25" t="s">
        <v>11</v>
      </c>
      <c r="O1054" s="25" t="s">
        <v>11</v>
      </c>
      <c r="P1054" s="25" t="s">
        <v>11</v>
      </c>
      <c r="Q1054" s="25" t="s">
        <v>11</v>
      </c>
      <c r="R1054" s="25" t="s">
        <v>11</v>
      </c>
      <c r="S1054" s="25" t="s">
        <v>11</v>
      </c>
      <c r="T1054" s="25" t="s">
        <v>2457</v>
      </c>
      <c r="U1054" s="25" t="s">
        <v>1544</v>
      </c>
      <c r="V1054" s="25" t="s">
        <v>11</v>
      </c>
      <c r="W1054" s="25" t="s">
        <v>11</v>
      </c>
      <c r="X1054" s="25">
        <v>0</v>
      </c>
      <c r="Y1054" s="25" t="s">
        <v>11</v>
      </c>
      <c r="Z1054" s="25" t="s">
        <v>1645</v>
      </c>
      <c r="AA1054" s="25" t="s">
        <v>1560</v>
      </c>
      <c r="AB1054" s="25" t="s">
        <v>1708</v>
      </c>
      <c r="AC1054" s="25" t="s">
        <v>62</v>
      </c>
      <c r="AD1054" s="25">
        <v>0</v>
      </c>
      <c r="AE1054" s="25">
        <v>0</v>
      </c>
      <c r="AF1054" s="25">
        <v>0</v>
      </c>
      <c r="AG1054" s="25" t="s">
        <v>7</v>
      </c>
    </row>
    <row r="1055" spans="1:33" s="19" customFormat="1" ht="13.5" customHeight="1">
      <c r="A1055" s="25" t="s">
        <v>3111</v>
      </c>
      <c r="B1055" s="25" t="s">
        <v>3112</v>
      </c>
      <c r="C1055" s="25" t="s">
        <v>1541</v>
      </c>
      <c r="D1055" s="25" t="s">
        <v>11</v>
      </c>
      <c r="E1055" s="25" t="s">
        <v>11</v>
      </c>
      <c r="F1055" s="25" t="s">
        <v>3113</v>
      </c>
      <c r="G1055" s="25" t="s">
        <v>1566</v>
      </c>
      <c r="H1055" s="25" t="s">
        <v>3114</v>
      </c>
      <c r="I1055" s="25" t="s">
        <v>11</v>
      </c>
      <c r="J1055" s="25" t="s">
        <v>11</v>
      </c>
      <c r="K1055" s="25" t="s">
        <v>1689</v>
      </c>
      <c r="L1055" s="25" t="s">
        <v>1623</v>
      </c>
      <c r="M1055" s="25" t="s">
        <v>11</v>
      </c>
      <c r="N1055" s="25" t="s">
        <v>11</v>
      </c>
      <c r="O1055" s="25" t="s">
        <v>11</v>
      </c>
      <c r="P1055" s="25" t="s">
        <v>3115</v>
      </c>
      <c r="Q1055" s="25" t="s">
        <v>3114</v>
      </c>
      <c r="R1055" s="25" t="s">
        <v>11</v>
      </c>
      <c r="S1055" s="25" t="s">
        <v>11</v>
      </c>
      <c r="T1055" s="25" t="s">
        <v>1891</v>
      </c>
      <c r="U1055" s="25" t="s">
        <v>16</v>
      </c>
      <c r="V1055" s="25" t="s">
        <v>11</v>
      </c>
      <c r="W1055" s="25" t="s">
        <v>11</v>
      </c>
      <c r="X1055" s="25">
        <v>0</v>
      </c>
      <c r="Y1055" s="25" t="s">
        <v>11</v>
      </c>
      <c r="Z1055" s="25" t="s">
        <v>1539</v>
      </c>
      <c r="AA1055" s="25" t="s">
        <v>11</v>
      </c>
      <c r="AB1055" s="25" t="s">
        <v>11</v>
      </c>
      <c r="AC1055" s="25" t="s">
        <v>11</v>
      </c>
      <c r="AD1055" s="25">
        <v>280</v>
      </c>
      <c r="AE1055" s="25">
        <v>0</v>
      </c>
      <c r="AF1055" s="25">
        <v>3316</v>
      </c>
      <c r="AG1055" s="25" t="s">
        <v>2660</v>
      </c>
    </row>
    <row r="1056" spans="1:33" s="19" customFormat="1">
      <c r="A1056" s="25" t="s">
        <v>1812</v>
      </c>
      <c r="B1056" s="25" t="s">
        <v>1813</v>
      </c>
      <c r="C1056" s="25" t="s">
        <v>1541</v>
      </c>
      <c r="D1056" s="25" t="s">
        <v>11</v>
      </c>
      <c r="E1056" s="25" t="s">
        <v>11</v>
      </c>
      <c r="F1056" s="25" t="s">
        <v>11</v>
      </c>
      <c r="G1056" s="25" t="s">
        <v>11</v>
      </c>
      <c r="H1056" s="25" t="s">
        <v>1814</v>
      </c>
      <c r="I1056" s="25" t="s">
        <v>11</v>
      </c>
      <c r="J1056" s="25" t="s">
        <v>11</v>
      </c>
      <c r="K1056" s="25" t="s">
        <v>11</v>
      </c>
      <c r="L1056" s="25" t="s">
        <v>1623</v>
      </c>
      <c r="M1056" s="25" t="s">
        <v>11</v>
      </c>
      <c r="N1056" s="25" t="s">
        <v>11</v>
      </c>
      <c r="O1056" s="25" t="s">
        <v>11</v>
      </c>
      <c r="P1056" s="25" t="s">
        <v>11</v>
      </c>
      <c r="Q1056" s="25" t="s">
        <v>11</v>
      </c>
      <c r="R1056" s="25" t="s">
        <v>11</v>
      </c>
      <c r="S1056" s="25" t="s">
        <v>11</v>
      </c>
      <c r="T1056" s="25" t="s">
        <v>1741</v>
      </c>
      <c r="U1056" s="25" t="s">
        <v>18</v>
      </c>
      <c r="V1056" s="25" t="s">
        <v>11</v>
      </c>
      <c r="W1056" s="25" t="s">
        <v>11</v>
      </c>
      <c r="X1056" s="25">
        <v>0</v>
      </c>
      <c r="Y1056" s="25" t="s">
        <v>11</v>
      </c>
      <c r="Z1056" s="25" t="s">
        <v>1645</v>
      </c>
      <c r="AA1056" s="25" t="s">
        <v>1815</v>
      </c>
      <c r="AB1056" s="25" t="s">
        <v>1722</v>
      </c>
      <c r="AC1056" s="25" t="s">
        <v>11</v>
      </c>
      <c r="AD1056" s="25">
        <v>0</v>
      </c>
      <c r="AE1056" s="25">
        <v>0</v>
      </c>
      <c r="AF1056" s="25">
        <v>0</v>
      </c>
      <c r="AG1056" s="25" t="s">
        <v>7</v>
      </c>
    </row>
    <row r="1057" spans="1:33" s="19" customFormat="1">
      <c r="A1057" s="25" t="s">
        <v>3787</v>
      </c>
      <c r="B1057" s="25" t="s">
        <v>3788</v>
      </c>
      <c r="C1057" s="25" t="s">
        <v>1536</v>
      </c>
      <c r="D1057" s="25" t="s">
        <v>11</v>
      </c>
      <c r="E1057" s="25" t="s">
        <v>11</v>
      </c>
      <c r="F1057" s="25" t="s">
        <v>11</v>
      </c>
      <c r="G1057" s="25" t="s">
        <v>11</v>
      </c>
      <c r="H1057" s="25" t="s">
        <v>2736</v>
      </c>
      <c r="I1057" s="25" t="s">
        <v>11</v>
      </c>
      <c r="J1057" s="25" t="s">
        <v>11</v>
      </c>
      <c r="K1057" s="25" t="s">
        <v>11</v>
      </c>
      <c r="L1057" s="25" t="s">
        <v>1623</v>
      </c>
      <c r="M1057" s="25" t="s">
        <v>11</v>
      </c>
      <c r="N1057" s="25" t="s">
        <v>11</v>
      </c>
      <c r="O1057" s="25" t="s">
        <v>11</v>
      </c>
      <c r="P1057" s="25" t="s">
        <v>11</v>
      </c>
      <c r="Q1057" s="25" t="s">
        <v>11</v>
      </c>
      <c r="R1057" s="25" t="s">
        <v>11</v>
      </c>
      <c r="S1057" s="25" t="s">
        <v>11</v>
      </c>
      <c r="T1057" s="25" t="s">
        <v>1644</v>
      </c>
      <c r="U1057" s="25" t="s">
        <v>1544</v>
      </c>
      <c r="V1057" s="25" t="s">
        <v>11</v>
      </c>
      <c r="W1057" s="25" t="s">
        <v>11</v>
      </c>
      <c r="X1057" s="25">
        <v>0</v>
      </c>
      <c r="Y1057" s="25" t="s">
        <v>11</v>
      </c>
      <c r="Z1057" s="25" t="s">
        <v>1539</v>
      </c>
      <c r="AA1057" s="25" t="s">
        <v>11</v>
      </c>
      <c r="AB1057" s="25" t="s">
        <v>11</v>
      </c>
      <c r="AC1057" s="25" t="s">
        <v>11</v>
      </c>
      <c r="AD1057" s="25">
        <v>460</v>
      </c>
      <c r="AE1057" s="25">
        <v>0</v>
      </c>
      <c r="AF1057" s="25">
        <v>3618</v>
      </c>
      <c r="AG1057" s="25" t="s">
        <v>7637</v>
      </c>
    </row>
    <row r="1058" spans="1:33" s="19" customFormat="1">
      <c r="A1058" s="25" t="s">
        <v>4482</v>
      </c>
      <c r="B1058" s="25" t="s">
        <v>4483</v>
      </c>
      <c r="C1058" s="25" t="s">
        <v>1541</v>
      </c>
      <c r="D1058" s="25" t="s">
        <v>11</v>
      </c>
      <c r="E1058" s="25" t="s">
        <v>11</v>
      </c>
      <c r="F1058" s="25" t="s">
        <v>11</v>
      </c>
      <c r="G1058" s="25" t="s">
        <v>11</v>
      </c>
      <c r="H1058" s="25" t="s">
        <v>2290</v>
      </c>
      <c r="I1058" s="25" t="s">
        <v>11</v>
      </c>
      <c r="J1058" s="25" t="s">
        <v>11</v>
      </c>
      <c r="K1058" s="25" t="s">
        <v>11</v>
      </c>
      <c r="L1058" s="25" t="s">
        <v>1623</v>
      </c>
      <c r="M1058" s="25" t="s">
        <v>11</v>
      </c>
      <c r="N1058" s="25" t="s">
        <v>11</v>
      </c>
      <c r="O1058" s="25" t="s">
        <v>11</v>
      </c>
      <c r="P1058" s="25" t="s">
        <v>11</v>
      </c>
      <c r="Q1058" s="25" t="s">
        <v>11</v>
      </c>
      <c r="R1058" s="25" t="s">
        <v>11</v>
      </c>
      <c r="S1058" s="25" t="s">
        <v>11</v>
      </c>
      <c r="T1058" s="25" t="s">
        <v>1651</v>
      </c>
      <c r="U1058" s="25" t="s">
        <v>10</v>
      </c>
      <c r="V1058" s="25" t="s">
        <v>11</v>
      </c>
      <c r="W1058" s="25" t="s">
        <v>11</v>
      </c>
      <c r="X1058" s="25">
        <v>0</v>
      </c>
      <c r="Y1058" s="25" t="s">
        <v>11</v>
      </c>
      <c r="Z1058" s="25" t="s">
        <v>1645</v>
      </c>
      <c r="AA1058" s="25" t="s">
        <v>1815</v>
      </c>
      <c r="AB1058" s="25" t="s">
        <v>2402</v>
      </c>
      <c r="AC1058" s="25" t="s">
        <v>11</v>
      </c>
      <c r="AD1058" s="25">
        <v>0</v>
      </c>
      <c r="AE1058" s="25">
        <v>0</v>
      </c>
      <c r="AF1058" s="25">
        <v>0</v>
      </c>
      <c r="AG1058" s="25" t="s">
        <v>7</v>
      </c>
    </row>
    <row r="1059" spans="1:33" s="19" customFormat="1">
      <c r="A1059" s="25" t="s">
        <v>1717</v>
      </c>
      <c r="B1059" s="25" t="s">
        <v>1718</v>
      </c>
      <c r="C1059" s="25" t="s">
        <v>1541</v>
      </c>
      <c r="D1059" s="25" t="s">
        <v>11</v>
      </c>
      <c r="E1059" s="25" t="s">
        <v>11</v>
      </c>
      <c r="F1059" s="25" t="s">
        <v>11</v>
      </c>
      <c r="G1059" s="25" t="s">
        <v>11</v>
      </c>
      <c r="H1059" s="25" t="s">
        <v>1719</v>
      </c>
      <c r="I1059" s="25" t="s">
        <v>11</v>
      </c>
      <c r="J1059" s="25" t="s">
        <v>11</v>
      </c>
      <c r="K1059" s="25" t="s">
        <v>11</v>
      </c>
      <c r="L1059" s="25" t="s">
        <v>1623</v>
      </c>
      <c r="M1059" s="25" t="s">
        <v>11</v>
      </c>
      <c r="N1059" s="25" t="s">
        <v>11</v>
      </c>
      <c r="O1059" s="25" t="s">
        <v>11</v>
      </c>
      <c r="P1059" s="25" t="s">
        <v>11</v>
      </c>
      <c r="Q1059" s="25" t="s">
        <v>11</v>
      </c>
      <c r="R1059" s="25" t="s">
        <v>11</v>
      </c>
      <c r="S1059" s="25" t="s">
        <v>11</v>
      </c>
      <c r="T1059" s="25" t="s">
        <v>1651</v>
      </c>
      <c r="U1059" s="25" t="s">
        <v>10</v>
      </c>
      <c r="V1059" s="25" t="s">
        <v>11</v>
      </c>
      <c r="W1059" s="25" t="s">
        <v>11</v>
      </c>
      <c r="X1059" s="25">
        <v>0</v>
      </c>
      <c r="Y1059" s="25" t="s">
        <v>11</v>
      </c>
      <c r="Z1059" s="25" t="s">
        <v>1539</v>
      </c>
      <c r="AA1059" s="25" t="s">
        <v>11</v>
      </c>
      <c r="AB1059" s="25" t="s">
        <v>11</v>
      </c>
      <c r="AC1059" s="25" t="s">
        <v>11</v>
      </c>
      <c r="AD1059" s="25">
        <v>560</v>
      </c>
      <c r="AE1059" s="25">
        <v>0</v>
      </c>
      <c r="AF1059" s="25">
        <v>3660.81</v>
      </c>
      <c r="AG1059" s="25" t="s">
        <v>7638</v>
      </c>
    </row>
    <row r="1060" spans="1:33">
      <c r="A1060" t="s">
        <v>3268</v>
      </c>
      <c r="B1060" t="s">
        <v>3269</v>
      </c>
      <c r="C1060" t="s">
        <v>1541</v>
      </c>
      <c r="D1060" t="s">
        <v>11</v>
      </c>
      <c r="E1060" t="s">
        <v>11</v>
      </c>
      <c r="F1060" t="s">
        <v>11</v>
      </c>
      <c r="G1060" t="s">
        <v>11</v>
      </c>
      <c r="H1060" t="s">
        <v>3270</v>
      </c>
      <c r="I1060" t="s">
        <v>11</v>
      </c>
      <c r="J1060" t="s">
        <v>11</v>
      </c>
      <c r="K1060" t="s">
        <v>11</v>
      </c>
      <c r="L1060" t="s">
        <v>1623</v>
      </c>
      <c r="M1060" t="s">
        <v>11</v>
      </c>
      <c r="N1060" t="s">
        <v>11</v>
      </c>
      <c r="O1060" t="s">
        <v>11</v>
      </c>
      <c r="P1060" t="s">
        <v>11</v>
      </c>
      <c r="Q1060" t="s">
        <v>11</v>
      </c>
      <c r="R1060" t="s">
        <v>11</v>
      </c>
      <c r="S1060" t="s">
        <v>11</v>
      </c>
      <c r="T1060" t="s">
        <v>3271</v>
      </c>
      <c r="U1060" t="s">
        <v>14</v>
      </c>
      <c r="V1060" t="s">
        <v>11</v>
      </c>
      <c r="W1060" t="s">
        <v>11</v>
      </c>
      <c r="X1060">
        <v>0</v>
      </c>
      <c r="Y1060" t="s">
        <v>11</v>
      </c>
      <c r="Z1060" t="s">
        <v>1539</v>
      </c>
      <c r="AA1060" t="s">
        <v>11</v>
      </c>
      <c r="AB1060" t="s">
        <v>11</v>
      </c>
      <c r="AC1060" t="s">
        <v>11</v>
      </c>
      <c r="AD1060">
        <v>1400</v>
      </c>
      <c r="AE1060">
        <v>0</v>
      </c>
      <c r="AF1060">
        <v>14051.55</v>
      </c>
      <c r="AG1060" t="s">
        <v>7639</v>
      </c>
    </row>
    <row r="1061" spans="1:33">
      <c r="A1061" t="s">
        <v>4452</v>
      </c>
      <c r="B1061" t="s">
        <v>4453</v>
      </c>
      <c r="C1061" t="s">
        <v>1536</v>
      </c>
      <c r="D1061" t="s">
        <v>11</v>
      </c>
      <c r="E1061" t="s">
        <v>11</v>
      </c>
      <c r="F1061" t="s">
        <v>11</v>
      </c>
      <c r="G1061" t="s">
        <v>11</v>
      </c>
      <c r="H1061" t="s">
        <v>4454</v>
      </c>
      <c r="I1061" t="s">
        <v>1797</v>
      </c>
      <c r="J1061" t="s">
        <v>1623</v>
      </c>
      <c r="K1061" t="s">
        <v>1798</v>
      </c>
      <c r="L1061" t="s">
        <v>1032</v>
      </c>
      <c r="M1061" t="s">
        <v>11</v>
      </c>
      <c r="N1061" t="s">
        <v>11</v>
      </c>
      <c r="O1061" t="s">
        <v>11</v>
      </c>
      <c r="P1061" t="s">
        <v>11</v>
      </c>
      <c r="Q1061" t="s">
        <v>4454</v>
      </c>
      <c r="R1061" t="s">
        <v>11</v>
      </c>
      <c r="S1061" t="s">
        <v>11</v>
      </c>
      <c r="T1061" t="s">
        <v>11</v>
      </c>
      <c r="U1061" t="s">
        <v>1563</v>
      </c>
      <c r="V1061" t="s">
        <v>11</v>
      </c>
      <c r="W1061" t="s">
        <v>11</v>
      </c>
      <c r="X1061">
        <v>0</v>
      </c>
      <c r="Y1061" t="s">
        <v>11</v>
      </c>
      <c r="Z1061" t="s">
        <v>1539</v>
      </c>
      <c r="AA1061" t="s">
        <v>11</v>
      </c>
      <c r="AB1061" t="s">
        <v>11</v>
      </c>
      <c r="AC1061" t="s">
        <v>11</v>
      </c>
      <c r="AD1061">
        <v>460</v>
      </c>
      <c r="AE1061">
        <v>0</v>
      </c>
      <c r="AF1061">
        <v>960</v>
      </c>
      <c r="AG1061" t="s">
        <v>1854</v>
      </c>
    </row>
    <row r="1062" spans="1:33">
      <c r="A1062" t="s">
        <v>4807</v>
      </c>
      <c r="B1062" t="s">
        <v>4808</v>
      </c>
      <c r="C1062" t="s">
        <v>1541</v>
      </c>
      <c r="D1062" t="s">
        <v>11</v>
      </c>
      <c r="E1062" t="s">
        <v>11</v>
      </c>
      <c r="F1062" t="s">
        <v>11</v>
      </c>
      <c r="G1062" t="s">
        <v>11</v>
      </c>
      <c r="H1062" t="s">
        <v>4809</v>
      </c>
      <c r="I1062" t="s">
        <v>11</v>
      </c>
      <c r="J1062" t="s">
        <v>11</v>
      </c>
      <c r="K1062" t="s">
        <v>11</v>
      </c>
      <c r="L1062" t="s">
        <v>1623</v>
      </c>
      <c r="M1062" t="s">
        <v>1643</v>
      </c>
      <c r="N1062" t="s">
        <v>11</v>
      </c>
      <c r="O1062" t="s">
        <v>11</v>
      </c>
      <c r="P1062" t="s">
        <v>11</v>
      </c>
      <c r="Q1062" t="s">
        <v>11</v>
      </c>
      <c r="R1062" t="s">
        <v>11</v>
      </c>
      <c r="S1062" t="s">
        <v>11</v>
      </c>
      <c r="T1062" t="s">
        <v>1651</v>
      </c>
      <c r="U1062" t="s">
        <v>10</v>
      </c>
      <c r="V1062" t="s">
        <v>11</v>
      </c>
      <c r="W1062" t="s">
        <v>11</v>
      </c>
      <c r="X1062">
        <v>0</v>
      </c>
      <c r="Y1062" t="s">
        <v>11</v>
      </c>
      <c r="Z1062" t="s">
        <v>1645</v>
      </c>
      <c r="AA1062" t="s">
        <v>1575</v>
      </c>
      <c r="AB1062" t="s">
        <v>2371</v>
      </c>
      <c r="AC1062" t="s">
        <v>62</v>
      </c>
      <c r="AD1062">
        <v>1893.95</v>
      </c>
      <c r="AE1062">
        <v>0</v>
      </c>
      <c r="AF1062">
        <v>0</v>
      </c>
      <c r="AG1062" t="s">
        <v>4810</v>
      </c>
    </row>
    <row r="1063" spans="1:33">
      <c r="A1063" t="s">
        <v>4768</v>
      </c>
      <c r="B1063" t="s">
        <v>4769</v>
      </c>
      <c r="C1063" t="s">
        <v>1541</v>
      </c>
      <c r="D1063" t="s">
        <v>11</v>
      </c>
      <c r="E1063" t="s">
        <v>11</v>
      </c>
      <c r="F1063" t="s">
        <v>11</v>
      </c>
      <c r="G1063" t="s">
        <v>11</v>
      </c>
      <c r="H1063" t="s">
        <v>4770</v>
      </c>
      <c r="I1063" t="s">
        <v>11</v>
      </c>
      <c r="J1063" t="s">
        <v>11</v>
      </c>
      <c r="K1063" t="s">
        <v>11</v>
      </c>
      <c r="L1063" t="s">
        <v>1623</v>
      </c>
      <c r="M1063" t="s">
        <v>1643</v>
      </c>
      <c r="N1063" t="s">
        <v>11</v>
      </c>
      <c r="O1063" t="s">
        <v>11</v>
      </c>
      <c r="P1063" t="s">
        <v>11</v>
      </c>
      <c r="Q1063" t="s">
        <v>11</v>
      </c>
      <c r="R1063" t="s">
        <v>11</v>
      </c>
      <c r="S1063" t="s">
        <v>11</v>
      </c>
      <c r="T1063" t="s">
        <v>1775</v>
      </c>
      <c r="U1063" t="s">
        <v>14</v>
      </c>
      <c r="V1063" t="s">
        <v>11</v>
      </c>
      <c r="W1063" t="s">
        <v>11</v>
      </c>
      <c r="X1063">
        <v>0</v>
      </c>
      <c r="Y1063" t="s">
        <v>11</v>
      </c>
      <c r="Z1063" t="s">
        <v>1645</v>
      </c>
      <c r="AA1063" t="s">
        <v>1815</v>
      </c>
      <c r="AB1063" t="s">
        <v>2220</v>
      </c>
      <c r="AC1063" t="s">
        <v>11</v>
      </c>
      <c r="AD1063">
        <v>0</v>
      </c>
      <c r="AE1063">
        <v>0</v>
      </c>
      <c r="AF1063">
        <v>0</v>
      </c>
      <c r="AG1063" t="s">
        <v>7</v>
      </c>
    </row>
    <row r="1064" spans="1:33">
      <c r="A1064" t="s">
        <v>4519</v>
      </c>
      <c r="B1064" t="s">
        <v>4520</v>
      </c>
      <c r="C1064" t="s">
        <v>1536</v>
      </c>
      <c r="D1064" t="s">
        <v>11</v>
      </c>
      <c r="E1064" t="s">
        <v>11</v>
      </c>
      <c r="F1064" t="s">
        <v>11</v>
      </c>
      <c r="G1064" t="s">
        <v>11</v>
      </c>
      <c r="H1064" t="s">
        <v>4521</v>
      </c>
      <c r="I1064" t="s">
        <v>1547</v>
      </c>
      <c r="J1064" t="s">
        <v>1623</v>
      </c>
      <c r="K1064" t="s">
        <v>1559</v>
      </c>
      <c r="L1064" t="s">
        <v>1045</v>
      </c>
      <c r="M1064" t="s">
        <v>11</v>
      </c>
      <c r="N1064" t="s">
        <v>11</v>
      </c>
      <c r="O1064" t="s">
        <v>11</v>
      </c>
      <c r="P1064" t="s">
        <v>11</v>
      </c>
      <c r="Q1064" t="s">
        <v>11</v>
      </c>
      <c r="R1064" t="s">
        <v>11</v>
      </c>
      <c r="S1064" t="s">
        <v>11</v>
      </c>
      <c r="T1064" t="s">
        <v>11</v>
      </c>
      <c r="U1064" t="s">
        <v>1544</v>
      </c>
      <c r="V1064" t="s">
        <v>11</v>
      </c>
      <c r="W1064" t="s">
        <v>11</v>
      </c>
      <c r="X1064">
        <v>0</v>
      </c>
      <c r="Y1064" t="s">
        <v>11</v>
      </c>
      <c r="Z1064" t="s">
        <v>1539</v>
      </c>
      <c r="AA1064" t="s">
        <v>11</v>
      </c>
      <c r="AB1064" t="s">
        <v>11</v>
      </c>
      <c r="AC1064" t="s">
        <v>11</v>
      </c>
      <c r="AD1064">
        <v>230</v>
      </c>
      <c r="AE1064">
        <v>0</v>
      </c>
      <c r="AF1064">
        <v>712.5</v>
      </c>
      <c r="AG1064" t="s">
        <v>4522</v>
      </c>
    </row>
    <row r="1065" spans="1:33">
      <c r="A1065" t="s">
        <v>5011</v>
      </c>
      <c r="B1065" t="s">
        <v>5012</v>
      </c>
      <c r="C1065" t="s">
        <v>1536</v>
      </c>
      <c r="D1065" t="s">
        <v>11</v>
      </c>
      <c r="E1065" t="s">
        <v>11</v>
      </c>
      <c r="F1065" t="s">
        <v>11</v>
      </c>
      <c r="G1065" t="s">
        <v>11</v>
      </c>
      <c r="H1065" t="s">
        <v>5013</v>
      </c>
      <c r="I1065" t="s">
        <v>11</v>
      </c>
      <c r="J1065" t="s">
        <v>11</v>
      </c>
      <c r="K1065" t="s">
        <v>11</v>
      </c>
      <c r="L1065" t="s">
        <v>1623</v>
      </c>
      <c r="M1065" t="s">
        <v>11</v>
      </c>
      <c r="N1065" t="s">
        <v>11</v>
      </c>
      <c r="O1065" t="s">
        <v>11</v>
      </c>
      <c r="P1065" t="s">
        <v>11</v>
      </c>
      <c r="Q1065" t="s">
        <v>11</v>
      </c>
      <c r="R1065" t="s">
        <v>11</v>
      </c>
      <c r="S1065" t="s">
        <v>11</v>
      </c>
      <c r="T1065" t="s">
        <v>1985</v>
      </c>
      <c r="U1065" t="s">
        <v>1544</v>
      </c>
      <c r="V1065" t="s">
        <v>11</v>
      </c>
      <c r="W1065" t="s">
        <v>11</v>
      </c>
      <c r="X1065">
        <v>0</v>
      </c>
      <c r="Y1065" t="s">
        <v>11</v>
      </c>
      <c r="Z1065" t="s">
        <v>1539</v>
      </c>
      <c r="AA1065" t="s">
        <v>11</v>
      </c>
      <c r="AB1065" t="s">
        <v>11</v>
      </c>
      <c r="AC1065" t="s">
        <v>11</v>
      </c>
      <c r="AD1065">
        <v>0.75</v>
      </c>
      <c r="AE1065">
        <v>0</v>
      </c>
      <c r="AF1065">
        <v>14547.5</v>
      </c>
      <c r="AG1065" t="s">
        <v>7640</v>
      </c>
    </row>
    <row r="1066" spans="1:33">
      <c r="A1066" t="s">
        <v>5107</v>
      </c>
      <c r="B1066" t="s">
        <v>5108</v>
      </c>
      <c r="C1066" t="s">
        <v>1541</v>
      </c>
      <c r="D1066" t="s">
        <v>11</v>
      </c>
      <c r="E1066" t="s">
        <v>11</v>
      </c>
      <c r="F1066" t="s">
        <v>11</v>
      </c>
      <c r="G1066" t="s">
        <v>11</v>
      </c>
      <c r="H1066" t="s">
        <v>4907</v>
      </c>
      <c r="I1066" t="s">
        <v>11</v>
      </c>
      <c r="J1066" t="s">
        <v>11</v>
      </c>
      <c r="K1066" t="s">
        <v>11</v>
      </c>
      <c r="L1066" t="s">
        <v>1623</v>
      </c>
      <c r="M1066" t="s">
        <v>11</v>
      </c>
      <c r="N1066" t="s">
        <v>11</v>
      </c>
      <c r="O1066" t="s">
        <v>11</v>
      </c>
      <c r="P1066" t="s">
        <v>11</v>
      </c>
      <c r="Q1066" t="s">
        <v>11</v>
      </c>
      <c r="R1066" t="s">
        <v>11</v>
      </c>
      <c r="S1066" t="s">
        <v>11</v>
      </c>
      <c r="T1066" t="s">
        <v>3892</v>
      </c>
      <c r="U1066" t="s">
        <v>13</v>
      </c>
      <c r="V1066" t="s">
        <v>11</v>
      </c>
      <c r="W1066" t="s">
        <v>11</v>
      </c>
      <c r="X1066">
        <v>0</v>
      </c>
      <c r="Y1066" t="s">
        <v>11</v>
      </c>
      <c r="Z1066" t="s">
        <v>1645</v>
      </c>
      <c r="AA1066" t="s">
        <v>1815</v>
      </c>
      <c r="AB1066" t="s">
        <v>1722</v>
      </c>
      <c r="AC1066" t="s">
        <v>11</v>
      </c>
      <c r="AD1066">
        <v>0</v>
      </c>
      <c r="AE1066">
        <v>0</v>
      </c>
      <c r="AF1066">
        <v>0</v>
      </c>
      <c r="AG1066" t="s">
        <v>7</v>
      </c>
    </row>
    <row r="1067" spans="1:33">
      <c r="A1067" t="s">
        <v>1675</v>
      </c>
      <c r="B1067" t="s">
        <v>1676</v>
      </c>
      <c r="C1067" t="s">
        <v>1541</v>
      </c>
      <c r="D1067" t="s">
        <v>11</v>
      </c>
      <c r="E1067" t="s">
        <v>11</v>
      </c>
      <c r="F1067" t="s">
        <v>11</v>
      </c>
      <c r="G1067" t="s">
        <v>11</v>
      </c>
      <c r="H1067" t="s">
        <v>1677</v>
      </c>
      <c r="I1067" t="s">
        <v>11</v>
      </c>
      <c r="J1067" t="s">
        <v>11</v>
      </c>
      <c r="K1067" t="s">
        <v>11</v>
      </c>
      <c r="L1067" t="s">
        <v>1623</v>
      </c>
      <c r="M1067" t="s">
        <v>11</v>
      </c>
      <c r="N1067" t="s">
        <v>11</v>
      </c>
      <c r="O1067" t="s">
        <v>11</v>
      </c>
      <c r="P1067" t="s">
        <v>11</v>
      </c>
      <c r="Q1067" t="s">
        <v>11</v>
      </c>
      <c r="R1067" t="s">
        <v>11</v>
      </c>
      <c r="S1067" t="s">
        <v>11</v>
      </c>
      <c r="T1067" t="s">
        <v>1651</v>
      </c>
      <c r="U1067" t="s">
        <v>16</v>
      </c>
      <c r="V1067" t="s">
        <v>11</v>
      </c>
      <c r="W1067" t="s">
        <v>11</v>
      </c>
      <c r="X1067">
        <v>0</v>
      </c>
      <c r="Y1067" t="s">
        <v>11</v>
      </c>
      <c r="Z1067" t="s">
        <v>1539</v>
      </c>
      <c r="AA1067" t="s">
        <v>11</v>
      </c>
      <c r="AB1067" t="s">
        <v>11</v>
      </c>
      <c r="AC1067" t="s">
        <v>11</v>
      </c>
      <c r="AD1067">
        <v>0</v>
      </c>
      <c r="AE1067">
        <v>0</v>
      </c>
      <c r="AF1067">
        <v>21048.05</v>
      </c>
      <c r="AG1067" t="s">
        <v>7641</v>
      </c>
    </row>
    <row r="1068" spans="1:33">
      <c r="A1068" t="s">
        <v>5186</v>
      </c>
      <c r="B1068" t="s">
        <v>5187</v>
      </c>
      <c r="C1068" t="s">
        <v>1536</v>
      </c>
      <c r="D1068" t="s">
        <v>11</v>
      </c>
      <c r="E1068" t="s">
        <v>11</v>
      </c>
      <c r="F1068" t="s">
        <v>5188</v>
      </c>
      <c r="G1068" t="s">
        <v>1630</v>
      </c>
      <c r="H1068" t="s">
        <v>5189</v>
      </c>
      <c r="I1068" t="s">
        <v>1554</v>
      </c>
      <c r="J1068" t="s">
        <v>1623</v>
      </c>
      <c r="K1068" t="s">
        <v>1565</v>
      </c>
      <c r="L1068" t="s">
        <v>1623</v>
      </c>
      <c r="M1068" t="s">
        <v>11</v>
      </c>
      <c r="N1068" t="s">
        <v>11</v>
      </c>
      <c r="O1068" t="s">
        <v>11</v>
      </c>
      <c r="P1068" t="s">
        <v>11</v>
      </c>
      <c r="Q1068" t="s">
        <v>11</v>
      </c>
      <c r="R1068" t="s">
        <v>11</v>
      </c>
      <c r="S1068" t="s">
        <v>11</v>
      </c>
      <c r="T1068" t="s">
        <v>1891</v>
      </c>
      <c r="U1068" t="s">
        <v>16</v>
      </c>
      <c r="V1068" t="s">
        <v>11</v>
      </c>
      <c r="W1068" t="s">
        <v>11</v>
      </c>
      <c r="X1068">
        <v>0</v>
      </c>
      <c r="Y1068" t="s">
        <v>11</v>
      </c>
      <c r="Z1068" t="s">
        <v>1539</v>
      </c>
      <c r="AA1068" t="s">
        <v>11</v>
      </c>
      <c r="AB1068" t="s">
        <v>11</v>
      </c>
      <c r="AC1068" t="s">
        <v>11</v>
      </c>
      <c r="AD1068">
        <v>0</v>
      </c>
      <c r="AE1068">
        <v>0</v>
      </c>
      <c r="AF1068">
        <v>2141.58</v>
      </c>
      <c r="AG1068" t="s">
        <v>7213</v>
      </c>
    </row>
    <row r="1069" spans="1:33">
      <c r="A1069" t="s">
        <v>5228</v>
      </c>
      <c r="B1069" t="s">
        <v>5229</v>
      </c>
      <c r="C1069" t="s">
        <v>1541</v>
      </c>
      <c r="D1069" t="s">
        <v>11</v>
      </c>
      <c r="E1069" t="s">
        <v>11</v>
      </c>
      <c r="F1069" t="s">
        <v>11</v>
      </c>
      <c r="G1069" t="s">
        <v>11</v>
      </c>
      <c r="H1069" t="s">
        <v>5013</v>
      </c>
      <c r="I1069" t="s">
        <v>11</v>
      </c>
      <c r="J1069" t="s">
        <v>11</v>
      </c>
      <c r="K1069" t="s">
        <v>11</v>
      </c>
      <c r="L1069" t="s">
        <v>1623</v>
      </c>
      <c r="M1069" t="s">
        <v>11</v>
      </c>
      <c r="N1069" t="s">
        <v>11</v>
      </c>
      <c r="O1069" t="s">
        <v>11</v>
      </c>
      <c r="P1069" t="s">
        <v>11</v>
      </c>
      <c r="Q1069" t="s">
        <v>11</v>
      </c>
      <c r="R1069" t="s">
        <v>11</v>
      </c>
      <c r="S1069" t="s">
        <v>11</v>
      </c>
      <c r="T1069" t="s">
        <v>1775</v>
      </c>
      <c r="U1069" t="s">
        <v>10</v>
      </c>
      <c r="V1069" t="s">
        <v>11</v>
      </c>
      <c r="W1069" t="s">
        <v>11</v>
      </c>
      <c r="X1069">
        <v>0</v>
      </c>
      <c r="Y1069" t="s">
        <v>11</v>
      </c>
      <c r="Z1069" t="s">
        <v>1539</v>
      </c>
      <c r="AA1069" t="s">
        <v>11</v>
      </c>
      <c r="AB1069" t="s">
        <v>11</v>
      </c>
      <c r="AC1069" t="s">
        <v>11</v>
      </c>
      <c r="AD1069">
        <v>0</v>
      </c>
      <c r="AE1069">
        <v>0</v>
      </c>
      <c r="AF1069">
        <v>55362</v>
      </c>
      <c r="AG1069" t="s">
        <v>5230</v>
      </c>
    </row>
    <row r="1070" spans="1:33">
      <c r="A1070" t="s">
        <v>3452</v>
      </c>
      <c r="B1070" t="s">
        <v>3453</v>
      </c>
      <c r="C1070" t="s">
        <v>1541</v>
      </c>
      <c r="D1070" t="s">
        <v>11</v>
      </c>
      <c r="E1070" t="s">
        <v>11</v>
      </c>
      <c r="F1070" t="s">
        <v>11</v>
      </c>
      <c r="G1070" t="s">
        <v>11</v>
      </c>
      <c r="H1070" t="s">
        <v>3454</v>
      </c>
      <c r="I1070" t="s">
        <v>11</v>
      </c>
      <c r="J1070" t="s">
        <v>11</v>
      </c>
      <c r="K1070" t="s">
        <v>11</v>
      </c>
      <c r="L1070" t="s">
        <v>1623</v>
      </c>
      <c r="M1070" t="s">
        <v>11</v>
      </c>
      <c r="N1070" t="s">
        <v>11</v>
      </c>
      <c r="O1070" t="s">
        <v>11</v>
      </c>
      <c r="P1070" t="s">
        <v>11</v>
      </c>
      <c r="Q1070" t="s">
        <v>11</v>
      </c>
      <c r="R1070" t="s">
        <v>11</v>
      </c>
      <c r="S1070" t="s">
        <v>11</v>
      </c>
      <c r="T1070" t="s">
        <v>1651</v>
      </c>
      <c r="U1070" t="s">
        <v>12</v>
      </c>
      <c r="V1070" t="s">
        <v>11</v>
      </c>
      <c r="W1070" t="s">
        <v>11</v>
      </c>
      <c r="X1070">
        <v>0</v>
      </c>
      <c r="Y1070" t="s">
        <v>11</v>
      </c>
      <c r="Z1070" t="s">
        <v>1645</v>
      </c>
      <c r="AA1070" t="s">
        <v>2886</v>
      </c>
      <c r="AB1070" t="s">
        <v>1722</v>
      </c>
      <c r="AC1070" t="s">
        <v>62</v>
      </c>
      <c r="AD1070">
        <v>0</v>
      </c>
      <c r="AE1070">
        <v>0</v>
      </c>
      <c r="AF1070">
        <v>-461.25</v>
      </c>
      <c r="AG1070" t="s">
        <v>3455</v>
      </c>
    </row>
    <row r="1071" spans="1:33">
      <c r="A1071" t="s">
        <v>1743</v>
      </c>
      <c r="B1071" t="s">
        <v>1744</v>
      </c>
      <c r="C1071" t="s">
        <v>1536</v>
      </c>
      <c r="D1071" t="s">
        <v>11</v>
      </c>
      <c r="E1071" t="s">
        <v>11</v>
      </c>
      <c r="F1071" t="s">
        <v>11</v>
      </c>
      <c r="G1071" t="s">
        <v>11</v>
      </c>
      <c r="H1071" t="s">
        <v>1745</v>
      </c>
      <c r="I1071" t="s">
        <v>11</v>
      </c>
      <c r="J1071" t="s">
        <v>11</v>
      </c>
      <c r="K1071" t="s">
        <v>11</v>
      </c>
      <c r="L1071" t="s">
        <v>1623</v>
      </c>
      <c r="M1071" t="s">
        <v>11</v>
      </c>
      <c r="N1071" t="s">
        <v>11</v>
      </c>
      <c r="O1071" t="s">
        <v>11</v>
      </c>
      <c r="P1071" t="s">
        <v>11</v>
      </c>
      <c r="Q1071" t="s">
        <v>11</v>
      </c>
      <c r="R1071" t="s">
        <v>11</v>
      </c>
      <c r="S1071" t="s">
        <v>11</v>
      </c>
      <c r="T1071" t="s">
        <v>1746</v>
      </c>
      <c r="U1071" t="s">
        <v>1544</v>
      </c>
      <c r="V1071" t="s">
        <v>11</v>
      </c>
      <c r="W1071" t="s">
        <v>11</v>
      </c>
      <c r="X1071">
        <v>0</v>
      </c>
      <c r="Y1071" t="s">
        <v>11</v>
      </c>
      <c r="Z1071" t="s">
        <v>1539</v>
      </c>
      <c r="AA1071" t="s">
        <v>11</v>
      </c>
      <c r="AB1071" t="s">
        <v>11</v>
      </c>
      <c r="AC1071" t="s">
        <v>11</v>
      </c>
      <c r="AD1071">
        <v>280</v>
      </c>
      <c r="AE1071">
        <v>0</v>
      </c>
      <c r="AF1071">
        <v>48800</v>
      </c>
      <c r="AG1071" t="s">
        <v>1747</v>
      </c>
    </row>
    <row r="1072" spans="1:33">
      <c r="A1072" t="s">
        <v>4870</v>
      </c>
      <c r="B1072" t="s">
        <v>4871</v>
      </c>
      <c r="C1072" t="s">
        <v>1541</v>
      </c>
      <c r="D1072" t="s">
        <v>11</v>
      </c>
      <c r="E1072" t="s">
        <v>11</v>
      </c>
      <c r="F1072" t="s">
        <v>11</v>
      </c>
      <c r="G1072" t="s">
        <v>11</v>
      </c>
      <c r="H1072" t="s">
        <v>4872</v>
      </c>
      <c r="I1072" t="s">
        <v>11</v>
      </c>
      <c r="J1072" t="s">
        <v>11</v>
      </c>
      <c r="K1072" t="s">
        <v>11</v>
      </c>
      <c r="L1072" t="s">
        <v>1623</v>
      </c>
      <c r="M1072" t="s">
        <v>11</v>
      </c>
      <c r="N1072" t="s">
        <v>11</v>
      </c>
      <c r="O1072" t="s">
        <v>11</v>
      </c>
      <c r="P1072" t="s">
        <v>11</v>
      </c>
      <c r="Q1072" t="s">
        <v>11</v>
      </c>
      <c r="R1072" t="s">
        <v>11</v>
      </c>
      <c r="S1072" t="s">
        <v>11</v>
      </c>
      <c r="T1072" t="s">
        <v>1729</v>
      </c>
      <c r="U1072" t="s">
        <v>13</v>
      </c>
      <c r="V1072" t="s">
        <v>11</v>
      </c>
      <c r="W1072" t="s">
        <v>11</v>
      </c>
      <c r="X1072">
        <v>0</v>
      </c>
      <c r="Y1072" t="s">
        <v>11</v>
      </c>
      <c r="Z1072" t="s">
        <v>1539</v>
      </c>
      <c r="AA1072" t="s">
        <v>11</v>
      </c>
      <c r="AB1072" t="s">
        <v>11</v>
      </c>
      <c r="AC1072" t="s">
        <v>11</v>
      </c>
      <c r="AD1072">
        <v>400</v>
      </c>
      <c r="AE1072">
        <v>0</v>
      </c>
      <c r="AF1072">
        <v>11666.65</v>
      </c>
      <c r="AG1072" t="s">
        <v>7642</v>
      </c>
    </row>
    <row r="1073" spans="1:33">
      <c r="A1073" t="s">
        <v>1787</v>
      </c>
      <c r="B1073" t="s">
        <v>1788</v>
      </c>
      <c r="C1073" t="s">
        <v>1541</v>
      </c>
      <c r="D1073" t="s">
        <v>11</v>
      </c>
      <c r="E1073" t="s">
        <v>11</v>
      </c>
      <c r="F1073" t="s">
        <v>1789</v>
      </c>
      <c r="G1073" t="s">
        <v>1566</v>
      </c>
      <c r="H1073" t="s">
        <v>1786</v>
      </c>
      <c r="I1073" t="s">
        <v>1571</v>
      </c>
      <c r="J1073" t="s">
        <v>1623</v>
      </c>
      <c r="K1073" t="s">
        <v>1790</v>
      </c>
      <c r="L1073" t="s">
        <v>1623</v>
      </c>
      <c r="M1073" t="s">
        <v>11</v>
      </c>
      <c r="N1073" t="s">
        <v>11</v>
      </c>
      <c r="O1073" t="s">
        <v>11</v>
      </c>
      <c r="P1073" t="s">
        <v>11</v>
      </c>
      <c r="Q1073" t="s">
        <v>11</v>
      </c>
      <c r="R1073" t="s">
        <v>11</v>
      </c>
      <c r="S1073" t="s">
        <v>11</v>
      </c>
      <c r="T1073" t="s">
        <v>1791</v>
      </c>
      <c r="U1073" t="s">
        <v>1562</v>
      </c>
      <c r="V1073" t="s">
        <v>11</v>
      </c>
      <c r="W1073" t="s">
        <v>11</v>
      </c>
      <c r="X1073">
        <v>0</v>
      </c>
      <c r="Y1073" t="s">
        <v>11</v>
      </c>
      <c r="Z1073" t="s">
        <v>1539</v>
      </c>
      <c r="AA1073" t="s">
        <v>11</v>
      </c>
      <c r="AB1073" t="s">
        <v>11</v>
      </c>
      <c r="AC1073" t="s">
        <v>11</v>
      </c>
      <c r="AD1073">
        <v>230</v>
      </c>
      <c r="AE1073">
        <v>0</v>
      </c>
      <c r="AF1073">
        <v>97600</v>
      </c>
      <c r="AG1073" t="s">
        <v>1792</v>
      </c>
    </row>
    <row r="1074" spans="1:33">
      <c r="A1074" t="s">
        <v>2458</v>
      </c>
      <c r="B1074" t="s">
        <v>2459</v>
      </c>
      <c r="C1074" t="s">
        <v>1541</v>
      </c>
      <c r="D1074" t="s">
        <v>11</v>
      </c>
      <c r="E1074" t="s">
        <v>11</v>
      </c>
      <c r="F1074" t="s">
        <v>2460</v>
      </c>
      <c r="G1074" t="s">
        <v>1566</v>
      </c>
      <c r="H1074" t="s">
        <v>2461</v>
      </c>
      <c r="I1074" t="s">
        <v>2462</v>
      </c>
      <c r="J1074" t="s">
        <v>1623</v>
      </c>
      <c r="K1074" t="s">
        <v>2089</v>
      </c>
      <c r="L1074" t="s">
        <v>1023</v>
      </c>
      <c r="M1074" t="s">
        <v>11</v>
      </c>
      <c r="N1074" t="s">
        <v>11</v>
      </c>
      <c r="O1074" t="s">
        <v>11</v>
      </c>
      <c r="P1074" t="s">
        <v>11</v>
      </c>
      <c r="Q1074" t="s">
        <v>2461</v>
      </c>
      <c r="R1074" t="s">
        <v>11</v>
      </c>
      <c r="S1074" t="s">
        <v>11</v>
      </c>
      <c r="T1074" t="s">
        <v>11</v>
      </c>
      <c r="U1074" t="s">
        <v>1562</v>
      </c>
      <c r="V1074" t="s">
        <v>11</v>
      </c>
      <c r="W1074" t="s">
        <v>11</v>
      </c>
      <c r="X1074">
        <v>0</v>
      </c>
      <c r="Y1074" t="s">
        <v>11</v>
      </c>
      <c r="Z1074" t="s">
        <v>1539</v>
      </c>
      <c r="AA1074" t="s">
        <v>11</v>
      </c>
      <c r="AB1074" t="s">
        <v>11</v>
      </c>
      <c r="AC1074" t="s">
        <v>11</v>
      </c>
      <c r="AD1074">
        <v>0</v>
      </c>
      <c r="AE1074">
        <v>0</v>
      </c>
      <c r="AF1074">
        <v>3316</v>
      </c>
      <c r="AG1074" t="s">
        <v>1148</v>
      </c>
    </row>
    <row r="1075" spans="1:33">
      <c r="A1075" t="s">
        <v>1694</v>
      </c>
      <c r="B1075" t="s">
        <v>1695</v>
      </c>
      <c r="C1075" t="s">
        <v>1541</v>
      </c>
      <c r="D1075" t="s">
        <v>11</v>
      </c>
      <c r="E1075" t="s">
        <v>11</v>
      </c>
      <c r="F1075" t="s">
        <v>11</v>
      </c>
      <c r="G1075" t="s">
        <v>11</v>
      </c>
      <c r="H1075" t="s">
        <v>1696</v>
      </c>
      <c r="I1075" t="s">
        <v>11</v>
      </c>
      <c r="J1075" t="s">
        <v>11</v>
      </c>
      <c r="K1075" t="s">
        <v>11</v>
      </c>
      <c r="L1075" t="s">
        <v>1623</v>
      </c>
      <c r="M1075" t="s">
        <v>11</v>
      </c>
      <c r="N1075" t="s">
        <v>11</v>
      </c>
      <c r="O1075" t="s">
        <v>11</v>
      </c>
      <c r="P1075" t="s">
        <v>11</v>
      </c>
      <c r="Q1075" t="s">
        <v>11</v>
      </c>
      <c r="R1075" t="s">
        <v>11</v>
      </c>
      <c r="S1075" t="s">
        <v>11</v>
      </c>
      <c r="T1075" t="s">
        <v>1697</v>
      </c>
      <c r="U1075" t="s">
        <v>13</v>
      </c>
      <c r="V1075" t="s">
        <v>11</v>
      </c>
      <c r="W1075" t="s">
        <v>11</v>
      </c>
      <c r="X1075">
        <v>0</v>
      </c>
      <c r="Y1075" t="s">
        <v>11</v>
      </c>
      <c r="Z1075" t="s">
        <v>1539</v>
      </c>
      <c r="AA1075" t="s">
        <v>11</v>
      </c>
      <c r="AB1075" t="s">
        <v>11</v>
      </c>
      <c r="AC1075" t="s">
        <v>11</v>
      </c>
      <c r="AD1075">
        <v>2400</v>
      </c>
      <c r="AE1075">
        <v>0</v>
      </c>
      <c r="AF1075">
        <v>26425</v>
      </c>
      <c r="AG1075" t="s">
        <v>7643</v>
      </c>
    </row>
    <row r="1076" spans="1:33">
      <c r="A1076" t="s">
        <v>6864</v>
      </c>
      <c r="B1076" t="s">
        <v>6865</v>
      </c>
      <c r="C1076" t="s">
        <v>1536</v>
      </c>
      <c r="D1076" t="s">
        <v>11</v>
      </c>
      <c r="E1076" t="s">
        <v>11</v>
      </c>
      <c r="F1076" t="s">
        <v>11</v>
      </c>
      <c r="G1076" t="s">
        <v>11</v>
      </c>
      <c r="H1076" t="s">
        <v>7644</v>
      </c>
      <c r="I1076" t="s">
        <v>1567</v>
      </c>
      <c r="J1076" t="s">
        <v>1623</v>
      </c>
      <c r="K1076" t="s">
        <v>7317</v>
      </c>
      <c r="L1076" t="s">
        <v>1623</v>
      </c>
      <c r="M1076" t="s">
        <v>11</v>
      </c>
      <c r="N1076" t="s">
        <v>11</v>
      </c>
      <c r="O1076" t="s">
        <v>11</v>
      </c>
      <c r="P1076" t="s">
        <v>11</v>
      </c>
      <c r="Q1076" t="s">
        <v>11</v>
      </c>
      <c r="R1076" t="s">
        <v>11</v>
      </c>
      <c r="S1076" t="s">
        <v>11</v>
      </c>
      <c r="T1076" t="s">
        <v>7645</v>
      </c>
      <c r="U1076" t="s">
        <v>14</v>
      </c>
      <c r="V1076" t="s">
        <v>11</v>
      </c>
      <c r="W1076" t="s">
        <v>11</v>
      </c>
      <c r="X1076">
        <v>0</v>
      </c>
      <c r="Y1076" t="s">
        <v>11</v>
      </c>
      <c r="Z1076" t="s">
        <v>1539</v>
      </c>
      <c r="AA1076" t="s">
        <v>11</v>
      </c>
      <c r="AB1076" t="s">
        <v>11</v>
      </c>
      <c r="AC1076" t="s">
        <v>11</v>
      </c>
      <c r="AD1076">
        <v>280</v>
      </c>
      <c r="AE1076">
        <v>0</v>
      </c>
      <c r="AF1076">
        <v>1880</v>
      </c>
      <c r="AG1076" t="s">
        <v>1540</v>
      </c>
    </row>
    <row r="1077" spans="1:33">
      <c r="A1077" t="s">
        <v>1819</v>
      </c>
      <c r="B1077" t="s">
        <v>1820</v>
      </c>
      <c r="C1077" t="s">
        <v>1541</v>
      </c>
      <c r="D1077" t="s">
        <v>11</v>
      </c>
      <c r="E1077" t="s">
        <v>11</v>
      </c>
      <c r="F1077" t="s">
        <v>11</v>
      </c>
      <c r="G1077" t="s">
        <v>11</v>
      </c>
      <c r="H1077" t="s">
        <v>1821</v>
      </c>
      <c r="I1077" t="s">
        <v>11</v>
      </c>
      <c r="J1077" t="s">
        <v>11</v>
      </c>
      <c r="K1077" t="s">
        <v>11</v>
      </c>
      <c r="L1077" t="s">
        <v>1331</v>
      </c>
      <c r="M1077" t="s">
        <v>11</v>
      </c>
      <c r="N1077" t="s">
        <v>11</v>
      </c>
      <c r="O1077" t="s">
        <v>11</v>
      </c>
      <c r="P1077" t="s">
        <v>11</v>
      </c>
      <c r="Q1077" t="s">
        <v>11</v>
      </c>
      <c r="R1077" t="s">
        <v>11</v>
      </c>
      <c r="S1077" t="s">
        <v>11</v>
      </c>
      <c r="T1077" t="s">
        <v>1822</v>
      </c>
      <c r="U1077" t="s">
        <v>14</v>
      </c>
      <c r="V1077" t="s">
        <v>11</v>
      </c>
      <c r="W1077" t="s">
        <v>11</v>
      </c>
      <c r="X1077">
        <v>0</v>
      </c>
      <c r="Y1077" t="s">
        <v>11</v>
      </c>
      <c r="Z1077" t="s">
        <v>1539</v>
      </c>
      <c r="AA1077" t="s">
        <v>11</v>
      </c>
      <c r="AB1077" t="s">
        <v>11</v>
      </c>
      <c r="AC1077" t="s">
        <v>11</v>
      </c>
      <c r="AD1077">
        <v>840</v>
      </c>
      <c r="AE1077">
        <v>0</v>
      </c>
      <c r="AF1077">
        <v>13323.13</v>
      </c>
      <c r="AG1077" t="s">
        <v>7646</v>
      </c>
    </row>
    <row r="1078" spans="1:33">
      <c r="A1078" t="s">
        <v>2862</v>
      </c>
      <c r="B1078" t="s">
        <v>2863</v>
      </c>
      <c r="C1078" t="s">
        <v>1536</v>
      </c>
      <c r="D1078" t="s">
        <v>11</v>
      </c>
      <c r="E1078" t="s">
        <v>11</v>
      </c>
      <c r="F1078" t="s">
        <v>2864</v>
      </c>
      <c r="G1078" t="s">
        <v>1564</v>
      </c>
      <c r="H1078" t="s">
        <v>2865</v>
      </c>
      <c r="I1078" t="s">
        <v>1554</v>
      </c>
      <c r="J1078" t="s">
        <v>1623</v>
      </c>
      <c r="K1078" t="s">
        <v>2138</v>
      </c>
      <c r="L1078" t="s">
        <v>1623</v>
      </c>
      <c r="M1078" t="s">
        <v>11</v>
      </c>
      <c r="N1078" t="s">
        <v>11</v>
      </c>
      <c r="O1078" t="s">
        <v>11</v>
      </c>
      <c r="P1078" t="s">
        <v>11</v>
      </c>
      <c r="Q1078" t="s">
        <v>11</v>
      </c>
      <c r="R1078" t="s">
        <v>11</v>
      </c>
      <c r="S1078" t="s">
        <v>11</v>
      </c>
      <c r="T1078" t="s">
        <v>1891</v>
      </c>
      <c r="U1078" t="s">
        <v>10</v>
      </c>
      <c r="V1078" t="s">
        <v>11</v>
      </c>
      <c r="W1078" t="s">
        <v>11</v>
      </c>
      <c r="X1078">
        <v>0</v>
      </c>
      <c r="Y1078" t="s">
        <v>11</v>
      </c>
      <c r="Z1078" t="s">
        <v>1539</v>
      </c>
      <c r="AA1078" t="s">
        <v>11</v>
      </c>
      <c r="AB1078" t="s">
        <v>11</v>
      </c>
      <c r="AC1078" t="s">
        <v>11</v>
      </c>
      <c r="AD1078">
        <v>0</v>
      </c>
      <c r="AE1078">
        <v>0</v>
      </c>
      <c r="AF1078">
        <v>3316</v>
      </c>
      <c r="AG1078" t="s">
        <v>1148</v>
      </c>
    </row>
    <row r="1079" spans="1:33">
      <c r="A1079" t="s">
        <v>2006</v>
      </c>
      <c r="B1079" t="s">
        <v>2007</v>
      </c>
      <c r="C1079" t="s">
        <v>1541</v>
      </c>
      <c r="D1079" t="s">
        <v>11</v>
      </c>
      <c r="E1079" t="s">
        <v>11</v>
      </c>
      <c r="F1079" t="s">
        <v>11</v>
      </c>
      <c r="G1079" t="s">
        <v>11</v>
      </c>
      <c r="H1079" t="s">
        <v>2008</v>
      </c>
      <c r="I1079" t="s">
        <v>11</v>
      </c>
      <c r="J1079" t="s">
        <v>11</v>
      </c>
      <c r="K1079" t="s">
        <v>11</v>
      </c>
      <c r="L1079" t="s">
        <v>1623</v>
      </c>
      <c r="M1079" t="s">
        <v>11</v>
      </c>
      <c r="N1079" t="s">
        <v>11</v>
      </c>
      <c r="O1079" t="s">
        <v>11</v>
      </c>
      <c r="P1079" t="s">
        <v>11</v>
      </c>
      <c r="Q1079" t="s">
        <v>11</v>
      </c>
      <c r="R1079" t="s">
        <v>11</v>
      </c>
      <c r="S1079" t="s">
        <v>11</v>
      </c>
      <c r="T1079" t="s">
        <v>2009</v>
      </c>
      <c r="U1079" t="s">
        <v>1544</v>
      </c>
      <c r="V1079" t="s">
        <v>11</v>
      </c>
      <c r="W1079" t="s">
        <v>11</v>
      </c>
      <c r="X1079">
        <v>0</v>
      </c>
      <c r="Y1079" t="s">
        <v>11</v>
      </c>
      <c r="Z1079" t="s">
        <v>1539</v>
      </c>
      <c r="AA1079" t="s">
        <v>11</v>
      </c>
      <c r="AB1079" t="s">
        <v>11</v>
      </c>
      <c r="AC1079" t="s">
        <v>11</v>
      </c>
      <c r="AD1079">
        <v>0</v>
      </c>
      <c r="AE1079">
        <v>0</v>
      </c>
      <c r="AF1079">
        <v>0</v>
      </c>
      <c r="AG1079" t="s">
        <v>7</v>
      </c>
    </row>
  </sheetData>
  <sheetProtection password="CC99" sheet="1" objects="1" scenarios="1" autoFilter="0" pivotTables="0"/>
  <protectedRanges>
    <protectedRange sqref="A1:AH1048576" name="区域1"/>
  </protectedRanges>
  <autoFilter ref="A1:AG2062">
    <filterColumn colId="11"/>
    <filterColumn colId="19"/>
    <filterColumn colId="26"/>
    <filterColumn colId="27"/>
    <filterColumn colId="28"/>
  </autoFilter>
  <phoneticPr fontId="6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92D050"/>
  </sheetPr>
  <dimension ref="A1:AQ185"/>
  <sheetViews>
    <sheetView workbookViewId="0">
      <pane xSplit="5" ySplit="3" topLeftCell="K4" activePane="bottomRight" state="frozen"/>
      <selection pane="topRight" activeCell="E1" sqref="E1"/>
      <selection pane="bottomLeft" activeCell="A4" sqref="A4"/>
      <selection pane="bottomRight" activeCell="L25" sqref="L25"/>
    </sheetView>
  </sheetViews>
  <sheetFormatPr defaultRowHeight="14.25"/>
  <cols>
    <col min="1" max="2" width="11.375" style="22" customWidth="1"/>
    <col min="3" max="3" width="23.125" style="22" customWidth="1"/>
    <col min="4" max="4" width="15.75" style="22" customWidth="1"/>
    <col min="5" max="5" width="6.375" style="22" customWidth="1"/>
    <col min="6" max="10" width="10" style="22" customWidth="1"/>
    <col min="11" max="11" width="15.125" style="22" customWidth="1"/>
    <col min="12" max="12" width="7.75" style="22" customWidth="1"/>
    <col min="13" max="13" width="11.5" style="22" customWidth="1"/>
    <col min="14" max="14" width="8.875" style="22" customWidth="1"/>
    <col min="15" max="16" width="4.875" style="22" customWidth="1"/>
    <col min="17" max="17" width="5.875" style="22" customWidth="1"/>
    <col min="18" max="18" width="5.625" style="22" customWidth="1"/>
    <col min="19" max="19" width="4.25" style="22" customWidth="1"/>
    <col min="20" max="20" width="4.625" style="22" customWidth="1"/>
    <col min="21" max="21" width="4.75" style="22" customWidth="1"/>
    <col min="22" max="22" width="6.375" style="22" customWidth="1"/>
    <col min="23" max="23" width="6.5" customWidth="1"/>
    <col min="24" max="24" width="6.375" customWidth="1"/>
    <col min="25" max="25" width="6.875" customWidth="1"/>
    <col min="26" max="26" width="7.25" customWidth="1"/>
    <col min="27" max="27" width="6.25" customWidth="1"/>
    <col min="28" max="28" width="6.625" customWidth="1"/>
    <col min="29" max="29" width="6.5" customWidth="1"/>
    <col min="30" max="30" width="7.25" customWidth="1"/>
    <col min="31" max="31" width="8.625" customWidth="1"/>
    <col min="32" max="32" width="4" customWidth="1"/>
    <col min="33" max="33" width="5.125" customWidth="1"/>
    <col min="34" max="34" width="11.125" bestFit="1" customWidth="1"/>
    <col min="35" max="35" width="7.75" customWidth="1"/>
    <col min="36" max="36" width="6.125" customWidth="1"/>
    <col min="37" max="37" width="6" bestFit="1" customWidth="1"/>
    <col min="38" max="38" width="6" customWidth="1"/>
    <col min="39" max="39" width="5.25" customWidth="1"/>
    <col min="42" max="42" width="6" customWidth="1"/>
  </cols>
  <sheetData>
    <row r="1" spans="1:43">
      <c r="A1" s="23" t="s">
        <v>5330</v>
      </c>
      <c r="B1" s="23" t="s">
        <v>5331</v>
      </c>
      <c r="C1" s="23" t="s">
        <v>478</v>
      </c>
      <c r="D1" s="23" t="s">
        <v>5332</v>
      </c>
      <c r="E1" s="23" t="s">
        <v>5333</v>
      </c>
      <c r="F1" s="23" t="s">
        <v>5334</v>
      </c>
      <c r="G1" s="23" t="s">
        <v>52</v>
      </c>
      <c r="H1" s="23" t="s">
        <v>5335</v>
      </c>
      <c r="I1" s="23" t="s">
        <v>5336</v>
      </c>
      <c r="J1" s="23" t="s">
        <v>5337</v>
      </c>
      <c r="K1" s="23" t="s">
        <v>5338</v>
      </c>
      <c r="L1" s="23" t="s">
        <v>1609</v>
      </c>
      <c r="M1" s="23" t="s">
        <v>5339</v>
      </c>
      <c r="N1" s="23" t="s">
        <v>1611</v>
      </c>
      <c r="O1" s="23" t="s">
        <v>5340</v>
      </c>
      <c r="P1" s="23" t="s">
        <v>5341</v>
      </c>
      <c r="Q1" s="23" t="s">
        <v>5342</v>
      </c>
      <c r="R1" s="23" t="s">
        <v>5343</v>
      </c>
      <c r="S1" s="23" t="s">
        <v>5344</v>
      </c>
      <c r="T1" s="23" t="s">
        <v>5345</v>
      </c>
      <c r="U1" s="23" t="s">
        <v>5346</v>
      </c>
      <c r="V1" s="23" t="s">
        <v>5347</v>
      </c>
      <c r="W1" t="s">
        <v>758</v>
      </c>
      <c r="X1" t="s">
        <v>759</v>
      </c>
      <c r="Y1" t="s">
        <v>760</v>
      </c>
      <c r="Z1" t="s">
        <v>761</v>
      </c>
      <c r="AA1" t="s">
        <v>753</v>
      </c>
      <c r="AB1" t="s">
        <v>754</v>
      </c>
      <c r="AC1" t="s">
        <v>755</v>
      </c>
      <c r="AD1" t="s">
        <v>756</v>
      </c>
      <c r="AE1" t="s">
        <v>757</v>
      </c>
      <c r="AH1" t="s">
        <v>768</v>
      </c>
      <c r="AI1" t="s">
        <v>769</v>
      </c>
      <c r="AJ1" t="s">
        <v>770</v>
      </c>
      <c r="AK1" t="s">
        <v>771</v>
      </c>
    </row>
    <row r="2" spans="1:43">
      <c r="A2" s="23" t="s">
        <v>1578</v>
      </c>
      <c r="B2" s="23" t="s">
        <v>1623</v>
      </c>
      <c r="C2" s="23" t="s">
        <v>5348</v>
      </c>
      <c r="D2" s="23" t="s">
        <v>11</v>
      </c>
      <c r="E2" s="23" t="s">
        <v>11</v>
      </c>
      <c r="F2" s="23" t="s">
        <v>11</v>
      </c>
      <c r="G2" s="203">
        <v>1</v>
      </c>
      <c r="H2" s="23" t="s">
        <v>11</v>
      </c>
      <c r="I2" s="23" t="s">
        <v>11</v>
      </c>
      <c r="J2" s="23" t="s">
        <v>11</v>
      </c>
      <c r="K2" s="204" t="s">
        <v>11</v>
      </c>
      <c r="L2" s="204" t="s">
        <v>11</v>
      </c>
      <c r="M2" s="23" t="s">
        <v>1580</v>
      </c>
      <c r="N2" s="23" t="s">
        <v>1581</v>
      </c>
      <c r="O2" s="23">
        <v>0</v>
      </c>
      <c r="P2" s="23">
        <v>68</v>
      </c>
      <c r="Q2" s="23" t="s">
        <v>1582</v>
      </c>
      <c r="R2" s="23">
        <v>0</v>
      </c>
      <c r="S2" s="23" t="s">
        <v>1583</v>
      </c>
      <c r="T2" s="23" t="s">
        <v>1584</v>
      </c>
      <c r="U2" s="23" t="s">
        <v>1584</v>
      </c>
      <c r="V2" s="23" t="s">
        <v>1585</v>
      </c>
      <c r="W2" t="str">
        <f>IFERROR(VLOOKUP(A2,'6-开班明细表'!A:M,8,0),"")</f>
        <v/>
      </c>
      <c r="X2" t="str">
        <f>IFERROR(VLOOKUP(A2,'6-开班明细表'!A:M,9,0),"")</f>
        <v/>
      </c>
      <c r="Y2" t="str">
        <f>IFERROR(VLOOKUP(A2,'6-开班明细表'!A:M,10,0),"")</f>
        <v/>
      </c>
      <c r="Z2">
        <f>IF(SUM(W2:Y2)=0,0,SUM(W2:Y2)-IF(A2="","",VALUE(LEFT(L2,2*LEN(L2)-LENB(L2)))))</f>
        <v>0</v>
      </c>
      <c r="AA2" t="str">
        <f>IFERROR(LEFT(D2,FIND(",",D2)-1),D2)</f>
        <v/>
      </c>
      <c r="AB2" t="str">
        <f>IF(AF2=AG2,AE2,AD2)</f>
        <v/>
      </c>
      <c r="AC2" t="str">
        <f>IF(AF2=AG2,AD2,AE2)</f>
        <v/>
      </c>
      <c r="AD2" t="str">
        <f>IFERROR(MID(D2,FIND(",",D2)+1,FIND("@",SUBSTITUTE(D2,",","@",2))-FIND(",",D2)-1),IF(ISERROR(FIND(",",D2)),"",MID(D2,FIND(",",D2)+1,20)))</f>
        <v/>
      </c>
      <c r="AE2" t="str">
        <f>IFERROR(MID(D2,FIND("@",SUBSTITUTE(D2,",","@",2))+1,10),"")</f>
        <v/>
      </c>
      <c r="AF2">
        <f>LEN(AD2)</f>
        <v>0</v>
      </c>
      <c r="AG2">
        <f>LENB(AD2)</f>
        <v>0</v>
      </c>
      <c r="AH2" s="27">
        <f>R2*7+G2</f>
        <v>1</v>
      </c>
      <c r="AI2" t="str">
        <f t="shared" ref="AI2:AI33" si="0">IF(IFERROR(FIND("一",C2),0)&gt;0,"一对一",IFERROR(AL2&amp;VLOOKUP(AM2,AP:AQ,2),""))</f>
        <v/>
      </c>
      <c r="AJ2" t="str">
        <f>IF(IFERROR(FIND("一",C2),0)&gt;0,"一对一",LEFT(A2,3))</f>
        <v>未进班</v>
      </c>
      <c r="AK2" t="str">
        <f>IFERROR(IF(IFERROR(FIND("一",C2),0)&gt;0,"一对一",VLOOKUP(AJ2,班级编码!A:L,8,0)),"")</f>
        <v/>
      </c>
      <c r="AL2" t="str">
        <f>LEFT(K2,2)</f>
        <v/>
      </c>
      <c r="AM2" t="str">
        <f>MID(K2,3,2)</f>
        <v/>
      </c>
      <c r="AP2" t="s">
        <v>764</v>
      </c>
      <c r="AQ2" t="s">
        <v>765</v>
      </c>
    </row>
    <row r="3" spans="1:43">
      <c r="A3" s="23" t="s">
        <v>5349</v>
      </c>
      <c r="B3" s="23" t="s">
        <v>1623</v>
      </c>
      <c r="C3" s="23" t="s">
        <v>461</v>
      </c>
      <c r="D3" s="23" t="s">
        <v>5350</v>
      </c>
      <c r="E3" s="23" t="s">
        <v>11</v>
      </c>
      <c r="F3" s="23" t="s">
        <v>5351</v>
      </c>
      <c r="G3" s="23">
        <v>42705</v>
      </c>
      <c r="H3" s="23" t="s">
        <v>11</v>
      </c>
      <c r="I3" s="23">
        <v>42866.625</v>
      </c>
      <c r="J3" s="23">
        <v>42735</v>
      </c>
      <c r="K3" s="23" t="s">
        <v>5352</v>
      </c>
      <c r="L3" s="23" t="s">
        <v>5353</v>
      </c>
      <c r="M3" s="23" t="s">
        <v>1580</v>
      </c>
      <c r="N3" s="23" t="s">
        <v>1581</v>
      </c>
      <c r="O3" s="23">
        <v>16</v>
      </c>
      <c r="P3" s="23">
        <v>0</v>
      </c>
      <c r="Q3" s="23" t="s">
        <v>1582</v>
      </c>
      <c r="R3" s="23">
        <v>20</v>
      </c>
      <c r="S3" s="23" t="s">
        <v>1583</v>
      </c>
      <c r="T3" s="23" t="s">
        <v>253</v>
      </c>
      <c r="U3" s="23" t="s">
        <v>253</v>
      </c>
      <c r="V3" s="23" t="s">
        <v>1585</v>
      </c>
      <c r="W3" s="206" t="str">
        <f>IFERROR(VLOOKUP(A3,'6-开班明细表'!A:M,8,0),"")</f>
        <v/>
      </c>
      <c r="X3" s="206" t="str">
        <f>IFERROR(VLOOKUP(A3,'6-开班明细表'!A:M,9,0),"")</f>
        <v/>
      </c>
      <c r="Y3" s="206" t="str">
        <f>IFERROR(VLOOKUP(A3,'6-开班明细表'!A:M,10,0),"")</f>
        <v/>
      </c>
      <c r="Z3">
        <f t="shared" ref="Z3:Z66" si="1">IF(SUM(W3:Y3)=0,0,SUM(W3:Y3)-IF(A3="","",VALUE(LEFT(L3,2*LEN(L3)-LENB(L3)))))</f>
        <v>0</v>
      </c>
      <c r="AA3" t="str">
        <f t="shared" ref="AA3:AA66" si="2">IFERROR(LEFT(D3,FIND(",",D3)-1),D3)</f>
        <v>张洁华</v>
      </c>
      <c r="AB3" t="str">
        <f t="shared" ref="AB3:AB66" si="3">IF(AF3=AG3,AE3,AD3)</f>
        <v>邓洋城</v>
      </c>
      <c r="AC3" t="str">
        <f t="shared" ref="AC3:AC66" si="4">IF(AF3=AG3,AD3,AE3)</f>
        <v>AngelC</v>
      </c>
      <c r="AD3" t="str">
        <f t="shared" ref="AD3:AD66" si="5">IFERROR(MID(D3,FIND(",",D3)+1,FIND("@",SUBSTITUTE(D3,",","@",2))-FIND(",",D3)-1),IF(ISERROR(FIND(",",D3)),"",MID(D3,FIND(",",D3)+1,20)))</f>
        <v>AngelC</v>
      </c>
      <c r="AE3" t="str">
        <f t="shared" ref="AE3:AE66" si="6">IFERROR(MID(D3,FIND("@",SUBSTITUTE(D3,",","@",2))+1,10),"")</f>
        <v>邓洋城</v>
      </c>
      <c r="AF3">
        <f t="shared" ref="AF3:AF66" si="7">LEN(AD3)</f>
        <v>6</v>
      </c>
      <c r="AG3">
        <f t="shared" ref="AG3:AG66" si="8">LENB(AD3)</f>
        <v>6</v>
      </c>
      <c r="AH3" s="27">
        <f t="shared" ref="AH3:AH66" si="9">R3*7+G3</f>
        <v>42845</v>
      </c>
      <c r="AI3" t="str">
        <f t="shared" si="0"/>
        <v>周四下午</v>
      </c>
      <c r="AJ3" t="str">
        <f t="shared" ref="AJ3:AJ66" si="10">IF(IFERROR(FIND("一",C3),0)&gt;0,"一对一",LEFT(A3,3))</f>
        <v>P02</v>
      </c>
      <c r="AK3" s="19" t="str">
        <f>IFERROR(IF(IFERROR(FIND("一",C3),0)&gt;0,"一对一",VLOOKUP(AJ3,班级编码!A:L,8,0)),"")</f>
        <v>小初部</v>
      </c>
      <c r="AL3" t="str">
        <f t="shared" ref="AL3:AL66" si="11">LEFT(K3,2)</f>
        <v>周四</v>
      </c>
      <c r="AM3" t="str">
        <f t="shared" ref="AM3:AM66" si="12">MID(K3,3,2)</f>
        <v>15</v>
      </c>
      <c r="AP3" t="s">
        <v>168</v>
      </c>
      <c r="AQ3" t="s">
        <v>765</v>
      </c>
    </row>
    <row r="4" spans="1:43">
      <c r="A4" s="23" t="s">
        <v>5379</v>
      </c>
      <c r="B4" s="23" t="s">
        <v>1623</v>
      </c>
      <c r="C4" s="23" t="s">
        <v>452</v>
      </c>
      <c r="D4" s="23" t="s">
        <v>11</v>
      </c>
      <c r="E4" s="23" t="s">
        <v>11</v>
      </c>
      <c r="F4" s="23" t="s">
        <v>11</v>
      </c>
      <c r="G4" s="23">
        <v>42675</v>
      </c>
      <c r="H4" s="23" t="s">
        <v>11</v>
      </c>
      <c r="I4" s="23" t="s">
        <v>11</v>
      </c>
      <c r="J4" s="23">
        <v>42826</v>
      </c>
      <c r="K4" s="23" t="s">
        <v>5377</v>
      </c>
      <c r="L4" s="23" t="s">
        <v>1579</v>
      </c>
      <c r="M4" s="23" t="s">
        <v>1580</v>
      </c>
      <c r="N4" s="23" t="s">
        <v>1581</v>
      </c>
      <c r="O4" s="23">
        <v>16</v>
      </c>
      <c r="P4" s="23">
        <v>2</v>
      </c>
      <c r="Q4" s="23" t="s">
        <v>5373</v>
      </c>
      <c r="R4" s="23">
        <v>16</v>
      </c>
      <c r="S4" s="23" t="s">
        <v>1583</v>
      </c>
      <c r="T4" s="23" t="s">
        <v>1584</v>
      </c>
      <c r="U4" s="23" t="s">
        <v>1584</v>
      </c>
      <c r="V4" s="23" t="s">
        <v>1585</v>
      </c>
      <c r="W4" s="206" t="str">
        <f>IFERROR(VLOOKUP(A4,'6-开班明细表'!A:M,8,0),"")</f>
        <v/>
      </c>
      <c r="X4" s="206" t="str">
        <f>IFERROR(VLOOKUP(A4,'6-开班明细表'!A:M,9,0),"")</f>
        <v/>
      </c>
      <c r="Y4" s="206" t="str">
        <f>IFERROR(VLOOKUP(A4,'6-开班明细表'!A:M,10,0),"")</f>
        <v/>
      </c>
      <c r="Z4">
        <f t="shared" si="1"/>
        <v>0</v>
      </c>
      <c r="AA4" t="str">
        <f t="shared" si="2"/>
        <v/>
      </c>
      <c r="AB4" t="str">
        <f t="shared" si="3"/>
        <v/>
      </c>
      <c r="AC4" t="str">
        <f t="shared" si="4"/>
        <v/>
      </c>
      <c r="AD4" t="str">
        <f t="shared" si="5"/>
        <v/>
      </c>
      <c r="AE4" t="str">
        <f t="shared" si="6"/>
        <v/>
      </c>
      <c r="AF4">
        <f t="shared" si="7"/>
        <v>0</v>
      </c>
      <c r="AG4">
        <f t="shared" si="8"/>
        <v>0</v>
      </c>
      <c r="AH4" s="27">
        <f t="shared" si="9"/>
        <v>42787</v>
      </c>
      <c r="AI4" t="str">
        <f t="shared" si="0"/>
        <v>周六上午</v>
      </c>
      <c r="AJ4" t="str">
        <f t="shared" si="10"/>
        <v>J3B</v>
      </c>
      <c r="AK4" s="19" t="str">
        <f>IFERROR(IF(IFERROR(FIND("一",C4),0)&gt;0,"一对一",VLOOKUP(AJ4,班级编码!A:L,8,0)),"")</f>
        <v>初中部</v>
      </c>
      <c r="AL4" t="str">
        <f t="shared" si="11"/>
        <v>周六</v>
      </c>
      <c r="AM4" t="str">
        <f t="shared" si="12"/>
        <v>09</v>
      </c>
      <c r="AP4" t="s">
        <v>172</v>
      </c>
      <c r="AQ4" t="s">
        <v>765</v>
      </c>
    </row>
    <row r="5" spans="1:43">
      <c r="A5" s="23" t="s">
        <v>5380</v>
      </c>
      <c r="B5" s="23" t="s">
        <v>1623</v>
      </c>
      <c r="C5" s="23" t="s">
        <v>452</v>
      </c>
      <c r="D5" s="23" t="s">
        <v>5381</v>
      </c>
      <c r="E5" s="23" t="s">
        <v>11</v>
      </c>
      <c r="F5" s="23" t="s">
        <v>5382</v>
      </c>
      <c r="G5" s="23">
        <v>42705</v>
      </c>
      <c r="H5" s="23" t="s">
        <v>11</v>
      </c>
      <c r="I5" s="23">
        <v>42936.604166666664</v>
      </c>
      <c r="J5" s="23">
        <v>42735</v>
      </c>
      <c r="K5" s="23" t="s">
        <v>5367</v>
      </c>
      <c r="L5" s="23" t="s">
        <v>1579</v>
      </c>
      <c r="M5" s="23" t="s">
        <v>1580</v>
      </c>
      <c r="N5" s="23" t="s">
        <v>1581</v>
      </c>
      <c r="O5" s="23">
        <v>16</v>
      </c>
      <c r="P5" s="23">
        <v>12</v>
      </c>
      <c r="Q5" s="23" t="s">
        <v>5368</v>
      </c>
      <c r="R5" s="23">
        <v>16</v>
      </c>
      <c r="S5" s="23" t="s">
        <v>1583</v>
      </c>
      <c r="T5" s="23" t="s">
        <v>303</v>
      </c>
      <c r="U5" s="23" t="s">
        <v>303</v>
      </c>
      <c r="V5" s="23" t="s">
        <v>1585</v>
      </c>
      <c r="W5" s="206" t="str">
        <f>IFERROR(VLOOKUP(A5,'6-开班明细表'!A:M,8,0),"")</f>
        <v/>
      </c>
      <c r="X5" s="206" t="str">
        <f>IFERROR(VLOOKUP(A5,'6-开班明细表'!A:M,9,0),"")</f>
        <v/>
      </c>
      <c r="Y5" s="206" t="str">
        <f>IFERROR(VLOOKUP(A5,'6-开班明细表'!A:M,10,0),"")</f>
        <v/>
      </c>
      <c r="Z5">
        <f t="shared" si="1"/>
        <v>0</v>
      </c>
      <c r="AA5" t="str">
        <f t="shared" si="2"/>
        <v>蒲静娴</v>
      </c>
      <c r="AB5" t="str">
        <f t="shared" si="3"/>
        <v>张洁华</v>
      </c>
      <c r="AC5" t="str">
        <f t="shared" si="4"/>
        <v>VladeyC</v>
      </c>
      <c r="AD5" t="str">
        <f t="shared" si="5"/>
        <v>VladeyC</v>
      </c>
      <c r="AE5" t="str">
        <f t="shared" si="6"/>
        <v>张洁华</v>
      </c>
      <c r="AF5">
        <f t="shared" si="7"/>
        <v>7</v>
      </c>
      <c r="AG5">
        <f t="shared" si="8"/>
        <v>7</v>
      </c>
      <c r="AH5" s="27">
        <f t="shared" si="9"/>
        <v>42817</v>
      </c>
      <c r="AI5" t="str">
        <f t="shared" si="0"/>
        <v>周六下午</v>
      </c>
      <c r="AJ5" t="str">
        <f t="shared" si="10"/>
        <v>P02</v>
      </c>
      <c r="AK5" s="19" t="str">
        <f>IFERROR(IF(IFERROR(FIND("一",C5),0)&gt;0,"一对一",VLOOKUP(AJ5,班级编码!A:L,8,0)),"")</f>
        <v>小初部</v>
      </c>
      <c r="AL5" t="str">
        <f t="shared" si="11"/>
        <v>周六</v>
      </c>
      <c r="AM5" t="str">
        <f t="shared" si="12"/>
        <v>14</v>
      </c>
      <c r="AP5" t="s">
        <v>178</v>
      </c>
      <c r="AQ5" t="s">
        <v>765</v>
      </c>
    </row>
    <row r="6" spans="1:43">
      <c r="A6" s="23" t="s">
        <v>5384</v>
      </c>
      <c r="B6" s="23" t="s">
        <v>1623</v>
      </c>
      <c r="C6" s="23" t="s">
        <v>452</v>
      </c>
      <c r="D6" s="23" t="s">
        <v>5385</v>
      </c>
      <c r="E6" s="23" t="s">
        <v>11</v>
      </c>
      <c r="F6" s="23" t="s">
        <v>5351</v>
      </c>
      <c r="G6" s="23">
        <v>42630</v>
      </c>
      <c r="H6" s="23" t="s">
        <v>11</v>
      </c>
      <c r="I6" s="23">
        <v>42936.375</v>
      </c>
      <c r="J6" s="23">
        <v>42749</v>
      </c>
      <c r="K6" s="23" t="s">
        <v>5377</v>
      </c>
      <c r="L6" s="23" t="s">
        <v>1579</v>
      </c>
      <c r="M6" s="23" t="s">
        <v>1580</v>
      </c>
      <c r="N6" s="23" t="s">
        <v>1581</v>
      </c>
      <c r="O6" s="23">
        <v>16</v>
      </c>
      <c r="P6" s="23">
        <v>11</v>
      </c>
      <c r="Q6" s="23" t="s">
        <v>5383</v>
      </c>
      <c r="R6" s="23">
        <v>16</v>
      </c>
      <c r="S6" s="23" t="s">
        <v>1583</v>
      </c>
      <c r="T6" s="23" t="s">
        <v>303</v>
      </c>
      <c r="U6" s="23" t="s">
        <v>303</v>
      </c>
      <c r="V6" s="23" t="s">
        <v>1585</v>
      </c>
      <c r="W6" s="206" t="str">
        <f>IFERROR(VLOOKUP(A6,'6-开班明细表'!A:M,8,0),"")</f>
        <v/>
      </c>
      <c r="X6" s="206" t="str">
        <f>IFERROR(VLOOKUP(A6,'6-开班明细表'!A:M,9,0),"")</f>
        <v/>
      </c>
      <c r="Y6" s="206" t="str">
        <f>IFERROR(VLOOKUP(A6,'6-开班明细表'!A:M,10,0),"")</f>
        <v/>
      </c>
      <c r="Z6">
        <f t="shared" si="1"/>
        <v>0</v>
      </c>
      <c r="AA6" t="str">
        <f t="shared" si="2"/>
        <v>盛佩佩</v>
      </c>
      <c r="AB6" t="str">
        <f t="shared" si="3"/>
        <v>陆小红</v>
      </c>
      <c r="AC6" t="str">
        <f t="shared" si="4"/>
        <v>VladeyC</v>
      </c>
      <c r="AD6" t="str">
        <f t="shared" si="5"/>
        <v>陆小红</v>
      </c>
      <c r="AE6" t="str">
        <f t="shared" si="6"/>
        <v>VladeyC</v>
      </c>
      <c r="AF6">
        <f t="shared" si="7"/>
        <v>3</v>
      </c>
      <c r="AG6">
        <f t="shared" si="8"/>
        <v>6</v>
      </c>
      <c r="AH6" s="27">
        <f t="shared" si="9"/>
        <v>42742</v>
      </c>
      <c r="AI6" t="str">
        <f t="shared" si="0"/>
        <v>周六上午</v>
      </c>
      <c r="AJ6" t="str">
        <f t="shared" si="10"/>
        <v>P2A</v>
      </c>
      <c r="AK6" s="19" t="str">
        <f>IFERROR(IF(IFERROR(FIND("一",C6),0)&gt;0,"一对一",VLOOKUP(AJ6,班级编码!A:L,8,0)),"")</f>
        <v>小初部</v>
      </c>
      <c r="AL6" t="str">
        <f t="shared" si="11"/>
        <v>周六</v>
      </c>
      <c r="AM6" t="str">
        <f t="shared" si="12"/>
        <v>09</v>
      </c>
      <c r="AP6" t="s">
        <v>183</v>
      </c>
      <c r="AQ6" t="s">
        <v>765</v>
      </c>
    </row>
    <row r="7" spans="1:43">
      <c r="A7" s="23" t="s">
        <v>5386</v>
      </c>
      <c r="B7" s="23" t="s">
        <v>1623</v>
      </c>
      <c r="C7" s="23" t="s">
        <v>452</v>
      </c>
      <c r="D7" s="23" t="s">
        <v>5385</v>
      </c>
      <c r="E7" s="23" t="s">
        <v>11</v>
      </c>
      <c r="F7" s="23" t="s">
        <v>5387</v>
      </c>
      <c r="G7" s="23">
        <v>42603</v>
      </c>
      <c r="H7" s="23" t="s">
        <v>11</v>
      </c>
      <c r="I7" s="23">
        <v>42925.375</v>
      </c>
      <c r="J7" s="23">
        <v>42729</v>
      </c>
      <c r="K7" s="23" t="s">
        <v>5372</v>
      </c>
      <c r="L7" s="23" t="s">
        <v>1579</v>
      </c>
      <c r="M7" s="23" t="s">
        <v>1580</v>
      </c>
      <c r="N7" s="23" t="s">
        <v>1581</v>
      </c>
      <c r="O7" s="23">
        <v>16</v>
      </c>
      <c r="P7" s="23">
        <v>10</v>
      </c>
      <c r="Q7" s="23" t="s">
        <v>5388</v>
      </c>
      <c r="R7" s="23">
        <v>16</v>
      </c>
      <c r="S7" s="23" t="s">
        <v>1583</v>
      </c>
      <c r="T7" s="23" t="s">
        <v>286</v>
      </c>
      <c r="U7" s="23" t="s">
        <v>286</v>
      </c>
      <c r="V7" s="23" t="s">
        <v>1585</v>
      </c>
      <c r="W7" s="206" t="str">
        <f>IFERROR(VLOOKUP(A7,'6-开班明细表'!A:M,8,0),"")</f>
        <v/>
      </c>
      <c r="X7" s="206" t="str">
        <f>IFERROR(VLOOKUP(A7,'6-开班明细表'!A:M,9,0),"")</f>
        <v/>
      </c>
      <c r="Y7" s="206" t="str">
        <f>IFERROR(VLOOKUP(A7,'6-开班明细表'!A:M,10,0),"")</f>
        <v/>
      </c>
      <c r="Z7">
        <f t="shared" si="1"/>
        <v>0</v>
      </c>
      <c r="AA7" t="str">
        <f t="shared" si="2"/>
        <v>盛佩佩</v>
      </c>
      <c r="AB7" t="str">
        <f t="shared" si="3"/>
        <v>陆小红</v>
      </c>
      <c r="AC7" t="str">
        <f t="shared" si="4"/>
        <v>VladeyC</v>
      </c>
      <c r="AD7" t="str">
        <f t="shared" si="5"/>
        <v>陆小红</v>
      </c>
      <c r="AE7" t="str">
        <f t="shared" si="6"/>
        <v>VladeyC</v>
      </c>
      <c r="AF7">
        <f t="shared" si="7"/>
        <v>3</v>
      </c>
      <c r="AG7">
        <f t="shared" si="8"/>
        <v>6</v>
      </c>
      <c r="AH7" s="27">
        <f t="shared" si="9"/>
        <v>42715</v>
      </c>
      <c r="AI7" t="str">
        <f t="shared" si="0"/>
        <v>周日上午</v>
      </c>
      <c r="AJ7" t="str">
        <f t="shared" si="10"/>
        <v>P2A</v>
      </c>
      <c r="AK7" s="19" t="str">
        <f>IFERROR(IF(IFERROR(FIND("一",C7),0)&gt;0,"一对一",VLOOKUP(AJ7,班级编码!A:L,8,0)),"")</f>
        <v>小初部</v>
      </c>
      <c r="AL7" t="str">
        <f t="shared" si="11"/>
        <v>周日</v>
      </c>
      <c r="AM7" t="str">
        <f t="shared" si="12"/>
        <v>09</v>
      </c>
      <c r="AP7" t="s">
        <v>189</v>
      </c>
      <c r="AQ7" t="s">
        <v>765</v>
      </c>
    </row>
    <row r="8" spans="1:43">
      <c r="A8" s="23" t="s">
        <v>5392</v>
      </c>
      <c r="B8" s="23" t="s">
        <v>1623</v>
      </c>
      <c r="C8" s="23" t="s">
        <v>452</v>
      </c>
      <c r="D8" s="23" t="s">
        <v>5390</v>
      </c>
      <c r="E8" s="23" t="s">
        <v>11</v>
      </c>
      <c r="F8" s="23" t="s">
        <v>5387</v>
      </c>
      <c r="G8" s="23">
        <v>42686</v>
      </c>
      <c r="H8" s="23" t="s">
        <v>11</v>
      </c>
      <c r="I8" s="23">
        <v>42936.375</v>
      </c>
      <c r="J8" s="23">
        <v>42812</v>
      </c>
      <c r="K8" s="23" t="s">
        <v>5377</v>
      </c>
      <c r="L8" s="23" t="s">
        <v>1579</v>
      </c>
      <c r="M8" s="23" t="s">
        <v>1580</v>
      </c>
      <c r="N8" s="23" t="s">
        <v>1581</v>
      </c>
      <c r="O8" s="23">
        <v>16</v>
      </c>
      <c r="P8" s="23">
        <v>12</v>
      </c>
      <c r="Q8" s="23" t="s">
        <v>5368</v>
      </c>
      <c r="R8" s="23">
        <v>16</v>
      </c>
      <c r="S8" s="23" t="s">
        <v>1583</v>
      </c>
      <c r="T8" s="23" t="s">
        <v>303</v>
      </c>
      <c r="U8" s="23" t="s">
        <v>303</v>
      </c>
      <c r="V8" s="23" t="s">
        <v>1585</v>
      </c>
      <c r="W8" s="206" t="str">
        <f>IFERROR(VLOOKUP(A8,'6-开班明细表'!A:M,8,0),"")</f>
        <v/>
      </c>
      <c r="X8" s="206" t="str">
        <f>IFERROR(VLOOKUP(A8,'6-开班明细表'!A:M,9,0),"")</f>
        <v/>
      </c>
      <c r="Y8" s="206" t="str">
        <f>IFERROR(VLOOKUP(A8,'6-开班明细表'!A:M,10,0),"")</f>
        <v/>
      </c>
      <c r="Z8">
        <f t="shared" si="1"/>
        <v>0</v>
      </c>
      <c r="AA8" t="str">
        <f t="shared" si="2"/>
        <v>邓洋城</v>
      </c>
      <c r="AB8" t="str">
        <f t="shared" si="3"/>
        <v>盛佩佩</v>
      </c>
      <c r="AC8" t="str">
        <f t="shared" si="4"/>
        <v>VladeyC</v>
      </c>
      <c r="AD8" t="str">
        <f t="shared" si="5"/>
        <v>VladeyC</v>
      </c>
      <c r="AE8" t="str">
        <f t="shared" si="6"/>
        <v>盛佩佩</v>
      </c>
      <c r="AF8">
        <f t="shared" si="7"/>
        <v>7</v>
      </c>
      <c r="AG8">
        <f t="shared" si="8"/>
        <v>7</v>
      </c>
      <c r="AH8" s="27">
        <f t="shared" si="9"/>
        <v>42798</v>
      </c>
      <c r="AI8" t="str">
        <f t="shared" si="0"/>
        <v>周六上午</v>
      </c>
      <c r="AJ8" t="str">
        <f t="shared" si="10"/>
        <v>P2A</v>
      </c>
      <c r="AK8" s="19" t="str">
        <f>IFERROR(IF(IFERROR(FIND("一",C8),0)&gt;0,"一对一",VLOOKUP(AJ8,班级编码!A:L,8,0)),"")</f>
        <v>小初部</v>
      </c>
      <c r="AL8" t="str">
        <f t="shared" si="11"/>
        <v>周六</v>
      </c>
      <c r="AM8" t="str">
        <f t="shared" si="12"/>
        <v>09</v>
      </c>
      <c r="AP8" t="s">
        <v>195</v>
      </c>
      <c r="AQ8" t="s">
        <v>765</v>
      </c>
    </row>
    <row r="9" spans="1:43">
      <c r="A9" s="23" t="s">
        <v>5393</v>
      </c>
      <c r="B9" s="23" t="s">
        <v>1623</v>
      </c>
      <c r="C9" s="23" t="s">
        <v>452</v>
      </c>
      <c r="D9" s="23" t="s">
        <v>5394</v>
      </c>
      <c r="E9" s="23" t="s">
        <v>11</v>
      </c>
      <c r="F9" s="23" t="s">
        <v>5395</v>
      </c>
      <c r="G9" s="23">
        <v>42630</v>
      </c>
      <c r="H9" s="23" t="s">
        <v>11</v>
      </c>
      <c r="I9" s="23">
        <v>42936.375</v>
      </c>
      <c r="J9" s="23">
        <v>42749</v>
      </c>
      <c r="K9" s="23" t="s">
        <v>5377</v>
      </c>
      <c r="L9" s="23" t="s">
        <v>1579</v>
      </c>
      <c r="M9" s="23" t="s">
        <v>1580</v>
      </c>
      <c r="N9" s="23" t="s">
        <v>1581</v>
      </c>
      <c r="O9" s="23">
        <v>16</v>
      </c>
      <c r="P9" s="23">
        <v>12</v>
      </c>
      <c r="Q9" s="23" t="s">
        <v>5368</v>
      </c>
      <c r="R9" s="23">
        <v>16</v>
      </c>
      <c r="S9" s="23" t="s">
        <v>1583</v>
      </c>
      <c r="T9" s="23" t="s">
        <v>303</v>
      </c>
      <c r="U9" s="23" t="s">
        <v>302</v>
      </c>
      <c r="V9" s="23" t="s">
        <v>1585</v>
      </c>
      <c r="W9" s="206" t="str">
        <f>IFERROR(VLOOKUP(A9,'6-开班明细表'!A:M,8,0),"")</f>
        <v/>
      </c>
      <c r="X9" s="206" t="str">
        <f>IFERROR(VLOOKUP(A9,'6-开班明细表'!A:M,9,0),"")</f>
        <v/>
      </c>
      <c r="Y9" s="206" t="str">
        <f>IFERROR(VLOOKUP(A9,'6-开班明细表'!A:M,10,0),"")</f>
        <v/>
      </c>
      <c r="Z9">
        <f t="shared" si="1"/>
        <v>0</v>
      </c>
      <c r="AA9" t="str">
        <f t="shared" si="2"/>
        <v>陆见燕</v>
      </c>
      <c r="AB9" t="str">
        <f t="shared" si="3"/>
        <v>蒲静娴</v>
      </c>
      <c r="AC9" t="str">
        <f t="shared" si="4"/>
        <v>VladeyC</v>
      </c>
      <c r="AD9" t="str">
        <f t="shared" si="5"/>
        <v>蒲静娴</v>
      </c>
      <c r="AE9" t="str">
        <f t="shared" si="6"/>
        <v>VladeyC</v>
      </c>
      <c r="AF9">
        <f t="shared" si="7"/>
        <v>3</v>
      </c>
      <c r="AG9">
        <f t="shared" si="8"/>
        <v>6</v>
      </c>
      <c r="AH9" s="27">
        <f t="shared" si="9"/>
        <v>42742</v>
      </c>
      <c r="AI9" t="str">
        <f t="shared" si="0"/>
        <v>周六上午</v>
      </c>
      <c r="AJ9" t="str">
        <f t="shared" si="10"/>
        <v>P2A</v>
      </c>
      <c r="AK9" s="19" t="str">
        <f>IFERROR(IF(IFERROR(FIND("一",C9),0)&gt;0,"一对一",VLOOKUP(AJ9,班级编码!A:L,8,0)),"")</f>
        <v>小初部</v>
      </c>
      <c r="AL9" t="str">
        <f t="shared" si="11"/>
        <v>周六</v>
      </c>
      <c r="AM9" t="str">
        <f t="shared" si="12"/>
        <v>09</v>
      </c>
      <c r="AP9" t="s">
        <v>200</v>
      </c>
      <c r="AQ9" t="s">
        <v>765</v>
      </c>
    </row>
    <row r="10" spans="1:43">
      <c r="A10" s="23" t="s">
        <v>5399</v>
      </c>
      <c r="B10" s="23" t="s">
        <v>1623</v>
      </c>
      <c r="C10" s="23" t="s">
        <v>452</v>
      </c>
      <c r="D10" s="23" t="s">
        <v>5400</v>
      </c>
      <c r="E10" s="23" t="s">
        <v>11</v>
      </c>
      <c r="F10" s="23" t="s">
        <v>5401</v>
      </c>
      <c r="G10" s="23">
        <v>42638</v>
      </c>
      <c r="H10" s="23" t="s">
        <v>11</v>
      </c>
      <c r="I10" s="23">
        <v>42925.375</v>
      </c>
      <c r="J10" s="23">
        <v>42757</v>
      </c>
      <c r="K10" s="23" t="s">
        <v>5372</v>
      </c>
      <c r="L10" s="23" t="s">
        <v>1579</v>
      </c>
      <c r="M10" s="23" t="s">
        <v>1580</v>
      </c>
      <c r="N10" s="23" t="s">
        <v>1581</v>
      </c>
      <c r="O10" s="23">
        <v>16</v>
      </c>
      <c r="P10" s="23">
        <v>10</v>
      </c>
      <c r="Q10" s="23" t="s">
        <v>5388</v>
      </c>
      <c r="R10" s="23">
        <v>16</v>
      </c>
      <c r="S10" s="23" t="s">
        <v>1583</v>
      </c>
      <c r="T10" s="23" t="s">
        <v>286</v>
      </c>
      <c r="U10" s="23" t="s">
        <v>286</v>
      </c>
      <c r="V10" s="23" t="s">
        <v>1585</v>
      </c>
      <c r="W10" s="206" t="str">
        <f>IFERROR(VLOOKUP(A10,'6-开班明细表'!A:M,8,0),"")</f>
        <v/>
      </c>
      <c r="X10" s="206" t="str">
        <f>IFERROR(VLOOKUP(A10,'6-开班明细表'!A:M,9,0),"")</f>
        <v/>
      </c>
      <c r="Y10" s="206" t="str">
        <f>IFERROR(VLOOKUP(A10,'6-开班明细表'!A:M,10,0),"")</f>
        <v/>
      </c>
      <c r="Z10">
        <f t="shared" si="1"/>
        <v>0</v>
      </c>
      <c r="AA10" t="str">
        <f t="shared" si="2"/>
        <v>陆小红</v>
      </c>
      <c r="AB10" t="str">
        <f t="shared" si="3"/>
        <v>盛佩佩</v>
      </c>
      <c r="AC10" t="str">
        <f t="shared" si="4"/>
        <v>VladeyC</v>
      </c>
      <c r="AD10" t="str">
        <f t="shared" si="5"/>
        <v>VladeyC</v>
      </c>
      <c r="AE10" t="str">
        <f t="shared" si="6"/>
        <v>盛佩佩</v>
      </c>
      <c r="AF10">
        <f t="shared" si="7"/>
        <v>7</v>
      </c>
      <c r="AG10">
        <f t="shared" si="8"/>
        <v>7</v>
      </c>
      <c r="AH10" s="27">
        <f t="shared" si="9"/>
        <v>42750</v>
      </c>
      <c r="AI10" t="str">
        <f t="shared" si="0"/>
        <v>周日上午</v>
      </c>
      <c r="AJ10" t="str">
        <f t="shared" si="10"/>
        <v>P1B</v>
      </c>
      <c r="AK10" s="19" t="str">
        <f>IFERROR(IF(IFERROR(FIND("一",C10),0)&gt;0,"一对一",VLOOKUP(AJ10,班级编码!A:L,8,0)),"")</f>
        <v>小初部</v>
      </c>
      <c r="AL10" t="str">
        <f t="shared" si="11"/>
        <v>周日</v>
      </c>
      <c r="AM10" t="str">
        <f t="shared" si="12"/>
        <v>09</v>
      </c>
      <c r="AP10" t="s">
        <v>203</v>
      </c>
      <c r="AQ10" t="s">
        <v>765</v>
      </c>
    </row>
    <row r="11" spans="1:43">
      <c r="A11" s="23" t="s">
        <v>5402</v>
      </c>
      <c r="B11" s="23" t="s">
        <v>1623</v>
      </c>
      <c r="C11" s="23" t="s">
        <v>452</v>
      </c>
      <c r="D11" s="23" t="s">
        <v>5403</v>
      </c>
      <c r="E11" s="23" t="s">
        <v>11</v>
      </c>
      <c r="F11" s="23" t="s">
        <v>5395</v>
      </c>
      <c r="G11" s="23">
        <v>42705</v>
      </c>
      <c r="H11" s="23" t="s">
        <v>11</v>
      </c>
      <c r="I11" s="23">
        <v>42936.604166666664</v>
      </c>
      <c r="J11" s="23">
        <v>42735</v>
      </c>
      <c r="K11" s="23" t="s">
        <v>5367</v>
      </c>
      <c r="L11" s="23" t="s">
        <v>1579</v>
      </c>
      <c r="M11" s="23" t="s">
        <v>1580</v>
      </c>
      <c r="N11" s="23" t="s">
        <v>1581</v>
      </c>
      <c r="O11" s="23">
        <v>16</v>
      </c>
      <c r="P11" s="23">
        <v>10</v>
      </c>
      <c r="Q11" s="23" t="s">
        <v>5388</v>
      </c>
      <c r="R11" s="23">
        <v>0</v>
      </c>
      <c r="S11" s="23" t="s">
        <v>1583</v>
      </c>
      <c r="T11" s="23" t="s">
        <v>304</v>
      </c>
      <c r="U11" s="23" t="s">
        <v>304</v>
      </c>
      <c r="V11" s="23" t="s">
        <v>1585</v>
      </c>
      <c r="W11" s="206" t="str">
        <f>IFERROR(VLOOKUP(A11,'6-开班明细表'!A:M,8,0),"")</f>
        <v/>
      </c>
      <c r="X11" s="206" t="str">
        <f>IFERROR(VLOOKUP(A11,'6-开班明细表'!A:M,9,0),"")</f>
        <v/>
      </c>
      <c r="Y11" s="206" t="str">
        <f>IFERROR(VLOOKUP(A11,'6-开班明细表'!A:M,10,0),"")</f>
        <v/>
      </c>
      <c r="Z11">
        <f t="shared" si="1"/>
        <v>0</v>
      </c>
      <c r="AA11" t="str">
        <f t="shared" si="2"/>
        <v>陆小红</v>
      </c>
      <c r="AB11" t="str">
        <f t="shared" si="3"/>
        <v>邓洋城</v>
      </c>
      <c r="AC11" t="str">
        <f t="shared" si="4"/>
        <v>VladeyC</v>
      </c>
      <c r="AD11" t="str">
        <f t="shared" si="5"/>
        <v>VladeyC</v>
      </c>
      <c r="AE11" t="str">
        <f t="shared" si="6"/>
        <v>邓洋城</v>
      </c>
      <c r="AF11">
        <f t="shared" si="7"/>
        <v>7</v>
      </c>
      <c r="AG11">
        <f t="shared" si="8"/>
        <v>7</v>
      </c>
      <c r="AH11" s="27">
        <f t="shared" si="9"/>
        <v>42705</v>
      </c>
      <c r="AI11" t="str">
        <f t="shared" si="0"/>
        <v>周六下午</v>
      </c>
      <c r="AJ11" t="str">
        <f t="shared" si="10"/>
        <v>P2A</v>
      </c>
      <c r="AK11" s="19" t="str">
        <f>IFERROR(IF(IFERROR(FIND("一",C11),0)&gt;0,"一对一",VLOOKUP(AJ11,班级编码!A:L,8,0)),"")</f>
        <v>小初部</v>
      </c>
      <c r="AL11" t="str">
        <f t="shared" si="11"/>
        <v>周六</v>
      </c>
      <c r="AM11" t="str">
        <f t="shared" si="12"/>
        <v>14</v>
      </c>
      <c r="AP11" t="s">
        <v>116</v>
      </c>
      <c r="AQ11" t="s">
        <v>765</v>
      </c>
    </row>
    <row r="12" spans="1:43">
      <c r="A12" s="23" t="s">
        <v>5404</v>
      </c>
      <c r="B12" s="23" t="s">
        <v>1623</v>
      </c>
      <c r="C12" s="23" t="s">
        <v>452</v>
      </c>
      <c r="D12" s="23" t="s">
        <v>5385</v>
      </c>
      <c r="E12" s="23" t="s">
        <v>11</v>
      </c>
      <c r="F12" s="23" t="s">
        <v>5387</v>
      </c>
      <c r="G12" s="23">
        <v>42705</v>
      </c>
      <c r="H12" s="23" t="s">
        <v>11</v>
      </c>
      <c r="I12" s="23">
        <v>42910.604166666664</v>
      </c>
      <c r="J12" s="23">
        <v>42735</v>
      </c>
      <c r="K12" s="23" t="s">
        <v>5367</v>
      </c>
      <c r="L12" s="23" t="s">
        <v>1579</v>
      </c>
      <c r="M12" s="23" t="s">
        <v>1580</v>
      </c>
      <c r="N12" s="23" t="s">
        <v>1581</v>
      </c>
      <c r="O12" s="23">
        <v>0</v>
      </c>
      <c r="P12" s="23">
        <v>3</v>
      </c>
      <c r="Q12" s="23" t="s">
        <v>1582</v>
      </c>
      <c r="R12" s="23">
        <v>0</v>
      </c>
      <c r="S12" s="23" t="s">
        <v>1583</v>
      </c>
      <c r="T12" s="23" t="s">
        <v>257</v>
      </c>
      <c r="U12" s="23" t="s">
        <v>257</v>
      </c>
      <c r="V12" s="23" t="s">
        <v>1585</v>
      </c>
      <c r="W12" s="206" t="str">
        <f>IFERROR(VLOOKUP(A12,'6-开班明细表'!A:M,8,0),"")</f>
        <v/>
      </c>
      <c r="X12" s="206" t="str">
        <f>IFERROR(VLOOKUP(A12,'6-开班明细表'!A:M,9,0),"")</f>
        <v/>
      </c>
      <c r="Y12" s="206" t="str">
        <f>IFERROR(VLOOKUP(A12,'6-开班明细表'!A:M,10,0),"")</f>
        <v/>
      </c>
      <c r="Z12">
        <f t="shared" si="1"/>
        <v>0</v>
      </c>
      <c r="AA12" t="str">
        <f t="shared" si="2"/>
        <v>盛佩佩</v>
      </c>
      <c r="AB12" t="str">
        <f t="shared" si="3"/>
        <v>陆小红</v>
      </c>
      <c r="AC12" t="str">
        <f t="shared" si="4"/>
        <v>VladeyC</v>
      </c>
      <c r="AD12" t="str">
        <f t="shared" si="5"/>
        <v>陆小红</v>
      </c>
      <c r="AE12" t="str">
        <f t="shared" si="6"/>
        <v>VladeyC</v>
      </c>
      <c r="AF12">
        <f t="shared" si="7"/>
        <v>3</v>
      </c>
      <c r="AG12">
        <f t="shared" si="8"/>
        <v>6</v>
      </c>
      <c r="AH12" s="27">
        <f t="shared" si="9"/>
        <v>42705</v>
      </c>
      <c r="AI12" t="str">
        <f t="shared" si="0"/>
        <v>周六下午</v>
      </c>
      <c r="AJ12" t="str">
        <f t="shared" si="10"/>
        <v>P2B</v>
      </c>
      <c r="AK12" s="19" t="str">
        <f>IFERROR(IF(IFERROR(FIND("一",C12),0)&gt;0,"一对一",VLOOKUP(AJ12,班级编码!A:L,8,0)),"")</f>
        <v>小高部</v>
      </c>
      <c r="AL12" t="str">
        <f t="shared" si="11"/>
        <v>周六</v>
      </c>
      <c r="AM12" t="str">
        <f t="shared" si="12"/>
        <v>14</v>
      </c>
      <c r="AP12" t="s">
        <v>117</v>
      </c>
      <c r="AQ12" t="s">
        <v>765</v>
      </c>
    </row>
    <row r="13" spans="1:43">
      <c r="A13" s="23" t="s">
        <v>5436</v>
      </c>
      <c r="B13" s="23" t="s">
        <v>1623</v>
      </c>
      <c r="C13" s="23" t="s">
        <v>452</v>
      </c>
      <c r="D13" s="23" t="s">
        <v>5437</v>
      </c>
      <c r="E13" s="23" t="s">
        <v>11</v>
      </c>
      <c r="F13" s="23" t="s">
        <v>5371</v>
      </c>
      <c r="G13" s="23">
        <v>42539</v>
      </c>
      <c r="H13" s="23" t="s">
        <v>11</v>
      </c>
      <c r="I13" s="23">
        <v>42868.375</v>
      </c>
      <c r="J13" s="23">
        <v>42686</v>
      </c>
      <c r="K13" s="23" t="s">
        <v>5377</v>
      </c>
      <c r="L13" s="23" t="s">
        <v>1579</v>
      </c>
      <c r="M13" s="23" t="s">
        <v>1580</v>
      </c>
      <c r="N13" s="23" t="s">
        <v>1581</v>
      </c>
      <c r="O13" s="23">
        <v>16</v>
      </c>
      <c r="P13" s="23">
        <v>2</v>
      </c>
      <c r="Q13" s="23" t="s">
        <v>5373</v>
      </c>
      <c r="R13" s="23">
        <v>16</v>
      </c>
      <c r="S13" s="23" t="s">
        <v>1583</v>
      </c>
      <c r="T13" s="23" t="s">
        <v>250</v>
      </c>
      <c r="U13" s="23" t="s">
        <v>250</v>
      </c>
      <c r="V13" s="23" t="s">
        <v>1585</v>
      </c>
      <c r="W13" s="206" t="str">
        <f>IFERROR(VLOOKUP(A13,'6-开班明细表'!A:M,8,0),"")</f>
        <v/>
      </c>
      <c r="X13" s="206" t="str">
        <f>IFERROR(VLOOKUP(A13,'6-开班明细表'!A:M,9,0),"")</f>
        <v/>
      </c>
      <c r="Y13" s="206" t="str">
        <f>IFERROR(VLOOKUP(A13,'6-开班明细表'!A:M,10,0),"")</f>
        <v/>
      </c>
      <c r="Z13">
        <f t="shared" si="1"/>
        <v>0</v>
      </c>
      <c r="AA13" t="str">
        <f t="shared" si="2"/>
        <v>梁文杰</v>
      </c>
      <c r="AB13" t="str">
        <f t="shared" si="3"/>
        <v>黄小舟</v>
      </c>
      <c r="AC13" t="str">
        <f t="shared" si="4"/>
        <v>Juliet</v>
      </c>
      <c r="AD13" t="str">
        <f t="shared" si="5"/>
        <v>黄小舟</v>
      </c>
      <c r="AE13" t="str">
        <f t="shared" si="6"/>
        <v>Juliet</v>
      </c>
      <c r="AF13">
        <f t="shared" si="7"/>
        <v>3</v>
      </c>
      <c r="AG13">
        <f t="shared" si="8"/>
        <v>6</v>
      </c>
      <c r="AH13" s="27">
        <f t="shared" si="9"/>
        <v>42651</v>
      </c>
      <c r="AI13" t="str">
        <f t="shared" si="0"/>
        <v>周六上午</v>
      </c>
      <c r="AJ13" t="str">
        <f t="shared" si="10"/>
        <v>P6A</v>
      </c>
      <c r="AK13" s="19" t="str">
        <f>IFERROR(IF(IFERROR(FIND("一",C13),0)&gt;0,"一对一",VLOOKUP(AJ13,班级编码!A:L,8,0)),"")</f>
        <v>初中部</v>
      </c>
      <c r="AL13" t="str">
        <f t="shared" si="11"/>
        <v>周六</v>
      </c>
      <c r="AM13" t="str">
        <f t="shared" si="12"/>
        <v>09</v>
      </c>
      <c r="AP13" t="s">
        <v>130</v>
      </c>
      <c r="AQ13" t="s">
        <v>765</v>
      </c>
    </row>
    <row r="14" spans="1:43">
      <c r="A14" s="23" t="s">
        <v>5440</v>
      </c>
      <c r="B14" s="23" t="s">
        <v>1623</v>
      </c>
      <c r="C14" s="23" t="s">
        <v>452</v>
      </c>
      <c r="D14" s="23" t="s">
        <v>5441</v>
      </c>
      <c r="E14" s="23" t="s">
        <v>11</v>
      </c>
      <c r="F14" s="23" t="s">
        <v>11</v>
      </c>
      <c r="G14" s="23">
        <v>42705</v>
      </c>
      <c r="H14" s="23" t="s">
        <v>11</v>
      </c>
      <c r="I14" s="23">
        <v>42728.375</v>
      </c>
      <c r="J14" s="23">
        <v>42735</v>
      </c>
      <c r="K14" s="23" t="s">
        <v>5442</v>
      </c>
      <c r="L14" s="23" t="s">
        <v>1579</v>
      </c>
      <c r="M14" s="23" t="s">
        <v>1580</v>
      </c>
      <c r="N14" s="23" t="s">
        <v>1581</v>
      </c>
      <c r="O14" s="23">
        <v>16</v>
      </c>
      <c r="P14" s="23">
        <v>0</v>
      </c>
      <c r="Q14" s="23" t="s">
        <v>1582</v>
      </c>
      <c r="R14" s="23">
        <v>16</v>
      </c>
      <c r="S14" s="23" t="s">
        <v>1583</v>
      </c>
      <c r="T14" s="23" t="s">
        <v>1569</v>
      </c>
      <c r="U14" s="23" t="s">
        <v>1569</v>
      </c>
      <c r="V14" s="23" t="s">
        <v>1585</v>
      </c>
      <c r="W14" s="206" t="str">
        <f>IFERROR(VLOOKUP(A14,'6-开班明细表'!A:M,8,0),"")</f>
        <v/>
      </c>
      <c r="X14" s="206" t="str">
        <f>IFERROR(VLOOKUP(A14,'6-开班明细表'!A:M,9,0),"")</f>
        <v/>
      </c>
      <c r="Y14" s="206" t="str">
        <f>IFERROR(VLOOKUP(A14,'6-开班明细表'!A:M,10,0),"")</f>
        <v/>
      </c>
      <c r="Z14">
        <f t="shared" si="1"/>
        <v>0</v>
      </c>
      <c r="AA14" t="str">
        <f t="shared" si="2"/>
        <v>陈秋金</v>
      </c>
      <c r="AB14" t="str">
        <f t="shared" si="3"/>
        <v>温美珍</v>
      </c>
      <c r="AC14" t="str">
        <f t="shared" si="4"/>
        <v>小高外教</v>
      </c>
      <c r="AD14" t="str">
        <f t="shared" si="5"/>
        <v>温美珍</v>
      </c>
      <c r="AE14" t="str">
        <f t="shared" si="6"/>
        <v>小高外教</v>
      </c>
      <c r="AF14">
        <f t="shared" si="7"/>
        <v>3</v>
      </c>
      <c r="AG14">
        <f t="shared" si="8"/>
        <v>6</v>
      </c>
      <c r="AH14" s="27">
        <f t="shared" si="9"/>
        <v>42817</v>
      </c>
      <c r="AI14" t="str">
        <f t="shared" si="0"/>
        <v>周六上午</v>
      </c>
      <c r="AJ14" t="str">
        <f t="shared" si="10"/>
        <v>P6B</v>
      </c>
      <c r="AK14" s="19" t="str">
        <f>IFERROR(IF(IFERROR(FIND("一",C14),0)&gt;0,"一对一",VLOOKUP(AJ14,班级编码!A:L,8,0)),"")</f>
        <v>初中部</v>
      </c>
      <c r="AL14" t="str">
        <f t="shared" si="11"/>
        <v>周六</v>
      </c>
      <c r="AM14" t="str">
        <f t="shared" si="12"/>
        <v>09</v>
      </c>
      <c r="AP14" t="s">
        <v>118</v>
      </c>
      <c r="AQ14" t="s">
        <v>766</v>
      </c>
    </row>
    <row r="15" spans="1:43">
      <c r="A15" s="23" t="s">
        <v>5443</v>
      </c>
      <c r="B15" s="23" t="s">
        <v>1623</v>
      </c>
      <c r="C15" s="23" t="s">
        <v>452</v>
      </c>
      <c r="D15" s="23" t="s">
        <v>5441</v>
      </c>
      <c r="E15" s="23" t="s">
        <v>11</v>
      </c>
      <c r="F15" s="23" t="s">
        <v>11</v>
      </c>
      <c r="G15" s="23">
        <v>42623</v>
      </c>
      <c r="H15" s="23" t="s">
        <v>11</v>
      </c>
      <c r="I15" s="23" t="s">
        <v>11</v>
      </c>
      <c r="J15" s="23">
        <v>42749</v>
      </c>
      <c r="K15" s="23" t="s">
        <v>5377</v>
      </c>
      <c r="L15" s="23" t="s">
        <v>1579</v>
      </c>
      <c r="M15" s="23" t="s">
        <v>1580</v>
      </c>
      <c r="N15" s="23" t="s">
        <v>1581</v>
      </c>
      <c r="O15" s="23">
        <v>16</v>
      </c>
      <c r="P15" s="23">
        <v>0</v>
      </c>
      <c r="Q15" s="23" t="s">
        <v>1582</v>
      </c>
      <c r="R15" s="23">
        <v>16</v>
      </c>
      <c r="S15" s="23" t="s">
        <v>1583</v>
      </c>
      <c r="T15" s="23" t="s">
        <v>1584</v>
      </c>
      <c r="U15" s="23" t="s">
        <v>1584</v>
      </c>
      <c r="V15" s="23" t="s">
        <v>1585</v>
      </c>
      <c r="W15" s="206" t="str">
        <f>IFERROR(VLOOKUP(A15,'6-开班明细表'!A:M,8,0),"")</f>
        <v/>
      </c>
      <c r="X15" s="206" t="str">
        <f>IFERROR(VLOOKUP(A15,'6-开班明细表'!A:M,9,0),"")</f>
        <v/>
      </c>
      <c r="Y15" s="206" t="str">
        <f>IFERROR(VLOOKUP(A15,'6-开班明细表'!A:M,10,0),"")</f>
        <v/>
      </c>
      <c r="Z15">
        <f t="shared" si="1"/>
        <v>0</v>
      </c>
      <c r="AA15" t="str">
        <f t="shared" si="2"/>
        <v>陈秋金</v>
      </c>
      <c r="AB15" t="str">
        <f t="shared" si="3"/>
        <v>温美珍</v>
      </c>
      <c r="AC15" t="str">
        <f t="shared" si="4"/>
        <v>小高外教</v>
      </c>
      <c r="AD15" t="str">
        <f t="shared" si="5"/>
        <v>温美珍</v>
      </c>
      <c r="AE15" t="str">
        <f t="shared" si="6"/>
        <v>小高外教</v>
      </c>
      <c r="AF15">
        <f t="shared" si="7"/>
        <v>3</v>
      </c>
      <c r="AG15">
        <f t="shared" si="8"/>
        <v>6</v>
      </c>
      <c r="AH15" s="27">
        <f t="shared" si="9"/>
        <v>42735</v>
      </c>
      <c r="AI15" t="str">
        <f t="shared" si="0"/>
        <v>周六上午</v>
      </c>
      <c r="AJ15" t="str">
        <f t="shared" si="10"/>
        <v>P6B</v>
      </c>
      <c r="AK15" s="19" t="str">
        <f>IFERROR(IF(IFERROR(FIND("一",C15),0)&gt;0,"一对一",VLOOKUP(AJ15,班级编码!A:L,8,0)),"")</f>
        <v>初中部</v>
      </c>
      <c r="AL15" t="str">
        <f t="shared" si="11"/>
        <v>周六</v>
      </c>
      <c r="AM15" t="str">
        <f t="shared" si="12"/>
        <v>09</v>
      </c>
      <c r="AP15" t="s">
        <v>119</v>
      </c>
      <c r="AQ15" t="s">
        <v>766</v>
      </c>
    </row>
    <row r="16" spans="1:43">
      <c r="A16" s="23" t="s">
        <v>5444</v>
      </c>
      <c r="B16" s="23" t="s">
        <v>1623</v>
      </c>
      <c r="C16" s="23" t="s">
        <v>5445</v>
      </c>
      <c r="D16" s="23" t="s">
        <v>11</v>
      </c>
      <c r="E16" s="23" t="s">
        <v>11</v>
      </c>
      <c r="F16" s="23" t="s">
        <v>11</v>
      </c>
      <c r="G16" s="23">
        <v>1</v>
      </c>
      <c r="H16" s="23" t="s">
        <v>11</v>
      </c>
      <c r="I16" s="23" t="s">
        <v>11</v>
      </c>
      <c r="J16" s="23" t="s">
        <v>11</v>
      </c>
      <c r="K16" s="23" t="s">
        <v>11</v>
      </c>
      <c r="L16" s="23" t="s">
        <v>11</v>
      </c>
      <c r="M16" s="23" t="s">
        <v>11</v>
      </c>
      <c r="N16" s="23" t="s">
        <v>1581</v>
      </c>
      <c r="O16" s="23">
        <v>0</v>
      </c>
      <c r="P16" s="23">
        <v>27</v>
      </c>
      <c r="Q16" s="23" t="s">
        <v>1582</v>
      </c>
      <c r="R16" s="23">
        <v>0</v>
      </c>
      <c r="S16" s="23" t="s">
        <v>1583</v>
      </c>
      <c r="T16" s="23" t="s">
        <v>1584</v>
      </c>
      <c r="U16" s="23" t="s">
        <v>1584</v>
      </c>
      <c r="V16" s="23" t="s">
        <v>1585</v>
      </c>
      <c r="W16" s="206" t="str">
        <f>IFERROR(VLOOKUP(A16,'6-开班明细表'!A:M,8,0),"")</f>
        <v/>
      </c>
      <c r="X16" s="206" t="str">
        <f>IFERROR(VLOOKUP(A16,'6-开班明细表'!A:M,9,0),"")</f>
        <v/>
      </c>
      <c r="Y16" s="206" t="str">
        <f>IFERROR(VLOOKUP(A16,'6-开班明细表'!A:M,10,0),"")</f>
        <v/>
      </c>
      <c r="Z16">
        <f t="shared" si="1"/>
        <v>0</v>
      </c>
      <c r="AA16" t="str">
        <f t="shared" si="2"/>
        <v/>
      </c>
      <c r="AB16" t="str">
        <f t="shared" si="3"/>
        <v/>
      </c>
      <c r="AC16" t="str">
        <f t="shared" si="4"/>
        <v/>
      </c>
      <c r="AD16" t="str">
        <f t="shared" si="5"/>
        <v/>
      </c>
      <c r="AE16" t="str">
        <f t="shared" si="6"/>
        <v/>
      </c>
      <c r="AF16">
        <f t="shared" si="7"/>
        <v>0</v>
      </c>
      <c r="AG16">
        <f t="shared" si="8"/>
        <v>0</v>
      </c>
      <c r="AH16" s="27">
        <f t="shared" si="9"/>
        <v>1</v>
      </c>
      <c r="AI16" t="str">
        <f t="shared" si="0"/>
        <v/>
      </c>
      <c r="AJ16" t="str">
        <f t="shared" si="10"/>
        <v>停读</v>
      </c>
      <c r="AK16" s="19" t="str">
        <f>IFERROR(IF(IFERROR(FIND("一",C16),0)&gt;0,"一对一",VLOOKUP(AJ16,班级编码!A:L,8,0)),"")</f>
        <v/>
      </c>
      <c r="AL16" t="str">
        <f t="shared" si="11"/>
        <v/>
      </c>
      <c r="AM16" t="str">
        <f t="shared" si="12"/>
        <v/>
      </c>
      <c r="AP16" t="s">
        <v>120</v>
      </c>
      <c r="AQ16" t="s">
        <v>766</v>
      </c>
    </row>
    <row r="17" spans="1:43">
      <c r="A17" s="23" t="s">
        <v>47</v>
      </c>
      <c r="B17" s="23" t="s">
        <v>1623</v>
      </c>
      <c r="C17" s="23" t="s">
        <v>464</v>
      </c>
      <c r="D17" s="23" t="s">
        <v>11</v>
      </c>
      <c r="E17" s="23" t="s">
        <v>11</v>
      </c>
      <c r="F17" s="23" t="s">
        <v>11</v>
      </c>
      <c r="G17" s="23">
        <v>1</v>
      </c>
      <c r="H17" s="23" t="s">
        <v>11</v>
      </c>
      <c r="I17" s="23" t="s">
        <v>11</v>
      </c>
      <c r="J17" s="23" t="s">
        <v>11</v>
      </c>
      <c r="K17" s="23" t="s">
        <v>11</v>
      </c>
      <c r="L17" s="23" t="s">
        <v>5450</v>
      </c>
      <c r="M17" s="23" t="s">
        <v>5451</v>
      </c>
      <c r="N17" s="23" t="s">
        <v>1581</v>
      </c>
      <c r="O17" s="23">
        <v>0</v>
      </c>
      <c r="P17" s="23">
        <v>0</v>
      </c>
      <c r="Q17" s="23" t="s">
        <v>1582</v>
      </c>
      <c r="R17" s="23">
        <v>0</v>
      </c>
      <c r="S17" s="23" t="s">
        <v>1583</v>
      </c>
      <c r="T17" s="23" t="s">
        <v>1584</v>
      </c>
      <c r="U17" s="23" t="s">
        <v>1584</v>
      </c>
      <c r="V17" s="23" t="s">
        <v>1585</v>
      </c>
      <c r="W17" s="206" t="str">
        <f>IFERROR(VLOOKUP(A17,'6-开班明细表'!A:M,8,0),"")</f>
        <v/>
      </c>
      <c r="X17" s="206" t="str">
        <f>IFERROR(VLOOKUP(A17,'6-开班明细表'!A:M,9,0),"")</f>
        <v/>
      </c>
      <c r="Y17" s="206" t="str">
        <f>IFERROR(VLOOKUP(A17,'6-开班明细表'!A:M,10,0),"")</f>
        <v/>
      </c>
      <c r="Z17">
        <f t="shared" si="1"/>
        <v>0</v>
      </c>
      <c r="AA17" t="str">
        <f t="shared" si="2"/>
        <v/>
      </c>
      <c r="AB17" t="str">
        <f t="shared" si="3"/>
        <v/>
      </c>
      <c r="AC17" t="str">
        <f t="shared" si="4"/>
        <v/>
      </c>
      <c r="AD17" t="str">
        <f t="shared" si="5"/>
        <v/>
      </c>
      <c r="AE17" t="str">
        <f t="shared" si="6"/>
        <v/>
      </c>
      <c r="AF17">
        <f t="shared" si="7"/>
        <v>0</v>
      </c>
      <c r="AG17">
        <f t="shared" si="8"/>
        <v>0</v>
      </c>
      <c r="AH17" s="27">
        <f t="shared" si="9"/>
        <v>1</v>
      </c>
      <c r="AI17" t="str">
        <f t="shared" si="0"/>
        <v/>
      </c>
      <c r="AJ17" t="str">
        <f t="shared" si="10"/>
        <v>金牌学</v>
      </c>
      <c r="AK17" s="19" t="str">
        <f>IFERROR(IF(IFERROR(FIND("一",C17),0)&gt;0,"一对一",VLOOKUP(AJ17,班级编码!A:L,8,0)),"")</f>
        <v/>
      </c>
      <c r="AL17" t="str">
        <f t="shared" si="11"/>
        <v/>
      </c>
      <c r="AM17" t="str">
        <f t="shared" si="12"/>
        <v/>
      </c>
      <c r="AP17" t="s">
        <v>121</v>
      </c>
      <c r="AQ17" t="s">
        <v>766</v>
      </c>
    </row>
    <row r="18" spans="1:43">
      <c r="A18" s="23" t="s">
        <v>5462</v>
      </c>
      <c r="B18" s="23" t="s">
        <v>1623</v>
      </c>
      <c r="C18" s="23" t="s">
        <v>459</v>
      </c>
      <c r="D18" s="23" t="s">
        <v>5463</v>
      </c>
      <c r="E18" s="23" t="s">
        <v>11</v>
      </c>
      <c r="F18" s="23" t="s">
        <v>11</v>
      </c>
      <c r="G18" s="23">
        <v>42705</v>
      </c>
      <c r="H18" s="23" t="s">
        <v>11</v>
      </c>
      <c r="I18" s="23">
        <v>42825.770833333328</v>
      </c>
      <c r="J18" s="23">
        <v>42735</v>
      </c>
      <c r="K18" s="23" t="s">
        <v>5464</v>
      </c>
      <c r="L18" s="23" t="s">
        <v>5450</v>
      </c>
      <c r="M18" s="23" t="s">
        <v>5451</v>
      </c>
      <c r="N18" s="23" t="s">
        <v>1581</v>
      </c>
      <c r="O18" s="23">
        <v>0</v>
      </c>
      <c r="P18" s="23">
        <v>2</v>
      </c>
      <c r="Q18" s="23" t="s">
        <v>1582</v>
      </c>
      <c r="R18" s="23">
        <v>0</v>
      </c>
      <c r="S18" s="23" t="s">
        <v>1583</v>
      </c>
      <c r="T18" s="23" t="s">
        <v>122</v>
      </c>
      <c r="U18" s="23" t="s">
        <v>122</v>
      </c>
      <c r="V18" s="201" t="s">
        <v>7691</v>
      </c>
      <c r="W18" s="206" t="str">
        <f>IFERROR(VLOOKUP(A18,'6-开班明细表'!A:M,8,0),"")</f>
        <v/>
      </c>
      <c r="X18" s="206" t="str">
        <f>IFERROR(VLOOKUP(A18,'6-开班明细表'!A:M,9,0),"")</f>
        <v/>
      </c>
      <c r="Y18" s="206" t="str">
        <f>IFERROR(VLOOKUP(A18,'6-开班明细表'!A:M,10,0),"")</f>
        <v/>
      </c>
      <c r="Z18">
        <f t="shared" si="1"/>
        <v>0</v>
      </c>
      <c r="AA18" t="str">
        <f t="shared" si="2"/>
        <v>陆见燕</v>
      </c>
      <c r="AB18" t="str">
        <f t="shared" si="3"/>
        <v/>
      </c>
      <c r="AC18" t="str">
        <f t="shared" si="4"/>
        <v>VladeyC</v>
      </c>
      <c r="AD18" t="str">
        <f t="shared" si="5"/>
        <v>VladeyC</v>
      </c>
      <c r="AE18" t="str">
        <f t="shared" si="6"/>
        <v/>
      </c>
      <c r="AF18">
        <f t="shared" si="7"/>
        <v>7</v>
      </c>
      <c r="AG18">
        <f t="shared" si="8"/>
        <v>7</v>
      </c>
      <c r="AH18" s="27">
        <f t="shared" si="9"/>
        <v>42705</v>
      </c>
      <c r="AI18" t="str">
        <f t="shared" si="0"/>
        <v>周五晚上</v>
      </c>
      <c r="AJ18" t="str">
        <f t="shared" si="10"/>
        <v>P2A</v>
      </c>
      <c r="AK18" s="19" t="str">
        <f>IFERROR(IF(IFERROR(FIND("一",C18),0)&gt;0,"一对一",VLOOKUP(AJ18,班级编码!A:L,8,0)),"")</f>
        <v>小初部</v>
      </c>
      <c r="AL18" t="str">
        <f t="shared" si="11"/>
        <v>周五</v>
      </c>
      <c r="AM18" t="str">
        <f t="shared" si="12"/>
        <v>18</v>
      </c>
      <c r="AP18" t="s">
        <v>122</v>
      </c>
      <c r="AQ18" t="s">
        <v>766</v>
      </c>
    </row>
    <row r="19" spans="1:43">
      <c r="A19" s="23" t="s">
        <v>5467</v>
      </c>
      <c r="B19" s="23" t="s">
        <v>1623</v>
      </c>
      <c r="C19" s="23" t="s">
        <v>1175</v>
      </c>
      <c r="D19" s="23" t="s">
        <v>5468</v>
      </c>
      <c r="E19" s="23" t="s">
        <v>11</v>
      </c>
      <c r="F19" s="23" t="s">
        <v>11</v>
      </c>
      <c r="G19" s="23">
        <v>42705</v>
      </c>
      <c r="H19" s="23" t="s">
        <v>11</v>
      </c>
      <c r="I19" s="23">
        <v>42727.666666666664</v>
      </c>
      <c r="J19" s="23">
        <v>42735</v>
      </c>
      <c r="K19" s="23" t="s">
        <v>5466</v>
      </c>
      <c r="L19" s="23" t="s">
        <v>1579</v>
      </c>
      <c r="M19" s="23" t="s">
        <v>1580</v>
      </c>
      <c r="N19" s="23" t="s">
        <v>1581</v>
      </c>
      <c r="O19" s="23">
        <v>0</v>
      </c>
      <c r="P19" s="23">
        <v>0</v>
      </c>
      <c r="Q19" s="23" t="s">
        <v>1582</v>
      </c>
      <c r="R19" s="23">
        <v>0</v>
      </c>
      <c r="S19" s="23" t="s">
        <v>1583</v>
      </c>
      <c r="T19" s="23" t="s">
        <v>1569</v>
      </c>
      <c r="U19" s="23" t="s">
        <v>1569</v>
      </c>
      <c r="V19" s="201" t="s">
        <v>7691</v>
      </c>
      <c r="W19" s="206" t="str">
        <f>IFERROR(VLOOKUP(A19,'6-开班明细表'!A:M,8,0),"")</f>
        <v/>
      </c>
      <c r="X19" s="206" t="str">
        <f>IFERROR(VLOOKUP(A19,'6-开班明细表'!A:M,9,0),"")</f>
        <v/>
      </c>
      <c r="Y19" s="206" t="str">
        <f>IFERROR(VLOOKUP(A19,'6-开班明细表'!A:M,10,0),"")</f>
        <v/>
      </c>
      <c r="Z19">
        <f t="shared" si="1"/>
        <v>0</v>
      </c>
      <c r="AA19" t="str">
        <f t="shared" si="2"/>
        <v>陈明君</v>
      </c>
      <c r="AB19" t="str">
        <f t="shared" si="3"/>
        <v>杨秋涌</v>
      </c>
      <c r="AC19" t="str">
        <f t="shared" si="4"/>
        <v>小高外教</v>
      </c>
      <c r="AD19" t="str">
        <f t="shared" si="5"/>
        <v>杨秋涌</v>
      </c>
      <c r="AE19" t="str">
        <f t="shared" si="6"/>
        <v>小高外教</v>
      </c>
      <c r="AF19">
        <f t="shared" si="7"/>
        <v>3</v>
      </c>
      <c r="AG19">
        <f t="shared" si="8"/>
        <v>6</v>
      </c>
      <c r="AH19" s="27">
        <f t="shared" si="9"/>
        <v>42705</v>
      </c>
      <c r="AI19" t="str">
        <f t="shared" si="0"/>
        <v>周五下午</v>
      </c>
      <c r="AJ19" t="str">
        <f t="shared" si="10"/>
        <v>P5B</v>
      </c>
      <c r="AK19" s="19" t="str">
        <f>IFERROR(IF(IFERROR(FIND("一",C19),0)&gt;0,"一对一",VLOOKUP(AJ19,班级编码!A:L,8,0)),"")</f>
        <v>初中部</v>
      </c>
      <c r="AL19" t="str">
        <f t="shared" si="11"/>
        <v>周五</v>
      </c>
      <c r="AM19" t="str">
        <f t="shared" si="12"/>
        <v>16</v>
      </c>
      <c r="AP19" t="s">
        <v>123</v>
      </c>
      <c r="AQ19" t="s">
        <v>767</v>
      </c>
    </row>
    <row r="20" spans="1:43">
      <c r="A20" s="23" t="s">
        <v>47</v>
      </c>
      <c r="B20" s="23" t="s">
        <v>1623</v>
      </c>
      <c r="C20" s="23" t="s">
        <v>5469</v>
      </c>
      <c r="D20" s="23" t="s">
        <v>11</v>
      </c>
      <c r="E20" s="23" t="s">
        <v>11</v>
      </c>
      <c r="F20" s="23" t="s">
        <v>11</v>
      </c>
      <c r="G20" s="23">
        <v>1</v>
      </c>
      <c r="H20" s="23" t="s">
        <v>11</v>
      </c>
      <c r="I20" s="23" t="s">
        <v>11</v>
      </c>
      <c r="J20" s="23" t="s">
        <v>11</v>
      </c>
      <c r="K20" s="23" t="s">
        <v>11</v>
      </c>
      <c r="L20" s="23" t="s">
        <v>1579</v>
      </c>
      <c r="M20" s="23" t="s">
        <v>1580</v>
      </c>
      <c r="N20" s="23" t="s">
        <v>1581</v>
      </c>
      <c r="O20" s="23">
        <v>0</v>
      </c>
      <c r="P20" s="23">
        <v>11</v>
      </c>
      <c r="Q20" s="23" t="s">
        <v>1582</v>
      </c>
      <c r="R20" s="23">
        <v>0</v>
      </c>
      <c r="S20" s="23" t="s">
        <v>1583</v>
      </c>
      <c r="T20" s="23" t="s">
        <v>1584</v>
      </c>
      <c r="U20" s="23" t="s">
        <v>1584</v>
      </c>
      <c r="V20" s="23" t="s">
        <v>1585</v>
      </c>
      <c r="W20" s="206" t="str">
        <f>IFERROR(VLOOKUP(A20,'6-开班明细表'!A:M,8,0),"")</f>
        <v/>
      </c>
      <c r="X20" s="206" t="str">
        <f>IFERROR(VLOOKUP(A20,'6-开班明细表'!A:M,9,0),"")</f>
        <v/>
      </c>
      <c r="Y20" s="206" t="str">
        <f>IFERROR(VLOOKUP(A20,'6-开班明细表'!A:M,10,0),"")</f>
        <v/>
      </c>
      <c r="Z20">
        <f t="shared" si="1"/>
        <v>0</v>
      </c>
      <c r="AA20" t="str">
        <f t="shared" si="2"/>
        <v/>
      </c>
      <c r="AB20" t="str">
        <f t="shared" si="3"/>
        <v/>
      </c>
      <c r="AC20" t="str">
        <f t="shared" si="4"/>
        <v/>
      </c>
      <c r="AD20" t="str">
        <f t="shared" si="5"/>
        <v/>
      </c>
      <c r="AE20" t="str">
        <f t="shared" si="6"/>
        <v/>
      </c>
      <c r="AF20">
        <f t="shared" si="7"/>
        <v>0</v>
      </c>
      <c r="AG20">
        <f t="shared" si="8"/>
        <v>0</v>
      </c>
      <c r="AH20" s="27">
        <f t="shared" si="9"/>
        <v>1</v>
      </c>
      <c r="AI20" t="str">
        <f t="shared" si="0"/>
        <v/>
      </c>
      <c r="AJ20" t="str">
        <f t="shared" si="10"/>
        <v>金牌学</v>
      </c>
      <c r="AK20" s="19" t="str">
        <f>IFERROR(IF(IFERROR(FIND("一",C20),0)&gt;0,"一对一",VLOOKUP(AJ20,班级编码!A:L,8,0)),"")</f>
        <v/>
      </c>
      <c r="AL20" t="str">
        <f t="shared" si="11"/>
        <v/>
      </c>
      <c r="AM20" t="str">
        <f t="shared" si="12"/>
        <v/>
      </c>
      <c r="AP20" t="s">
        <v>127</v>
      </c>
      <c r="AQ20" t="s">
        <v>767</v>
      </c>
    </row>
    <row r="21" spans="1:43">
      <c r="A21" s="23" t="s">
        <v>5470</v>
      </c>
      <c r="B21" s="23" t="s">
        <v>1623</v>
      </c>
      <c r="C21" s="23" t="s">
        <v>5471</v>
      </c>
      <c r="D21" s="23" t="s">
        <v>11</v>
      </c>
      <c r="E21" s="23" t="s">
        <v>11</v>
      </c>
      <c r="F21" s="23" t="s">
        <v>11</v>
      </c>
      <c r="G21" s="23">
        <v>42710.625260844907</v>
      </c>
      <c r="H21" s="23" t="s">
        <v>11</v>
      </c>
      <c r="I21" s="23" t="s">
        <v>11</v>
      </c>
      <c r="J21" s="23" t="s">
        <v>11</v>
      </c>
      <c r="K21" s="23" t="s">
        <v>11</v>
      </c>
      <c r="L21" s="23" t="s">
        <v>11</v>
      </c>
      <c r="M21" s="23" t="s">
        <v>11</v>
      </c>
      <c r="N21" s="23" t="s">
        <v>1581</v>
      </c>
      <c r="O21" s="23">
        <v>1</v>
      </c>
      <c r="P21" s="23">
        <v>0</v>
      </c>
      <c r="Q21" s="23" t="s">
        <v>1582</v>
      </c>
      <c r="R21" s="23">
        <v>0</v>
      </c>
      <c r="S21" s="23" t="s">
        <v>1583</v>
      </c>
      <c r="T21" s="23" t="s">
        <v>1584</v>
      </c>
      <c r="U21" s="23" t="s">
        <v>1584</v>
      </c>
      <c r="V21" s="23" t="s">
        <v>1585</v>
      </c>
      <c r="W21" s="206" t="str">
        <f>IFERROR(VLOOKUP(A21,'6-开班明细表'!A:M,8,0),"")</f>
        <v/>
      </c>
      <c r="X21" s="206" t="str">
        <f>IFERROR(VLOOKUP(A21,'6-开班明细表'!A:M,9,0),"")</f>
        <v/>
      </c>
      <c r="Y21" s="206" t="str">
        <f>IFERROR(VLOOKUP(A21,'6-开班明细表'!A:M,10,0),"")</f>
        <v/>
      </c>
      <c r="Z21">
        <f t="shared" si="1"/>
        <v>0</v>
      </c>
      <c r="AA21" t="str">
        <f t="shared" si="2"/>
        <v/>
      </c>
      <c r="AB21" t="str">
        <f t="shared" si="3"/>
        <v/>
      </c>
      <c r="AC21" t="str">
        <f t="shared" si="4"/>
        <v/>
      </c>
      <c r="AD21" t="str">
        <f t="shared" si="5"/>
        <v/>
      </c>
      <c r="AE21" t="str">
        <f t="shared" si="6"/>
        <v/>
      </c>
      <c r="AF21">
        <f t="shared" si="7"/>
        <v>0</v>
      </c>
      <c r="AG21">
        <f t="shared" si="8"/>
        <v>0</v>
      </c>
      <c r="AH21" s="27">
        <f t="shared" si="9"/>
        <v>42710.625260844907</v>
      </c>
      <c r="AI21" t="str">
        <f t="shared" si="0"/>
        <v/>
      </c>
      <c r="AJ21" t="str">
        <f t="shared" si="10"/>
        <v>广州区</v>
      </c>
      <c r="AK21" s="19" t="str">
        <f>IFERROR(IF(IFERROR(FIND("一",C21),0)&gt;0,"一对一",VLOOKUP(AJ21,班级编码!A:L,8,0)),"")</f>
        <v/>
      </c>
      <c r="AL21" t="str">
        <f t="shared" si="11"/>
        <v/>
      </c>
      <c r="AM21" t="str">
        <f t="shared" si="12"/>
        <v/>
      </c>
      <c r="AP21" t="s">
        <v>131</v>
      </c>
      <c r="AQ21" t="s">
        <v>767</v>
      </c>
    </row>
    <row r="22" spans="1:43">
      <c r="A22" s="23" t="s">
        <v>5472</v>
      </c>
      <c r="B22" s="23" t="s">
        <v>1623</v>
      </c>
      <c r="C22" s="23" t="s">
        <v>5471</v>
      </c>
      <c r="D22" s="23" t="s">
        <v>11</v>
      </c>
      <c r="E22" s="23" t="s">
        <v>11</v>
      </c>
      <c r="F22" s="23" t="s">
        <v>11</v>
      </c>
      <c r="G22" s="23">
        <v>42710.627985613421</v>
      </c>
      <c r="H22" s="23" t="s">
        <v>11</v>
      </c>
      <c r="I22" s="23" t="s">
        <v>11</v>
      </c>
      <c r="J22" s="23" t="s">
        <v>11</v>
      </c>
      <c r="K22" s="23" t="s">
        <v>11</v>
      </c>
      <c r="L22" s="23" t="s">
        <v>11</v>
      </c>
      <c r="M22" s="23" t="s">
        <v>11</v>
      </c>
      <c r="N22" s="23" t="s">
        <v>1581</v>
      </c>
      <c r="O22" s="23">
        <v>1</v>
      </c>
      <c r="P22" s="23">
        <v>0</v>
      </c>
      <c r="Q22" s="23" t="s">
        <v>1582</v>
      </c>
      <c r="R22" s="23">
        <v>0</v>
      </c>
      <c r="S22" s="23" t="s">
        <v>1583</v>
      </c>
      <c r="T22" s="23" t="s">
        <v>1584</v>
      </c>
      <c r="U22" s="23" t="s">
        <v>1584</v>
      </c>
      <c r="V22" s="23" t="s">
        <v>1585</v>
      </c>
      <c r="W22" s="206" t="str">
        <f>IFERROR(VLOOKUP(A22,'6-开班明细表'!A:M,8,0),"")</f>
        <v/>
      </c>
      <c r="X22" s="206" t="str">
        <f>IFERROR(VLOOKUP(A22,'6-开班明细表'!A:M,9,0),"")</f>
        <v/>
      </c>
      <c r="Y22" s="206" t="str">
        <f>IFERROR(VLOOKUP(A22,'6-开班明细表'!A:M,10,0),"")</f>
        <v/>
      </c>
      <c r="Z22">
        <f t="shared" si="1"/>
        <v>0</v>
      </c>
      <c r="AA22" t="str">
        <f t="shared" si="2"/>
        <v/>
      </c>
      <c r="AB22" t="str">
        <f t="shared" si="3"/>
        <v/>
      </c>
      <c r="AC22" t="str">
        <f t="shared" si="4"/>
        <v/>
      </c>
      <c r="AD22" t="str">
        <f t="shared" si="5"/>
        <v/>
      </c>
      <c r="AE22" t="str">
        <f t="shared" si="6"/>
        <v/>
      </c>
      <c r="AF22">
        <f t="shared" si="7"/>
        <v>0</v>
      </c>
      <c r="AG22">
        <f t="shared" si="8"/>
        <v>0</v>
      </c>
      <c r="AH22" s="27">
        <f t="shared" si="9"/>
        <v>42710.627985613421</v>
      </c>
      <c r="AI22" t="str">
        <f t="shared" si="0"/>
        <v/>
      </c>
      <c r="AJ22" t="str">
        <f t="shared" si="10"/>
        <v>广州区</v>
      </c>
      <c r="AK22" s="19" t="str">
        <f>IFERROR(IF(IFERROR(FIND("一",C22),0)&gt;0,"一对一",VLOOKUP(AJ22,班级编码!A:L,8,0)),"")</f>
        <v/>
      </c>
      <c r="AL22" t="str">
        <f t="shared" si="11"/>
        <v/>
      </c>
      <c r="AM22" t="str">
        <f t="shared" si="12"/>
        <v/>
      </c>
      <c r="AP22" t="s">
        <v>250</v>
      </c>
      <c r="AQ22" t="s">
        <v>767</v>
      </c>
    </row>
    <row r="23" spans="1:43">
      <c r="A23" s="23" t="s">
        <v>5473</v>
      </c>
      <c r="B23" s="23" t="s">
        <v>1623</v>
      </c>
      <c r="C23" s="23" t="s">
        <v>5471</v>
      </c>
      <c r="D23" s="23" t="s">
        <v>11</v>
      </c>
      <c r="E23" s="23" t="s">
        <v>11</v>
      </c>
      <c r="F23" s="23" t="s">
        <v>11</v>
      </c>
      <c r="G23" s="23">
        <v>42710.641705787035</v>
      </c>
      <c r="H23" s="23" t="s">
        <v>11</v>
      </c>
      <c r="I23" s="23" t="s">
        <v>11</v>
      </c>
      <c r="J23" s="23" t="s">
        <v>11</v>
      </c>
      <c r="K23" s="23" t="s">
        <v>11</v>
      </c>
      <c r="L23" s="23" t="s">
        <v>11</v>
      </c>
      <c r="M23" s="23" t="s">
        <v>11</v>
      </c>
      <c r="N23" s="23" t="s">
        <v>1581</v>
      </c>
      <c r="O23" s="23">
        <v>1</v>
      </c>
      <c r="P23" s="23">
        <v>1</v>
      </c>
      <c r="Q23" s="23" t="s">
        <v>5474</v>
      </c>
      <c r="R23" s="23">
        <v>0</v>
      </c>
      <c r="S23" s="23" t="s">
        <v>1583</v>
      </c>
      <c r="T23" s="23" t="s">
        <v>1584</v>
      </c>
      <c r="U23" s="23" t="s">
        <v>1584</v>
      </c>
      <c r="V23" s="23" t="s">
        <v>1585</v>
      </c>
      <c r="W23" s="206" t="str">
        <f>IFERROR(VLOOKUP(A23,'6-开班明细表'!A:M,8,0),"")</f>
        <v/>
      </c>
      <c r="X23" s="206" t="str">
        <f>IFERROR(VLOOKUP(A23,'6-开班明细表'!A:M,9,0),"")</f>
        <v/>
      </c>
      <c r="Y23" s="206" t="str">
        <f>IFERROR(VLOOKUP(A23,'6-开班明细表'!A:M,10,0),"")</f>
        <v/>
      </c>
      <c r="Z23">
        <f t="shared" si="1"/>
        <v>0</v>
      </c>
      <c r="AA23" t="str">
        <f t="shared" si="2"/>
        <v/>
      </c>
      <c r="AB23" t="str">
        <f t="shared" si="3"/>
        <v/>
      </c>
      <c r="AC23" t="str">
        <f t="shared" si="4"/>
        <v/>
      </c>
      <c r="AD23" t="str">
        <f t="shared" si="5"/>
        <v/>
      </c>
      <c r="AE23" t="str">
        <f t="shared" si="6"/>
        <v/>
      </c>
      <c r="AF23">
        <f t="shared" si="7"/>
        <v>0</v>
      </c>
      <c r="AG23">
        <f t="shared" si="8"/>
        <v>0</v>
      </c>
      <c r="AH23" s="27">
        <f t="shared" si="9"/>
        <v>42710.641705787035</v>
      </c>
      <c r="AI23" t="str">
        <f t="shared" si="0"/>
        <v/>
      </c>
      <c r="AJ23" t="str">
        <f t="shared" si="10"/>
        <v>广州区</v>
      </c>
      <c r="AK23" s="19" t="str">
        <f>IFERROR(IF(IFERROR(FIND("一",C23),0)&gt;0,"一对一",VLOOKUP(AJ23,班级编码!A:L,8,0)),"")</f>
        <v/>
      </c>
      <c r="AL23" t="str">
        <f t="shared" si="11"/>
        <v/>
      </c>
      <c r="AM23" t="str">
        <f t="shared" si="12"/>
        <v/>
      </c>
      <c r="AP23" t="s">
        <v>253</v>
      </c>
      <c r="AQ23" t="s">
        <v>767</v>
      </c>
    </row>
    <row r="24" spans="1:43">
      <c r="A24" s="23" t="s">
        <v>5475</v>
      </c>
      <c r="B24" s="23" t="s">
        <v>1623</v>
      </c>
      <c r="C24" s="23" t="s">
        <v>5476</v>
      </c>
      <c r="D24" s="23" t="s">
        <v>11</v>
      </c>
      <c r="E24" s="23" t="s">
        <v>11</v>
      </c>
      <c r="F24" s="23" t="s">
        <v>11</v>
      </c>
      <c r="G24" s="23">
        <v>42712.815075543978</v>
      </c>
      <c r="H24" s="23" t="s">
        <v>11</v>
      </c>
      <c r="I24" s="23" t="s">
        <v>11</v>
      </c>
      <c r="J24" s="23" t="s">
        <v>11</v>
      </c>
      <c r="K24" s="23" t="s">
        <v>11</v>
      </c>
      <c r="L24" s="23" t="s">
        <v>11</v>
      </c>
      <c r="M24" s="23" t="s">
        <v>11</v>
      </c>
      <c r="N24" s="23" t="s">
        <v>1581</v>
      </c>
      <c r="O24" s="23">
        <v>1</v>
      </c>
      <c r="P24" s="23">
        <v>0</v>
      </c>
      <c r="Q24" s="23" t="s">
        <v>1582</v>
      </c>
      <c r="R24" s="23">
        <v>0</v>
      </c>
      <c r="S24" s="23" t="s">
        <v>1583</v>
      </c>
      <c r="T24" s="23" t="s">
        <v>1584</v>
      </c>
      <c r="U24" s="23" t="s">
        <v>1584</v>
      </c>
      <c r="V24" s="23" t="s">
        <v>1585</v>
      </c>
      <c r="W24" s="206" t="str">
        <f>IFERROR(VLOOKUP(A24,'6-开班明细表'!A:M,8,0),"")</f>
        <v/>
      </c>
      <c r="X24" s="206" t="str">
        <f>IFERROR(VLOOKUP(A24,'6-开班明细表'!A:M,9,0),"")</f>
        <v/>
      </c>
      <c r="Y24" s="206" t="str">
        <f>IFERROR(VLOOKUP(A24,'6-开班明细表'!A:M,10,0),"")</f>
        <v/>
      </c>
      <c r="Z24">
        <f t="shared" si="1"/>
        <v>0</v>
      </c>
      <c r="AA24" t="str">
        <f t="shared" si="2"/>
        <v/>
      </c>
      <c r="AB24" t="str">
        <f t="shared" si="3"/>
        <v/>
      </c>
      <c r="AC24" t="str">
        <f t="shared" si="4"/>
        <v/>
      </c>
      <c r="AD24" t="str">
        <f t="shared" si="5"/>
        <v/>
      </c>
      <c r="AE24" t="str">
        <f t="shared" si="6"/>
        <v/>
      </c>
      <c r="AF24">
        <f t="shared" si="7"/>
        <v>0</v>
      </c>
      <c r="AG24">
        <f t="shared" si="8"/>
        <v>0</v>
      </c>
      <c r="AH24" s="27">
        <f t="shared" si="9"/>
        <v>42712.815075543978</v>
      </c>
      <c r="AI24" t="str">
        <f t="shared" si="0"/>
        <v/>
      </c>
      <c r="AJ24" t="str">
        <f t="shared" si="10"/>
        <v>广州区</v>
      </c>
      <c r="AK24" s="19" t="str">
        <f>IFERROR(IF(IFERROR(FIND("一",C24),0)&gt;0,"一对一",VLOOKUP(AJ24,班级编码!A:L,8,0)),"")</f>
        <v/>
      </c>
      <c r="AL24" t="str">
        <f t="shared" si="11"/>
        <v/>
      </c>
      <c r="AM24" t="str">
        <f t="shared" si="12"/>
        <v/>
      </c>
      <c r="AP24" t="s">
        <v>257</v>
      </c>
      <c r="AQ24" t="s">
        <v>767</v>
      </c>
    </row>
    <row r="25" spans="1:43">
      <c r="A25" s="23" t="s">
        <v>5477</v>
      </c>
      <c r="B25" s="23" t="s">
        <v>1623</v>
      </c>
      <c r="C25" s="23" t="s">
        <v>5476</v>
      </c>
      <c r="D25" s="23" t="s">
        <v>11</v>
      </c>
      <c r="E25" s="23" t="s">
        <v>11</v>
      </c>
      <c r="F25" s="23" t="s">
        <v>11</v>
      </c>
      <c r="G25" s="23">
        <v>42712.818372800924</v>
      </c>
      <c r="H25" s="23" t="s">
        <v>11</v>
      </c>
      <c r="I25" s="23" t="s">
        <v>11</v>
      </c>
      <c r="J25" s="23" t="s">
        <v>11</v>
      </c>
      <c r="K25" s="23" t="s">
        <v>11</v>
      </c>
      <c r="L25" s="23" t="s">
        <v>11</v>
      </c>
      <c r="M25" s="23" t="s">
        <v>11</v>
      </c>
      <c r="N25" s="23" t="s">
        <v>1581</v>
      </c>
      <c r="O25" s="23">
        <v>1</v>
      </c>
      <c r="P25" s="23">
        <v>0</v>
      </c>
      <c r="Q25" s="23" t="s">
        <v>1582</v>
      </c>
      <c r="R25" s="23">
        <v>0</v>
      </c>
      <c r="S25" s="23" t="s">
        <v>1583</v>
      </c>
      <c r="T25" s="23" t="s">
        <v>1584</v>
      </c>
      <c r="U25" s="23" t="s">
        <v>1584</v>
      </c>
      <c r="V25" s="23" t="s">
        <v>1585</v>
      </c>
      <c r="W25" s="206" t="str">
        <f>IFERROR(VLOOKUP(A25,'6-开班明细表'!A:M,8,0),"")</f>
        <v/>
      </c>
      <c r="X25" s="206" t="str">
        <f>IFERROR(VLOOKUP(A25,'6-开班明细表'!A:M,9,0),"")</f>
        <v/>
      </c>
      <c r="Y25" s="206" t="str">
        <f>IFERROR(VLOOKUP(A25,'6-开班明细表'!A:M,10,0),"")</f>
        <v/>
      </c>
      <c r="Z25">
        <f t="shared" si="1"/>
        <v>0</v>
      </c>
      <c r="AA25" t="str">
        <f t="shared" si="2"/>
        <v/>
      </c>
      <c r="AB25" t="str">
        <f t="shared" si="3"/>
        <v/>
      </c>
      <c r="AC25" t="str">
        <f t="shared" si="4"/>
        <v/>
      </c>
      <c r="AD25" t="str">
        <f t="shared" si="5"/>
        <v/>
      </c>
      <c r="AE25" t="str">
        <f t="shared" si="6"/>
        <v/>
      </c>
      <c r="AF25">
        <f t="shared" si="7"/>
        <v>0</v>
      </c>
      <c r="AG25">
        <f t="shared" si="8"/>
        <v>0</v>
      </c>
      <c r="AH25" s="27">
        <f t="shared" si="9"/>
        <v>42712.818372800924</v>
      </c>
      <c r="AI25" t="str">
        <f t="shared" si="0"/>
        <v/>
      </c>
      <c r="AJ25" t="str">
        <f t="shared" si="10"/>
        <v>广州区</v>
      </c>
      <c r="AK25" s="19" t="str">
        <f>IFERROR(IF(IFERROR(FIND("一",C25),0)&gt;0,"一对一",VLOOKUP(AJ25,班级编码!A:L,8,0)),"")</f>
        <v/>
      </c>
      <c r="AL25" t="str">
        <f t="shared" si="11"/>
        <v/>
      </c>
      <c r="AM25" t="str">
        <f t="shared" si="12"/>
        <v/>
      </c>
      <c r="AP25" t="s">
        <v>261</v>
      </c>
      <c r="AQ25" t="s">
        <v>767</v>
      </c>
    </row>
    <row r="26" spans="1:43">
      <c r="A26" s="23" t="s">
        <v>5478</v>
      </c>
      <c r="B26" s="23" t="s">
        <v>1623</v>
      </c>
      <c r="C26" s="23" t="s">
        <v>5476</v>
      </c>
      <c r="D26" s="23" t="s">
        <v>11</v>
      </c>
      <c r="E26" s="23" t="s">
        <v>11</v>
      </c>
      <c r="F26" s="23" t="s">
        <v>11</v>
      </c>
      <c r="G26" s="23">
        <v>42712.821961030088</v>
      </c>
      <c r="H26" s="23" t="s">
        <v>11</v>
      </c>
      <c r="I26" s="23" t="s">
        <v>11</v>
      </c>
      <c r="J26" s="23" t="s">
        <v>11</v>
      </c>
      <c r="K26" s="23" t="s">
        <v>11</v>
      </c>
      <c r="L26" s="23" t="s">
        <v>11</v>
      </c>
      <c r="M26" s="23" t="s">
        <v>11</v>
      </c>
      <c r="N26" s="23" t="s">
        <v>1581</v>
      </c>
      <c r="O26" s="23">
        <v>1</v>
      </c>
      <c r="P26" s="23">
        <v>0</v>
      </c>
      <c r="Q26" s="23" t="s">
        <v>1582</v>
      </c>
      <c r="R26" s="23">
        <v>0</v>
      </c>
      <c r="S26" s="23" t="s">
        <v>1583</v>
      </c>
      <c r="T26" s="23" t="s">
        <v>1584</v>
      </c>
      <c r="U26" s="23" t="s">
        <v>1584</v>
      </c>
      <c r="V26" s="23" t="s">
        <v>1585</v>
      </c>
      <c r="W26" s="206" t="str">
        <f>IFERROR(VLOOKUP(A26,'6-开班明细表'!A:M,8,0),"")</f>
        <v/>
      </c>
      <c r="X26" s="206" t="str">
        <f>IFERROR(VLOOKUP(A26,'6-开班明细表'!A:M,9,0),"")</f>
        <v/>
      </c>
      <c r="Y26" s="206" t="str">
        <f>IFERROR(VLOOKUP(A26,'6-开班明细表'!A:M,10,0),"")</f>
        <v/>
      </c>
      <c r="Z26">
        <f t="shared" si="1"/>
        <v>0</v>
      </c>
      <c r="AA26" t="str">
        <f t="shared" si="2"/>
        <v/>
      </c>
      <c r="AB26" t="str">
        <f t="shared" si="3"/>
        <v/>
      </c>
      <c r="AC26" t="str">
        <f t="shared" si="4"/>
        <v/>
      </c>
      <c r="AD26" t="str">
        <f t="shared" si="5"/>
        <v/>
      </c>
      <c r="AE26" t="str">
        <f t="shared" si="6"/>
        <v/>
      </c>
      <c r="AF26">
        <f t="shared" si="7"/>
        <v>0</v>
      </c>
      <c r="AG26">
        <f t="shared" si="8"/>
        <v>0</v>
      </c>
      <c r="AH26" s="27">
        <f t="shared" si="9"/>
        <v>42712.821961030088</v>
      </c>
      <c r="AI26" t="str">
        <f t="shared" si="0"/>
        <v/>
      </c>
      <c r="AJ26" t="str">
        <f t="shared" si="10"/>
        <v>广州区</v>
      </c>
      <c r="AK26" s="19" t="str">
        <f>IFERROR(IF(IFERROR(FIND("一",C26),0)&gt;0,"一对一",VLOOKUP(AJ26,班级编码!A:L,8,0)),"")</f>
        <v/>
      </c>
      <c r="AL26" t="str">
        <f t="shared" si="11"/>
        <v/>
      </c>
      <c r="AM26" t="str">
        <f t="shared" si="12"/>
        <v/>
      </c>
    </row>
    <row r="27" spans="1:43">
      <c r="A27" s="23" t="s">
        <v>5479</v>
      </c>
      <c r="B27" s="23" t="s">
        <v>1623</v>
      </c>
      <c r="C27" s="23" t="s">
        <v>5471</v>
      </c>
      <c r="D27" s="23" t="s">
        <v>11</v>
      </c>
      <c r="E27" s="23" t="s">
        <v>11</v>
      </c>
      <c r="F27" s="23" t="s">
        <v>11</v>
      </c>
      <c r="G27" s="23">
        <v>42712.823561423611</v>
      </c>
      <c r="H27" s="23" t="s">
        <v>11</v>
      </c>
      <c r="I27" s="23" t="s">
        <v>11</v>
      </c>
      <c r="J27" s="23" t="s">
        <v>11</v>
      </c>
      <c r="K27" s="23" t="s">
        <v>11</v>
      </c>
      <c r="L27" s="23" t="s">
        <v>11</v>
      </c>
      <c r="M27" s="23" t="s">
        <v>11</v>
      </c>
      <c r="N27" s="23" t="s">
        <v>1581</v>
      </c>
      <c r="O27" s="23">
        <v>1</v>
      </c>
      <c r="P27" s="23">
        <v>1</v>
      </c>
      <c r="Q27" s="23" t="s">
        <v>5474</v>
      </c>
      <c r="R27" s="23">
        <v>0</v>
      </c>
      <c r="S27" s="23" t="s">
        <v>1583</v>
      </c>
      <c r="T27" s="23" t="s">
        <v>1584</v>
      </c>
      <c r="U27" s="23" t="s">
        <v>1584</v>
      </c>
      <c r="V27" s="23" t="s">
        <v>1585</v>
      </c>
      <c r="W27" s="206" t="str">
        <f>IFERROR(VLOOKUP(A27,'6-开班明细表'!A:M,8,0),"")</f>
        <v/>
      </c>
      <c r="X27" s="206" t="str">
        <f>IFERROR(VLOOKUP(A27,'6-开班明细表'!A:M,9,0),"")</f>
        <v/>
      </c>
      <c r="Y27" s="206" t="str">
        <f>IFERROR(VLOOKUP(A27,'6-开班明细表'!A:M,10,0),"")</f>
        <v/>
      </c>
      <c r="Z27">
        <f t="shared" si="1"/>
        <v>0</v>
      </c>
      <c r="AA27" t="str">
        <f t="shared" si="2"/>
        <v/>
      </c>
      <c r="AB27" t="str">
        <f t="shared" si="3"/>
        <v/>
      </c>
      <c r="AC27" t="str">
        <f t="shared" si="4"/>
        <v/>
      </c>
      <c r="AD27" t="str">
        <f t="shared" si="5"/>
        <v/>
      </c>
      <c r="AE27" t="str">
        <f t="shared" si="6"/>
        <v/>
      </c>
      <c r="AF27">
        <f t="shared" si="7"/>
        <v>0</v>
      </c>
      <c r="AG27">
        <f t="shared" si="8"/>
        <v>0</v>
      </c>
      <c r="AH27" s="27">
        <f t="shared" si="9"/>
        <v>42712.823561423611</v>
      </c>
      <c r="AI27" t="str">
        <f t="shared" si="0"/>
        <v/>
      </c>
      <c r="AJ27" t="str">
        <f t="shared" si="10"/>
        <v>广州区</v>
      </c>
      <c r="AK27" s="19" t="str">
        <f>IFERROR(IF(IFERROR(FIND("一",C27),0)&gt;0,"一对一",VLOOKUP(AJ27,班级编码!A:L,8,0)),"")</f>
        <v/>
      </c>
      <c r="AL27" t="str">
        <f t="shared" si="11"/>
        <v/>
      </c>
      <c r="AM27" t="str">
        <f t="shared" si="12"/>
        <v/>
      </c>
    </row>
    <row r="28" spans="1:43">
      <c r="A28" s="23" t="s">
        <v>5480</v>
      </c>
      <c r="B28" s="23" t="s">
        <v>1623</v>
      </c>
      <c r="C28" s="23" t="s">
        <v>5476</v>
      </c>
      <c r="D28" s="23" t="s">
        <v>11</v>
      </c>
      <c r="E28" s="23" t="s">
        <v>11</v>
      </c>
      <c r="F28" s="23" t="s">
        <v>11</v>
      </c>
      <c r="G28" s="23">
        <v>42712.827321446755</v>
      </c>
      <c r="H28" s="23" t="s">
        <v>11</v>
      </c>
      <c r="I28" s="23" t="s">
        <v>11</v>
      </c>
      <c r="J28" s="23" t="s">
        <v>11</v>
      </c>
      <c r="K28" s="23" t="s">
        <v>11</v>
      </c>
      <c r="L28" s="23" t="s">
        <v>11</v>
      </c>
      <c r="M28" s="23" t="s">
        <v>11</v>
      </c>
      <c r="N28" s="23" t="s">
        <v>1581</v>
      </c>
      <c r="O28" s="23">
        <v>1</v>
      </c>
      <c r="P28" s="23">
        <v>1</v>
      </c>
      <c r="Q28" s="23" t="s">
        <v>5474</v>
      </c>
      <c r="R28" s="23">
        <v>0</v>
      </c>
      <c r="S28" s="23" t="s">
        <v>1583</v>
      </c>
      <c r="T28" s="23" t="s">
        <v>1584</v>
      </c>
      <c r="U28" s="23" t="s">
        <v>1584</v>
      </c>
      <c r="V28" s="23" t="s">
        <v>1585</v>
      </c>
      <c r="W28" s="206" t="str">
        <f>IFERROR(VLOOKUP(A28,'6-开班明细表'!A:M,8,0),"")</f>
        <v/>
      </c>
      <c r="X28" s="206" t="str">
        <f>IFERROR(VLOOKUP(A28,'6-开班明细表'!A:M,9,0),"")</f>
        <v/>
      </c>
      <c r="Y28" s="206" t="str">
        <f>IFERROR(VLOOKUP(A28,'6-开班明细表'!A:M,10,0),"")</f>
        <v/>
      </c>
      <c r="Z28">
        <f t="shared" si="1"/>
        <v>0</v>
      </c>
      <c r="AA28" t="str">
        <f t="shared" si="2"/>
        <v/>
      </c>
      <c r="AB28" t="str">
        <f t="shared" si="3"/>
        <v/>
      </c>
      <c r="AC28" t="str">
        <f t="shared" si="4"/>
        <v/>
      </c>
      <c r="AD28" t="str">
        <f t="shared" si="5"/>
        <v/>
      </c>
      <c r="AE28" t="str">
        <f t="shared" si="6"/>
        <v/>
      </c>
      <c r="AF28">
        <f t="shared" si="7"/>
        <v>0</v>
      </c>
      <c r="AG28">
        <f t="shared" si="8"/>
        <v>0</v>
      </c>
      <c r="AH28" s="27">
        <f t="shared" si="9"/>
        <v>42712.827321446755</v>
      </c>
      <c r="AI28" t="str">
        <f t="shared" si="0"/>
        <v/>
      </c>
      <c r="AJ28" t="str">
        <f t="shared" si="10"/>
        <v>广州区</v>
      </c>
      <c r="AK28" s="19" t="str">
        <f>IFERROR(IF(IFERROR(FIND("一",C28),0)&gt;0,"一对一",VLOOKUP(AJ28,班级编码!A:L,8,0)),"")</f>
        <v/>
      </c>
      <c r="AL28" t="str">
        <f t="shared" si="11"/>
        <v/>
      </c>
      <c r="AM28" t="str">
        <f t="shared" si="12"/>
        <v/>
      </c>
    </row>
    <row r="29" spans="1:43">
      <c r="A29" s="23" t="s">
        <v>5481</v>
      </c>
      <c r="B29" s="23" t="s">
        <v>1623</v>
      </c>
      <c r="C29" s="23" t="s">
        <v>5476</v>
      </c>
      <c r="D29" s="23" t="s">
        <v>11</v>
      </c>
      <c r="E29" s="23" t="s">
        <v>11</v>
      </c>
      <c r="F29" s="23" t="s">
        <v>11</v>
      </c>
      <c r="G29" s="23">
        <v>42712.828078437495</v>
      </c>
      <c r="H29" s="23" t="s">
        <v>11</v>
      </c>
      <c r="I29" s="23" t="s">
        <v>11</v>
      </c>
      <c r="J29" s="23" t="s">
        <v>11</v>
      </c>
      <c r="K29" s="23" t="s">
        <v>11</v>
      </c>
      <c r="L29" s="23" t="s">
        <v>11</v>
      </c>
      <c r="M29" s="23" t="s">
        <v>11</v>
      </c>
      <c r="N29" s="23" t="s">
        <v>1581</v>
      </c>
      <c r="O29" s="23">
        <v>1</v>
      </c>
      <c r="P29" s="23">
        <v>0</v>
      </c>
      <c r="Q29" s="23" t="s">
        <v>1582</v>
      </c>
      <c r="R29" s="23">
        <v>0</v>
      </c>
      <c r="S29" s="23" t="s">
        <v>1583</v>
      </c>
      <c r="T29" s="23" t="s">
        <v>1584</v>
      </c>
      <c r="U29" s="23" t="s">
        <v>1584</v>
      </c>
      <c r="V29" s="23" t="s">
        <v>1585</v>
      </c>
      <c r="W29" s="206" t="str">
        <f>IFERROR(VLOOKUP(A29,'6-开班明细表'!A:M,8,0),"")</f>
        <v/>
      </c>
      <c r="X29" s="206" t="str">
        <f>IFERROR(VLOOKUP(A29,'6-开班明细表'!A:M,9,0),"")</f>
        <v/>
      </c>
      <c r="Y29" s="206" t="str">
        <f>IFERROR(VLOOKUP(A29,'6-开班明细表'!A:M,10,0),"")</f>
        <v/>
      </c>
      <c r="Z29">
        <f t="shared" si="1"/>
        <v>0</v>
      </c>
      <c r="AA29" t="str">
        <f t="shared" si="2"/>
        <v/>
      </c>
      <c r="AB29" t="str">
        <f t="shared" si="3"/>
        <v/>
      </c>
      <c r="AC29" t="str">
        <f t="shared" si="4"/>
        <v/>
      </c>
      <c r="AD29" t="str">
        <f t="shared" si="5"/>
        <v/>
      </c>
      <c r="AE29" t="str">
        <f t="shared" si="6"/>
        <v/>
      </c>
      <c r="AF29">
        <f t="shared" si="7"/>
        <v>0</v>
      </c>
      <c r="AG29">
        <f t="shared" si="8"/>
        <v>0</v>
      </c>
      <c r="AH29" s="27">
        <f t="shared" si="9"/>
        <v>42712.828078437495</v>
      </c>
      <c r="AI29" t="str">
        <f t="shared" si="0"/>
        <v/>
      </c>
      <c r="AJ29" t="str">
        <f t="shared" si="10"/>
        <v>广州区</v>
      </c>
      <c r="AK29" s="19" t="str">
        <f>IFERROR(IF(IFERROR(FIND("一",C29),0)&gt;0,"一对一",VLOOKUP(AJ29,班级编码!A:L,8,0)),"")</f>
        <v/>
      </c>
      <c r="AL29" t="str">
        <f t="shared" si="11"/>
        <v/>
      </c>
      <c r="AM29" t="str">
        <f t="shared" si="12"/>
        <v/>
      </c>
    </row>
    <row r="30" spans="1:43">
      <c r="A30" s="23" t="s">
        <v>5482</v>
      </c>
      <c r="B30" s="23" t="s">
        <v>1623</v>
      </c>
      <c r="C30" s="23" t="s">
        <v>5471</v>
      </c>
      <c r="D30" s="23" t="s">
        <v>11</v>
      </c>
      <c r="E30" s="23" t="s">
        <v>11</v>
      </c>
      <c r="F30" s="23" t="s">
        <v>11</v>
      </c>
      <c r="G30" s="23">
        <v>42712.833901736107</v>
      </c>
      <c r="H30" s="23" t="s">
        <v>11</v>
      </c>
      <c r="I30" s="23" t="s">
        <v>11</v>
      </c>
      <c r="J30" s="23" t="s">
        <v>11</v>
      </c>
      <c r="K30" s="23" t="s">
        <v>11</v>
      </c>
      <c r="L30" s="23" t="s">
        <v>11</v>
      </c>
      <c r="M30" s="23" t="s">
        <v>11</v>
      </c>
      <c r="N30" s="23" t="s">
        <v>1581</v>
      </c>
      <c r="O30" s="23">
        <v>1</v>
      </c>
      <c r="P30" s="23">
        <v>0</v>
      </c>
      <c r="Q30" s="23" t="s">
        <v>1582</v>
      </c>
      <c r="R30" s="23">
        <v>0</v>
      </c>
      <c r="S30" s="23" t="s">
        <v>1583</v>
      </c>
      <c r="T30" s="23" t="s">
        <v>1584</v>
      </c>
      <c r="U30" s="23" t="s">
        <v>1584</v>
      </c>
      <c r="V30" s="23" t="s">
        <v>1585</v>
      </c>
      <c r="W30" s="206" t="str">
        <f>IFERROR(VLOOKUP(A30,'6-开班明细表'!A:M,8,0),"")</f>
        <v/>
      </c>
      <c r="X30" s="206" t="str">
        <f>IFERROR(VLOOKUP(A30,'6-开班明细表'!A:M,9,0),"")</f>
        <v/>
      </c>
      <c r="Y30" s="206" t="str">
        <f>IFERROR(VLOOKUP(A30,'6-开班明细表'!A:M,10,0),"")</f>
        <v/>
      </c>
      <c r="Z30">
        <f t="shared" si="1"/>
        <v>0</v>
      </c>
      <c r="AA30" t="str">
        <f t="shared" si="2"/>
        <v/>
      </c>
      <c r="AB30" t="str">
        <f t="shared" si="3"/>
        <v/>
      </c>
      <c r="AC30" t="str">
        <f t="shared" si="4"/>
        <v/>
      </c>
      <c r="AD30" t="str">
        <f t="shared" si="5"/>
        <v/>
      </c>
      <c r="AE30" t="str">
        <f t="shared" si="6"/>
        <v/>
      </c>
      <c r="AF30">
        <f t="shared" si="7"/>
        <v>0</v>
      </c>
      <c r="AG30">
        <f t="shared" si="8"/>
        <v>0</v>
      </c>
      <c r="AH30" s="27">
        <f t="shared" si="9"/>
        <v>42712.833901736107</v>
      </c>
      <c r="AI30" t="str">
        <f t="shared" si="0"/>
        <v/>
      </c>
      <c r="AJ30" t="str">
        <f t="shared" si="10"/>
        <v>广州区</v>
      </c>
      <c r="AK30" s="19" t="str">
        <f>IFERROR(IF(IFERROR(FIND("一",C30),0)&gt;0,"一对一",VLOOKUP(AJ30,班级编码!A:L,8,0)),"")</f>
        <v/>
      </c>
      <c r="AL30" t="str">
        <f t="shared" si="11"/>
        <v/>
      </c>
      <c r="AM30" t="str">
        <f t="shared" si="12"/>
        <v/>
      </c>
    </row>
    <row r="31" spans="1:43">
      <c r="A31" s="23" t="s">
        <v>5483</v>
      </c>
      <c r="B31" s="23" t="s">
        <v>1623</v>
      </c>
      <c r="C31" s="23" t="s">
        <v>5476</v>
      </c>
      <c r="D31" s="23" t="s">
        <v>11</v>
      </c>
      <c r="E31" s="23" t="s">
        <v>11</v>
      </c>
      <c r="F31" s="23" t="s">
        <v>11</v>
      </c>
      <c r="G31" s="23">
        <v>42712.836338425921</v>
      </c>
      <c r="H31" s="23" t="s">
        <v>11</v>
      </c>
      <c r="I31" s="23" t="s">
        <v>11</v>
      </c>
      <c r="J31" s="23" t="s">
        <v>11</v>
      </c>
      <c r="K31" s="23" t="s">
        <v>11</v>
      </c>
      <c r="L31" s="23" t="s">
        <v>11</v>
      </c>
      <c r="M31" s="23" t="s">
        <v>11</v>
      </c>
      <c r="N31" s="23" t="s">
        <v>1581</v>
      </c>
      <c r="O31" s="23">
        <v>1</v>
      </c>
      <c r="P31" s="23">
        <v>0</v>
      </c>
      <c r="Q31" s="23" t="s">
        <v>1582</v>
      </c>
      <c r="R31" s="23">
        <v>0</v>
      </c>
      <c r="S31" s="23" t="s">
        <v>1583</v>
      </c>
      <c r="T31" s="23" t="s">
        <v>1584</v>
      </c>
      <c r="U31" s="23" t="s">
        <v>1584</v>
      </c>
      <c r="V31" s="23" t="s">
        <v>1585</v>
      </c>
      <c r="W31" s="206" t="str">
        <f>IFERROR(VLOOKUP(A31,'6-开班明细表'!A:M,8,0),"")</f>
        <v/>
      </c>
      <c r="X31" s="206" t="str">
        <f>IFERROR(VLOOKUP(A31,'6-开班明细表'!A:M,9,0),"")</f>
        <v/>
      </c>
      <c r="Y31" s="206" t="str">
        <f>IFERROR(VLOOKUP(A31,'6-开班明细表'!A:M,10,0),"")</f>
        <v/>
      </c>
      <c r="Z31">
        <f t="shared" si="1"/>
        <v>0</v>
      </c>
      <c r="AA31" t="str">
        <f t="shared" si="2"/>
        <v/>
      </c>
      <c r="AB31" t="str">
        <f t="shared" si="3"/>
        <v/>
      </c>
      <c r="AC31" t="str">
        <f t="shared" si="4"/>
        <v/>
      </c>
      <c r="AD31" t="str">
        <f t="shared" si="5"/>
        <v/>
      </c>
      <c r="AE31" t="str">
        <f t="shared" si="6"/>
        <v/>
      </c>
      <c r="AF31">
        <f t="shared" si="7"/>
        <v>0</v>
      </c>
      <c r="AG31">
        <f t="shared" si="8"/>
        <v>0</v>
      </c>
      <c r="AH31" s="27">
        <f t="shared" si="9"/>
        <v>42712.836338425921</v>
      </c>
      <c r="AI31" t="str">
        <f t="shared" si="0"/>
        <v/>
      </c>
      <c r="AJ31" t="str">
        <f t="shared" si="10"/>
        <v>广州区</v>
      </c>
      <c r="AK31" s="19" t="str">
        <f>IFERROR(IF(IFERROR(FIND("一",C31),0)&gt;0,"一对一",VLOOKUP(AJ31,班级编码!A:L,8,0)),"")</f>
        <v/>
      </c>
      <c r="AL31" t="str">
        <f t="shared" si="11"/>
        <v/>
      </c>
      <c r="AM31" t="str">
        <f t="shared" si="12"/>
        <v/>
      </c>
    </row>
    <row r="32" spans="1:43">
      <c r="A32" s="23" t="s">
        <v>5484</v>
      </c>
      <c r="B32" s="23" t="s">
        <v>1623</v>
      </c>
      <c r="C32" s="23" t="s">
        <v>5476</v>
      </c>
      <c r="D32" s="23" t="s">
        <v>11</v>
      </c>
      <c r="E32" s="23" t="s">
        <v>11</v>
      </c>
      <c r="F32" s="23" t="s">
        <v>11</v>
      </c>
      <c r="G32" s="23">
        <v>42712.839638807869</v>
      </c>
      <c r="H32" s="23" t="s">
        <v>11</v>
      </c>
      <c r="I32" s="23" t="s">
        <v>11</v>
      </c>
      <c r="J32" s="23" t="s">
        <v>11</v>
      </c>
      <c r="K32" s="23" t="s">
        <v>11</v>
      </c>
      <c r="L32" s="23" t="s">
        <v>11</v>
      </c>
      <c r="M32" s="23" t="s">
        <v>11</v>
      </c>
      <c r="N32" s="23" t="s">
        <v>1581</v>
      </c>
      <c r="O32" s="23">
        <v>1</v>
      </c>
      <c r="P32" s="23">
        <v>0</v>
      </c>
      <c r="Q32" s="23" t="s">
        <v>1582</v>
      </c>
      <c r="R32" s="23">
        <v>0</v>
      </c>
      <c r="S32" s="23" t="s">
        <v>1583</v>
      </c>
      <c r="T32" s="23" t="s">
        <v>1584</v>
      </c>
      <c r="U32" s="23" t="s">
        <v>1584</v>
      </c>
      <c r="V32" s="23" t="s">
        <v>1585</v>
      </c>
      <c r="W32" s="206" t="str">
        <f>IFERROR(VLOOKUP(A32,'6-开班明细表'!A:M,8,0),"")</f>
        <v/>
      </c>
      <c r="X32" s="206" t="str">
        <f>IFERROR(VLOOKUP(A32,'6-开班明细表'!A:M,9,0),"")</f>
        <v/>
      </c>
      <c r="Y32" s="206" t="str">
        <f>IFERROR(VLOOKUP(A32,'6-开班明细表'!A:M,10,0),"")</f>
        <v/>
      </c>
      <c r="Z32">
        <f t="shared" si="1"/>
        <v>0</v>
      </c>
      <c r="AA32" t="str">
        <f t="shared" si="2"/>
        <v/>
      </c>
      <c r="AB32" t="str">
        <f t="shared" si="3"/>
        <v/>
      </c>
      <c r="AC32" t="str">
        <f t="shared" si="4"/>
        <v/>
      </c>
      <c r="AD32" t="str">
        <f t="shared" si="5"/>
        <v/>
      </c>
      <c r="AE32" t="str">
        <f t="shared" si="6"/>
        <v/>
      </c>
      <c r="AF32">
        <f t="shared" si="7"/>
        <v>0</v>
      </c>
      <c r="AG32">
        <f t="shared" si="8"/>
        <v>0</v>
      </c>
      <c r="AH32" s="27">
        <f t="shared" si="9"/>
        <v>42712.839638807869</v>
      </c>
      <c r="AI32" t="str">
        <f t="shared" si="0"/>
        <v/>
      </c>
      <c r="AJ32" t="str">
        <f t="shared" si="10"/>
        <v>广州区</v>
      </c>
      <c r="AK32" s="19" t="str">
        <f>IFERROR(IF(IFERROR(FIND("一",C32),0)&gt;0,"一对一",VLOOKUP(AJ32,班级编码!A:L,8,0)),"")</f>
        <v/>
      </c>
      <c r="AL32" t="str">
        <f t="shared" si="11"/>
        <v/>
      </c>
      <c r="AM32" t="str">
        <f t="shared" si="12"/>
        <v/>
      </c>
    </row>
    <row r="33" spans="1:39">
      <c r="A33" s="23" t="s">
        <v>5485</v>
      </c>
      <c r="B33" s="23" t="s">
        <v>1623</v>
      </c>
      <c r="C33" s="23" t="s">
        <v>5476</v>
      </c>
      <c r="D33" s="23" t="s">
        <v>11</v>
      </c>
      <c r="E33" s="23" t="s">
        <v>11</v>
      </c>
      <c r="F33" s="23" t="s">
        <v>11</v>
      </c>
      <c r="G33" s="23">
        <v>42712.841201701391</v>
      </c>
      <c r="H33" s="23" t="s">
        <v>11</v>
      </c>
      <c r="I33" s="23" t="s">
        <v>11</v>
      </c>
      <c r="J33" s="23" t="s">
        <v>11</v>
      </c>
      <c r="K33" s="23" t="s">
        <v>11</v>
      </c>
      <c r="L33" s="23" t="s">
        <v>11</v>
      </c>
      <c r="M33" s="23" t="s">
        <v>11</v>
      </c>
      <c r="N33" s="23" t="s">
        <v>1581</v>
      </c>
      <c r="O33" s="23">
        <v>1</v>
      </c>
      <c r="P33" s="23">
        <v>0</v>
      </c>
      <c r="Q33" s="23" t="s">
        <v>1582</v>
      </c>
      <c r="R33" s="23">
        <v>0</v>
      </c>
      <c r="S33" s="23" t="s">
        <v>1583</v>
      </c>
      <c r="T33" s="23" t="s">
        <v>1584</v>
      </c>
      <c r="U33" s="23" t="s">
        <v>1584</v>
      </c>
      <c r="V33" s="23" t="s">
        <v>1585</v>
      </c>
      <c r="W33" s="206" t="str">
        <f>IFERROR(VLOOKUP(A33,'6-开班明细表'!A:M,8,0),"")</f>
        <v/>
      </c>
      <c r="X33" s="206" t="str">
        <f>IFERROR(VLOOKUP(A33,'6-开班明细表'!A:M,9,0),"")</f>
        <v/>
      </c>
      <c r="Y33" s="206" t="str">
        <f>IFERROR(VLOOKUP(A33,'6-开班明细表'!A:M,10,0),"")</f>
        <v/>
      </c>
      <c r="Z33">
        <f t="shared" si="1"/>
        <v>0</v>
      </c>
      <c r="AA33" t="str">
        <f t="shared" si="2"/>
        <v/>
      </c>
      <c r="AB33" t="str">
        <f t="shared" si="3"/>
        <v/>
      </c>
      <c r="AC33" t="str">
        <f t="shared" si="4"/>
        <v/>
      </c>
      <c r="AD33" t="str">
        <f t="shared" si="5"/>
        <v/>
      </c>
      <c r="AE33" t="str">
        <f t="shared" si="6"/>
        <v/>
      </c>
      <c r="AF33">
        <f t="shared" si="7"/>
        <v>0</v>
      </c>
      <c r="AG33">
        <f t="shared" si="8"/>
        <v>0</v>
      </c>
      <c r="AH33" s="27">
        <f t="shared" si="9"/>
        <v>42712.841201701391</v>
      </c>
      <c r="AI33" t="str">
        <f t="shared" si="0"/>
        <v/>
      </c>
      <c r="AJ33" t="str">
        <f t="shared" si="10"/>
        <v>广州区</v>
      </c>
      <c r="AK33" s="19" t="str">
        <f>IFERROR(IF(IFERROR(FIND("一",C33),0)&gt;0,"一对一",VLOOKUP(AJ33,班级编码!A:L,8,0)),"")</f>
        <v/>
      </c>
      <c r="AL33" t="str">
        <f t="shared" si="11"/>
        <v/>
      </c>
      <c r="AM33" t="str">
        <f t="shared" si="12"/>
        <v/>
      </c>
    </row>
    <row r="34" spans="1:39">
      <c r="A34" s="23" t="s">
        <v>5486</v>
      </c>
      <c r="B34" s="23" t="s">
        <v>1623</v>
      </c>
      <c r="C34" s="23" t="s">
        <v>5476</v>
      </c>
      <c r="D34" s="23" t="s">
        <v>11</v>
      </c>
      <c r="E34" s="23" t="s">
        <v>11</v>
      </c>
      <c r="F34" s="23" t="s">
        <v>11</v>
      </c>
      <c r="G34" s="23">
        <v>42712.843653969903</v>
      </c>
      <c r="H34" s="23" t="s">
        <v>11</v>
      </c>
      <c r="I34" s="23" t="s">
        <v>11</v>
      </c>
      <c r="J34" s="23" t="s">
        <v>11</v>
      </c>
      <c r="K34" s="23" t="s">
        <v>11</v>
      </c>
      <c r="L34" s="23" t="s">
        <v>11</v>
      </c>
      <c r="M34" s="23" t="s">
        <v>11</v>
      </c>
      <c r="N34" s="23" t="s">
        <v>1581</v>
      </c>
      <c r="O34" s="23">
        <v>1</v>
      </c>
      <c r="P34" s="23">
        <v>1</v>
      </c>
      <c r="Q34" s="23" t="s">
        <v>5474</v>
      </c>
      <c r="R34" s="23">
        <v>0</v>
      </c>
      <c r="S34" s="23" t="s">
        <v>1583</v>
      </c>
      <c r="T34" s="23" t="s">
        <v>1584</v>
      </c>
      <c r="U34" s="23" t="s">
        <v>1584</v>
      </c>
      <c r="V34" s="23" t="s">
        <v>1585</v>
      </c>
      <c r="W34" s="206" t="str">
        <f>IFERROR(VLOOKUP(A34,'6-开班明细表'!A:M,8,0),"")</f>
        <v/>
      </c>
      <c r="X34" s="206" t="str">
        <f>IFERROR(VLOOKUP(A34,'6-开班明细表'!A:M,9,0),"")</f>
        <v/>
      </c>
      <c r="Y34" s="206" t="str">
        <f>IFERROR(VLOOKUP(A34,'6-开班明细表'!A:M,10,0),"")</f>
        <v/>
      </c>
      <c r="Z34">
        <f t="shared" si="1"/>
        <v>0</v>
      </c>
      <c r="AA34" t="str">
        <f t="shared" si="2"/>
        <v/>
      </c>
      <c r="AB34" t="str">
        <f t="shared" si="3"/>
        <v/>
      </c>
      <c r="AC34" t="str">
        <f t="shared" si="4"/>
        <v/>
      </c>
      <c r="AD34" t="str">
        <f t="shared" si="5"/>
        <v/>
      </c>
      <c r="AE34" t="str">
        <f t="shared" si="6"/>
        <v/>
      </c>
      <c r="AF34">
        <f t="shared" si="7"/>
        <v>0</v>
      </c>
      <c r="AG34">
        <f t="shared" si="8"/>
        <v>0</v>
      </c>
      <c r="AH34" s="27">
        <f t="shared" si="9"/>
        <v>42712.843653969903</v>
      </c>
      <c r="AI34" t="str">
        <f t="shared" ref="AI34:AI65" si="13">IF(IFERROR(FIND("一",C34),0)&gt;0,"一对一",IFERROR(AL34&amp;VLOOKUP(AM34,AP:AQ,2),""))</f>
        <v/>
      </c>
      <c r="AJ34" t="str">
        <f t="shared" si="10"/>
        <v>广州区</v>
      </c>
      <c r="AK34" s="19" t="str">
        <f>IFERROR(IF(IFERROR(FIND("一",C34),0)&gt;0,"一对一",VLOOKUP(AJ34,班级编码!A:L,8,0)),"")</f>
        <v/>
      </c>
      <c r="AL34" t="str">
        <f t="shared" si="11"/>
        <v/>
      </c>
      <c r="AM34" t="str">
        <f t="shared" si="12"/>
        <v/>
      </c>
    </row>
    <row r="35" spans="1:39">
      <c r="A35" s="23" t="s">
        <v>5489</v>
      </c>
      <c r="B35" s="23" t="s">
        <v>1623</v>
      </c>
      <c r="C35" s="23" t="s">
        <v>461</v>
      </c>
      <c r="D35" s="23" t="s">
        <v>5490</v>
      </c>
      <c r="E35" s="23" t="s">
        <v>11</v>
      </c>
      <c r="F35" s="23" t="s">
        <v>5382</v>
      </c>
      <c r="G35" s="23">
        <v>42692</v>
      </c>
      <c r="H35" s="23" t="s">
        <v>11</v>
      </c>
      <c r="I35" s="23">
        <v>42923.666666666664</v>
      </c>
      <c r="J35" s="23">
        <v>43455</v>
      </c>
      <c r="K35" s="23" t="s">
        <v>5491</v>
      </c>
      <c r="L35" s="23" t="s">
        <v>5353</v>
      </c>
      <c r="M35" s="23" t="s">
        <v>1580</v>
      </c>
      <c r="N35" s="23" t="s">
        <v>1581</v>
      </c>
      <c r="O35" s="23">
        <v>16</v>
      </c>
      <c r="P35" s="23">
        <v>13</v>
      </c>
      <c r="Q35" s="23" t="s">
        <v>5572</v>
      </c>
      <c r="R35" s="23">
        <v>20</v>
      </c>
      <c r="S35" s="23" t="s">
        <v>1583</v>
      </c>
      <c r="T35" s="23" t="s">
        <v>299</v>
      </c>
      <c r="U35" s="23" t="s">
        <v>299</v>
      </c>
      <c r="V35" s="23" t="s">
        <v>1585</v>
      </c>
      <c r="W35" s="206" t="str">
        <f>IFERROR(VLOOKUP(A35,'6-开班明细表'!A:M,8,0),"")</f>
        <v/>
      </c>
      <c r="X35" s="206" t="str">
        <f>IFERROR(VLOOKUP(A35,'6-开班明细表'!A:M,9,0),"")</f>
        <v/>
      </c>
      <c r="Y35" s="206" t="str">
        <f>IFERROR(VLOOKUP(A35,'6-开班明细表'!A:M,10,0),"")</f>
        <v/>
      </c>
      <c r="Z35">
        <f t="shared" si="1"/>
        <v>0</v>
      </c>
      <c r="AA35" t="str">
        <f t="shared" si="2"/>
        <v>蒲静娴</v>
      </c>
      <c r="AB35" t="str">
        <f t="shared" si="3"/>
        <v>陆小红</v>
      </c>
      <c r="AC35" t="str">
        <f t="shared" si="4"/>
        <v>AngelC</v>
      </c>
      <c r="AD35" t="str">
        <f t="shared" si="5"/>
        <v>陆小红</v>
      </c>
      <c r="AE35" t="str">
        <f t="shared" si="6"/>
        <v>AngelC</v>
      </c>
      <c r="AF35">
        <f t="shared" si="7"/>
        <v>3</v>
      </c>
      <c r="AG35">
        <f t="shared" si="8"/>
        <v>6</v>
      </c>
      <c r="AH35" s="27">
        <f t="shared" si="9"/>
        <v>42832</v>
      </c>
      <c r="AI35" t="str">
        <f t="shared" si="13"/>
        <v>周五下午</v>
      </c>
      <c r="AJ35" t="str">
        <f t="shared" si="10"/>
        <v>P01</v>
      </c>
      <c r="AK35" s="19" t="str">
        <f>IFERROR(IF(IFERROR(FIND("一",C35),0)&gt;0,"一对一",VLOOKUP(AJ35,班级编码!A:L,8,0)),"")</f>
        <v>小初部</v>
      </c>
      <c r="AL35" t="str">
        <f t="shared" si="11"/>
        <v>周五</v>
      </c>
      <c r="AM35" t="str">
        <f t="shared" si="12"/>
        <v>16</v>
      </c>
    </row>
    <row r="36" spans="1:39">
      <c r="A36" s="23" t="s">
        <v>5496</v>
      </c>
      <c r="B36" s="23" t="s">
        <v>1623</v>
      </c>
      <c r="C36" s="23" t="s">
        <v>5471</v>
      </c>
      <c r="D36" s="23" t="s">
        <v>11</v>
      </c>
      <c r="E36" s="23" t="s">
        <v>11</v>
      </c>
      <c r="F36" s="23" t="s">
        <v>11</v>
      </c>
      <c r="G36" s="23">
        <v>42718.778320057871</v>
      </c>
      <c r="H36" s="23" t="s">
        <v>11</v>
      </c>
      <c r="I36" s="23" t="s">
        <v>11</v>
      </c>
      <c r="J36" s="23" t="s">
        <v>11</v>
      </c>
      <c r="K36" s="23" t="s">
        <v>11</v>
      </c>
      <c r="L36" s="23" t="s">
        <v>11</v>
      </c>
      <c r="M36" s="23" t="s">
        <v>11</v>
      </c>
      <c r="N36" s="23" t="s">
        <v>1581</v>
      </c>
      <c r="O36" s="23">
        <v>1</v>
      </c>
      <c r="P36" s="23">
        <v>0</v>
      </c>
      <c r="Q36" s="23" t="s">
        <v>1582</v>
      </c>
      <c r="R36" s="23">
        <v>0</v>
      </c>
      <c r="S36" s="23" t="s">
        <v>1583</v>
      </c>
      <c r="T36" s="23" t="s">
        <v>1584</v>
      </c>
      <c r="U36" s="23" t="s">
        <v>1584</v>
      </c>
      <c r="V36" s="23" t="s">
        <v>1585</v>
      </c>
      <c r="W36" s="206" t="str">
        <f>IFERROR(VLOOKUP(A36,'6-开班明细表'!A:M,8,0),"")</f>
        <v/>
      </c>
      <c r="X36" s="206" t="str">
        <f>IFERROR(VLOOKUP(A36,'6-开班明细表'!A:M,9,0),"")</f>
        <v/>
      </c>
      <c r="Y36" s="206" t="str">
        <f>IFERROR(VLOOKUP(A36,'6-开班明细表'!A:M,10,0),"")</f>
        <v/>
      </c>
      <c r="Z36">
        <f t="shared" si="1"/>
        <v>0</v>
      </c>
      <c r="AA36" t="str">
        <f t="shared" si="2"/>
        <v/>
      </c>
      <c r="AB36" t="str">
        <f t="shared" si="3"/>
        <v/>
      </c>
      <c r="AC36" t="str">
        <f t="shared" si="4"/>
        <v/>
      </c>
      <c r="AD36" t="str">
        <f t="shared" si="5"/>
        <v/>
      </c>
      <c r="AE36" t="str">
        <f t="shared" si="6"/>
        <v/>
      </c>
      <c r="AF36">
        <f t="shared" si="7"/>
        <v>0</v>
      </c>
      <c r="AG36">
        <f t="shared" si="8"/>
        <v>0</v>
      </c>
      <c r="AH36" s="27">
        <f t="shared" si="9"/>
        <v>42718.778320057871</v>
      </c>
      <c r="AI36" t="str">
        <f t="shared" si="13"/>
        <v/>
      </c>
      <c r="AJ36" t="str">
        <f t="shared" si="10"/>
        <v>广州区</v>
      </c>
      <c r="AK36" s="19" t="str">
        <f>IFERROR(IF(IFERROR(FIND("一",C36),0)&gt;0,"一对一",VLOOKUP(AJ36,班级编码!A:L,8,0)),"")</f>
        <v/>
      </c>
      <c r="AL36" t="str">
        <f t="shared" si="11"/>
        <v/>
      </c>
      <c r="AM36" t="str">
        <f t="shared" si="12"/>
        <v/>
      </c>
    </row>
    <row r="37" spans="1:39">
      <c r="A37" s="23" t="s">
        <v>5497</v>
      </c>
      <c r="B37" s="23" t="s">
        <v>1623</v>
      </c>
      <c r="C37" s="23" t="s">
        <v>5471</v>
      </c>
      <c r="D37" s="23" t="s">
        <v>11</v>
      </c>
      <c r="E37" s="23" t="s">
        <v>11</v>
      </c>
      <c r="F37" s="23" t="s">
        <v>11</v>
      </c>
      <c r="G37" s="23">
        <v>42719.617580057871</v>
      </c>
      <c r="H37" s="23" t="s">
        <v>11</v>
      </c>
      <c r="I37" s="23" t="s">
        <v>11</v>
      </c>
      <c r="J37" s="23" t="s">
        <v>11</v>
      </c>
      <c r="K37" s="23" t="s">
        <v>11</v>
      </c>
      <c r="L37" s="23" t="s">
        <v>11</v>
      </c>
      <c r="M37" s="23" t="s">
        <v>11</v>
      </c>
      <c r="N37" s="23" t="s">
        <v>1581</v>
      </c>
      <c r="O37" s="23">
        <v>1</v>
      </c>
      <c r="P37" s="23">
        <v>1</v>
      </c>
      <c r="Q37" s="23" t="s">
        <v>5474</v>
      </c>
      <c r="R37" s="23">
        <v>0</v>
      </c>
      <c r="S37" s="23" t="s">
        <v>1583</v>
      </c>
      <c r="T37" s="23" t="s">
        <v>1584</v>
      </c>
      <c r="U37" s="23" t="s">
        <v>1584</v>
      </c>
      <c r="V37" s="23" t="s">
        <v>1585</v>
      </c>
      <c r="W37" s="206" t="str">
        <f>IFERROR(VLOOKUP(A37,'6-开班明细表'!A:M,8,0),"")</f>
        <v/>
      </c>
      <c r="X37" s="206" t="str">
        <f>IFERROR(VLOOKUP(A37,'6-开班明细表'!A:M,9,0),"")</f>
        <v/>
      </c>
      <c r="Y37" s="206" t="str">
        <f>IFERROR(VLOOKUP(A37,'6-开班明细表'!A:M,10,0),"")</f>
        <v/>
      </c>
      <c r="Z37">
        <f t="shared" si="1"/>
        <v>0</v>
      </c>
      <c r="AA37" t="str">
        <f t="shared" si="2"/>
        <v/>
      </c>
      <c r="AB37" t="str">
        <f t="shared" si="3"/>
        <v/>
      </c>
      <c r="AC37" t="str">
        <f t="shared" si="4"/>
        <v/>
      </c>
      <c r="AD37" t="str">
        <f t="shared" si="5"/>
        <v/>
      </c>
      <c r="AE37" t="str">
        <f t="shared" si="6"/>
        <v/>
      </c>
      <c r="AF37">
        <f t="shared" si="7"/>
        <v>0</v>
      </c>
      <c r="AG37">
        <f t="shared" si="8"/>
        <v>0</v>
      </c>
      <c r="AH37" s="27">
        <f t="shared" si="9"/>
        <v>42719.617580057871</v>
      </c>
      <c r="AI37" t="str">
        <f t="shared" si="13"/>
        <v/>
      </c>
      <c r="AJ37" t="str">
        <f t="shared" si="10"/>
        <v>广州区</v>
      </c>
      <c r="AK37" s="19" t="str">
        <f>IFERROR(IF(IFERROR(FIND("一",C37),0)&gt;0,"一对一",VLOOKUP(AJ37,班级编码!A:L,8,0)),"")</f>
        <v/>
      </c>
      <c r="AL37" t="str">
        <f t="shared" si="11"/>
        <v/>
      </c>
      <c r="AM37" t="str">
        <f t="shared" si="12"/>
        <v/>
      </c>
    </row>
    <row r="38" spans="1:39">
      <c r="A38" s="23" t="s">
        <v>5498</v>
      </c>
      <c r="B38" s="23" t="s">
        <v>1623</v>
      </c>
      <c r="C38" s="23" t="s">
        <v>5471</v>
      </c>
      <c r="D38" s="23" t="s">
        <v>11</v>
      </c>
      <c r="E38" s="23" t="s">
        <v>11</v>
      </c>
      <c r="F38" s="23" t="s">
        <v>11</v>
      </c>
      <c r="G38" s="23">
        <v>42719.618909224533</v>
      </c>
      <c r="H38" s="23" t="s">
        <v>11</v>
      </c>
      <c r="I38" s="23" t="s">
        <v>11</v>
      </c>
      <c r="J38" s="23" t="s">
        <v>11</v>
      </c>
      <c r="K38" s="23" t="s">
        <v>11</v>
      </c>
      <c r="L38" s="23" t="s">
        <v>11</v>
      </c>
      <c r="M38" s="23" t="s">
        <v>11</v>
      </c>
      <c r="N38" s="23" t="s">
        <v>1581</v>
      </c>
      <c r="O38" s="23">
        <v>1</v>
      </c>
      <c r="P38" s="23">
        <v>1</v>
      </c>
      <c r="Q38" s="23" t="s">
        <v>5474</v>
      </c>
      <c r="R38" s="23">
        <v>0</v>
      </c>
      <c r="S38" s="23" t="s">
        <v>1583</v>
      </c>
      <c r="T38" s="23" t="s">
        <v>1584</v>
      </c>
      <c r="U38" s="23" t="s">
        <v>1584</v>
      </c>
      <c r="V38" s="23" t="s">
        <v>1585</v>
      </c>
      <c r="W38" s="206" t="str">
        <f>IFERROR(VLOOKUP(A38,'6-开班明细表'!A:M,8,0),"")</f>
        <v/>
      </c>
      <c r="X38" s="206" t="str">
        <f>IFERROR(VLOOKUP(A38,'6-开班明细表'!A:M,9,0),"")</f>
        <v/>
      </c>
      <c r="Y38" s="206" t="str">
        <f>IFERROR(VLOOKUP(A38,'6-开班明细表'!A:M,10,0),"")</f>
        <v/>
      </c>
      <c r="Z38">
        <f t="shared" si="1"/>
        <v>0</v>
      </c>
      <c r="AA38" t="str">
        <f t="shared" si="2"/>
        <v/>
      </c>
      <c r="AB38" t="str">
        <f t="shared" si="3"/>
        <v/>
      </c>
      <c r="AC38" t="str">
        <f t="shared" si="4"/>
        <v/>
      </c>
      <c r="AD38" t="str">
        <f t="shared" si="5"/>
        <v/>
      </c>
      <c r="AE38" t="str">
        <f t="shared" si="6"/>
        <v/>
      </c>
      <c r="AF38">
        <f t="shared" si="7"/>
        <v>0</v>
      </c>
      <c r="AG38">
        <f t="shared" si="8"/>
        <v>0</v>
      </c>
      <c r="AH38" s="27">
        <f t="shared" si="9"/>
        <v>42719.618909224533</v>
      </c>
      <c r="AI38" t="str">
        <f t="shared" si="13"/>
        <v/>
      </c>
      <c r="AJ38" t="str">
        <f t="shared" si="10"/>
        <v>广州区</v>
      </c>
      <c r="AK38" s="19" t="str">
        <f>IFERROR(IF(IFERROR(FIND("一",C38),0)&gt;0,"一对一",VLOOKUP(AJ38,班级编码!A:L,8,0)),"")</f>
        <v/>
      </c>
      <c r="AL38" t="str">
        <f t="shared" si="11"/>
        <v/>
      </c>
      <c r="AM38" t="str">
        <f t="shared" si="12"/>
        <v/>
      </c>
    </row>
    <row r="39" spans="1:39">
      <c r="A39" s="23" t="s">
        <v>5499</v>
      </c>
      <c r="B39" s="23" t="s">
        <v>1623</v>
      </c>
      <c r="C39" s="23" t="s">
        <v>5471</v>
      </c>
      <c r="D39" s="23" t="s">
        <v>11</v>
      </c>
      <c r="E39" s="23" t="s">
        <v>11</v>
      </c>
      <c r="F39" s="23" t="s">
        <v>11</v>
      </c>
      <c r="G39" s="23">
        <v>42719.621466516204</v>
      </c>
      <c r="H39" s="23" t="s">
        <v>11</v>
      </c>
      <c r="I39" s="23" t="s">
        <v>11</v>
      </c>
      <c r="J39" s="23" t="s">
        <v>11</v>
      </c>
      <c r="K39" s="23" t="s">
        <v>11</v>
      </c>
      <c r="L39" s="23" t="s">
        <v>11</v>
      </c>
      <c r="M39" s="23" t="s">
        <v>11</v>
      </c>
      <c r="N39" s="23" t="s">
        <v>1581</v>
      </c>
      <c r="O39" s="23">
        <v>1</v>
      </c>
      <c r="P39" s="23">
        <v>1</v>
      </c>
      <c r="Q39" s="23" t="s">
        <v>5474</v>
      </c>
      <c r="R39" s="23">
        <v>0</v>
      </c>
      <c r="S39" s="23" t="s">
        <v>1583</v>
      </c>
      <c r="T39" s="23" t="s">
        <v>1584</v>
      </c>
      <c r="U39" s="23" t="s">
        <v>1584</v>
      </c>
      <c r="V39" s="23" t="s">
        <v>1585</v>
      </c>
      <c r="W39" s="206" t="str">
        <f>IFERROR(VLOOKUP(A39,'6-开班明细表'!A:M,8,0),"")</f>
        <v/>
      </c>
      <c r="X39" s="206" t="str">
        <f>IFERROR(VLOOKUP(A39,'6-开班明细表'!A:M,9,0),"")</f>
        <v/>
      </c>
      <c r="Y39" s="206" t="str">
        <f>IFERROR(VLOOKUP(A39,'6-开班明细表'!A:M,10,0),"")</f>
        <v/>
      </c>
      <c r="Z39">
        <f t="shared" si="1"/>
        <v>0</v>
      </c>
      <c r="AA39" t="str">
        <f t="shared" si="2"/>
        <v/>
      </c>
      <c r="AB39" t="str">
        <f t="shared" si="3"/>
        <v/>
      </c>
      <c r="AC39" t="str">
        <f t="shared" si="4"/>
        <v/>
      </c>
      <c r="AD39" t="str">
        <f t="shared" si="5"/>
        <v/>
      </c>
      <c r="AE39" t="str">
        <f t="shared" si="6"/>
        <v/>
      </c>
      <c r="AF39">
        <f t="shared" si="7"/>
        <v>0</v>
      </c>
      <c r="AG39">
        <f t="shared" si="8"/>
        <v>0</v>
      </c>
      <c r="AH39" s="27">
        <f t="shared" si="9"/>
        <v>42719.621466516204</v>
      </c>
      <c r="AI39" t="str">
        <f t="shared" si="13"/>
        <v/>
      </c>
      <c r="AJ39" t="str">
        <f t="shared" si="10"/>
        <v>广州区</v>
      </c>
      <c r="AK39" s="19" t="str">
        <f>IFERROR(IF(IFERROR(FIND("一",C39),0)&gt;0,"一对一",VLOOKUP(AJ39,班级编码!A:L,8,0)),"")</f>
        <v/>
      </c>
      <c r="AL39" t="str">
        <f t="shared" si="11"/>
        <v/>
      </c>
      <c r="AM39" t="str">
        <f t="shared" si="12"/>
        <v/>
      </c>
    </row>
    <row r="40" spans="1:39">
      <c r="A40" s="23" t="s">
        <v>5500</v>
      </c>
      <c r="B40" s="23" t="s">
        <v>1623</v>
      </c>
      <c r="C40" s="23" t="s">
        <v>5471</v>
      </c>
      <c r="D40" s="23" t="s">
        <v>11</v>
      </c>
      <c r="E40" s="23" t="s">
        <v>11</v>
      </c>
      <c r="F40" s="23" t="s">
        <v>11</v>
      </c>
      <c r="G40" s="23">
        <v>42719.626383368057</v>
      </c>
      <c r="H40" s="23" t="s">
        <v>11</v>
      </c>
      <c r="I40" s="23" t="s">
        <v>11</v>
      </c>
      <c r="J40" s="23" t="s">
        <v>11</v>
      </c>
      <c r="K40" s="23" t="s">
        <v>11</v>
      </c>
      <c r="L40" s="23" t="s">
        <v>11</v>
      </c>
      <c r="M40" s="23" t="s">
        <v>11</v>
      </c>
      <c r="N40" s="23" t="s">
        <v>1581</v>
      </c>
      <c r="O40" s="23">
        <v>1</v>
      </c>
      <c r="P40" s="23">
        <v>1</v>
      </c>
      <c r="Q40" s="23" t="s">
        <v>5474</v>
      </c>
      <c r="R40" s="23">
        <v>0</v>
      </c>
      <c r="S40" s="23" t="s">
        <v>1583</v>
      </c>
      <c r="T40" s="23" t="s">
        <v>1584</v>
      </c>
      <c r="U40" s="23" t="s">
        <v>1584</v>
      </c>
      <c r="V40" s="23" t="s">
        <v>1585</v>
      </c>
      <c r="W40" s="206" t="str">
        <f>IFERROR(VLOOKUP(A40,'6-开班明细表'!A:M,8,0),"")</f>
        <v/>
      </c>
      <c r="X40" s="206" t="str">
        <f>IFERROR(VLOOKUP(A40,'6-开班明细表'!A:M,9,0),"")</f>
        <v/>
      </c>
      <c r="Y40" s="206" t="str">
        <f>IFERROR(VLOOKUP(A40,'6-开班明细表'!A:M,10,0),"")</f>
        <v/>
      </c>
      <c r="Z40">
        <f t="shared" si="1"/>
        <v>0</v>
      </c>
      <c r="AA40" t="str">
        <f t="shared" si="2"/>
        <v/>
      </c>
      <c r="AB40" t="str">
        <f t="shared" si="3"/>
        <v/>
      </c>
      <c r="AC40" t="str">
        <f t="shared" si="4"/>
        <v/>
      </c>
      <c r="AD40" t="str">
        <f t="shared" si="5"/>
        <v/>
      </c>
      <c r="AE40" t="str">
        <f t="shared" si="6"/>
        <v/>
      </c>
      <c r="AF40">
        <f t="shared" si="7"/>
        <v>0</v>
      </c>
      <c r="AG40">
        <f t="shared" si="8"/>
        <v>0</v>
      </c>
      <c r="AH40" s="27">
        <f t="shared" si="9"/>
        <v>42719.626383368057</v>
      </c>
      <c r="AI40" t="str">
        <f t="shared" si="13"/>
        <v/>
      </c>
      <c r="AJ40" t="str">
        <f t="shared" si="10"/>
        <v>广州区</v>
      </c>
      <c r="AK40" s="19" t="str">
        <f>IFERROR(IF(IFERROR(FIND("一",C40),0)&gt;0,"一对一",VLOOKUP(AJ40,班级编码!A:L,8,0)),"")</f>
        <v/>
      </c>
      <c r="AL40" t="str">
        <f t="shared" si="11"/>
        <v/>
      </c>
      <c r="AM40" t="str">
        <f t="shared" si="12"/>
        <v/>
      </c>
    </row>
    <row r="41" spans="1:39">
      <c r="A41" s="23" t="s">
        <v>5501</v>
      </c>
      <c r="B41" s="23" t="s">
        <v>1623</v>
      </c>
      <c r="C41" s="23" t="s">
        <v>5471</v>
      </c>
      <c r="D41" s="23" t="s">
        <v>11</v>
      </c>
      <c r="E41" s="23" t="s">
        <v>11</v>
      </c>
      <c r="F41" s="23" t="s">
        <v>11</v>
      </c>
      <c r="G41" s="23">
        <v>42719.629203356482</v>
      </c>
      <c r="H41" s="23" t="s">
        <v>11</v>
      </c>
      <c r="I41" s="23" t="s">
        <v>11</v>
      </c>
      <c r="J41" s="23" t="s">
        <v>11</v>
      </c>
      <c r="K41" s="23" t="s">
        <v>11</v>
      </c>
      <c r="L41" s="23" t="s">
        <v>11</v>
      </c>
      <c r="M41" s="23" t="s">
        <v>11</v>
      </c>
      <c r="N41" s="23" t="s">
        <v>1581</v>
      </c>
      <c r="O41" s="23">
        <v>1</v>
      </c>
      <c r="P41" s="23">
        <v>0</v>
      </c>
      <c r="Q41" s="23" t="s">
        <v>1582</v>
      </c>
      <c r="R41" s="23">
        <v>0</v>
      </c>
      <c r="S41" s="23" t="s">
        <v>1583</v>
      </c>
      <c r="T41" s="23" t="s">
        <v>1584</v>
      </c>
      <c r="U41" s="23" t="s">
        <v>1584</v>
      </c>
      <c r="V41" s="23" t="s">
        <v>1585</v>
      </c>
      <c r="W41" s="206" t="str">
        <f>IFERROR(VLOOKUP(A41,'6-开班明细表'!A:M,8,0),"")</f>
        <v/>
      </c>
      <c r="X41" s="206" t="str">
        <f>IFERROR(VLOOKUP(A41,'6-开班明细表'!A:M,9,0),"")</f>
        <v/>
      </c>
      <c r="Y41" s="206" t="str">
        <f>IFERROR(VLOOKUP(A41,'6-开班明细表'!A:M,10,0),"")</f>
        <v/>
      </c>
      <c r="Z41">
        <f t="shared" si="1"/>
        <v>0</v>
      </c>
      <c r="AA41" t="str">
        <f t="shared" si="2"/>
        <v/>
      </c>
      <c r="AB41" t="str">
        <f t="shared" si="3"/>
        <v/>
      </c>
      <c r="AC41" t="str">
        <f t="shared" si="4"/>
        <v/>
      </c>
      <c r="AD41" t="str">
        <f t="shared" si="5"/>
        <v/>
      </c>
      <c r="AE41" t="str">
        <f t="shared" si="6"/>
        <v/>
      </c>
      <c r="AF41">
        <f t="shared" si="7"/>
        <v>0</v>
      </c>
      <c r="AG41">
        <f t="shared" si="8"/>
        <v>0</v>
      </c>
      <c r="AH41" s="27">
        <f t="shared" si="9"/>
        <v>42719.629203356482</v>
      </c>
      <c r="AI41" t="str">
        <f t="shared" si="13"/>
        <v/>
      </c>
      <c r="AJ41" t="str">
        <f t="shared" si="10"/>
        <v>广州区</v>
      </c>
      <c r="AK41" s="19" t="str">
        <f>IFERROR(IF(IFERROR(FIND("一",C41),0)&gt;0,"一对一",VLOOKUP(AJ41,班级编码!A:L,8,0)),"")</f>
        <v/>
      </c>
      <c r="AL41" t="str">
        <f t="shared" si="11"/>
        <v/>
      </c>
      <c r="AM41" t="str">
        <f t="shared" si="12"/>
        <v/>
      </c>
    </row>
    <row r="42" spans="1:39">
      <c r="A42" s="23" t="s">
        <v>5502</v>
      </c>
      <c r="B42" s="23" t="s">
        <v>1623</v>
      </c>
      <c r="C42" s="23" t="s">
        <v>5471</v>
      </c>
      <c r="D42" s="23" t="s">
        <v>11</v>
      </c>
      <c r="E42" s="23" t="s">
        <v>11</v>
      </c>
      <c r="F42" s="23" t="s">
        <v>11</v>
      </c>
      <c r="G42" s="23">
        <v>42719.632202280089</v>
      </c>
      <c r="H42" s="23" t="s">
        <v>11</v>
      </c>
      <c r="I42" s="23" t="s">
        <v>11</v>
      </c>
      <c r="J42" s="23" t="s">
        <v>11</v>
      </c>
      <c r="K42" s="23" t="s">
        <v>11</v>
      </c>
      <c r="L42" s="23" t="s">
        <v>11</v>
      </c>
      <c r="M42" s="23" t="s">
        <v>11</v>
      </c>
      <c r="N42" s="23" t="s">
        <v>1581</v>
      </c>
      <c r="O42" s="23">
        <v>1</v>
      </c>
      <c r="P42" s="23">
        <v>1</v>
      </c>
      <c r="Q42" s="23" t="s">
        <v>5474</v>
      </c>
      <c r="R42" s="23">
        <v>0</v>
      </c>
      <c r="S42" s="23" t="s">
        <v>1583</v>
      </c>
      <c r="T42" s="23" t="s">
        <v>1584</v>
      </c>
      <c r="U42" s="23" t="s">
        <v>1584</v>
      </c>
      <c r="V42" s="23" t="s">
        <v>1585</v>
      </c>
      <c r="W42" s="206" t="str">
        <f>IFERROR(VLOOKUP(A42,'6-开班明细表'!A:M,8,0),"")</f>
        <v/>
      </c>
      <c r="X42" s="206" t="str">
        <f>IFERROR(VLOOKUP(A42,'6-开班明细表'!A:M,9,0),"")</f>
        <v/>
      </c>
      <c r="Y42" s="206" t="str">
        <f>IFERROR(VLOOKUP(A42,'6-开班明细表'!A:M,10,0),"")</f>
        <v/>
      </c>
      <c r="Z42">
        <f t="shared" si="1"/>
        <v>0</v>
      </c>
      <c r="AA42" t="str">
        <f t="shared" si="2"/>
        <v/>
      </c>
      <c r="AB42" t="str">
        <f t="shared" si="3"/>
        <v/>
      </c>
      <c r="AC42" t="str">
        <f t="shared" si="4"/>
        <v/>
      </c>
      <c r="AD42" t="str">
        <f t="shared" si="5"/>
        <v/>
      </c>
      <c r="AE42" t="str">
        <f t="shared" si="6"/>
        <v/>
      </c>
      <c r="AF42">
        <f t="shared" si="7"/>
        <v>0</v>
      </c>
      <c r="AG42">
        <f t="shared" si="8"/>
        <v>0</v>
      </c>
      <c r="AH42" s="27">
        <f t="shared" si="9"/>
        <v>42719.632202280089</v>
      </c>
      <c r="AI42" t="str">
        <f t="shared" si="13"/>
        <v/>
      </c>
      <c r="AJ42" t="str">
        <f t="shared" si="10"/>
        <v>广州区</v>
      </c>
      <c r="AK42" s="19" t="str">
        <f>IFERROR(IF(IFERROR(FIND("一",C42),0)&gt;0,"一对一",VLOOKUP(AJ42,班级编码!A:L,8,0)),"")</f>
        <v/>
      </c>
      <c r="AL42" t="str">
        <f t="shared" si="11"/>
        <v/>
      </c>
      <c r="AM42" t="str">
        <f t="shared" si="12"/>
        <v/>
      </c>
    </row>
    <row r="43" spans="1:39">
      <c r="A43" s="23" t="s">
        <v>5503</v>
      </c>
      <c r="B43" s="23" t="s">
        <v>1623</v>
      </c>
      <c r="C43" s="23" t="s">
        <v>5471</v>
      </c>
      <c r="D43" s="23" t="s">
        <v>11</v>
      </c>
      <c r="E43" s="23" t="s">
        <v>11</v>
      </c>
      <c r="F43" s="23" t="s">
        <v>11</v>
      </c>
      <c r="G43" s="23">
        <v>42720.791231053241</v>
      </c>
      <c r="H43" s="23" t="s">
        <v>11</v>
      </c>
      <c r="I43" s="23" t="s">
        <v>11</v>
      </c>
      <c r="J43" s="23" t="s">
        <v>11</v>
      </c>
      <c r="K43" s="23" t="s">
        <v>11</v>
      </c>
      <c r="L43" s="23" t="s">
        <v>11</v>
      </c>
      <c r="M43" s="23" t="s">
        <v>11</v>
      </c>
      <c r="N43" s="23" t="s">
        <v>1581</v>
      </c>
      <c r="O43" s="23">
        <v>1</v>
      </c>
      <c r="P43" s="23">
        <v>0</v>
      </c>
      <c r="Q43" s="23" t="s">
        <v>1582</v>
      </c>
      <c r="R43" s="23">
        <v>0</v>
      </c>
      <c r="S43" s="23" t="s">
        <v>1583</v>
      </c>
      <c r="T43" s="23" t="s">
        <v>1584</v>
      </c>
      <c r="U43" s="23" t="s">
        <v>1584</v>
      </c>
      <c r="V43" s="23" t="s">
        <v>1585</v>
      </c>
      <c r="W43" s="206" t="str">
        <f>IFERROR(VLOOKUP(A43,'6-开班明细表'!A:M,8,0),"")</f>
        <v/>
      </c>
      <c r="X43" s="206" t="str">
        <f>IFERROR(VLOOKUP(A43,'6-开班明细表'!A:M,9,0),"")</f>
        <v/>
      </c>
      <c r="Y43" s="206" t="str">
        <f>IFERROR(VLOOKUP(A43,'6-开班明细表'!A:M,10,0),"")</f>
        <v/>
      </c>
      <c r="Z43">
        <f t="shared" si="1"/>
        <v>0</v>
      </c>
      <c r="AA43" t="str">
        <f t="shared" si="2"/>
        <v/>
      </c>
      <c r="AB43" t="str">
        <f t="shared" si="3"/>
        <v/>
      </c>
      <c r="AC43" t="str">
        <f t="shared" si="4"/>
        <v/>
      </c>
      <c r="AD43" t="str">
        <f t="shared" si="5"/>
        <v/>
      </c>
      <c r="AE43" t="str">
        <f t="shared" si="6"/>
        <v/>
      </c>
      <c r="AF43">
        <f t="shared" si="7"/>
        <v>0</v>
      </c>
      <c r="AG43">
        <f t="shared" si="8"/>
        <v>0</v>
      </c>
      <c r="AH43" s="27">
        <f t="shared" si="9"/>
        <v>42720.791231053241</v>
      </c>
      <c r="AI43" t="str">
        <f t="shared" si="13"/>
        <v/>
      </c>
      <c r="AJ43" t="str">
        <f t="shared" si="10"/>
        <v>广州区</v>
      </c>
      <c r="AK43" s="19" t="str">
        <f>IFERROR(IF(IFERROR(FIND("一",C43),0)&gt;0,"一对一",VLOOKUP(AJ43,班级编码!A:L,8,0)),"")</f>
        <v/>
      </c>
      <c r="AL43" t="str">
        <f t="shared" si="11"/>
        <v/>
      </c>
      <c r="AM43" t="str">
        <f t="shared" si="12"/>
        <v/>
      </c>
    </row>
    <row r="44" spans="1:39">
      <c r="A44" s="23" t="s">
        <v>5504</v>
      </c>
      <c r="B44" s="23" t="s">
        <v>1623</v>
      </c>
      <c r="C44" s="23" t="s">
        <v>452</v>
      </c>
      <c r="D44" s="23" t="s">
        <v>5505</v>
      </c>
      <c r="E44" s="23" t="s">
        <v>11</v>
      </c>
      <c r="F44" s="23" t="s">
        <v>5448</v>
      </c>
      <c r="G44" s="23">
        <v>42705</v>
      </c>
      <c r="H44" s="23" t="s">
        <v>11</v>
      </c>
      <c r="I44" s="23">
        <v>42936.375</v>
      </c>
      <c r="J44" s="23">
        <v>42735</v>
      </c>
      <c r="K44" s="23" t="s">
        <v>5377</v>
      </c>
      <c r="L44" s="23" t="s">
        <v>1579</v>
      </c>
      <c r="M44" s="23" t="s">
        <v>1580</v>
      </c>
      <c r="N44" s="23" t="s">
        <v>1581</v>
      </c>
      <c r="O44" s="23">
        <v>16</v>
      </c>
      <c r="P44" s="23">
        <v>12</v>
      </c>
      <c r="Q44" s="23" t="s">
        <v>5368</v>
      </c>
      <c r="R44" s="23">
        <v>16</v>
      </c>
      <c r="S44" s="23" t="s">
        <v>1583</v>
      </c>
      <c r="T44" s="23" t="s">
        <v>299</v>
      </c>
      <c r="U44" s="23" t="s">
        <v>299</v>
      </c>
      <c r="V44" s="23" t="s">
        <v>1585</v>
      </c>
      <c r="W44" s="206" t="str">
        <f>IFERROR(VLOOKUP(A44,'6-开班明细表'!A:M,8,0),"")</f>
        <v/>
      </c>
      <c r="X44" s="206" t="str">
        <f>IFERROR(VLOOKUP(A44,'6-开班明细表'!A:M,9,0),"")</f>
        <v/>
      </c>
      <c r="Y44" s="206" t="str">
        <f>IFERROR(VLOOKUP(A44,'6-开班明细表'!A:M,10,0),"")</f>
        <v/>
      </c>
      <c r="Z44">
        <f t="shared" si="1"/>
        <v>0</v>
      </c>
      <c r="AA44" t="str">
        <f t="shared" si="2"/>
        <v>陆小红</v>
      </c>
      <c r="AB44" t="str">
        <f t="shared" si="3"/>
        <v>张洁华</v>
      </c>
      <c r="AC44" t="str">
        <f t="shared" si="4"/>
        <v>VladeyC</v>
      </c>
      <c r="AD44" t="str">
        <f t="shared" si="5"/>
        <v>VladeyC</v>
      </c>
      <c r="AE44" t="str">
        <f t="shared" si="6"/>
        <v>张洁华</v>
      </c>
      <c r="AF44">
        <f t="shared" si="7"/>
        <v>7</v>
      </c>
      <c r="AG44">
        <f t="shared" si="8"/>
        <v>7</v>
      </c>
      <c r="AH44" s="27">
        <f t="shared" si="9"/>
        <v>42817</v>
      </c>
      <c r="AI44" t="str">
        <f t="shared" si="13"/>
        <v>周六上午</v>
      </c>
      <c r="AJ44" t="str">
        <f t="shared" si="10"/>
        <v>P01</v>
      </c>
      <c r="AK44" s="19" t="str">
        <f>IFERROR(IF(IFERROR(FIND("一",C44),0)&gt;0,"一对一",VLOOKUP(AJ44,班级编码!A:L,8,0)),"")</f>
        <v>小初部</v>
      </c>
      <c r="AL44" t="str">
        <f t="shared" si="11"/>
        <v>周六</v>
      </c>
      <c r="AM44" t="str">
        <f t="shared" si="12"/>
        <v>09</v>
      </c>
    </row>
    <row r="45" spans="1:39">
      <c r="A45" s="23" t="s">
        <v>5506</v>
      </c>
      <c r="B45" s="23" t="s">
        <v>1623</v>
      </c>
      <c r="C45" s="23" t="s">
        <v>5471</v>
      </c>
      <c r="D45" s="23" t="s">
        <v>11</v>
      </c>
      <c r="E45" s="23" t="s">
        <v>11</v>
      </c>
      <c r="F45" s="23" t="s">
        <v>11</v>
      </c>
      <c r="G45" s="23">
        <v>42722.499691817131</v>
      </c>
      <c r="H45" s="23" t="s">
        <v>11</v>
      </c>
      <c r="I45" s="23" t="s">
        <v>11</v>
      </c>
      <c r="J45" s="23" t="s">
        <v>11</v>
      </c>
      <c r="K45" s="23" t="s">
        <v>11</v>
      </c>
      <c r="L45" s="23" t="s">
        <v>11</v>
      </c>
      <c r="M45" s="23" t="s">
        <v>11</v>
      </c>
      <c r="N45" s="23" t="s">
        <v>1581</v>
      </c>
      <c r="O45" s="23">
        <v>1</v>
      </c>
      <c r="P45" s="23">
        <v>1</v>
      </c>
      <c r="Q45" s="23" t="s">
        <v>5474</v>
      </c>
      <c r="R45" s="23">
        <v>0</v>
      </c>
      <c r="S45" s="23" t="s">
        <v>1583</v>
      </c>
      <c r="T45" s="23" t="s">
        <v>1584</v>
      </c>
      <c r="U45" s="23" t="s">
        <v>1584</v>
      </c>
      <c r="V45" s="23" t="s">
        <v>1585</v>
      </c>
      <c r="W45" s="206" t="str">
        <f>IFERROR(VLOOKUP(A45,'6-开班明细表'!A:M,8,0),"")</f>
        <v/>
      </c>
      <c r="X45" s="206" t="str">
        <f>IFERROR(VLOOKUP(A45,'6-开班明细表'!A:M,9,0),"")</f>
        <v/>
      </c>
      <c r="Y45" s="206" t="str">
        <f>IFERROR(VLOOKUP(A45,'6-开班明细表'!A:M,10,0),"")</f>
        <v/>
      </c>
      <c r="Z45">
        <f t="shared" si="1"/>
        <v>0</v>
      </c>
      <c r="AA45" t="str">
        <f t="shared" si="2"/>
        <v/>
      </c>
      <c r="AB45" t="str">
        <f t="shared" si="3"/>
        <v/>
      </c>
      <c r="AC45" t="str">
        <f t="shared" si="4"/>
        <v/>
      </c>
      <c r="AD45" t="str">
        <f t="shared" si="5"/>
        <v/>
      </c>
      <c r="AE45" t="str">
        <f t="shared" si="6"/>
        <v/>
      </c>
      <c r="AF45">
        <f t="shared" si="7"/>
        <v>0</v>
      </c>
      <c r="AG45">
        <f t="shared" si="8"/>
        <v>0</v>
      </c>
      <c r="AH45" s="27">
        <f t="shared" si="9"/>
        <v>42722.499691817131</v>
      </c>
      <c r="AI45" t="str">
        <f t="shared" si="13"/>
        <v/>
      </c>
      <c r="AJ45" t="str">
        <f t="shared" si="10"/>
        <v>广州区</v>
      </c>
      <c r="AK45" s="19" t="str">
        <f>IFERROR(IF(IFERROR(FIND("一",C45),0)&gt;0,"一对一",VLOOKUP(AJ45,班级编码!A:L,8,0)),"")</f>
        <v/>
      </c>
      <c r="AL45" t="str">
        <f t="shared" si="11"/>
        <v/>
      </c>
      <c r="AM45" t="str">
        <f t="shared" si="12"/>
        <v/>
      </c>
    </row>
    <row r="46" spans="1:39">
      <c r="A46" s="23" t="s">
        <v>5507</v>
      </c>
      <c r="B46" s="23" t="s">
        <v>1623</v>
      </c>
      <c r="C46" s="23" t="s">
        <v>5471</v>
      </c>
      <c r="D46" s="23" t="s">
        <v>11</v>
      </c>
      <c r="E46" s="23" t="s">
        <v>11</v>
      </c>
      <c r="F46" s="23" t="s">
        <v>11</v>
      </c>
      <c r="G46" s="23">
        <v>42729.416554745367</v>
      </c>
      <c r="H46" s="23" t="s">
        <v>11</v>
      </c>
      <c r="I46" s="23" t="s">
        <v>11</v>
      </c>
      <c r="J46" s="23" t="s">
        <v>11</v>
      </c>
      <c r="K46" s="23" t="s">
        <v>11</v>
      </c>
      <c r="L46" s="23" t="s">
        <v>11</v>
      </c>
      <c r="M46" s="23" t="s">
        <v>11</v>
      </c>
      <c r="N46" s="23" t="s">
        <v>1581</v>
      </c>
      <c r="O46" s="23">
        <v>1</v>
      </c>
      <c r="P46" s="23">
        <v>1</v>
      </c>
      <c r="Q46" s="23" t="s">
        <v>5474</v>
      </c>
      <c r="R46" s="23">
        <v>0</v>
      </c>
      <c r="S46" s="23" t="s">
        <v>1583</v>
      </c>
      <c r="T46" s="23" t="s">
        <v>1584</v>
      </c>
      <c r="U46" s="23" t="s">
        <v>1584</v>
      </c>
      <c r="V46" s="23" t="s">
        <v>1585</v>
      </c>
      <c r="W46" s="206" t="str">
        <f>IFERROR(VLOOKUP(A46,'6-开班明细表'!A:M,8,0),"")</f>
        <v/>
      </c>
      <c r="X46" s="206" t="str">
        <f>IFERROR(VLOOKUP(A46,'6-开班明细表'!A:M,9,0),"")</f>
        <v/>
      </c>
      <c r="Y46" s="206" t="str">
        <f>IFERROR(VLOOKUP(A46,'6-开班明细表'!A:M,10,0),"")</f>
        <v/>
      </c>
      <c r="Z46">
        <f t="shared" si="1"/>
        <v>0</v>
      </c>
      <c r="AA46" t="str">
        <f t="shared" si="2"/>
        <v/>
      </c>
      <c r="AB46" t="str">
        <f t="shared" si="3"/>
        <v/>
      </c>
      <c r="AC46" t="str">
        <f t="shared" si="4"/>
        <v/>
      </c>
      <c r="AD46" t="str">
        <f t="shared" si="5"/>
        <v/>
      </c>
      <c r="AE46" t="str">
        <f t="shared" si="6"/>
        <v/>
      </c>
      <c r="AF46">
        <f t="shared" si="7"/>
        <v>0</v>
      </c>
      <c r="AG46">
        <f t="shared" si="8"/>
        <v>0</v>
      </c>
      <c r="AH46" s="27">
        <f t="shared" si="9"/>
        <v>42729.416554745367</v>
      </c>
      <c r="AI46" t="str">
        <f t="shared" si="13"/>
        <v/>
      </c>
      <c r="AJ46" t="str">
        <f t="shared" si="10"/>
        <v>广州区</v>
      </c>
      <c r="AK46" s="19" t="str">
        <f>IFERROR(IF(IFERROR(FIND("一",C46),0)&gt;0,"一对一",VLOOKUP(AJ46,班级编码!A:L,8,0)),"")</f>
        <v/>
      </c>
      <c r="AL46" t="str">
        <f t="shared" si="11"/>
        <v/>
      </c>
      <c r="AM46" t="str">
        <f t="shared" si="12"/>
        <v/>
      </c>
    </row>
    <row r="47" spans="1:39">
      <c r="A47" s="23" t="s">
        <v>5508</v>
      </c>
      <c r="B47" s="23" t="s">
        <v>1623</v>
      </c>
      <c r="C47" s="23" t="s">
        <v>1175</v>
      </c>
      <c r="D47" s="23" t="s">
        <v>5509</v>
      </c>
      <c r="E47" s="23" t="s">
        <v>11</v>
      </c>
      <c r="F47" s="23" t="s">
        <v>11</v>
      </c>
      <c r="G47" s="23">
        <v>42754.498730405088</v>
      </c>
      <c r="H47" s="23" t="s">
        <v>11</v>
      </c>
      <c r="I47" s="23">
        <v>42838.8125</v>
      </c>
      <c r="J47" s="23" t="s">
        <v>11</v>
      </c>
      <c r="K47" s="23" t="s">
        <v>11</v>
      </c>
      <c r="L47" s="23" t="s">
        <v>1579</v>
      </c>
      <c r="M47" s="23" t="s">
        <v>1580</v>
      </c>
      <c r="N47" s="23" t="s">
        <v>1581</v>
      </c>
      <c r="O47" s="23">
        <v>100</v>
      </c>
      <c r="P47" s="23">
        <v>0</v>
      </c>
      <c r="Q47" s="23" t="s">
        <v>1582</v>
      </c>
      <c r="R47" s="23">
        <v>0</v>
      </c>
      <c r="S47" s="23" t="s">
        <v>1583</v>
      </c>
      <c r="T47" s="23" t="s">
        <v>139</v>
      </c>
      <c r="U47" s="23" t="s">
        <v>139</v>
      </c>
      <c r="V47" s="23" t="s">
        <v>1585</v>
      </c>
      <c r="W47" s="206" t="str">
        <f>IFERROR(VLOOKUP(A47,'6-开班明细表'!A:M,8,0),"")</f>
        <v/>
      </c>
      <c r="X47" s="206" t="str">
        <f>IFERROR(VLOOKUP(A47,'6-开班明细表'!A:M,9,0),"")</f>
        <v/>
      </c>
      <c r="Y47" s="206" t="str">
        <f>IFERROR(VLOOKUP(A47,'6-开班明细表'!A:M,10,0),"")</f>
        <v/>
      </c>
      <c r="Z47">
        <f t="shared" si="1"/>
        <v>0</v>
      </c>
      <c r="AA47" t="str">
        <f t="shared" si="2"/>
        <v>陆见燕</v>
      </c>
      <c r="AB47" t="str">
        <f t="shared" si="3"/>
        <v>梁文杰</v>
      </c>
      <c r="AC47" t="str">
        <f t="shared" si="4"/>
        <v>邓洋城,陆小红,杨秋</v>
      </c>
      <c r="AD47" t="str">
        <f t="shared" si="5"/>
        <v>梁文杰</v>
      </c>
      <c r="AE47" t="str">
        <f t="shared" si="6"/>
        <v>邓洋城,陆小红,杨秋</v>
      </c>
      <c r="AF47">
        <f t="shared" si="7"/>
        <v>3</v>
      </c>
      <c r="AG47">
        <f t="shared" si="8"/>
        <v>6</v>
      </c>
      <c r="AH47" s="27">
        <f t="shared" si="9"/>
        <v>42754.498730405088</v>
      </c>
      <c r="AI47" t="str">
        <f t="shared" si="13"/>
        <v/>
      </c>
      <c r="AJ47" t="str">
        <f t="shared" si="10"/>
        <v>广州区</v>
      </c>
      <c r="AK47" s="19" t="str">
        <f>IFERROR(IF(IFERROR(FIND("一",C47),0)&gt;0,"一对一",VLOOKUP(AJ47,班级编码!A:L,8,0)),"")</f>
        <v/>
      </c>
      <c r="AL47" t="str">
        <f t="shared" si="11"/>
        <v/>
      </c>
      <c r="AM47" t="str">
        <f t="shared" si="12"/>
        <v/>
      </c>
    </row>
    <row r="48" spans="1:39">
      <c r="A48" s="23" t="s">
        <v>5510</v>
      </c>
      <c r="B48" s="23" t="s">
        <v>1623</v>
      </c>
      <c r="C48" s="23" t="s">
        <v>452</v>
      </c>
      <c r="D48" s="23" t="s">
        <v>5511</v>
      </c>
      <c r="E48" s="23" t="s">
        <v>11</v>
      </c>
      <c r="F48" s="23" t="s">
        <v>11</v>
      </c>
      <c r="G48" s="23">
        <v>42757.626862881945</v>
      </c>
      <c r="H48" s="23" t="s">
        <v>11</v>
      </c>
      <c r="I48" s="23">
        <v>42940.583333333328</v>
      </c>
      <c r="J48" s="23" t="s">
        <v>11</v>
      </c>
      <c r="K48" s="23" t="s">
        <v>11</v>
      </c>
      <c r="L48" s="23" t="s">
        <v>1579</v>
      </c>
      <c r="M48" s="23" t="s">
        <v>1580</v>
      </c>
      <c r="N48" s="23" t="s">
        <v>1581</v>
      </c>
      <c r="O48" s="23">
        <v>100</v>
      </c>
      <c r="P48" s="23">
        <v>1</v>
      </c>
      <c r="Q48" s="23" t="s">
        <v>5512</v>
      </c>
      <c r="R48" s="23">
        <v>0</v>
      </c>
      <c r="S48" s="23" t="s">
        <v>1583</v>
      </c>
      <c r="T48" s="23" t="s">
        <v>7647</v>
      </c>
      <c r="U48" s="23" t="s">
        <v>5513</v>
      </c>
      <c r="V48" s="23" t="s">
        <v>1585</v>
      </c>
      <c r="W48" s="206" t="str">
        <f>IFERROR(VLOOKUP(A48,'6-开班明细表'!A:M,8,0),"")</f>
        <v/>
      </c>
      <c r="X48" s="206" t="str">
        <f>IFERROR(VLOOKUP(A48,'6-开班明细表'!A:M,9,0),"")</f>
        <v/>
      </c>
      <c r="Y48" s="206" t="str">
        <f>IFERROR(VLOOKUP(A48,'6-开班明细表'!A:M,10,0),"")</f>
        <v/>
      </c>
      <c r="Z48">
        <f t="shared" si="1"/>
        <v>0</v>
      </c>
      <c r="AA48" t="str">
        <f t="shared" si="2"/>
        <v>陆见燕</v>
      </c>
      <c r="AB48" t="str">
        <f t="shared" si="3"/>
        <v>梁文杰</v>
      </c>
      <c r="AC48" t="str">
        <f t="shared" si="4"/>
        <v>邓秋敏,蒲静娴,邓洋</v>
      </c>
      <c r="AD48" t="str">
        <f t="shared" si="5"/>
        <v>梁文杰</v>
      </c>
      <c r="AE48" t="str">
        <f t="shared" si="6"/>
        <v>邓秋敏,蒲静娴,邓洋</v>
      </c>
      <c r="AF48">
        <f t="shared" si="7"/>
        <v>3</v>
      </c>
      <c r="AG48">
        <f t="shared" si="8"/>
        <v>6</v>
      </c>
      <c r="AH48" s="27">
        <f t="shared" si="9"/>
        <v>42757.626862881945</v>
      </c>
      <c r="AI48" t="str">
        <f t="shared" si="13"/>
        <v/>
      </c>
      <c r="AJ48" t="str">
        <f t="shared" si="10"/>
        <v>广州区</v>
      </c>
      <c r="AK48" s="19" t="str">
        <f>IFERROR(IF(IFERROR(FIND("一",C48),0)&gt;0,"一对一",VLOOKUP(AJ48,班级编码!A:L,8,0)),"")</f>
        <v/>
      </c>
      <c r="AL48" t="str">
        <f t="shared" si="11"/>
        <v/>
      </c>
      <c r="AM48" t="str">
        <f t="shared" si="12"/>
        <v/>
      </c>
    </row>
    <row r="49" spans="1:39">
      <c r="A49" s="23" t="s">
        <v>5516</v>
      </c>
      <c r="B49" s="23" t="s">
        <v>1623</v>
      </c>
      <c r="C49" s="23" t="s">
        <v>461</v>
      </c>
      <c r="D49" s="23" t="s">
        <v>5517</v>
      </c>
      <c r="E49" s="23" t="s">
        <v>11</v>
      </c>
      <c r="F49" s="23" t="s">
        <v>11</v>
      </c>
      <c r="G49" s="23">
        <v>42789.471656863425</v>
      </c>
      <c r="H49" s="23" t="s">
        <v>11</v>
      </c>
      <c r="I49" s="23">
        <v>42900.75</v>
      </c>
      <c r="J49" s="23" t="s">
        <v>11</v>
      </c>
      <c r="K49" s="23" t="s">
        <v>11</v>
      </c>
      <c r="L49" s="23" t="s">
        <v>5353</v>
      </c>
      <c r="M49" s="23" t="s">
        <v>1580</v>
      </c>
      <c r="N49" s="23" t="s">
        <v>1581</v>
      </c>
      <c r="O49" s="23">
        <v>100</v>
      </c>
      <c r="P49" s="23">
        <v>0</v>
      </c>
      <c r="Q49" s="23" t="s">
        <v>1582</v>
      </c>
      <c r="R49" s="23">
        <v>0</v>
      </c>
      <c r="S49" s="23" t="s">
        <v>1583</v>
      </c>
      <c r="T49" s="23" t="s">
        <v>122</v>
      </c>
      <c r="U49" s="23" t="s">
        <v>130</v>
      </c>
      <c r="V49" s="23" t="s">
        <v>1585</v>
      </c>
      <c r="W49" s="206" t="str">
        <f>IFERROR(VLOOKUP(A49,'6-开班明细表'!A:M,8,0),"")</f>
        <v/>
      </c>
      <c r="X49" s="206" t="str">
        <f>IFERROR(VLOOKUP(A49,'6-开班明细表'!A:M,9,0),"")</f>
        <v/>
      </c>
      <c r="Y49" s="206" t="str">
        <f>IFERROR(VLOOKUP(A49,'6-开班明细表'!A:M,10,0),"")</f>
        <v/>
      </c>
      <c r="Z49">
        <f t="shared" si="1"/>
        <v>0</v>
      </c>
      <c r="AA49" t="str">
        <f t="shared" si="2"/>
        <v>陆小红</v>
      </c>
      <c r="AB49" t="str">
        <f t="shared" si="3"/>
        <v>盛佩佩</v>
      </c>
      <c r="AC49" t="str">
        <f t="shared" si="4"/>
        <v>黄小舟,陈明君,陈秋</v>
      </c>
      <c r="AD49" t="str">
        <f t="shared" si="5"/>
        <v>盛佩佩</v>
      </c>
      <c r="AE49" t="str">
        <f t="shared" si="6"/>
        <v>黄小舟,陈明君,陈秋</v>
      </c>
      <c r="AF49">
        <f t="shared" si="7"/>
        <v>3</v>
      </c>
      <c r="AG49">
        <f t="shared" si="8"/>
        <v>6</v>
      </c>
      <c r="AH49" s="27">
        <f t="shared" si="9"/>
        <v>42789.471656863425</v>
      </c>
      <c r="AI49" t="str">
        <f t="shared" si="13"/>
        <v/>
      </c>
      <c r="AJ49" t="str">
        <f t="shared" si="10"/>
        <v>广州区</v>
      </c>
      <c r="AK49" s="19" t="str">
        <f>IFERROR(IF(IFERROR(FIND("一",C49),0)&gt;0,"一对一",VLOOKUP(AJ49,班级编码!A:L,8,0)),"")</f>
        <v/>
      </c>
      <c r="AL49" t="str">
        <f t="shared" si="11"/>
        <v/>
      </c>
      <c r="AM49" t="str">
        <f t="shared" si="12"/>
        <v/>
      </c>
    </row>
    <row r="50" spans="1:39">
      <c r="A50" s="23" t="s">
        <v>5520</v>
      </c>
      <c r="B50" s="23" t="s">
        <v>1623</v>
      </c>
      <c r="C50" s="23" t="s">
        <v>461</v>
      </c>
      <c r="D50" s="23" t="s">
        <v>5521</v>
      </c>
      <c r="E50" s="23" t="s">
        <v>11</v>
      </c>
      <c r="F50" s="23" t="s">
        <v>5395</v>
      </c>
      <c r="G50" s="23">
        <v>42797</v>
      </c>
      <c r="H50" s="23" t="s">
        <v>11</v>
      </c>
      <c r="I50" s="23">
        <v>42923.666666666664</v>
      </c>
      <c r="J50" s="23">
        <v>43894</v>
      </c>
      <c r="K50" s="23" t="s">
        <v>5491</v>
      </c>
      <c r="L50" s="23" t="s">
        <v>5353</v>
      </c>
      <c r="M50" s="23" t="s">
        <v>1580</v>
      </c>
      <c r="N50" s="23" t="s">
        <v>1581</v>
      </c>
      <c r="O50" s="23">
        <v>0</v>
      </c>
      <c r="P50" s="23">
        <v>9</v>
      </c>
      <c r="Q50" s="23" t="s">
        <v>1582</v>
      </c>
      <c r="R50" s="23">
        <v>19</v>
      </c>
      <c r="S50" s="23" t="s">
        <v>1583</v>
      </c>
      <c r="T50" s="23" t="s">
        <v>127</v>
      </c>
      <c r="U50" s="23" t="s">
        <v>127</v>
      </c>
      <c r="V50" s="23" t="s">
        <v>1585</v>
      </c>
      <c r="W50" s="206" t="str">
        <f>IFERROR(VLOOKUP(A50,'6-开班明细表'!A:M,8,0),"")</f>
        <v/>
      </c>
      <c r="X50" s="206" t="str">
        <f>IFERROR(VLOOKUP(A50,'6-开班明细表'!A:M,9,0),"")</f>
        <v/>
      </c>
      <c r="Y50" s="206" t="str">
        <f>IFERROR(VLOOKUP(A50,'6-开班明细表'!A:M,10,0),"")</f>
        <v/>
      </c>
      <c r="Z50">
        <f t="shared" si="1"/>
        <v>0</v>
      </c>
      <c r="AA50" t="str">
        <f t="shared" si="2"/>
        <v>邓洋城</v>
      </c>
      <c r="AB50" t="str">
        <f t="shared" si="3"/>
        <v>张洁华</v>
      </c>
      <c r="AC50" t="str">
        <f t="shared" si="4"/>
        <v>AngelC</v>
      </c>
      <c r="AD50" t="str">
        <f t="shared" si="5"/>
        <v>张洁华</v>
      </c>
      <c r="AE50" t="str">
        <f t="shared" si="6"/>
        <v>AngelC</v>
      </c>
      <c r="AF50">
        <f t="shared" si="7"/>
        <v>3</v>
      </c>
      <c r="AG50">
        <f t="shared" si="8"/>
        <v>6</v>
      </c>
      <c r="AH50" s="27">
        <f t="shared" si="9"/>
        <v>42930</v>
      </c>
      <c r="AI50" t="str">
        <f t="shared" si="13"/>
        <v>周五下午</v>
      </c>
      <c r="AJ50" t="str">
        <f t="shared" si="10"/>
        <v>P2B</v>
      </c>
      <c r="AK50" s="19" t="str">
        <f>IFERROR(IF(IFERROR(FIND("一",C50),0)&gt;0,"一对一",VLOOKUP(AJ50,班级编码!A:L,8,0)),"")</f>
        <v>小高部</v>
      </c>
      <c r="AL50" t="str">
        <f t="shared" si="11"/>
        <v>周五</v>
      </c>
      <c r="AM50" t="str">
        <f t="shared" si="12"/>
        <v>16</v>
      </c>
    </row>
    <row r="51" spans="1:39">
      <c r="A51" s="23" t="s">
        <v>5524</v>
      </c>
      <c r="B51" s="23" t="s">
        <v>1623</v>
      </c>
      <c r="C51" s="23" t="s">
        <v>461</v>
      </c>
      <c r="D51" s="23" t="s">
        <v>5525</v>
      </c>
      <c r="E51" s="23" t="s">
        <v>11</v>
      </c>
      <c r="F51" s="23" t="s">
        <v>5366</v>
      </c>
      <c r="G51" s="23">
        <v>42797</v>
      </c>
      <c r="H51" s="23" t="s">
        <v>11</v>
      </c>
      <c r="I51" s="23">
        <v>42923.666666666664</v>
      </c>
      <c r="J51" s="23">
        <v>42930</v>
      </c>
      <c r="K51" s="23" t="s">
        <v>5491</v>
      </c>
      <c r="L51" s="23" t="s">
        <v>5353</v>
      </c>
      <c r="M51" s="23" t="s">
        <v>1580</v>
      </c>
      <c r="N51" s="23" t="s">
        <v>1581</v>
      </c>
      <c r="O51" s="23">
        <v>0</v>
      </c>
      <c r="P51" s="23">
        <v>6</v>
      </c>
      <c r="Q51" s="23" t="s">
        <v>1582</v>
      </c>
      <c r="R51" s="23">
        <v>19</v>
      </c>
      <c r="S51" s="23" t="s">
        <v>1583</v>
      </c>
      <c r="T51" s="23" t="s">
        <v>127</v>
      </c>
      <c r="U51" s="23" t="s">
        <v>127</v>
      </c>
      <c r="V51" s="23" t="s">
        <v>1585</v>
      </c>
      <c r="W51" s="206" t="str">
        <f>IFERROR(VLOOKUP(A51,'6-开班明细表'!A:M,8,0),"")</f>
        <v/>
      </c>
      <c r="X51" s="206" t="str">
        <f>IFERROR(VLOOKUP(A51,'6-开班明细表'!A:M,9,0),"")</f>
        <v/>
      </c>
      <c r="Y51" s="206" t="str">
        <f>IFERROR(VLOOKUP(A51,'6-开班明细表'!A:M,10,0),"")</f>
        <v/>
      </c>
      <c r="Z51">
        <f t="shared" si="1"/>
        <v>0</v>
      </c>
      <c r="AA51" t="str">
        <f t="shared" si="2"/>
        <v>邓秋敏</v>
      </c>
      <c r="AB51" t="str">
        <f t="shared" si="3"/>
        <v>陈秋金</v>
      </c>
      <c r="AC51" t="str">
        <f t="shared" si="4"/>
        <v>AngelG</v>
      </c>
      <c r="AD51" t="str">
        <f t="shared" si="5"/>
        <v>AngelG</v>
      </c>
      <c r="AE51" t="str">
        <f t="shared" si="6"/>
        <v>陈秋金</v>
      </c>
      <c r="AF51">
        <f t="shared" si="7"/>
        <v>6</v>
      </c>
      <c r="AG51">
        <f t="shared" si="8"/>
        <v>6</v>
      </c>
      <c r="AH51" s="27">
        <f t="shared" si="9"/>
        <v>42930</v>
      </c>
      <c r="AI51" t="str">
        <f t="shared" si="13"/>
        <v>周五下午</v>
      </c>
      <c r="AJ51" t="str">
        <f t="shared" si="10"/>
        <v>P3B</v>
      </c>
      <c r="AK51" s="19" t="str">
        <f>IFERROR(IF(IFERROR(FIND("一",C51),0)&gt;0,"一对一",VLOOKUP(AJ51,班级编码!A:L,8,0)),"")</f>
        <v>小高部</v>
      </c>
      <c r="AL51" t="str">
        <f t="shared" si="11"/>
        <v>周五</v>
      </c>
      <c r="AM51" t="str">
        <f t="shared" si="12"/>
        <v>16</v>
      </c>
    </row>
    <row r="52" spans="1:39">
      <c r="A52" s="23" t="s">
        <v>5526</v>
      </c>
      <c r="B52" s="23" t="s">
        <v>1623</v>
      </c>
      <c r="C52" s="23" t="s">
        <v>461</v>
      </c>
      <c r="D52" s="23" t="s">
        <v>5439</v>
      </c>
      <c r="E52" s="23" t="s">
        <v>11</v>
      </c>
      <c r="F52" s="23" t="s">
        <v>5376</v>
      </c>
      <c r="G52" s="23">
        <v>42797</v>
      </c>
      <c r="H52" s="23" t="s">
        <v>11</v>
      </c>
      <c r="I52" s="23">
        <v>42923.666666666664</v>
      </c>
      <c r="J52" s="23">
        <v>42874</v>
      </c>
      <c r="K52" s="23" t="s">
        <v>5491</v>
      </c>
      <c r="L52" s="23" t="s">
        <v>5353</v>
      </c>
      <c r="M52" s="23" t="s">
        <v>1580</v>
      </c>
      <c r="N52" s="23" t="s">
        <v>1581</v>
      </c>
      <c r="O52" s="23">
        <v>0</v>
      </c>
      <c r="P52" s="23">
        <v>12</v>
      </c>
      <c r="Q52" s="23" t="s">
        <v>1582</v>
      </c>
      <c r="R52" s="23">
        <v>19</v>
      </c>
      <c r="S52" s="23" t="s">
        <v>1583</v>
      </c>
      <c r="T52" s="23" t="s">
        <v>131</v>
      </c>
      <c r="U52" s="23" t="s">
        <v>131</v>
      </c>
      <c r="V52" s="23" t="s">
        <v>1585</v>
      </c>
      <c r="W52" s="206">
        <f>IFERROR(VLOOKUP(A52,'6-开班明细表'!A:M,8,0),"")</f>
        <v>1</v>
      </c>
      <c r="X52" s="206">
        <f>IFERROR(VLOOKUP(A52,'6-开班明细表'!A:M,9,0),"")</f>
        <v>1</v>
      </c>
      <c r="Y52" s="206">
        <f>IFERROR(VLOOKUP(A52,'6-开班明细表'!A:M,10,0),"")</f>
        <v>0.5</v>
      </c>
      <c r="Z52">
        <f t="shared" si="1"/>
        <v>0</v>
      </c>
      <c r="AA52" t="str">
        <f t="shared" si="2"/>
        <v>陈秋金</v>
      </c>
      <c r="AB52" t="str">
        <f t="shared" si="3"/>
        <v>陈明君</v>
      </c>
      <c r="AC52" t="str">
        <f t="shared" si="4"/>
        <v>AngelG</v>
      </c>
      <c r="AD52" t="str">
        <f t="shared" si="5"/>
        <v>AngelG</v>
      </c>
      <c r="AE52" t="str">
        <f t="shared" si="6"/>
        <v>陈明君</v>
      </c>
      <c r="AF52">
        <f t="shared" si="7"/>
        <v>6</v>
      </c>
      <c r="AG52">
        <f t="shared" si="8"/>
        <v>6</v>
      </c>
      <c r="AH52" s="27">
        <f t="shared" si="9"/>
        <v>42930</v>
      </c>
      <c r="AI52" t="str">
        <f t="shared" si="13"/>
        <v>周五下午</v>
      </c>
      <c r="AJ52" t="str">
        <f t="shared" si="10"/>
        <v>P4B</v>
      </c>
      <c r="AK52" s="19" t="str">
        <f>IFERROR(IF(IFERROR(FIND("一",C52),0)&gt;0,"一对一",VLOOKUP(AJ52,班级编码!A:L,8,0)),"")</f>
        <v>小高部</v>
      </c>
      <c r="AL52" t="str">
        <f t="shared" si="11"/>
        <v>周五</v>
      </c>
      <c r="AM52" t="str">
        <f t="shared" si="12"/>
        <v>16</v>
      </c>
    </row>
    <row r="53" spans="1:39">
      <c r="A53" s="23" t="s">
        <v>5528</v>
      </c>
      <c r="B53" s="23" t="s">
        <v>1623</v>
      </c>
      <c r="C53" s="23" t="s">
        <v>1175</v>
      </c>
      <c r="D53" s="23" t="s">
        <v>5529</v>
      </c>
      <c r="E53" s="23" t="s">
        <v>11</v>
      </c>
      <c r="F53" s="23" t="s">
        <v>5423</v>
      </c>
      <c r="G53" s="23">
        <v>42797</v>
      </c>
      <c r="H53" s="23" t="s">
        <v>11</v>
      </c>
      <c r="I53" s="23">
        <v>42881.666666666664</v>
      </c>
      <c r="J53" s="23">
        <v>42875</v>
      </c>
      <c r="K53" s="23" t="s">
        <v>5466</v>
      </c>
      <c r="L53" s="23" t="s">
        <v>1579</v>
      </c>
      <c r="M53" s="23" t="s">
        <v>1580</v>
      </c>
      <c r="N53" s="23" t="s">
        <v>1581</v>
      </c>
      <c r="O53" s="23">
        <v>0</v>
      </c>
      <c r="P53" s="23">
        <v>1</v>
      </c>
      <c r="Q53" s="23" t="s">
        <v>1582</v>
      </c>
      <c r="R53" s="23">
        <v>16</v>
      </c>
      <c r="S53" s="23" t="s">
        <v>1583</v>
      </c>
      <c r="T53" s="23" t="s">
        <v>118</v>
      </c>
      <c r="U53" s="23" t="s">
        <v>130</v>
      </c>
      <c r="V53" s="201" t="s">
        <v>7691</v>
      </c>
      <c r="W53" s="206" t="str">
        <f>IFERROR(VLOOKUP(A53,'6-开班明细表'!A:M,8,0),"")</f>
        <v/>
      </c>
      <c r="X53" s="206" t="str">
        <f>IFERROR(VLOOKUP(A53,'6-开班明细表'!A:M,9,0),"")</f>
        <v/>
      </c>
      <c r="Y53" s="206" t="str">
        <f>IFERROR(VLOOKUP(A53,'6-开班明细表'!A:M,10,0),"")</f>
        <v/>
      </c>
      <c r="Z53">
        <f t="shared" si="1"/>
        <v>0</v>
      </c>
      <c r="AA53" t="str">
        <f t="shared" si="2"/>
        <v>陈明君</v>
      </c>
      <c r="AB53" t="str">
        <f t="shared" si="3"/>
        <v>黄小舟</v>
      </c>
      <c r="AC53" t="str">
        <f t="shared" si="4"/>
        <v>AngelG</v>
      </c>
      <c r="AD53" t="str">
        <f t="shared" si="5"/>
        <v>AngelG</v>
      </c>
      <c r="AE53" t="str">
        <f t="shared" si="6"/>
        <v>黄小舟</v>
      </c>
      <c r="AF53">
        <f t="shared" si="7"/>
        <v>6</v>
      </c>
      <c r="AG53">
        <f t="shared" si="8"/>
        <v>6</v>
      </c>
      <c r="AH53" s="27">
        <f t="shared" si="9"/>
        <v>42909</v>
      </c>
      <c r="AI53" t="str">
        <f t="shared" si="13"/>
        <v>周五下午</v>
      </c>
      <c r="AJ53" t="str">
        <f t="shared" si="10"/>
        <v>P6A</v>
      </c>
      <c r="AK53" s="19" t="str">
        <f>IFERROR(IF(IFERROR(FIND("一",C53),0)&gt;0,"一对一",VLOOKUP(AJ53,班级编码!A:L,8,0)),"")</f>
        <v>初中部</v>
      </c>
      <c r="AL53" t="str">
        <f t="shared" si="11"/>
        <v>周五</v>
      </c>
      <c r="AM53" t="str">
        <f t="shared" si="12"/>
        <v>16</v>
      </c>
    </row>
    <row r="54" spans="1:39">
      <c r="A54" s="23" t="s">
        <v>5530</v>
      </c>
      <c r="B54" s="23" t="s">
        <v>1623</v>
      </c>
      <c r="C54" s="23" t="s">
        <v>459</v>
      </c>
      <c r="D54" s="23" t="s">
        <v>5531</v>
      </c>
      <c r="E54" s="23" t="s">
        <v>11</v>
      </c>
      <c r="F54" s="23" t="s">
        <v>5407</v>
      </c>
      <c r="G54" s="23">
        <v>42797</v>
      </c>
      <c r="H54" s="23" t="s">
        <v>11</v>
      </c>
      <c r="I54" s="23">
        <v>42881.666666666664</v>
      </c>
      <c r="J54" s="23">
        <v>42875</v>
      </c>
      <c r="K54" s="23" t="s">
        <v>5532</v>
      </c>
      <c r="L54" s="23" t="s">
        <v>5450</v>
      </c>
      <c r="M54" s="23" t="s">
        <v>5451</v>
      </c>
      <c r="N54" s="23" t="s">
        <v>1581</v>
      </c>
      <c r="O54" s="23">
        <v>0</v>
      </c>
      <c r="P54" s="23">
        <v>2</v>
      </c>
      <c r="Q54" s="23" t="s">
        <v>1582</v>
      </c>
      <c r="R54" s="23">
        <v>21</v>
      </c>
      <c r="S54" s="23" t="s">
        <v>1583</v>
      </c>
      <c r="T54" s="23" t="s">
        <v>118</v>
      </c>
      <c r="U54" s="23" t="s">
        <v>118</v>
      </c>
      <c r="V54" s="201" t="s">
        <v>7691</v>
      </c>
      <c r="W54" s="206" t="str">
        <f>IFERROR(VLOOKUP(A54,'6-开班明细表'!A:M,8,0),"")</f>
        <v/>
      </c>
      <c r="X54" s="206" t="str">
        <f>IFERROR(VLOOKUP(A54,'6-开班明细表'!A:M,9,0),"")</f>
        <v/>
      </c>
      <c r="Y54" s="206" t="str">
        <f>IFERROR(VLOOKUP(A54,'6-开班明细表'!A:M,10,0),"")</f>
        <v/>
      </c>
      <c r="Z54">
        <f t="shared" si="1"/>
        <v>0</v>
      </c>
      <c r="AA54" t="str">
        <f t="shared" si="2"/>
        <v>邓秋敏</v>
      </c>
      <c r="AB54" t="str">
        <f t="shared" si="3"/>
        <v/>
      </c>
      <c r="AC54" t="str">
        <f t="shared" si="4"/>
        <v>AngelG</v>
      </c>
      <c r="AD54" t="str">
        <f t="shared" si="5"/>
        <v>AngelG</v>
      </c>
      <c r="AE54" t="str">
        <f t="shared" si="6"/>
        <v/>
      </c>
      <c r="AF54">
        <f t="shared" si="7"/>
        <v>6</v>
      </c>
      <c r="AG54">
        <f t="shared" si="8"/>
        <v>6</v>
      </c>
      <c r="AH54" s="27">
        <f t="shared" si="9"/>
        <v>42944</v>
      </c>
      <c r="AI54" t="str">
        <f t="shared" si="13"/>
        <v>周五下午</v>
      </c>
      <c r="AJ54" t="str">
        <f t="shared" si="10"/>
        <v>P3B</v>
      </c>
      <c r="AK54" s="19" t="str">
        <f>IFERROR(IF(IFERROR(FIND("一",C54),0)&gt;0,"一对一",VLOOKUP(AJ54,班级编码!A:L,8,0)),"")</f>
        <v>小高部</v>
      </c>
      <c r="AL54" t="str">
        <f t="shared" si="11"/>
        <v>周五</v>
      </c>
      <c r="AM54" t="str">
        <f t="shared" si="12"/>
        <v>16</v>
      </c>
    </row>
    <row r="55" spans="1:39">
      <c r="A55" s="23" t="s">
        <v>5538</v>
      </c>
      <c r="B55" s="23" t="s">
        <v>1623</v>
      </c>
      <c r="C55" s="23" t="s">
        <v>461</v>
      </c>
      <c r="D55" s="23" t="s">
        <v>5394</v>
      </c>
      <c r="E55" s="23" t="s">
        <v>11</v>
      </c>
      <c r="F55" s="23" t="s">
        <v>5448</v>
      </c>
      <c r="G55" s="23">
        <v>42797</v>
      </c>
      <c r="H55" s="23" t="s">
        <v>11</v>
      </c>
      <c r="I55" s="23">
        <v>42936.666666666664</v>
      </c>
      <c r="J55" s="23">
        <v>43921</v>
      </c>
      <c r="K55" s="23" t="s">
        <v>5491</v>
      </c>
      <c r="L55" s="23" t="s">
        <v>5353</v>
      </c>
      <c r="M55" s="23" t="s">
        <v>1580</v>
      </c>
      <c r="N55" s="23" t="s">
        <v>1581</v>
      </c>
      <c r="O55" s="23">
        <v>0</v>
      </c>
      <c r="P55" s="23">
        <v>13</v>
      </c>
      <c r="Q55" s="23" t="s">
        <v>1582</v>
      </c>
      <c r="R55" s="23">
        <v>19</v>
      </c>
      <c r="S55" s="23" t="s">
        <v>1583</v>
      </c>
      <c r="T55" s="23" t="s">
        <v>276</v>
      </c>
      <c r="U55" s="23" t="s">
        <v>276</v>
      </c>
      <c r="V55" s="23" t="s">
        <v>1585</v>
      </c>
      <c r="W55" s="206" t="str">
        <f>IFERROR(VLOOKUP(A55,'6-开班明细表'!A:M,8,0),"")</f>
        <v/>
      </c>
      <c r="X55" s="206" t="str">
        <f>IFERROR(VLOOKUP(A55,'6-开班明细表'!A:M,9,0),"")</f>
        <v/>
      </c>
      <c r="Y55" s="206" t="str">
        <f>IFERROR(VLOOKUP(A55,'6-开班明细表'!A:M,10,0),"")</f>
        <v/>
      </c>
      <c r="Z55">
        <f t="shared" si="1"/>
        <v>0</v>
      </c>
      <c r="AA55" t="str">
        <f t="shared" si="2"/>
        <v>陆见燕</v>
      </c>
      <c r="AB55" t="str">
        <f t="shared" si="3"/>
        <v>蒲静娴</v>
      </c>
      <c r="AC55" t="str">
        <f t="shared" si="4"/>
        <v>VladeyC</v>
      </c>
      <c r="AD55" t="str">
        <f t="shared" si="5"/>
        <v>蒲静娴</v>
      </c>
      <c r="AE55" t="str">
        <f t="shared" si="6"/>
        <v>VladeyC</v>
      </c>
      <c r="AF55">
        <f t="shared" si="7"/>
        <v>3</v>
      </c>
      <c r="AG55">
        <f t="shared" si="8"/>
        <v>6</v>
      </c>
      <c r="AH55" s="27">
        <f t="shared" si="9"/>
        <v>42930</v>
      </c>
      <c r="AI55" t="str">
        <f t="shared" si="13"/>
        <v>周五下午</v>
      </c>
      <c r="AJ55" t="str">
        <f t="shared" si="10"/>
        <v>P2B</v>
      </c>
      <c r="AK55" s="19" t="str">
        <f>IFERROR(IF(IFERROR(FIND("一",C55),0)&gt;0,"一对一",VLOOKUP(AJ55,班级编码!A:L,8,0)),"")</f>
        <v>小高部</v>
      </c>
      <c r="AL55" t="str">
        <f t="shared" si="11"/>
        <v>周五</v>
      </c>
      <c r="AM55" t="str">
        <f t="shared" si="12"/>
        <v>16</v>
      </c>
    </row>
    <row r="56" spans="1:39">
      <c r="A56" s="23" t="s">
        <v>5539</v>
      </c>
      <c r="B56" s="23" t="s">
        <v>1623</v>
      </c>
      <c r="C56" s="23" t="s">
        <v>461</v>
      </c>
      <c r="D56" s="23" t="s">
        <v>5540</v>
      </c>
      <c r="E56" s="23" t="s">
        <v>11</v>
      </c>
      <c r="F56" s="23" t="s">
        <v>5401</v>
      </c>
      <c r="G56" s="23">
        <v>42797</v>
      </c>
      <c r="H56" s="23" t="s">
        <v>11</v>
      </c>
      <c r="I56" s="23">
        <v>42922.666666666664</v>
      </c>
      <c r="J56" s="23">
        <v>43900</v>
      </c>
      <c r="K56" s="23" t="s">
        <v>5541</v>
      </c>
      <c r="L56" s="23" t="s">
        <v>5353</v>
      </c>
      <c r="M56" s="23" t="s">
        <v>1580</v>
      </c>
      <c r="N56" s="23" t="s">
        <v>1581</v>
      </c>
      <c r="O56" s="23">
        <v>0</v>
      </c>
      <c r="P56" s="23">
        <v>8</v>
      </c>
      <c r="Q56" s="23" t="s">
        <v>1582</v>
      </c>
      <c r="R56" s="23">
        <v>19</v>
      </c>
      <c r="S56" s="23" t="s">
        <v>1583</v>
      </c>
      <c r="T56" s="23" t="s">
        <v>123</v>
      </c>
      <c r="U56" s="23" t="s">
        <v>122</v>
      </c>
      <c r="V56" s="23" t="s">
        <v>1585</v>
      </c>
      <c r="W56" s="206" t="str">
        <f>IFERROR(VLOOKUP(A56,'6-开班明细表'!A:M,8,0),"")</f>
        <v/>
      </c>
      <c r="X56" s="206" t="str">
        <f>IFERROR(VLOOKUP(A56,'6-开班明细表'!A:M,9,0),"")</f>
        <v/>
      </c>
      <c r="Y56" s="206" t="str">
        <f>IFERROR(VLOOKUP(A56,'6-开班明细表'!A:M,10,0),"")</f>
        <v/>
      </c>
      <c r="Z56">
        <f t="shared" si="1"/>
        <v>0</v>
      </c>
      <c r="AA56" t="str">
        <f t="shared" si="2"/>
        <v>蒲静娴</v>
      </c>
      <c r="AB56" t="str">
        <f t="shared" si="3"/>
        <v>盛佩佩</v>
      </c>
      <c r="AC56" t="str">
        <f t="shared" si="4"/>
        <v>AngelC</v>
      </c>
      <c r="AD56" t="str">
        <f t="shared" si="5"/>
        <v>盛佩佩</v>
      </c>
      <c r="AE56" t="str">
        <f t="shared" si="6"/>
        <v>AngelC</v>
      </c>
      <c r="AF56">
        <f t="shared" si="7"/>
        <v>3</v>
      </c>
      <c r="AG56">
        <f t="shared" si="8"/>
        <v>6</v>
      </c>
      <c r="AH56" s="27">
        <f t="shared" si="9"/>
        <v>42930</v>
      </c>
      <c r="AI56" t="str">
        <f t="shared" si="13"/>
        <v>周四下午</v>
      </c>
      <c r="AJ56" t="str">
        <f t="shared" si="10"/>
        <v>P01</v>
      </c>
      <c r="AK56" s="19" t="str">
        <f>IFERROR(IF(IFERROR(FIND("一",C56),0)&gt;0,"一对一",VLOOKUP(AJ56,班级编码!A:L,8,0)),"")</f>
        <v>小初部</v>
      </c>
      <c r="AL56" t="str">
        <f t="shared" si="11"/>
        <v>周四</v>
      </c>
      <c r="AM56" t="str">
        <f t="shared" si="12"/>
        <v>16</v>
      </c>
    </row>
    <row r="57" spans="1:39">
      <c r="A57" s="23" t="s">
        <v>5544</v>
      </c>
      <c r="B57" s="23" t="s">
        <v>1623</v>
      </c>
      <c r="C57" s="23" t="s">
        <v>452</v>
      </c>
      <c r="D57" s="23" t="s">
        <v>5545</v>
      </c>
      <c r="E57" s="23" t="s">
        <v>11</v>
      </c>
      <c r="F57" s="23" t="s">
        <v>5361</v>
      </c>
      <c r="G57" s="23">
        <v>42805</v>
      </c>
      <c r="H57" s="23" t="s">
        <v>11</v>
      </c>
      <c r="I57" s="23">
        <v>42917.375</v>
      </c>
      <c r="J57" s="23">
        <v>42909</v>
      </c>
      <c r="K57" s="23" t="s">
        <v>5377</v>
      </c>
      <c r="L57" s="23" t="s">
        <v>1579</v>
      </c>
      <c r="M57" s="23" t="s">
        <v>1580</v>
      </c>
      <c r="N57" s="23" t="s">
        <v>1581</v>
      </c>
      <c r="O57" s="23">
        <v>16</v>
      </c>
      <c r="P57" s="23">
        <v>12</v>
      </c>
      <c r="Q57" s="23" t="s">
        <v>5368</v>
      </c>
      <c r="R57" s="23">
        <v>16</v>
      </c>
      <c r="S57" s="23" t="s">
        <v>1583</v>
      </c>
      <c r="T57" s="23" t="s">
        <v>120</v>
      </c>
      <c r="U57" s="23" t="s">
        <v>120</v>
      </c>
      <c r="V57" s="23" t="s">
        <v>1585</v>
      </c>
      <c r="W57" s="206" t="str">
        <f>IFERROR(VLOOKUP(A57,'6-开班明细表'!A:M,8,0),"")</f>
        <v/>
      </c>
      <c r="X57" s="206" t="str">
        <f>IFERROR(VLOOKUP(A57,'6-开班明细表'!A:M,9,0),"")</f>
        <v/>
      </c>
      <c r="Y57" s="206" t="str">
        <f>IFERROR(VLOOKUP(A57,'6-开班明细表'!A:M,10,0),"")</f>
        <v/>
      </c>
      <c r="Z57">
        <f t="shared" si="1"/>
        <v>0</v>
      </c>
      <c r="AA57" t="str">
        <f t="shared" si="2"/>
        <v>温美珍</v>
      </c>
      <c r="AB57" t="str">
        <f t="shared" si="3"/>
        <v>陈明君</v>
      </c>
      <c r="AC57" t="str">
        <f t="shared" si="4"/>
        <v>Juliet</v>
      </c>
      <c r="AD57" t="str">
        <f t="shared" si="5"/>
        <v>陈明君</v>
      </c>
      <c r="AE57" t="str">
        <f t="shared" si="6"/>
        <v>Juliet</v>
      </c>
      <c r="AF57">
        <f t="shared" si="7"/>
        <v>3</v>
      </c>
      <c r="AG57">
        <f t="shared" si="8"/>
        <v>6</v>
      </c>
      <c r="AH57" s="27">
        <f t="shared" si="9"/>
        <v>42917</v>
      </c>
      <c r="AI57" t="str">
        <f t="shared" si="13"/>
        <v>周六上午</v>
      </c>
      <c r="AJ57" t="str">
        <f t="shared" si="10"/>
        <v>P6A</v>
      </c>
      <c r="AK57" s="19" t="str">
        <f>IFERROR(IF(IFERROR(FIND("一",C57),0)&gt;0,"一对一",VLOOKUP(AJ57,班级编码!A:L,8,0)),"")</f>
        <v>初中部</v>
      </c>
      <c r="AL57" t="str">
        <f t="shared" si="11"/>
        <v>周六</v>
      </c>
      <c r="AM57" t="str">
        <f t="shared" si="12"/>
        <v>09</v>
      </c>
    </row>
    <row r="58" spans="1:39">
      <c r="A58" s="23" t="s">
        <v>5549</v>
      </c>
      <c r="B58" s="23" t="s">
        <v>1623</v>
      </c>
      <c r="C58" s="23" t="s">
        <v>452</v>
      </c>
      <c r="D58" s="23" t="s">
        <v>5550</v>
      </c>
      <c r="E58" s="23" t="s">
        <v>11</v>
      </c>
      <c r="F58" s="23" t="s">
        <v>5423</v>
      </c>
      <c r="G58" s="23">
        <v>42805</v>
      </c>
      <c r="H58" s="23" t="s">
        <v>11</v>
      </c>
      <c r="I58" s="23">
        <v>42910.583333333328</v>
      </c>
      <c r="J58" s="23">
        <v>42881</v>
      </c>
      <c r="K58" s="23" t="s">
        <v>5432</v>
      </c>
      <c r="L58" s="23" t="s">
        <v>1579</v>
      </c>
      <c r="M58" s="23" t="s">
        <v>1580</v>
      </c>
      <c r="N58" s="23" t="s">
        <v>1581</v>
      </c>
      <c r="O58" s="23">
        <v>16</v>
      </c>
      <c r="P58" s="23">
        <v>8</v>
      </c>
      <c r="Q58" s="23" t="s">
        <v>5358</v>
      </c>
      <c r="R58" s="23">
        <v>16</v>
      </c>
      <c r="S58" s="23" t="s">
        <v>1583</v>
      </c>
      <c r="T58" s="23" t="s">
        <v>119</v>
      </c>
      <c r="U58" s="23" t="s">
        <v>119</v>
      </c>
      <c r="V58" s="23" t="s">
        <v>1585</v>
      </c>
      <c r="W58" s="206" t="str">
        <f>IFERROR(VLOOKUP(A58,'6-开班明细表'!A:M,8,0),"")</f>
        <v/>
      </c>
      <c r="X58" s="206" t="str">
        <f>IFERROR(VLOOKUP(A58,'6-开班明细表'!A:M,9,0),"")</f>
        <v/>
      </c>
      <c r="Y58" s="206" t="str">
        <f>IFERROR(VLOOKUP(A58,'6-开班明细表'!A:M,10,0),"")</f>
        <v/>
      </c>
      <c r="Z58">
        <f t="shared" si="1"/>
        <v>0</v>
      </c>
      <c r="AA58" t="str">
        <f t="shared" si="2"/>
        <v>梁文杰</v>
      </c>
      <c r="AB58" t="str">
        <f t="shared" si="3"/>
        <v>邓秋敏</v>
      </c>
      <c r="AC58" t="str">
        <f t="shared" si="4"/>
        <v>AngelG</v>
      </c>
      <c r="AD58" t="str">
        <f t="shared" si="5"/>
        <v>邓秋敏</v>
      </c>
      <c r="AE58" t="str">
        <f t="shared" si="6"/>
        <v>AngelG</v>
      </c>
      <c r="AF58">
        <f t="shared" si="7"/>
        <v>3</v>
      </c>
      <c r="AG58">
        <f t="shared" si="8"/>
        <v>6</v>
      </c>
      <c r="AH58" s="27">
        <f t="shared" si="9"/>
        <v>42917</v>
      </c>
      <c r="AI58" t="str">
        <f t="shared" si="13"/>
        <v>周六下午</v>
      </c>
      <c r="AJ58" t="str">
        <f t="shared" si="10"/>
        <v>J1B</v>
      </c>
      <c r="AK58" s="19" t="str">
        <f>IFERROR(IF(IFERROR(FIND("一",C58),0)&gt;0,"一对一",VLOOKUP(AJ58,班级编码!A:L,8,0)),"")</f>
        <v>初中部</v>
      </c>
      <c r="AL58" t="str">
        <f t="shared" si="11"/>
        <v>周六</v>
      </c>
      <c r="AM58" t="str">
        <f t="shared" si="12"/>
        <v>14</v>
      </c>
    </row>
    <row r="59" spans="1:39">
      <c r="A59" s="23" t="s">
        <v>5552</v>
      </c>
      <c r="B59" s="23" t="s">
        <v>1623</v>
      </c>
      <c r="C59" s="23" t="s">
        <v>452</v>
      </c>
      <c r="D59" s="23" t="s">
        <v>5553</v>
      </c>
      <c r="E59" s="23" t="s">
        <v>11</v>
      </c>
      <c r="F59" s="23" t="s">
        <v>5418</v>
      </c>
      <c r="G59" s="23">
        <v>42806</v>
      </c>
      <c r="H59" s="23" t="s">
        <v>11</v>
      </c>
      <c r="I59" s="23">
        <v>42925.375</v>
      </c>
      <c r="J59" s="23">
        <v>42868</v>
      </c>
      <c r="K59" s="23" t="s">
        <v>5372</v>
      </c>
      <c r="L59" s="23" t="s">
        <v>1579</v>
      </c>
      <c r="M59" s="23" t="s">
        <v>1580</v>
      </c>
      <c r="N59" s="23" t="s">
        <v>1581</v>
      </c>
      <c r="O59" s="23">
        <v>16</v>
      </c>
      <c r="P59" s="23">
        <v>11</v>
      </c>
      <c r="Q59" s="23" t="s">
        <v>5383</v>
      </c>
      <c r="R59" s="23">
        <v>16</v>
      </c>
      <c r="S59" s="23" t="s">
        <v>1583</v>
      </c>
      <c r="T59" s="23" t="s">
        <v>121</v>
      </c>
      <c r="U59" s="23" t="s">
        <v>121</v>
      </c>
      <c r="V59" s="23" t="s">
        <v>1585</v>
      </c>
      <c r="W59" s="206">
        <f>IFERROR(VLOOKUP(A59,'6-开班明细表'!A:M,8,0),"")</f>
        <v>1.5</v>
      </c>
      <c r="X59" s="206">
        <f>IFERROR(VLOOKUP(A59,'6-开班明细表'!A:M,9,0),"")</f>
        <v>1</v>
      </c>
      <c r="Y59" s="206">
        <f>IFERROR(VLOOKUP(A59,'6-开班明细表'!A:M,10,0),"")</f>
        <v>0.5</v>
      </c>
      <c r="Z59">
        <f t="shared" si="1"/>
        <v>0</v>
      </c>
      <c r="AA59" t="str">
        <f t="shared" si="2"/>
        <v>陈秋金</v>
      </c>
      <c r="AB59" t="str">
        <f t="shared" si="3"/>
        <v>陈明君</v>
      </c>
      <c r="AC59" t="str">
        <f t="shared" si="4"/>
        <v>Juliet</v>
      </c>
      <c r="AD59" t="str">
        <f t="shared" si="5"/>
        <v>陈明君</v>
      </c>
      <c r="AE59" t="str">
        <f t="shared" si="6"/>
        <v>Juliet</v>
      </c>
      <c r="AF59">
        <f t="shared" si="7"/>
        <v>3</v>
      </c>
      <c r="AG59">
        <f t="shared" si="8"/>
        <v>6</v>
      </c>
      <c r="AH59" s="27">
        <f t="shared" si="9"/>
        <v>42918</v>
      </c>
      <c r="AI59" t="str">
        <f t="shared" si="13"/>
        <v>周日上午</v>
      </c>
      <c r="AJ59" t="str">
        <f t="shared" si="10"/>
        <v>P4B</v>
      </c>
      <c r="AK59" s="19" t="str">
        <f>IFERROR(IF(IFERROR(FIND("一",C59),0)&gt;0,"一对一",VLOOKUP(AJ59,班级编码!A:L,8,0)),"")</f>
        <v>小高部</v>
      </c>
      <c r="AL59" t="str">
        <f t="shared" si="11"/>
        <v>周日</v>
      </c>
      <c r="AM59" t="str">
        <f t="shared" si="12"/>
        <v>09</v>
      </c>
    </row>
    <row r="60" spans="1:39">
      <c r="A60" s="23" t="s">
        <v>5554</v>
      </c>
      <c r="B60" s="23" t="s">
        <v>1623</v>
      </c>
      <c r="C60" s="23" t="s">
        <v>452</v>
      </c>
      <c r="D60" s="23" t="s">
        <v>5381</v>
      </c>
      <c r="E60" s="23" t="s">
        <v>11</v>
      </c>
      <c r="F60" s="23" t="s">
        <v>5382</v>
      </c>
      <c r="G60" s="23">
        <v>42806</v>
      </c>
      <c r="H60" s="23" t="s">
        <v>11</v>
      </c>
      <c r="I60" s="23">
        <v>42925.375</v>
      </c>
      <c r="J60" s="23">
        <v>44267</v>
      </c>
      <c r="K60" s="23" t="s">
        <v>5372</v>
      </c>
      <c r="L60" s="23" t="s">
        <v>1579</v>
      </c>
      <c r="M60" s="23" t="s">
        <v>1580</v>
      </c>
      <c r="N60" s="23" t="s">
        <v>1581</v>
      </c>
      <c r="O60" s="23">
        <v>0</v>
      </c>
      <c r="P60" s="23">
        <v>9</v>
      </c>
      <c r="Q60" s="23" t="s">
        <v>1582</v>
      </c>
      <c r="R60" s="23">
        <v>16</v>
      </c>
      <c r="S60" s="23" t="s">
        <v>1583</v>
      </c>
      <c r="T60" s="23" t="s">
        <v>121</v>
      </c>
      <c r="U60" s="23" t="s">
        <v>121</v>
      </c>
      <c r="V60" s="23" t="s">
        <v>1585</v>
      </c>
      <c r="W60" s="206" t="str">
        <f>IFERROR(VLOOKUP(A60,'6-开班明细表'!A:M,8,0),"")</f>
        <v/>
      </c>
      <c r="X60" s="206" t="str">
        <f>IFERROR(VLOOKUP(A60,'6-开班明细表'!A:M,9,0),"")</f>
        <v/>
      </c>
      <c r="Y60" s="206" t="str">
        <f>IFERROR(VLOOKUP(A60,'6-开班明细表'!A:M,10,0),"")</f>
        <v/>
      </c>
      <c r="Z60">
        <f t="shared" si="1"/>
        <v>0</v>
      </c>
      <c r="AA60" t="str">
        <f t="shared" si="2"/>
        <v>蒲静娴</v>
      </c>
      <c r="AB60" t="str">
        <f t="shared" si="3"/>
        <v>张洁华</v>
      </c>
      <c r="AC60" t="str">
        <f t="shared" si="4"/>
        <v>VladeyC</v>
      </c>
      <c r="AD60" t="str">
        <f t="shared" si="5"/>
        <v>VladeyC</v>
      </c>
      <c r="AE60" t="str">
        <f t="shared" si="6"/>
        <v>张洁华</v>
      </c>
      <c r="AF60">
        <f t="shared" si="7"/>
        <v>7</v>
      </c>
      <c r="AG60">
        <f t="shared" si="8"/>
        <v>7</v>
      </c>
      <c r="AH60" s="27">
        <f t="shared" si="9"/>
        <v>42918</v>
      </c>
      <c r="AI60" t="str">
        <f t="shared" si="13"/>
        <v>周日上午</v>
      </c>
      <c r="AJ60" t="str">
        <f t="shared" si="10"/>
        <v>P01</v>
      </c>
      <c r="AK60" s="19" t="str">
        <f>IFERROR(IF(IFERROR(FIND("一",C60),0)&gt;0,"一对一",VLOOKUP(AJ60,班级编码!A:L,8,0)),"")</f>
        <v>小初部</v>
      </c>
      <c r="AL60" t="str">
        <f t="shared" si="11"/>
        <v>周日</v>
      </c>
      <c r="AM60" t="str">
        <f t="shared" si="12"/>
        <v>09</v>
      </c>
    </row>
    <row r="61" spans="1:39">
      <c r="A61" s="23" t="s">
        <v>5566</v>
      </c>
      <c r="B61" s="23" t="s">
        <v>1623</v>
      </c>
      <c r="C61" s="23" t="s">
        <v>1175</v>
      </c>
      <c r="D61" s="23" t="s">
        <v>5567</v>
      </c>
      <c r="E61" s="23" t="s">
        <v>11</v>
      </c>
      <c r="F61" s="23" t="s">
        <v>5415</v>
      </c>
      <c r="G61" s="23">
        <v>42819</v>
      </c>
      <c r="H61" s="23" t="s">
        <v>11</v>
      </c>
      <c r="I61" s="23">
        <v>42916.666666666664</v>
      </c>
      <c r="J61" s="23">
        <v>42875</v>
      </c>
      <c r="K61" s="23" t="s">
        <v>5466</v>
      </c>
      <c r="L61" s="23" t="s">
        <v>1579</v>
      </c>
      <c r="M61" s="23" t="s">
        <v>1580</v>
      </c>
      <c r="N61" s="23" t="s">
        <v>1581</v>
      </c>
      <c r="O61" s="23">
        <v>0</v>
      </c>
      <c r="P61" s="23">
        <v>5</v>
      </c>
      <c r="Q61" s="23" t="s">
        <v>1582</v>
      </c>
      <c r="R61" s="23">
        <v>16</v>
      </c>
      <c r="S61" s="23" t="s">
        <v>1583</v>
      </c>
      <c r="T61" s="23" t="s">
        <v>120</v>
      </c>
      <c r="U61" s="23" t="s">
        <v>120</v>
      </c>
      <c r="V61" s="201" t="s">
        <v>7691</v>
      </c>
      <c r="W61" s="206" t="str">
        <f>IFERROR(VLOOKUP(A61,'6-开班明细表'!A:M,8,0),"")</f>
        <v/>
      </c>
      <c r="X61" s="206" t="str">
        <f>IFERROR(VLOOKUP(A61,'6-开班明细表'!A:M,9,0),"")</f>
        <v/>
      </c>
      <c r="Y61" s="206" t="str">
        <f>IFERROR(VLOOKUP(A61,'6-开班明细表'!A:M,10,0),"")</f>
        <v/>
      </c>
      <c r="Z61">
        <f t="shared" si="1"/>
        <v>0</v>
      </c>
      <c r="AA61" t="str">
        <f t="shared" si="2"/>
        <v>杨秋涌</v>
      </c>
      <c r="AB61" t="str">
        <f t="shared" si="3"/>
        <v>梁文杰</v>
      </c>
      <c r="AC61" t="str">
        <f t="shared" si="4"/>
        <v>Yanis</v>
      </c>
      <c r="AD61" t="str">
        <f t="shared" si="5"/>
        <v>Yanis</v>
      </c>
      <c r="AE61" t="str">
        <f t="shared" si="6"/>
        <v>梁文杰</v>
      </c>
      <c r="AF61">
        <f t="shared" si="7"/>
        <v>5</v>
      </c>
      <c r="AG61">
        <f t="shared" si="8"/>
        <v>5</v>
      </c>
      <c r="AH61" s="27">
        <f t="shared" si="9"/>
        <v>42931</v>
      </c>
      <c r="AI61" t="str">
        <f t="shared" si="13"/>
        <v>周五下午</v>
      </c>
      <c r="AJ61" t="str">
        <f t="shared" si="10"/>
        <v>P6A</v>
      </c>
      <c r="AK61" s="19" t="str">
        <f>IFERROR(IF(IFERROR(FIND("一",C61),0)&gt;0,"一对一",VLOOKUP(AJ61,班级编码!A:L,8,0)),"")</f>
        <v>初中部</v>
      </c>
      <c r="AL61" t="str">
        <f t="shared" si="11"/>
        <v>周五</v>
      </c>
      <c r="AM61" t="str">
        <f t="shared" si="12"/>
        <v>16</v>
      </c>
    </row>
    <row r="62" spans="1:39">
      <c r="A62" s="23" t="s">
        <v>5568</v>
      </c>
      <c r="B62" s="23" t="s">
        <v>1623</v>
      </c>
      <c r="C62" s="23" t="s">
        <v>459</v>
      </c>
      <c r="D62" s="23" t="s">
        <v>5569</v>
      </c>
      <c r="E62" s="23" t="s">
        <v>11</v>
      </c>
      <c r="F62" s="23" t="s">
        <v>11</v>
      </c>
      <c r="G62" s="23">
        <v>42824.728612812498</v>
      </c>
      <c r="H62" s="23" t="s">
        <v>11</v>
      </c>
      <c r="I62" s="23">
        <v>42818.375</v>
      </c>
      <c r="J62" s="23" t="s">
        <v>11</v>
      </c>
      <c r="K62" s="23" t="s">
        <v>11</v>
      </c>
      <c r="L62" s="23" t="s">
        <v>5450</v>
      </c>
      <c r="M62" s="23" t="s">
        <v>5451</v>
      </c>
      <c r="N62" s="23" t="s">
        <v>1581</v>
      </c>
      <c r="O62" s="23">
        <v>100</v>
      </c>
      <c r="P62" s="23">
        <v>0</v>
      </c>
      <c r="Q62" s="23" t="s">
        <v>1582</v>
      </c>
      <c r="R62" s="23">
        <v>0</v>
      </c>
      <c r="S62" s="23" t="s">
        <v>1583</v>
      </c>
      <c r="T62" s="23" t="s">
        <v>1538</v>
      </c>
      <c r="U62" s="23" t="s">
        <v>1584</v>
      </c>
      <c r="V62" s="23" t="s">
        <v>1585</v>
      </c>
      <c r="W62" s="206" t="str">
        <f>IFERROR(VLOOKUP(A62,'6-开班明细表'!A:M,8,0),"")</f>
        <v/>
      </c>
      <c r="X62" s="206" t="str">
        <f>IFERROR(VLOOKUP(A62,'6-开班明细表'!A:M,9,0),"")</f>
        <v/>
      </c>
      <c r="Y62" s="206" t="str">
        <f>IFERROR(VLOOKUP(A62,'6-开班明细表'!A:M,10,0),"")</f>
        <v/>
      </c>
      <c r="Z62">
        <f t="shared" si="1"/>
        <v>0</v>
      </c>
      <c r="AA62" t="str">
        <f t="shared" si="2"/>
        <v>陈秋金</v>
      </c>
      <c r="AB62" t="str">
        <f t="shared" si="3"/>
        <v/>
      </c>
      <c r="AC62" t="str">
        <f t="shared" si="4"/>
        <v/>
      </c>
      <c r="AD62" t="str">
        <f t="shared" si="5"/>
        <v/>
      </c>
      <c r="AE62" t="str">
        <f t="shared" si="6"/>
        <v/>
      </c>
      <c r="AF62">
        <f t="shared" si="7"/>
        <v>0</v>
      </c>
      <c r="AG62">
        <f t="shared" si="8"/>
        <v>0</v>
      </c>
      <c r="AH62" s="27">
        <f t="shared" si="9"/>
        <v>42824.728612812498</v>
      </c>
      <c r="AI62" t="str">
        <f t="shared" si="13"/>
        <v/>
      </c>
      <c r="AJ62" t="str">
        <f t="shared" si="10"/>
        <v>广州区</v>
      </c>
      <c r="AK62" s="19" t="str">
        <f>IFERROR(IF(IFERROR(FIND("一",C62),0)&gt;0,"一对一",VLOOKUP(AJ62,班级编码!A:L,8,0)),"")</f>
        <v/>
      </c>
      <c r="AL62" t="str">
        <f t="shared" si="11"/>
        <v/>
      </c>
      <c r="AM62" t="str">
        <f t="shared" si="12"/>
        <v/>
      </c>
    </row>
    <row r="63" spans="1:39">
      <c r="A63" s="23" t="s">
        <v>5573</v>
      </c>
      <c r="B63" s="23" t="s">
        <v>1623</v>
      </c>
      <c r="C63" s="23" t="s">
        <v>464</v>
      </c>
      <c r="D63" s="23" t="s">
        <v>5574</v>
      </c>
      <c r="E63" s="23" t="s">
        <v>11</v>
      </c>
      <c r="F63" s="23" t="s">
        <v>5448</v>
      </c>
      <c r="G63" s="23">
        <v>42841</v>
      </c>
      <c r="H63" s="23" t="s">
        <v>11</v>
      </c>
      <c r="I63" s="23">
        <v>42924.666666666664</v>
      </c>
      <c r="J63" s="23">
        <v>42931</v>
      </c>
      <c r="K63" s="23" t="s">
        <v>5449</v>
      </c>
      <c r="L63" s="23" t="s">
        <v>5450</v>
      </c>
      <c r="M63" s="23" t="s">
        <v>5451</v>
      </c>
      <c r="N63" s="23" t="s">
        <v>1581</v>
      </c>
      <c r="O63" s="23">
        <v>0</v>
      </c>
      <c r="P63" s="23">
        <v>9</v>
      </c>
      <c r="Q63" s="23" t="s">
        <v>1582</v>
      </c>
      <c r="R63" s="23">
        <v>21</v>
      </c>
      <c r="S63" s="23" t="s">
        <v>1583</v>
      </c>
      <c r="T63" s="23" t="s">
        <v>118</v>
      </c>
      <c r="U63" s="23" t="s">
        <v>118</v>
      </c>
      <c r="V63" s="23" t="s">
        <v>1585</v>
      </c>
      <c r="W63" s="206" t="str">
        <f>IFERROR(VLOOKUP(A63,'6-开班明细表'!A:M,8,0),"")</f>
        <v/>
      </c>
      <c r="X63" s="206" t="str">
        <f>IFERROR(VLOOKUP(A63,'6-开班明细表'!A:M,9,0),"")</f>
        <v/>
      </c>
      <c r="Y63" s="206" t="str">
        <f>IFERROR(VLOOKUP(A63,'6-开班明细表'!A:M,10,0),"")</f>
        <v/>
      </c>
      <c r="Z63">
        <f t="shared" si="1"/>
        <v>0</v>
      </c>
      <c r="AA63" t="str">
        <f t="shared" si="2"/>
        <v>蒲静娴</v>
      </c>
      <c r="AB63" t="str">
        <f t="shared" si="3"/>
        <v/>
      </c>
      <c r="AC63" t="str">
        <f t="shared" si="4"/>
        <v>VladeyC</v>
      </c>
      <c r="AD63" t="str">
        <f t="shared" si="5"/>
        <v>VladeyC</v>
      </c>
      <c r="AE63" t="str">
        <f t="shared" si="6"/>
        <v/>
      </c>
      <c r="AF63">
        <f t="shared" si="7"/>
        <v>7</v>
      </c>
      <c r="AG63">
        <f t="shared" si="8"/>
        <v>7</v>
      </c>
      <c r="AH63" s="27">
        <f t="shared" si="9"/>
        <v>42988</v>
      </c>
      <c r="AI63" t="str">
        <f t="shared" si="13"/>
        <v>周六下午</v>
      </c>
      <c r="AJ63" t="str">
        <f t="shared" si="10"/>
        <v>K01</v>
      </c>
      <c r="AK63" s="19" t="str">
        <f>IFERROR(IF(IFERROR(FIND("一",C63),0)&gt;0,"一对一",VLOOKUP(AJ63,班级编码!A:L,8,0)),"")</f>
        <v>幼儿部</v>
      </c>
      <c r="AL63" t="str">
        <f>LEFT(K63,2)</f>
        <v>周六</v>
      </c>
      <c r="AM63" t="str">
        <f t="shared" si="12"/>
        <v>16</v>
      </c>
    </row>
    <row r="64" spans="1:39">
      <c r="A64" s="23" t="s">
        <v>5575</v>
      </c>
      <c r="B64" s="23" t="s">
        <v>1623</v>
      </c>
      <c r="C64" s="23" t="s">
        <v>464</v>
      </c>
      <c r="D64" s="23" t="s">
        <v>5574</v>
      </c>
      <c r="E64" s="23" t="s">
        <v>11</v>
      </c>
      <c r="F64" s="23" t="s">
        <v>5448</v>
      </c>
      <c r="G64" s="23">
        <v>42833</v>
      </c>
      <c r="H64" s="23" t="s">
        <v>11</v>
      </c>
      <c r="I64" s="23">
        <v>42925.583333333328</v>
      </c>
      <c r="J64" s="23">
        <v>42903</v>
      </c>
      <c r="K64" s="23" t="s">
        <v>5576</v>
      </c>
      <c r="L64" s="23" t="s">
        <v>5450</v>
      </c>
      <c r="M64" s="23" t="s">
        <v>5451</v>
      </c>
      <c r="N64" s="23" t="s">
        <v>1581</v>
      </c>
      <c r="O64" s="23">
        <v>0</v>
      </c>
      <c r="P64" s="23">
        <v>10</v>
      </c>
      <c r="Q64" s="23" t="s">
        <v>1582</v>
      </c>
      <c r="R64" s="23">
        <v>21</v>
      </c>
      <c r="S64" s="23" t="s">
        <v>1583</v>
      </c>
      <c r="T64" s="23" t="s">
        <v>118</v>
      </c>
      <c r="U64" s="23" t="s">
        <v>118</v>
      </c>
      <c r="V64" s="23" t="s">
        <v>1585</v>
      </c>
      <c r="W64" s="206" t="str">
        <f>IFERROR(VLOOKUP(A64,'6-开班明细表'!A:M,8,0),"")</f>
        <v/>
      </c>
      <c r="X64" s="206" t="str">
        <f>IFERROR(VLOOKUP(A64,'6-开班明细表'!A:M,9,0),"")</f>
        <v/>
      </c>
      <c r="Y64" s="206" t="str">
        <f>IFERROR(VLOOKUP(A64,'6-开班明细表'!A:M,10,0),"")</f>
        <v/>
      </c>
      <c r="Z64">
        <f t="shared" si="1"/>
        <v>0</v>
      </c>
      <c r="AA64" t="str">
        <f t="shared" si="2"/>
        <v>蒲静娴</v>
      </c>
      <c r="AB64" t="str">
        <f t="shared" si="3"/>
        <v/>
      </c>
      <c r="AC64" t="str">
        <f t="shared" si="4"/>
        <v>VladeyC</v>
      </c>
      <c r="AD64" t="str">
        <f t="shared" si="5"/>
        <v>VladeyC</v>
      </c>
      <c r="AE64" t="str">
        <f t="shared" si="6"/>
        <v/>
      </c>
      <c r="AF64">
        <f t="shared" si="7"/>
        <v>7</v>
      </c>
      <c r="AG64">
        <f t="shared" si="8"/>
        <v>7</v>
      </c>
      <c r="AH64" s="27">
        <f t="shared" si="9"/>
        <v>42980</v>
      </c>
      <c r="AI64" t="str">
        <f t="shared" si="13"/>
        <v>周日下午</v>
      </c>
      <c r="AJ64" t="str">
        <f t="shared" si="10"/>
        <v>K01</v>
      </c>
      <c r="AK64" s="19" t="str">
        <f>IFERROR(IF(IFERROR(FIND("一",C64),0)&gt;0,"一对一",VLOOKUP(AJ64,班级编码!A:L,8,0)),"")</f>
        <v>幼儿部</v>
      </c>
      <c r="AL64" t="str">
        <f>LEFT(K64,2)</f>
        <v>周日</v>
      </c>
      <c r="AM64" t="str">
        <f t="shared" si="12"/>
        <v>14</v>
      </c>
    </row>
    <row r="65" spans="1:39">
      <c r="A65" s="23" t="s">
        <v>5577</v>
      </c>
      <c r="B65" s="23" t="s">
        <v>1623</v>
      </c>
      <c r="C65" s="23" t="s">
        <v>459</v>
      </c>
      <c r="D65" s="23" t="s">
        <v>5457</v>
      </c>
      <c r="E65" s="23" t="s">
        <v>11</v>
      </c>
      <c r="F65" s="23" t="s">
        <v>5448</v>
      </c>
      <c r="G65" s="23">
        <v>42880</v>
      </c>
      <c r="H65" s="23" t="s">
        <v>11</v>
      </c>
      <c r="I65" s="23">
        <v>42922.75</v>
      </c>
      <c r="J65" s="23">
        <v>42994</v>
      </c>
      <c r="K65" s="23" t="s">
        <v>5455</v>
      </c>
      <c r="L65" s="23" t="s">
        <v>5450</v>
      </c>
      <c r="M65" s="23" t="s">
        <v>5451</v>
      </c>
      <c r="N65" s="23" t="s">
        <v>1581</v>
      </c>
      <c r="O65" s="23">
        <v>16</v>
      </c>
      <c r="P65" s="23">
        <v>10</v>
      </c>
      <c r="Q65" s="23" t="s">
        <v>5388</v>
      </c>
      <c r="R65" s="23">
        <v>21</v>
      </c>
      <c r="S65" s="23" t="s">
        <v>1583</v>
      </c>
      <c r="T65" s="23" t="s">
        <v>1566</v>
      </c>
      <c r="U65" s="23" t="s">
        <v>1566</v>
      </c>
      <c r="V65" s="23" t="s">
        <v>1585</v>
      </c>
      <c r="W65" s="206" t="str">
        <f>IFERROR(VLOOKUP(A65,'6-开班明细表'!A:M,8,0),"")</f>
        <v/>
      </c>
      <c r="X65" s="206" t="str">
        <f>IFERROR(VLOOKUP(A65,'6-开班明细表'!A:M,9,0),"")</f>
        <v/>
      </c>
      <c r="Y65" s="206" t="str">
        <f>IFERROR(VLOOKUP(A65,'6-开班明细表'!A:M,10,0),"")</f>
        <v/>
      </c>
      <c r="Z65">
        <f t="shared" si="1"/>
        <v>0</v>
      </c>
      <c r="AA65" t="str">
        <f t="shared" si="2"/>
        <v>张洁华</v>
      </c>
      <c r="AB65" t="str">
        <f t="shared" si="3"/>
        <v/>
      </c>
      <c r="AC65" t="str">
        <f t="shared" si="4"/>
        <v>AngelC</v>
      </c>
      <c r="AD65" t="str">
        <f t="shared" si="5"/>
        <v>AngelC</v>
      </c>
      <c r="AE65" t="str">
        <f t="shared" si="6"/>
        <v/>
      </c>
      <c r="AF65">
        <f t="shared" si="7"/>
        <v>6</v>
      </c>
      <c r="AG65">
        <f t="shared" si="8"/>
        <v>6</v>
      </c>
      <c r="AH65" s="27">
        <f t="shared" si="9"/>
        <v>43027</v>
      </c>
      <c r="AI65" t="str">
        <f t="shared" si="13"/>
        <v>周四晚上</v>
      </c>
      <c r="AJ65" t="str">
        <f t="shared" si="10"/>
        <v>K01</v>
      </c>
      <c r="AK65" s="19" t="str">
        <f>IFERROR(IF(IFERROR(FIND("一",C65),0)&gt;0,"一对一",VLOOKUP(AJ65,班级编码!A:L,8,0)),"")</f>
        <v>幼儿部</v>
      </c>
      <c r="AL65" t="str">
        <f t="shared" si="11"/>
        <v>周四</v>
      </c>
      <c r="AM65" t="str">
        <f t="shared" si="12"/>
        <v>18</v>
      </c>
    </row>
    <row r="66" spans="1:39">
      <c r="A66" s="23" t="s">
        <v>5578</v>
      </c>
      <c r="B66" s="23" t="s">
        <v>1623</v>
      </c>
      <c r="C66" s="23" t="s">
        <v>464</v>
      </c>
      <c r="D66" s="23" t="s">
        <v>5579</v>
      </c>
      <c r="E66" s="23" t="s">
        <v>11</v>
      </c>
      <c r="F66" s="23" t="s">
        <v>11</v>
      </c>
      <c r="G66" s="23">
        <v>42887.671950266202</v>
      </c>
      <c r="H66" s="23" t="s">
        <v>11</v>
      </c>
      <c r="I66" s="23">
        <v>42883.375</v>
      </c>
      <c r="J66" s="23" t="s">
        <v>11</v>
      </c>
      <c r="K66" s="23" t="s">
        <v>11</v>
      </c>
      <c r="L66" s="23" t="s">
        <v>5450</v>
      </c>
      <c r="M66" s="23" t="s">
        <v>5451</v>
      </c>
      <c r="N66" s="23" t="s">
        <v>1581</v>
      </c>
      <c r="O66" s="23">
        <v>100</v>
      </c>
      <c r="P66" s="23">
        <v>0</v>
      </c>
      <c r="Q66" s="23" t="s">
        <v>1582</v>
      </c>
      <c r="R66" s="23">
        <v>0</v>
      </c>
      <c r="S66" s="23" t="s">
        <v>1583</v>
      </c>
      <c r="T66" s="23" t="s">
        <v>1556</v>
      </c>
      <c r="U66" s="23" t="s">
        <v>1584</v>
      </c>
      <c r="V66" s="23" t="s">
        <v>1585</v>
      </c>
      <c r="W66" s="206" t="str">
        <f>IFERROR(VLOOKUP(A66,'6-开班明细表'!A:M,8,0),"")</f>
        <v/>
      </c>
      <c r="X66" s="206" t="str">
        <f>IFERROR(VLOOKUP(A66,'6-开班明细表'!A:M,9,0),"")</f>
        <v/>
      </c>
      <c r="Y66" s="206" t="str">
        <f>IFERROR(VLOOKUP(A66,'6-开班明细表'!A:M,10,0),"")</f>
        <v/>
      </c>
      <c r="Z66">
        <f t="shared" si="1"/>
        <v>0</v>
      </c>
      <c r="AA66" t="str">
        <f t="shared" si="2"/>
        <v>陆小红</v>
      </c>
      <c r="AB66" t="str">
        <f t="shared" si="3"/>
        <v/>
      </c>
      <c r="AC66" t="str">
        <f t="shared" si="4"/>
        <v/>
      </c>
      <c r="AD66" t="str">
        <f t="shared" si="5"/>
        <v/>
      </c>
      <c r="AE66" t="str">
        <f t="shared" si="6"/>
        <v/>
      </c>
      <c r="AF66">
        <f t="shared" si="7"/>
        <v>0</v>
      </c>
      <c r="AG66">
        <f t="shared" si="8"/>
        <v>0</v>
      </c>
      <c r="AH66" s="27">
        <f t="shared" si="9"/>
        <v>42887.671950266202</v>
      </c>
      <c r="AI66" t="str">
        <f t="shared" ref="AI66:AI97" si="14">IF(IFERROR(FIND("一",C66),0)&gt;0,"一对一",IFERROR(AL66&amp;VLOOKUP(AM66,AP:AQ,2),""))</f>
        <v/>
      </c>
      <c r="AJ66" t="str">
        <f t="shared" si="10"/>
        <v>广州区</v>
      </c>
      <c r="AK66" s="19" t="str">
        <f>IFERROR(IF(IFERROR(FIND("一",C66),0)&gt;0,"一对一",VLOOKUP(AJ66,班级编码!A:L,8,0)),"")</f>
        <v/>
      </c>
      <c r="AL66" t="str">
        <f t="shared" si="11"/>
        <v/>
      </c>
      <c r="AM66" t="str">
        <f t="shared" si="12"/>
        <v/>
      </c>
    </row>
    <row r="67" spans="1:39">
      <c r="A67" s="23" t="s">
        <v>5580</v>
      </c>
      <c r="B67" s="23" t="s">
        <v>1623</v>
      </c>
      <c r="C67" s="23" t="s">
        <v>459</v>
      </c>
      <c r="D67" s="23" t="s">
        <v>5581</v>
      </c>
      <c r="E67" s="23" t="s">
        <v>11</v>
      </c>
      <c r="F67" s="23" t="s">
        <v>5448</v>
      </c>
      <c r="G67" s="23">
        <v>42886</v>
      </c>
      <c r="H67" s="23" t="s">
        <v>11</v>
      </c>
      <c r="I67" s="23">
        <v>42921.75</v>
      </c>
      <c r="J67" s="23">
        <v>43008</v>
      </c>
      <c r="K67" s="23" t="s">
        <v>5582</v>
      </c>
      <c r="L67" s="23" t="s">
        <v>5450</v>
      </c>
      <c r="M67" s="23" t="s">
        <v>5451</v>
      </c>
      <c r="N67" s="23" t="s">
        <v>1581</v>
      </c>
      <c r="O67" s="23">
        <v>0</v>
      </c>
      <c r="P67" s="23">
        <v>11</v>
      </c>
      <c r="Q67" s="23" t="s">
        <v>1582</v>
      </c>
      <c r="R67" s="23">
        <v>21</v>
      </c>
      <c r="S67" s="23" t="s">
        <v>1583</v>
      </c>
      <c r="T67" s="23" t="s">
        <v>1566</v>
      </c>
      <c r="U67" s="23" t="s">
        <v>1566</v>
      </c>
      <c r="V67" s="23" t="s">
        <v>1585</v>
      </c>
      <c r="W67" s="206" t="str">
        <f>IFERROR(VLOOKUP(A67,'6-开班明细表'!A:M,8,0),"")</f>
        <v/>
      </c>
      <c r="X67" s="206" t="str">
        <f>IFERROR(VLOOKUP(A67,'6-开班明细表'!A:M,9,0),"")</f>
        <v/>
      </c>
      <c r="Y67" s="206" t="str">
        <f>IFERROR(VLOOKUP(A67,'6-开班明细表'!A:M,10,0),"")</f>
        <v/>
      </c>
      <c r="Z67">
        <f t="shared" ref="Z67:Z130" si="15">IF(SUM(W67:Y67)=0,0,SUM(W67:Y67)-IF(A67="","",VALUE(LEFT(L67,2*LEN(L67)-LENB(L67)))))</f>
        <v>0</v>
      </c>
      <c r="AA67" t="str">
        <f t="shared" ref="AA67:AA130" si="16">IFERROR(LEFT(D67,FIND(",",D67)-1),D67)</f>
        <v>蒲静娴</v>
      </c>
      <c r="AB67" t="str">
        <f t="shared" ref="AB67:AB130" si="17">IF(AF67=AG67,AE67,AD67)</f>
        <v/>
      </c>
      <c r="AC67" t="str">
        <f t="shared" ref="AC67:AC130" si="18">IF(AF67=AG67,AD67,AE67)</f>
        <v>AngelC</v>
      </c>
      <c r="AD67" t="str">
        <f t="shared" ref="AD67:AD130" si="19">IFERROR(MID(D67,FIND(",",D67)+1,FIND("@",SUBSTITUTE(D67,",","@",2))-FIND(",",D67)-1),IF(ISERROR(FIND(",",D67)),"",MID(D67,FIND(",",D67)+1,20)))</f>
        <v>AngelC</v>
      </c>
      <c r="AE67" t="str">
        <f t="shared" ref="AE67:AE130" si="20">IFERROR(MID(D67,FIND("@",SUBSTITUTE(D67,",","@",2))+1,10),"")</f>
        <v/>
      </c>
      <c r="AF67">
        <f t="shared" ref="AF67:AF130" si="21">LEN(AD67)</f>
        <v>6</v>
      </c>
      <c r="AG67">
        <f t="shared" ref="AG67:AG130" si="22">LENB(AD67)</f>
        <v>6</v>
      </c>
      <c r="AH67" s="27">
        <f t="shared" ref="AH67:AH130" si="23">R67*7+G67</f>
        <v>43033</v>
      </c>
      <c r="AI67" t="str">
        <f t="shared" si="14"/>
        <v>周三晚上</v>
      </c>
      <c r="AJ67" t="str">
        <f t="shared" ref="AJ67:AJ130" si="24">IF(IFERROR(FIND("一",C67),0)&gt;0,"一对一",LEFT(A67,3))</f>
        <v>K01</v>
      </c>
      <c r="AK67" s="19" t="str">
        <f>IFERROR(IF(IFERROR(FIND("一",C67),0)&gt;0,"一对一",VLOOKUP(AJ67,班级编码!A:L,8,0)),"")</f>
        <v>幼儿部</v>
      </c>
      <c r="AL67" t="str">
        <f t="shared" ref="AL67:AL130" si="25">LEFT(K67,2)</f>
        <v>周三</v>
      </c>
      <c r="AM67" t="str">
        <f t="shared" ref="AM67:AM130" si="26">MID(K67,3,2)</f>
        <v>18</v>
      </c>
    </row>
    <row r="68" spans="1:39">
      <c r="A68" s="23" t="s">
        <v>5583</v>
      </c>
      <c r="B68" s="23" t="s">
        <v>1623</v>
      </c>
      <c r="C68" s="23" t="s">
        <v>452</v>
      </c>
      <c r="D68" s="23" t="s">
        <v>5584</v>
      </c>
      <c r="E68" s="23" t="s">
        <v>11</v>
      </c>
      <c r="F68" s="23" t="s">
        <v>5387</v>
      </c>
      <c r="G68" s="23">
        <v>42896</v>
      </c>
      <c r="H68" s="23" t="s">
        <v>11</v>
      </c>
      <c r="I68" s="23">
        <v>42936.583333333328</v>
      </c>
      <c r="J68" s="23">
        <v>43018</v>
      </c>
      <c r="K68" s="23" t="s">
        <v>5432</v>
      </c>
      <c r="L68" s="23" t="s">
        <v>1579</v>
      </c>
      <c r="M68" s="23" t="s">
        <v>1580</v>
      </c>
      <c r="N68" s="23" t="s">
        <v>1581</v>
      </c>
      <c r="O68" s="23">
        <v>16</v>
      </c>
      <c r="P68" s="23">
        <v>8</v>
      </c>
      <c r="Q68" s="23" t="s">
        <v>5358</v>
      </c>
      <c r="R68" s="23">
        <v>16</v>
      </c>
      <c r="S68" s="23" t="s">
        <v>1583</v>
      </c>
      <c r="T68" s="23" t="s">
        <v>118</v>
      </c>
      <c r="U68" s="23" t="s">
        <v>118</v>
      </c>
      <c r="V68" s="23" t="s">
        <v>1585</v>
      </c>
      <c r="W68" s="206" t="str">
        <f>IFERROR(VLOOKUP(A68,'6-开班明细表'!A:M,8,0),"")</f>
        <v/>
      </c>
      <c r="X68" s="206" t="str">
        <f>IFERROR(VLOOKUP(A68,'6-开班明细表'!A:M,9,0),"")</f>
        <v/>
      </c>
      <c r="Y68" s="206" t="str">
        <f>IFERROR(VLOOKUP(A68,'6-开班明细表'!A:M,10,0),"")</f>
        <v/>
      </c>
      <c r="Z68">
        <f t="shared" si="15"/>
        <v>0</v>
      </c>
      <c r="AA68" t="str">
        <f t="shared" si="16"/>
        <v>陈爱玲</v>
      </c>
      <c r="AB68" t="str">
        <f t="shared" si="17"/>
        <v>陆小红</v>
      </c>
      <c r="AC68" t="str">
        <f t="shared" si="18"/>
        <v>VladeyC</v>
      </c>
      <c r="AD68" t="str">
        <f t="shared" si="19"/>
        <v>陆小红</v>
      </c>
      <c r="AE68" t="str">
        <f t="shared" si="20"/>
        <v>VladeyC</v>
      </c>
      <c r="AF68">
        <f t="shared" si="21"/>
        <v>3</v>
      </c>
      <c r="AG68">
        <f t="shared" si="22"/>
        <v>6</v>
      </c>
      <c r="AH68" s="27">
        <f t="shared" si="23"/>
        <v>43008</v>
      </c>
      <c r="AI68" t="str">
        <f t="shared" si="14"/>
        <v>周六下午</v>
      </c>
      <c r="AJ68" t="str">
        <f t="shared" si="24"/>
        <v>P1A</v>
      </c>
      <c r="AK68" s="19" t="str">
        <f>IFERROR(IF(IFERROR(FIND("一",C68),0)&gt;0,"一对一",VLOOKUP(AJ68,班级编码!A:L,8,0)),"")</f>
        <v>小初部</v>
      </c>
      <c r="AL68" t="str">
        <f t="shared" si="25"/>
        <v>周六</v>
      </c>
      <c r="AM68" t="str">
        <f t="shared" si="26"/>
        <v>14</v>
      </c>
    </row>
    <row r="69" spans="1:39">
      <c r="A69" s="23" t="s">
        <v>6793</v>
      </c>
      <c r="B69" s="23" t="s">
        <v>1623</v>
      </c>
      <c r="C69" s="23" t="s">
        <v>1175</v>
      </c>
      <c r="D69" s="23" t="s">
        <v>7648</v>
      </c>
      <c r="E69" s="23" t="s">
        <v>11</v>
      </c>
      <c r="F69" s="23" t="s">
        <v>5371</v>
      </c>
      <c r="G69" s="23">
        <v>42909</v>
      </c>
      <c r="H69" s="23" t="s">
        <v>11</v>
      </c>
      <c r="I69" s="23">
        <v>42923.666666666664</v>
      </c>
      <c r="J69" s="23">
        <v>43070</v>
      </c>
      <c r="K69" s="23" t="s">
        <v>5466</v>
      </c>
      <c r="L69" s="23" t="s">
        <v>1579</v>
      </c>
      <c r="M69" s="23" t="s">
        <v>1580</v>
      </c>
      <c r="N69" s="23" t="s">
        <v>1581</v>
      </c>
      <c r="O69" s="23">
        <v>0</v>
      </c>
      <c r="P69" s="23">
        <v>14</v>
      </c>
      <c r="Q69" s="23" t="s">
        <v>1582</v>
      </c>
      <c r="R69" s="23">
        <v>16</v>
      </c>
      <c r="S69" s="23" t="s">
        <v>1583</v>
      </c>
      <c r="T69" s="23" t="s">
        <v>1538</v>
      </c>
      <c r="U69" s="23" t="s">
        <v>1538</v>
      </c>
      <c r="V69" s="201" t="s">
        <v>7692</v>
      </c>
      <c r="W69" s="206">
        <f>IFERROR(VLOOKUP(A69,'6-开班明细表'!A:M,8,0),"")</f>
        <v>1.5</v>
      </c>
      <c r="X69" s="206">
        <f>IFERROR(VLOOKUP(A69,'6-开班明细表'!A:M,9,0),"")</f>
        <v>1</v>
      </c>
      <c r="Y69" s="206">
        <f>IFERROR(VLOOKUP(A69,'6-开班明细表'!A:M,10,0),"")</f>
        <v>0.5</v>
      </c>
      <c r="Z69">
        <f t="shared" si="15"/>
        <v>0</v>
      </c>
      <c r="AA69" t="str">
        <f t="shared" si="16"/>
        <v>杨秋涌</v>
      </c>
      <c r="AB69" t="str">
        <f t="shared" si="17"/>
        <v>梁文杰</v>
      </c>
      <c r="AC69" t="str">
        <f t="shared" si="18"/>
        <v>AngelG</v>
      </c>
      <c r="AD69" t="str">
        <f t="shared" si="19"/>
        <v>梁文杰</v>
      </c>
      <c r="AE69" t="str">
        <f t="shared" si="20"/>
        <v>AngelG</v>
      </c>
      <c r="AF69">
        <f t="shared" si="21"/>
        <v>3</v>
      </c>
      <c r="AG69">
        <f t="shared" si="22"/>
        <v>6</v>
      </c>
      <c r="AH69" s="27">
        <f t="shared" si="23"/>
        <v>43021</v>
      </c>
      <c r="AI69" t="str">
        <f t="shared" si="14"/>
        <v>周五下午</v>
      </c>
      <c r="AJ69" t="str">
        <f t="shared" si="24"/>
        <v>J1A</v>
      </c>
      <c r="AK69" s="19" t="str">
        <f>IFERROR(IF(IFERROR(FIND("一",C69),0)&gt;0,"一对一",VLOOKUP(AJ69,班级编码!A:L,8,0)),"")</f>
        <v>初中部</v>
      </c>
      <c r="AL69" t="str">
        <f t="shared" si="25"/>
        <v>周五</v>
      </c>
      <c r="AM69" t="str">
        <f t="shared" si="26"/>
        <v>16</v>
      </c>
    </row>
    <row r="70" spans="1:39">
      <c r="A70" s="23" t="s">
        <v>6797</v>
      </c>
      <c r="B70" s="23" t="s">
        <v>1623</v>
      </c>
      <c r="C70" s="23" t="s">
        <v>461</v>
      </c>
      <c r="D70" s="23" t="s">
        <v>5515</v>
      </c>
      <c r="E70" s="23" t="s">
        <v>11</v>
      </c>
      <c r="F70" s="23" t="s">
        <v>5407</v>
      </c>
      <c r="G70" s="23">
        <v>42888</v>
      </c>
      <c r="H70" s="23" t="s">
        <v>11</v>
      </c>
      <c r="I70" s="23">
        <v>42923.666666666664</v>
      </c>
      <c r="J70" s="23">
        <v>43000</v>
      </c>
      <c r="K70" s="23" t="s">
        <v>5491</v>
      </c>
      <c r="L70" s="23" t="s">
        <v>5353</v>
      </c>
      <c r="M70" s="23" t="s">
        <v>1580</v>
      </c>
      <c r="N70" s="23" t="s">
        <v>1581</v>
      </c>
      <c r="O70" s="23">
        <v>0</v>
      </c>
      <c r="P70" s="23">
        <v>10</v>
      </c>
      <c r="Q70" s="23" t="s">
        <v>1582</v>
      </c>
      <c r="R70" s="23">
        <v>19</v>
      </c>
      <c r="S70" s="23" t="s">
        <v>1583</v>
      </c>
      <c r="T70" s="23" t="s">
        <v>1538</v>
      </c>
      <c r="U70" s="23" t="s">
        <v>1538</v>
      </c>
      <c r="V70" s="23" t="s">
        <v>1585</v>
      </c>
      <c r="W70" s="206">
        <f>IFERROR(VLOOKUP(A70,'6-开班明细表'!A:M,8,0),"")</f>
        <v>1</v>
      </c>
      <c r="X70" s="206">
        <f>IFERROR(VLOOKUP(A70,'6-开班明细表'!A:M,9,0),"")</f>
        <v>1</v>
      </c>
      <c r="Y70" s="206">
        <f>IFERROR(VLOOKUP(A70,'6-开班明细表'!A:M,10,0),"")</f>
        <v>0.5</v>
      </c>
      <c r="Z70">
        <f t="shared" si="15"/>
        <v>0</v>
      </c>
      <c r="AA70" t="str">
        <f t="shared" si="16"/>
        <v>邓秋敏</v>
      </c>
      <c r="AB70" t="str">
        <f t="shared" si="17"/>
        <v>梁文杰</v>
      </c>
      <c r="AC70" t="str">
        <f t="shared" si="18"/>
        <v>AngelG</v>
      </c>
      <c r="AD70" t="str">
        <f t="shared" si="19"/>
        <v>AngelG</v>
      </c>
      <c r="AE70" t="str">
        <f t="shared" si="20"/>
        <v>梁文杰</v>
      </c>
      <c r="AF70">
        <f t="shared" si="21"/>
        <v>6</v>
      </c>
      <c r="AG70">
        <f t="shared" si="22"/>
        <v>6</v>
      </c>
      <c r="AH70" s="27">
        <f t="shared" si="23"/>
        <v>43021</v>
      </c>
      <c r="AI70" t="str">
        <f t="shared" si="14"/>
        <v>周五下午</v>
      </c>
      <c r="AJ70" t="str">
        <f t="shared" si="24"/>
        <v>P4A</v>
      </c>
      <c r="AK70" s="19" t="str">
        <f>IFERROR(IF(IFERROR(FIND("一",C70),0)&gt;0,"一对一",VLOOKUP(AJ70,班级编码!A:L,8,0)),"")</f>
        <v>小高部</v>
      </c>
      <c r="AL70" t="str">
        <f t="shared" si="25"/>
        <v>周五</v>
      </c>
      <c r="AM70" t="str">
        <f t="shared" si="26"/>
        <v>16</v>
      </c>
    </row>
    <row r="71" spans="1:39">
      <c r="A71" s="23" t="s">
        <v>6970</v>
      </c>
      <c r="B71" s="23" t="s">
        <v>1623</v>
      </c>
      <c r="C71" s="23" t="s">
        <v>452</v>
      </c>
      <c r="D71" s="23" t="s">
        <v>5403</v>
      </c>
      <c r="E71" s="23" t="s">
        <v>11</v>
      </c>
      <c r="F71" s="23" t="s">
        <v>5351</v>
      </c>
      <c r="G71" s="23">
        <v>42862</v>
      </c>
      <c r="H71" s="23" t="s">
        <v>11</v>
      </c>
      <c r="I71" s="23">
        <v>42925.375</v>
      </c>
      <c r="J71" s="23">
        <v>42999</v>
      </c>
      <c r="K71" s="23" t="s">
        <v>5372</v>
      </c>
      <c r="L71" s="23" t="s">
        <v>1579</v>
      </c>
      <c r="M71" s="23" t="s">
        <v>1580</v>
      </c>
      <c r="N71" s="23" t="s">
        <v>1581</v>
      </c>
      <c r="O71" s="23">
        <v>0</v>
      </c>
      <c r="P71" s="23">
        <v>13</v>
      </c>
      <c r="Q71" s="23" t="s">
        <v>1582</v>
      </c>
      <c r="R71" s="23">
        <v>16</v>
      </c>
      <c r="S71" s="23" t="s">
        <v>1583</v>
      </c>
      <c r="T71" s="23" t="s">
        <v>1546</v>
      </c>
      <c r="U71" s="23" t="s">
        <v>1546</v>
      </c>
      <c r="V71" s="23" t="s">
        <v>1585</v>
      </c>
      <c r="W71" s="206" t="str">
        <f>IFERROR(VLOOKUP(A71,'6-开班明细表'!A:M,8,0),"")</f>
        <v/>
      </c>
      <c r="X71" s="206" t="str">
        <f>IFERROR(VLOOKUP(A71,'6-开班明细表'!A:M,9,0),"")</f>
        <v/>
      </c>
      <c r="Y71" s="206" t="str">
        <f>IFERROR(VLOOKUP(A71,'6-开班明细表'!A:M,10,0),"")</f>
        <v/>
      </c>
      <c r="Z71">
        <f t="shared" si="15"/>
        <v>0</v>
      </c>
      <c r="AA71" t="str">
        <f t="shared" si="16"/>
        <v>陆小红</v>
      </c>
      <c r="AB71" t="str">
        <f t="shared" si="17"/>
        <v>邓洋城</v>
      </c>
      <c r="AC71" t="str">
        <f t="shared" si="18"/>
        <v>VladeyC</v>
      </c>
      <c r="AD71" t="str">
        <f t="shared" si="19"/>
        <v>VladeyC</v>
      </c>
      <c r="AE71" t="str">
        <f t="shared" si="20"/>
        <v>邓洋城</v>
      </c>
      <c r="AF71">
        <f t="shared" si="21"/>
        <v>7</v>
      </c>
      <c r="AG71">
        <f t="shared" si="22"/>
        <v>7</v>
      </c>
      <c r="AH71" s="27">
        <f t="shared" si="23"/>
        <v>42974</v>
      </c>
      <c r="AI71" t="str">
        <f t="shared" si="14"/>
        <v>周日上午</v>
      </c>
      <c r="AJ71" t="str">
        <f t="shared" si="24"/>
        <v>P1A</v>
      </c>
      <c r="AK71" s="19" t="str">
        <f>IFERROR(IF(IFERROR(FIND("一",C71),0)&gt;0,"一对一",VLOOKUP(AJ71,班级编码!A:L,8,0)),"")</f>
        <v>小初部</v>
      </c>
      <c r="AL71" t="str">
        <f t="shared" si="25"/>
        <v>周日</v>
      </c>
      <c r="AM71" t="str">
        <f t="shared" si="26"/>
        <v>09</v>
      </c>
    </row>
    <row r="72" spans="1:39">
      <c r="A72" s="23" t="s">
        <v>6784</v>
      </c>
      <c r="B72" s="23" t="s">
        <v>1623</v>
      </c>
      <c r="C72" s="23" t="s">
        <v>461</v>
      </c>
      <c r="D72" s="23" t="s">
        <v>5360</v>
      </c>
      <c r="E72" s="23" t="s">
        <v>11</v>
      </c>
      <c r="F72" s="23" t="s">
        <v>5361</v>
      </c>
      <c r="G72" s="23">
        <v>42859</v>
      </c>
      <c r="H72" s="23" t="s">
        <v>11</v>
      </c>
      <c r="I72" s="23">
        <v>42936.75</v>
      </c>
      <c r="J72" s="23">
        <v>43013</v>
      </c>
      <c r="K72" s="23" t="s">
        <v>7649</v>
      </c>
      <c r="L72" s="23" t="s">
        <v>5353</v>
      </c>
      <c r="M72" s="23" t="s">
        <v>1580</v>
      </c>
      <c r="N72" s="23" t="s">
        <v>1581</v>
      </c>
      <c r="O72" s="23">
        <v>0</v>
      </c>
      <c r="P72" s="23">
        <v>9</v>
      </c>
      <c r="Q72" s="23" t="s">
        <v>1582</v>
      </c>
      <c r="R72" s="23">
        <v>19</v>
      </c>
      <c r="S72" s="23" t="s">
        <v>1583</v>
      </c>
      <c r="T72" s="23" t="s">
        <v>1751</v>
      </c>
      <c r="U72" s="23" t="s">
        <v>1751</v>
      </c>
      <c r="V72" s="23" t="s">
        <v>1585</v>
      </c>
      <c r="W72" s="206">
        <f>IFERROR(VLOOKUP(A72,'6-开班明细表'!A:M,8,0),"")</f>
        <v>1</v>
      </c>
      <c r="X72" s="206">
        <f>IFERROR(VLOOKUP(A72,'6-开班明细表'!A:M,9,0),"")</f>
        <v>1</v>
      </c>
      <c r="Y72" s="206">
        <f>IFERROR(VLOOKUP(A72,'6-开班明细表'!A:M,10,0),"")</f>
        <v>0.5</v>
      </c>
      <c r="Z72">
        <f t="shared" si="15"/>
        <v>0</v>
      </c>
      <c r="AA72" t="str">
        <f t="shared" si="16"/>
        <v>陈明君</v>
      </c>
      <c r="AB72" t="str">
        <f t="shared" si="17"/>
        <v>邓秋敏</v>
      </c>
      <c r="AC72" t="str">
        <f t="shared" si="18"/>
        <v>AngelG</v>
      </c>
      <c r="AD72" t="str">
        <f t="shared" si="19"/>
        <v>邓秋敏</v>
      </c>
      <c r="AE72" t="str">
        <f t="shared" si="20"/>
        <v>AngelG</v>
      </c>
      <c r="AF72">
        <f t="shared" si="21"/>
        <v>3</v>
      </c>
      <c r="AG72">
        <f t="shared" si="22"/>
        <v>6</v>
      </c>
      <c r="AH72" s="27">
        <f t="shared" si="23"/>
        <v>42992</v>
      </c>
      <c r="AI72" t="str">
        <f t="shared" si="14"/>
        <v>周四晚上</v>
      </c>
      <c r="AJ72" t="str">
        <f t="shared" si="24"/>
        <v>P4A</v>
      </c>
      <c r="AK72" s="19" t="str">
        <f>IFERROR(IF(IFERROR(FIND("一",C72),0)&gt;0,"一对一",VLOOKUP(AJ72,班级编码!A:L,8,0)),"")</f>
        <v>小高部</v>
      </c>
      <c r="AL72" t="str">
        <f t="shared" si="25"/>
        <v>周四</v>
      </c>
      <c r="AM72" t="str">
        <f t="shared" si="26"/>
        <v>18</v>
      </c>
    </row>
    <row r="73" spans="1:39">
      <c r="A73" s="23" t="s">
        <v>6789</v>
      </c>
      <c r="B73" s="23" t="s">
        <v>1623</v>
      </c>
      <c r="C73" s="23" t="s">
        <v>461</v>
      </c>
      <c r="D73" s="23" t="s">
        <v>7650</v>
      </c>
      <c r="E73" s="23" t="s">
        <v>11</v>
      </c>
      <c r="F73" s="23" t="s">
        <v>5361</v>
      </c>
      <c r="G73" s="23">
        <v>42923</v>
      </c>
      <c r="H73" s="23" t="s">
        <v>11</v>
      </c>
      <c r="I73" s="23">
        <v>42936.6875</v>
      </c>
      <c r="J73" s="23">
        <v>43049</v>
      </c>
      <c r="K73" s="23" t="s">
        <v>5593</v>
      </c>
      <c r="L73" s="23" t="s">
        <v>5353</v>
      </c>
      <c r="M73" s="23" t="s">
        <v>1580</v>
      </c>
      <c r="N73" s="23" t="s">
        <v>1581</v>
      </c>
      <c r="O73" s="23">
        <v>0</v>
      </c>
      <c r="P73" s="23">
        <v>8</v>
      </c>
      <c r="Q73" s="23" t="s">
        <v>1582</v>
      </c>
      <c r="R73" s="23">
        <v>19</v>
      </c>
      <c r="S73" s="23" t="s">
        <v>1583</v>
      </c>
      <c r="T73" s="23" t="s">
        <v>1751</v>
      </c>
      <c r="U73" s="23" t="s">
        <v>1751</v>
      </c>
      <c r="V73" s="201" t="s">
        <v>7691</v>
      </c>
      <c r="W73" s="206">
        <f>IFERROR(VLOOKUP(A73,'6-开班明细表'!A:M,8,0),"")</f>
        <v>1</v>
      </c>
      <c r="X73" s="206">
        <f>IFERROR(VLOOKUP(A73,'6-开班明细表'!A:M,9,0),"")</f>
        <v>1</v>
      </c>
      <c r="Y73" s="206">
        <f>IFERROR(VLOOKUP(A73,'6-开班明细表'!A:M,10,0),"")</f>
        <v>0.5</v>
      </c>
      <c r="Z73">
        <f t="shared" si="15"/>
        <v>0</v>
      </c>
      <c r="AA73" t="str">
        <f t="shared" si="16"/>
        <v>陈明君</v>
      </c>
      <c r="AB73" t="str">
        <f t="shared" si="17"/>
        <v>张伟杰</v>
      </c>
      <c r="AC73" t="str">
        <f t="shared" si="18"/>
        <v>AngelG</v>
      </c>
      <c r="AD73" t="str">
        <f t="shared" si="19"/>
        <v>AngelG</v>
      </c>
      <c r="AE73" t="str">
        <f t="shared" si="20"/>
        <v>张伟杰</v>
      </c>
      <c r="AF73">
        <f t="shared" si="21"/>
        <v>6</v>
      </c>
      <c r="AG73">
        <f t="shared" si="22"/>
        <v>6</v>
      </c>
      <c r="AH73" s="27">
        <f t="shared" si="23"/>
        <v>43056</v>
      </c>
      <c r="AI73" t="str">
        <f t="shared" si="14"/>
        <v>周五下午</v>
      </c>
      <c r="AJ73" t="str">
        <f t="shared" si="24"/>
        <v>P4B</v>
      </c>
      <c r="AK73" s="19" t="str">
        <f>IFERROR(IF(IFERROR(FIND("一",C73),0)&gt;0,"一对一",VLOOKUP(AJ73,班级编码!A:L,8,0)),"")</f>
        <v>小高部</v>
      </c>
      <c r="AL73" t="str">
        <f t="shared" si="25"/>
        <v>周五</v>
      </c>
      <c r="AM73" t="str">
        <f t="shared" si="26"/>
        <v>16</v>
      </c>
    </row>
    <row r="74" spans="1:39">
      <c r="A74" s="23" t="s">
        <v>6803</v>
      </c>
      <c r="B74" s="23" t="s">
        <v>1623</v>
      </c>
      <c r="C74" s="23" t="s">
        <v>452</v>
      </c>
      <c r="D74" s="23" t="s">
        <v>5439</v>
      </c>
      <c r="E74" s="23" t="s">
        <v>11</v>
      </c>
      <c r="F74" s="23" t="s">
        <v>5366</v>
      </c>
      <c r="G74" s="23">
        <v>42840</v>
      </c>
      <c r="H74" s="23" t="s">
        <v>11</v>
      </c>
      <c r="I74" s="23">
        <v>42936.375</v>
      </c>
      <c r="J74" s="23">
        <v>43022</v>
      </c>
      <c r="K74" s="23" t="s">
        <v>5377</v>
      </c>
      <c r="L74" s="23" t="s">
        <v>1579</v>
      </c>
      <c r="M74" s="23" t="s">
        <v>1580</v>
      </c>
      <c r="N74" s="23" t="s">
        <v>1581</v>
      </c>
      <c r="O74" s="23">
        <v>0</v>
      </c>
      <c r="P74" s="23">
        <v>9</v>
      </c>
      <c r="Q74" s="23" t="s">
        <v>1582</v>
      </c>
      <c r="R74" s="23">
        <v>16</v>
      </c>
      <c r="S74" s="23" t="s">
        <v>1583</v>
      </c>
      <c r="T74" s="23" t="s">
        <v>116</v>
      </c>
      <c r="U74" s="23" t="s">
        <v>116</v>
      </c>
      <c r="V74" s="23" t="s">
        <v>1585</v>
      </c>
      <c r="W74" s="206">
        <f>IFERROR(VLOOKUP(A74,'6-开班明细表'!A:M,8,0),"")</f>
        <v>1.5</v>
      </c>
      <c r="X74" s="206">
        <f>IFERROR(VLOOKUP(A74,'6-开班明细表'!A:M,9,0),"")</f>
        <v>1</v>
      </c>
      <c r="Y74" s="206">
        <f>IFERROR(VLOOKUP(A74,'6-开班明细表'!A:M,10,0),"")</f>
        <v>0.5</v>
      </c>
      <c r="Z74">
        <f t="shared" si="15"/>
        <v>0</v>
      </c>
      <c r="AA74" t="str">
        <f t="shared" si="16"/>
        <v>陈秋金</v>
      </c>
      <c r="AB74" t="str">
        <f t="shared" si="17"/>
        <v>陈明君</v>
      </c>
      <c r="AC74" t="str">
        <f t="shared" si="18"/>
        <v>AngelG</v>
      </c>
      <c r="AD74" t="str">
        <f t="shared" si="19"/>
        <v>AngelG</v>
      </c>
      <c r="AE74" t="str">
        <f t="shared" si="20"/>
        <v>陈明君</v>
      </c>
      <c r="AF74">
        <f t="shared" si="21"/>
        <v>6</v>
      </c>
      <c r="AG74">
        <f t="shared" si="22"/>
        <v>6</v>
      </c>
      <c r="AH74" s="27">
        <f t="shared" si="23"/>
        <v>42952</v>
      </c>
      <c r="AI74" t="str">
        <f t="shared" si="14"/>
        <v>周六上午</v>
      </c>
      <c r="AJ74" t="str">
        <f t="shared" si="24"/>
        <v>J1A</v>
      </c>
      <c r="AK74" s="19" t="str">
        <f>IFERROR(IF(IFERROR(FIND("一",C74),0)&gt;0,"一对一",VLOOKUP(AJ74,班级编码!A:L,8,0)),"")</f>
        <v>初中部</v>
      </c>
      <c r="AL74" t="str">
        <f t="shared" si="25"/>
        <v>周六</v>
      </c>
      <c r="AM74" t="str">
        <f t="shared" si="26"/>
        <v>09</v>
      </c>
    </row>
    <row r="75" spans="1:39">
      <c r="A75" s="23" t="s">
        <v>6804</v>
      </c>
      <c r="B75" s="23" t="s">
        <v>1623</v>
      </c>
      <c r="C75" s="23" t="s">
        <v>452</v>
      </c>
      <c r="D75" s="23" t="s">
        <v>5515</v>
      </c>
      <c r="E75" s="23" t="s">
        <v>11</v>
      </c>
      <c r="F75" s="23" t="s">
        <v>5415</v>
      </c>
      <c r="G75" s="23">
        <v>42882</v>
      </c>
      <c r="H75" s="23" t="s">
        <v>11</v>
      </c>
      <c r="I75" s="23">
        <v>42936.375</v>
      </c>
      <c r="J75" s="23">
        <v>43008</v>
      </c>
      <c r="K75" s="23" t="s">
        <v>5377</v>
      </c>
      <c r="L75" s="23" t="s">
        <v>1579</v>
      </c>
      <c r="M75" s="23" t="s">
        <v>1580</v>
      </c>
      <c r="N75" s="23" t="s">
        <v>1581</v>
      </c>
      <c r="O75" s="23">
        <v>0</v>
      </c>
      <c r="P75" s="23">
        <v>8</v>
      </c>
      <c r="Q75" s="23" t="s">
        <v>1582</v>
      </c>
      <c r="R75" s="23">
        <v>16</v>
      </c>
      <c r="S75" s="23" t="s">
        <v>1583</v>
      </c>
      <c r="T75" s="23" t="s">
        <v>116</v>
      </c>
      <c r="U75" s="23" t="s">
        <v>116</v>
      </c>
      <c r="V75" s="23" t="s">
        <v>1585</v>
      </c>
      <c r="W75" s="206">
        <f>IFERROR(VLOOKUP(A75,'6-开班明细表'!A:M,8,0),"")</f>
        <v>1.5</v>
      </c>
      <c r="X75" s="206">
        <f>IFERROR(VLOOKUP(A75,'6-开班明细表'!A:M,9,0),"")</f>
        <v>1</v>
      </c>
      <c r="Y75" s="206">
        <f>IFERROR(VLOOKUP(A75,'6-开班明细表'!A:M,10,0),"")</f>
        <v>0.5</v>
      </c>
      <c r="Z75">
        <f t="shared" si="15"/>
        <v>0</v>
      </c>
      <c r="AA75" t="str">
        <f t="shared" si="16"/>
        <v>邓秋敏</v>
      </c>
      <c r="AB75" t="str">
        <f t="shared" si="17"/>
        <v>梁文杰</v>
      </c>
      <c r="AC75" t="str">
        <f t="shared" si="18"/>
        <v>AngelG</v>
      </c>
      <c r="AD75" t="str">
        <f t="shared" si="19"/>
        <v>AngelG</v>
      </c>
      <c r="AE75" t="str">
        <f t="shared" si="20"/>
        <v>梁文杰</v>
      </c>
      <c r="AF75">
        <f t="shared" si="21"/>
        <v>6</v>
      </c>
      <c r="AG75">
        <f t="shared" si="22"/>
        <v>6</v>
      </c>
      <c r="AH75" s="27">
        <f t="shared" si="23"/>
        <v>42994</v>
      </c>
      <c r="AI75" t="str">
        <f t="shared" si="14"/>
        <v>周六上午</v>
      </c>
      <c r="AJ75" t="str">
        <f t="shared" si="24"/>
        <v>P5A</v>
      </c>
      <c r="AK75" s="19" t="str">
        <f>IFERROR(IF(IFERROR(FIND("一",C75),0)&gt;0,"一对一",VLOOKUP(AJ75,班级编码!A:L,8,0)),"")</f>
        <v>初中部</v>
      </c>
      <c r="AL75" t="str">
        <f t="shared" si="25"/>
        <v>周六</v>
      </c>
      <c r="AM75" t="str">
        <f t="shared" si="26"/>
        <v>09</v>
      </c>
    </row>
    <row r="76" spans="1:39">
      <c r="A76" s="23" t="s">
        <v>6808</v>
      </c>
      <c r="B76" s="23" t="s">
        <v>1623</v>
      </c>
      <c r="C76" s="23" t="s">
        <v>452</v>
      </c>
      <c r="D76" s="23" t="s">
        <v>7651</v>
      </c>
      <c r="E76" s="23" t="s">
        <v>11</v>
      </c>
      <c r="F76" s="23" t="s">
        <v>5423</v>
      </c>
      <c r="G76" s="23">
        <v>42917</v>
      </c>
      <c r="H76" s="23" t="s">
        <v>11</v>
      </c>
      <c r="I76" s="23">
        <v>42936.375</v>
      </c>
      <c r="J76" s="23">
        <v>43043</v>
      </c>
      <c r="K76" s="23" t="s">
        <v>5377</v>
      </c>
      <c r="L76" s="23" t="s">
        <v>1579</v>
      </c>
      <c r="M76" s="23" t="s">
        <v>1580</v>
      </c>
      <c r="N76" s="23" t="s">
        <v>1581</v>
      </c>
      <c r="O76" s="23">
        <v>0</v>
      </c>
      <c r="P76" s="23">
        <v>6</v>
      </c>
      <c r="Q76" s="23" t="s">
        <v>1582</v>
      </c>
      <c r="R76" s="23">
        <v>16</v>
      </c>
      <c r="S76" s="23" t="s">
        <v>1583</v>
      </c>
      <c r="T76" s="23" t="s">
        <v>116</v>
      </c>
      <c r="U76" s="23" t="s">
        <v>116</v>
      </c>
      <c r="V76" s="23" t="s">
        <v>1585</v>
      </c>
      <c r="W76" s="206">
        <f>IFERROR(VLOOKUP(A76,'6-开班明细表'!A:M,8,0),"")</f>
        <v>1.5</v>
      </c>
      <c r="X76" s="206">
        <f>IFERROR(VLOOKUP(A76,'6-开班明细表'!A:M,9,0),"")</f>
        <v>1</v>
      </c>
      <c r="Y76" s="206">
        <f>IFERROR(VLOOKUP(A76,'6-开班明细表'!A:M,10,0),"")</f>
        <v>0.5</v>
      </c>
      <c r="Z76">
        <f t="shared" si="15"/>
        <v>0</v>
      </c>
      <c r="AA76" t="str">
        <f t="shared" si="16"/>
        <v>杨秋涌</v>
      </c>
      <c r="AB76" t="str">
        <f t="shared" si="17"/>
        <v>陈明君</v>
      </c>
      <c r="AC76" t="str">
        <f t="shared" si="18"/>
        <v>AngelG</v>
      </c>
      <c r="AD76" t="str">
        <f t="shared" si="19"/>
        <v>陈明君</v>
      </c>
      <c r="AE76" t="str">
        <f t="shared" si="20"/>
        <v>AngelG</v>
      </c>
      <c r="AF76">
        <f t="shared" si="21"/>
        <v>3</v>
      </c>
      <c r="AG76">
        <f t="shared" si="22"/>
        <v>6</v>
      </c>
      <c r="AH76" s="27">
        <f t="shared" si="23"/>
        <v>43029</v>
      </c>
      <c r="AI76" t="str">
        <f t="shared" si="14"/>
        <v>周六上午</v>
      </c>
      <c r="AJ76" t="str">
        <f t="shared" si="24"/>
        <v>P4A</v>
      </c>
      <c r="AK76" s="19" t="str">
        <f>IFERROR(IF(IFERROR(FIND("一",C76),0)&gt;0,"一对一",VLOOKUP(AJ76,班级编码!A:L,8,0)),"")</f>
        <v>小高部</v>
      </c>
      <c r="AL76" t="str">
        <f t="shared" si="25"/>
        <v>周六</v>
      </c>
      <c r="AM76" t="str">
        <f t="shared" si="26"/>
        <v>09</v>
      </c>
    </row>
    <row r="77" spans="1:39">
      <c r="A77" s="23" t="s">
        <v>6809</v>
      </c>
      <c r="B77" s="23" t="s">
        <v>1623</v>
      </c>
      <c r="C77" s="23" t="s">
        <v>452</v>
      </c>
      <c r="D77" s="23" t="s">
        <v>5417</v>
      </c>
      <c r="E77" s="23" t="s">
        <v>11</v>
      </c>
      <c r="F77" s="23" t="s">
        <v>5418</v>
      </c>
      <c r="G77" s="23">
        <v>42917</v>
      </c>
      <c r="H77" s="23" t="s">
        <v>11</v>
      </c>
      <c r="I77" s="23">
        <v>42936.375</v>
      </c>
      <c r="J77" s="23">
        <v>43015</v>
      </c>
      <c r="K77" s="23" t="s">
        <v>5377</v>
      </c>
      <c r="L77" s="23" t="s">
        <v>1579</v>
      </c>
      <c r="M77" s="23" t="s">
        <v>1580</v>
      </c>
      <c r="N77" s="23" t="s">
        <v>1581</v>
      </c>
      <c r="O77" s="23">
        <v>0</v>
      </c>
      <c r="P77" s="23">
        <v>8</v>
      </c>
      <c r="Q77" s="23" t="s">
        <v>1582</v>
      </c>
      <c r="R77" s="23">
        <v>16</v>
      </c>
      <c r="S77" s="23" t="s">
        <v>1583</v>
      </c>
      <c r="T77" s="23" t="s">
        <v>116</v>
      </c>
      <c r="U77" s="23" t="s">
        <v>116</v>
      </c>
      <c r="V77" s="23" t="s">
        <v>1585</v>
      </c>
      <c r="W77" s="206">
        <f>IFERROR(VLOOKUP(A77,'6-开班明细表'!A:M,8,0),"")</f>
        <v>1.5</v>
      </c>
      <c r="X77" s="206">
        <f>IFERROR(VLOOKUP(A77,'6-开班明细表'!A:M,9,0),"")</f>
        <v>1</v>
      </c>
      <c r="Y77" s="206">
        <f>IFERROR(VLOOKUP(A77,'6-开班明细表'!A:M,10,0),"")</f>
        <v>0.5</v>
      </c>
      <c r="Z77">
        <f t="shared" si="15"/>
        <v>0</v>
      </c>
      <c r="AA77" t="str">
        <f t="shared" si="16"/>
        <v>杨秋涌</v>
      </c>
      <c r="AB77" t="str">
        <f t="shared" si="17"/>
        <v>陈秋金</v>
      </c>
      <c r="AC77" t="str">
        <f t="shared" si="18"/>
        <v>AngelG</v>
      </c>
      <c r="AD77" t="str">
        <f t="shared" si="19"/>
        <v>陈秋金</v>
      </c>
      <c r="AE77" t="str">
        <f t="shared" si="20"/>
        <v>AngelG</v>
      </c>
      <c r="AF77">
        <f t="shared" si="21"/>
        <v>3</v>
      </c>
      <c r="AG77">
        <f t="shared" si="22"/>
        <v>6</v>
      </c>
      <c r="AH77" s="27">
        <f t="shared" si="23"/>
        <v>43029</v>
      </c>
      <c r="AI77" t="str">
        <f t="shared" si="14"/>
        <v>周六上午</v>
      </c>
      <c r="AJ77" t="str">
        <f t="shared" si="24"/>
        <v>P5A</v>
      </c>
      <c r="AK77" s="19" t="str">
        <f>IFERROR(IF(IFERROR(FIND("一",C77),0)&gt;0,"一对一",VLOOKUP(AJ77,班级编码!A:L,8,0)),"")</f>
        <v>初中部</v>
      </c>
      <c r="AL77" t="str">
        <f t="shared" si="25"/>
        <v>周六</v>
      </c>
      <c r="AM77" t="str">
        <f t="shared" si="26"/>
        <v>09</v>
      </c>
    </row>
    <row r="78" spans="1:39">
      <c r="A78" s="23" t="s">
        <v>6811</v>
      </c>
      <c r="B78" s="23" t="s">
        <v>1623</v>
      </c>
      <c r="C78" s="23" t="s">
        <v>452</v>
      </c>
      <c r="D78" s="23" t="s">
        <v>5550</v>
      </c>
      <c r="E78" s="23" t="s">
        <v>11</v>
      </c>
      <c r="F78" s="23" t="s">
        <v>5407</v>
      </c>
      <c r="G78" s="23">
        <v>42736</v>
      </c>
      <c r="H78" s="23" t="s">
        <v>11</v>
      </c>
      <c r="I78" s="23">
        <v>42936.375</v>
      </c>
      <c r="J78" s="23">
        <v>42910</v>
      </c>
      <c r="K78" s="23" t="s">
        <v>5377</v>
      </c>
      <c r="L78" s="23" t="s">
        <v>1579</v>
      </c>
      <c r="M78" s="23" t="s">
        <v>1580</v>
      </c>
      <c r="N78" s="23" t="s">
        <v>1581</v>
      </c>
      <c r="O78" s="23">
        <v>0</v>
      </c>
      <c r="P78" s="23">
        <v>10</v>
      </c>
      <c r="Q78" s="23" t="s">
        <v>1582</v>
      </c>
      <c r="R78" s="23">
        <v>16</v>
      </c>
      <c r="S78" s="23" t="s">
        <v>1583</v>
      </c>
      <c r="T78" s="23" t="s">
        <v>1751</v>
      </c>
      <c r="U78" s="23" t="s">
        <v>1751</v>
      </c>
      <c r="V78" s="23" t="s">
        <v>1585</v>
      </c>
      <c r="W78" s="206">
        <f>IFERROR(VLOOKUP(A78,'6-开班明细表'!A:M,8,0),"")</f>
        <v>1.5</v>
      </c>
      <c r="X78" s="206">
        <f>IFERROR(VLOOKUP(A78,'6-开班明细表'!A:M,9,0),"")</f>
        <v>1</v>
      </c>
      <c r="Y78" s="206">
        <f>IFERROR(VLOOKUP(A78,'6-开班明细表'!A:M,10,0),"")</f>
        <v>0.5</v>
      </c>
      <c r="Z78">
        <f t="shared" si="15"/>
        <v>0</v>
      </c>
      <c r="AA78" t="str">
        <f t="shared" si="16"/>
        <v>梁文杰</v>
      </c>
      <c r="AB78" t="str">
        <f t="shared" si="17"/>
        <v>邓秋敏</v>
      </c>
      <c r="AC78" t="str">
        <f t="shared" si="18"/>
        <v>AngelG</v>
      </c>
      <c r="AD78" t="str">
        <f t="shared" si="19"/>
        <v>邓秋敏</v>
      </c>
      <c r="AE78" t="str">
        <f t="shared" si="20"/>
        <v>AngelG</v>
      </c>
      <c r="AF78">
        <f t="shared" si="21"/>
        <v>3</v>
      </c>
      <c r="AG78">
        <f t="shared" si="22"/>
        <v>6</v>
      </c>
      <c r="AH78" s="27">
        <f t="shared" si="23"/>
        <v>42848</v>
      </c>
      <c r="AI78" t="str">
        <f t="shared" si="14"/>
        <v>周六上午</v>
      </c>
      <c r="AJ78" t="str">
        <f t="shared" si="24"/>
        <v>P5A</v>
      </c>
      <c r="AK78" s="19" t="str">
        <f>IFERROR(IF(IFERROR(FIND("一",C78),0)&gt;0,"一对一",VLOOKUP(AJ78,班级编码!A:L,8,0)),"")</f>
        <v>初中部</v>
      </c>
      <c r="AL78" t="str">
        <f t="shared" si="25"/>
        <v>周六</v>
      </c>
      <c r="AM78" t="str">
        <f t="shared" si="26"/>
        <v>09</v>
      </c>
    </row>
    <row r="79" spans="1:39">
      <c r="A79" s="23" t="s">
        <v>6816</v>
      </c>
      <c r="B79" s="23" t="s">
        <v>1623</v>
      </c>
      <c r="C79" s="23" t="s">
        <v>452</v>
      </c>
      <c r="D79" s="23" t="s">
        <v>5598</v>
      </c>
      <c r="E79" s="23" t="s">
        <v>11</v>
      </c>
      <c r="F79" s="23" t="s">
        <v>5366</v>
      </c>
      <c r="G79" s="23">
        <v>42917</v>
      </c>
      <c r="H79" s="23" t="s">
        <v>11</v>
      </c>
      <c r="I79" s="23">
        <v>42936.583333333328</v>
      </c>
      <c r="J79" s="23">
        <v>43015</v>
      </c>
      <c r="K79" s="23" t="s">
        <v>5432</v>
      </c>
      <c r="L79" s="23" t="s">
        <v>1579</v>
      </c>
      <c r="M79" s="23" t="s">
        <v>1580</v>
      </c>
      <c r="N79" s="23" t="s">
        <v>1581</v>
      </c>
      <c r="O79" s="23">
        <v>0</v>
      </c>
      <c r="P79" s="23">
        <v>12</v>
      </c>
      <c r="Q79" s="23" t="s">
        <v>1582</v>
      </c>
      <c r="R79" s="23">
        <v>16</v>
      </c>
      <c r="S79" s="23" t="s">
        <v>1583</v>
      </c>
      <c r="T79" s="23" t="s">
        <v>116</v>
      </c>
      <c r="U79" s="23" t="s">
        <v>116</v>
      </c>
      <c r="V79" s="23" t="s">
        <v>1585</v>
      </c>
      <c r="W79" s="206">
        <f>IFERROR(VLOOKUP(A79,'6-开班明细表'!A:M,8,0),"")</f>
        <v>1.5</v>
      </c>
      <c r="X79" s="206">
        <f>IFERROR(VLOOKUP(A79,'6-开班明细表'!A:M,9,0),"")</f>
        <v>1</v>
      </c>
      <c r="Y79" s="206">
        <f>IFERROR(VLOOKUP(A79,'6-开班明细表'!A:M,10,0),"")</f>
        <v>0.5</v>
      </c>
      <c r="Z79">
        <f t="shared" si="15"/>
        <v>0</v>
      </c>
      <c r="AA79" t="str">
        <f t="shared" si="16"/>
        <v>邓秋敏</v>
      </c>
      <c r="AB79" t="str">
        <f t="shared" si="17"/>
        <v>杨秋涌</v>
      </c>
      <c r="AC79" t="str">
        <f t="shared" si="18"/>
        <v>Juliet</v>
      </c>
      <c r="AD79" t="str">
        <f t="shared" si="19"/>
        <v>杨秋涌</v>
      </c>
      <c r="AE79" t="str">
        <f t="shared" si="20"/>
        <v>Juliet</v>
      </c>
      <c r="AF79">
        <f t="shared" si="21"/>
        <v>3</v>
      </c>
      <c r="AG79">
        <f t="shared" si="22"/>
        <v>6</v>
      </c>
      <c r="AH79" s="27">
        <f t="shared" si="23"/>
        <v>43029</v>
      </c>
      <c r="AI79" t="str">
        <f t="shared" si="14"/>
        <v>周六下午</v>
      </c>
      <c r="AJ79" t="str">
        <f t="shared" si="24"/>
        <v>P5A</v>
      </c>
      <c r="AK79" s="19" t="str">
        <f>IFERROR(IF(IFERROR(FIND("一",C79),0)&gt;0,"一对一",VLOOKUP(AJ79,班级编码!A:L,8,0)),"")</f>
        <v>初中部</v>
      </c>
      <c r="AL79" t="str">
        <f t="shared" si="25"/>
        <v>周六</v>
      </c>
      <c r="AM79" t="str">
        <f t="shared" si="26"/>
        <v>14</v>
      </c>
    </row>
    <row r="80" spans="1:39">
      <c r="A80" s="23" t="s">
        <v>6806</v>
      </c>
      <c r="B80" s="23" t="s">
        <v>1623</v>
      </c>
      <c r="C80" s="23" t="s">
        <v>452</v>
      </c>
      <c r="D80" s="23" t="s">
        <v>5365</v>
      </c>
      <c r="E80" s="23" t="s">
        <v>11</v>
      </c>
      <c r="F80" s="23" t="s">
        <v>5376</v>
      </c>
      <c r="G80" s="23">
        <v>42964</v>
      </c>
      <c r="H80" s="23" t="s">
        <v>11</v>
      </c>
      <c r="I80" s="23">
        <v>42936.583333333328</v>
      </c>
      <c r="J80" s="23" t="s">
        <v>11</v>
      </c>
      <c r="K80" s="23" t="s">
        <v>5432</v>
      </c>
      <c r="L80" s="23" t="s">
        <v>1579</v>
      </c>
      <c r="M80" s="23" t="s">
        <v>1580</v>
      </c>
      <c r="N80" s="23" t="s">
        <v>1581</v>
      </c>
      <c r="O80" s="23">
        <v>0</v>
      </c>
      <c r="P80" s="23">
        <v>5</v>
      </c>
      <c r="Q80" s="23" t="s">
        <v>1582</v>
      </c>
      <c r="R80" s="23">
        <v>16</v>
      </c>
      <c r="S80" s="23" t="s">
        <v>1583</v>
      </c>
      <c r="T80" s="23" t="s">
        <v>116</v>
      </c>
      <c r="U80" s="23" t="s">
        <v>1751</v>
      </c>
      <c r="V80" s="23" t="s">
        <v>1585</v>
      </c>
      <c r="W80" s="206">
        <f>IFERROR(VLOOKUP(A80,'6-开班明细表'!A:M,8,0),"")</f>
        <v>1.5</v>
      </c>
      <c r="X80" s="206">
        <f>IFERROR(VLOOKUP(A80,'6-开班明细表'!A:M,9,0),"")</f>
        <v>1</v>
      </c>
      <c r="Y80" s="206">
        <f>IFERROR(VLOOKUP(A80,'6-开班明细表'!A:M,10,0),"")</f>
        <v>0.5</v>
      </c>
      <c r="Z80">
        <f t="shared" si="15"/>
        <v>0</v>
      </c>
      <c r="AA80" t="str">
        <f t="shared" si="16"/>
        <v>梁文杰</v>
      </c>
      <c r="AB80" t="str">
        <f t="shared" si="17"/>
        <v>张伟杰</v>
      </c>
      <c r="AC80" t="str">
        <f t="shared" si="18"/>
        <v>Juliet</v>
      </c>
      <c r="AD80" t="str">
        <f t="shared" si="19"/>
        <v>张伟杰</v>
      </c>
      <c r="AE80" t="str">
        <f t="shared" si="20"/>
        <v>Juliet</v>
      </c>
      <c r="AF80">
        <f t="shared" si="21"/>
        <v>3</v>
      </c>
      <c r="AG80">
        <f t="shared" si="22"/>
        <v>6</v>
      </c>
      <c r="AH80" s="27">
        <f t="shared" si="23"/>
        <v>43076</v>
      </c>
      <c r="AI80" t="str">
        <f t="shared" si="14"/>
        <v>周六下午</v>
      </c>
      <c r="AJ80" t="str">
        <f t="shared" si="24"/>
        <v>J3A</v>
      </c>
      <c r="AK80" s="19" t="str">
        <f>IFERROR(IF(IFERROR(FIND("一",C80),0)&gt;0,"一对一",VLOOKUP(AJ80,班级编码!A:L,8,0)),"")</f>
        <v>初中部</v>
      </c>
      <c r="AL80" t="str">
        <f t="shared" si="25"/>
        <v>周六</v>
      </c>
      <c r="AM80" t="str">
        <f t="shared" si="26"/>
        <v>14</v>
      </c>
    </row>
    <row r="81" spans="1:39">
      <c r="A81" s="23" t="s">
        <v>6818</v>
      </c>
      <c r="B81" s="23" t="s">
        <v>1623</v>
      </c>
      <c r="C81" s="23" t="s">
        <v>452</v>
      </c>
      <c r="D81" s="23" t="s">
        <v>5425</v>
      </c>
      <c r="E81" s="23" t="s">
        <v>11</v>
      </c>
      <c r="F81" s="23" t="s">
        <v>5418</v>
      </c>
      <c r="G81" s="23">
        <v>42903</v>
      </c>
      <c r="H81" s="23" t="s">
        <v>11</v>
      </c>
      <c r="I81" s="23">
        <v>42936.583333333328</v>
      </c>
      <c r="J81" s="23">
        <v>43037</v>
      </c>
      <c r="K81" s="23" t="s">
        <v>5432</v>
      </c>
      <c r="L81" s="23" t="s">
        <v>1579</v>
      </c>
      <c r="M81" s="23" t="s">
        <v>1580</v>
      </c>
      <c r="N81" s="23" t="s">
        <v>1581</v>
      </c>
      <c r="O81" s="23">
        <v>0</v>
      </c>
      <c r="P81" s="23">
        <v>12</v>
      </c>
      <c r="Q81" s="23" t="s">
        <v>1582</v>
      </c>
      <c r="R81" s="23">
        <v>16</v>
      </c>
      <c r="S81" s="23" t="s">
        <v>1583</v>
      </c>
      <c r="T81" s="23" t="s">
        <v>116</v>
      </c>
      <c r="U81" s="23" t="s">
        <v>116</v>
      </c>
      <c r="V81" s="23" t="s">
        <v>1585</v>
      </c>
      <c r="W81" s="206">
        <f>IFERROR(VLOOKUP(A81,'6-开班明细表'!A:M,8,0),"")</f>
        <v>1.5</v>
      </c>
      <c r="X81" s="206">
        <f>IFERROR(VLOOKUP(A81,'6-开班明细表'!A:M,9,0),"")</f>
        <v>1</v>
      </c>
      <c r="Y81" s="206">
        <f>IFERROR(VLOOKUP(A81,'6-开班明细表'!A:M,10,0),"")</f>
        <v>0.5</v>
      </c>
      <c r="Z81">
        <f t="shared" si="15"/>
        <v>0</v>
      </c>
      <c r="AA81" t="str">
        <f t="shared" si="16"/>
        <v>陈明君</v>
      </c>
      <c r="AB81" t="str">
        <f t="shared" si="17"/>
        <v>梁文杰</v>
      </c>
      <c r="AC81" t="str">
        <f t="shared" si="18"/>
        <v>Juliet</v>
      </c>
      <c r="AD81" t="str">
        <f t="shared" si="19"/>
        <v>Juliet</v>
      </c>
      <c r="AE81" t="str">
        <f t="shared" si="20"/>
        <v>梁文杰</v>
      </c>
      <c r="AF81">
        <f t="shared" si="21"/>
        <v>6</v>
      </c>
      <c r="AG81">
        <f t="shared" si="22"/>
        <v>6</v>
      </c>
      <c r="AH81" s="27">
        <f t="shared" si="23"/>
        <v>43015</v>
      </c>
      <c r="AI81" t="str">
        <f t="shared" si="14"/>
        <v>周六下午</v>
      </c>
      <c r="AJ81" t="str">
        <f t="shared" si="24"/>
        <v>P6B</v>
      </c>
      <c r="AK81" s="19" t="str">
        <f>IFERROR(IF(IFERROR(FIND("一",C81),0)&gt;0,"一对一",VLOOKUP(AJ81,班级编码!A:L,8,0)),"")</f>
        <v>初中部</v>
      </c>
      <c r="AL81" t="str">
        <f t="shared" si="25"/>
        <v>周六</v>
      </c>
      <c r="AM81" t="str">
        <f t="shared" si="26"/>
        <v>14</v>
      </c>
    </row>
    <row r="82" spans="1:39">
      <c r="A82" s="23" t="s">
        <v>6820</v>
      </c>
      <c r="B82" s="23" t="s">
        <v>1623</v>
      </c>
      <c r="C82" s="23" t="s">
        <v>452</v>
      </c>
      <c r="D82" s="23" t="s">
        <v>5422</v>
      </c>
      <c r="E82" s="23" t="s">
        <v>11</v>
      </c>
      <c r="F82" s="23" t="s">
        <v>5423</v>
      </c>
      <c r="G82" s="23">
        <v>42792</v>
      </c>
      <c r="H82" s="23" t="s">
        <v>11</v>
      </c>
      <c r="I82" s="23">
        <v>42925.375</v>
      </c>
      <c r="J82" s="23">
        <v>42972</v>
      </c>
      <c r="K82" s="23" t="s">
        <v>5372</v>
      </c>
      <c r="L82" s="23" t="s">
        <v>1579</v>
      </c>
      <c r="M82" s="23" t="s">
        <v>1580</v>
      </c>
      <c r="N82" s="23" t="s">
        <v>1581</v>
      </c>
      <c r="O82" s="23">
        <v>0</v>
      </c>
      <c r="P82" s="23">
        <v>11</v>
      </c>
      <c r="Q82" s="23" t="s">
        <v>1582</v>
      </c>
      <c r="R82" s="23">
        <v>16</v>
      </c>
      <c r="S82" s="23" t="s">
        <v>1583</v>
      </c>
      <c r="T82" s="23" t="s">
        <v>1546</v>
      </c>
      <c r="U82" s="23" t="s">
        <v>1546</v>
      </c>
      <c r="V82" s="23" t="s">
        <v>1585</v>
      </c>
      <c r="W82" s="206">
        <f>IFERROR(VLOOKUP(A82,'6-开班明细表'!A:M,8,0),"")</f>
        <v>1.5</v>
      </c>
      <c r="X82" s="206">
        <f>IFERROR(VLOOKUP(A82,'6-开班明细表'!A:M,9,0),"")</f>
        <v>1</v>
      </c>
      <c r="Y82" s="206">
        <f>IFERROR(VLOOKUP(A82,'6-开班明细表'!A:M,10,0),"")</f>
        <v>0.5</v>
      </c>
      <c r="Z82">
        <f t="shared" si="15"/>
        <v>0</v>
      </c>
      <c r="AA82" t="str">
        <f t="shared" si="16"/>
        <v>杨秋涌</v>
      </c>
      <c r="AB82" t="str">
        <f t="shared" si="17"/>
        <v>陈明君</v>
      </c>
      <c r="AC82" t="str">
        <f t="shared" si="18"/>
        <v>Juliet</v>
      </c>
      <c r="AD82" t="str">
        <f t="shared" si="19"/>
        <v>陈明君</v>
      </c>
      <c r="AE82" t="str">
        <f t="shared" si="20"/>
        <v>Juliet</v>
      </c>
      <c r="AF82">
        <f t="shared" si="21"/>
        <v>3</v>
      </c>
      <c r="AG82">
        <f t="shared" si="22"/>
        <v>6</v>
      </c>
      <c r="AH82" s="27">
        <f t="shared" si="23"/>
        <v>42904</v>
      </c>
      <c r="AI82" t="str">
        <f t="shared" si="14"/>
        <v>周日上午</v>
      </c>
      <c r="AJ82" t="str">
        <f t="shared" si="24"/>
        <v>P5B</v>
      </c>
      <c r="AK82" s="19" t="str">
        <f>IFERROR(IF(IFERROR(FIND("一",C82),0)&gt;0,"一对一",VLOOKUP(AJ82,班级编码!A:L,8,0)),"")</f>
        <v>初中部</v>
      </c>
      <c r="AL82" t="str">
        <f t="shared" si="25"/>
        <v>周日</v>
      </c>
      <c r="AM82" t="str">
        <f t="shared" si="26"/>
        <v>09</v>
      </c>
    </row>
    <row r="83" spans="1:39">
      <c r="A83" s="23" t="s">
        <v>6821</v>
      </c>
      <c r="B83" s="23" t="s">
        <v>1623</v>
      </c>
      <c r="C83" s="23" t="s">
        <v>452</v>
      </c>
      <c r="D83" s="23" t="s">
        <v>5370</v>
      </c>
      <c r="E83" s="23" t="s">
        <v>11</v>
      </c>
      <c r="F83" s="23" t="s">
        <v>5361</v>
      </c>
      <c r="G83" s="23">
        <v>42799</v>
      </c>
      <c r="H83" s="23" t="s">
        <v>11</v>
      </c>
      <c r="I83" s="23">
        <v>42925.583333333328</v>
      </c>
      <c r="J83" s="23">
        <v>42988</v>
      </c>
      <c r="K83" s="23" t="s">
        <v>5556</v>
      </c>
      <c r="L83" s="23" t="s">
        <v>1579</v>
      </c>
      <c r="M83" s="23" t="s">
        <v>1580</v>
      </c>
      <c r="N83" s="23" t="s">
        <v>1581</v>
      </c>
      <c r="O83" s="23">
        <v>0</v>
      </c>
      <c r="P83" s="23">
        <v>10</v>
      </c>
      <c r="Q83" s="23" t="s">
        <v>1582</v>
      </c>
      <c r="R83" s="23">
        <v>16</v>
      </c>
      <c r="S83" s="23" t="s">
        <v>1583</v>
      </c>
      <c r="T83" s="23" t="s">
        <v>1546</v>
      </c>
      <c r="U83" s="23" t="s">
        <v>1546</v>
      </c>
      <c r="V83" s="23" t="s">
        <v>1585</v>
      </c>
      <c r="W83" s="206">
        <f>IFERROR(VLOOKUP(A83,'6-开班明细表'!A:M,8,0),"")</f>
        <v>1.5</v>
      </c>
      <c r="X83" s="206">
        <f>IFERROR(VLOOKUP(A83,'6-开班明细表'!A:M,9,0),"")</f>
        <v>1</v>
      </c>
      <c r="Y83" s="206">
        <f>IFERROR(VLOOKUP(A83,'6-开班明细表'!A:M,10,0),"")</f>
        <v>0.5</v>
      </c>
      <c r="Z83">
        <f t="shared" si="15"/>
        <v>0</v>
      </c>
      <c r="AA83" t="str">
        <f t="shared" si="16"/>
        <v>张伟杰</v>
      </c>
      <c r="AB83" t="str">
        <f t="shared" si="17"/>
        <v>梁文杰</v>
      </c>
      <c r="AC83" t="str">
        <f t="shared" si="18"/>
        <v>Juliet</v>
      </c>
      <c r="AD83" t="str">
        <f t="shared" si="19"/>
        <v>Juliet</v>
      </c>
      <c r="AE83" t="str">
        <f t="shared" si="20"/>
        <v>梁文杰</v>
      </c>
      <c r="AF83">
        <f t="shared" si="21"/>
        <v>6</v>
      </c>
      <c r="AG83">
        <f t="shared" si="22"/>
        <v>6</v>
      </c>
      <c r="AH83" s="27">
        <f t="shared" si="23"/>
        <v>42911</v>
      </c>
      <c r="AI83" t="str">
        <f t="shared" si="14"/>
        <v>周日下午</v>
      </c>
      <c r="AJ83" t="str">
        <f t="shared" si="24"/>
        <v>J2B</v>
      </c>
      <c r="AK83" s="19" t="str">
        <f>IFERROR(IF(IFERROR(FIND("一",C83),0)&gt;0,"一对一",VLOOKUP(AJ83,班级编码!A:L,8,0)),"")</f>
        <v>初中部</v>
      </c>
      <c r="AL83" t="str">
        <f t="shared" si="25"/>
        <v>周日</v>
      </c>
      <c r="AM83" t="str">
        <f t="shared" si="26"/>
        <v>14</v>
      </c>
    </row>
    <row r="84" spans="1:39">
      <c r="A84" s="23" t="s">
        <v>6823</v>
      </c>
      <c r="B84" s="23" t="s">
        <v>1623</v>
      </c>
      <c r="C84" s="23" t="s">
        <v>452</v>
      </c>
      <c r="D84" s="23" t="s">
        <v>7652</v>
      </c>
      <c r="E84" s="23" t="s">
        <v>11</v>
      </c>
      <c r="F84" s="23" t="s">
        <v>5366</v>
      </c>
      <c r="G84" s="23">
        <v>42869</v>
      </c>
      <c r="H84" s="23" t="s">
        <v>11</v>
      </c>
      <c r="I84" s="23">
        <v>42925.583333333328</v>
      </c>
      <c r="J84" s="23">
        <v>42995</v>
      </c>
      <c r="K84" s="23" t="s">
        <v>5556</v>
      </c>
      <c r="L84" s="23" t="s">
        <v>1579</v>
      </c>
      <c r="M84" s="23" t="s">
        <v>1580</v>
      </c>
      <c r="N84" s="23" t="s">
        <v>1581</v>
      </c>
      <c r="O84" s="23">
        <v>0</v>
      </c>
      <c r="P84" s="23">
        <v>5</v>
      </c>
      <c r="Q84" s="23" t="s">
        <v>1582</v>
      </c>
      <c r="R84" s="23">
        <v>16</v>
      </c>
      <c r="S84" s="23" t="s">
        <v>1583</v>
      </c>
      <c r="T84" s="23" t="s">
        <v>1546</v>
      </c>
      <c r="U84" s="23" t="s">
        <v>1546</v>
      </c>
      <c r="V84" s="23" t="s">
        <v>1585</v>
      </c>
      <c r="W84" s="206">
        <f>IFERROR(VLOOKUP(A84,'6-开班明细表'!A:M,8,0),"")</f>
        <v>1.5</v>
      </c>
      <c r="X84" s="206">
        <f>IFERROR(VLOOKUP(A84,'6-开班明细表'!A:M,9,0),"")</f>
        <v>1</v>
      </c>
      <c r="Y84" s="206">
        <f>IFERROR(VLOOKUP(A84,'6-开班明细表'!A:M,10,0),"")</f>
        <v>0.5</v>
      </c>
      <c r="Z84">
        <f t="shared" si="15"/>
        <v>0</v>
      </c>
      <c r="AA84" t="str">
        <f t="shared" si="16"/>
        <v>陈明君</v>
      </c>
      <c r="AB84" t="str">
        <f t="shared" si="17"/>
        <v>邓秋敏</v>
      </c>
      <c r="AC84" t="str">
        <f t="shared" si="18"/>
        <v>Juliet</v>
      </c>
      <c r="AD84" t="str">
        <f t="shared" si="19"/>
        <v>Juliet</v>
      </c>
      <c r="AE84" t="str">
        <f t="shared" si="20"/>
        <v>邓秋敏</v>
      </c>
      <c r="AF84">
        <f t="shared" si="21"/>
        <v>6</v>
      </c>
      <c r="AG84">
        <f t="shared" si="22"/>
        <v>6</v>
      </c>
      <c r="AH84" s="27">
        <f t="shared" si="23"/>
        <v>42981</v>
      </c>
      <c r="AI84" t="str">
        <f t="shared" si="14"/>
        <v>周日下午</v>
      </c>
      <c r="AJ84" t="str">
        <f t="shared" si="24"/>
        <v>P6A</v>
      </c>
      <c r="AK84" s="19" t="str">
        <f>IFERROR(IF(IFERROR(FIND("一",C84),0)&gt;0,"一对一",VLOOKUP(AJ84,班级编码!A:L,8,0)),"")</f>
        <v>初中部</v>
      </c>
      <c r="AL84" t="str">
        <f t="shared" si="25"/>
        <v>周日</v>
      </c>
      <c r="AM84" t="str">
        <f t="shared" si="26"/>
        <v>14</v>
      </c>
    </row>
    <row r="85" spans="1:39">
      <c r="A85" s="23" t="s">
        <v>6824</v>
      </c>
      <c r="B85" s="23" t="s">
        <v>1623</v>
      </c>
      <c r="C85" s="23" t="s">
        <v>452</v>
      </c>
      <c r="D85" s="23" t="s">
        <v>5422</v>
      </c>
      <c r="E85" s="23" t="s">
        <v>11</v>
      </c>
      <c r="F85" s="23" t="s">
        <v>5371</v>
      </c>
      <c r="G85" s="23">
        <v>42855</v>
      </c>
      <c r="H85" s="23" t="s">
        <v>11</v>
      </c>
      <c r="I85" s="23">
        <v>42925.583333333328</v>
      </c>
      <c r="J85" s="23">
        <v>42971</v>
      </c>
      <c r="K85" s="23" t="s">
        <v>5556</v>
      </c>
      <c r="L85" s="23" t="s">
        <v>1579</v>
      </c>
      <c r="M85" s="23" t="s">
        <v>1580</v>
      </c>
      <c r="N85" s="23" t="s">
        <v>1581</v>
      </c>
      <c r="O85" s="23">
        <v>0</v>
      </c>
      <c r="P85" s="23">
        <v>10</v>
      </c>
      <c r="Q85" s="23" t="s">
        <v>1582</v>
      </c>
      <c r="R85" s="23">
        <v>16</v>
      </c>
      <c r="S85" s="23" t="s">
        <v>1583</v>
      </c>
      <c r="T85" s="23" t="s">
        <v>1546</v>
      </c>
      <c r="U85" s="23" t="s">
        <v>1546</v>
      </c>
      <c r="V85" s="23" t="s">
        <v>1585</v>
      </c>
      <c r="W85" s="206">
        <f>IFERROR(VLOOKUP(A85,'6-开班明细表'!A:M,8,0),"")</f>
        <v>1.5</v>
      </c>
      <c r="X85" s="206">
        <f>IFERROR(VLOOKUP(A85,'6-开班明细表'!A:M,9,0),"")</f>
        <v>1</v>
      </c>
      <c r="Y85" s="206">
        <f>IFERROR(VLOOKUP(A85,'6-开班明细表'!A:M,10,0),"")</f>
        <v>0.5</v>
      </c>
      <c r="Z85">
        <f t="shared" si="15"/>
        <v>0</v>
      </c>
      <c r="AA85" t="str">
        <f t="shared" si="16"/>
        <v>杨秋涌</v>
      </c>
      <c r="AB85" t="str">
        <f t="shared" si="17"/>
        <v>陈明君</v>
      </c>
      <c r="AC85" t="str">
        <f t="shared" si="18"/>
        <v>Juliet</v>
      </c>
      <c r="AD85" t="str">
        <f t="shared" si="19"/>
        <v>陈明君</v>
      </c>
      <c r="AE85" t="str">
        <f t="shared" si="20"/>
        <v>Juliet</v>
      </c>
      <c r="AF85">
        <f t="shared" si="21"/>
        <v>3</v>
      </c>
      <c r="AG85">
        <f t="shared" si="22"/>
        <v>6</v>
      </c>
      <c r="AH85" s="27">
        <f t="shared" si="23"/>
        <v>42967</v>
      </c>
      <c r="AI85" t="str">
        <f t="shared" si="14"/>
        <v>周日下午</v>
      </c>
      <c r="AJ85" t="str">
        <f t="shared" si="24"/>
        <v>P5A</v>
      </c>
      <c r="AK85" s="19" t="str">
        <f>IFERROR(IF(IFERROR(FIND("一",C85),0)&gt;0,"一对一",VLOOKUP(AJ85,班级编码!A:L,8,0)),"")</f>
        <v>初中部</v>
      </c>
      <c r="AL85" t="str">
        <f t="shared" si="25"/>
        <v>周日</v>
      </c>
      <c r="AM85" t="str">
        <f t="shared" si="26"/>
        <v>14</v>
      </c>
    </row>
    <row r="86" spans="1:39">
      <c r="A86" s="23" t="s">
        <v>6825</v>
      </c>
      <c r="B86" s="23" t="s">
        <v>1623</v>
      </c>
      <c r="C86" s="23" t="s">
        <v>452</v>
      </c>
      <c r="D86" s="23" t="s">
        <v>7653</v>
      </c>
      <c r="E86" s="23" t="s">
        <v>11</v>
      </c>
      <c r="F86" s="23" t="s">
        <v>5423</v>
      </c>
      <c r="G86" s="23">
        <v>42862</v>
      </c>
      <c r="H86" s="23" t="s">
        <v>11</v>
      </c>
      <c r="I86" s="23">
        <v>42925.583333333328</v>
      </c>
      <c r="J86" s="23">
        <v>42988</v>
      </c>
      <c r="K86" s="23" t="s">
        <v>5556</v>
      </c>
      <c r="L86" s="23" t="s">
        <v>1579</v>
      </c>
      <c r="M86" s="23" t="s">
        <v>1580</v>
      </c>
      <c r="N86" s="23" t="s">
        <v>1581</v>
      </c>
      <c r="O86" s="23">
        <v>0</v>
      </c>
      <c r="P86" s="23">
        <v>11</v>
      </c>
      <c r="Q86" s="23" t="s">
        <v>1582</v>
      </c>
      <c r="R86" s="23">
        <v>16</v>
      </c>
      <c r="S86" s="23" t="s">
        <v>1583</v>
      </c>
      <c r="T86" s="23" t="s">
        <v>1546</v>
      </c>
      <c r="U86" s="23" t="s">
        <v>1546</v>
      </c>
      <c r="V86" s="23" t="s">
        <v>1585</v>
      </c>
      <c r="W86" s="206">
        <f>IFERROR(VLOOKUP(A86,'6-开班明细表'!A:M,8,0),"")</f>
        <v>1.5</v>
      </c>
      <c r="X86" s="206">
        <f>IFERROR(VLOOKUP(A86,'6-开班明细表'!A:M,9,0),"")</f>
        <v>1</v>
      </c>
      <c r="Y86" s="206">
        <f>IFERROR(VLOOKUP(A86,'6-开班明细表'!A:M,10,0),"")</f>
        <v>0.5</v>
      </c>
      <c r="Z86">
        <f t="shared" si="15"/>
        <v>0</v>
      </c>
      <c r="AA86" t="str">
        <f t="shared" si="16"/>
        <v>陈秋金</v>
      </c>
      <c r="AB86" t="str">
        <f t="shared" si="17"/>
        <v>杨秋涌</v>
      </c>
      <c r="AC86" t="str">
        <f t="shared" si="18"/>
        <v>Juliet</v>
      </c>
      <c r="AD86" t="str">
        <f t="shared" si="19"/>
        <v>杨秋涌</v>
      </c>
      <c r="AE86" t="str">
        <f t="shared" si="20"/>
        <v>Juliet</v>
      </c>
      <c r="AF86">
        <f t="shared" si="21"/>
        <v>3</v>
      </c>
      <c r="AG86">
        <f t="shared" si="22"/>
        <v>6</v>
      </c>
      <c r="AH86" s="27">
        <f t="shared" si="23"/>
        <v>42974</v>
      </c>
      <c r="AI86" t="str">
        <f t="shared" si="14"/>
        <v>周日下午</v>
      </c>
      <c r="AJ86" t="str">
        <f t="shared" si="24"/>
        <v>P3B</v>
      </c>
      <c r="AK86" s="19" t="str">
        <f>IFERROR(IF(IFERROR(FIND("一",C86),0)&gt;0,"一对一",VLOOKUP(AJ86,班级编码!A:L,8,0)),"")</f>
        <v>小高部</v>
      </c>
      <c r="AL86" t="str">
        <f t="shared" si="25"/>
        <v>周日</v>
      </c>
      <c r="AM86" t="str">
        <f t="shared" si="26"/>
        <v>14</v>
      </c>
    </row>
    <row r="87" spans="1:39">
      <c r="A87" s="23" t="s">
        <v>6826</v>
      </c>
      <c r="B87" s="23" t="s">
        <v>1623</v>
      </c>
      <c r="C87" s="23" t="s">
        <v>452</v>
      </c>
      <c r="D87" s="23" t="s">
        <v>5558</v>
      </c>
      <c r="E87" s="23" t="s">
        <v>11</v>
      </c>
      <c r="F87" s="23" t="s">
        <v>5418</v>
      </c>
      <c r="G87" s="23">
        <v>42918</v>
      </c>
      <c r="H87" s="23" t="s">
        <v>11</v>
      </c>
      <c r="I87" s="23">
        <v>42925.583333333328</v>
      </c>
      <c r="J87" s="23">
        <v>43044</v>
      </c>
      <c r="K87" s="23" t="s">
        <v>5556</v>
      </c>
      <c r="L87" s="23" t="s">
        <v>1579</v>
      </c>
      <c r="M87" s="23" t="s">
        <v>1580</v>
      </c>
      <c r="N87" s="23" t="s">
        <v>1581</v>
      </c>
      <c r="O87" s="23">
        <v>0</v>
      </c>
      <c r="P87" s="23">
        <v>12</v>
      </c>
      <c r="Q87" s="23" t="s">
        <v>1582</v>
      </c>
      <c r="R87" s="23">
        <v>16</v>
      </c>
      <c r="S87" s="23" t="s">
        <v>1583</v>
      </c>
      <c r="T87" s="23" t="s">
        <v>1546</v>
      </c>
      <c r="U87" s="23" t="s">
        <v>1546</v>
      </c>
      <c r="V87" s="23" t="s">
        <v>1585</v>
      </c>
      <c r="W87" s="206">
        <f>IFERROR(VLOOKUP(A87,'6-开班明细表'!A:M,8,0),"")</f>
        <v>1.5</v>
      </c>
      <c r="X87" s="206">
        <f>IFERROR(VLOOKUP(A87,'6-开班明细表'!A:M,9,0),"")</f>
        <v>1</v>
      </c>
      <c r="Y87" s="206">
        <f>IFERROR(VLOOKUP(A87,'6-开班明细表'!A:M,10,0),"")</f>
        <v>0.5</v>
      </c>
      <c r="Z87">
        <f t="shared" si="15"/>
        <v>0</v>
      </c>
      <c r="AA87" t="str">
        <f t="shared" si="16"/>
        <v>梁文杰</v>
      </c>
      <c r="AB87" t="str">
        <f t="shared" si="17"/>
        <v>陈秋金</v>
      </c>
      <c r="AC87" t="str">
        <f t="shared" si="18"/>
        <v>Juliet</v>
      </c>
      <c r="AD87" t="str">
        <f t="shared" si="19"/>
        <v>Juliet</v>
      </c>
      <c r="AE87" t="str">
        <f t="shared" si="20"/>
        <v>陈秋金</v>
      </c>
      <c r="AF87">
        <f t="shared" si="21"/>
        <v>6</v>
      </c>
      <c r="AG87">
        <f t="shared" si="22"/>
        <v>6</v>
      </c>
      <c r="AH87" s="27">
        <f t="shared" si="23"/>
        <v>43030</v>
      </c>
      <c r="AI87" t="str">
        <f t="shared" si="14"/>
        <v>周日下午</v>
      </c>
      <c r="AJ87" t="str">
        <f t="shared" si="24"/>
        <v>P4A</v>
      </c>
      <c r="AK87" s="19" t="str">
        <f>IFERROR(IF(IFERROR(FIND("一",C87),0)&gt;0,"一对一",VLOOKUP(AJ87,班级编码!A:L,8,0)),"")</f>
        <v>小高部</v>
      </c>
      <c r="AL87" t="str">
        <f t="shared" si="25"/>
        <v>周日</v>
      </c>
      <c r="AM87" t="str">
        <f t="shared" si="26"/>
        <v>14</v>
      </c>
    </row>
    <row r="88" spans="1:39">
      <c r="A88" s="23" t="s">
        <v>1584</v>
      </c>
      <c r="B88" s="23" t="s">
        <v>1623</v>
      </c>
      <c r="C88" s="23" t="s">
        <v>5632</v>
      </c>
      <c r="D88" s="23" t="s">
        <v>11</v>
      </c>
      <c r="E88" s="23" t="s">
        <v>11</v>
      </c>
      <c r="F88" s="23" t="s">
        <v>11</v>
      </c>
      <c r="G88" s="23">
        <v>42917</v>
      </c>
      <c r="H88" s="23" t="s">
        <v>11</v>
      </c>
      <c r="I88" s="23" t="s">
        <v>11</v>
      </c>
      <c r="J88" s="23">
        <v>42947</v>
      </c>
      <c r="K88" s="23" t="s">
        <v>11</v>
      </c>
      <c r="L88" s="23" t="s">
        <v>5353</v>
      </c>
      <c r="M88" s="23" t="s">
        <v>1580</v>
      </c>
      <c r="N88" s="23" t="s">
        <v>1581</v>
      </c>
      <c r="O88" s="23">
        <v>0</v>
      </c>
      <c r="P88" s="23">
        <v>0</v>
      </c>
      <c r="Q88" s="23" t="s">
        <v>1582</v>
      </c>
      <c r="R88" s="23">
        <v>19</v>
      </c>
      <c r="S88" s="23" t="s">
        <v>1583</v>
      </c>
      <c r="T88" s="23" t="s">
        <v>1584</v>
      </c>
      <c r="U88" s="23" t="s">
        <v>1584</v>
      </c>
      <c r="V88" s="23" t="s">
        <v>1585</v>
      </c>
      <c r="W88" s="206" t="str">
        <f>IFERROR(VLOOKUP(A88,'6-开班明细表'!A:M,8,0),"")</f>
        <v/>
      </c>
      <c r="X88" s="206" t="str">
        <f>IFERROR(VLOOKUP(A88,'6-开班明细表'!A:M,9,0),"")</f>
        <v/>
      </c>
      <c r="Y88" s="206" t="str">
        <f>IFERROR(VLOOKUP(A88,'6-开班明细表'!A:M,10,0),"")</f>
        <v/>
      </c>
      <c r="Z88">
        <f t="shared" si="15"/>
        <v>0</v>
      </c>
      <c r="AA88" t="str">
        <f t="shared" si="16"/>
        <v/>
      </c>
      <c r="AB88" t="str">
        <f t="shared" si="17"/>
        <v/>
      </c>
      <c r="AC88" t="str">
        <f t="shared" si="18"/>
        <v/>
      </c>
      <c r="AD88" t="str">
        <f t="shared" si="19"/>
        <v/>
      </c>
      <c r="AE88" t="str">
        <f t="shared" si="20"/>
        <v/>
      </c>
      <c r="AF88">
        <f t="shared" si="21"/>
        <v>0</v>
      </c>
      <c r="AG88">
        <f t="shared" si="22"/>
        <v>0</v>
      </c>
      <c r="AH88" s="27">
        <f t="shared" si="23"/>
        <v>43050</v>
      </c>
      <c r="AI88" t="str">
        <f t="shared" si="14"/>
        <v/>
      </c>
      <c r="AJ88" t="str">
        <f t="shared" si="24"/>
        <v>0</v>
      </c>
      <c r="AK88" s="19" t="str">
        <f>IFERROR(IF(IFERROR(FIND("一",C88),0)&gt;0,"一对一",VLOOKUP(AJ88,班级编码!A:L,8,0)),"")</f>
        <v/>
      </c>
      <c r="AL88" t="str">
        <f t="shared" si="25"/>
        <v/>
      </c>
      <c r="AM88" t="str">
        <f t="shared" si="26"/>
        <v/>
      </c>
    </row>
    <row r="89" spans="1:39">
      <c r="A89" s="23" t="s">
        <v>6977</v>
      </c>
      <c r="B89" s="23" t="s">
        <v>1623</v>
      </c>
      <c r="C89" s="23" t="s">
        <v>452</v>
      </c>
      <c r="D89" s="23" t="s">
        <v>5543</v>
      </c>
      <c r="E89" s="23" t="s">
        <v>11</v>
      </c>
      <c r="F89" s="23" t="s">
        <v>5401</v>
      </c>
      <c r="G89" s="23">
        <v>42924</v>
      </c>
      <c r="H89" s="23" t="s">
        <v>11</v>
      </c>
      <c r="I89" s="23">
        <v>42936.375</v>
      </c>
      <c r="J89" s="23">
        <v>43045</v>
      </c>
      <c r="K89" s="23" t="s">
        <v>5377</v>
      </c>
      <c r="L89" s="23" t="s">
        <v>1579</v>
      </c>
      <c r="M89" s="23" t="s">
        <v>1580</v>
      </c>
      <c r="N89" s="23" t="s">
        <v>1581</v>
      </c>
      <c r="O89" s="23">
        <v>0</v>
      </c>
      <c r="P89" s="23">
        <v>14</v>
      </c>
      <c r="Q89" s="23" t="s">
        <v>1582</v>
      </c>
      <c r="R89" s="23">
        <v>16</v>
      </c>
      <c r="S89" s="23" t="s">
        <v>1583</v>
      </c>
      <c r="T89" s="23" t="s">
        <v>116</v>
      </c>
      <c r="U89" s="23" t="s">
        <v>116</v>
      </c>
      <c r="V89" s="23" t="s">
        <v>1585</v>
      </c>
      <c r="W89" s="206" t="str">
        <f>IFERROR(VLOOKUP(A89,'6-开班明细表'!A:M,8,0),"")</f>
        <v/>
      </c>
      <c r="X89" s="206" t="str">
        <f>IFERROR(VLOOKUP(A89,'6-开班明细表'!A:M,9,0),"")</f>
        <v/>
      </c>
      <c r="Y89" s="206" t="str">
        <f>IFERROR(VLOOKUP(A89,'6-开班明细表'!A:M,10,0),"")</f>
        <v/>
      </c>
      <c r="Z89">
        <f t="shared" si="15"/>
        <v>0</v>
      </c>
      <c r="AA89" t="str">
        <f t="shared" si="16"/>
        <v>张洁华</v>
      </c>
      <c r="AB89" t="str">
        <f t="shared" si="17"/>
        <v>邓洋城</v>
      </c>
      <c r="AC89" t="str">
        <f t="shared" si="18"/>
        <v>VladeyC</v>
      </c>
      <c r="AD89" t="str">
        <f t="shared" si="19"/>
        <v>邓洋城</v>
      </c>
      <c r="AE89" t="str">
        <f t="shared" si="20"/>
        <v>VladeyC</v>
      </c>
      <c r="AF89">
        <f t="shared" si="21"/>
        <v>3</v>
      </c>
      <c r="AG89">
        <f t="shared" si="22"/>
        <v>6</v>
      </c>
      <c r="AH89" s="27">
        <f t="shared" si="23"/>
        <v>43036</v>
      </c>
      <c r="AI89" t="str">
        <f t="shared" si="14"/>
        <v>周六上午</v>
      </c>
      <c r="AJ89" t="str">
        <f t="shared" si="24"/>
        <v>P1A</v>
      </c>
      <c r="AK89" s="19" t="str">
        <f>IFERROR(IF(IFERROR(FIND("一",C89),0)&gt;0,"一对一",VLOOKUP(AJ89,班级编码!A:L,8,0)),"")</f>
        <v>小初部</v>
      </c>
      <c r="AL89" t="str">
        <f t="shared" si="25"/>
        <v>周六</v>
      </c>
      <c r="AM89" t="str">
        <f t="shared" si="26"/>
        <v>09</v>
      </c>
    </row>
    <row r="90" spans="1:39">
      <c r="A90" s="23" t="s">
        <v>6954</v>
      </c>
      <c r="B90" s="23" t="s">
        <v>1623</v>
      </c>
      <c r="C90" s="23" t="s">
        <v>452</v>
      </c>
      <c r="D90" s="23" t="s">
        <v>7654</v>
      </c>
      <c r="E90" s="23" t="s">
        <v>11</v>
      </c>
      <c r="F90" s="23" t="s">
        <v>5454</v>
      </c>
      <c r="G90" s="23">
        <v>42921</v>
      </c>
      <c r="H90" s="23" t="s">
        <v>11</v>
      </c>
      <c r="I90" s="23">
        <v>42944.375</v>
      </c>
      <c r="J90" s="23">
        <v>43029</v>
      </c>
      <c r="K90" s="23" t="s">
        <v>5377</v>
      </c>
      <c r="L90" s="23" t="s">
        <v>1579</v>
      </c>
      <c r="M90" s="23" t="s">
        <v>1580</v>
      </c>
      <c r="N90" s="23" t="s">
        <v>1581</v>
      </c>
      <c r="O90" s="23">
        <v>0</v>
      </c>
      <c r="P90" s="23">
        <v>12</v>
      </c>
      <c r="Q90" s="23" t="s">
        <v>1582</v>
      </c>
      <c r="R90" s="23">
        <v>16</v>
      </c>
      <c r="S90" s="23" t="s">
        <v>1583</v>
      </c>
      <c r="T90" s="23" t="s">
        <v>122</v>
      </c>
      <c r="U90" s="23" t="s">
        <v>122</v>
      </c>
      <c r="V90" s="23" t="s">
        <v>1585</v>
      </c>
      <c r="W90" s="206" t="str">
        <f>IFERROR(VLOOKUP(A90,'6-开班明细表'!A:M,8,0),"")</f>
        <v/>
      </c>
      <c r="X90" s="206" t="str">
        <f>IFERROR(VLOOKUP(A90,'6-开班明细表'!A:M,9,0),"")</f>
        <v/>
      </c>
      <c r="Y90" s="206" t="str">
        <f>IFERROR(VLOOKUP(A90,'6-开班明细表'!A:M,10,0),"")</f>
        <v/>
      </c>
      <c r="Z90">
        <f t="shared" si="15"/>
        <v>0</v>
      </c>
      <c r="AA90" t="str">
        <f t="shared" si="16"/>
        <v>蒲静娴</v>
      </c>
      <c r="AB90" t="str">
        <f t="shared" si="17"/>
        <v>欧晓蕾</v>
      </c>
      <c r="AC90" t="str">
        <f t="shared" si="18"/>
        <v>VladeyC</v>
      </c>
      <c r="AD90" t="str">
        <f t="shared" si="19"/>
        <v>VladeyC</v>
      </c>
      <c r="AE90" t="str">
        <f t="shared" si="20"/>
        <v>欧晓蕾</v>
      </c>
      <c r="AF90">
        <f t="shared" si="21"/>
        <v>7</v>
      </c>
      <c r="AG90">
        <f t="shared" si="22"/>
        <v>7</v>
      </c>
      <c r="AH90" s="27">
        <f t="shared" si="23"/>
        <v>43033</v>
      </c>
      <c r="AI90" t="str">
        <f t="shared" si="14"/>
        <v>周六上午</v>
      </c>
      <c r="AJ90" t="str">
        <f t="shared" si="24"/>
        <v>P1A</v>
      </c>
      <c r="AK90" s="19" t="str">
        <f>IFERROR(IF(IFERROR(FIND("一",C90),0)&gt;0,"一对一",VLOOKUP(AJ90,班级编码!A:L,8,0)),"")</f>
        <v>小初部</v>
      </c>
      <c r="AL90" t="str">
        <f t="shared" si="25"/>
        <v>周六</v>
      </c>
      <c r="AM90" t="str">
        <f t="shared" si="26"/>
        <v>09</v>
      </c>
    </row>
    <row r="91" spans="1:39">
      <c r="A91" s="23" t="s">
        <v>6940</v>
      </c>
      <c r="B91" s="23" t="s">
        <v>1623</v>
      </c>
      <c r="C91" s="23" t="s">
        <v>452</v>
      </c>
      <c r="D91" s="23" t="s">
        <v>5543</v>
      </c>
      <c r="E91" s="23" t="s">
        <v>11</v>
      </c>
      <c r="F91" s="23" t="s">
        <v>5351</v>
      </c>
      <c r="G91" s="23">
        <v>42928</v>
      </c>
      <c r="H91" s="23" t="s">
        <v>11</v>
      </c>
      <c r="I91" s="23">
        <v>42936.375</v>
      </c>
      <c r="J91" s="23">
        <v>43060</v>
      </c>
      <c r="K91" s="23" t="s">
        <v>5377</v>
      </c>
      <c r="L91" s="23" t="s">
        <v>1579</v>
      </c>
      <c r="M91" s="23" t="s">
        <v>1580</v>
      </c>
      <c r="N91" s="23" t="s">
        <v>1581</v>
      </c>
      <c r="O91" s="23">
        <v>0</v>
      </c>
      <c r="P91" s="23">
        <v>13</v>
      </c>
      <c r="Q91" s="23" t="s">
        <v>1582</v>
      </c>
      <c r="R91" s="23">
        <v>16</v>
      </c>
      <c r="S91" s="23" t="s">
        <v>1583</v>
      </c>
      <c r="T91" s="23" t="s">
        <v>116</v>
      </c>
      <c r="U91" s="23" t="s">
        <v>116</v>
      </c>
      <c r="V91" s="23" t="s">
        <v>1585</v>
      </c>
      <c r="W91" s="206" t="str">
        <f>IFERROR(VLOOKUP(A91,'6-开班明细表'!A:M,8,0),"")</f>
        <v/>
      </c>
      <c r="X91" s="206" t="str">
        <f>IFERROR(VLOOKUP(A91,'6-开班明细表'!A:M,9,0),"")</f>
        <v/>
      </c>
      <c r="Y91" s="206" t="str">
        <f>IFERROR(VLOOKUP(A91,'6-开班明细表'!A:M,10,0),"")</f>
        <v/>
      </c>
      <c r="Z91">
        <f t="shared" si="15"/>
        <v>0</v>
      </c>
      <c r="AA91" t="str">
        <f t="shared" si="16"/>
        <v>张洁华</v>
      </c>
      <c r="AB91" t="str">
        <f t="shared" si="17"/>
        <v>邓洋城</v>
      </c>
      <c r="AC91" t="str">
        <f t="shared" si="18"/>
        <v>VladeyC</v>
      </c>
      <c r="AD91" t="str">
        <f t="shared" si="19"/>
        <v>邓洋城</v>
      </c>
      <c r="AE91" t="str">
        <f t="shared" si="20"/>
        <v>VladeyC</v>
      </c>
      <c r="AF91">
        <f t="shared" si="21"/>
        <v>3</v>
      </c>
      <c r="AG91">
        <f t="shared" si="22"/>
        <v>6</v>
      </c>
      <c r="AH91" s="27">
        <f t="shared" si="23"/>
        <v>43040</v>
      </c>
      <c r="AI91" t="str">
        <f t="shared" si="14"/>
        <v>周六上午</v>
      </c>
      <c r="AJ91" t="str">
        <f t="shared" si="24"/>
        <v>P02</v>
      </c>
      <c r="AK91" s="19" t="str">
        <f>IFERROR(IF(IFERROR(FIND("一",C91),0)&gt;0,"一对一",VLOOKUP(AJ91,班级编码!A:L,8,0)),"")</f>
        <v>小初部</v>
      </c>
      <c r="AL91" t="str">
        <f t="shared" si="25"/>
        <v>周六</v>
      </c>
      <c r="AM91" t="str">
        <f t="shared" si="26"/>
        <v>09</v>
      </c>
    </row>
    <row r="92" spans="1:39">
      <c r="A92" s="23" t="s">
        <v>6968</v>
      </c>
      <c r="B92" s="23" t="s">
        <v>1623</v>
      </c>
      <c r="C92" s="23" t="s">
        <v>464</v>
      </c>
      <c r="D92" s="23" t="s">
        <v>5447</v>
      </c>
      <c r="E92" s="23" t="s">
        <v>11</v>
      </c>
      <c r="F92" s="23" t="s">
        <v>5454</v>
      </c>
      <c r="G92" s="23">
        <v>42784</v>
      </c>
      <c r="H92" s="23" t="s">
        <v>11</v>
      </c>
      <c r="I92" s="23">
        <v>42924.583333333328</v>
      </c>
      <c r="J92" s="23">
        <v>42924</v>
      </c>
      <c r="K92" s="23" t="s">
        <v>7655</v>
      </c>
      <c r="L92" s="23" t="s">
        <v>5450</v>
      </c>
      <c r="M92" s="23" t="s">
        <v>5451</v>
      </c>
      <c r="N92" s="23" t="s">
        <v>1581</v>
      </c>
      <c r="O92" s="23">
        <v>16</v>
      </c>
      <c r="P92" s="23">
        <v>9</v>
      </c>
      <c r="Q92" s="23" t="s">
        <v>5363</v>
      </c>
      <c r="R92" s="23">
        <v>21</v>
      </c>
      <c r="S92" s="23" t="s">
        <v>1583</v>
      </c>
      <c r="T92" s="23" t="s">
        <v>1546</v>
      </c>
      <c r="U92" s="23" t="s">
        <v>1546</v>
      </c>
      <c r="V92" s="23" t="s">
        <v>1585</v>
      </c>
      <c r="W92" s="206" t="str">
        <f>IFERROR(VLOOKUP(A92,'6-开班明细表'!A:M,8,0),"")</f>
        <v/>
      </c>
      <c r="X92" s="206" t="str">
        <f>IFERROR(VLOOKUP(A92,'6-开班明细表'!A:M,9,0),"")</f>
        <v/>
      </c>
      <c r="Y92" s="206" t="str">
        <f>IFERROR(VLOOKUP(A92,'6-开班明细表'!A:M,10,0),"")</f>
        <v/>
      </c>
      <c r="Z92">
        <f t="shared" si="15"/>
        <v>0</v>
      </c>
      <c r="AA92" t="str">
        <f t="shared" si="16"/>
        <v>陆小红</v>
      </c>
      <c r="AB92" t="str">
        <f t="shared" si="17"/>
        <v/>
      </c>
      <c r="AC92" t="str">
        <f t="shared" si="18"/>
        <v>VladeyC</v>
      </c>
      <c r="AD92" t="str">
        <f t="shared" si="19"/>
        <v>VladeyC</v>
      </c>
      <c r="AE92" t="str">
        <f t="shared" si="20"/>
        <v/>
      </c>
      <c r="AF92">
        <f t="shared" si="21"/>
        <v>7</v>
      </c>
      <c r="AG92">
        <f t="shared" si="22"/>
        <v>7</v>
      </c>
      <c r="AH92" s="27">
        <f t="shared" si="23"/>
        <v>42931</v>
      </c>
      <c r="AI92" t="str">
        <f t="shared" si="14"/>
        <v>周六下午</v>
      </c>
      <c r="AJ92" t="str">
        <f t="shared" si="24"/>
        <v>K05</v>
      </c>
      <c r="AK92" s="19" t="str">
        <f>IFERROR(IF(IFERROR(FIND("一",C92),0)&gt;0,"一对一",VLOOKUP(AJ92,班级编码!A:L,8,0)),"")</f>
        <v>幼儿部</v>
      </c>
      <c r="AL92" t="str">
        <f t="shared" si="25"/>
        <v>周六</v>
      </c>
      <c r="AM92" t="str">
        <f t="shared" si="26"/>
        <v>14</v>
      </c>
    </row>
    <row r="93" spans="1:39">
      <c r="A93" s="23" t="s">
        <v>6980</v>
      </c>
      <c r="B93" s="23" t="s">
        <v>1623</v>
      </c>
      <c r="C93" s="23" t="s">
        <v>452</v>
      </c>
      <c r="D93" s="23" t="s">
        <v>5553</v>
      </c>
      <c r="E93" s="23" t="s">
        <v>11</v>
      </c>
      <c r="F93" s="23" t="s">
        <v>5407</v>
      </c>
      <c r="G93" s="23">
        <v>42854</v>
      </c>
      <c r="H93" s="23" t="s">
        <v>11</v>
      </c>
      <c r="I93" s="23">
        <v>42936.583333333328</v>
      </c>
      <c r="J93" s="23">
        <v>42973</v>
      </c>
      <c r="K93" s="23" t="s">
        <v>5432</v>
      </c>
      <c r="L93" s="23" t="s">
        <v>1579</v>
      </c>
      <c r="M93" s="23" t="s">
        <v>1580</v>
      </c>
      <c r="N93" s="23" t="s">
        <v>1581</v>
      </c>
      <c r="O93" s="23">
        <v>0</v>
      </c>
      <c r="P93" s="23">
        <v>10</v>
      </c>
      <c r="Q93" s="23" t="s">
        <v>1582</v>
      </c>
      <c r="R93" s="23">
        <v>16</v>
      </c>
      <c r="S93" s="23" t="s">
        <v>1583</v>
      </c>
      <c r="T93" s="23" t="s">
        <v>116</v>
      </c>
      <c r="U93" s="23" t="s">
        <v>1564</v>
      </c>
      <c r="V93" s="23" t="s">
        <v>1585</v>
      </c>
      <c r="W93" s="206" t="str">
        <f>IFERROR(VLOOKUP(A93,'6-开班明细表'!A:M,8,0),"")</f>
        <v/>
      </c>
      <c r="X93" s="206" t="str">
        <f>IFERROR(VLOOKUP(A93,'6-开班明细表'!A:M,9,0),"")</f>
        <v/>
      </c>
      <c r="Y93" s="206" t="str">
        <f>IFERROR(VLOOKUP(A93,'6-开班明细表'!A:M,10,0),"")</f>
        <v/>
      </c>
      <c r="Z93">
        <f t="shared" si="15"/>
        <v>0</v>
      </c>
      <c r="AA93" t="str">
        <f t="shared" si="16"/>
        <v>陈秋金</v>
      </c>
      <c r="AB93" t="str">
        <f t="shared" si="17"/>
        <v>陈明君</v>
      </c>
      <c r="AC93" t="str">
        <f t="shared" si="18"/>
        <v>Juliet</v>
      </c>
      <c r="AD93" t="str">
        <f t="shared" si="19"/>
        <v>陈明君</v>
      </c>
      <c r="AE93" t="str">
        <f t="shared" si="20"/>
        <v>Juliet</v>
      </c>
      <c r="AF93">
        <f t="shared" si="21"/>
        <v>3</v>
      </c>
      <c r="AG93">
        <f t="shared" si="22"/>
        <v>6</v>
      </c>
      <c r="AH93" s="27">
        <f t="shared" si="23"/>
        <v>42966</v>
      </c>
      <c r="AI93" t="str">
        <f t="shared" si="14"/>
        <v>周六下午</v>
      </c>
      <c r="AJ93" t="str">
        <f t="shared" si="24"/>
        <v>P4A</v>
      </c>
      <c r="AK93" s="19" t="str">
        <f>IFERROR(IF(IFERROR(FIND("一",C93),0)&gt;0,"一对一",VLOOKUP(AJ93,班级编码!A:L,8,0)),"")</f>
        <v>小高部</v>
      </c>
      <c r="AL93" t="str">
        <f t="shared" si="25"/>
        <v>周六</v>
      </c>
      <c r="AM93" t="str">
        <f t="shared" si="26"/>
        <v>14</v>
      </c>
    </row>
    <row r="94" spans="1:39">
      <c r="A94" s="23" t="s">
        <v>6935</v>
      </c>
      <c r="B94" s="23" t="s">
        <v>1623</v>
      </c>
      <c r="C94" s="23" t="s">
        <v>452</v>
      </c>
      <c r="D94" s="23" t="s">
        <v>5406</v>
      </c>
      <c r="E94" s="23" t="s">
        <v>11</v>
      </c>
      <c r="F94" s="23" t="s">
        <v>5366</v>
      </c>
      <c r="G94" s="23">
        <v>42848</v>
      </c>
      <c r="H94" s="23" t="s">
        <v>11</v>
      </c>
      <c r="I94" s="23">
        <v>42925.375</v>
      </c>
      <c r="J94" s="23">
        <v>42974</v>
      </c>
      <c r="K94" s="23" t="s">
        <v>5372</v>
      </c>
      <c r="L94" s="23" t="s">
        <v>1579</v>
      </c>
      <c r="M94" s="23" t="s">
        <v>1580</v>
      </c>
      <c r="N94" s="23" t="s">
        <v>1581</v>
      </c>
      <c r="O94" s="23">
        <v>0</v>
      </c>
      <c r="P94" s="23">
        <v>9</v>
      </c>
      <c r="Q94" s="23" t="s">
        <v>1582</v>
      </c>
      <c r="R94" s="23">
        <v>16</v>
      </c>
      <c r="S94" s="23" t="s">
        <v>1583</v>
      </c>
      <c r="T94" s="23" t="s">
        <v>1546</v>
      </c>
      <c r="U94" s="23" t="s">
        <v>1546</v>
      </c>
      <c r="V94" s="23" t="s">
        <v>1585</v>
      </c>
      <c r="W94" s="206" t="str">
        <f>IFERROR(VLOOKUP(A94,'6-开班明细表'!A:M,8,0),"")</f>
        <v/>
      </c>
      <c r="X94" s="206" t="str">
        <f>IFERROR(VLOOKUP(A94,'6-开班明细表'!A:M,9,0),"")</f>
        <v/>
      </c>
      <c r="Y94" s="206" t="str">
        <f>IFERROR(VLOOKUP(A94,'6-开班明细表'!A:M,10,0),"")</f>
        <v/>
      </c>
      <c r="Z94">
        <f t="shared" si="15"/>
        <v>0</v>
      </c>
      <c r="AA94" t="str">
        <f t="shared" si="16"/>
        <v>梁文杰</v>
      </c>
      <c r="AB94" t="str">
        <f t="shared" si="17"/>
        <v>邓秋敏</v>
      </c>
      <c r="AC94" t="str">
        <f t="shared" si="18"/>
        <v>Juliet</v>
      </c>
      <c r="AD94" t="str">
        <f t="shared" si="19"/>
        <v>邓秋敏</v>
      </c>
      <c r="AE94" t="str">
        <f t="shared" si="20"/>
        <v>Juliet</v>
      </c>
      <c r="AF94">
        <f t="shared" si="21"/>
        <v>3</v>
      </c>
      <c r="AG94">
        <f t="shared" si="22"/>
        <v>6</v>
      </c>
      <c r="AH94" s="27">
        <f t="shared" si="23"/>
        <v>42960</v>
      </c>
      <c r="AI94" t="str">
        <f t="shared" si="14"/>
        <v>周日上午</v>
      </c>
      <c r="AJ94" t="str">
        <f t="shared" si="24"/>
        <v>P3B</v>
      </c>
      <c r="AK94" s="19" t="str">
        <f>IFERROR(IF(IFERROR(FIND("一",C94),0)&gt;0,"一对一",VLOOKUP(AJ94,班级编码!A:L,8,0)),"")</f>
        <v>小高部</v>
      </c>
      <c r="AL94" t="str">
        <f t="shared" si="25"/>
        <v>周日</v>
      </c>
      <c r="AM94" t="str">
        <f t="shared" si="26"/>
        <v>09</v>
      </c>
    </row>
    <row r="95" spans="1:39">
      <c r="A95" s="23" t="s">
        <v>6962</v>
      </c>
      <c r="B95" s="23" t="s">
        <v>1623</v>
      </c>
      <c r="C95" s="23" t="s">
        <v>452</v>
      </c>
      <c r="D95" s="23" t="s">
        <v>5435</v>
      </c>
      <c r="E95" s="23" t="s">
        <v>11</v>
      </c>
      <c r="F95" s="23" t="s">
        <v>5361</v>
      </c>
      <c r="G95" s="23">
        <v>42775</v>
      </c>
      <c r="H95" s="23" t="s">
        <v>11</v>
      </c>
      <c r="I95" s="23">
        <v>42936.583333333328</v>
      </c>
      <c r="J95" s="23">
        <v>42924</v>
      </c>
      <c r="K95" s="23" t="s">
        <v>5432</v>
      </c>
      <c r="L95" s="23" t="s">
        <v>1579</v>
      </c>
      <c r="M95" s="23" t="s">
        <v>1580</v>
      </c>
      <c r="N95" s="23" t="s">
        <v>1581</v>
      </c>
      <c r="O95" s="23">
        <v>0</v>
      </c>
      <c r="P95" s="23">
        <v>11</v>
      </c>
      <c r="Q95" s="23" t="s">
        <v>1582</v>
      </c>
      <c r="R95" s="23">
        <v>16</v>
      </c>
      <c r="S95" s="23" t="s">
        <v>1583</v>
      </c>
      <c r="T95" s="23" t="s">
        <v>1564</v>
      </c>
      <c r="U95" s="23" t="s">
        <v>1564</v>
      </c>
      <c r="V95" s="23" t="s">
        <v>1585</v>
      </c>
      <c r="W95" s="206" t="str">
        <f>IFERROR(VLOOKUP(A95,'6-开班明细表'!A:M,8,0),"")</f>
        <v/>
      </c>
      <c r="X95" s="206" t="str">
        <f>IFERROR(VLOOKUP(A95,'6-开班明细表'!A:M,9,0),"")</f>
        <v/>
      </c>
      <c r="Y95" s="206" t="str">
        <f>IFERROR(VLOOKUP(A95,'6-开班明细表'!A:M,10,0),"")</f>
        <v/>
      </c>
      <c r="Z95">
        <f t="shared" si="15"/>
        <v>0</v>
      </c>
      <c r="AA95" t="str">
        <f t="shared" si="16"/>
        <v>杨秋涌</v>
      </c>
      <c r="AB95" t="str">
        <f t="shared" si="17"/>
        <v>陈秋金</v>
      </c>
      <c r="AC95" t="str">
        <f t="shared" si="18"/>
        <v>Juliet</v>
      </c>
      <c r="AD95" t="str">
        <f t="shared" si="19"/>
        <v>Juliet</v>
      </c>
      <c r="AE95" t="str">
        <f t="shared" si="20"/>
        <v>陈秋金</v>
      </c>
      <c r="AF95">
        <f t="shared" si="21"/>
        <v>6</v>
      </c>
      <c r="AG95">
        <f t="shared" si="22"/>
        <v>6</v>
      </c>
      <c r="AH95" s="27">
        <f t="shared" si="23"/>
        <v>42887</v>
      </c>
      <c r="AI95" t="str">
        <f t="shared" si="14"/>
        <v>周六下午</v>
      </c>
      <c r="AJ95" t="str">
        <f t="shared" si="24"/>
        <v>J1A</v>
      </c>
      <c r="AK95" s="19" t="str">
        <f>IFERROR(IF(IFERROR(FIND("一",C95),0)&gt;0,"一对一",VLOOKUP(AJ95,班级编码!A:L,8,0)),"")</f>
        <v>初中部</v>
      </c>
      <c r="AL95" t="str">
        <f t="shared" si="25"/>
        <v>周六</v>
      </c>
      <c r="AM95" t="str">
        <f t="shared" si="26"/>
        <v>14</v>
      </c>
    </row>
    <row r="96" spans="1:39">
      <c r="A96" s="23" t="s">
        <v>7023</v>
      </c>
      <c r="B96" s="23" t="s">
        <v>1623</v>
      </c>
      <c r="C96" s="23" t="s">
        <v>464</v>
      </c>
      <c r="D96" s="23" t="s">
        <v>5563</v>
      </c>
      <c r="E96" s="23" t="s">
        <v>11</v>
      </c>
      <c r="F96" s="23" t="s">
        <v>5448</v>
      </c>
      <c r="G96" s="23">
        <v>42881</v>
      </c>
      <c r="H96" s="23" t="s">
        <v>11</v>
      </c>
      <c r="I96" s="23">
        <v>42925.4375</v>
      </c>
      <c r="J96" s="23">
        <v>43075</v>
      </c>
      <c r="K96" s="23" t="s">
        <v>5564</v>
      </c>
      <c r="L96" s="23" t="s">
        <v>5450</v>
      </c>
      <c r="M96" s="23" t="s">
        <v>5451</v>
      </c>
      <c r="N96" s="23" t="s">
        <v>1581</v>
      </c>
      <c r="O96" s="23">
        <v>16</v>
      </c>
      <c r="P96" s="23">
        <v>9</v>
      </c>
      <c r="Q96" s="23" t="s">
        <v>5363</v>
      </c>
      <c r="R96" s="23">
        <v>21</v>
      </c>
      <c r="S96" s="23" t="s">
        <v>1583</v>
      </c>
      <c r="T96" s="23" t="s">
        <v>1546</v>
      </c>
      <c r="U96" s="23" t="s">
        <v>1546</v>
      </c>
      <c r="V96" s="23" t="s">
        <v>1585</v>
      </c>
      <c r="W96" s="206" t="str">
        <f>IFERROR(VLOOKUP(A96,'6-开班明细表'!A:M,8,0),"")</f>
        <v/>
      </c>
      <c r="X96" s="206" t="str">
        <f>IFERROR(VLOOKUP(A96,'6-开班明细表'!A:M,9,0),"")</f>
        <v/>
      </c>
      <c r="Y96" s="206" t="str">
        <f>IFERROR(VLOOKUP(A96,'6-开班明细表'!A:M,10,0),"")</f>
        <v/>
      </c>
      <c r="Z96">
        <f t="shared" si="15"/>
        <v>0</v>
      </c>
      <c r="AA96" t="str">
        <f t="shared" si="16"/>
        <v>邓洋城</v>
      </c>
      <c r="AB96" t="str">
        <f t="shared" si="17"/>
        <v/>
      </c>
      <c r="AC96" t="str">
        <f t="shared" si="18"/>
        <v>VladeyC</v>
      </c>
      <c r="AD96" t="str">
        <f t="shared" si="19"/>
        <v>VladeyC</v>
      </c>
      <c r="AE96" t="str">
        <f t="shared" si="20"/>
        <v/>
      </c>
      <c r="AF96">
        <f t="shared" si="21"/>
        <v>7</v>
      </c>
      <c r="AG96">
        <f t="shared" si="22"/>
        <v>7</v>
      </c>
      <c r="AH96" s="27">
        <f t="shared" si="23"/>
        <v>43028</v>
      </c>
      <c r="AI96" t="str">
        <f t="shared" si="14"/>
        <v>周日上午</v>
      </c>
      <c r="AJ96" t="str">
        <f t="shared" si="24"/>
        <v>K04</v>
      </c>
      <c r="AK96" s="19" t="str">
        <f>IFERROR(IF(IFERROR(FIND("一",C96),0)&gt;0,"一对一",VLOOKUP(AJ96,班级编码!A:L,8,0)),"")</f>
        <v>幼儿部</v>
      </c>
      <c r="AL96" t="str">
        <f t="shared" si="25"/>
        <v>周日</v>
      </c>
      <c r="AM96" t="str">
        <f t="shared" si="26"/>
        <v>10</v>
      </c>
    </row>
    <row r="97" spans="1:39">
      <c r="A97" s="23" t="s">
        <v>6991</v>
      </c>
      <c r="B97" s="23" t="s">
        <v>1623</v>
      </c>
      <c r="C97" s="23" t="s">
        <v>464</v>
      </c>
      <c r="D97" s="23" t="s">
        <v>5494</v>
      </c>
      <c r="E97" s="23" t="s">
        <v>11</v>
      </c>
      <c r="F97" s="23" t="s">
        <v>5454</v>
      </c>
      <c r="G97" s="23">
        <v>42890</v>
      </c>
      <c r="H97" s="23" t="s">
        <v>11</v>
      </c>
      <c r="I97" s="23">
        <v>42925.375</v>
      </c>
      <c r="J97" s="23">
        <v>43069</v>
      </c>
      <c r="K97" s="23" t="s">
        <v>5495</v>
      </c>
      <c r="L97" s="23" t="s">
        <v>5450</v>
      </c>
      <c r="M97" s="23" t="s">
        <v>5451</v>
      </c>
      <c r="N97" s="23" t="s">
        <v>1581</v>
      </c>
      <c r="O97" s="23">
        <v>16</v>
      </c>
      <c r="P97" s="23">
        <v>10</v>
      </c>
      <c r="Q97" s="23" t="s">
        <v>5388</v>
      </c>
      <c r="R97" s="23">
        <v>21</v>
      </c>
      <c r="S97" s="23" t="s">
        <v>1583</v>
      </c>
      <c r="T97" s="23" t="s">
        <v>1546</v>
      </c>
      <c r="U97" s="23" t="s">
        <v>1546</v>
      </c>
      <c r="V97" s="23" t="s">
        <v>1585</v>
      </c>
      <c r="W97" s="206" t="str">
        <f>IFERROR(VLOOKUP(A97,'6-开班明细表'!A:M,8,0),"")</f>
        <v/>
      </c>
      <c r="X97" s="206" t="str">
        <f>IFERROR(VLOOKUP(A97,'6-开班明细表'!A:M,9,0),"")</f>
        <v/>
      </c>
      <c r="Y97" s="206" t="str">
        <f>IFERROR(VLOOKUP(A97,'6-开班明细表'!A:M,10,0),"")</f>
        <v/>
      </c>
      <c r="Z97">
        <f t="shared" si="15"/>
        <v>0</v>
      </c>
      <c r="AA97" t="str">
        <f t="shared" si="16"/>
        <v>张洁华</v>
      </c>
      <c r="AB97" t="str">
        <f t="shared" si="17"/>
        <v/>
      </c>
      <c r="AC97" t="str">
        <f t="shared" si="18"/>
        <v>VladeyC</v>
      </c>
      <c r="AD97" t="str">
        <f t="shared" si="19"/>
        <v>VladeyC</v>
      </c>
      <c r="AE97" t="str">
        <f t="shared" si="20"/>
        <v/>
      </c>
      <c r="AF97">
        <f t="shared" si="21"/>
        <v>7</v>
      </c>
      <c r="AG97">
        <f t="shared" si="22"/>
        <v>7</v>
      </c>
      <c r="AH97" s="27">
        <f t="shared" si="23"/>
        <v>43037</v>
      </c>
      <c r="AI97" t="str">
        <f t="shared" si="14"/>
        <v>周日上午</v>
      </c>
      <c r="AJ97" t="str">
        <f t="shared" si="24"/>
        <v>K02</v>
      </c>
      <c r="AK97" s="19" t="str">
        <f>IFERROR(IF(IFERROR(FIND("一",C97),0)&gt;0,"一对一",VLOOKUP(AJ97,班级编码!A:L,8,0)),"")</f>
        <v>幼儿部</v>
      </c>
      <c r="AL97" t="str">
        <f t="shared" si="25"/>
        <v>周日</v>
      </c>
      <c r="AM97" t="str">
        <f t="shared" si="26"/>
        <v>09</v>
      </c>
    </row>
    <row r="98" spans="1:39">
      <c r="A98" s="23" t="s">
        <v>6973</v>
      </c>
      <c r="B98" s="23" t="s">
        <v>1623</v>
      </c>
      <c r="C98" s="23" t="s">
        <v>5632</v>
      </c>
      <c r="D98" s="23" t="s">
        <v>7656</v>
      </c>
      <c r="E98" s="23" t="s">
        <v>11</v>
      </c>
      <c r="F98" s="23" t="s">
        <v>5401</v>
      </c>
      <c r="G98" s="23">
        <v>42825</v>
      </c>
      <c r="H98" s="23" t="s">
        <v>11</v>
      </c>
      <c r="I98" s="23">
        <v>42936.666666666664</v>
      </c>
      <c r="J98" s="23">
        <v>42931</v>
      </c>
      <c r="K98" s="23" t="s">
        <v>5491</v>
      </c>
      <c r="L98" s="23" t="s">
        <v>5353</v>
      </c>
      <c r="M98" s="23" t="s">
        <v>1580</v>
      </c>
      <c r="N98" s="23" t="s">
        <v>1581</v>
      </c>
      <c r="O98" s="23">
        <v>16</v>
      </c>
      <c r="P98" s="23">
        <v>14</v>
      </c>
      <c r="Q98" s="23" t="s">
        <v>5492</v>
      </c>
      <c r="R98" s="23">
        <v>19</v>
      </c>
      <c r="S98" s="23" t="s">
        <v>1583</v>
      </c>
      <c r="T98" s="23" t="s">
        <v>1751</v>
      </c>
      <c r="U98" s="23" t="s">
        <v>1751</v>
      </c>
      <c r="V98" s="23" t="s">
        <v>1585</v>
      </c>
      <c r="W98" s="206" t="str">
        <f>IFERROR(VLOOKUP(A98,'6-开班明细表'!A:M,8,0),"")</f>
        <v/>
      </c>
      <c r="X98" s="206" t="str">
        <f>IFERROR(VLOOKUP(A98,'6-开班明细表'!A:M,9,0),"")</f>
        <v/>
      </c>
      <c r="Y98" s="206" t="str">
        <f>IFERROR(VLOOKUP(A98,'6-开班明细表'!A:M,10,0),"")</f>
        <v/>
      </c>
      <c r="Z98">
        <f t="shared" si="15"/>
        <v>0</v>
      </c>
      <c r="AA98" t="str">
        <f t="shared" si="16"/>
        <v>陈爱玲</v>
      </c>
      <c r="AB98" t="str">
        <f t="shared" si="17"/>
        <v>邓洋城</v>
      </c>
      <c r="AC98" t="str">
        <f t="shared" si="18"/>
        <v>VladeyC</v>
      </c>
      <c r="AD98" t="str">
        <f t="shared" si="19"/>
        <v>邓洋城</v>
      </c>
      <c r="AE98" t="str">
        <f t="shared" si="20"/>
        <v>VladeyC</v>
      </c>
      <c r="AF98">
        <f t="shared" si="21"/>
        <v>3</v>
      </c>
      <c r="AG98">
        <f t="shared" si="22"/>
        <v>6</v>
      </c>
      <c r="AH98" s="27">
        <f t="shared" si="23"/>
        <v>42958</v>
      </c>
      <c r="AI98" t="str">
        <f t="shared" ref="AI98:AI129" si="27">IF(IFERROR(FIND("一",C98),0)&gt;0,"一对一",IFERROR(AL98&amp;VLOOKUP(AM98,AP:AQ,2),""))</f>
        <v>周五下午</v>
      </c>
      <c r="AJ98" t="str">
        <f t="shared" si="24"/>
        <v>P1B</v>
      </c>
      <c r="AK98" s="19" t="str">
        <f>IFERROR(IF(IFERROR(FIND("一",C98),0)&gt;0,"一对一",VLOOKUP(AJ98,班级编码!A:L,8,0)),"")</f>
        <v>小初部</v>
      </c>
      <c r="AL98" t="str">
        <f t="shared" si="25"/>
        <v>周五</v>
      </c>
      <c r="AM98" t="str">
        <f t="shared" si="26"/>
        <v>16</v>
      </c>
    </row>
    <row r="99" spans="1:39">
      <c r="A99" s="23" t="s">
        <v>7657</v>
      </c>
      <c r="B99" s="23" t="s">
        <v>1623</v>
      </c>
      <c r="C99" s="23" t="s">
        <v>461</v>
      </c>
      <c r="D99" s="23" t="s">
        <v>5403</v>
      </c>
      <c r="E99" s="23" t="s">
        <v>11</v>
      </c>
      <c r="F99" s="23" t="s">
        <v>11</v>
      </c>
      <c r="G99" s="23">
        <v>42930</v>
      </c>
      <c r="H99" s="23" t="s">
        <v>11</v>
      </c>
      <c r="I99" s="23" t="s">
        <v>11</v>
      </c>
      <c r="J99" s="23">
        <v>43091</v>
      </c>
      <c r="K99" s="23" t="s">
        <v>5491</v>
      </c>
      <c r="L99" s="23" t="s">
        <v>5353</v>
      </c>
      <c r="M99" s="23" t="s">
        <v>1580</v>
      </c>
      <c r="N99" s="23" t="s">
        <v>1581</v>
      </c>
      <c r="O99" s="23">
        <v>0</v>
      </c>
      <c r="P99" s="23">
        <v>0</v>
      </c>
      <c r="Q99" s="23" t="s">
        <v>1582</v>
      </c>
      <c r="R99" s="23">
        <v>19</v>
      </c>
      <c r="S99" s="23" t="s">
        <v>1583</v>
      </c>
      <c r="T99" s="23" t="s">
        <v>1584</v>
      </c>
      <c r="U99" s="23" t="s">
        <v>1584</v>
      </c>
      <c r="V99" s="201" t="s">
        <v>7691</v>
      </c>
      <c r="W99" s="206" t="str">
        <f>IFERROR(VLOOKUP(A99,'6-开班明细表'!A:M,8,0),"")</f>
        <v/>
      </c>
      <c r="X99" s="206" t="str">
        <f>IFERROR(VLOOKUP(A99,'6-开班明细表'!A:M,9,0),"")</f>
        <v/>
      </c>
      <c r="Y99" s="206" t="str">
        <f>IFERROR(VLOOKUP(A99,'6-开班明细表'!A:M,10,0),"")</f>
        <v/>
      </c>
      <c r="Z99">
        <f t="shared" si="15"/>
        <v>0</v>
      </c>
      <c r="AA99" t="str">
        <f t="shared" si="16"/>
        <v>陆小红</v>
      </c>
      <c r="AB99" t="str">
        <f t="shared" si="17"/>
        <v>邓洋城</v>
      </c>
      <c r="AC99" t="str">
        <f t="shared" si="18"/>
        <v>VladeyC</v>
      </c>
      <c r="AD99" t="str">
        <f t="shared" si="19"/>
        <v>VladeyC</v>
      </c>
      <c r="AE99" t="str">
        <f t="shared" si="20"/>
        <v>邓洋城</v>
      </c>
      <c r="AF99">
        <f t="shared" si="21"/>
        <v>7</v>
      </c>
      <c r="AG99">
        <f t="shared" si="22"/>
        <v>7</v>
      </c>
      <c r="AH99" s="27">
        <f t="shared" si="23"/>
        <v>43063</v>
      </c>
      <c r="AI99" t="str">
        <f t="shared" si="27"/>
        <v>周五下午</v>
      </c>
      <c r="AJ99" t="str">
        <f t="shared" si="24"/>
        <v>PKH</v>
      </c>
      <c r="AK99" s="19" t="str">
        <f>IFERROR(IF(IFERROR(FIND("一",C99),0)&gt;0,"一对一",VLOOKUP(AJ99,班级编码!A:L,8,0)),"")</f>
        <v/>
      </c>
      <c r="AL99" t="str">
        <f t="shared" si="25"/>
        <v>周五</v>
      </c>
      <c r="AM99" t="str">
        <f t="shared" si="26"/>
        <v>16</v>
      </c>
    </row>
    <row r="100" spans="1:39">
      <c r="A100" s="23" t="s">
        <v>6943</v>
      </c>
      <c r="B100" s="23" t="s">
        <v>1623</v>
      </c>
      <c r="C100" s="23" t="s">
        <v>461</v>
      </c>
      <c r="D100" s="23" t="s">
        <v>7658</v>
      </c>
      <c r="E100" s="23" t="s">
        <v>11</v>
      </c>
      <c r="F100" s="23" t="s">
        <v>5387</v>
      </c>
      <c r="G100" s="23">
        <v>42895</v>
      </c>
      <c r="H100" s="23" t="s">
        <v>11</v>
      </c>
      <c r="I100" s="23">
        <v>42923.666666666664</v>
      </c>
      <c r="J100" s="23">
        <v>43045</v>
      </c>
      <c r="K100" s="23" t="s">
        <v>5491</v>
      </c>
      <c r="L100" s="23" t="s">
        <v>5353</v>
      </c>
      <c r="M100" s="23" t="s">
        <v>1580</v>
      </c>
      <c r="N100" s="23" t="s">
        <v>1581</v>
      </c>
      <c r="O100" s="23">
        <v>16</v>
      </c>
      <c r="P100" s="23">
        <v>14</v>
      </c>
      <c r="Q100" s="23" t="s">
        <v>5492</v>
      </c>
      <c r="R100" s="23">
        <v>19</v>
      </c>
      <c r="S100" s="23" t="s">
        <v>1583</v>
      </c>
      <c r="T100" s="23" t="s">
        <v>1538</v>
      </c>
      <c r="U100" s="23" t="s">
        <v>1538</v>
      </c>
      <c r="V100" s="201" t="s">
        <v>7691</v>
      </c>
      <c r="W100" s="206" t="str">
        <f>IFERROR(VLOOKUP(A100,'6-开班明细表'!A:M,8,0),"")</f>
        <v/>
      </c>
      <c r="X100" s="206" t="str">
        <f>IFERROR(VLOOKUP(A100,'6-开班明细表'!A:M,9,0),"")</f>
        <v/>
      </c>
      <c r="Y100" s="206" t="str">
        <f>IFERROR(VLOOKUP(A100,'6-开班明细表'!A:M,10,0),"")</f>
        <v/>
      </c>
      <c r="Z100">
        <f t="shared" si="15"/>
        <v>0</v>
      </c>
      <c r="AA100" t="str">
        <f t="shared" si="16"/>
        <v>张洁华</v>
      </c>
      <c r="AB100" t="str">
        <f t="shared" si="17"/>
        <v>陈爱玲</v>
      </c>
      <c r="AC100" t="str">
        <f t="shared" si="18"/>
        <v>VladeyC</v>
      </c>
      <c r="AD100" t="str">
        <f t="shared" si="19"/>
        <v>陈爱玲</v>
      </c>
      <c r="AE100" t="str">
        <f t="shared" si="20"/>
        <v>VladeyC</v>
      </c>
      <c r="AF100">
        <f t="shared" si="21"/>
        <v>3</v>
      </c>
      <c r="AG100">
        <f t="shared" si="22"/>
        <v>6</v>
      </c>
      <c r="AH100" s="27">
        <f t="shared" si="23"/>
        <v>43028</v>
      </c>
      <c r="AI100" t="str">
        <f t="shared" si="27"/>
        <v>周五下午</v>
      </c>
      <c r="AJ100" t="str">
        <f t="shared" si="24"/>
        <v>P1A</v>
      </c>
      <c r="AK100" s="19" t="str">
        <f>IFERROR(IF(IFERROR(FIND("一",C100),0)&gt;0,"一对一",VLOOKUP(AJ100,班级编码!A:L,8,0)),"")</f>
        <v>小初部</v>
      </c>
      <c r="AL100" t="str">
        <f t="shared" si="25"/>
        <v>周五</v>
      </c>
      <c r="AM100" t="str">
        <f t="shared" si="26"/>
        <v>16</v>
      </c>
    </row>
    <row r="101" spans="1:39">
      <c r="A101" s="23" t="s">
        <v>7021</v>
      </c>
      <c r="B101" s="23" t="s">
        <v>1623</v>
      </c>
      <c r="C101" s="23" t="s">
        <v>452</v>
      </c>
      <c r="D101" s="23" t="s">
        <v>7659</v>
      </c>
      <c r="E101" s="23" t="s">
        <v>11</v>
      </c>
      <c r="F101" s="23" t="s">
        <v>5395</v>
      </c>
      <c r="G101" s="23">
        <v>42855</v>
      </c>
      <c r="H101" s="23" t="s">
        <v>11</v>
      </c>
      <c r="I101" s="23">
        <v>42925.604166666664</v>
      </c>
      <c r="J101" s="23">
        <v>42971</v>
      </c>
      <c r="K101" s="23" t="s">
        <v>5391</v>
      </c>
      <c r="L101" s="23" t="s">
        <v>1579</v>
      </c>
      <c r="M101" s="23" t="s">
        <v>1580</v>
      </c>
      <c r="N101" s="23" t="s">
        <v>1581</v>
      </c>
      <c r="O101" s="23">
        <v>16</v>
      </c>
      <c r="P101" s="23">
        <v>7</v>
      </c>
      <c r="Q101" s="23" t="s">
        <v>5398</v>
      </c>
      <c r="R101" s="23">
        <v>16</v>
      </c>
      <c r="S101" s="23" t="s">
        <v>1583</v>
      </c>
      <c r="T101" s="23" t="s">
        <v>1546</v>
      </c>
      <c r="U101" s="23" t="s">
        <v>1546</v>
      </c>
      <c r="V101" s="23" t="s">
        <v>1585</v>
      </c>
      <c r="W101" s="206" t="str">
        <f>IFERROR(VLOOKUP(A101,'6-开班明细表'!A:M,8,0),"")</f>
        <v/>
      </c>
      <c r="X101" s="206" t="str">
        <f>IFERROR(VLOOKUP(A101,'6-开班明细表'!A:M,9,0),"")</f>
        <v/>
      </c>
      <c r="Y101" s="206" t="str">
        <f>IFERROR(VLOOKUP(A101,'6-开班明细表'!A:M,10,0),"")</f>
        <v/>
      </c>
      <c r="Z101">
        <f t="shared" si="15"/>
        <v>0</v>
      </c>
      <c r="AA101" t="str">
        <f t="shared" si="16"/>
        <v>陈爱玲</v>
      </c>
      <c r="AB101" t="str">
        <f t="shared" si="17"/>
        <v>蒲静娴</v>
      </c>
      <c r="AC101" t="str">
        <f t="shared" si="18"/>
        <v>VladeyC</v>
      </c>
      <c r="AD101" t="str">
        <f t="shared" si="19"/>
        <v>蒲静娴</v>
      </c>
      <c r="AE101" t="str">
        <f t="shared" si="20"/>
        <v>VladeyC</v>
      </c>
      <c r="AF101">
        <f t="shared" si="21"/>
        <v>3</v>
      </c>
      <c r="AG101">
        <f t="shared" si="22"/>
        <v>6</v>
      </c>
      <c r="AH101" s="27">
        <f t="shared" si="23"/>
        <v>42967</v>
      </c>
      <c r="AI101" t="str">
        <f t="shared" si="27"/>
        <v>周日下午</v>
      </c>
      <c r="AJ101" t="str">
        <f t="shared" si="24"/>
        <v>P2B</v>
      </c>
      <c r="AK101" s="19" t="str">
        <f>IFERROR(IF(IFERROR(FIND("一",C101),0)&gt;0,"一对一",VLOOKUP(AJ101,班级编码!A:L,8,0)),"")</f>
        <v>小高部</v>
      </c>
      <c r="AL101" t="str">
        <f t="shared" si="25"/>
        <v>周日</v>
      </c>
      <c r="AM101" t="str">
        <f t="shared" si="26"/>
        <v>14</v>
      </c>
    </row>
    <row r="102" spans="1:39">
      <c r="A102" s="23" t="s">
        <v>6934</v>
      </c>
      <c r="B102" s="23" t="s">
        <v>1623</v>
      </c>
      <c r="C102" s="23" t="s">
        <v>452</v>
      </c>
      <c r="D102" s="23" t="s">
        <v>5488</v>
      </c>
      <c r="E102" s="23" t="s">
        <v>11</v>
      </c>
      <c r="F102" s="23" t="s">
        <v>5401</v>
      </c>
      <c r="G102" s="23">
        <v>42925</v>
      </c>
      <c r="H102" s="23" t="s">
        <v>11</v>
      </c>
      <c r="I102" s="23">
        <v>42925.583333333328</v>
      </c>
      <c r="J102" s="23">
        <v>43046</v>
      </c>
      <c r="K102" s="23" t="s">
        <v>5556</v>
      </c>
      <c r="L102" s="23" t="s">
        <v>1579</v>
      </c>
      <c r="M102" s="23" t="s">
        <v>1580</v>
      </c>
      <c r="N102" s="23" t="s">
        <v>1581</v>
      </c>
      <c r="O102" s="23">
        <v>16</v>
      </c>
      <c r="P102" s="23">
        <v>12</v>
      </c>
      <c r="Q102" s="23" t="s">
        <v>5368</v>
      </c>
      <c r="R102" s="23">
        <v>16</v>
      </c>
      <c r="S102" s="23" t="s">
        <v>1583</v>
      </c>
      <c r="T102" s="23" t="s">
        <v>1546</v>
      </c>
      <c r="U102" s="23" t="s">
        <v>1546</v>
      </c>
      <c r="V102" s="23" t="s">
        <v>1585</v>
      </c>
      <c r="W102" s="206" t="str">
        <f>IFERROR(VLOOKUP(A102,'6-开班明细表'!A:M,8,0),"")</f>
        <v/>
      </c>
      <c r="X102" s="206" t="str">
        <f>IFERROR(VLOOKUP(A102,'6-开班明细表'!A:M,9,0),"")</f>
        <v/>
      </c>
      <c r="Y102" s="206" t="str">
        <f>IFERROR(VLOOKUP(A102,'6-开班明细表'!A:M,10,0),"")</f>
        <v/>
      </c>
      <c r="Z102">
        <f t="shared" si="15"/>
        <v>0</v>
      </c>
      <c r="AA102" t="str">
        <f t="shared" si="16"/>
        <v>张洁华</v>
      </c>
      <c r="AB102" t="str">
        <f t="shared" si="17"/>
        <v>陆小红</v>
      </c>
      <c r="AC102" t="str">
        <f t="shared" si="18"/>
        <v>VladeyC</v>
      </c>
      <c r="AD102" t="str">
        <f t="shared" si="19"/>
        <v>陆小红</v>
      </c>
      <c r="AE102" t="str">
        <f t="shared" si="20"/>
        <v>VladeyC</v>
      </c>
      <c r="AF102">
        <f t="shared" si="21"/>
        <v>3</v>
      </c>
      <c r="AG102">
        <f t="shared" si="22"/>
        <v>6</v>
      </c>
      <c r="AH102" s="27">
        <f t="shared" si="23"/>
        <v>43037</v>
      </c>
      <c r="AI102" t="str">
        <f t="shared" si="27"/>
        <v>周日下午</v>
      </c>
      <c r="AJ102" t="str">
        <f t="shared" si="24"/>
        <v>P1A</v>
      </c>
      <c r="AK102" s="19" t="str">
        <f>IFERROR(IF(IFERROR(FIND("一",C102),0)&gt;0,"一对一",VLOOKUP(AJ102,班级编码!A:L,8,0)),"")</f>
        <v>小初部</v>
      </c>
      <c r="AL102" t="str">
        <f t="shared" si="25"/>
        <v>周日</v>
      </c>
      <c r="AM102" t="str">
        <f t="shared" si="26"/>
        <v>14</v>
      </c>
    </row>
    <row r="103" spans="1:39">
      <c r="A103" s="23" t="s">
        <v>6932</v>
      </c>
      <c r="B103" s="23" t="s">
        <v>1623</v>
      </c>
      <c r="C103" s="23" t="s">
        <v>452</v>
      </c>
      <c r="D103" s="23" t="s">
        <v>7660</v>
      </c>
      <c r="E103" s="23" t="s">
        <v>11</v>
      </c>
      <c r="F103" s="23" t="s">
        <v>5387</v>
      </c>
      <c r="G103" s="23">
        <v>42729</v>
      </c>
      <c r="H103" s="23" t="s">
        <v>11</v>
      </c>
      <c r="I103" s="23">
        <v>42925.583333333328</v>
      </c>
      <c r="J103" s="23">
        <v>42869</v>
      </c>
      <c r="K103" s="23" t="s">
        <v>5556</v>
      </c>
      <c r="L103" s="23" t="s">
        <v>1579</v>
      </c>
      <c r="M103" s="23" t="s">
        <v>1580</v>
      </c>
      <c r="N103" s="23" t="s">
        <v>1581</v>
      </c>
      <c r="O103" s="23">
        <v>16</v>
      </c>
      <c r="P103" s="23">
        <v>9</v>
      </c>
      <c r="Q103" s="23" t="s">
        <v>5363</v>
      </c>
      <c r="R103" s="23">
        <v>16</v>
      </c>
      <c r="S103" s="23" t="s">
        <v>1583</v>
      </c>
      <c r="T103" s="23" t="s">
        <v>1546</v>
      </c>
      <c r="U103" s="23" t="s">
        <v>1546</v>
      </c>
      <c r="V103" s="23" t="s">
        <v>1585</v>
      </c>
      <c r="W103" s="206" t="str">
        <f>IFERROR(VLOOKUP(A103,'6-开班明细表'!A:M,8,0),"")</f>
        <v/>
      </c>
      <c r="X103" s="206" t="str">
        <f>IFERROR(VLOOKUP(A103,'6-开班明细表'!A:M,9,0),"")</f>
        <v/>
      </c>
      <c r="Y103" s="206" t="str">
        <f>IFERROR(VLOOKUP(A103,'6-开班明细表'!A:M,10,0),"")</f>
        <v/>
      </c>
      <c r="Z103">
        <f t="shared" si="15"/>
        <v>0</v>
      </c>
      <c r="AA103" t="str">
        <f t="shared" si="16"/>
        <v>邓洋城</v>
      </c>
      <c r="AB103" t="str">
        <f t="shared" si="17"/>
        <v>陈爱玲</v>
      </c>
      <c r="AC103" t="str">
        <f t="shared" si="18"/>
        <v>VladeyC</v>
      </c>
      <c r="AD103" t="str">
        <f t="shared" si="19"/>
        <v>VladeyC</v>
      </c>
      <c r="AE103" t="str">
        <f t="shared" si="20"/>
        <v>陈爱玲</v>
      </c>
      <c r="AF103">
        <f t="shared" si="21"/>
        <v>7</v>
      </c>
      <c r="AG103">
        <f t="shared" si="22"/>
        <v>7</v>
      </c>
      <c r="AH103" s="27">
        <f t="shared" si="23"/>
        <v>42841</v>
      </c>
      <c r="AI103" t="str">
        <f t="shared" si="27"/>
        <v>周日下午</v>
      </c>
      <c r="AJ103" t="str">
        <f t="shared" si="24"/>
        <v>P2B</v>
      </c>
      <c r="AK103" s="19" t="str">
        <f>IFERROR(IF(IFERROR(FIND("一",C103),0)&gt;0,"一对一",VLOOKUP(AJ103,班级编码!A:L,8,0)),"")</f>
        <v>小高部</v>
      </c>
      <c r="AL103" t="str">
        <f t="shared" si="25"/>
        <v>周日</v>
      </c>
      <c r="AM103" t="str">
        <f t="shared" si="26"/>
        <v>14</v>
      </c>
    </row>
    <row r="104" spans="1:39">
      <c r="A104" s="23" t="s">
        <v>7017</v>
      </c>
      <c r="B104" s="23" t="s">
        <v>1623</v>
      </c>
      <c r="C104" s="23" t="s">
        <v>461</v>
      </c>
      <c r="D104" s="23" t="s">
        <v>7661</v>
      </c>
      <c r="E104" s="23" t="s">
        <v>11</v>
      </c>
      <c r="F104" s="23" t="s">
        <v>5387</v>
      </c>
      <c r="G104" s="23">
        <v>42865</v>
      </c>
      <c r="H104" s="23" t="s">
        <v>11</v>
      </c>
      <c r="I104" s="23">
        <v>42921.666666666664</v>
      </c>
      <c r="J104" s="23">
        <v>42977</v>
      </c>
      <c r="K104" s="23" t="s">
        <v>5357</v>
      </c>
      <c r="L104" s="23" t="s">
        <v>5353</v>
      </c>
      <c r="M104" s="23" t="s">
        <v>1580</v>
      </c>
      <c r="N104" s="23" t="s">
        <v>1581</v>
      </c>
      <c r="O104" s="23">
        <v>16</v>
      </c>
      <c r="P104" s="23">
        <v>8</v>
      </c>
      <c r="Q104" s="23" t="s">
        <v>5358</v>
      </c>
      <c r="R104" s="23">
        <v>19</v>
      </c>
      <c r="S104" s="23" t="s">
        <v>1583</v>
      </c>
      <c r="T104" s="23" t="s">
        <v>1538</v>
      </c>
      <c r="U104" s="23" t="s">
        <v>1538</v>
      </c>
      <c r="V104" s="23" t="s">
        <v>1585</v>
      </c>
      <c r="W104" s="206" t="str">
        <f>IFERROR(VLOOKUP(A104,'6-开班明细表'!A:M,8,0),"")</f>
        <v/>
      </c>
      <c r="X104" s="206" t="str">
        <f>IFERROR(VLOOKUP(A104,'6-开班明细表'!A:M,9,0),"")</f>
        <v/>
      </c>
      <c r="Y104" s="206" t="str">
        <f>IFERROR(VLOOKUP(A104,'6-开班明细表'!A:M,10,0),"")</f>
        <v/>
      </c>
      <c r="Z104">
        <f t="shared" si="15"/>
        <v>0</v>
      </c>
      <c r="AA104" t="str">
        <f t="shared" si="16"/>
        <v>邓洋城</v>
      </c>
      <c r="AB104" t="str">
        <f t="shared" si="17"/>
        <v>蒲静娴</v>
      </c>
      <c r="AC104" t="str">
        <f t="shared" si="18"/>
        <v>VladeyC</v>
      </c>
      <c r="AD104" t="str">
        <f t="shared" si="19"/>
        <v>VladeyC</v>
      </c>
      <c r="AE104" t="str">
        <f t="shared" si="20"/>
        <v>蒲静娴</v>
      </c>
      <c r="AF104">
        <f t="shared" si="21"/>
        <v>7</v>
      </c>
      <c r="AG104">
        <f t="shared" si="22"/>
        <v>7</v>
      </c>
      <c r="AH104" s="27">
        <f t="shared" si="23"/>
        <v>42998</v>
      </c>
      <c r="AI104" t="str">
        <f t="shared" si="27"/>
        <v>周三下午</v>
      </c>
      <c r="AJ104" t="str">
        <f t="shared" si="24"/>
        <v>P1B</v>
      </c>
      <c r="AK104" s="19" t="str">
        <f>IFERROR(IF(IFERROR(FIND("一",C104),0)&gt;0,"一对一",VLOOKUP(AJ104,班级编码!A:L,8,0)),"")</f>
        <v>小初部</v>
      </c>
      <c r="AL104" t="str">
        <f t="shared" si="25"/>
        <v>周三</v>
      </c>
      <c r="AM104" t="str">
        <f t="shared" si="26"/>
        <v>16</v>
      </c>
    </row>
    <row r="105" spans="1:39">
      <c r="A105" s="23" t="s">
        <v>7074</v>
      </c>
      <c r="B105" s="23" t="s">
        <v>1623</v>
      </c>
      <c r="C105" s="23" t="s">
        <v>459</v>
      </c>
      <c r="D105" s="23" t="s">
        <v>5457</v>
      </c>
      <c r="E105" s="23" t="s">
        <v>11</v>
      </c>
      <c r="F105" s="23" t="s">
        <v>5401</v>
      </c>
      <c r="G105" s="23">
        <v>42893</v>
      </c>
      <c r="H105" s="23" t="s">
        <v>11</v>
      </c>
      <c r="I105" s="23">
        <v>42921.6875</v>
      </c>
      <c r="J105" s="23">
        <v>43189</v>
      </c>
      <c r="K105" s="23" t="s">
        <v>5458</v>
      </c>
      <c r="L105" s="23" t="s">
        <v>5450</v>
      </c>
      <c r="M105" s="23" t="s">
        <v>5451</v>
      </c>
      <c r="N105" s="23" t="s">
        <v>1581</v>
      </c>
      <c r="O105" s="23">
        <v>16</v>
      </c>
      <c r="P105" s="23">
        <v>7</v>
      </c>
      <c r="Q105" s="23" t="s">
        <v>5398</v>
      </c>
      <c r="R105" s="23">
        <v>21</v>
      </c>
      <c r="S105" s="23" t="s">
        <v>1583</v>
      </c>
      <c r="T105" s="23" t="s">
        <v>1538</v>
      </c>
      <c r="U105" s="23" t="s">
        <v>1538</v>
      </c>
      <c r="V105" s="23" t="s">
        <v>1585</v>
      </c>
      <c r="W105" s="206" t="str">
        <f>IFERROR(VLOOKUP(A105,'6-开班明细表'!A:M,8,0),"")</f>
        <v/>
      </c>
      <c r="X105" s="206" t="str">
        <f>IFERROR(VLOOKUP(A105,'6-开班明细表'!A:M,9,0),"")</f>
        <v/>
      </c>
      <c r="Y105" s="206" t="str">
        <f>IFERROR(VLOOKUP(A105,'6-开班明细表'!A:M,10,0),"")</f>
        <v/>
      </c>
      <c r="Z105">
        <f t="shared" si="15"/>
        <v>0</v>
      </c>
      <c r="AA105" t="str">
        <f t="shared" si="16"/>
        <v>张洁华</v>
      </c>
      <c r="AB105" t="str">
        <f t="shared" si="17"/>
        <v/>
      </c>
      <c r="AC105" t="str">
        <f t="shared" si="18"/>
        <v>AngelC</v>
      </c>
      <c r="AD105" t="str">
        <f t="shared" si="19"/>
        <v>AngelC</v>
      </c>
      <c r="AE105" t="str">
        <f t="shared" si="20"/>
        <v/>
      </c>
      <c r="AF105">
        <f t="shared" si="21"/>
        <v>6</v>
      </c>
      <c r="AG105">
        <f t="shared" si="22"/>
        <v>6</v>
      </c>
      <c r="AH105" s="27">
        <f t="shared" si="23"/>
        <v>43040</v>
      </c>
      <c r="AI105" t="str">
        <f t="shared" si="27"/>
        <v>周三下午</v>
      </c>
      <c r="AJ105" t="str">
        <f t="shared" si="24"/>
        <v>P1B</v>
      </c>
      <c r="AK105" s="19" t="str">
        <f>IFERROR(IF(IFERROR(FIND("一",C105),0)&gt;0,"一对一",VLOOKUP(AJ105,班级编码!A:L,8,0)),"")</f>
        <v>小初部</v>
      </c>
      <c r="AL105" t="str">
        <f t="shared" si="25"/>
        <v>周三</v>
      </c>
      <c r="AM105" t="str">
        <f t="shared" si="26"/>
        <v>16</v>
      </c>
    </row>
    <row r="106" spans="1:39">
      <c r="A106" s="23" t="s">
        <v>7662</v>
      </c>
      <c r="B106" s="23" t="s">
        <v>1623</v>
      </c>
      <c r="C106" s="23" t="s">
        <v>459</v>
      </c>
      <c r="D106" s="23" t="s">
        <v>5460</v>
      </c>
      <c r="E106" s="23" t="s">
        <v>11</v>
      </c>
      <c r="F106" s="23" t="s">
        <v>11</v>
      </c>
      <c r="G106" s="23">
        <v>42841</v>
      </c>
      <c r="H106" s="23" t="s">
        <v>11</v>
      </c>
      <c r="I106" s="23" t="s">
        <v>11</v>
      </c>
      <c r="J106" s="23">
        <v>42977</v>
      </c>
      <c r="K106" s="23" t="s">
        <v>5461</v>
      </c>
      <c r="L106" s="23" t="s">
        <v>5450</v>
      </c>
      <c r="M106" s="23" t="s">
        <v>5451</v>
      </c>
      <c r="N106" s="23" t="s">
        <v>1581</v>
      </c>
      <c r="O106" s="23">
        <v>16</v>
      </c>
      <c r="P106" s="23">
        <v>8</v>
      </c>
      <c r="Q106" s="23" t="s">
        <v>5358</v>
      </c>
      <c r="R106" s="23">
        <v>21</v>
      </c>
      <c r="S106" s="23" t="s">
        <v>1583</v>
      </c>
      <c r="T106" s="23" t="s">
        <v>1584</v>
      </c>
      <c r="U106" s="23" t="s">
        <v>1584</v>
      </c>
      <c r="V106" s="23" t="s">
        <v>1585</v>
      </c>
      <c r="W106" s="206" t="str">
        <f>IFERROR(VLOOKUP(A106,'6-开班明细表'!A:M,8,0),"")</f>
        <v/>
      </c>
      <c r="X106" s="206" t="str">
        <f>IFERROR(VLOOKUP(A106,'6-开班明细表'!A:M,9,0),"")</f>
        <v/>
      </c>
      <c r="Y106" s="206" t="str">
        <f>IFERROR(VLOOKUP(A106,'6-开班明细表'!A:M,10,0),"")</f>
        <v/>
      </c>
      <c r="Z106">
        <f t="shared" si="15"/>
        <v>0</v>
      </c>
      <c r="AA106" t="str">
        <f t="shared" si="16"/>
        <v>陆小红</v>
      </c>
      <c r="AB106" t="str">
        <f t="shared" si="17"/>
        <v/>
      </c>
      <c r="AC106" t="str">
        <f t="shared" si="18"/>
        <v>AngelC</v>
      </c>
      <c r="AD106" t="str">
        <f t="shared" si="19"/>
        <v>AngelC</v>
      </c>
      <c r="AE106" t="str">
        <f t="shared" si="20"/>
        <v/>
      </c>
      <c r="AF106">
        <f t="shared" si="21"/>
        <v>6</v>
      </c>
      <c r="AG106">
        <f t="shared" si="22"/>
        <v>6</v>
      </c>
      <c r="AH106" s="27">
        <f t="shared" si="23"/>
        <v>42988</v>
      </c>
      <c r="AI106" t="str">
        <f t="shared" si="27"/>
        <v>周四下午</v>
      </c>
      <c r="AJ106" t="str">
        <f t="shared" si="24"/>
        <v>P2A</v>
      </c>
      <c r="AK106" s="19" t="str">
        <f>IFERROR(IF(IFERROR(FIND("一",C106),0)&gt;0,"一对一",VLOOKUP(AJ106,班级编码!A:L,8,0)),"")</f>
        <v>小初部</v>
      </c>
      <c r="AL106" t="str">
        <f t="shared" si="25"/>
        <v>周四</v>
      </c>
      <c r="AM106" t="str">
        <f t="shared" si="26"/>
        <v>17</v>
      </c>
    </row>
    <row r="107" spans="1:39">
      <c r="A107" s="23" t="s">
        <v>6929</v>
      </c>
      <c r="B107" s="23" t="s">
        <v>1623</v>
      </c>
      <c r="C107" s="23" t="s">
        <v>459</v>
      </c>
      <c r="D107" s="23" t="s">
        <v>5453</v>
      </c>
      <c r="E107" s="23" t="s">
        <v>11</v>
      </c>
      <c r="F107" s="23" t="s">
        <v>5454</v>
      </c>
      <c r="G107" s="23">
        <v>42782</v>
      </c>
      <c r="H107" s="23" t="s">
        <v>11</v>
      </c>
      <c r="I107" s="23">
        <v>42922.75</v>
      </c>
      <c r="J107" s="23">
        <v>42922</v>
      </c>
      <c r="K107" s="23" t="s">
        <v>5455</v>
      </c>
      <c r="L107" s="23" t="s">
        <v>5450</v>
      </c>
      <c r="M107" s="23" t="s">
        <v>5451</v>
      </c>
      <c r="N107" s="23" t="s">
        <v>1581</v>
      </c>
      <c r="O107" s="23">
        <v>16</v>
      </c>
      <c r="P107" s="23">
        <v>11</v>
      </c>
      <c r="Q107" s="23" t="s">
        <v>5383</v>
      </c>
      <c r="R107" s="23">
        <v>21</v>
      </c>
      <c r="S107" s="23" t="s">
        <v>1583</v>
      </c>
      <c r="T107" s="23" t="s">
        <v>1538</v>
      </c>
      <c r="U107" s="23" t="s">
        <v>1538</v>
      </c>
      <c r="V107" s="23" t="s">
        <v>1585</v>
      </c>
      <c r="W107" s="206" t="str">
        <f>IFERROR(VLOOKUP(A107,'6-开班明细表'!A:M,8,0),"")</f>
        <v/>
      </c>
      <c r="X107" s="206" t="str">
        <f>IFERROR(VLOOKUP(A107,'6-开班明细表'!A:M,9,0),"")</f>
        <v/>
      </c>
      <c r="Y107" s="206" t="str">
        <f>IFERROR(VLOOKUP(A107,'6-开班明细表'!A:M,10,0),"")</f>
        <v/>
      </c>
      <c r="Z107">
        <f t="shared" si="15"/>
        <v>0</v>
      </c>
      <c r="AA107" t="str">
        <f t="shared" si="16"/>
        <v>邓洋城</v>
      </c>
      <c r="AB107" t="str">
        <f t="shared" si="17"/>
        <v/>
      </c>
      <c r="AC107" t="str">
        <f t="shared" si="18"/>
        <v>AngelC</v>
      </c>
      <c r="AD107" t="str">
        <f t="shared" si="19"/>
        <v>AngelC</v>
      </c>
      <c r="AE107" t="str">
        <f t="shared" si="20"/>
        <v/>
      </c>
      <c r="AF107">
        <f t="shared" si="21"/>
        <v>6</v>
      </c>
      <c r="AG107">
        <f t="shared" si="22"/>
        <v>6</v>
      </c>
      <c r="AH107" s="27">
        <f t="shared" si="23"/>
        <v>42929</v>
      </c>
      <c r="AI107" t="str">
        <f t="shared" si="27"/>
        <v>周四晚上</v>
      </c>
      <c r="AJ107" t="str">
        <f t="shared" si="24"/>
        <v>K03</v>
      </c>
      <c r="AK107" s="19" t="str">
        <f>IFERROR(IF(IFERROR(FIND("一",C107),0)&gt;0,"一对一",VLOOKUP(AJ107,班级编码!A:L,8,0)),"")</f>
        <v>幼儿部</v>
      </c>
      <c r="AL107" t="str">
        <f t="shared" si="25"/>
        <v>周四</v>
      </c>
      <c r="AM107" t="str">
        <f t="shared" si="26"/>
        <v>18</v>
      </c>
    </row>
    <row r="108" spans="1:39">
      <c r="A108" s="23" t="s">
        <v>7007</v>
      </c>
      <c r="B108" s="23" t="s">
        <v>1623</v>
      </c>
      <c r="C108" s="23" t="s">
        <v>452</v>
      </c>
      <c r="D108" s="23" t="s">
        <v>5403</v>
      </c>
      <c r="E108" s="23" t="s">
        <v>11</v>
      </c>
      <c r="F108" s="23" t="s">
        <v>5351</v>
      </c>
      <c r="G108" s="23">
        <v>42839</v>
      </c>
      <c r="H108" s="23" t="s">
        <v>11</v>
      </c>
      <c r="I108" s="23">
        <v>42923.6875</v>
      </c>
      <c r="J108" s="23">
        <v>42992</v>
      </c>
      <c r="K108" s="23" t="s">
        <v>5625</v>
      </c>
      <c r="L108" s="23" t="s">
        <v>1579</v>
      </c>
      <c r="M108" s="23" t="s">
        <v>1580</v>
      </c>
      <c r="N108" s="23" t="s">
        <v>1581</v>
      </c>
      <c r="O108" s="23">
        <v>16</v>
      </c>
      <c r="P108" s="23">
        <v>12</v>
      </c>
      <c r="Q108" s="23" t="s">
        <v>5368</v>
      </c>
      <c r="R108" s="23">
        <v>16</v>
      </c>
      <c r="S108" s="23" t="s">
        <v>1583</v>
      </c>
      <c r="T108" s="23" t="s">
        <v>1538</v>
      </c>
      <c r="U108" s="23" t="s">
        <v>1538</v>
      </c>
      <c r="V108" s="201" t="s">
        <v>7691</v>
      </c>
      <c r="W108" s="206" t="str">
        <f>IFERROR(VLOOKUP(A108,'6-开班明细表'!A:M,8,0),"")</f>
        <v/>
      </c>
      <c r="X108" s="206" t="str">
        <f>IFERROR(VLOOKUP(A108,'6-开班明细表'!A:M,9,0),"")</f>
        <v/>
      </c>
      <c r="Y108" s="206" t="str">
        <f>IFERROR(VLOOKUP(A108,'6-开班明细表'!A:M,10,0),"")</f>
        <v/>
      </c>
      <c r="Z108">
        <f t="shared" si="15"/>
        <v>0</v>
      </c>
      <c r="AA108" t="str">
        <f t="shared" si="16"/>
        <v>陆小红</v>
      </c>
      <c r="AB108" t="str">
        <f t="shared" si="17"/>
        <v>邓洋城</v>
      </c>
      <c r="AC108" t="str">
        <f t="shared" si="18"/>
        <v>VladeyC</v>
      </c>
      <c r="AD108" t="str">
        <f t="shared" si="19"/>
        <v>VladeyC</v>
      </c>
      <c r="AE108" t="str">
        <f t="shared" si="20"/>
        <v>邓洋城</v>
      </c>
      <c r="AF108">
        <f t="shared" si="21"/>
        <v>7</v>
      </c>
      <c r="AG108">
        <f t="shared" si="22"/>
        <v>7</v>
      </c>
      <c r="AH108" s="27">
        <f t="shared" si="23"/>
        <v>42951</v>
      </c>
      <c r="AI108" t="str">
        <f t="shared" si="27"/>
        <v>周五下午</v>
      </c>
      <c r="AJ108" t="str">
        <f t="shared" si="24"/>
        <v>P2A</v>
      </c>
      <c r="AK108" s="19" t="str">
        <f>IFERROR(IF(IFERROR(FIND("一",C108),0)&gt;0,"一对一",VLOOKUP(AJ108,班级编码!A:L,8,0)),"")</f>
        <v>小初部</v>
      </c>
      <c r="AL108" t="str">
        <f t="shared" si="25"/>
        <v>周五</v>
      </c>
      <c r="AM108" t="str">
        <f t="shared" si="26"/>
        <v>16</v>
      </c>
    </row>
    <row r="109" spans="1:39">
      <c r="A109" s="23" t="s">
        <v>7663</v>
      </c>
      <c r="B109" s="23" t="s">
        <v>1623</v>
      </c>
      <c r="C109" s="23" t="s">
        <v>7664</v>
      </c>
      <c r="D109" s="23" t="s">
        <v>5545</v>
      </c>
      <c r="E109" s="23" t="s">
        <v>11</v>
      </c>
      <c r="F109" s="23" t="s">
        <v>5395</v>
      </c>
      <c r="G109" s="23">
        <v>42940.70403700231</v>
      </c>
      <c r="H109" s="23" t="s">
        <v>11</v>
      </c>
      <c r="I109" s="23" t="s">
        <v>11</v>
      </c>
      <c r="J109" s="23" t="s">
        <v>11</v>
      </c>
      <c r="K109" s="23" t="s">
        <v>7665</v>
      </c>
      <c r="L109" s="23" t="s">
        <v>7666</v>
      </c>
      <c r="M109" s="23" t="s">
        <v>1580</v>
      </c>
      <c r="N109" s="23" t="s">
        <v>1581</v>
      </c>
      <c r="O109" s="23">
        <v>1</v>
      </c>
      <c r="P109" s="23">
        <v>1</v>
      </c>
      <c r="Q109" s="23" t="s">
        <v>5474</v>
      </c>
      <c r="R109" s="23">
        <v>0</v>
      </c>
      <c r="S109" s="23" t="s">
        <v>7667</v>
      </c>
      <c r="T109" s="23" t="s">
        <v>1584</v>
      </c>
      <c r="U109" s="23" t="s">
        <v>1584</v>
      </c>
      <c r="V109" s="23" t="s">
        <v>1585</v>
      </c>
      <c r="W109" s="206" t="str">
        <f>IFERROR(VLOOKUP(A109,'6-开班明细表'!A:M,8,0),"")</f>
        <v/>
      </c>
      <c r="X109" s="206" t="str">
        <f>IFERROR(VLOOKUP(A109,'6-开班明细表'!A:M,9,0),"")</f>
        <v/>
      </c>
      <c r="Y109" s="206" t="str">
        <f>IFERROR(VLOOKUP(A109,'6-开班明细表'!A:M,10,0),"")</f>
        <v/>
      </c>
      <c r="Z109">
        <f t="shared" si="15"/>
        <v>0</v>
      </c>
      <c r="AA109" t="str">
        <f t="shared" si="16"/>
        <v>温美珍</v>
      </c>
      <c r="AB109" t="str">
        <f t="shared" si="17"/>
        <v>陈明君</v>
      </c>
      <c r="AC109" t="str">
        <f t="shared" si="18"/>
        <v>Juliet</v>
      </c>
      <c r="AD109" t="str">
        <f t="shared" si="19"/>
        <v>陈明君</v>
      </c>
      <c r="AE109" t="str">
        <f t="shared" si="20"/>
        <v>Juliet</v>
      </c>
      <c r="AF109">
        <f t="shared" si="21"/>
        <v>3</v>
      </c>
      <c r="AG109">
        <f t="shared" si="22"/>
        <v>6</v>
      </c>
      <c r="AH109" s="27">
        <f t="shared" si="23"/>
        <v>42940.70403700231</v>
      </c>
      <c r="AI109" t="str">
        <f t="shared" si="27"/>
        <v>一对一</v>
      </c>
      <c r="AJ109" t="str">
        <f t="shared" si="24"/>
        <v>一对一</v>
      </c>
      <c r="AK109" s="19" t="str">
        <f>IFERROR(IF(IFERROR(FIND("一",C109),0)&gt;0,"一对一",VLOOKUP(AJ109,班级编码!A:L,8,0)),"")</f>
        <v>一对一</v>
      </c>
      <c r="AL109" t="str">
        <f t="shared" si="25"/>
        <v>周一</v>
      </c>
      <c r="AM109" t="str">
        <f t="shared" si="26"/>
        <v>14</v>
      </c>
    </row>
    <row r="110" spans="1:39">
      <c r="A110" s="23" t="s">
        <v>5585</v>
      </c>
      <c r="B110" s="23" t="s">
        <v>1623</v>
      </c>
      <c r="C110" s="23" t="s">
        <v>5348</v>
      </c>
      <c r="D110" s="23" t="s">
        <v>11</v>
      </c>
      <c r="E110" s="23" t="s">
        <v>11</v>
      </c>
      <c r="F110" s="23" t="s">
        <v>11</v>
      </c>
      <c r="G110" s="23">
        <v>42767</v>
      </c>
      <c r="H110" s="23" t="s">
        <v>11</v>
      </c>
      <c r="I110" s="23" t="s">
        <v>11</v>
      </c>
      <c r="J110" s="23" t="s">
        <v>11</v>
      </c>
      <c r="K110" s="23" t="s">
        <v>11</v>
      </c>
      <c r="L110" s="23" t="s">
        <v>11</v>
      </c>
      <c r="M110" s="23" t="s">
        <v>1580</v>
      </c>
      <c r="N110" s="23" t="s">
        <v>1581</v>
      </c>
      <c r="O110" s="23">
        <v>0</v>
      </c>
      <c r="P110" s="23">
        <v>2</v>
      </c>
      <c r="Q110" s="23" t="s">
        <v>1582</v>
      </c>
      <c r="R110" s="23">
        <v>0</v>
      </c>
      <c r="S110" s="23" t="s">
        <v>1583</v>
      </c>
      <c r="T110" s="23" t="s">
        <v>1584</v>
      </c>
      <c r="U110" s="23" t="s">
        <v>1584</v>
      </c>
      <c r="V110" s="23" t="s">
        <v>5586</v>
      </c>
      <c r="W110" s="206" t="str">
        <f>IFERROR(VLOOKUP(A110,'6-开班明细表'!A:M,8,0),"")</f>
        <v/>
      </c>
      <c r="X110" s="206" t="str">
        <f>IFERROR(VLOOKUP(A110,'6-开班明细表'!A:M,9,0),"")</f>
        <v/>
      </c>
      <c r="Y110" s="206" t="str">
        <f>IFERROR(VLOOKUP(A110,'6-开班明细表'!A:M,10,0),"")</f>
        <v/>
      </c>
      <c r="Z110">
        <f t="shared" si="15"/>
        <v>0</v>
      </c>
      <c r="AA110" t="str">
        <f t="shared" si="16"/>
        <v/>
      </c>
      <c r="AB110" t="str">
        <f t="shared" si="17"/>
        <v/>
      </c>
      <c r="AC110" t="str">
        <f t="shared" si="18"/>
        <v/>
      </c>
      <c r="AD110" t="str">
        <f t="shared" si="19"/>
        <v/>
      </c>
      <c r="AE110" t="str">
        <f t="shared" si="20"/>
        <v/>
      </c>
      <c r="AF110">
        <f t="shared" si="21"/>
        <v>0</v>
      </c>
      <c r="AG110">
        <f t="shared" si="22"/>
        <v>0</v>
      </c>
      <c r="AH110" s="27">
        <f t="shared" si="23"/>
        <v>42767</v>
      </c>
      <c r="AI110" t="str">
        <f t="shared" si="27"/>
        <v/>
      </c>
      <c r="AJ110" t="str">
        <f t="shared" si="24"/>
        <v>五羊未</v>
      </c>
      <c r="AK110" s="19" t="str">
        <f>IFERROR(IF(IFERROR(FIND("一",C110),0)&gt;0,"一对一",VLOOKUP(AJ110,班级编码!A:L,8,0)),"")</f>
        <v/>
      </c>
      <c r="AL110" t="str">
        <f t="shared" si="25"/>
        <v/>
      </c>
      <c r="AM110" t="str">
        <f t="shared" si="26"/>
        <v/>
      </c>
    </row>
    <row r="111" spans="1:39">
      <c r="A111" s="23" t="s">
        <v>5355</v>
      </c>
      <c r="B111" s="23" t="s">
        <v>1623</v>
      </c>
      <c r="C111" s="23" t="s">
        <v>461</v>
      </c>
      <c r="D111" s="23" t="s">
        <v>5356</v>
      </c>
      <c r="E111" s="23" t="s">
        <v>11</v>
      </c>
      <c r="F111" s="23" t="s">
        <v>5351</v>
      </c>
      <c r="G111" s="23">
        <v>42683</v>
      </c>
      <c r="H111" s="23" t="s">
        <v>11</v>
      </c>
      <c r="I111" s="23">
        <v>42907.666666666664</v>
      </c>
      <c r="J111" s="23">
        <v>42844</v>
      </c>
      <c r="K111" s="23" t="s">
        <v>5357</v>
      </c>
      <c r="L111" s="23" t="s">
        <v>5353</v>
      </c>
      <c r="M111" s="23" t="s">
        <v>1580</v>
      </c>
      <c r="N111" s="23" t="s">
        <v>1581</v>
      </c>
      <c r="O111" s="23">
        <v>16</v>
      </c>
      <c r="P111" s="23">
        <v>8</v>
      </c>
      <c r="Q111" s="23" t="s">
        <v>5358</v>
      </c>
      <c r="R111" s="23">
        <v>20</v>
      </c>
      <c r="S111" s="23" t="s">
        <v>1583</v>
      </c>
      <c r="T111" s="23" t="s">
        <v>286</v>
      </c>
      <c r="U111" s="23" t="s">
        <v>286</v>
      </c>
      <c r="V111" s="23" t="s">
        <v>5586</v>
      </c>
      <c r="W111" s="206" t="str">
        <f>IFERROR(VLOOKUP(A111,'6-开班明细表'!A:M,8,0),"")</f>
        <v/>
      </c>
      <c r="X111" s="206" t="str">
        <f>IFERROR(VLOOKUP(A111,'6-开班明细表'!A:M,9,0),"")</f>
        <v/>
      </c>
      <c r="Y111" s="206" t="str">
        <f>IFERROR(VLOOKUP(A111,'6-开班明细表'!A:M,10,0),"")</f>
        <v/>
      </c>
      <c r="Z111">
        <f t="shared" si="15"/>
        <v>0</v>
      </c>
      <c r="AA111" t="str">
        <f t="shared" si="16"/>
        <v>邓洋城</v>
      </c>
      <c r="AB111" t="str">
        <f t="shared" si="17"/>
        <v>蒲静娴</v>
      </c>
      <c r="AC111" t="str">
        <f t="shared" si="18"/>
        <v>AngelC</v>
      </c>
      <c r="AD111" t="str">
        <f t="shared" si="19"/>
        <v>AngelC</v>
      </c>
      <c r="AE111" t="str">
        <f t="shared" si="20"/>
        <v>蒲静娴</v>
      </c>
      <c r="AF111">
        <f t="shared" si="21"/>
        <v>6</v>
      </c>
      <c r="AG111">
        <f t="shared" si="22"/>
        <v>6</v>
      </c>
      <c r="AH111" s="27">
        <f t="shared" si="23"/>
        <v>42823</v>
      </c>
      <c r="AI111" t="str">
        <f t="shared" si="27"/>
        <v>周三下午</v>
      </c>
      <c r="AJ111" t="str">
        <f t="shared" si="24"/>
        <v>P02</v>
      </c>
      <c r="AK111" s="19" t="str">
        <f>IFERROR(IF(IFERROR(FIND("一",C111),0)&gt;0,"一对一",VLOOKUP(AJ111,班级编码!A:L,8,0)),"")</f>
        <v>小初部</v>
      </c>
      <c r="AL111" t="str">
        <f t="shared" si="25"/>
        <v>周三</v>
      </c>
      <c r="AM111" t="str">
        <f t="shared" si="26"/>
        <v>16</v>
      </c>
    </row>
    <row r="112" spans="1:39">
      <c r="A112" s="23" t="s">
        <v>5359</v>
      </c>
      <c r="B112" s="23" t="s">
        <v>1623</v>
      </c>
      <c r="C112" s="23" t="s">
        <v>461</v>
      </c>
      <c r="D112" s="23" t="s">
        <v>5360</v>
      </c>
      <c r="E112" s="23" t="s">
        <v>11</v>
      </c>
      <c r="F112" s="23" t="s">
        <v>5361</v>
      </c>
      <c r="G112" s="23">
        <v>42705</v>
      </c>
      <c r="H112" s="23" t="s">
        <v>11</v>
      </c>
      <c r="I112" s="23">
        <v>42908.708333333328</v>
      </c>
      <c r="J112" s="23">
        <v>42735</v>
      </c>
      <c r="K112" s="23" t="s">
        <v>5362</v>
      </c>
      <c r="L112" s="23" t="s">
        <v>5353</v>
      </c>
      <c r="M112" s="23" t="s">
        <v>1580</v>
      </c>
      <c r="N112" s="23" t="s">
        <v>1581</v>
      </c>
      <c r="O112" s="23">
        <v>16</v>
      </c>
      <c r="P112" s="23">
        <v>9</v>
      </c>
      <c r="Q112" s="23" t="s">
        <v>5363</v>
      </c>
      <c r="R112" s="23">
        <v>20</v>
      </c>
      <c r="S112" s="23" t="s">
        <v>1583</v>
      </c>
      <c r="T112" s="23" t="s">
        <v>286</v>
      </c>
      <c r="U112" s="23" t="s">
        <v>286</v>
      </c>
      <c r="V112" s="23" t="s">
        <v>5586</v>
      </c>
      <c r="W112" s="206" t="str">
        <f>IFERROR(VLOOKUP(A112,'6-开班明细表'!A:M,8,0),"")</f>
        <v/>
      </c>
      <c r="X112" s="206" t="str">
        <f>IFERROR(VLOOKUP(A112,'6-开班明细表'!A:M,9,0),"")</f>
        <v/>
      </c>
      <c r="Y112" s="206" t="str">
        <f>IFERROR(VLOOKUP(A112,'6-开班明细表'!A:M,10,0),"")</f>
        <v/>
      </c>
      <c r="Z112">
        <f t="shared" si="15"/>
        <v>0</v>
      </c>
      <c r="AA112" t="str">
        <f t="shared" si="16"/>
        <v>陈明君</v>
      </c>
      <c r="AB112" t="str">
        <f t="shared" si="17"/>
        <v>邓秋敏</v>
      </c>
      <c r="AC112" t="str">
        <f t="shared" si="18"/>
        <v>AngelG</v>
      </c>
      <c r="AD112" t="str">
        <f t="shared" si="19"/>
        <v>邓秋敏</v>
      </c>
      <c r="AE112" t="str">
        <f t="shared" si="20"/>
        <v>AngelG</v>
      </c>
      <c r="AF112">
        <f t="shared" si="21"/>
        <v>3</v>
      </c>
      <c r="AG112">
        <f t="shared" si="22"/>
        <v>6</v>
      </c>
      <c r="AH112" s="27">
        <f t="shared" si="23"/>
        <v>42845</v>
      </c>
      <c r="AI112" t="str">
        <f t="shared" si="27"/>
        <v>周四下午</v>
      </c>
      <c r="AJ112" t="str">
        <f t="shared" si="24"/>
        <v>P3B</v>
      </c>
      <c r="AK112" s="19" t="str">
        <f>IFERROR(IF(IFERROR(FIND("一",C112),0)&gt;0,"一对一",VLOOKUP(AJ112,班级编码!A:L,8,0)),"")</f>
        <v>小高部</v>
      </c>
      <c r="AL112" t="str">
        <f t="shared" si="25"/>
        <v>周四</v>
      </c>
      <c r="AM112" t="str">
        <f t="shared" si="26"/>
        <v>17</v>
      </c>
    </row>
    <row r="113" spans="1:39">
      <c r="A113" s="23" t="s">
        <v>5587</v>
      </c>
      <c r="B113" s="23" t="s">
        <v>1623</v>
      </c>
      <c r="C113" s="23" t="s">
        <v>452</v>
      </c>
      <c r="D113" s="23" t="s">
        <v>5406</v>
      </c>
      <c r="E113" s="23" t="s">
        <v>11</v>
      </c>
      <c r="F113" s="23" t="s">
        <v>11</v>
      </c>
      <c r="G113" s="23">
        <v>42705</v>
      </c>
      <c r="H113" s="23" t="s">
        <v>11</v>
      </c>
      <c r="I113" s="23">
        <v>42798.604166666664</v>
      </c>
      <c r="J113" s="23">
        <v>42369</v>
      </c>
      <c r="K113" s="23" t="s">
        <v>5367</v>
      </c>
      <c r="L113" s="23" t="s">
        <v>1579</v>
      </c>
      <c r="M113" s="23" t="s">
        <v>1580</v>
      </c>
      <c r="N113" s="23" t="s">
        <v>1581</v>
      </c>
      <c r="O113" s="23">
        <v>16</v>
      </c>
      <c r="P113" s="23">
        <v>9</v>
      </c>
      <c r="Q113" s="23" t="s">
        <v>5363</v>
      </c>
      <c r="R113" s="23">
        <v>0</v>
      </c>
      <c r="S113" s="23" t="s">
        <v>1583</v>
      </c>
      <c r="T113" s="23" t="s">
        <v>119</v>
      </c>
      <c r="U113" s="23" t="s">
        <v>119</v>
      </c>
      <c r="V113" s="23" t="s">
        <v>5586</v>
      </c>
      <c r="W113" s="206" t="str">
        <f>IFERROR(VLOOKUP(A113,'6-开班明细表'!A:M,8,0),"")</f>
        <v/>
      </c>
      <c r="X113" s="206" t="str">
        <f>IFERROR(VLOOKUP(A113,'6-开班明细表'!A:M,9,0),"")</f>
        <v/>
      </c>
      <c r="Y113" s="206" t="str">
        <f>IFERROR(VLOOKUP(A113,'6-开班明细表'!A:M,10,0),"")</f>
        <v/>
      </c>
      <c r="Z113">
        <f t="shared" si="15"/>
        <v>0</v>
      </c>
      <c r="AA113" t="str">
        <f t="shared" si="16"/>
        <v>梁文杰</v>
      </c>
      <c r="AB113" t="str">
        <f t="shared" si="17"/>
        <v>邓秋敏</v>
      </c>
      <c r="AC113" t="str">
        <f t="shared" si="18"/>
        <v>Juliet</v>
      </c>
      <c r="AD113" t="str">
        <f t="shared" si="19"/>
        <v>邓秋敏</v>
      </c>
      <c r="AE113" t="str">
        <f t="shared" si="20"/>
        <v>Juliet</v>
      </c>
      <c r="AF113">
        <f t="shared" si="21"/>
        <v>3</v>
      </c>
      <c r="AG113">
        <f t="shared" si="22"/>
        <v>6</v>
      </c>
      <c r="AH113" s="27">
        <f t="shared" si="23"/>
        <v>42705</v>
      </c>
      <c r="AI113" t="str">
        <f t="shared" si="27"/>
        <v>周六下午</v>
      </c>
      <c r="AJ113" t="str">
        <f t="shared" si="24"/>
        <v>J1A</v>
      </c>
      <c r="AK113" s="19" t="str">
        <f>IFERROR(IF(IFERROR(FIND("一",C113),0)&gt;0,"一对一",VLOOKUP(AJ113,班级编码!A:L,8,0)),"")</f>
        <v>初中部</v>
      </c>
      <c r="AL113" t="str">
        <f t="shared" si="25"/>
        <v>周六</v>
      </c>
      <c r="AM113" t="str">
        <f t="shared" si="26"/>
        <v>14</v>
      </c>
    </row>
    <row r="114" spans="1:39">
      <c r="A114" s="23" t="s">
        <v>5588</v>
      </c>
      <c r="B114" s="23" t="s">
        <v>1623</v>
      </c>
      <c r="C114" s="23" t="s">
        <v>452</v>
      </c>
      <c r="D114" s="23" t="s">
        <v>5589</v>
      </c>
      <c r="E114" s="23" t="s">
        <v>11</v>
      </c>
      <c r="F114" s="23" t="s">
        <v>11</v>
      </c>
      <c r="G114" s="23">
        <v>42595</v>
      </c>
      <c r="H114" s="23" t="s">
        <v>11</v>
      </c>
      <c r="I114" s="23" t="s">
        <v>11</v>
      </c>
      <c r="J114" s="23" t="s">
        <v>11</v>
      </c>
      <c r="K114" s="23" t="s">
        <v>11</v>
      </c>
      <c r="L114" s="23" t="s">
        <v>1579</v>
      </c>
      <c r="M114" s="23" t="s">
        <v>1580</v>
      </c>
      <c r="N114" s="23" t="s">
        <v>1581</v>
      </c>
      <c r="O114" s="23">
        <v>0</v>
      </c>
      <c r="P114" s="23">
        <v>0</v>
      </c>
      <c r="Q114" s="23" t="s">
        <v>1582</v>
      </c>
      <c r="R114" s="23">
        <v>0</v>
      </c>
      <c r="S114" s="23" t="s">
        <v>1583</v>
      </c>
      <c r="T114" s="23" t="s">
        <v>1584</v>
      </c>
      <c r="U114" s="23" t="s">
        <v>1584</v>
      </c>
      <c r="V114" s="23" t="s">
        <v>5586</v>
      </c>
      <c r="W114" s="206" t="str">
        <f>IFERROR(VLOOKUP(A114,'6-开班明细表'!A:M,8,0),"")</f>
        <v/>
      </c>
      <c r="X114" s="206" t="str">
        <f>IFERROR(VLOOKUP(A114,'6-开班明细表'!A:M,9,0),"")</f>
        <v/>
      </c>
      <c r="Y114" s="206" t="str">
        <f>IFERROR(VLOOKUP(A114,'6-开班明细表'!A:M,10,0),"")</f>
        <v/>
      </c>
      <c r="Z114">
        <f t="shared" si="15"/>
        <v>0</v>
      </c>
      <c r="AA114" t="str">
        <f t="shared" si="16"/>
        <v>张伟杰</v>
      </c>
      <c r="AB114" t="str">
        <f t="shared" si="17"/>
        <v>严文</v>
      </c>
      <c r="AC114" t="str">
        <f t="shared" si="18"/>
        <v/>
      </c>
      <c r="AD114" t="str">
        <f t="shared" si="19"/>
        <v>严文</v>
      </c>
      <c r="AE114" t="str">
        <f t="shared" si="20"/>
        <v/>
      </c>
      <c r="AF114">
        <f t="shared" si="21"/>
        <v>2</v>
      </c>
      <c r="AG114">
        <f t="shared" si="22"/>
        <v>4</v>
      </c>
      <c r="AH114" s="27">
        <f t="shared" si="23"/>
        <v>42595</v>
      </c>
      <c r="AI114" t="str">
        <f t="shared" si="27"/>
        <v/>
      </c>
      <c r="AJ114" t="str">
        <f t="shared" si="24"/>
        <v>J1A</v>
      </c>
      <c r="AK114" s="19" t="str">
        <f>IFERROR(IF(IFERROR(FIND("一",C114),0)&gt;0,"一对一",VLOOKUP(AJ114,班级编码!A:L,8,0)),"")</f>
        <v>初中部</v>
      </c>
      <c r="AL114" t="str">
        <f t="shared" si="25"/>
        <v/>
      </c>
      <c r="AM114" t="str">
        <f t="shared" si="26"/>
        <v/>
      </c>
    </row>
    <row r="115" spans="1:39">
      <c r="A115" s="23" t="s">
        <v>5590</v>
      </c>
      <c r="B115" s="23" t="s">
        <v>1623</v>
      </c>
      <c r="C115" s="23" t="s">
        <v>452</v>
      </c>
      <c r="D115" s="23" t="s">
        <v>5560</v>
      </c>
      <c r="E115" s="23" t="s">
        <v>11</v>
      </c>
      <c r="F115" s="23" t="s">
        <v>11</v>
      </c>
      <c r="G115" s="23">
        <v>42603</v>
      </c>
      <c r="H115" s="23" t="s">
        <v>11</v>
      </c>
      <c r="I115" s="23">
        <v>42799.604166666664</v>
      </c>
      <c r="J115" s="23">
        <v>42729</v>
      </c>
      <c r="K115" s="23" t="s">
        <v>5391</v>
      </c>
      <c r="L115" s="23" t="s">
        <v>1579</v>
      </c>
      <c r="M115" s="23" t="s">
        <v>1580</v>
      </c>
      <c r="N115" s="23" t="s">
        <v>1581</v>
      </c>
      <c r="O115" s="23">
        <v>16</v>
      </c>
      <c r="P115" s="23">
        <v>4</v>
      </c>
      <c r="Q115" s="23" t="s">
        <v>5433</v>
      </c>
      <c r="R115" s="23">
        <v>16</v>
      </c>
      <c r="S115" s="23" t="s">
        <v>1583</v>
      </c>
      <c r="T115" s="23" t="s">
        <v>119</v>
      </c>
      <c r="U115" s="23" t="s">
        <v>119</v>
      </c>
      <c r="V115" s="23" t="s">
        <v>5586</v>
      </c>
      <c r="W115" s="206" t="str">
        <f>IFERROR(VLOOKUP(A115,'6-开班明细表'!A:M,8,0),"")</f>
        <v/>
      </c>
      <c r="X115" s="206" t="str">
        <f>IFERROR(VLOOKUP(A115,'6-开班明细表'!A:M,9,0),"")</f>
        <v/>
      </c>
      <c r="Y115" s="206" t="str">
        <f>IFERROR(VLOOKUP(A115,'6-开班明细表'!A:M,10,0),"")</f>
        <v/>
      </c>
      <c r="Z115">
        <f t="shared" si="15"/>
        <v>0</v>
      </c>
      <c r="AA115" t="str">
        <f t="shared" si="16"/>
        <v>张伟杰</v>
      </c>
      <c r="AB115" t="str">
        <f t="shared" si="17"/>
        <v>邓秋敏</v>
      </c>
      <c r="AC115" t="str">
        <f t="shared" si="18"/>
        <v>Juliet</v>
      </c>
      <c r="AD115" t="str">
        <f t="shared" si="19"/>
        <v>Juliet</v>
      </c>
      <c r="AE115" t="str">
        <f t="shared" si="20"/>
        <v>邓秋敏</v>
      </c>
      <c r="AF115">
        <f t="shared" si="21"/>
        <v>6</v>
      </c>
      <c r="AG115">
        <f t="shared" si="22"/>
        <v>6</v>
      </c>
      <c r="AH115" s="27">
        <f t="shared" si="23"/>
        <v>42715</v>
      </c>
      <c r="AI115" t="str">
        <f t="shared" si="27"/>
        <v>周日下午</v>
      </c>
      <c r="AJ115" t="str">
        <f t="shared" si="24"/>
        <v>J2A</v>
      </c>
      <c r="AK115" s="19" t="str">
        <f>IFERROR(IF(IFERROR(FIND("一",C115),0)&gt;0,"一对一",VLOOKUP(AJ115,班级编码!A:L,8,0)),"")</f>
        <v>初中部</v>
      </c>
      <c r="AL115" t="str">
        <f t="shared" si="25"/>
        <v>周日</v>
      </c>
      <c r="AM115" t="str">
        <f t="shared" si="26"/>
        <v>14</v>
      </c>
    </row>
    <row r="116" spans="1:39">
      <c r="A116" s="23" t="s">
        <v>5364</v>
      </c>
      <c r="B116" s="23" t="s">
        <v>1623</v>
      </c>
      <c r="C116" s="23" t="s">
        <v>452</v>
      </c>
      <c r="D116" s="23" t="s">
        <v>5365</v>
      </c>
      <c r="E116" s="23" t="s">
        <v>11</v>
      </c>
      <c r="F116" s="23" t="s">
        <v>5366</v>
      </c>
      <c r="G116" s="23">
        <v>42705</v>
      </c>
      <c r="H116" s="23" t="s">
        <v>11</v>
      </c>
      <c r="I116" s="23">
        <v>42910.604166666664</v>
      </c>
      <c r="J116" s="23">
        <v>42735</v>
      </c>
      <c r="K116" s="23" t="s">
        <v>5367</v>
      </c>
      <c r="L116" s="23" t="s">
        <v>1579</v>
      </c>
      <c r="M116" s="23" t="s">
        <v>1580</v>
      </c>
      <c r="N116" s="23" t="s">
        <v>1581</v>
      </c>
      <c r="O116" s="23">
        <v>16</v>
      </c>
      <c r="P116" s="23">
        <v>12</v>
      </c>
      <c r="Q116" s="23" t="s">
        <v>5368</v>
      </c>
      <c r="R116" s="23">
        <v>16</v>
      </c>
      <c r="S116" s="23" t="s">
        <v>1583</v>
      </c>
      <c r="T116" s="23" t="s">
        <v>280</v>
      </c>
      <c r="U116" s="23" t="s">
        <v>280</v>
      </c>
      <c r="V116" s="23" t="s">
        <v>5586</v>
      </c>
      <c r="W116" s="206" t="str">
        <f>IFERROR(VLOOKUP(A116,'6-开班明细表'!A:M,8,0),"")</f>
        <v/>
      </c>
      <c r="X116" s="206" t="str">
        <f>IFERROR(VLOOKUP(A116,'6-开班明细表'!A:M,9,0),"")</f>
        <v/>
      </c>
      <c r="Y116" s="206" t="str">
        <f>IFERROR(VLOOKUP(A116,'6-开班明细表'!A:M,10,0),"")</f>
        <v/>
      </c>
      <c r="Z116">
        <f t="shared" si="15"/>
        <v>0</v>
      </c>
      <c r="AA116" t="str">
        <f t="shared" si="16"/>
        <v>梁文杰</v>
      </c>
      <c r="AB116" t="str">
        <f t="shared" si="17"/>
        <v>张伟杰</v>
      </c>
      <c r="AC116" t="str">
        <f t="shared" si="18"/>
        <v>Juliet</v>
      </c>
      <c r="AD116" t="str">
        <f t="shared" si="19"/>
        <v>张伟杰</v>
      </c>
      <c r="AE116" t="str">
        <f t="shared" si="20"/>
        <v>Juliet</v>
      </c>
      <c r="AF116">
        <f t="shared" si="21"/>
        <v>3</v>
      </c>
      <c r="AG116">
        <f t="shared" si="22"/>
        <v>6</v>
      </c>
      <c r="AH116" s="27">
        <f t="shared" si="23"/>
        <v>42817</v>
      </c>
      <c r="AI116" t="str">
        <f t="shared" si="27"/>
        <v>周六下午</v>
      </c>
      <c r="AJ116" t="str">
        <f t="shared" si="24"/>
        <v>J2A</v>
      </c>
      <c r="AK116" s="19" t="str">
        <f>IFERROR(IF(IFERROR(FIND("一",C116),0)&gt;0,"一对一",VLOOKUP(AJ116,班级编码!A:L,8,0)),"")</f>
        <v>初中部</v>
      </c>
      <c r="AL116" t="str">
        <f t="shared" si="25"/>
        <v>周六</v>
      </c>
      <c r="AM116" t="str">
        <f t="shared" si="26"/>
        <v>14</v>
      </c>
    </row>
    <row r="117" spans="1:39">
      <c r="A117" s="23" t="s">
        <v>5369</v>
      </c>
      <c r="B117" s="23" t="s">
        <v>1623</v>
      </c>
      <c r="C117" s="23" t="s">
        <v>452</v>
      </c>
      <c r="D117" s="23" t="s">
        <v>5370</v>
      </c>
      <c r="E117" s="23" t="s">
        <v>11</v>
      </c>
      <c r="F117" s="23" t="s">
        <v>5371</v>
      </c>
      <c r="G117" s="23">
        <v>42705</v>
      </c>
      <c r="H117" s="23" t="s">
        <v>11</v>
      </c>
      <c r="I117" s="23">
        <v>42876.375</v>
      </c>
      <c r="J117" s="23">
        <v>42735</v>
      </c>
      <c r="K117" s="23" t="s">
        <v>5372</v>
      </c>
      <c r="L117" s="23" t="s">
        <v>1579</v>
      </c>
      <c r="M117" s="23" t="s">
        <v>1580</v>
      </c>
      <c r="N117" s="23" t="s">
        <v>1581</v>
      </c>
      <c r="O117" s="23">
        <v>16</v>
      </c>
      <c r="P117" s="23">
        <v>2</v>
      </c>
      <c r="Q117" s="23" t="s">
        <v>5373</v>
      </c>
      <c r="R117" s="23">
        <v>16</v>
      </c>
      <c r="S117" s="23" t="s">
        <v>1583</v>
      </c>
      <c r="T117" s="23" t="s">
        <v>123</v>
      </c>
      <c r="U117" s="23" t="s">
        <v>123</v>
      </c>
      <c r="V117" s="23" t="s">
        <v>5586</v>
      </c>
      <c r="W117" s="206" t="str">
        <f>IFERROR(VLOOKUP(A117,'6-开班明细表'!A:M,8,0),"")</f>
        <v/>
      </c>
      <c r="X117" s="206" t="str">
        <f>IFERROR(VLOOKUP(A117,'6-开班明细表'!A:M,9,0),"")</f>
        <v/>
      </c>
      <c r="Y117" s="206" t="str">
        <f>IFERROR(VLOOKUP(A117,'6-开班明细表'!A:M,10,0),"")</f>
        <v/>
      </c>
      <c r="Z117">
        <f t="shared" si="15"/>
        <v>0</v>
      </c>
      <c r="AA117" t="str">
        <f t="shared" si="16"/>
        <v>张伟杰</v>
      </c>
      <c r="AB117" t="str">
        <f t="shared" si="17"/>
        <v>梁文杰</v>
      </c>
      <c r="AC117" t="str">
        <f t="shared" si="18"/>
        <v>Juliet</v>
      </c>
      <c r="AD117" t="str">
        <f t="shared" si="19"/>
        <v>Juliet</v>
      </c>
      <c r="AE117" t="str">
        <f t="shared" si="20"/>
        <v>梁文杰</v>
      </c>
      <c r="AF117">
        <f t="shared" si="21"/>
        <v>6</v>
      </c>
      <c r="AG117">
        <f t="shared" si="22"/>
        <v>6</v>
      </c>
      <c r="AH117" s="27">
        <f t="shared" si="23"/>
        <v>42817</v>
      </c>
      <c r="AI117" t="str">
        <f t="shared" si="27"/>
        <v>周日上午</v>
      </c>
      <c r="AJ117" t="str">
        <f t="shared" si="24"/>
        <v>J2B</v>
      </c>
      <c r="AK117" s="19" t="str">
        <f>IFERROR(IF(IFERROR(FIND("一",C117),0)&gt;0,"一对一",VLOOKUP(AJ117,班级编码!A:L,8,0)),"")</f>
        <v>初中部</v>
      </c>
      <c r="AL117" t="str">
        <f t="shared" si="25"/>
        <v>周日</v>
      </c>
      <c r="AM117" t="str">
        <f t="shared" si="26"/>
        <v>09</v>
      </c>
    </row>
    <row r="118" spans="1:39">
      <c r="A118" s="23" t="s">
        <v>5374</v>
      </c>
      <c r="B118" s="23" t="s">
        <v>1623</v>
      </c>
      <c r="C118" s="23" t="s">
        <v>452</v>
      </c>
      <c r="D118" s="23" t="s">
        <v>5375</v>
      </c>
      <c r="E118" s="23" t="s">
        <v>11</v>
      </c>
      <c r="F118" s="23" t="s">
        <v>5376</v>
      </c>
      <c r="G118" s="23">
        <v>42672</v>
      </c>
      <c r="H118" s="23" t="s">
        <v>11</v>
      </c>
      <c r="I118" s="23">
        <v>42910.375</v>
      </c>
      <c r="J118" s="23">
        <v>42833</v>
      </c>
      <c r="K118" s="23" t="s">
        <v>5377</v>
      </c>
      <c r="L118" s="23" t="s">
        <v>1579</v>
      </c>
      <c r="M118" s="23" t="s">
        <v>1580</v>
      </c>
      <c r="N118" s="23" t="s">
        <v>1581</v>
      </c>
      <c r="O118" s="23">
        <v>16</v>
      </c>
      <c r="P118" s="23">
        <v>5</v>
      </c>
      <c r="Q118" s="23" t="s">
        <v>5378</v>
      </c>
      <c r="R118" s="23">
        <v>16</v>
      </c>
      <c r="S118" s="23" t="s">
        <v>1583</v>
      </c>
      <c r="T118" s="23" t="s">
        <v>266</v>
      </c>
      <c r="U118" s="23" t="s">
        <v>266</v>
      </c>
      <c r="V118" s="23" t="s">
        <v>5586</v>
      </c>
      <c r="W118" s="206" t="str">
        <f>IFERROR(VLOOKUP(A118,'6-开班明细表'!A:M,8,0),"")</f>
        <v/>
      </c>
      <c r="X118" s="206" t="str">
        <f>IFERROR(VLOOKUP(A118,'6-开班明细表'!A:M,9,0),"")</f>
        <v/>
      </c>
      <c r="Y118" s="206" t="str">
        <f>IFERROR(VLOOKUP(A118,'6-开班明细表'!A:M,10,0),"")</f>
        <v/>
      </c>
      <c r="Z118">
        <f t="shared" si="15"/>
        <v>0</v>
      </c>
      <c r="AA118" t="str">
        <f t="shared" si="16"/>
        <v>梁文杰</v>
      </c>
      <c r="AB118" t="str">
        <f t="shared" si="17"/>
        <v>张伟杰</v>
      </c>
      <c r="AC118" t="str">
        <f t="shared" si="18"/>
        <v>AngelG</v>
      </c>
      <c r="AD118" t="str">
        <f t="shared" si="19"/>
        <v>AngelG</v>
      </c>
      <c r="AE118" t="str">
        <f t="shared" si="20"/>
        <v>张伟杰</v>
      </c>
      <c r="AF118">
        <f t="shared" si="21"/>
        <v>6</v>
      </c>
      <c r="AG118">
        <f t="shared" si="22"/>
        <v>6</v>
      </c>
      <c r="AH118" s="27">
        <f t="shared" si="23"/>
        <v>42784</v>
      </c>
      <c r="AI118" t="str">
        <f t="shared" si="27"/>
        <v>周六上午</v>
      </c>
      <c r="AJ118" t="str">
        <f t="shared" si="24"/>
        <v>J2B</v>
      </c>
      <c r="AK118" s="19" t="str">
        <f>IFERROR(IF(IFERROR(FIND("一",C118),0)&gt;0,"一对一",VLOOKUP(AJ118,班级编码!A:L,8,0)),"")</f>
        <v>初中部</v>
      </c>
      <c r="AL118" t="str">
        <f t="shared" si="25"/>
        <v>周六</v>
      </c>
      <c r="AM118" t="str">
        <f t="shared" si="26"/>
        <v>09</v>
      </c>
    </row>
    <row r="119" spans="1:39">
      <c r="A119" s="23" t="s">
        <v>5591</v>
      </c>
      <c r="B119" s="23" t="s">
        <v>1623</v>
      </c>
      <c r="C119" s="23" t="s">
        <v>452</v>
      </c>
      <c r="D119" s="23" t="s">
        <v>5403</v>
      </c>
      <c r="E119" s="23" t="s">
        <v>11</v>
      </c>
      <c r="F119" s="23" t="s">
        <v>11</v>
      </c>
      <c r="G119" s="23">
        <v>42616</v>
      </c>
      <c r="H119" s="23" t="s">
        <v>11</v>
      </c>
      <c r="I119" s="23">
        <v>42806.375</v>
      </c>
      <c r="J119" s="23">
        <v>42742</v>
      </c>
      <c r="K119" s="23" t="s">
        <v>5372</v>
      </c>
      <c r="L119" s="23" t="s">
        <v>1579</v>
      </c>
      <c r="M119" s="23" t="s">
        <v>1580</v>
      </c>
      <c r="N119" s="23" t="s">
        <v>1581</v>
      </c>
      <c r="O119" s="23">
        <v>16</v>
      </c>
      <c r="P119" s="23">
        <v>12</v>
      </c>
      <c r="Q119" s="23" t="s">
        <v>5368</v>
      </c>
      <c r="R119" s="23">
        <v>16</v>
      </c>
      <c r="S119" s="23" t="s">
        <v>1583</v>
      </c>
      <c r="T119" s="23" t="s">
        <v>120</v>
      </c>
      <c r="U119" s="23" t="s">
        <v>120</v>
      </c>
      <c r="V119" s="23" t="s">
        <v>5586</v>
      </c>
      <c r="W119" s="206" t="str">
        <f>IFERROR(VLOOKUP(A119,'6-开班明细表'!A:M,8,0),"")</f>
        <v/>
      </c>
      <c r="X119" s="206" t="str">
        <f>IFERROR(VLOOKUP(A119,'6-开班明细表'!A:M,9,0),"")</f>
        <v/>
      </c>
      <c r="Y119" s="206" t="str">
        <f>IFERROR(VLOOKUP(A119,'6-开班明细表'!A:M,10,0),"")</f>
        <v/>
      </c>
      <c r="Z119">
        <f t="shared" si="15"/>
        <v>0</v>
      </c>
      <c r="AA119" t="str">
        <f t="shared" si="16"/>
        <v>陆小红</v>
      </c>
      <c r="AB119" t="str">
        <f t="shared" si="17"/>
        <v>邓洋城</v>
      </c>
      <c r="AC119" t="str">
        <f t="shared" si="18"/>
        <v>VladeyC</v>
      </c>
      <c r="AD119" t="str">
        <f t="shared" si="19"/>
        <v>VladeyC</v>
      </c>
      <c r="AE119" t="str">
        <f t="shared" si="20"/>
        <v>邓洋城</v>
      </c>
      <c r="AF119">
        <f t="shared" si="21"/>
        <v>7</v>
      </c>
      <c r="AG119">
        <f t="shared" si="22"/>
        <v>7</v>
      </c>
      <c r="AH119" s="27">
        <f t="shared" si="23"/>
        <v>42728</v>
      </c>
      <c r="AI119" t="str">
        <f t="shared" si="27"/>
        <v>周日上午</v>
      </c>
      <c r="AJ119" t="str">
        <f t="shared" si="24"/>
        <v>P01</v>
      </c>
      <c r="AK119" s="19" t="str">
        <f>IFERROR(IF(IFERROR(FIND("一",C119),0)&gt;0,"一对一",VLOOKUP(AJ119,班级编码!A:L,8,0)),"")</f>
        <v>小初部</v>
      </c>
      <c r="AL119" t="str">
        <f t="shared" si="25"/>
        <v>周日</v>
      </c>
      <c r="AM119" t="str">
        <f t="shared" si="26"/>
        <v>09</v>
      </c>
    </row>
    <row r="120" spans="1:39">
      <c r="A120" s="23" t="s">
        <v>5389</v>
      </c>
      <c r="B120" s="23" t="s">
        <v>1623</v>
      </c>
      <c r="C120" s="23" t="s">
        <v>452</v>
      </c>
      <c r="D120" s="23" t="s">
        <v>5390</v>
      </c>
      <c r="E120" s="23" t="s">
        <v>11</v>
      </c>
      <c r="F120" s="23" t="s">
        <v>5387</v>
      </c>
      <c r="G120" s="23">
        <v>42705</v>
      </c>
      <c r="H120" s="23" t="s">
        <v>11</v>
      </c>
      <c r="I120" s="23">
        <v>42911.604166666664</v>
      </c>
      <c r="J120" s="23">
        <v>42735</v>
      </c>
      <c r="K120" s="23" t="s">
        <v>5391</v>
      </c>
      <c r="L120" s="23" t="s">
        <v>1579</v>
      </c>
      <c r="M120" s="23" t="s">
        <v>1580</v>
      </c>
      <c r="N120" s="23" t="s">
        <v>1581</v>
      </c>
      <c r="O120" s="23">
        <v>16</v>
      </c>
      <c r="P120" s="23">
        <v>9</v>
      </c>
      <c r="Q120" s="23" t="s">
        <v>5363</v>
      </c>
      <c r="R120" s="23">
        <v>16</v>
      </c>
      <c r="S120" s="23" t="s">
        <v>1583</v>
      </c>
      <c r="T120" s="23" t="s">
        <v>280</v>
      </c>
      <c r="U120" s="23" t="s">
        <v>280</v>
      </c>
      <c r="V120" s="23" t="s">
        <v>5586</v>
      </c>
      <c r="W120" s="206" t="str">
        <f>IFERROR(VLOOKUP(A120,'6-开班明细表'!A:M,8,0),"")</f>
        <v/>
      </c>
      <c r="X120" s="206" t="str">
        <f>IFERROR(VLOOKUP(A120,'6-开班明细表'!A:M,9,0),"")</f>
        <v/>
      </c>
      <c r="Y120" s="206" t="str">
        <f>IFERROR(VLOOKUP(A120,'6-开班明细表'!A:M,10,0),"")</f>
        <v/>
      </c>
      <c r="Z120">
        <f t="shared" si="15"/>
        <v>0</v>
      </c>
      <c r="AA120" t="str">
        <f t="shared" si="16"/>
        <v>邓洋城</v>
      </c>
      <c r="AB120" t="str">
        <f t="shared" si="17"/>
        <v>盛佩佩</v>
      </c>
      <c r="AC120" t="str">
        <f t="shared" si="18"/>
        <v>VladeyC</v>
      </c>
      <c r="AD120" t="str">
        <f t="shared" si="19"/>
        <v>VladeyC</v>
      </c>
      <c r="AE120" t="str">
        <f t="shared" si="20"/>
        <v>盛佩佩</v>
      </c>
      <c r="AF120">
        <f t="shared" si="21"/>
        <v>7</v>
      </c>
      <c r="AG120">
        <f t="shared" si="22"/>
        <v>7</v>
      </c>
      <c r="AH120" s="27">
        <f t="shared" si="23"/>
        <v>42817</v>
      </c>
      <c r="AI120" t="str">
        <f t="shared" si="27"/>
        <v>周日下午</v>
      </c>
      <c r="AJ120" t="str">
        <f t="shared" si="24"/>
        <v>P2A</v>
      </c>
      <c r="AK120" s="19" t="str">
        <f>IFERROR(IF(IFERROR(FIND("一",C120),0)&gt;0,"一对一",VLOOKUP(AJ120,班级编码!A:L,8,0)),"")</f>
        <v>小初部</v>
      </c>
      <c r="AL120" t="str">
        <f t="shared" si="25"/>
        <v>周日</v>
      </c>
      <c r="AM120" t="str">
        <f t="shared" si="26"/>
        <v>14</v>
      </c>
    </row>
    <row r="121" spans="1:39">
      <c r="A121" s="23" t="s">
        <v>5396</v>
      </c>
      <c r="B121" s="23" t="s">
        <v>1623</v>
      </c>
      <c r="C121" s="23" t="s">
        <v>452</v>
      </c>
      <c r="D121" s="23" t="s">
        <v>5397</v>
      </c>
      <c r="E121" s="23" t="s">
        <v>11</v>
      </c>
      <c r="F121" s="23" t="s">
        <v>5395</v>
      </c>
      <c r="G121" s="23">
        <v>42705</v>
      </c>
      <c r="H121" s="23" t="s">
        <v>11</v>
      </c>
      <c r="I121" s="23">
        <v>42911.604166666664</v>
      </c>
      <c r="J121" s="23">
        <v>42735</v>
      </c>
      <c r="K121" s="23" t="s">
        <v>5391</v>
      </c>
      <c r="L121" s="23" t="s">
        <v>1579</v>
      </c>
      <c r="M121" s="23" t="s">
        <v>1580</v>
      </c>
      <c r="N121" s="23" t="s">
        <v>1581</v>
      </c>
      <c r="O121" s="23">
        <v>16</v>
      </c>
      <c r="P121" s="23">
        <v>7</v>
      </c>
      <c r="Q121" s="23" t="s">
        <v>5398</v>
      </c>
      <c r="R121" s="23">
        <v>16</v>
      </c>
      <c r="S121" s="23" t="s">
        <v>1583</v>
      </c>
      <c r="T121" s="23" t="s">
        <v>280</v>
      </c>
      <c r="U121" s="23" t="s">
        <v>280</v>
      </c>
      <c r="V121" s="23" t="s">
        <v>5586</v>
      </c>
      <c r="W121" s="206" t="str">
        <f>IFERROR(VLOOKUP(A121,'6-开班明细表'!A:M,8,0),"")</f>
        <v/>
      </c>
      <c r="X121" s="206" t="str">
        <f>IFERROR(VLOOKUP(A121,'6-开班明细表'!A:M,9,0),"")</f>
        <v/>
      </c>
      <c r="Y121" s="206" t="str">
        <f>IFERROR(VLOOKUP(A121,'6-开班明细表'!A:M,10,0),"")</f>
        <v/>
      </c>
      <c r="Z121">
        <f t="shared" si="15"/>
        <v>0</v>
      </c>
      <c r="AA121" t="str">
        <f t="shared" si="16"/>
        <v>盛佩佩</v>
      </c>
      <c r="AB121" t="str">
        <f t="shared" si="17"/>
        <v>蒲静娴</v>
      </c>
      <c r="AC121" t="str">
        <f t="shared" si="18"/>
        <v>VladeyC</v>
      </c>
      <c r="AD121" t="str">
        <f t="shared" si="19"/>
        <v>蒲静娴</v>
      </c>
      <c r="AE121" t="str">
        <f t="shared" si="20"/>
        <v>VladeyC</v>
      </c>
      <c r="AF121">
        <f t="shared" si="21"/>
        <v>3</v>
      </c>
      <c r="AG121">
        <f t="shared" si="22"/>
        <v>6</v>
      </c>
      <c r="AH121" s="27">
        <f t="shared" si="23"/>
        <v>42817</v>
      </c>
      <c r="AI121" t="str">
        <f t="shared" si="27"/>
        <v>周日下午</v>
      </c>
      <c r="AJ121" t="str">
        <f t="shared" si="24"/>
        <v>P1B</v>
      </c>
      <c r="AK121" s="19" t="str">
        <f>IFERROR(IF(IFERROR(FIND("一",C121),0)&gt;0,"一对一",VLOOKUP(AJ121,班级编码!A:L,8,0)),"")</f>
        <v>小初部</v>
      </c>
      <c r="AL121" t="str">
        <f t="shared" si="25"/>
        <v>周日</v>
      </c>
      <c r="AM121" t="str">
        <f t="shared" si="26"/>
        <v>14</v>
      </c>
    </row>
    <row r="122" spans="1:39">
      <c r="A122" s="23" t="s">
        <v>5405</v>
      </c>
      <c r="B122" s="23" t="s">
        <v>1623</v>
      </c>
      <c r="C122" s="23" t="s">
        <v>452</v>
      </c>
      <c r="D122" s="23" t="s">
        <v>5406</v>
      </c>
      <c r="E122" s="23" t="s">
        <v>11</v>
      </c>
      <c r="F122" s="23" t="s">
        <v>5407</v>
      </c>
      <c r="G122" s="23">
        <v>42705</v>
      </c>
      <c r="H122" s="23" t="s">
        <v>11</v>
      </c>
      <c r="I122" s="23">
        <v>42911.375</v>
      </c>
      <c r="J122" s="23">
        <v>42735</v>
      </c>
      <c r="K122" s="23" t="s">
        <v>5372</v>
      </c>
      <c r="L122" s="23" t="s">
        <v>1579</v>
      </c>
      <c r="M122" s="23" t="s">
        <v>1580</v>
      </c>
      <c r="N122" s="23" t="s">
        <v>1581</v>
      </c>
      <c r="O122" s="23">
        <v>16</v>
      </c>
      <c r="P122" s="23">
        <v>9</v>
      </c>
      <c r="Q122" s="23" t="s">
        <v>5363</v>
      </c>
      <c r="R122" s="23">
        <v>0</v>
      </c>
      <c r="S122" s="23" t="s">
        <v>1583</v>
      </c>
      <c r="T122" s="23" t="s">
        <v>276</v>
      </c>
      <c r="U122" s="23" t="s">
        <v>276</v>
      </c>
      <c r="V122" s="23" t="s">
        <v>5586</v>
      </c>
      <c r="W122" s="206" t="str">
        <f>IFERROR(VLOOKUP(A122,'6-开班明细表'!A:M,8,0),"")</f>
        <v/>
      </c>
      <c r="X122" s="206" t="str">
        <f>IFERROR(VLOOKUP(A122,'6-开班明细表'!A:M,9,0),"")</f>
        <v/>
      </c>
      <c r="Y122" s="206" t="str">
        <f>IFERROR(VLOOKUP(A122,'6-开班明细表'!A:M,10,0),"")</f>
        <v/>
      </c>
      <c r="Z122">
        <f t="shared" si="15"/>
        <v>0</v>
      </c>
      <c r="AA122" t="str">
        <f t="shared" si="16"/>
        <v>梁文杰</v>
      </c>
      <c r="AB122" t="str">
        <f t="shared" si="17"/>
        <v>邓秋敏</v>
      </c>
      <c r="AC122" t="str">
        <f t="shared" si="18"/>
        <v>Juliet</v>
      </c>
      <c r="AD122" t="str">
        <f t="shared" si="19"/>
        <v>邓秋敏</v>
      </c>
      <c r="AE122" t="str">
        <f t="shared" si="20"/>
        <v>Juliet</v>
      </c>
      <c r="AF122">
        <f t="shared" si="21"/>
        <v>3</v>
      </c>
      <c r="AG122">
        <f t="shared" si="22"/>
        <v>6</v>
      </c>
      <c r="AH122" s="27">
        <f t="shared" si="23"/>
        <v>42705</v>
      </c>
      <c r="AI122" t="str">
        <f t="shared" si="27"/>
        <v>周日上午</v>
      </c>
      <c r="AJ122" t="str">
        <f t="shared" si="24"/>
        <v>P3A</v>
      </c>
      <c r="AK122" s="19" t="str">
        <f>IFERROR(IF(IFERROR(FIND("一",C122),0)&gt;0,"一对一",VLOOKUP(AJ122,班级编码!A:L,8,0)),"")</f>
        <v>小高部</v>
      </c>
      <c r="AL122" t="str">
        <f t="shared" si="25"/>
        <v>周日</v>
      </c>
      <c r="AM122" t="str">
        <f t="shared" si="26"/>
        <v>09</v>
      </c>
    </row>
    <row r="123" spans="1:39">
      <c r="A123" s="23" t="s">
        <v>5408</v>
      </c>
      <c r="B123" s="23" t="s">
        <v>1623</v>
      </c>
      <c r="C123" s="23" t="s">
        <v>452</v>
      </c>
      <c r="D123" s="23" t="s">
        <v>5409</v>
      </c>
      <c r="E123" s="23" t="s">
        <v>11</v>
      </c>
      <c r="F123" s="23" t="s">
        <v>5351</v>
      </c>
      <c r="G123" s="23">
        <v>42705</v>
      </c>
      <c r="H123" s="23" t="s">
        <v>11</v>
      </c>
      <c r="I123" s="23">
        <v>42911.604166666664</v>
      </c>
      <c r="J123" s="23">
        <v>42735</v>
      </c>
      <c r="K123" s="23" t="s">
        <v>5391</v>
      </c>
      <c r="L123" s="23" t="s">
        <v>1579</v>
      </c>
      <c r="M123" s="23" t="s">
        <v>1580</v>
      </c>
      <c r="N123" s="23" t="s">
        <v>1581</v>
      </c>
      <c r="O123" s="23">
        <v>0</v>
      </c>
      <c r="P123" s="23">
        <v>12</v>
      </c>
      <c r="Q123" s="23" t="s">
        <v>1582</v>
      </c>
      <c r="R123" s="23">
        <v>0</v>
      </c>
      <c r="S123" s="23" t="s">
        <v>1583</v>
      </c>
      <c r="T123" s="23" t="s">
        <v>280</v>
      </c>
      <c r="U123" s="23" t="s">
        <v>280</v>
      </c>
      <c r="V123" s="23" t="s">
        <v>5586</v>
      </c>
      <c r="W123" s="206" t="str">
        <f>IFERROR(VLOOKUP(A123,'6-开班明细表'!A:M,8,0),"")</f>
        <v/>
      </c>
      <c r="X123" s="206" t="str">
        <f>IFERROR(VLOOKUP(A123,'6-开班明细表'!A:M,9,0),"")</f>
        <v/>
      </c>
      <c r="Y123" s="206" t="str">
        <f>IFERROR(VLOOKUP(A123,'6-开班明细表'!A:M,10,0),"")</f>
        <v/>
      </c>
      <c r="Z123">
        <f t="shared" si="15"/>
        <v>0</v>
      </c>
      <c r="AA123" t="str">
        <f t="shared" si="16"/>
        <v>黄小舟</v>
      </c>
      <c r="AB123" t="str">
        <f t="shared" si="17"/>
        <v>杨秋涌</v>
      </c>
      <c r="AC123" t="str">
        <f t="shared" si="18"/>
        <v>Juliet</v>
      </c>
      <c r="AD123" t="str">
        <f t="shared" si="19"/>
        <v>Juliet</v>
      </c>
      <c r="AE123" t="str">
        <f t="shared" si="20"/>
        <v>杨秋涌</v>
      </c>
      <c r="AF123">
        <f t="shared" si="21"/>
        <v>6</v>
      </c>
      <c r="AG123">
        <f t="shared" si="22"/>
        <v>6</v>
      </c>
      <c r="AH123" s="27">
        <f t="shared" si="23"/>
        <v>42705</v>
      </c>
      <c r="AI123" t="str">
        <f t="shared" si="27"/>
        <v>周日下午</v>
      </c>
      <c r="AJ123" t="str">
        <f t="shared" si="24"/>
        <v>P3A</v>
      </c>
      <c r="AK123" s="19" t="str">
        <f>IFERROR(IF(IFERROR(FIND("一",C123),0)&gt;0,"一对一",VLOOKUP(AJ123,班级编码!A:L,8,0)),"")</f>
        <v>小高部</v>
      </c>
      <c r="AL123" t="str">
        <f t="shared" si="25"/>
        <v>周日</v>
      </c>
      <c r="AM123" t="str">
        <f t="shared" si="26"/>
        <v>14</v>
      </c>
    </row>
    <row r="124" spans="1:39">
      <c r="A124" s="23" t="s">
        <v>5592</v>
      </c>
      <c r="B124" s="23" t="s">
        <v>1623</v>
      </c>
      <c r="C124" s="23" t="s">
        <v>452</v>
      </c>
      <c r="D124" s="23" t="s">
        <v>5525</v>
      </c>
      <c r="E124" s="23" t="s">
        <v>11</v>
      </c>
      <c r="F124" s="23" t="s">
        <v>11</v>
      </c>
      <c r="G124" s="23">
        <v>42705</v>
      </c>
      <c r="H124" s="23" t="s">
        <v>11</v>
      </c>
      <c r="I124" s="23">
        <v>42790.6875</v>
      </c>
      <c r="J124" s="23">
        <v>42735</v>
      </c>
      <c r="K124" s="23" t="s">
        <v>5593</v>
      </c>
      <c r="L124" s="23" t="s">
        <v>1579</v>
      </c>
      <c r="M124" s="23" t="s">
        <v>1580</v>
      </c>
      <c r="N124" s="23" t="s">
        <v>1581</v>
      </c>
      <c r="O124" s="23">
        <v>0</v>
      </c>
      <c r="P124" s="23">
        <v>7</v>
      </c>
      <c r="Q124" s="23" t="s">
        <v>1582</v>
      </c>
      <c r="R124" s="23">
        <v>0</v>
      </c>
      <c r="S124" s="23" t="s">
        <v>1583</v>
      </c>
      <c r="T124" s="23" t="s">
        <v>120</v>
      </c>
      <c r="U124" s="23" t="s">
        <v>120</v>
      </c>
      <c r="V124" s="23" t="s">
        <v>5586</v>
      </c>
      <c r="W124" s="206" t="str">
        <f>IFERROR(VLOOKUP(A124,'6-开班明细表'!A:M,8,0),"")</f>
        <v/>
      </c>
      <c r="X124" s="206" t="str">
        <f>IFERROR(VLOOKUP(A124,'6-开班明细表'!A:M,9,0),"")</f>
        <v/>
      </c>
      <c r="Y124" s="206" t="str">
        <f>IFERROR(VLOOKUP(A124,'6-开班明细表'!A:M,10,0),"")</f>
        <v/>
      </c>
      <c r="Z124">
        <f t="shared" si="15"/>
        <v>0</v>
      </c>
      <c r="AA124" t="str">
        <f t="shared" si="16"/>
        <v>邓秋敏</v>
      </c>
      <c r="AB124" t="str">
        <f t="shared" si="17"/>
        <v>陈秋金</v>
      </c>
      <c r="AC124" t="str">
        <f t="shared" si="18"/>
        <v>AngelG</v>
      </c>
      <c r="AD124" t="str">
        <f t="shared" si="19"/>
        <v>AngelG</v>
      </c>
      <c r="AE124" t="str">
        <f t="shared" si="20"/>
        <v>陈秋金</v>
      </c>
      <c r="AF124">
        <f t="shared" si="21"/>
        <v>6</v>
      </c>
      <c r="AG124">
        <f t="shared" si="22"/>
        <v>6</v>
      </c>
      <c r="AH124" s="27">
        <f t="shared" si="23"/>
        <v>42705</v>
      </c>
      <c r="AI124" t="str">
        <f t="shared" si="27"/>
        <v>周五下午</v>
      </c>
      <c r="AJ124" t="str">
        <f t="shared" si="24"/>
        <v>P3A</v>
      </c>
      <c r="AK124" s="19" t="str">
        <f>IFERROR(IF(IFERROR(FIND("一",C124),0)&gt;0,"一对一",VLOOKUP(AJ124,班级编码!A:L,8,0)),"")</f>
        <v>小高部</v>
      </c>
      <c r="AL124" t="str">
        <f t="shared" si="25"/>
        <v>周五</v>
      </c>
      <c r="AM124" t="str">
        <f t="shared" si="26"/>
        <v>16</v>
      </c>
    </row>
    <row r="125" spans="1:39">
      <c r="A125" s="23" t="s">
        <v>5594</v>
      </c>
      <c r="B125" s="23" t="s">
        <v>1623</v>
      </c>
      <c r="C125" s="23" t="s">
        <v>452</v>
      </c>
      <c r="D125" s="23" t="s">
        <v>5558</v>
      </c>
      <c r="E125" s="23" t="s">
        <v>11</v>
      </c>
      <c r="F125" s="23" t="s">
        <v>11</v>
      </c>
      <c r="G125" s="23">
        <v>42705</v>
      </c>
      <c r="H125" s="23" t="s">
        <v>11</v>
      </c>
      <c r="I125" s="23">
        <v>42799.375</v>
      </c>
      <c r="J125" s="23">
        <v>42735</v>
      </c>
      <c r="K125" s="23" t="s">
        <v>5372</v>
      </c>
      <c r="L125" s="23" t="s">
        <v>1579</v>
      </c>
      <c r="M125" s="23" t="s">
        <v>1580</v>
      </c>
      <c r="N125" s="23" t="s">
        <v>1581</v>
      </c>
      <c r="O125" s="23">
        <v>16</v>
      </c>
      <c r="P125" s="23">
        <v>13</v>
      </c>
      <c r="Q125" s="23" t="s">
        <v>5572</v>
      </c>
      <c r="R125" s="23">
        <v>0</v>
      </c>
      <c r="S125" s="23" t="s">
        <v>1583</v>
      </c>
      <c r="T125" s="23" t="s">
        <v>119</v>
      </c>
      <c r="U125" s="23" t="s">
        <v>119</v>
      </c>
      <c r="V125" s="23" t="s">
        <v>5586</v>
      </c>
      <c r="W125" s="206" t="str">
        <f>IFERROR(VLOOKUP(A125,'6-开班明细表'!A:M,8,0),"")</f>
        <v/>
      </c>
      <c r="X125" s="206" t="str">
        <f>IFERROR(VLOOKUP(A125,'6-开班明细表'!A:M,9,0),"")</f>
        <v/>
      </c>
      <c r="Y125" s="206" t="str">
        <f>IFERROR(VLOOKUP(A125,'6-开班明细表'!A:M,10,0),"")</f>
        <v/>
      </c>
      <c r="Z125">
        <f t="shared" si="15"/>
        <v>0</v>
      </c>
      <c r="AA125" t="str">
        <f t="shared" si="16"/>
        <v>梁文杰</v>
      </c>
      <c r="AB125" t="str">
        <f t="shared" si="17"/>
        <v>陈秋金</v>
      </c>
      <c r="AC125" t="str">
        <f t="shared" si="18"/>
        <v>Juliet</v>
      </c>
      <c r="AD125" t="str">
        <f t="shared" si="19"/>
        <v>Juliet</v>
      </c>
      <c r="AE125" t="str">
        <f t="shared" si="20"/>
        <v>陈秋金</v>
      </c>
      <c r="AF125">
        <f t="shared" si="21"/>
        <v>6</v>
      </c>
      <c r="AG125">
        <f t="shared" si="22"/>
        <v>6</v>
      </c>
      <c r="AH125" s="27">
        <f t="shared" si="23"/>
        <v>42705</v>
      </c>
      <c r="AI125" t="str">
        <f t="shared" si="27"/>
        <v>周日上午</v>
      </c>
      <c r="AJ125" t="str">
        <f t="shared" si="24"/>
        <v>P3A</v>
      </c>
      <c r="AK125" s="19" t="str">
        <f>IFERROR(IF(IFERROR(FIND("一",C125),0)&gt;0,"一对一",VLOOKUP(AJ125,班级编码!A:L,8,0)),"")</f>
        <v>小高部</v>
      </c>
      <c r="AL125" t="str">
        <f t="shared" si="25"/>
        <v>周日</v>
      </c>
      <c r="AM125" t="str">
        <f t="shared" si="26"/>
        <v>09</v>
      </c>
    </row>
    <row r="126" spans="1:39">
      <c r="A126" s="23" t="s">
        <v>5595</v>
      </c>
      <c r="B126" s="23" t="s">
        <v>1623</v>
      </c>
      <c r="C126" s="23" t="s">
        <v>452</v>
      </c>
      <c r="D126" s="23" t="s">
        <v>5596</v>
      </c>
      <c r="E126" s="23" t="s">
        <v>11</v>
      </c>
      <c r="F126" s="23" t="s">
        <v>11</v>
      </c>
      <c r="G126" s="23">
        <v>42705</v>
      </c>
      <c r="H126" s="23" t="s">
        <v>11</v>
      </c>
      <c r="I126" s="23">
        <v>42791.375</v>
      </c>
      <c r="J126" s="23">
        <v>42735</v>
      </c>
      <c r="K126" s="23" t="s">
        <v>5377</v>
      </c>
      <c r="L126" s="23" t="s">
        <v>1579</v>
      </c>
      <c r="M126" s="23" t="s">
        <v>1580</v>
      </c>
      <c r="N126" s="23" t="s">
        <v>1581</v>
      </c>
      <c r="O126" s="23">
        <v>0</v>
      </c>
      <c r="P126" s="23">
        <v>6</v>
      </c>
      <c r="Q126" s="23" t="s">
        <v>1582</v>
      </c>
      <c r="R126" s="23">
        <v>0</v>
      </c>
      <c r="S126" s="23" t="s">
        <v>1583</v>
      </c>
      <c r="T126" s="23" t="s">
        <v>130</v>
      </c>
      <c r="U126" s="23" t="s">
        <v>130</v>
      </c>
      <c r="V126" s="23" t="s">
        <v>5586</v>
      </c>
      <c r="W126" s="206" t="str">
        <f>IFERROR(VLOOKUP(A126,'6-开班明细表'!A:M,8,0),"")</f>
        <v/>
      </c>
      <c r="X126" s="206" t="str">
        <f>IFERROR(VLOOKUP(A126,'6-开班明细表'!A:M,9,0),"")</f>
        <v/>
      </c>
      <c r="Y126" s="206" t="str">
        <f>IFERROR(VLOOKUP(A126,'6-开班明细表'!A:M,10,0),"")</f>
        <v/>
      </c>
      <c r="Z126">
        <f t="shared" si="15"/>
        <v>0</v>
      </c>
      <c r="AA126" t="str">
        <f t="shared" si="16"/>
        <v>蒲静娴</v>
      </c>
      <c r="AB126" t="str">
        <f t="shared" si="17"/>
        <v>陆小红</v>
      </c>
      <c r="AC126" t="str">
        <f t="shared" si="18"/>
        <v>VladeyC</v>
      </c>
      <c r="AD126" t="str">
        <f t="shared" si="19"/>
        <v>陆小红</v>
      </c>
      <c r="AE126" t="str">
        <f t="shared" si="20"/>
        <v>VladeyC</v>
      </c>
      <c r="AF126">
        <f t="shared" si="21"/>
        <v>3</v>
      </c>
      <c r="AG126">
        <f t="shared" si="22"/>
        <v>6</v>
      </c>
      <c r="AH126" s="27">
        <f t="shared" si="23"/>
        <v>42705</v>
      </c>
      <c r="AI126" t="str">
        <f t="shared" si="27"/>
        <v>周六上午</v>
      </c>
      <c r="AJ126" t="str">
        <f t="shared" si="24"/>
        <v>P3A</v>
      </c>
      <c r="AK126" s="19" t="str">
        <f>IFERROR(IF(IFERROR(FIND("一",C126),0)&gt;0,"一对一",VLOOKUP(AJ126,班级编码!A:L,8,0)),"")</f>
        <v>小高部</v>
      </c>
      <c r="AL126" t="str">
        <f t="shared" si="25"/>
        <v>周六</v>
      </c>
      <c r="AM126" t="str">
        <f t="shared" si="26"/>
        <v>09</v>
      </c>
    </row>
    <row r="127" spans="1:39">
      <c r="A127" s="23" t="s">
        <v>5597</v>
      </c>
      <c r="B127" s="23" t="s">
        <v>1623</v>
      </c>
      <c r="C127" s="23" t="s">
        <v>452</v>
      </c>
      <c r="D127" s="23" t="s">
        <v>5598</v>
      </c>
      <c r="E127" s="23" t="s">
        <v>11</v>
      </c>
      <c r="F127" s="23" t="s">
        <v>11</v>
      </c>
      <c r="G127" s="23">
        <v>42705</v>
      </c>
      <c r="H127" s="23" t="s">
        <v>11</v>
      </c>
      <c r="I127" s="23">
        <v>42798.604166666664</v>
      </c>
      <c r="J127" s="23">
        <v>42735</v>
      </c>
      <c r="K127" s="23" t="s">
        <v>5367</v>
      </c>
      <c r="L127" s="23" t="s">
        <v>1579</v>
      </c>
      <c r="M127" s="23" t="s">
        <v>1580</v>
      </c>
      <c r="N127" s="23" t="s">
        <v>1581</v>
      </c>
      <c r="O127" s="23">
        <v>16</v>
      </c>
      <c r="P127" s="23">
        <v>11</v>
      </c>
      <c r="Q127" s="23" t="s">
        <v>5383</v>
      </c>
      <c r="R127" s="23">
        <v>0</v>
      </c>
      <c r="S127" s="23" t="s">
        <v>1583</v>
      </c>
      <c r="T127" s="23" t="s">
        <v>119</v>
      </c>
      <c r="U127" s="23" t="s">
        <v>119</v>
      </c>
      <c r="V127" s="23" t="s">
        <v>5586</v>
      </c>
      <c r="W127" s="206" t="str">
        <f>IFERROR(VLOOKUP(A127,'6-开班明细表'!A:M,8,0),"")</f>
        <v/>
      </c>
      <c r="X127" s="206" t="str">
        <f>IFERROR(VLOOKUP(A127,'6-开班明细表'!A:M,9,0),"")</f>
        <v/>
      </c>
      <c r="Y127" s="206" t="str">
        <f>IFERROR(VLOOKUP(A127,'6-开班明细表'!A:M,10,0),"")</f>
        <v/>
      </c>
      <c r="Z127">
        <f t="shared" si="15"/>
        <v>0</v>
      </c>
      <c r="AA127" t="str">
        <f t="shared" si="16"/>
        <v>邓秋敏</v>
      </c>
      <c r="AB127" t="str">
        <f t="shared" si="17"/>
        <v>杨秋涌</v>
      </c>
      <c r="AC127" t="str">
        <f t="shared" si="18"/>
        <v>Juliet</v>
      </c>
      <c r="AD127" t="str">
        <f t="shared" si="19"/>
        <v>杨秋涌</v>
      </c>
      <c r="AE127" t="str">
        <f t="shared" si="20"/>
        <v>Juliet</v>
      </c>
      <c r="AF127">
        <f t="shared" si="21"/>
        <v>3</v>
      </c>
      <c r="AG127">
        <f t="shared" si="22"/>
        <v>6</v>
      </c>
      <c r="AH127" s="27">
        <f t="shared" si="23"/>
        <v>42705</v>
      </c>
      <c r="AI127" t="str">
        <f t="shared" si="27"/>
        <v>周六下午</v>
      </c>
      <c r="AJ127" t="str">
        <f t="shared" si="24"/>
        <v>P3B</v>
      </c>
      <c r="AK127" s="19" t="str">
        <f>IFERROR(IF(IFERROR(FIND("一",C127),0)&gt;0,"一对一",VLOOKUP(AJ127,班级编码!A:L,8,0)),"")</f>
        <v>小高部</v>
      </c>
      <c r="AL127" t="str">
        <f t="shared" si="25"/>
        <v>周六</v>
      </c>
      <c r="AM127" t="str">
        <f t="shared" si="26"/>
        <v>14</v>
      </c>
    </row>
    <row r="128" spans="1:39">
      <c r="A128" s="23" t="s">
        <v>5410</v>
      </c>
      <c r="B128" s="23" t="s">
        <v>1623</v>
      </c>
      <c r="C128" s="23" t="s">
        <v>452</v>
      </c>
      <c r="D128" s="23" t="s">
        <v>5411</v>
      </c>
      <c r="E128" s="23" t="s">
        <v>11</v>
      </c>
      <c r="F128" s="23" t="s">
        <v>5351</v>
      </c>
      <c r="G128" s="23">
        <v>42705</v>
      </c>
      <c r="H128" s="23" t="s">
        <v>11</v>
      </c>
      <c r="I128" s="23">
        <v>42875.604166666664</v>
      </c>
      <c r="J128" s="23">
        <v>42735</v>
      </c>
      <c r="K128" s="23" t="s">
        <v>5367</v>
      </c>
      <c r="L128" s="23" t="s">
        <v>1579</v>
      </c>
      <c r="M128" s="23" t="s">
        <v>1580</v>
      </c>
      <c r="N128" s="23" t="s">
        <v>1581</v>
      </c>
      <c r="O128" s="23">
        <v>16</v>
      </c>
      <c r="P128" s="23">
        <v>6</v>
      </c>
      <c r="Q128" s="23" t="s">
        <v>5412</v>
      </c>
      <c r="R128" s="23">
        <v>0</v>
      </c>
      <c r="S128" s="23" t="s">
        <v>1583</v>
      </c>
      <c r="T128" s="23" t="s">
        <v>261</v>
      </c>
      <c r="U128" s="23" t="s">
        <v>261</v>
      </c>
      <c r="V128" s="23" t="s">
        <v>5586</v>
      </c>
      <c r="W128" s="206" t="str">
        <f>IFERROR(VLOOKUP(A128,'6-开班明细表'!A:M,8,0),"")</f>
        <v/>
      </c>
      <c r="X128" s="206" t="str">
        <f>IFERROR(VLOOKUP(A128,'6-开班明细表'!A:M,9,0),"")</f>
        <v/>
      </c>
      <c r="Y128" s="206" t="str">
        <f>IFERROR(VLOOKUP(A128,'6-开班明细表'!A:M,10,0),"")</f>
        <v/>
      </c>
      <c r="Z128">
        <f t="shared" si="15"/>
        <v>0</v>
      </c>
      <c r="AA128" t="str">
        <f t="shared" si="16"/>
        <v>陈秋金</v>
      </c>
      <c r="AB128" t="str">
        <f t="shared" si="17"/>
        <v>温美珍</v>
      </c>
      <c r="AC128" t="str">
        <f t="shared" si="18"/>
        <v>AngelG</v>
      </c>
      <c r="AD128" t="str">
        <f t="shared" si="19"/>
        <v>AngelG</v>
      </c>
      <c r="AE128" t="str">
        <f t="shared" si="20"/>
        <v>温美珍</v>
      </c>
      <c r="AF128">
        <f t="shared" si="21"/>
        <v>6</v>
      </c>
      <c r="AG128">
        <f t="shared" si="22"/>
        <v>6</v>
      </c>
      <c r="AH128" s="27">
        <f t="shared" si="23"/>
        <v>42705</v>
      </c>
      <c r="AI128" t="str">
        <f t="shared" si="27"/>
        <v>周六下午</v>
      </c>
      <c r="AJ128" t="str">
        <f t="shared" si="24"/>
        <v>P3B</v>
      </c>
      <c r="AK128" s="19" t="str">
        <f>IFERROR(IF(IFERROR(FIND("一",C128),0)&gt;0,"一对一",VLOOKUP(AJ128,班级编码!A:L,8,0)),"")</f>
        <v>小高部</v>
      </c>
      <c r="AL128" t="str">
        <f t="shared" si="25"/>
        <v>周六</v>
      </c>
      <c r="AM128" t="str">
        <f t="shared" si="26"/>
        <v>14</v>
      </c>
    </row>
    <row r="129" spans="1:39">
      <c r="A129" s="23" t="s">
        <v>5413</v>
      </c>
      <c r="B129" s="23" t="s">
        <v>1623</v>
      </c>
      <c r="C129" s="23" t="s">
        <v>452</v>
      </c>
      <c r="D129" s="23" t="s">
        <v>5414</v>
      </c>
      <c r="E129" s="23" t="s">
        <v>11</v>
      </c>
      <c r="F129" s="23" t="s">
        <v>5415</v>
      </c>
      <c r="G129" s="23">
        <v>42705</v>
      </c>
      <c r="H129" s="23" t="s">
        <v>11</v>
      </c>
      <c r="I129" s="23">
        <v>42910.375</v>
      </c>
      <c r="J129" s="23">
        <v>42735</v>
      </c>
      <c r="K129" s="23" t="s">
        <v>5377</v>
      </c>
      <c r="L129" s="23" t="s">
        <v>1579</v>
      </c>
      <c r="M129" s="23" t="s">
        <v>1580</v>
      </c>
      <c r="N129" s="23" t="s">
        <v>1581</v>
      </c>
      <c r="O129" s="23">
        <v>0</v>
      </c>
      <c r="P129" s="23">
        <v>9</v>
      </c>
      <c r="Q129" s="23" t="s">
        <v>1582</v>
      </c>
      <c r="R129" s="23">
        <v>0</v>
      </c>
      <c r="S129" s="23" t="s">
        <v>1583</v>
      </c>
      <c r="T129" s="23" t="s">
        <v>276</v>
      </c>
      <c r="U129" s="23" t="s">
        <v>276</v>
      </c>
      <c r="V129" s="23" t="s">
        <v>5586</v>
      </c>
      <c r="W129" s="206">
        <f>IFERROR(VLOOKUP(A129,'6-开班明细表'!A:M,8,0),"")</f>
        <v>1</v>
      </c>
      <c r="X129" s="206">
        <f>IFERROR(VLOOKUP(A129,'6-开班明细表'!A:M,9,0),"")</f>
        <v>1</v>
      </c>
      <c r="Y129" s="206">
        <f>IFERROR(VLOOKUP(A129,'6-开班明细表'!A:M,10,0),"")</f>
        <v>0.5</v>
      </c>
      <c r="Z129">
        <f t="shared" si="15"/>
        <v>-0.5</v>
      </c>
      <c r="AA129" t="str">
        <f t="shared" si="16"/>
        <v>邓秋敏</v>
      </c>
      <c r="AB129" t="str">
        <f t="shared" si="17"/>
        <v>杨秋涌</v>
      </c>
      <c r="AC129" t="str">
        <f t="shared" si="18"/>
        <v>AngelG</v>
      </c>
      <c r="AD129" t="str">
        <f t="shared" si="19"/>
        <v>AngelG</v>
      </c>
      <c r="AE129" t="str">
        <f t="shared" si="20"/>
        <v>杨秋涌</v>
      </c>
      <c r="AF129">
        <f t="shared" si="21"/>
        <v>6</v>
      </c>
      <c r="AG129">
        <f t="shared" si="22"/>
        <v>6</v>
      </c>
      <c r="AH129" s="27">
        <f t="shared" si="23"/>
        <v>42705</v>
      </c>
      <c r="AI129" t="str">
        <f t="shared" si="27"/>
        <v>周六上午</v>
      </c>
      <c r="AJ129" t="str">
        <f t="shared" si="24"/>
        <v>P3B</v>
      </c>
      <c r="AK129" s="19" t="str">
        <f>IFERROR(IF(IFERROR(FIND("一",C129),0)&gt;0,"一对一",VLOOKUP(AJ129,班级编码!A:L,8,0)),"")</f>
        <v>小高部</v>
      </c>
      <c r="AL129" t="str">
        <f t="shared" si="25"/>
        <v>周六</v>
      </c>
      <c r="AM129" t="str">
        <f t="shared" si="26"/>
        <v>09</v>
      </c>
    </row>
    <row r="130" spans="1:39">
      <c r="A130" s="23" t="s">
        <v>5599</v>
      </c>
      <c r="B130" s="23" t="s">
        <v>1623</v>
      </c>
      <c r="C130" s="23" t="s">
        <v>452</v>
      </c>
      <c r="D130" s="23" t="s">
        <v>5553</v>
      </c>
      <c r="E130" s="23" t="s">
        <v>11</v>
      </c>
      <c r="F130" s="23" t="s">
        <v>11</v>
      </c>
      <c r="G130" s="23">
        <v>42705</v>
      </c>
      <c r="H130" s="23" t="s">
        <v>11</v>
      </c>
      <c r="I130" s="23">
        <v>42799.375</v>
      </c>
      <c r="J130" s="23">
        <v>42735</v>
      </c>
      <c r="K130" s="23" t="s">
        <v>5372</v>
      </c>
      <c r="L130" s="23" t="s">
        <v>1579</v>
      </c>
      <c r="M130" s="23" t="s">
        <v>1580</v>
      </c>
      <c r="N130" s="23" t="s">
        <v>1581</v>
      </c>
      <c r="O130" s="23">
        <v>16</v>
      </c>
      <c r="P130" s="23">
        <v>9</v>
      </c>
      <c r="Q130" s="23" t="s">
        <v>5363</v>
      </c>
      <c r="R130" s="23">
        <v>0</v>
      </c>
      <c r="S130" s="23" t="s">
        <v>1583</v>
      </c>
      <c r="T130" s="23" t="s">
        <v>118</v>
      </c>
      <c r="U130" s="23" t="s">
        <v>118</v>
      </c>
      <c r="V130" s="23" t="s">
        <v>5586</v>
      </c>
      <c r="W130" s="206" t="str">
        <f>IFERROR(VLOOKUP(A130,'6-开班明细表'!A:M,8,0),"")</f>
        <v/>
      </c>
      <c r="X130" s="206" t="str">
        <f>IFERROR(VLOOKUP(A130,'6-开班明细表'!A:M,9,0),"")</f>
        <v/>
      </c>
      <c r="Y130" s="206" t="str">
        <f>IFERROR(VLOOKUP(A130,'6-开班明细表'!A:M,10,0),"")</f>
        <v/>
      </c>
      <c r="Z130">
        <f t="shared" si="15"/>
        <v>0</v>
      </c>
      <c r="AA130" t="str">
        <f t="shared" si="16"/>
        <v>陈秋金</v>
      </c>
      <c r="AB130" t="str">
        <f t="shared" si="17"/>
        <v>陈明君</v>
      </c>
      <c r="AC130" t="str">
        <f t="shared" si="18"/>
        <v>Juliet</v>
      </c>
      <c r="AD130" t="str">
        <f t="shared" si="19"/>
        <v>陈明君</v>
      </c>
      <c r="AE130" t="str">
        <f t="shared" si="20"/>
        <v>Juliet</v>
      </c>
      <c r="AF130">
        <f t="shared" si="21"/>
        <v>3</v>
      </c>
      <c r="AG130">
        <f t="shared" si="22"/>
        <v>6</v>
      </c>
      <c r="AH130" s="27">
        <f t="shared" si="23"/>
        <v>42705</v>
      </c>
      <c r="AI130" t="str">
        <f t="shared" ref="AI130:AI159" si="28">IF(IFERROR(FIND("一",C130),0)&gt;0,"一对一",IFERROR(AL130&amp;VLOOKUP(AM130,AP:AQ,2),""))</f>
        <v>周日上午</v>
      </c>
      <c r="AJ130" t="str">
        <f t="shared" si="24"/>
        <v>P4A</v>
      </c>
      <c r="AK130" s="19" t="str">
        <f>IFERROR(IF(IFERROR(FIND("一",C130),0)&gt;0,"一对一",VLOOKUP(AJ130,班级编码!A:L,8,0)),"")</f>
        <v>小高部</v>
      </c>
      <c r="AL130" t="str">
        <f t="shared" si="25"/>
        <v>周日</v>
      </c>
      <c r="AM130" t="str">
        <f t="shared" si="26"/>
        <v>09</v>
      </c>
    </row>
    <row r="131" spans="1:39">
      <c r="A131" s="23" t="s">
        <v>5600</v>
      </c>
      <c r="B131" s="23" t="s">
        <v>1623</v>
      </c>
      <c r="C131" s="23" t="s">
        <v>452</v>
      </c>
      <c r="D131" s="23" t="s">
        <v>5422</v>
      </c>
      <c r="E131" s="23" t="s">
        <v>11</v>
      </c>
      <c r="F131" s="23" t="s">
        <v>11</v>
      </c>
      <c r="G131" s="23">
        <v>42705</v>
      </c>
      <c r="H131" s="23" t="s">
        <v>11</v>
      </c>
      <c r="I131" s="23">
        <v>42799.604166666664</v>
      </c>
      <c r="J131" s="23">
        <v>42735</v>
      </c>
      <c r="K131" s="23" t="s">
        <v>5391</v>
      </c>
      <c r="L131" s="23" t="s">
        <v>1579</v>
      </c>
      <c r="M131" s="23" t="s">
        <v>1580</v>
      </c>
      <c r="N131" s="23" t="s">
        <v>1581</v>
      </c>
      <c r="O131" s="23">
        <v>0</v>
      </c>
      <c r="P131" s="23">
        <v>10</v>
      </c>
      <c r="Q131" s="23" t="s">
        <v>1582</v>
      </c>
      <c r="R131" s="23">
        <v>0</v>
      </c>
      <c r="S131" s="23" t="s">
        <v>1583</v>
      </c>
      <c r="T131" s="23" t="s">
        <v>119</v>
      </c>
      <c r="U131" s="23" t="s">
        <v>119</v>
      </c>
      <c r="V131" s="23" t="s">
        <v>5586</v>
      </c>
      <c r="W131" s="206">
        <f>IFERROR(VLOOKUP(A131,'6-开班明细表'!A:M,8,0),"")</f>
        <v>1.5</v>
      </c>
      <c r="X131" s="206">
        <f>IFERROR(VLOOKUP(A131,'6-开班明细表'!A:M,9,0),"")</f>
        <v>1</v>
      </c>
      <c r="Y131" s="206">
        <f>IFERROR(VLOOKUP(A131,'6-开班明细表'!A:M,10,0),"")</f>
        <v>0.5</v>
      </c>
      <c r="Z131">
        <f t="shared" ref="Z131:Z159" si="29">IF(SUM(W131:Y131)=0,0,SUM(W131:Y131)-IF(A131="","",VALUE(LEFT(L131,2*LEN(L131)-LENB(L131)))))</f>
        <v>0</v>
      </c>
      <c r="AA131" t="str">
        <f t="shared" ref="AA131:AA159" si="30">IFERROR(LEFT(D131,FIND(",",D131)-1),D131)</f>
        <v>杨秋涌</v>
      </c>
      <c r="AB131" t="str">
        <f t="shared" ref="AB131:AB159" si="31">IF(AF131=AG131,AE131,AD131)</f>
        <v>陈明君</v>
      </c>
      <c r="AC131" t="str">
        <f t="shared" ref="AC131:AC159" si="32">IF(AF131=AG131,AD131,AE131)</f>
        <v>Juliet</v>
      </c>
      <c r="AD131" t="str">
        <f t="shared" ref="AD131:AD159" si="33">IFERROR(MID(D131,FIND(",",D131)+1,FIND("@",SUBSTITUTE(D131,",","@",2))-FIND(",",D131)-1),IF(ISERROR(FIND(",",D131)),"",MID(D131,FIND(",",D131)+1,20)))</f>
        <v>陈明君</v>
      </c>
      <c r="AE131" t="str">
        <f t="shared" ref="AE131:AE159" si="34">IFERROR(MID(D131,FIND("@",SUBSTITUTE(D131,",","@",2))+1,10),"")</f>
        <v>Juliet</v>
      </c>
      <c r="AF131">
        <f t="shared" ref="AF131:AF159" si="35">LEN(AD131)</f>
        <v>3</v>
      </c>
      <c r="AG131">
        <f t="shared" ref="AG131:AG159" si="36">LENB(AD131)</f>
        <v>6</v>
      </c>
      <c r="AH131" s="27">
        <f t="shared" ref="AH131:AH159" si="37">R131*7+G131</f>
        <v>42705</v>
      </c>
      <c r="AI131" t="str">
        <f t="shared" si="28"/>
        <v>周日下午</v>
      </c>
      <c r="AJ131" t="str">
        <f t="shared" ref="AJ131:AJ159" si="38">IF(IFERROR(FIND("一",C131),0)&gt;0,"一对一",LEFT(A131,3))</f>
        <v>P4A</v>
      </c>
      <c r="AK131" s="19" t="str">
        <f>IFERROR(IF(IFERROR(FIND("一",C131),0)&gt;0,"一对一",VLOOKUP(AJ131,班级编码!A:L,8,0)),"")</f>
        <v>小高部</v>
      </c>
      <c r="AL131" t="str">
        <f t="shared" ref="AL131:AL159" si="39">LEFT(K131,2)</f>
        <v>周日</v>
      </c>
      <c r="AM131" t="str">
        <f t="shared" ref="AM131:AM159" si="40">MID(K131,3,2)</f>
        <v>14</v>
      </c>
    </row>
    <row r="132" spans="1:39">
      <c r="A132" s="23" t="s">
        <v>5601</v>
      </c>
      <c r="B132" s="23" t="s">
        <v>1623</v>
      </c>
      <c r="C132" s="23" t="s">
        <v>452</v>
      </c>
      <c r="D132" s="23" t="s">
        <v>5527</v>
      </c>
      <c r="E132" s="23" t="s">
        <v>11</v>
      </c>
      <c r="F132" s="23" t="s">
        <v>11</v>
      </c>
      <c r="G132" s="23">
        <v>42705</v>
      </c>
      <c r="H132" s="23" t="s">
        <v>11</v>
      </c>
      <c r="I132" s="23">
        <v>42790.583333333328</v>
      </c>
      <c r="J132" s="23">
        <v>42735</v>
      </c>
      <c r="K132" s="23" t="s">
        <v>5602</v>
      </c>
      <c r="L132" s="23" t="s">
        <v>1579</v>
      </c>
      <c r="M132" s="23" t="s">
        <v>1580</v>
      </c>
      <c r="N132" s="23" t="s">
        <v>1581</v>
      </c>
      <c r="O132" s="23">
        <v>0</v>
      </c>
      <c r="P132" s="23">
        <v>8</v>
      </c>
      <c r="Q132" s="23" t="s">
        <v>1582</v>
      </c>
      <c r="R132" s="23">
        <v>0</v>
      </c>
      <c r="S132" s="23" t="s">
        <v>1583</v>
      </c>
      <c r="T132" s="23" t="s">
        <v>118</v>
      </c>
      <c r="U132" s="23" t="s">
        <v>118</v>
      </c>
      <c r="V132" s="23" t="s">
        <v>5586</v>
      </c>
      <c r="W132" s="206" t="str">
        <f>IFERROR(VLOOKUP(A132,'6-开班明细表'!A:M,8,0),"")</f>
        <v/>
      </c>
      <c r="X132" s="206" t="str">
        <f>IFERROR(VLOOKUP(A132,'6-开班明细表'!A:M,9,0),"")</f>
        <v/>
      </c>
      <c r="Y132" s="206" t="str">
        <f>IFERROR(VLOOKUP(A132,'6-开班明细表'!A:M,10,0),"")</f>
        <v/>
      </c>
      <c r="Z132">
        <f t="shared" si="29"/>
        <v>0</v>
      </c>
      <c r="AA132" t="str">
        <f t="shared" si="30"/>
        <v>陈秋金</v>
      </c>
      <c r="AB132" t="str">
        <f t="shared" si="31"/>
        <v>张伟杰</v>
      </c>
      <c r="AC132" t="str">
        <f t="shared" si="32"/>
        <v>Yanis</v>
      </c>
      <c r="AD132" t="str">
        <f t="shared" si="33"/>
        <v>张伟杰</v>
      </c>
      <c r="AE132" t="str">
        <f t="shared" si="34"/>
        <v>Yanis</v>
      </c>
      <c r="AF132">
        <f t="shared" si="35"/>
        <v>3</v>
      </c>
      <c r="AG132">
        <f t="shared" si="36"/>
        <v>6</v>
      </c>
      <c r="AH132" s="27">
        <f t="shared" si="37"/>
        <v>42705</v>
      </c>
      <c r="AI132" t="str">
        <f t="shared" si="28"/>
        <v>周五下午</v>
      </c>
      <c r="AJ132" t="str">
        <f t="shared" si="38"/>
        <v>P4A</v>
      </c>
      <c r="AK132" s="19" t="str">
        <f>IFERROR(IF(IFERROR(FIND("一",C132),0)&gt;0,"一对一",VLOOKUP(AJ132,班级编码!A:L,8,0)),"")</f>
        <v>小高部</v>
      </c>
      <c r="AL132" t="str">
        <f t="shared" si="39"/>
        <v>周五</v>
      </c>
      <c r="AM132" t="str">
        <f t="shared" si="40"/>
        <v>14</v>
      </c>
    </row>
    <row r="133" spans="1:39">
      <c r="A133" s="23" t="s">
        <v>5603</v>
      </c>
      <c r="B133" s="23" t="s">
        <v>1623</v>
      </c>
      <c r="C133" s="23" t="s">
        <v>452</v>
      </c>
      <c r="D133" s="23" t="s">
        <v>5604</v>
      </c>
      <c r="E133" s="23" t="s">
        <v>11</v>
      </c>
      <c r="F133" s="23" t="s">
        <v>11</v>
      </c>
      <c r="G133" s="23">
        <v>42705</v>
      </c>
      <c r="H133" s="23" t="s">
        <v>11</v>
      </c>
      <c r="I133" s="23">
        <v>42798.604166666664</v>
      </c>
      <c r="J133" s="23">
        <v>42735</v>
      </c>
      <c r="K133" s="23" t="s">
        <v>5367</v>
      </c>
      <c r="L133" s="23" t="s">
        <v>1579</v>
      </c>
      <c r="M133" s="23" t="s">
        <v>1580</v>
      </c>
      <c r="N133" s="23" t="s">
        <v>1581</v>
      </c>
      <c r="O133" s="23">
        <v>16</v>
      </c>
      <c r="P133" s="23">
        <v>8</v>
      </c>
      <c r="Q133" s="23" t="s">
        <v>5358</v>
      </c>
      <c r="R133" s="23">
        <v>0</v>
      </c>
      <c r="S133" s="23" t="s">
        <v>1583</v>
      </c>
      <c r="T133" s="23" t="s">
        <v>120</v>
      </c>
      <c r="U133" s="23" t="s">
        <v>120</v>
      </c>
      <c r="V133" s="23" t="s">
        <v>5586</v>
      </c>
      <c r="W133" s="206" t="str">
        <f>IFERROR(VLOOKUP(A133,'6-开班明细表'!A:M,8,0),"")</f>
        <v/>
      </c>
      <c r="X133" s="206" t="str">
        <f>IFERROR(VLOOKUP(A133,'6-开班明细表'!A:M,9,0),"")</f>
        <v/>
      </c>
      <c r="Y133" s="206" t="str">
        <f>IFERROR(VLOOKUP(A133,'6-开班明细表'!A:M,10,0),"")</f>
        <v/>
      </c>
      <c r="Z133">
        <f t="shared" si="29"/>
        <v>0</v>
      </c>
      <c r="AA133" t="str">
        <f t="shared" si="30"/>
        <v>黄小舟</v>
      </c>
      <c r="AB133" t="str">
        <f t="shared" si="31"/>
        <v>陈明君</v>
      </c>
      <c r="AC133" t="str">
        <f t="shared" si="32"/>
        <v>AngelG</v>
      </c>
      <c r="AD133" t="str">
        <f t="shared" si="33"/>
        <v>陈明君</v>
      </c>
      <c r="AE133" t="str">
        <f t="shared" si="34"/>
        <v>AngelG</v>
      </c>
      <c r="AF133">
        <f t="shared" si="35"/>
        <v>3</v>
      </c>
      <c r="AG133">
        <f t="shared" si="36"/>
        <v>6</v>
      </c>
      <c r="AH133" s="27">
        <f t="shared" si="37"/>
        <v>42705</v>
      </c>
      <c r="AI133" t="str">
        <f t="shared" si="28"/>
        <v>周六下午</v>
      </c>
      <c r="AJ133" t="str">
        <f t="shared" si="38"/>
        <v>P4A</v>
      </c>
      <c r="AK133" s="19" t="str">
        <f>IFERROR(IF(IFERROR(FIND("一",C133),0)&gt;0,"一对一",VLOOKUP(AJ133,班级编码!A:L,8,0)),"")</f>
        <v>小高部</v>
      </c>
      <c r="AL133" t="str">
        <f t="shared" si="39"/>
        <v>周六</v>
      </c>
      <c r="AM133" t="str">
        <f t="shared" si="40"/>
        <v>14</v>
      </c>
    </row>
    <row r="134" spans="1:39">
      <c r="A134" s="23" t="s">
        <v>5416</v>
      </c>
      <c r="B134" s="23" t="s">
        <v>1623</v>
      </c>
      <c r="C134" s="23" t="s">
        <v>452</v>
      </c>
      <c r="D134" s="23" t="s">
        <v>5417</v>
      </c>
      <c r="E134" s="23" t="s">
        <v>11</v>
      </c>
      <c r="F134" s="23" t="s">
        <v>5418</v>
      </c>
      <c r="G134" s="23">
        <v>42705</v>
      </c>
      <c r="H134" s="23" t="s">
        <v>11</v>
      </c>
      <c r="I134" s="23">
        <v>42910.375</v>
      </c>
      <c r="J134" s="23">
        <v>42735</v>
      </c>
      <c r="K134" s="23" t="s">
        <v>5377</v>
      </c>
      <c r="L134" s="23" t="s">
        <v>1579</v>
      </c>
      <c r="M134" s="23" t="s">
        <v>1580</v>
      </c>
      <c r="N134" s="23" t="s">
        <v>1581</v>
      </c>
      <c r="O134" s="23">
        <v>0</v>
      </c>
      <c r="P134" s="23">
        <v>8</v>
      </c>
      <c r="Q134" s="23" t="s">
        <v>1582</v>
      </c>
      <c r="R134" s="23">
        <v>0</v>
      </c>
      <c r="S134" s="23" t="s">
        <v>1583</v>
      </c>
      <c r="T134" s="23" t="s">
        <v>276</v>
      </c>
      <c r="U134" s="23" t="s">
        <v>276</v>
      </c>
      <c r="V134" s="23" t="s">
        <v>5586</v>
      </c>
      <c r="W134" s="206" t="str">
        <f>IFERROR(VLOOKUP(A134,'6-开班明细表'!A:M,8,0),"")</f>
        <v/>
      </c>
      <c r="X134" s="206" t="str">
        <f>IFERROR(VLOOKUP(A134,'6-开班明细表'!A:M,9,0),"")</f>
        <v/>
      </c>
      <c r="Y134" s="206" t="str">
        <f>IFERROR(VLOOKUP(A134,'6-开班明细表'!A:M,10,0),"")</f>
        <v/>
      </c>
      <c r="Z134">
        <f t="shared" si="29"/>
        <v>0</v>
      </c>
      <c r="AA134" t="str">
        <f t="shared" si="30"/>
        <v>杨秋涌</v>
      </c>
      <c r="AB134" t="str">
        <f t="shared" si="31"/>
        <v>陈秋金</v>
      </c>
      <c r="AC134" t="str">
        <f t="shared" si="32"/>
        <v>AngelG</v>
      </c>
      <c r="AD134" t="str">
        <f t="shared" si="33"/>
        <v>陈秋金</v>
      </c>
      <c r="AE134" t="str">
        <f t="shared" si="34"/>
        <v>AngelG</v>
      </c>
      <c r="AF134">
        <f t="shared" si="35"/>
        <v>3</v>
      </c>
      <c r="AG134">
        <f t="shared" si="36"/>
        <v>6</v>
      </c>
      <c r="AH134" s="27">
        <f t="shared" si="37"/>
        <v>42705</v>
      </c>
      <c r="AI134" t="str">
        <f t="shared" si="28"/>
        <v>周六上午</v>
      </c>
      <c r="AJ134" t="str">
        <f t="shared" si="38"/>
        <v>P4A</v>
      </c>
      <c r="AK134" s="19" t="str">
        <f>IFERROR(IF(IFERROR(FIND("一",C134),0)&gt;0,"一对一",VLOOKUP(AJ134,班级编码!A:L,8,0)),"")</f>
        <v>小高部</v>
      </c>
      <c r="AL134" t="str">
        <f t="shared" si="39"/>
        <v>周六</v>
      </c>
      <c r="AM134" t="str">
        <f t="shared" si="40"/>
        <v>09</v>
      </c>
    </row>
    <row r="135" spans="1:39">
      <c r="A135" s="23" t="s">
        <v>5419</v>
      </c>
      <c r="B135" s="23" t="s">
        <v>1623</v>
      </c>
      <c r="C135" s="23" t="s">
        <v>452</v>
      </c>
      <c r="D135" s="23" t="s">
        <v>5420</v>
      </c>
      <c r="E135" s="23" t="s">
        <v>11</v>
      </c>
      <c r="F135" s="23" t="s">
        <v>5407</v>
      </c>
      <c r="G135" s="23">
        <v>42705</v>
      </c>
      <c r="H135" s="23" t="s">
        <v>11</v>
      </c>
      <c r="I135" s="23">
        <v>42910.375</v>
      </c>
      <c r="J135" s="23">
        <v>42735</v>
      </c>
      <c r="K135" s="23" t="s">
        <v>5377</v>
      </c>
      <c r="L135" s="23" t="s">
        <v>1579</v>
      </c>
      <c r="M135" s="23" t="s">
        <v>1580</v>
      </c>
      <c r="N135" s="23" t="s">
        <v>1581</v>
      </c>
      <c r="O135" s="23">
        <v>16</v>
      </c>
      <c r="P135" s="23">
        <v>10</v>
      </c>
      <c r="Q135" s="23" t="s">
        <v>5388</v>
      </c>
      <c r="R135" s="23">
        <v>0</v>
      </c>
      <c r="S135" s="23" t="s">
        <v>1583</v>
      </c>
      <c r="T135" s="23" t="s">
        <v>276</v>
      </c>
      <c r="U135" s="23" t="s">
        <v>276</v>
      </c>
      <c r="V135" s="23" t="s">
        <v>5586</v>
      </c>
      <c r="W135" s="206" t="str">
        <f>IFERROR(VLOOKUP(A135,'6-开班明细表'!A:M,8,0),"")</f>
        <v/>
      </c>
      <c r="X135" s="206" t="str">
        <f>IFERROR(VLOOKUP(A135,'6-开班明细表'!A:M,9,0),"")</f>
        <v/>
      </c>
      <c r="Y135" s="206" t="str">
        <f>IFERROR(VLOOKUP(A135,'6-开班明细表'!A:M,10,0),"")</f>
        <v/>
      </c>
      <c r="Z135">
        <f t="shared" si="29"/>
        <v>0</v>
      </c>
      <c r="AA135" t="str">
        <f t="shared" si="30"/>
        <v>黄小舟</v>
      </c>
      <c r="AB135" t="str">
        <f t="shared" si="31"/>
        <v>邓秋敏</v>
      </c>
      <c r="AC135" t="str">
        <f t="shared" si="32"/>
        <v>AngelG</v>
      </c>
      <c r="AD135" t="str">
        <f t="shared" si="33"/>
        <v>邓秋敏</v>
      </c>
      <c r="AE135" t="str">
        <f t="shared" si="34"/>
        <v>AngelG</v>
      </c>
      <c r="AF135">
        <f t="shared" si="35"/>
        <v>3</v>
      </c>
      <c r="AG135">
        <f t="shared" si="36"/>
        <v>6</v>
      </c>
      <c r="AH135" s="27">
        <f t="shared" si="37"/>
        <v>42705</v>
      </c>
      <c r="AI135" t="str">
        <f t="shared" si="28"/>
        <v>周六上午</v>
      </c>
      <c r="AJ135" t="str">
        <f t="shared" si="38"/>
        <v>P4B</v>
      </c>
      <c r="AK135" s="19" t="str">
        <f>IFERROR(IF(IFERROR(FIND("一",C135),0)&gt;0,"一对一",VLOOKUP(AJ135,班级编码!A:L,8,0)),"")</f>
        <v>小高部</v>
      </c>
      <c r="AL135" t="str">
        <f t="shared" si="39"/>
        <v>周六</v>
      </c>
      <c r="AM135" t="str">
        <f t="shared" si="40"/>
        <v>09</v>
      </c>
    </row>
    <row r="136" spans="1:39">
      <c r="A136" s="23" t="s">
        <v>5421</v>
      </c>
      <c r="B136" s="23" t="s">
        <v>1623</v>
      </c>
      <c r="C136" s="23" t="s">
        <v>452</v>
      </c>
      <c r="D136" s="23" t="s">
        <v>5422</v>
      </c>
      <c r="E136" s="23" t="s">
        <v>11</v>
      </c>
      <c r="F136" s="23" t="s">
        <v>5423</v>
      </c>
      <c r="G136" s="23">
        <v>42705</v>
      </c>
      <c r="H136" s="23" t="s">
        <v>11</v>
      </c>
      <c r="I136" s="23">
        <v>42911.375</v>
      </c>
      <c r="J136" s="23">
        <v>42735</v>
      </c>
      <c r="K136" s="23" t="s">
        <v>5372</v>
      </c>
      <c r="L136" s="23" t="s">
        <v>1579</v>
      </c>
      <c r="M136" s="23" t="s">
        <v>1580</v>
      </c>
      <c r="N136" s="23" t="s">
        <v>1581</v>
      </c>
      <c r="O136" s="23">
        <v>16</v>
      </c>
      <c r="P136" s="23">
        <v>12</v>
      </c>
      <c r="Q136" s="23" t="s">
        <v>5368</v>
      </c>
      <c r="R136" s="23">
        <v>0</v>
      </c>
      <c r="S136" s="23" t="s">
        <v>1583</v>
      </c>
      <c r="T136" s="23" t="s">
        <v>271</v>
      </c>
      <c r="U136" s="23" t="s">
        <v>271</v>
      </c>
      <c r="V136" s="23" t="s">
        <v>5586</v>
      </c>
      <c r="W136" s="206" t="str">
        <f>IFERROR(VLOOKUP(A136,'6-开班明细表'!A:M,8,0),"")</f>
        <v/>
      </c>
      <c r="X136" s="206" t="str">
        <f>IFERROR(VLOOKUP(A136,'6-开班明细表'!A:M,9,0),"")</f>
        <v/>
      </c>
      <c r="Y136" s="206" t="str">
        <f>IFERROR(VLOOKUP(A136,'6-开班明细表'!A:M,10,0),"")</f>
        <v/>
      </c>
      <c r="Z136">
        <f t="shared" si="29"/>
        <v>0</v>
      </c>
      <c r="AA136" t="str">
        <f t="shared" si="30"/>
        <v>杨秋涌</v>
      </c>
      <c r="AB136" t="str">
        <f t="shared" si="31"/>
        <v>陈明君</v>
      </c>
      <c r="AC136" t="str">
        <f t="shared" si="32"/>
        <v>Juliet</v>
      </c>
      <c r="AD136" t="str">
        <f t="shared" si="33"/>
        <v>陈明君</v>
      </c>
      <c r="AE136" t="str">
        <f t="shared" si="34"/>
        <v>Juliet</v>
      </c>
      <c r="AF136">
        <f t="shared" si="35"/>
        <v>3</v>
      </c>
      <c r="AG136">
        <f t="shared" si="36"/>
        <v>6</v>
      </c>
      <c r="AH136" s="27">
        <f t="shared" si="37"/>
        <v>42705</v>
      </c>
      <c r="AI136" t="str">
        <f t="shared" si="28"/>
        <v>周日上午</v>
      </c>
      <c r="AJ136" t="str">
        <f t="shared" si="38"/>
        <v>P5A</v>
      </c>
      <c r="AK136" s="19" t="str">
        <f>IFERROR(IF(IFERROR(FIND("一",C136),0)&gt;0,"一对一",VLOOKUP(AJ136,班级编码!A:L,8,0)),"")</f>
        <v>初中部</v>
      </c>
      <c r="AL136" t="str">
        <f t="shared" si="39"/>
        <v>周日</v>
      </c>
      <c r="AM136" t="str">
        <f t="shared" si="40"/>
        <v>09</v>
      </c>
    </row>
    <row r="137" spans="1:39">
      <c r="A137" s="23" t="s">
        <v>5424</v>
      </c>
      <c r="B137" s="23" t="s">
        <v>1623</v>
      </c>
      <c r="C137" s="23" t="s">
        <v>452</v>
      </c>
      <c r="D137" s="23" t="s">
        <v>5425</v>
      </c>
      <c r="E137" s="23" t="s">
        <v>11</v>
      </c>
      <c r="F137" s="23" t="s">
        <v>5366</v>
      </c>
      <c r="G137" s="23">
        <v>42705</v>
      </c>
      <c r="H137" s="23" t="s">
        <v>11</v>
      </c>
      <c r="I137" s="23">
        <v>42911.604166666664</v>
      </c>
      <c r="J137" s="23">
        <v>42735</v>
      </c>
      <c r="K137" s="23" t="s">
        <v>5391</v>
      </c>
      <c r="L137" s="23" t="s">
        <v>1579</v>
      </c>
      <c r="M137" s="23" t="s">
        <v>1580</v>
      </c>
      <c r="N137" s="23" t="s">
        <v>1581</v>
      </c>
      <c r="O137" s="23">
        <v>0</v>
      </c>
      <c r="P137" s="23">
        <v>6</v>
      </c>
      <c r="Q137" s="23" t="s">
        <v>1582</v>
      </c>
      <c r="R137" s="23">
        <v>0</v>
      </c>
      <c r="S137" s="23" t="s">
        <v>1583</v>
      </c>
      <c r="T137" s="23" t="s">
        <v>280</v>
      </c>
      <c r="U137" s="23" t="s">
        <v>280</v>
      </c>
      <c r="V137" s="23" t="s">
        <v>5586</v>
      </c>
      <c r="W137" s="206" t="str">
        <f>IFERROR(VLOOKUP(A137,'6-开班明细表'!A:M,8,0),"")</f>
        <v/>
      </c>
      <c r="X137" s="206" t="str">
        <f>IFERROR(VLOOKUP(A137,'6-开班明细表'!A:M,9,0),"")</f>
        <v/>
      </c>
      <c r="Y137" s="206" t="str">
        <f>IFERROR(VLOOKUP(A137,'6-开班明细表'!A:M,10,0),"")</f>
        <v/>
      </c>
      <c r="Z137">
        <f t="shared" si="29"/>
        <v>0</v>
      </c>
      <c r="AA137" t="str">
        <f t="shared" si="30"/>
        <v>陈明君</v>
      </c>
      <c r="AB137" t="str">
        <f t="shared" si="31"/>
        <v>梁文杰</v>
      </c>
      <c r="AC137" t="str">
        <f t="shared" si="32"/>
        <v>Juliet</v>
      </c>
      <c r="AD137" t="str">
        <f t="shared" si="33"/>
        <v>Juliet</v>
      </c>
      <c r="AE137" t="str">
        <f t="shared" si="34"/>
        <v>梁文杰</v>
      </c>
      <c r="AF137">
        <f t="shared" si="35"/>
        <v>6</v>
      </c>
      <c r="AG137">
        <f t="shared" si="36"/>
        <v>6</v>
      </c>
      <c r="AH137" s="27">
        <f t="shared" si="37"/>
        <v>42705</v>
      </c>
      <c r="AI137" t="str">
        <f t="shared" si="28"/>
        <v>周日下午</v>
      </c>
      <c r="AJ137" t="str">
        <f t="shared" si="38"/>
        <v>P5A</v>
      </c>
      <c r="AK137" s="19" t="str">
        <f>IFERROR(IF(IFERROR(FIND("一",C137),0)&gt;0,"一对一",VLOOKUP(AJ137,班级编码!A:L,8,0)),"")</f>
        <v>初中部</v>
      </c>
      <c r="AL137" t="str">
        <f t="shared" si="39"/>
        <v>周日</v>
      </c>
      <c r="AM137" t="str">
        <f t="shared" si="40"/>
        <v>14</v>
      </c>
    </row>
    <row r="138" spans="1:39">
      <c r="A138" s="23" t="s">
        <v>5605</v>
      </c>
      <c r="B138" s="23" t="s">
        <v>1623</v>
      </c>
      <c r="C138" s="23" t="s">
        <v>452</v>
      </c>
      <c r="D138" s="23" t="s">
        <v>5529</v>
      </c>
      <c r="E138" s="23" t="s">
        <v>11</v>
      </c>
      <c r="F138" s="23" t="s">
        <v>11</v>
      </c>
      <c r="G138" s="23">
        <v>42705</v>
      </c>
      <c r="H138" s="23" t="s">
        <v>11</v>
      </c>
      <c r="I138" s="23">
        <v>42798.604166666664</v>
      </c>
      <c r="J138" s="23">
        <v>42735</v>
      </c>
      <c r="K138" s="23" t="s">
        <v>5367</v>
      </c>
      <c r="L138" s="23" t="s">
        <v>1579</v>
      </c>
      <c r="M138" s="23" t="s">
        <v>1580</v>
      </c>
      <c r="N138" s="23" t="s">
        <v>1581</v>
      </c>
      <c r="O138" s="23">
        <v>20</v>
      </c>
      <c r="P138" s="23">
        <v>11</v>
      </c>
      <c r="Q138" s="23" t="s">
        <v>5606</v>
      </c>
      <c r="R138" s="23">
        <v>0</v>
      </c>
      <c r="S138" s="23" t="s">
        <v>1583</v>
      </c>
      <c r="T138" s="23" t="s">
        <v>120</v>
      </c>
      <c r="U138" s="23" t="s">
        <v>120</v>
      </c>
      <c r="V138" s="23" t="s">
        <v>5586</v>
      </c>
      <c r="W138" s="206" t="str">
        <f>IFERROR(VLOOKUP(A138,'6-开班明细表'!A:M,8,0),"")</f>
        <v/>
      </c>
      <c r="X138" s="206" t="str">
        <f>IFERROR(VLOOKUP(A138,'6-开班明细表'!A:M,9,0),"")</f>
        <v/>
      </c>
      <c r="Y138" s="206" t="str">
        <f>IFERROR(VLOOKUP(A138,'6-开班明细表'!A:M,10,0),"")</f>
        <v/>
      </c>
      <c r="Z138">
        <f t="shared" si="29"/>
        <v>0</v>
      </c>
      <c r="AA138" t="str">
        <f t="shared" si="30"/>
        <v>陈明君</v>
      </c>
      <c r="AB138" t="str">
        <f t="shared" si="31"/>
        <v>黄小舟</v>
      </c>
      <c r="AC138" t="str">
        <f t="shared" si="32"/>
        <v>AngelG</v>
      </c>
      <c r="AD138" t="str">
        <f t="shared" si="33"/>
        <v>AngelG</v>
      </c>
      <c r="AE138" t="str">
        <f t="shared" si="34"/>
        <v>黄小舟</v>
      </c>
      <c r="AF138">
        <f t="shared" si="35"/>
        <v>6</v>
      </c>
      <c r="AG138">
        <f t="shared" si="36"/>
        <v>6</v>
      </c>
      <c r="AH138" s="27">
        <f t="shared" si="37"/>
        <v>42705</v>
      </c>
      <c r="AI138" t="str">
        <f t="shared" si="28"/>
        <v>周六下午</v>
      </c>
      <c r="AJ138" t="str">
        <f t="shared" si="38"/>
        <v>P5B</v>
      </c>
      <c r="AK138" s="19" t="str">
        <f>IFERROR(IF(IFERROR(FIND("一",C138),0)&gt;0,"一对一",VLOOKUP(AJ138,班级编码!A:L,8,0)),"")</f>
        <v>初中部</v>
      </c>
      <c r="AL138" t="str">
        <f t="shared" si="39"/>
        <v>周六</v>
      </c>
      <c r="AM138" t="str">
        <f t="shared" si="40"/>
        <v>14</v>
      </c>
    </row>
    <row r="139" spans="1:39">
      <c r="A139" s="23" t="s">
        <v>5426</v>
      </c>
      <c r="B139" s="23" t="s">
        <v>1623</v>
      </c>
      <c r="C139" s="23" t="s">
        <v>452</v>
      </c>
      <c r="D139" s="23" t="s">
        <v>5427</v>
      </c>
      <c r="E139" s="23" t="s">
        <v>11</v>
      </c>
      <c r="F139" s="23" t="s">
        <v>11</v>
      </c>
      <c r="G139" s="23">
        <v>42705</v>
      </c>
      <c r="H139" s="23" t="s">
        <v>11</v>
      </c>
      <c r="I139" s="23">
        <v>42776.604166666664</v>
      </c>
      <c r="J139" s="23">
        <v>42735</v>
      </c>
      <c r="K139" s="23" t="s">
        <v>5391</v>
      </c>
      <c r="L139" s="23" t="s">
        <v>1579</v>
      </c>
      <c r="M139" s="23" t="s">
        <v>1580</v>
      </c>
      <c r="N139" s="23" t="s">
        <v>1581</v>
      </c>
      <c r="O139" s="23">
        <v>0</v>
      </c>
      <c r="P139" s="23">
        <v>3</v>
      </c>
      <c r="Q139" s="23" t="s">
        <v>1582</v>
      </c>
      <c r="R139" s="23">
        <v>0</v>
      </c>
      <c r="S139" s="23" t="s">
        <v>1583</v>
      </c>
      <c r="T139" s="23" t="s">
        <v>116</v>
      </c>
      <c r="U139" s="23" t="s">
        <v>116</v>
      </c>
      <c r="V139" s="23" t="s">
        <v>5586</v>
      </c>
      <c r="W139" s="206" t="str">
        <f>IFERROR(VLOOKUP(A139,'6-开班明细表'!A:M,8,0),"")</f>
        <v/>
      </c>
      <c r="X139" s="206" t="str">
        <f>IFERROR(VLOOKUP(A139,'6-开班明细表'!A:M,9,0),"")</f>
        <v/>
      </c>
      <c r="Y139" s="206" t="str">
        <f>IFERROR(VLOOKUP(A139,'6-开班明细表'!A:M,10,0),"")</f>
        <v/>
      </c>
      <c r="Z139">
        <f t="shared" si="29"/>
        <v>0</v>
      </c>
      <c r="AA139" t="str">
        <f t="shared" si="30"/>
        <v>陈秋金</v>
      </c>
      <c r="AB139" t="str">
        <f t="shared" si="31"/>
        <v>黄小舟</v>
      </c>
      <c r="AC139" t="str">
        <f t="shared" si="32"/>
        <v>Juliet</v>
      </c>
      <c r="AD139" t="str">
        <f t="shared" si="33"/>
        <v>黄小舟</v>
      </c>
      <c r="AE139" t="str">
        <f t="shared" si="34"/>
        <v>Juliet</v>
      </c>
      <c r="AF139">
        <f t="shared" si="35"/>
        <v>3</v>
      </c>
      <c r="AG139">
        <f t="shared" si="36"/>
        <v>6</v>
      </c>
      <c r="AH139" s="27">
        <f t="shared" si="37"/>
        <v>42705</v>
      </c>
      <c r="AI139" t="str">
        <f t="shared" si="28"/>
        <v>周日下午</v>
      </c>
      <c r="AJ139" t="str">
        <f t="shared" si="38"/>
        <v>P5B</v>
      </c>
      <c r="AK139" s="19" t="str">
        <f>IFERROR(IF(IFERROR(FIND("一",C139),0)&gt;0,"一对一",VLOOKUP(AJ139,班级编码!A:L,8,0)),"")</f>
        <v>初中部</v>
      </c>
      <c r="AL139" t="str">
        <f t="shared" si="39"/>
        <v>周日</v>
      </c>
      <c r="AM139" t="str">
        <f t="shared" si="40"/>
        <v>14</v>
      </c>
    </row>
    <row r="140" spans="1:39">
      <c r="A140" s="23" t="s">
        <v>5428</v>
      </c>
      <c r="B140" s="23" t="s">
        <v>1623</v>
      </c>
      <c r="C140" s="23" t="s">
        <v>452</v>
      </c>
      <c r="D140" s="23" t="s">
        <v>5429</v>
      </c>
      <c r="E140" s="23" t="s">
        <v>11</v>
      </c>
      <c r="F140" s="23" t="s">
        <v>5361</v>
      </c>
      <c r="G140" s="23">
        <v>42705</v>
      </c>
      <c r="H140" s="23" t="s">
        <v>11</v>
      </c>
      <c r="I140" s="23">
        <v>42897.375</v>
      </c>
      <c r="J140" s="23">
        <v>42735</v>
      </c>
      <c r="K140" s="23" t="s">
        <v>5372</v>
      </c>
      <c r="L140" s="23" t="s">
        <v>1579</v>
      </c>
      <c r="M140" s="23" t="s">
        <v>1580</v>
      </c>
      <c r="N140" s="23" t="s">
        <v>1581</v>
      </c>
      <c r="O140" s="23">
        <v>16</v>
      </c>
      <c r="P140" s="23">
        <v>1</v>
      </c>
      <c r="Q140" s="23" t="s">
        <v>5354</v>
      </c>
      <c r="R140" s="23">
        <v>0</v>
      </c>
      <c r="S140" s="23" t="s">
        <v>1583</v>
      </c>
      <c r="T140" s="23" t="s">
        <v>266</v>
      </c>
      <c r="U140" s="23" t="s">
        <v>266</v>
      </c>
      <c r="V140" s="23" t="s">
        <v>5586</v>
      </c>
      <c r="W140" s="206" t="str">
        <f>IFERROR(VLOOKUP(A140,'6-开班明细表'!A:M,8,0),"")</f>
        <v/>
      </c>
      <c r="X140" s="206" t="str">
        <f>IFERROR(VLOOKUP(A140,'6-开班明细表'!A:M,9,0),"")</f>
        <v/>
      </c>
      <c r="Y140" s="206" t="str">
        <f>IFERROR(VLOOKUP(A140,'6-开班明细表'!A:M,10,0),"")</f>
        <v/>
      </c>
      <c r="Z140">
        <f t="shared" si="29"/>
        <v>0</v>
      </c>
      <c r="AA140" t="str">
        <f t="shared" si="30"/>
        <v>黄小舟</v>
      </c>
      <c r="AB140" t="str">
        <f t="shared" si="31"/>
        <v>陈秋金</v>
      </c>
      <c r="AC140" t="str">
        <f t="shared" si="32"/>
        <v>Juliet</v>
      </c>
      <c r="AD140" t="str">
        <f t="shared" si="33"/>
        <v>Juliet</v>
      </c>
      <c r="AE140" t="str">
        <f t="shared" si="34"/>
        <v>陈秋金</v>
      </c>
      <c r="AF140">
        <f t="shared" si="35"/>
        <v>6</v>
      </c>
      <c r="AG140">
        <f t="shared" si="36"/>
        <v>6</v>
      </c>
      <c r="AH140" s="27">
        <f t="shared" si="37"/>
        <v>42705</v>
      </c>
      <c r="AI140" t="str">
        <f t="shared" si="28"/>
        <v>周日上午</v>
      </c>
      <c r="AJ140" t="str">
        <f t="shared" si="38"/>
        <v>P6A</v>
      </c>
      <c r="AK140" s="19" t="str">
        <f>IFERROR(IF(IFERROR(FIND("一",C140),0)&gt;0,"一对一",VLOOKUP(AJ140,班级编码!A:L,8,0)),"")</f>
        <v>初中部</v>
      </c>
      <c r="AL140" t="str">
        <f t="shared" si="39"/>
        <v>周日</v>
      </c>
      <c r="AM140" t="str">
        <f t="shared" si="40"/>
        <v>09</v>
      </c>
    </row>
    <row r="141" spans="1:39">
      <c r="A141" s="23" t="s">
        <v>5607</v>
      </c>
      <c r="B141" s="23" t="s">
        <v>1623</v>
      </c>
      <c r="C141" s="23" t="s">
        <v>452</v>
      </c>
      <c r="D141" s="23" t="s">
        <v>5545</v>
      </c>
      <c r="E141" s="23" t="s">
        <v>11</v>
      </c>
      <c r="F141" s="23" t="s">
        <v>11</v>
      </c>
      <c r="G141" s="23">
        <v>42705</v>
      </c>
      <c r="H141" s="23" t="s">
        <v>11</v>
      </c>
      <c r="I141" s="23">
        <v>42798.375</v>
      </c>
      <c r="J141" s="23">
        <v>43268</v>
      </c>
      <c r="K141" s="23" t="s">
        <v>5377</v>
      </c>
      <c r="L141" s="23" t="s">
        <v>1579</v>
      </c>
      <c r="M141" s="23" t="s">
        <v>1580</v>
      </c>
      <c r="N141" s="23" t="s">
        <v>1581</v>
      </c>
      <c r="O141" s="23">
        <v>0</v>
      </c>
      <c r="P141" s="23">
        <v>9</v>
      </c>
      <c r="Q141" s="23" t="s">
        <v>1582</v>
      </c>
      <c r="R141" s="23">
        <v>0</v>
      </c>
      <c r="S141" s="23" t="s">
        <v>1583</v>
      </c>
      <c r="T141" s="23" t="s">
        <v>1630</v>
      </c>
      <c r="U141" s="23" t="s">
        <v>1630</v>
      </c>
      <c r="V141" s="23" t="s">
        <v>5586</v>
      </c>
      <c r="W141" s="206" t="str">
        <f>IFERROR(VLOOKUP(A141,'6-开班明细表'!A:M,8,0),"")</f>
        <v/>
      </c>
      <c r="X141" s="206" t="str">
        <f>IFERROR(VLOOKUP(A141,'6-开班明细表'!A:M,9,0),"")</f>
        <v/>
      </c>
      <c r="Y141" s="206" t="str">
        <f>IFERROR(VLOOKUP(A141,'6-开班明细表'!A:M,10,0),"")</f>
        <v/>
      </c>
      <c r="Z141">
        <f t="shared" si="29"/>
        <v>0</v>
      </c>
      <c r="AA141" t="str">
        <f t="shared" si="30"/>
        <v>温美珍</v>
      </c>
      <c r="AB141" t="str">
        <f t="shared" si="31"/>
        <v>陈明君</v>
      </c>
      <c r="AC141" t="str">
        <f t="shared" si="32"/>
        <v>Juliet</v>
      </c>
      <c r="AD141" t="str">
        <f t="shared" si="33"/>
        <v>陈明君</v>
      </c>
      <c r="AE141" t="str">
        <f t="shared" si="34"/>
        <v>Juliet</v>
      </c>
      <c r="AF141">
        <f t="shared" si="35"/>
        <v>3</v>
      </c>
      <c r="AG141">
        <f t="shared" si="36"/>
        <v>6</v>
      </c>
      <c r="AH141" s="27">
        <f t="shared" si="37"/>
        <v>42705</v>
      </c>
      <c r="AI141" t="str">
        <f t="shared" si="28"/>
        <v>周六上午</v>
      </c>
      <c r="AJ141" t="str">
        <f t="shared" si="38"/>
        <v>P5B</v>
      </c>
      <c r="AK141" s="19" t="str">
        <f>IFERROR(IF(IFERROR(FIND("一",C141),0)&gt;0,"一对一",VLOOKUP(AJ141,班级编码!A:L,8,0)),"")</f>
        <v>初中部</v>
      </c>
      <c r="AL141" t="str">
        <f t="shared" si="39"/>
        <v>周六</v>
      </c>
      <c r="AM141" t="str">
        <f t="shared" si="40"/>
        <v>09</v>
      </c>
    </row>
    <row r="142" spans="1:39">
      <c r="A142" s="23" t="s">
        <v>5430</v>
      </c>
      <c r="B142" s="23" t="s">
        <v>1623</v>
      </c>
      <c r="C142" s="23" t="s">
        <v>452</v>
      </c>
      <c r="D142" s="23" t="s">
        <v>5431</v>
      </c>
      <c r="E142" s="23" t="s">
        <v>11</v>
      </c>
      <c r="F142" s="23" t="s">
        <v>11</v>
      </c>
      <c r="G142" s="23">
        <v>42630</v>
      </c>
      <c r="H142" s="23" t="s">
        <v>11</v>
      </c>
      <c r="I142" s="23" t="s">
        <v>11</v>
      </c>
      <c r="J142" s="23">
        <v>42749</v>
      </c>
      <c r="K142" s="23" t="s">
        <v>5432</v>
      </c>
      <c r="L142" s="23" t="s">
        <v>1579</v>
      </c>
      <c r="M142" s="23" t="s">
        <v>1580</v>
      </c>
      <c r="N142" s="23" t="s">
        <v>1581</v>
      </c>
      <c r="O142" s="23">
        <v>16</v>
      </c>
      <c r="P142" s="23">
        <v>4</v>
      </c>
      <c r="Q142" s="23" t="s">
        <v>5433</v>
      </c>
      <c r="R142" s="23">
        <v>16</v>
      </c>
      <c r="S142" s="23" t="s">
        <v>1583</v>
      </c>
      <c r="T142" s="23" t="s">
        <v>1584</v>
      </c>
      <c r="U142" s="23" t="s">
        <v>1584</v>
      </c>
      <c r="V142" s="23" t="s">
        <v>5586</v>
      </c>
      <c r="W142" s="206" t="str">
        <f>IFERROR(VLOOKUP(A142,'6-开班明细表'!A:M,8,0),"")</f>
        <v/>
      </c>
      <c r="X142" s="206" t="str">
        <f>IFERROR(VLOOKUP(A142,'6-开班明细表'!A:M,9,0),"")</f>
        <v/>
      </c>
      <c r="Y142" s="206" t="str">
        <f>IFERROR(VLOOKUP(A142,'6-开班明细表'!A:M,10,0),"")</f>
        <v/>
      </c>
      <c r="Z142">
        <f t="shared" si="29"/>
        <v>0</v>
      </c>
      <c r="AA142" t="str">
        <f t="shared" si="30"/>
        <v>杨秋涌</v>
      </c>
      <c r="AB142" t="str">
        <f t="shared" si="31"/>
        <v>小高外教</v>
      </c>
      <c r="AC142" t="str">
        <f t="shared" si="32"/>
        <v>陈秋金</v>
      </c>
      <c r="AD142" t="str">
        <f t="shared" si="33"/>
        <v>小高外教</v>
      </c>
      <c r="AE142" t="str">
        <f t="shared" si="34"/>
        <v>陈秋金</v>
      </c>
      <c r="AF142">
        <f t="shared" si="35"/>
        <v>4</v>
      </c>
      <c r="AG142">
        <f t="shared" si="36"/>
        <v>8</v>
      </c>
      <c r="AH142" s="27">
        <f t="shared" si="37"/>
        <v>42742</v>
      </c>
      <c r="AI142" t="str">
        <f t="shared" si="28"/>
        <v>周六下午</v>
      </c>
      <c r="AJ142" t="str">
        <f t="shared" si="38"/>
        <v>P5B</v>
      </c>
      <c r="AK142" s="19" t="str">
        <f>IFERROR(IF(IFERROR(FIND("一",C142),0)&gt;0,"一对一",VLOOKUP(AJ142,班级编码!A:L,8,0)),"")</f>
        <v>初中部</v>
      </c>
      <c r="AL142" t="str">
        <f t="shared" si="39"/>
        <v>周六</v>
      </c>
      <c r="AM142" t="str">
        <f t="shared" si="40"/>
        <v>14</v>
      </c>
    </row>
    <row r="143" spans="1:39">
      <c r="A143" s="23" t="s">
        <v>5434</v>
      </c>
      <c r="B143" s="23" t="s">
        <v>1623</v>
      </c>
      <c r="C143" s="23" t="s">
        <v>452</v>
      </c>
      <c r="D143" s="23" t="s">
        <v>5435</v>
      </c>
      <c r="E143" s="23" t="s">
        <v>11</v>
      </c>
      <c r="F143" s="23" t="s">
        <v>5361</v>
      </c>
      <c r="G143" s="23">
        <v>42705</v>
      </c>
      <c r="H143" s="23" t="s">
        <v>11</v>
      </c>
      <c r="I143" s="23">
        <v>42910.583333333328</v>
      </c>
      <c r="J143" s="23">
        <v>42735</v>
      </c>
      <c r="K143" s="23" t="s">
        <v>5432</v>
      </c>
      <c r="L143" s="23" t="s">
        <v>1579</v>
      </c>
      <c r="M143" s="23" t="s">
        <v>1580</v>
      </c>
      <c r="N143" s="23" t="s">
        <v>1581</v>
      </c>
      <c r="O143" s="23">
        <v>16</v>
      </c>
      <c r="P143" s="23">
        <v>11</v>
      </c>
      <c r="Q143" s="23" t="s">
        <v>5383</v>
      </c>
      <c r="R143" s="23">
        <v>16</v>
      </c>
      <c r="S143" s="23" t="s">
        <v>1583</v>
      </c>
      <c r="T143" s="23" t="s">
        <v>280</v>
      </c>
      <c r="U143" s="23" t="s">
        <v>280</v>
      </c>
      <c r="V143" s="23" t="s">
        <v>5586</v>
      </c>
      <c r="W143" s="206" t="str">
        <f>IFERROR(VLOOKUP(A143,'6-开班明细表'!A:M,8,0),"")</f>
        <v/>
      </c>
      <c r="X143" s="206" t="str">
        <f>IFERROR(VLOOKUP(A143,'6-开班明细表'!A:M,9,0),"")</f>
        <v/>
      </c>
      <c r="Y143" s="206" t="str">
        <f>IFERROR(VLOOKUP(A143,'6-开班明细表'!A:M,10,0),"")</f>
        <v/>
      </c>
      <c r="Z143">
        <f t="shared" si="29"/>
        <v>0</v>
      </c>
      <c r="AA143" t="str">
        <f t="shared" si="30"/>
        <v>杨秋涌</v>
      </c>
      <c r="AB143" t="str">
        <f t="shared" si="31"/>
        <v>陈秋金</v>
      </c>
      <c r="AC143" t="str">
        <f t="shared" si="32"/>
        <v>Juliet</v>
      </c>
      <c r="AD143" t="str">
        <f t="shared" si="33"/>
        <v>Juliet</v>
      </c>
      <c r="AE143" t="str">
        <f t="shared" si="34"/>
        <v>陈秋金</v>
      </c>
      <c r="AF143">
        <f t="shared" si="35"/>
        <v>6</v>
      </c>
      <c r="AG143">
        <f t="shared" si="36"/>
        <v>6</v>
      </c>
      <c r="AH143" s="27">
        <f t="shared" si="37"/>
        <v>42817</v>
      </c>
      <c r="AI143" t="str">
        <f t="shared" si="28"/>
        <v>周六下午</v>
      </c>
      <c r="AJ143" t="str">
        <f t="shared" si="38"/>
        <v>P6A</v>
      </c>
      <c r="AK143" s="19" t="str">
        <f>IFERROR(IF(IFERROR(FIND("一",C143),0)&gt;0,"一对一",VLOOKUP(AJ143,班级编码!A:L,8,0)),"")</f>
        <v>初中部</v>
      </c>
      <c r="AL143" t="str">
        <f t="shared" si="39"/>
        <v>周六</v>
      </c>
      <c r="AM143" t="str">
        <f t="shared" si="40"/>
        <v>14</v>
      </c>
    </row>
    <row r="144" spans="1:39">
      <c r="A144" s="23" t="s">
        <v>5438</v>
      </c>
      <c r="B144" s="23" t="s">
        <v>1623</v>
      </c>
      <c r="C144" s="23" t="s">
        <v>452</v>
      </c>
      <c r="D144" s="23" t="s">
        <v>5439</v>
      </c>
      <c r="E144" s="23" t="s">
        <v>11</v>
      </c>
      <c r="F144" s="23" t="s">
        <v>5376</v>
      </c>
      <c r="G144" s="23">
        <v>42700</v>
      </c>
      <c r="H144" s="23" t="s">
        <v>11</v>
      </c>
      <c r="I144" s="23">
        <v>42910.375</v>
      </c>
      <c r="J144" s="23">
        <v>42826</v>
      </c>
      <c r="K144" s="23" t="s">
        <v>5377</v>
      </c>
      <c r="L144" s="23" t="s">
        <v>1579</v>
      </c>
      <c r="M144" s="23" t="s">
        <v>1580</v>
      </c>
      <c r="N144" s="23" t="s">
        <v>1581</v>
      </c>
      <c r="O144" s="23">
        <v>16</v>
      </c>
      <c r="P144" s="23">
        <v>9</v>
      </c>
      <c r="Q144" s="23" t="s">
        <v>5363</v>
      </c>
      <c r="R144" s="23">
        <v>16</v>
      </c>
      <c r="S144" s="23" t="s">
        <v>1583</v>
      </c>
      <c r="T144" s="23" t="s">
        <v>280</v>
      </c>
      <c r="U144" s="23" t="s">
        <v>280</v>
      </c>
      <c r="V144" s="23" t="s">
        <v>5586</v>
      </c>
      <c r="W144" s="206" t="str">
        <f>IFERROR(VLOOKUP(A144,'6-开班明细表'!A:M,8,0),"")</f>
        <v/>
      </c>
      <c r="X144" s="206" t="str">
        <f>IFERROR(VLOOKUP(A144,'6-开班明细表'!A:M,9,0),"")</f>
        <v/>
      </c>
      <c r="Y144" s="206" t="str">
        <f>IFERROR(VLOOKUP(A144,'6-开班明细表'!A:M,10,0),"")</f>
        <v/>
      </c>
      <c r="Z144">
        <f t="shared" si="29"/>
        <v>0</v>
      </c>
      <c r="AA144" t="str">
        <f t="shared" si="30"/>
        <v>陈秋金</v>
      </c>
      <c r="AB144" t="str">
        <f t="shared" si="31"/>
        <v>陈明君</v>
      </c>
      <c r="AC144" t="str">
        <f t="shared" si="32"/>
        <v>AngelG</v>
      </c>
      <c r="AD144" t="str">
        <f t="shared" si="33"/>
        <v>AngelG</v>
      </c>
      <c r="AE144" t="str">
        <f t="shared" si="34"/>
        <v>陈明君</v>
      </c>
      <c r="AF144">
        <f t="shared" si="35"/>
        <v>6</v>
      </c>
      <c r="AG144">
        <f t="shared" si="36"/>
        <v>6</v>
      </c>
      <c r="AH144" s="27">
        <f t="shared" si="37"/>
        <v>42812</v>
      </c>
      <c r="AI144" t="str">
        <f t="shared" si="28"/>
        <v>周六上午</v>
      </c>
      <c r="AJ144" t="str">
        <f t="shared" si="38"/>
        <v>P6B</v>
      </c>
      <c r="AK144" s="19" t="str">
        <f>IFERROR(IF(IFERROR(FIND("一",C144),0)&gt;0,"一对一",VLOOKUP(AJ144,班级编码!A:L,8,0)),"")</f>
        <v>初中部</v>
      </c>
      <c r="AL144" t="str">
        <f t="shared" si="39"/>
        <v>周六</v>
      </c>
      <c r="AM144" t="str">
        <f t="shared" si="40"/>
        <v>09</v>
      </c>
    </row>
    <row r="145" spans="1:39">
      <c r="A145" s="23" t="s">
        <v>5608</v>
      </c>
      <c r="B145" s="23" t="s">
        <v>1623</v>
      </c>
      <c r="C145" s="23" t="s">
        <v>464</v>
      </c>
      <c r="D145" s="23" t="s">
        <v>5563</v>
      </c>
      <c r="E145" s="23" t="s">
        <v>11</v>
      </c>
      <c r="F145" s="23" t="s">
        <v>11</v>
      </c>
      <c r="G145" s="23">
        <v>42694</v>
      </c>
      <c r="H145" s="23" t="s">
        <v>11</v>
      </c>
      <c r="I145" s="23">
        <v>42806.4375</v>
      </c>
      <c r="J145" s="23">
        <v>42841</v>
      </c>
      <c r="K145" s="23" t="s">
        <v>5564</v>
      </c>
      <c r="L145" s="23" t="s">
        <v>5450</v>
      </c>
      <c r="M145" s="23" t="s">
        <v>5451</v>
      </c>
      <c r="N145" s="23" t="s">
        <v>1581</v>
      </c>
      <c r="O145" s="23">
        <v>16</v>
      </c>
      <c r="P145" s="23">
        <v>8</v>
      </c>
      <c r="Q145" s="23" t="s">
        <v>5358</v>
      </c>
      <c r="R145" s="23">
        <v>21</v>
      </c>
      <c r="S145" s="23" t="s">
        <v>1583</v>
      </c>
      <c r="T145" s="23" t="s">
        <v>1751</v>
      </c>
      <c r="U145" s="23" t="s">
        <v>1751</v>
      </c>
      <c r="V145" s="23" t="s">
        <v>5586</v>
      </c>
      <c r="W145" s="206" t="str">
        <f>IFERROR(VLOOKUP(A145,'6-开班明细表'!A:M,8,0),"")</f>
        <v/>
      </c>
      <c r="X145" s="206" t="str">
        <f>IFERROR(VLOOKUP(A145,'6-开班明细表'!A:M,9,0),"")</f>
        <v/>
      </c>
      <c r="Y145" s="206" t="str">
        <f>IFERROR(VLOOKUP(A145,'6-开班明细表'!A:M,10,0),"")</f>
        <v/>
      </c>
      <c r="Z145">
        <f t="shared" si="29"/>
        <v>0</v>
      </c>
      <c r="AA145" t="str">
        <f t="shared" si="30"/>
        <v>邓洋城</v>
      </c>
      <c r="AB145" t="str">
        <f t="shared" si="31"/>
        <v/>
      </c>
      <c r="AC145" t="str">
        <f t="shared" si="32"/>
        <v>VladeyC</v>
      </c>
      <c r="AD145" t="str">
        <f t="shared" si="33"/>
        <v>VladeyC</v>
      </c>
      <c r="AE145" t="str">
        <f t="shared" si="34"/>
        <v/>
      </c>
      <c r="AF145">
        <f t="shared" si="35"/>
        <v>7</v>
      </c>
      <c r="AG145">
        <f t="shared" si="36"/>
        <v>7</v>
      </c>
      <c r="AH145" s="27">
        <f t="shared" si="37"/>
        <v>42841</v>
      </c>
      <c r="AI145" t="str">
        <f t="shared" si="28"/>
        <v>周日上午</v>
      </c>
      <c r="AJ145" t="str">
        <f t="shared" si="38"/>
        <v>K02</v>
      </c>
      <c r="AK145" s="19" t="str">
        <f>IFERROR(IF(IFERROR(FIND("一",C145),0)&gt;0,"一对一",VLOOKUP(AJ145,班级编码!A:L,8,0)),"")</f>
        <v>幼儿部</v>
      </c>
      <c r="AL145" t="str">
        <f t="shared" si="39"/>
        <v>周日</v>
      </c>
      <c r="AM145" t="str">
        <f t="shared" si="40"/>
        <v>10</v>
      </c>
    </row>
    <row r="146" spans="1:39">
      <c r="A146" s="23" t="s">
        <v>5446</v>
      </c>
      <c r="B146" s="23" t="s">
        <v>1623</v>
      </c>
      <c r="C146" s="23" t="s">
        <v>464</v>
      </c>
      <c r="D146" s="23" t="s">
        <v>5447</v>
      </c>
      <c r="E146" s="23" t="s">
        <v>11</v>
      </c>
      <c r="F146" s="23" t="s">
        <v>5448</v>
      </c>
      <c r="G146" s="23">
        <v>42705</v>
      </c>
      <c r="H146" s="23" t="s">
        <v>11</v>
      </c>
      <c r="I146" s="23">
        <v>42910.666666666664</v>
      </c>
      <c r="J146" s="23">
        <v>42735</v>
      </c>
      <c r="K146" s="23" t="s">
        <v>5449</v>
      </c>
      <c r="L146" s="23" t="s">
        <v>5450</v>
      </c>
      <c r="M146" s="23" t="s">
        <v>5451</v>
      </c>
      <c r="N146" s="23" t="s">
        <v>1581</v>
      </c>
      <c r="O146" s="23">
        <v>16</v>
      </c>
      <c r="P146" s="23">
        <v>10</v>
      </c>
      <c r="Q146" s="23" t="s">
        <v>5388</v>
      </c>
      <c r="R146" s="23">
        <v>21</v>
      </c>
      <c r="S146" s="23" t="s">
        <v>1583</v>
      </c>
      <c r="T146" s="23" t="s">
        <v>257</v>
      </c>
      <c r="U146" s="23" t="s">
        <v>257</v>
      </c>
      <c r="V146" s="23" t="s">
        <v>5586</v>
      </c>
      <c r="W146" s="206" t="str">
        <f>IFERROR(VLOOKUP(A146,'6-开班明细表'!A:M,8,0),"")</f>
        <v/>
      </c>
      <c r="X146" s="206" t="str">
        <f>IFERROR(VLOOKUP(A146,'6-开班明细表'!A:M,9,0),"")</f>
        <v/>
      </c>
      <c r="Y146" s="206" t="str">
        <f>IFERROR(VLOOKUP(A146,'6-开班明细表'!A:M,10,0),"")</f>
        <v/>
      </c>
      <c r="Z146">
        <f t="shared" si="29"/>
        <v>0</v>
      </c>
      <c r="AA146" t="str">
        <f t="shared" si="30"/>
        <v>陆小红</v>
      </c>
      <c r="AB146" t="str">
        <f t="shared" si="31"/>
        <v/>
      </c>
      <c r="AC146" t="str">
        <f t="shared" si="32"/>
        <v>VladeyC</v>
      </c>
      <c r="AD146" t="str">
        <f t="shared" si="33"/>
        <v>VladeyC</v>
      </c>
      <c r="AE146" t="str">
        <f t="shared" si="34"/>
        <v/>
      </c>
      <c r="AF146">
        <f t="shared" si="35"/>
        <v>7</v>
      </c>
      <c r="AG146">
        <f t="shared" si="36"/>
        <v>7</v>
      </c>
      <c r="AH146" s="27">
        <f t="shared" si="37"/>
        <v>42852</v>
      </c>
      <c r="AI146" t="str">
        <f t="shared" si="28"/>
        <v>周六下午</v>
      </c>
      <c r="AJ146" t="str">
        <f t="shared" si="38"/>
        <v>K04</v>
      </c>
      <c r="AK146" s="19" t="str">
        <f>IFERROR(IF(IFERROR(FIND("一",C146),0)&gt;0,"一对一",VLOOKUP(AJ146,班级编码!A:L,8,0)),"")</f>
        <v>幼儿部</v>
      </c>
      <c r="AL146" t="str">
        <f t="shared" si="39"/>
        <v>周六</v>
      </c>
      <c r="AM146" t="str">
        <f t="shared" si="40"/>
        <v>16</v>
      </c>
    </row>
    <row r="147" spans="1:39">
      <c r="A147" s="23" t="s">
        <v>5609</v>
      </c>
      <c r="B147" s="23" t="s">
        <v>1623</v>
      </c>
      <c r="C147" s="23" t="s">
        <v>464</v>
      </c>
      <c r="D147" s="23" t="s">
        <v>5610</v>
      </c>
      <c r="E147" s="23" t="s">
        <v>11</v>
      </c>
      <c r="F147" s="23" t="s">
        <v>11</v>
      </c>
      <c r="G147" s="23">
        <v>42694</v>
      </c>
      <c r="H147" s="23" t="s">
        <v>11</v>
      </c>
      <c r="I147" s="23" t="s">
        <v>11</v>
      </c>
      <c r="J147" s="23">
        <v>42847</v>
      </c>
      <c r="K147" s="23" t="s">
        <v>5611</v>
      </c>
      <c r="L147" s="23" t="s">
        <v>5450</v>
      </c>
      <c r="M147" s="23" t="s">
        <v>5451</v>
      </c>
      <c r="N147" s="23" t="s">
        <v>1581</v>
      </c>
      <c r="O147" s="23">
        <v>16</v>
      </c>
      <c r="P147" s="23">
        <v>7</v>
      </c>
      <c r="Q147" s="23" t="s">
        <v>5398</v>
      </c>
      <c r="R147" s="23">
        <v>21</v>
      </c>
      <c r="S147" s="23" t="s">
        <v>1583</v>
      </c>
      <c r="T147" s="23" t="s">
        <v>1584</v>
      </c>
      <c r="U147" s="23" t="s">
        <v>1584</v>
      </c>
      <c r="V147" s="23" t="s">
        <v>5586</v>
      </c>
      <c r="W147" s="206" t="str">
        <f>IFERROR(VLOOKUP(A147,'6-开班明细表'!A:M,8,0),"")</f>
        <v/>
      </c>
      <c r="X147" s="206" t="str">
        <f>IFERROR(VLOOKUP(A147,'6-开班明细表'!A:M,9,0),"")</f>
        <v/>
      </c>
      <c r="Y147" s="206" t="str">
        <f>IFERROR(VLOOKUP(A147,'6-开班明细表'!A:M,10,0),"")</f>
        <v/>
      </c>
      <c r="Z147">
        <f t="shared" si="29"/>
        <v>0</v>
      </c>
      <c r="AA147" t="str">
        <f t="shared" si="30"/>
        <v>曾丽丽</v>
      </c>
      <c r="AB147" t="str">
        <f t="shared" si="31"/>
        <v>小初外教</v>
      </c>
      <c r="AC147" t="str">
        <f t="shared" si="32"/>
        <v/>
      </c>
      <c r="AD147" t="str">
        <f t="shared" si="33"/>
        <v>小初外教</v>
      </c>
      <c r="AE147" t="str">
        <f t="shared" si="34"/>
        <v/>
      </c>
      <c r="AF147">
        <f t="shared" si="35"/>
        <v>4</v>
      </c>
      <c r="AG147">
        <f t="shared" si="36"/>
        <v>8</v>
      </c>
      <c r="AH147" s="27">
        <f t="shared" si="37"/>
        <v>42841</v>
      </c>
      <c r="AI147" t="str">
        <f t="shared" si="28"/>
        <v>周六上午</v>
      </c>
      <c r="AJ147" t="str">
        <f t="shared" si="38"/>
        <v>P01</v>
      </c>
      <c r="AK147" s="19" t="str">
        <f>IFERROR(IF(IFERROR(FIND("一",C147),0)&gt;0,"一对一",VLOOKUP(AJ147,班级编码!A:L,8,0)),"")</f>
        <v>小初部</v>
      </c>
      <c r="AL147" t="str">
        <f t="shared" si="39"/>
        <v>周六</v>
      </c>
      <c r="AM147" t="str">
        <f t="shared" si="40"/>
        <v>10</v>
      </c>
    </row>
    <row r="148" spans="1:39">
      <c r="A148" s="23" t="s">
        <v>5452</v>
      </c>
      <c r="B148" s="23" t="s">
        <v>1623</v>
      </c>
      <c r="C148" s="23" t="s">
        <v>459</v>
      </c>
      <c r="D148" s="23" t="s">
        <v>5453</v>
      </c>
      <c r="E148" s="23" t="s">
        <v>11</v>
      </c>
      <c r="F148" s="23" t="s">
        <v>5454</v>
      </c>
      <c r="G148" s="23">
        <v>42677</v>
      </c>
      <c r="H148" s="23" t="s">
        <v>11</v>
      </c>
      <c r="I148" s="23">
        <v>42915.75</v>
      </c>
      <c r="J148" s="23">
        <v>42831</v>
      </c>
      <c r="K148" s="23" t="s">
        <v>5455</v>
      </c>
      <c r="L148" s="23" t="s">
        <v>5450</v>
      </c>
      <c r="M148" s="23" t="s">
        <v>5451</v>
      </c>
      <c r="N148" s="23" t="s">
        <v>1581</v>
      </c>
      <c r="O148" s="23">
        <v>16</v>
      </c>
      <c r="P148" s="23">
        <v>11</v>
      </c>
      <c r="Q148" s="23" t="s">
        <v>5383</v>
      </c>
      <c r="R148" s="23">
        <v>20</v>
      </c>
      <c r="S148" s="23" t="s">
        <v>1583</v>
      </c>
      <c r="T148" s="23" t="s">
        <v>257</v>
      </c>
      <c r="U148" s="23" t="s">
        <v>257</v>
      </c>
      <c r="V148" s="23" t="s">
        <v>5586</v>
      </c>
      <c r="W148" s="206" t="str">
        <f>IFERROR(VLOOKUP(A148,'6-开班明细表'!A:M,8,0),"")</f>
        <v/>
      </c>
      <c r="X148" s="206" t="str">
        <f>IFERROR(VLOOKUP(A148,'6-开班明细表'!A:M,9,0),"")</f>
        <v/>
      </c>
      <c r="Y148" s="206" t="str">
        <f>IFERROR(VLOOKUP(A148,'6-开班明细表'!A:M,10,0),"")</f>
        <v/>
      </c>
      <c r="Z148">
        <f t="shared" si="29"/>
        <v>0</v>
      </c>
      <c r="AA148" t="str">
        <f t="shared" si="30"/>
        <v>邓洋城</v>
      </c>
      <c r="AB148" t="str">
        <f t="shared" si="31"/>
        <v/>
      </c>
      <c r="AC148" t="str">
        <f t="shared" si="32"/>
        <v>AngelC</v>
      </c>
      <c r="AD148" t="str">
        <f t="shared" si="33"/>
        <v>AngelC</v>
      </c>
      <c r="AE148" t="str">
        <f t="shared" si="34"/>
        <v/>
      </c>
      <c r="AF148">
        <f t="shared" si="35"/>
        <v>6</v>
      </c>
      <c r="AG148">
        <f t="shared" si="36"/>
        <v>6</v>
      </c>
      <c r="AH148" s="27">
        <f t="shared" si="37"/>
        <v>42817</v>
      </c>
      <c r="AI148" t="str">
        <f t="shared" si="28"/>
        <v>周四晚上</v>
      </c>
      <c r="AJ148" t="str">
        <f t="shared" si="38"/>
        <v>K03</v>
      </c>
      <c r="AK148" s="19" t="str">
        <f>IFERROR(IF(IFERROR(FIND("一",C148),0)&gt;0,"一对一",VLOOKUP(AJ148,班级编码!A:L,8,0)),"")</f>
        <v>幼儿部</v>
      </c>
      <c r="AL148" t="str">
        <f t="shared" si="39"/>
        <v>周四</v>
      </c>
      <c r="AM148" t="str">
        <f t="shared" si="40"/>
        <v>18</v>
      </c>
    </row>
    <row r="149" spans="1:39">
      <c r="A149" s="23" t="s">
        <v>5612</v>
      </c>
      <c r="B149" s="23" t="s">
        <v>1623</v>
      </c>
      <c r="C149" s="23" t="s">
        <v>459</v>
      </c>
      <c r="D149" s="23" t="s">
        <v>5613</v>
      </c>
      <c r="E149" s="23" t="s">
        <v>11</v>
      </c>
      <c r="F149" s="23" t="s">
        <v>11</v>
      </c>
      <c r="G149" s="23">
        <v>42663</v>
      </c>
      <c r="H149" s="23" t="s">
        <v>11</v>
      </c>
      <c r="I149" s="23">
        <v>42733.729166666664</v>
      </c>
      <c r="J149" s="23">
        <v>42804</v>
      </c>
      <c r="K149" s="23" t="s">
        <v>5614</v>
      </c>
      <c r="L149" s="23" t="s">
        <v>5450</v>
      </c>
      <c r="M149" s="23" t="s">
        <v>5451</v>
      </c>
      <c r="N149" s="23" t="s">
        <v>1581</v>
      </c>
      <c r="O149" s="23">
        <v>16</v>
      </c>
      <c r="P149" s="23">
        <v>2</v>
      </c>
      <c r="Q149" s="23" t="s">
        <v>5373</v>
      </c>
      <c r="R149" s="23">
        <v>21</v>
      </c>
      <c r="S149" s="23" t="s">
        <v>1583</v>
      </c>
      <c r="T149" s="23" t="s">
        <v>1966</v>
      </c>
      <c r="U149" s="23" t="s">
        <v>1966</v>
      </c>
      <c r="V149" s="23" t="s">
        <v>5586</v>
      </c>
      <c r="W149" s="206" t="str">
        <f>IFERROR(VLOOKUP(A149,'6-开班明细表'!A:M,8,0),"")</f>
        <v/>
      </c>
      <c r="X149" s="206" t="str">
        <f>IFERROR(VLOOKUP(A149,'6-开班明细表'!A:M,9,0),"")</f>
        <v/>
      </c>
      <c r="Y149" s="206" t="str">
        <f>IFERROR(VLOOKUP(A149,'6-开班明细表'!A:M,10,0),"")</f>
        <v/>
      </c>
      <c r="Z149">
        <f t="shared" si="29"/>
        <v>0</v>
      </c>
      <c r="AA149" t="str">
        <f t="shared" si="30"/>
        <v>陆小红</v>
      </c>
      <c r="AB149" t="str">
        <f t="shared" si="31"/>
        <v>小初外教</v>
      </c>
      <c r="AC149" t="str">
        <f t="shared" si="32"/>
        <v/>
      </c>
      <c r="AD149" t="str">
        <f t="shared" si="33"/>
        <v>小初外教</v>
      </c>
      <c r="AE149" t="str">
        <f t="shared" si="34"/>
        <v/>
      </c>
      <c r="AF149">
        <f t="shared" si="35"/>
        <v>4</v>
      </c>
      <c r="AG149">
        <f t="shared" si="36"/>
        <v>8</v>
      </c>
      <c r="AH149" s="27">
        <f t="shared" si="37"/>
        <v>42810</v>
      </c>
      <c r="AI149" t="str">
        <f t="shared" si="28"/>
        <v>周四下午</v>
      </c>
      <c r="AJ149" t="str">
        <f t="shared" si="38"/>
        <v>K06</v>
      </c>
      <c r="AK149" s="19" t="str">
        <f>IFERROR(IF(IFERROR(FIND("一",C149),0)&gt;0,"一对一",VLOOKUP(AJ149,班级编码!A:L,8,0)),"")</f>
        <v>幼儿部</v>
      </c>
      <c r="AL149" t="str">
        <f t="shared" si="39"/>
        <v>周四</v>
      </c>
      <c r="AM149" t="str">
        <f t="shared" si="40"/>
        <v>17</v>
      </c>
    </row>
    <row r="150" spans="1:39">
      <c r="A150" s="23" t="s">
        <v>5456</v>
      </c>
      <c r="B150" s="23" t="s">
        <v>1623</v>
      </c>
      <c r="C150" s="23" t="s">
        <v>459</v>
      </c>
      <c r="D150" s="23" t="s">
        <v>5457</v>
      </c>
      <c r="E150" s="23" t="s">
        <v>11</v>
      </c>
      <c r="F150" s="23" t="s">
        <v>5401</v>
      </c>
      <c r="G150" s="23">
        <v>42623</v>
      </c>
      <c r="H150" s="23" t="s">
        <v>11</v>
      </c>
      <c r="I150" s="23">
        <v>42907.6875</v>
      </c>
      <c r="J150" s="23">
        <v>43288</v>
      </c>
      <c r="K150" s="23" t="s">
        <v>5458</v>
      </c>
      <c r="L150" s="23" t="s">
        <v>5450</v>
      </c>
      <c r="M150" s="23" t="s">
        <v>5451</v>
      </c>
      <c r="N150" s="23" t="s">
        <v>1581</v>
      </c>
      <c r="O150" s="23">
        <v>16</v>
      </c>
      <c r="P150" s="23">
        <v>7</v>
      </c>
      <c r="Q150" s="23" t="s">
        <v>5398</v>
      </c>
      <c r="R150" s="23">
        <v>0</v>
      </c>
      <c r="S150" s="23" t="s">
        <v>1583</v>
      </c>
      <c r="T150" s="23" t="s">
        <v>266</v>
      </c>
      <c r="U150" s="23" t="s">
        <v>266</v>
      </c>
      <c r="V150" s="23" t="s">
        <v>5586</v>
      </c>
      <c r="W150" s="206" t="str">
        <f>IFERROR(VLOOKUP(A150,'6-开班明细表'!A:M,8,0),"")</f>
        <v/>
      </c>
      <c r="X150" s="206" t="str">
        <f>IFERROR(VLOOKUP(A150,'6-开班明细表'!A:M,9,0),"")</f>
        <v/>
      </c>
      <c r="Y150" s="206" t="str">
        <f>IFERROR(VLOOKUP(A150,'6-开班明细表'!A:M,10,0),"")</f>
        <v/>
      </c>
      <c r="Z150">
        <f t="shared" si="29"/>
        <v>0</v>
      </c>
      <c r="AA150" t="str">
        <f t="shared" si="30"/>
        <v>张洁华</v>
      </c>
      <c r="AB150" t="str">
        <f t="shared" si="31"/>
        <v/>
      </c>
      <c r="AC150" t="str">
        <f t="shared" si="32"/>
        <v>AngelC</v>
      </c>
      <c r="AD150" t="str">
        <f t="shared" si="33"/>
        <v>AngelC</v>
      </c>
      <c r="AE150" t="str">
        <f t="shared" si="34"/>
        <v/>
      </c>
      <c r="AF150">
        <f t="shared" si="35"/>
        <v>6</v>
      </c>
      <c r="AG150">
        <f t="shared" si="36"/>
        <v>6</v>
      </c>
      <c r="AH150" s="27">
        <f t="shared" si="37"/>
        <v>42623</v>
      </c>
      <c r="AI150" t="str">
        <f t="shared" si="28"/>
        <v>周三下午</v>
      </c>
      <c r="AJ150" t="str">
        <f t="shared" si="38"/>
        <v>P1A</v>
      </c>
      <c r="AK150" s="19" t="str">
        <f>IFERROR(IF(IFERROR(FIND("一",C150),0)&gt;0,"一对一",VLOOKUP(AJ150,班级编码!A:L,8,0)),"")</f>
        <v>小初部</v>
      </c>
      <c r="AL150" t="str">
        <f t="shared" si="39"/>
        <v>周三</v>
      </c>
      <c r="AM150" t="str">
        <f t="shared" si="40"/>
        <v>16</v>
      </c>
    </row>
    <row r="151" spans="1:39">
      <c r="A151" s="23" t="s">
        <v>5459</v>
      </c>
      <c r="B151" s="23" t="s">
        <v>1623</v>
      </c>
      <c r="C151" s="23" t="s">
        <v>459</v>
      </c>
      <c r="D151" s="23" t="s">
        <v>5460</v>
      </c>
      <c r="E151" s="23" t="s">
        <v>11</v>
      </c>
      <c r="F151" s="23" t="s">
        <v>5387</v>
      </c>
      <c r="G151" s="23">
        <v>42600</v>
      </c>
      <c r="H151" s="23" t="s">
        <v>11</v>
      </c>
      <c r="I151" s="23">
        <v>42908.708333333328</v>
      </c>
      <c r="J151" s="23">
        <v>42740</v>
      </c>
      <c r="K151" s="23" t="s">
        <v>5461</v>
      </c>
      <c r="L151" s="23" t="s">
        <v>5450</v>
      </c>
      <c r="M151" s="23" t="s">
        <v>5451</v>
      </c>
      <c r="N151" s="23" t="s">
        <v>1581</v>
      </c>
      <c r="O151" s="23">
        <v>16</v>
      </c>
      <c r="P151" s="23">
        <v>8</v>
      </c>
      <c r="Q151" s="23" t="s">
        <v>5358</v>
      </c>
      <c r="R151" s="23">
        <v>20</v>
      </c>
      <c r="S151" s="23" t="s">
        <v>1583</v>
      </c>
      <c r="T151" s="23" t="s">
        <v>276</v>
      </c>
      <c r="U151" s="23" t="s">
        <v>276</v>
      </c>
      <c r="V151" s="23" t="s">
        <v>5586</v>
      </c>
      <c r="W151" s="206" t="str">
        <f>IFERROR(VLOOKUP(A151,'6-开班明细表'!A:M,8,0),"")</f>
        <v/>
      </c>
      <c r="X151" s="206" t="str">
        <f>IFERROR(VLOOKUP(A151,'6-开班明细表'!A:M,9,0),"")</f>
        <v/>
      </c>
      <c r="Y151" s="206" t="str">
        <f>IFERROR(VLOOKUP(A151,'6-开班明细表'!A:M,10,0),"")</f>
        <v/>
      </c>
      <c r="Z151">
        <f t="shared" si="29"/>
        <v>0</v>
      </c>
      <c r="AA151" t="str">
        <f t="shared" si="30"/>
        <v>陆小红</v>
      </c>
      <c r="AB151" t="str">
        <f t="shared" si="31"/>
        <v/>
      </c>
      <c r="AC151" t="str">
        <f t="shared" si="32"/>
        <v>AngelC</v>
      </c>
      <c r="AD151" t="str">
        <f t="shared" si="33"/>
        <v>AngelC</v>
      </c>
      <c r="AE151" t="str">
        <f t="shared" si="34"/>
        <v/>
      </c>
      <c r="AF151">
        <f t="shared" si="35"/>
        <v>6</v>
      </c>
      <c r="AG151">
        <f t="shared" si="36"/>
        <v>6</v>
      </c>
      <c r="AH151" s="27">
        <f t="shared" si="37"/>
        <v>42740</v>
      </c>
      <c r="AI151" t="str">
        <f t="shared" si="28"/>
        <v>周四下午</v>
      </c>
      <c r="AJ151" t="str">
        <f t="shared" si="38"/>
        <v>P1B</v>
      </c>
      <c r="AK151" s="19" t="str">
        <f>IFERROR(IF(IFERROR(FIND("一",C151),0)&gt;0,"一对一",VLOOKUP(AJ151,班级编码!A:L,8,0)),"")</f>
        <v>小初部</v>
      </c>
      <c r="AL151" t="str">
        <f t="shared" si="39"/>
        <v>周四</v>
      </c>
      <c r="AM151" t="str">
        <f t="shared" si="40"/>
        <v>17</v>
      </c>
    </row>
    <row r="152" spans="1:39">
      <c r="A152" s="23" t="s">
        <v>5615</v>
      </c>
      <c r="B152" s="23" t="s">
        <v>1623</v>
      </c>
      <c r="C152" s="23" t="s">
        <v>459</v>
      </c>
      <c r="D152" s="23" t="s">
        <v>5531</v>
      </c>
      <c r="E152" s="23" t="s">
        <v>11</v>
      </c>
      <c r="F152" s="23" t="s">
        <v>11</v>
      </c>
      <c r="G152" s="23">
        <v>42705</v>
      </c>
      <c r="H152" s="23" t="s">
        <v>11</v>
      </c>
      <c r="I152" s="23">
        <v>42790.666666666664</v>
      </c>
      <c r="J152" s="23">
        <v>42735</v>
      </c>
      <c r="K152" s="23" t="s">
        <v>5532</v>
      </c>
      <c r="L152" s="23" t="s">
        <v>5450</v>
      </c>
      <c r="M152" s="23" t="s">
        <v>5451</v>
      </c>
      <c r="N152" s="23" t="s">
        <v>1581</v>
      </c>
      <c r="O152" s="23">
        <v>0</v>
      </c>
      <c r="P152" s="23">
        <v>5</v>
      </c>
      <c r="Q152" s="23" t="s">
        <v>1582</v>
      </c>
      <c r="R152" s="23">
        <v>0</v>
      </c>
      <c r="S152" s="23" t="s">
        <v>1583</v>
      </c>
      <c r="T152" s="23" t="s">
        <v>119</v>
      </c>
      <c r="U152" s="23" t="s">
        <v>119</v>
      </c>
      <c r="V152" s="23" t="s">
        <v>5586</v>
      </c>
      <c r="W152" s="206" t="str">
        <f>IFERROR(VLOOKUP(A152,'6-开班明细表'!A:M,8,0),"")</f>
        <v/>
      </c>
      <c r="X152" s="206" t="str">
        <f>IFERROR(VLOOKUP(A152,'6-开班明细表'!A:M,9,0),"")</f>
        <v/>
      </c>
      <c r="Y152" s="206" t="str">
        <f>IFERROR(VLOOKUP(A152,'6-开班明细表'!A:M,10,0),"")</f>
        <v/>
      </c>
      <c r="Z152">
        <f t="shared" si="29"/>
        <v>0</v>
      </c>
      <c r="AA152" t="str">
        <f t="shared" si="30"/>
        <v>邓秋敏</v>
      </c>
      <c r="AB152" t="str">
        <f t="shared" si="31"/>
        <v/>
      </c>
      <c r="AC152" t="str">
        <f t="shared" si="32"/>
        <v>AngelG</v>
      </c>
      <c r="AD152" t="str">
        <f t="shared" si="33"/>
        <v>AngelG</v>
      </c>
      <c r="AE152" t="str">
        <f t="shared" si="34"/>
        <v/>
      </c>
      <c r="AF152">
        <f t="shared" si="35"/>
        <v>6</v>
      </c>
      <c r="AG152">
        <f t="shared" si="36"/>
        <v>6</v>
      </c>
      <c r="AH152" s="27">
        <f t="shared" si="37"/>
        <v>42705</v>
      </c>
      <c r="AI152" t="str">
        <f t="shared" si="28"/>
        <v>周五下午</v>
      </c>
      <c r="AJ152" t="str">
        <f t="shared" si="38"/>
        <v>P3A</v>
      </c>
      <c r="AK152" s="19" t="str">
        <f>IFERROR(IF(IFERROR(FIND("一",C152),0)&gt;0,"一对一",VLOOKUP(AJ152,班级编码!A:L,8,0)),"")</f>
        <v>小高部</v>
      </c>
      <c r="AL152" t="str">
        <f t="shared" si="39"/>
        <v>周五</v>
      </c>
      <c r="AM152" t="str">
        <f t="shared" si="40"/>
        <v>16</v>
      </c>
    </row>
    <row r="153" spans="1:39">
      <c r="A153" s="23" t="s">
        <v>5616</v>
      </c>
      <c r="B153" s="23" t="s">
        <v>1623</v>
      </c>
      <c r="C153" s="23" t="s">
        <v>1175</v>
      </c>
      <c r="D153" s="23" t="s">
        <v>5534</v>
      </c>
      <c r="E153" s="23" t="s">
        <v>11</v>
      </c>
      <c r="F153" s="23" t="s">
        <v>11</v>
      </c>
      <c r="G153" s="23">
        <v>42629</v>
      </c>
      <c r="H153" s="23" t="s">
        <v>11</v>
      </c>
      <c r="I153" s="23">
        <v>42790.666666666664</v>
      </c>
      <c r="J153" s="23">
        <v>42755</v>
      </c>
      <c r="K153" s="23" t="s">
        <v>5377</v>
      </c>
      <c r="L153" s="23" t="s">
        <v>1579</v>
      </c>
      <c r="M153" s="23" t="s">
        <v>1580</v>
      </c>
      <c r="N153" s="23" t="s">
        <v>1581</v>
      </c>
      <c r="O153" s="23">
        <v>16</v>
      </c>
      <c r="P153" s="23">
        <v>13</v>
      </c>
      <c r="Q153" s="23" t="s">
        <v>5572</v>
      </c>
      <c r="R153" s="23">
        <v>16</v>
      </c>
      <c r="S153" s="23" t="s">
        <v>1583</v>
      </c>
      <c r="T153" s="23" t="s">
        <v>119</v>
      </c>
      <c r="U153" s="23" t="s">
        <v>119</v>
      </c>
      <c r="V153" s="23" t="s">
        <v>5586</v>
      </c>
      <c r="W153" s="206" t="str">
        <f>IFERROR(VLOOKUP(A153,'6-开班明细表'!A:M,8,0),"")</f>
        <v/>
      </c>
      <c r="X153" s="206" t="str">
        <f>IFERROR(VLOOKUP(A153,'6-开班明细表'!A:M,9,0),"")</f>
        <v/>
      </c>
      <c r="Y153" s="206" t="str">
        <f>IFERROR(VLOOKUP(A153,'6-开班明细表'!A:M,10,0),"")</f>
        <v/>
      </c>
      <c r="Z153">
        <f t="shared" si="29"/>
        <v>0</v>
      </c>
      <c r="AA153" t="str">
        <f t="shared" si="30"/>
        <v>张洁华</v>
      </c>
      <c r="AB153" t="str">
        <f t="shared" si="31"/>
        <v>盛佩佩</v>
      </c>
      <c r="AC153" t="str">
        <f t="shared" si="32"/>
        <v>VladeyC</v>
      </c>
      <c r="AD153" t="str">
        <f t="shared" si="33"/>
        <v>VladeyC</v>
      </c>
      <c r="AE153" t="str">
        <f t="shared" si="34"/>
        <v>盛佩佩</v>
      </c>
      <c r="AF153">
        <f t="shared" si="35"/>
        <v>7</v>
      </c>
      <c r="AG153">
        <f t="shared" si="36"/>
        <v>7</v>
      </c>
      <c r="AH153" s="27">
        <f t="shared" si="37"/>
        <v>42741</v>
      </c>
      <c r="AI153" t="str">
        <f t="shared" si="28"/>
        <v>周六上午</v>
      </c>
      <c r="AJ153" t="str">
        <f t="shared" si="38"/>
        <v>P01</v>
      </c>
      <c r="AK153" s="19" t="str">
        <f>IFERROR(IF(IFERROR(FIND("一",C153),0)&gt;0,"一对一",VLOOKUP(AJ153,班级编码!A:L,8,0)),"")</f>
        <v>小初部</v>
      </c>
      <c r="AL153" t="str">
        <f t="shared" si="39"/>
        <v>周六</v>
      </c>
      <c r="AM153" t="str">
        <f t="shared" si="40"/>
        <v>09</v>
      </c>
    </row>
    <row r="154" spans="1:39">
      <c r="A154" s="23" t="s">
        <v>5465</v>
      </c>
      <c r="B154" s="23" t="s">
        <v>1623</v>
      </c>
      <c r="C154" s="23" t="s">
        <v>1175</v>
      </c>
      <c r="D154" s="23" t="s">
        <v>5403</v>
      </c>
      <c r="E154" s="23" t="s">
        <v>11</v>
      </c>
      <c r="F154" s="23" t="s">
        <v>5351</v>
      </c>
      <c r="G154" s="23">
        <v>42614</v>
      </c>
      <c r="H154" s="23" t="s">
        <v>11</v>
      </c>
      <c r="I154" s="23">
        <v>42916.666666666664</v>
      </c>
      <c r="J154" s="23">
        <v>42735</v>
      </c>
      <c r="K154" s="23" t="s">
        <v>5466</v>
      </c>
      <c r="L154" s="23" t="s">
        <v>1579</v>
      </c>
      <c r="M154" s="23" t="s">
        <v>1580</v>
      </c>
      <c r="N154" s="23" t="s">
        <v>1581</v>
      </c>
      <c r="O154" s="23">
        <v>16</v>
      </c>
      <c r="P154" s="23">
        <v>12</v>
      </c>
      <c r="Q154" s="23" t="s">
        <v>5368</v>
      </c>
      <c r="R154" s="23">
        <v>200</v>
      </c>
      <c r="S154" s="23" t="s">
        <v>1583</v>
      </c>
      <c r="T154" s="23" t="s">
        <v>139</v>
      </c>
      <c r="U154" s="23" t="s">
        <v>139</v>
      </c>
      <c r="V154" s="23" t="s">
        <v>5586</v>
      </c>
      <c r="W154" s="206" t="str">
        <f>IFERROR(VLOOKUP(A154,'6-开班明细表'!A:M,8,0),"")</f>
        <v/>
      </c>
      <c r="X154" s="206" t="str">
        <f>IFERROR(VLOOKUP(A154,'6-开班明细表'!A:M,9,0),"")</f>
        <v/>
      </c>
      <c r="Y154" s="206" t="str">
        <f>IFERROR(VLOOKUP(A154,'6-开班明细表'!A:M,10,0),"")</f>
        <v/>
      </c>
      <c r="Z154">
        <f t="shared" si="29"/>
        <v>0</v>
      </c>
      <c r="AA154" t="str">
        <f t="shared" si="30"/>
        <v>陆小红</v>
      </c>
      <c r="AB154" t="str">
        <f t="shared" si="31"/>
        <v>邓洋城</v>
      </c>
      <c r="AC154" t="str">
        <f t="shared" si="32"/>
        <v>VladeyC</v>
      </c>
      <c r="AD154" t="str">
        <f t="shared" si="33"/>
        <v>VladeyC</v>
      </c>
      <c r="AE154" t="str">
        <f t="shared" si="34"/>
        <v>邓洋城</v>
      </c>
      <c r="AF154">
        <f t="shared" si="35"/>
        <v>7</v>
      </c>
      <c r="AG154">
        <f t="shared" si="36"/>
        <v>7</v>
      </c>
      <c r="AH154" s="27">
        <f t="shared" si="37"/>
        <v>44014</v>
      </c>
      <c r="AI154" t="str">
        <f t="shared" si="28"/>
        <v>周五下午</v>
      </c>
      <c r="AJ154" t="str">
        <f t="shared" si="38"/>
        <v>P1B</v>
      </c>
      <c r="AK154" s="19" t="str">
        <f>IFERROR(IF(IFERROR(FIND("一",C154),0)&gt;0,"一对一",VLOOKUP(AJ154,班级编码!A:L,8,0)),"")</f>
        <v>小初部</v>
      </c>
      <c r="AL154" t="str">
        <f t="shared" si="39"/>
        <v>周五</v>
      </c>
      <c r="AM154" t="str">
        <f t="shared" si="40"/>
        <v>16</v>
      </c>
    </row>
    <row r="155" spans="1:39">
      <c r="A155" s="23" t="s">
        <v>5617</v>
      </c>
      <c r="B155" s="23" t="s">
        <v>1623</v>
      </c>
      <c r="C155" s="23" t="s">
        <v>1175</v>
      </c>
      <c r="D155" s="23" t="s">
        <v>5521</v>
      </c>
      <c r="E155" s="23" t="s">
        <v>11</v>
      </c>
      <c r="F155" s="23" t="s">
        <v>11</v>
      </c>
      <c r="G155" s="23">
        <v>42705</v>
      </c>
      <c r="H155" s="23" t="s">
        <v>11</v>
      </c>
      <c r="I155" s="23">
        <v>42790.666666666664</v>
      </c>
      <c r="J155" s="23">
        <v>42735</v>
      </c>
      <c r="K155" s="23" t="s">
        <v>5466</v>
      </c>
      <c r="L155" s="23" t="s">
        <v>1579</v>
      </c>
      <c r="M155" s="23" t="s">
        <v>1580</v>
      </c>
      <c r="N155" s="23" t="s">
        <v>1581</v>
      </c>
      <c r="O155" s="23">
        <v>16</v>
      </c>
      <c r="P155" s="23">
        <v>12</v>
      </c>
      <c r="Q155" s="23" t="s">
        <v>5368</v>
      </c>
      <c r="R155" s="23">
        <v>16</v>
      </c>
      <c r="S155" s="23" t="s">
        <v>1583</v>
      </c>
      <c r="T155" s="23" t="s">
        <v>117</v>
      </c>
      <c r="U155" s="23" t="s">
        <v>117</v>
      </c>
      <c r="V155" s="23" t="s">
        <v>5586</v>
      </c>
      <c r="W155" s="206" t="str">
        <f>IFERROR(VLOOKUP(A155,'6-开班明细表'!A:M,8,0),"")</f>
        <v/>
      </c>
      <c r="X155" s="206" t="str">
        <f>IFERROR(VLOOKUP(A155,'6-开班明细表'!A:M,9,0),"")</f>
        <v/>
      </c>
      <c r="Y155" s="206" t="str">
        <f>IFERROR(VLOOKUP(A155,'6-开班明细表'!A:M,10,0),"")</f>
        <v/>
      </c>
      <c r="Z155">
        <f t="shared" si="29"/>
        <v>0</v>
      </c>
      <c r="AA155" t="str">
        <f t="shared" si="30"/>
        <v>邓洋城</v>
      </c>
      <c r="AB155" t="str">
        <f t="shared" si="31"/>
        <v>张洁华</v>
      </c>
      <c r="AC155" t="str">
        <f t="shared" si="32"/>
        <v>AngelC</v>
      </c>
      <c r="AD155" t="str">
        <f t="shared" si="33"/>
        <v>张洁华</v>
      </c>
      <c r="AE155" t="str">
        <f t="shared" si="34"/>
        <v>AngelC</v>
      </c>
      <c r="AF155">
        <f t="shared" si="35"/>
        <v>3</v>
      </c>
      <c r="AG155">
        <f t="shared" si="36"/>
        <v>6</v>
      </c>
      <c r="AH155" s="27">
        <f t="shared" si="37"/>
        <v>42817</v>
      </c>
      <c r="AI155" t="str">
        <f t="shared" si="28"/>
        <v>周五下午</v>
      </c>
      <c r="AJ155" t="str">
        <f t="shared" si="38"/>
        <v>P1B</v>
      </c>
      <c r="AK155" s="19" t="str">
        <f>IFERROR(IF(IFERROR(FIND("一",C155),0)&gt;0,"一对一",VLOOKUP(AJ155,班级编码!A:L,8,0)),"")</f>
        <v>小初部</v>
      </c>
      <c r="AL155" t="str">
        <f t="shared" si="39"/>
        <v>周五</v>
      </c>
      <c r="AM155" t="str">
        <f t="shared" si="40"/>
        <v>16</v>
      </c>
    </row>
    <row r="156" spans="1:39">
      <c r="A156" s="23" t="s">
        <v>5618</v>
      </c>
      <c r="B156" s="23" t="s">
        <v>1623</v>
      </c>
      <c r="C156" s="23" t="s">
        <v>1175</v>
      </c>
      <c r="D156" s="23" t="s">
        <v>5537</v>
      </c>
      <c r="E156" s="23" t="s">
        <v>11</v>
      </c>
      <c r="F156" s="23" t="s">
        <v>5401</v>
      </c>
      <c r="G156" s="23">
        <v>42702</v>
      </c>
      <c r="H156" s="23" t="s">
        <v>11</v>
      </c>
      <c r="I156" s="23">
        <v>42790.666666666664</v>
      </c>
      <c r="J156" s="23">
        <v>42790</v>
      </c>
      <c r="K156" s="23" t="s">
        <v>5491</v>
      </c>
      <c r="L156" s="23" t="s">
        <v>1579</v>
      </c>
      <c r="M156" s="23" t="s">
        <v>1580</v>
      </c>
      <c r="N156" s="23" t="s">
        <v>1581</v>
      </c>
      <c r="O156" s="23">
        <v>16</v>
      </c>
      <c r="P156" s="23">
        <v>13</v>
      </c>
      <c r="Q156" s="23" t="s">
        <v>5572</v>
      </c>
      <c r="R156" s="23">
        <v>0</v>
      </c>
      <c r="S156" s="23" t="s">
        <v>1583</v>
      </c>
      <c r="T156" s="23" t="s">
        <v>119</v>
      </c>
      <c r="U156" s="23" t="s">
        <v>119</v>
      </c>
      <c r="V156" s="23" t="s">
        <v>5586</v>
      </c>
      <c r="W156" s="206" t="str">
        <f>IFERROR(VLOOKUP(A156,'6-开班明细表'!A:M,8,0),"")</f>
        <v/>
      </c>
      <c r="X156" s="206" t="str">
        <f>IFERROR(VLOOKUP(A156,'6-开班明细表'!A:M,9,0),"")</f>
        <v/>
      </c>
      <c r="Y156" s="206" t="str">
        <f>IFERROR(VLOOKUP(A156,'6-开班明细表'!A:M,10,0),"")</f>
        <v/>
      </c>
      <c r="Z156">
        <f t="shared" si="29"/>
        <v>0</v>
      </c>
      <c r="AA156" t="str">
        <f t="shared" si="30"/>
        <v>盛佩佩</v>
      </c>
      <c r="AB156" t="str">
        <f t="shared" si="31"/>
        <v>邓洋城</v>
      </c>
      <c r="AC156" t="str">
        <f t="shared" si="32"/>
        <v>VladeyC</v>
      </c>
      <c r="AD156" t="str">
        <f t="shared" si="33"/>
        <v>邓洋城</v>
      </c>
      <c r="AE156" t="str">
        <f t="shared" si="34"/>
        <v>VladeyC</v>
      </c>
      <c r="AF156">
        <f t="shared" si="35"/>
        <v>3</v>
      </c>
      <c r="AG156">
        <f t="shared" si="36"/>
        <v>6</v>
      </c>
      <c r="AH156" s="27">
        <f t="shared" si="37"/>
        <v>42702</v>
      </c>
      <c r="AI156" t="str">
        <f t="shared" si="28"/>
        <v>周五下午</v>
      </c>
      <c r="AJ156" t="str">
        <f t="shared" si="38"/>
        <v>P1A</v>
      </c>
      <c r="AK156" s="19" t="str">
        <f>IFERROR(IF(IFERROR(FIND("一",C156),0)&gt;0,"一对一",VLOOKUP(AJ156,班级编码!A:L,8,0)),"")</f>
        <v>小初部</v>
      </c>
      <c r="AL156" t="str">
        <f t="shared" si="39"/>
        <v>周五</v>
      </c>
      <c r="AM156" t="str">
        <f t="shared" si="40"/>
        <v>16</v>
      </c>
    </row>
    <row r="157" spans="1:39">
      <c r="A157" s="23" t="s">
        <v>5619</v>
      </c>
      <c r="B157" s="23" t="s">
        <v>1623</v>
      </c>
      <c r="C157" s="23" t="s">
        <v>1175</v>
      </c>
      <c r="D157" s="23" t="s">
        <v>5403</v>
      </c>
      <c r="E157" s="23" t="s">
        <v>11</v>
      </c>
      <c r="F157" s="23" t="s">
        <v>11</v>
      </c>
      <c r="G157" s="23">
        <v>42705</v>
      </c>
      <c r="H157" s="23" t="s">
        <v>11</v>
      </c>
      <c r="I157" s="23">
        <v>42790.666666666664</v>
      </c>
      <c r="J157" s="23">
        <v>42735</v>
      </c>
      <c r="K157" s="23" t="s">
        <v>5466</v>
      </c>
      <c r="L157" s="23" t="s">
        <v>1579</v>
      </c>
      <c r="M157" s="23" t="s">
        <v>1580</v>
      </c>
      <c r="N157" s="23" t="s">
        <v>1581</v>
      </c>
      <c r="O157" s="23">
        <v>0</v>
      </c>
      <c r="P157" s="23">
        <v>13</v>
      </c>
      <c r="Q157" s="23" t="s">
        <v>1582</v>
      </c>
      <c r="R157" s="23">
        <v>0</v>
      </c>
      <c r="S157" s="23" t="s">
        <v>1583</v>
      </c>
      <c r="T157" s="23" t="s">
        <v>119</v>
      </c>
      <c r="U157" s="23" t="s">
        <v>119</v>
      </c>
      <c r="V157" s="23" t="s">
        <v>5586</v>
      </c>
      <c r="W157" s="206" t="str">
        <f>IFERROR(VLOOKUP(A157,'6-开班明细表'!A:M,8,0),"")</f>
        <v/>
      </c>
      <c r="X157" s="206" t="str">
        <f>IFERROR(VLOOKUP(A157,'6-开班明细表'!A:M,9,0),"")</f>
        <v/>
      </c>
      <c r="Y157" s="206" t="str">
        <f>IFERROR(VLOOKUP(A157,'6-开班明细表'!A:M,10,0),"")</f>
        <v/>
      </c>
      <c r="Z157">
        <f t="shared" si="29"/>
        <v>0</v>
      </c>
      <c r="AA157" t="str">
        <f t="shared" si="30"/>
        <v>陆小红</v>
      </c>
      <c r="AB157" t="str">
        <f t="shared" si="31"/>
        <v>邓洋城</v>
      </c>
      <c r="AC157" t="str">
        <f t="shared" si="32"/>
        <v>VladeyC</v>
      </c>
      <c r="AD157" t="str">
        <f t="shared" si="33"/>
        <v>VladeyC</v>
      </c>
      <c r="AE157" t="str">
        <f t="shared" si="34"/>
        <v>邓洋城</v>
      </c>
      <c r="AF157">
        <f t="shared" si="35"/>
        <v>7</v>
      </c>
      <c r="AG157">
        <f t="shared" si="36"/>
        <v>7</v>
      </c>
      <c r="AH157" s="27">
        <f t="shared" si="37"/>
        <v>42705</v>
      </c>
      <c r="AI157" t="str">
        <f t="shared" si="28"/>
        <v>周五下午</v>
      </c>
      <c r="AJ157" t="str">
        <f t="shared" si="38"/>
        <v>P2A</v>
      </c>
      <c r="AK157" s="19" t="str">
        <f>IFERROR(IF(IFERROR(FIND("一",C157),0)&gt;0,"一对一",VLOOKUP(AJ157,班级编码!A:L,8,0)),"")</f>
        <v>小初部</v>
      </c>
      <c r="AL157" t="str">
        <f t="shared" si="39"/>
        <v>周五</v>
      </c>
      <c r="AM157" t="str">
        <f t="shared" si="40"/>
        <v>16</v>
      </c>
    </row>
    <row r="158" spans="1:39">
      <c r="A158" s="23" t="s">
        <v>5620</v>
      </c>
      <c r="B158" s="23" t="s">
        <v>1623</v>
      </c>
      <c r="C158" s="23" t="s">
        <v>1175</v>
      </c>
      <c r="D158" s="23" t="s">
        <v>5621</v>
      </c>
      <c r="E158" s="23" t="s">
        <v>11</v>
      </c>
      <c r="F158" s="23" t="s">
        <v>11</v>
      </c>
      <c r="G158" s="23">
        <v>42705</v>
      </c>
      <c r="H158" s="23" t="s">
        <v>11</v>
      </c>
      <c r="I158" s="23">
        <v>42755.666666666664</v>
      </c>
      <c r="J158" s="23">
        <v>42735</v>
      </c>
      <c r="K158" s="23" t="s">
        <v>5466</v>
      </c>
      <c r="L158" s="23" t="s">
        <v>1579</v>
      </c>
      <c r="M158" s="23" t="s">
        <v>1580</v>
      </c>
      <c r="N158" s="23" t="s">
        <v>1581</v>
      </c>
      <c r="O158" s="23">
        <v>0</v>
      </c>
      <c r="P158" s="23">
        <v>0</v>
      </c>
      <c r="Q158" s="23" t="s">
        <v>1582</v>
      </c>
      <c r="R158" s="23">
        <v>0</v>
      </c>
      <c r="S158" s="23" t="s">
        <v>1583</v>
      </c>
      <c r="T158" s="23" t="s">
        <v>117</v>
      </c>
      <c r="U158" s="23" t="s">
        <v>117</v>
      </c>
      <c r="V158" s="23" t="s">
        <v>5586</v>
      </c>
      <c r="W158" s="206" t="str">
        <f>IFERROR(VLOOKUP(A158,'6-开班明细表'!A:M,8,0),"")</f>
        <v/>
      </c>
      <c r="X158" s="206" t="str">
        <f>IFERROR(VLOOKUP(A158,'6-开班明细表'!A:M,9,0),"")</f>
        <v/>
      </c>
      <c r="Y158" s="206" t="str">
        <f>IFERROR(VLOOKUP(A158,'6-开班明细表'!A:M,10,0),"")</f>
        <v/>
      </c>
      <c r="Z158">
        <f t="shared" si="29"/>
        <v>0</v>
      </c>
      <c r="AA158" t="str">
        <f t="shared" si="30"/>
        <v>邓洋城</v>
      </c>
      <c r="AB158" t="str">
        <f t="shared" si="31"/>
        <v>小初外教</v>
      </c>
      <c r="AC158" t="str">
        <f t="shared" si="32"/>
        <v/>
      </c>
      <c r="AD158" t="str">
        <f t="shared" si="33"/>
        <v>小初外教</v>
      </c>
      <c r="AE158" t="str">
        <f t="shared" si="34"/>
        <v/>
      </c>
      <c r="AF158">
        <f t="shared" si="35"/>
        <v>4</v>
      </c>
      <c r="AG158">
        <f t="shared" si="36"/>
        <v>8</v>
      </c>
      <c r="AH158" s="27">
        <f t="shared" si="37"/>
        <v>42705</v>
      </c>
      <c r="AI158" t="str">
        <f t="shared" si="28"/>
        <v>周五下午</v>
      </c>
      <c r="AJ158" t="str">
        <f t="shared" si="38"/>
        <v>P3A</v>
      </c>
      <c r="AK158" s="19" t="str">
        <f>IFERROR(IF(IFERROR(FIND("一",C158),0)&gt;0,"一对一",VLOOKUP(AJ158,班级编码!A:L,8,0)),"")</f>
        <v>小高部</v>
      </c>
      <c r="AL158" t="str">
        <f t="shared" si="39"/>
        <v>周五</v>
      </c>
      <c r="AM158" t="str">
        <f t="shared" si="40"/>
        <v>16</v>
      </c>
    </row>
    <row r="159" spans="1:39">
      <c r="A159" s="23" t="s">
        <v>5622</v>
      </c>
      <c r="B159" s="23" t="s">
        <v>1623</v>
      </c>
      <c r="C159" s="23" t="s">
        <v>1175</v>
      </c>
      <c r="D159" s="23" t="s">
        <v>5523</v>
      </c>
      <c r="E159" s="23" t="s">
        <v>11</v>
      </c>
      <c r="F159" s="23" t="s">
        <v>11</v>
      </c>
      <c r="G159" s="23">
        <v>42705</v>
      </c>
      <c r="H159" s="23" t="s">
        <v>11</v>
      </c>
      <c r="I159" s="23">
        <v>42790.666666666664</v>
      </c>
      <c r="J159" s="23">
        <v>42735</v>
      </c>
      <c r="K159" s="23" t="s">
        <v>5466</v>
      </c>
      <c r="L159" s="23" t="s">
        <v>1579</v>
      </c>
      <c r="M159" s="23" t="s">
        <v>1580</v>
      </c>
      <c r="N159" s="23" t="s">
        <v>1581</v>
      </c>
      <c r="O159" s="23">
        <v>0</v>
      </c>
      <c r="P159" s="23">
        <v>9</v>
      </c>
      <c r="Q159" s="23" t="s">
        <v>1582</v>
      </c>
      <c r="R159" s="23">
        <v>0</v>
      </c>
      <c r="S159" s="23" t="s">
        <v>1583</v>
      </c>
      <c r="T159" s="23" t="s">
        <v>118</v>
      </c>
      <c r="U159" s="23" t="s">
        <v>118</v>
      </c>
      <c r="V159" s="23" t="s">
        <v>5586</v>
      </c>
      <c r="W159" s="206" t="str">
        <f>IFERROR(VLOOKUP(A159,'6-开班明细表'!A:M,8,0),"")</f>
        <v/>
      </c>
      <c r="X159" s="206" t="str">
        <f>IFERROR(VLOOKUP(A159,'6-开班明细表'!A:M,9,0),"")</f>
        <v/>
      </c>
      <c r="Y159" s="206" t="str">
        <f>IFERROR(VLOOKUP(A159,'6-开班明细表'!A:M,10,0),"")</f>
        <v/>
      </c>
      <c r="Z159">
        <f t="shared" si="29"/>
        <v>0</v>
      </c>
      <c r="AA159" t="str">
        <f t="shared" si="30"/>
        <v>黄小舟</v>
      </c>
      <c r="AB159" t="str">
        <f t="shared" si="31"/>
        <v>陈明君</v>
      </c>
      <c r="AC159" t="str">
        <f t="shared" si="32"/>
        <v>Yanis</v>
      </c>
      <c r="AD159" t="str">
        <f t="shared" si="33"/>
        <v>陈明君</v>
      </c>
      <c r="AE159" t="str">
        <f t="shared" si="34"/>
        <v>Yanis</v>
      </c>
      <c r="AF159">
        <f t="shared" si="35"/>
        <v>3</v>
      </c>
      <c r="AG159">
        <f t="shared" si="36"/>
        <v>6</v>
      </c>
      <c r="AH159" s="27">
        <f t="shared" si="37"/>
        <v>42705</v>
      </c>
      <c r="AI159" t="str">
        <f t="shared" si="28"/>
        <v>周五下午</v>
      </c>
      <c r="AJ159" t="str">
        <f t="shared" si="38"/>
        <v>P3B</v>
      </c>
      <c r="AK159" s="19" t="str">
        <f>IFERROR(IF(IFERROR(FIND("一",C159),0)&gt;0,"一对一",VLOOKUP(AJ159,班级编码!A:L,8,0)),"")</f>
        <v>小高部</v>
      </c>
      <c r="AL159" t="str">
        <f t="shared" si="39"/>
        <v>周五</v>
      </c>
      <c r="AM159" t="str">
        <f t="shared" si="40"/>
        <v>16</v>
      </c>
    </row>
    <row r="160" spans="1:39" s="19" customFormat="1">
      <c r="A160" s="23" t="s">
        <v>5623</v>
      </c>
      <c r="B160" s="23" t="s">
        <v>1623</v>
      </c>
      <c r="C160" s="23" t="s">
        <v>1175</v>
      </c>
      <c r="D160" s="23" t="s">
        <v>5567</v>
      </c>
      <c r="E160" s="23" t="s">
        <v>11</v>
      </c>
      <c r="F160" s="23" t="s">
        <v>11</v>
      </c>
      <c r="G160" s="23">
        <v>42705</v>
      </c>
      <c r="H160" s="23" t="s">
        <v>11</v>
      </c>
      <c r="I160" s="23">
        <v>42811.666666666664</v>
      </c>
      <c r="J160" s="23">
        <v>42735</v>
      </c>
      <c r="K160" s="23" t="s">
        <v>5466</v>
      </c>
      <c r="L160" s="23" t="s">
        <v>1579</v>
      </c>
      <c r="M160" s="23" t="s">
        <v>1580</v>
      </c>
      <c r="N160" s="23" t="s">
        <v>1581</v>
      </c>
      <c r="O160" s="23">
        <v>0</v>
      </c>
      <c r="P160" s="23">
        <v>6</v>
      </c>
      <c r="Q160" s="23" t="s">
        <v>1582</v>
      </c>
      <c r="R160" s="23">
        <v>0</v>
      </c>
      <c r="S160" s="23" t="s">
        <v>1583</v>
      </c>
      <c r="T160" s="23" t="s">
        <v>121</v>
      </c>
      <c r="U160" s="23" t="s">
        <v>121</v>
      </c>
      <c r="V160" s="23" t="s">
        <v>5586</v>
      </c>
      <c r="W160" s="206"/>
      <c r="X160" s="206"/>
      <c r="Y160" s="206"/>
      <c r="AH160" s="27"/>
    </row>
    <row r="161" spans="1:34" s="19" customFormat="1">
      <c r="A161" s="23" t="s">
        <v>5624</v>
      </c>
      <c r="B161" s="23" t="s">
        <v>1623</v>
      </c>
      <c r="C161" s="23" t="s">
        <v>1175</v>
      </c>
      <c r="D161" s="23" t="s">
        <v>5571</v>
      </c>
      <c r="E161" s="23" t="s">
        <v>11</v>
      </c>
      <c r="F161" s="23" t="s">
        <v>11</v>
      </c>
      <c r="G161" s="23">
        <v>42545</v>
      </c>
      <c r="H161" s="23" t="s">
        <v>11</v>
      </c>
      <c r="I161" s="23">
        <v>42818.6875</v>
      </c>
      <c r="J161" s="23">
        <v>42622</v>
      </c>
      <c r="K161" s="23" t="s">
        <v>5625</v>
      </c>
      <c r="L161" s="23" t="s">
        <v>1579</v>
      </c>
      <c r="M161" s="23" t="s">
        <v>1580</v>
      </c>
      <c r="N161" s="23" t="s">
        <v>1581</v>
      </c>
      <c r="O161" s="23">
        <v>16</v>
      </c>
      <c r="P161" s="23">
        <v>10</v>
      </c>
      <c r="Q161" s="23" t="s">
        <v>5388</v>
      </c>
      <c r="R161" s="23">
        <v>16</v>
      </c>
      <c r="S161" s="23" t="s">
        <v>1583</v>
      </c>
      <c r="T161" s="23" t="s">
        <v>121</v>
      </c>
      <c r="U161" s="23" t="s">
        <v>121</v>
      </c>
      <c r="V161" s="23" t="s">
        <v>5586</v>
      </c>
      <c r="W161" s="206"/>
      <c r="X161" s="206"/>
      <c r="Y161" s="206"/>
      <c r="AH161" s="27"/>
    </row>
    <row r="162" spans="1:34" s="19" customFormat="1">
      <c r="A162" s="23" t="s">
        <v>5626</v>
      </c>
      <c r="B162" s="23" t="s">
        <v>1623</v>
      </c>
      <c r="C162" s="23" t="s">
        <v>5627</v>
      </c>
      <c r="D162" s="23" t="s">
        <v>5628</v>
      </c>
      <c r="E162" s="23" t="s">
        <v>11</v>
      </c>
      <c r="F162" s="23" t="s">
        <v>11</v>
      </c>
      <c r="G162" s="23">
        <v>42623</v>
      </c>
      <c r="H162" s="23" t="s">
        <v>11</v>
      </c>
      <c r="I162" s="23" t="s">
        <v>11</v>
      </c>
      <c r="J162" s="23">
        <v>43169</v>
      </c>
      <c r="K162" s="23" t="s">
        <v>5458</v>
      </c>
      <c r="L162" s="23" t="s">
        <v>5629</v>
      </c>
      <c r="M162" s="23" t="s">
        <v>1580</v>
      </c>
      <c r="N162" s="23" t="s">
        <v>1581</v>
      </c>
      <c r="O162" s="23">
        <v>16</v>
      </c>
      <c r="P162" s="23">
        <v>0</v>
      </c>
      <c r="Q162" s="23" t="s">
        <v>1582</v>
      </c>
      <c r="R162" s="23">
        <v>20</v>
      </c>
      <c r="S162" s="23" t="s">
        <v>1583</v>
      </c>
      <c r="T162" s="23" t="s">
        <v>1584</v>
      </c>
      <c r="U162" s="23" t="s">
        <v>1584</v>
      </c>
      <c r="V162" s="23" t="s">
        <v>5586</v>
      </c>
      <c r="W162" s="206"/>
      <c r="X162" s="206"/>
      <c r="Y162" s="206"/>
      <c r="AH162" s="27"/>
    </row>
    <row r="163" spans="1:34" s="19" customFormat="1">
      <c r="A163" s="23" t="s">
        <v>5487</v>
      </c>
      <c r="B163" s="23" t="s">
        <v>1623</v>
      </c>
      <c r="C163" s="23" t="s">
        <v>452</v>
      </c>
      <c r="D163" s="23" t="s">
        <v>5488</v>
      </c>
      <c r="E163" s="23" t="s">
        <v>11</v>
      </c>
      <c r="F163" s="23" t="s">
        <v>5395</v>
      </c>
      <c r="G163" s="23">
        <v>42705</v>
      </c>
      <c r="H163" s="23" t="s">
        <v>11</v>
      </c>
      <c r="I163" s="23">
        <v>42911.604166666664</v>
      </c>
      <c r="J163" s="23">
        <v>42735</v>
      </c>
      <c r="K163" s="23" t="s">
        <v>5391</v>
      </c>
      <c r="L163" s="23" t="s">
        <v>1579</v>
      </c>
      <c r="M163" s="23" t="s">
        <v>1580</v>
      </c>
      <c r="N163" s="23" t="s">
        <v>1581</v>
      </c>
      <c r="O163" s="23">
        <v>16</v>
      </c>
      <c r="P163" s="23">
        <v>12</v>
      </c>
      <c r="Q163" s="23" t="s">
        <v>5368</v>
      </c>
      <c r="R163" s="23">
        <v>16</v>
      </c>
      <c r="S163" s="23" t="s">
        <v>1583</v>
      </c>
      <c r="T163" s="23" t="s">
        <v>280</v>
      </c>
      <c r="U163" s="23" t="s">
        <v>280</v>
      </c>
      <c r="V163" s="23" t="s">
        <v>5586</v>
      </c>
      <c r="W163" s="206"/>
      <c r="X163" s="206"/>
      <c r="Y163" s="206"/>
      <c r="AH163" s="27"/>
    </row>
    <row r="164" spans="1:34" s="19" customFormat="1">
      <c r="A164" s="23" t="s">
        <v>5493</v>
      </c>
      <c r="B164" s="23" t="s">
        <v>1623</v>
      </c>
      <c r="C164" s="23" t="s">
        <v>464</v>
      </c>
      <c r="D164" s="23" t="s">
        <v>5494</v>
      </c>
      <c r="E164" s="23" t="s">
        <v>11</v>
      </c>
      <c r="F164" s="23" t="s">
        <v>5454</v>
      </c>
      <c r="G164" s="23">
        <v>42705</v>
      </c>
      <c r="H164" s="23" t="s">
        <v>11</v>
      </c>
      <c r="I164" s="23">
        <v>42911.375</v>
      </c>
      <c r="J164" s="23">
        <v>42767</v>
      </c>
      <c r="K164" s="23" t="s">
        <v>5495</v>
      </c>
      <c r="L164" s="23" t="s">
        <v>5450</v>
      </c>
      <c r="M164" s="23" t="s">
        <v>5451</v>
      </c>
      <c r="N164" s="23" t="s">
        <v>1581</v>
      </c>
      <c r="O164" s="23">
        <v>16</v>
      </c>
      <c r="P164" s="23">
        <v>9</v>
      </c>
      <c r="Q164" s="23" t="s">
        <v>5363</v>
      </c>
      <c r="R164" s="23">
        <v>21</v>
      </c>
      <c r="S164" s="23" t="s">
        <v>1583</v>
      </c>
      <c r="T164" s="23" t="s">
        <v>253</v>
      </c>
      <c r="U164" s="23" t="s">
        <v>253</v>
      </c>
      <c r="V164" s="23" t="s">
        <v>5586</v>
      </c>
      <c r="W164" s="206"/>
      <c r="X164" s="206"/>
      <c r="Y164" s="206"/>
      <c r="AH164" s="27"/>
    </row>
    <row r="165" spans="1:34" s="19" customFormat="1">
      <c r="A165" s="23" t="s">
        <v>5630</v>
      </c>
      <c r="B165" s="23" t="s">
        <v>1623</v>
      </c>
      <c r="C165" s="23" t="s">
        <v>452</v>
      </c>
      <c r="D165" s="23" t="s">
        <v>5543</v>
      </c>
      <c r="E165" s="23" t="s">
        <v>11</v>
      </c>
      <c r="F165" s="23" t="s">
        <v>11</v>
      </c>
      <c r="G165" s="23">
        <v>42705</v>
      </c>
      <c r="H165" s="23" t="s">
        <v>11</v>
      </c>
      <c r="I165" s="23">
        <v>42812.375</v>
      </c>
      <c r="J165" s="23">
        <v>42735</v>
      </c>
      <c r="K165" s="23" t="s">
        <v>5377</v>
      </c>
      <c r="L165" s="23" t="s">
        <v>1579</v>
      </c>
      <c r="M165" s="23" t="s">
        <v>1580</v>
      </c>
      <c r="N165" s="23" t="s">
        <v>1581</v>
      </c>
      <c r="O165" s="23">
        <v>16</v>
      </c>
      <c r="P165" s="23">
        <v>11</v>
      </c>
      <c r="Q165" s="23" t="s">
        <v>5383</v>
      </c>
      <c r="R165" s="23">
        <v>16</v>
      </c>
      <c r="S165" s="23" t="s">
        <v>1583</v>
      </c>
      <c r="T165" s="23" t="s">
        <v>120</v>
      </c>
      <c r="U165" s="23" t="s">
        <v>120</v>
      </c>
      <c r="V165" s="23" t="s">
        <v>5586</v>
      </c>
      <c r="W165" s="206"/>
      <c r="X165" s="206"/>
      <c r="Y165" s="206"/>
      <c r="AH165" s="27"/>
    </row>
    <row r="166" spans="1:34" s="19" customFormat="1">
      <c r="A166" s="23" t="s">
        <v>5514</v>
      </c>
      <c r="B166" s="23" t="s">
        <v>1623</v>
      </c>
      <c r="C166" s="23" t="s">
        <v>461</v>
      </c>
      <c r="D166" s="23" t="s">
        <v>5515</v>
      </c>
      <c r="E166" s="23" t="s">
        <v>11</v>
      </c>
      <c r="F166" s="23" t="s">
        <v>5418</v>
      </c>
      <c r="G166" s="23">
        <v>42843</v>
      </c>
      <c r="H166" s="23" t="s">
        <v>11</v>
      </c>
      <c r="I166" s="23">
        <v>42916.666666666664</v>
      </c>
      <c r="J166" s="23">
        <v>42785</v>
      </c>
      <c r="K166" s="23" t="s">
        <v>5491</v>
      </c>
      <c r="L166" s="23" t="s">
        <v>5353</v>
      </c>
      <c r="M166" s="23" t="s">
        <v>1580</v>
      </c>
      <c r="N166" s="23" t="s">
        <v>1581</v>
      </c>
      <c r="O166" s="23">
        <v>0</v>
      </c>
      <c r="P166" s="23">
        <v>9</v>
      </c>
      <c r="Q166" s="23" t="s">
        <v>1582</v>
      </c>
      <c r="R166" s="23">
        <v>19</v>
      </c>
      <c r="S166" s="23" t="s">
        <v>1583</v>
      </c>
      <c r="T166" s="23" t="s">
        <v>131</v>
      </c>
      <c r="U166" s="23" t="s">
        <v>131</v>
      </c>
      <c r="V166" s="23" t="s">
        <v>5586</v>
      </c>
      <c r="W166" s="206"/>
      <c r="X166" s="206"/>
      <c r="Y166" s="206"/>
      <c r="AH166" s="27"/>
    </row>
    <row r="167" spans="1:34" s="19" customFormat="1">
      <c r="A167" s="23" t="s">
        <v>5518</v>
      </c>
      <c r="B167" s="23" t="s">
        <v>1623</v>
      </c>
      <c r="C167" s="23" t="s">
        <v>452</v>
      </c>
      <c r="D167" s="23" t="s">
        <v>5519</v>
      </c>
      <c r="E167" s="23" t="s">
        <v>11</v>
      </c>
      <c r="F167" s="23" t="s">
        <v>5382</v>
      </c>
      <c r="G167" s="23">
        <v>42798</v>
      </c>
      <c r="H167" s="23" t="s">
        <v>11</v>
      </c>
      <c r="I167" s="23">
        <v>42910.375</v>
      </c>
      <c r="J167" s="23">
        <v>43677</v>
      </c>
      <c r="K167" s="23" t="s">
        <v>5377</v>
      </c>
      <c r="L167" s="23" t="s">
        <v>1579</v>
      </c>
      <c r="M167" s="23" t="s">
        <v>1580</v>
      </c>
      <c r="N167" s="23" t="s">
        <v>1581</v>
      </c>
      <c r="O167" s="23">
        <v>0</v>
      </c>
      <c r="P167" s="23">
        <v>6</v>
      </c>
      <c r="Q167" s="23" t="s">
        <v>1582</v>
      </c>
      <c r="R167" s="23">
        <v>16</v>
      </c>
      <c r="S167" s="23" t="s">
        <v>1583</v>
      </c>
      <c r="T167" s="23" t="s">
        <v>120</v>
      </c>
      <c r="U167" s="23" t="s">
        <v>120</v>
      </c>
      <c r="V167" s="23" t="s">
        <v>5586</v>
      </c>
      <c r="W167" s="206"/>
      <c r="X167" s="206"/>
      <c r="Y167" s="206"/>
      <c r="AH167" s="27"/>
    </row>
    <row r="168" spans="1:34" s="19" customFormat="1">
      <c r="A168" s="23" t="s">
        <v>5522</v>
      </c>
      <c r="B168" s="23" t="s">
        <v>1623</v>
      </c>
      <c r="C168" s="23" t="s">
        <v>461</v>
      </c>
      <c r="D168" s="23" t="s">
        <v>5523</v>
      </c>
      <c r="E168" s="23" t="s">
        <v>11</v>
      </c>
      <c r="F168" s="23" t="s">
        <v>5361</v>
      </c>
      <c r="G168" s="23">
        <v>42797</v>
      </c>
      <c r="H168" s="23" t="s">
        <v>11</v>
      </c>
      <c r="I168" s="23">
        <v>42916.666666666664</v>
      </c>
      <c r="J168" s="23">
        <v>44291</v>
      </c>
      <c r="K168" s="23" t="s">
        <v>5491</v>
      </c>
      <c r="L168" s="23" t="s">
        <v>5353</v>
      </c>
      <c r="M168" s="23" t="s">
        <v>1580</v>
      </c>
      <c r="N168" s="23" t="s">
        <v>1581</v>
      </c>
      <c r="O168" s="23">
        <v>0</v>
      </c>
      <c r="P168" s="23">
        <v>8</v>
      </c>
      <c r="Q168" s="23" t="s">
        <v>1582</v>
      </c>
      <c r="R168" s="23">
        <v>19</v>
      </c>
      <c r="S168" s="23" t="s">
        <v>1583</v>
      </c>
      <c r="T168" s="23" t="s">
        <v>123</v>
      </c>
      <c r="U168" s="23" t="s">
        <v>123</v>
      </c>
      <c r="V168" s="23" t="s">
        <v>5586</v>
      </c>
      <c r="W168" s="206"/>
      <c r="X168" s="206"/>
      <c r="Y168" s="206"/>
      <c r="AH168" s="27"/>
    </row>
    <row r="169" spans="1:34" s="19" customFormat="1">
      <c r="A169" s="23" t="s">
        <v>5533</v>
      </c>
      <c r="B169" s="23" t="s">
        <v>1623</v>
      </c>
      <c r="C169" s="23" t="s">
        <v>461</v>
      </c>
      <c r="D169" s="23" t="s">
        <v>5534</v>
      </c>
      <c r="E169" s="23" t="s">
        <v>11</v>
      </c>
      <c r="F169" s="23" t="s">
        <v>5387</v>
      </c>
      <c r="G169" s="23">
        <v>42797</v>
      </c>
      <c r="H169" s="23" t="s">
        <v>11</v>
      </c>
      <c r="I169" s="23">
        <v>42916.583333333328</v>
      </c>
      <c r="J169" s="23">
        <v>44265</v>
      </c>
      <c r="K169" s="23" t="s">
        <v>5535</v>
      </c>
      <c r="L169" s="23" t="s">
        <v>5353</v>
      </c>
      <c r="M169" s="23" t="s">
        <v>1580</v>
      </c>
      <c r="N169" s="23" t="s">
        <v>1581</v>
      </c>
      <c r="O169" s="23">
        <v>0</v>
      </c>
      <c r="P169" s="23">
        <v>14</v>
      </c>
      <c r="Q169" s="23" t="s">
        <v>1582</v>
      </c>
      <c r="R169" s="23">
        <v>19</v>
      </c>
      <c r="S169" s="23" t="s">
        <v>1583</v>
      </c>
      <c r="T169" s="23" t="s">
        <v>123</v>
      </c>
      <c r="U169" s="23" t="s">
        <v>123</v>
      </c>
      <c r="V169" s="23" t="s">
        <v>5586</v>
      </c>
      <c r="W169" s="206"/>
      <c r="X169" s="206"/>
      <c r="Y169" s="206"/>
      <c r="AH169" s="27"/>
    </row>
    <row r="170" spans="1:34" s="19" customFormat="1">
      <c r="A170" s="23" t="s">
        <v>5536</v>
      </c>
      <c r="B170" s="23" t="s">
        <v>1623</v>
      </c>
      <c r="C170" s="23" t="s">
        <v>461</v>
      </c>
      <c r="D170" s="23" t="s">
        <v>5537</v>
      </c>
      <c r="E170" s="23" t="s">
        <v>11</v>
      </c>
      <c r="F170" s="23" t="s">
        <v>5401</v>
      </c>
      <c r="G170" s="23">
        <v>42797</v>
      </c>
      <c r="H170" s="23" t="s">
        <v>11</v>
      </c>
      <c r="I170" s="23">
        <v>42916.666666666664</v>
      </c>
      <c r="J170" s="23">
        <v>44265</v>
      </c>
      <c r="K170" s="23" t="s">
        <v>5491</v>
      </c>
      <c r="L170" s="23" t="s">
        <v>5353</v>
      </c>
      <c r="M170" s="23" t="s">
        <v>1580</v>
      </c>
      <c r="N170" s="23" t="s">
        <v>1581</v>
      </c>
      <c r="O170" s="23">
        <v>0</v>
      </c>
      <c r="P170" s="23">
        <v>14</v>
      </c>
      <c r="Q170" s="23" t="s">
        <v>1582</v>
      </c>
      <c r="R170" s="23">
        <v>19</v>
      </c>
      <c r="S170" s="23" t="s">
        <v>1583</v>
      </c>
      <c r="T170" s="23" t="s">
        <v>123</v>
      </c>
      <c r="U170" s="23" t="s">
        <v>123</v>
      </c>
      <c r="V170" s="23" t="s">
        <v>5586</v>
      </c>
      <c r="W170" s="206"/>
      <c r="X170" s="206"/>
      <c r="Y170" s="206"/>
      <c r="AH170" s="27"/>
    </row>
    <row r="171" spans="1:34" s="19" customFormat="1">
      <c r="A171" s="23" t="s">
        <v>5542</v>
      </c>
      <c r="B171" s="23" t="s">
        <v>1623</v>
      </c>
      <c r="C171" s="23" t="s">
        <v>452</v>
      </c>
      <c r="D171" s="23" t="s">
        <v>5543</v>
      </c>
      <c r="E171" s="23" t="s">
        <v>11</v>
      </c>
      <c r="F171" s="23" t="s">
        <v>5351</v>
      </c>
      <c r="G171" s="23">
        <v>42805</v>
      </c>
      <c r="H171" s="23" t="s">
        <v>11</v>
      </c>
      <c r="I171" s="23">
        <v>42910.604166666664</v>
      </c>
      <c r="J171" s="23">
        <v>44266</v>
      </c>
      <c r="K171" s="23" t="s">
        <v>5367</v>
      </c>
      <c r="L171" s="23" t="s">
        <v>1579</v>
      </c>
      <c r="M171" s="23" t="s">
        <v>1580</v>
      </c>
      <c r="N171" s="23" t="s">
        <v>1581</v>
      </c>
      <c r="O171" s="23">
        <v>16</v>
      </c>
      <c r="P171" s="23">
        <v>12</v>
      </c>
      <c r="Q171" s="23" t="s">
        <v>5368</v>
      </c>
      <c r="R171" s="23">
        <v>16</v>
      </c>
      <c r="S171" s="23" t="s">
        <v>1583</v>
      </c>
      <c r="T171" s="23" t="s">
        <v>119</v>
      </c>
      <c r="U171" s="23" t="s">
        <v>119</v>
      </c>
      <c r="V171" s="23" t="s">
        <v>5586</v>
      </c>
      <c r="W171" s="206"/>
      <c r="X171" s="206"/>
      <c r="Y171" s="206"/>
      <c r="AH171" s="27"/>
    </row>
    <row r="172" spans="1:34" s="19" customFormat="1">
      <c r="A172" s="23" t="s">
        <v>5546</v>
      </c>
      <c r="B172" s="23" t="s">
        <v>1623</v>
      </c>
      <c r="C172" s="23" t="s">
        <v>452</v>
      </c>
      <c r="D172" s="23" t="s">
        <v>5414</v>
      </c>
      <c r="E172" s="23" t="s">
        <v>11</v>
      </c>
      <c r="F172" s="23" t="s">
        <v>5415</v>
      </c>
      <c r="G172" s="23">
        <v>42805</v>
      </c>
      <c r="H172" s="23" t="s">
        <v>11</v>
      </c>
      <c r="I172" s="23">
        <v>42910.583333333328</v>
      </c>
      <c r="J172" s="23">
        <v>42896</v>
      </c>
      <c r="K172" s="23" t="s">
        <v>5432</v>
      </c>
      <c r="L172" s="23" t="s">
        <v>1579</v>
      </c>
      <c r="M172" s="23" t="s">
        <v>1580</v>
      </c>
      <c r="N172" s="23" t="s">
        <v>1581</v>
      </c>
      <c r="O172" s="23">
        <v>16</v>
      </c>
      <c r="P172" s="23">
        <v>12</v>
      </c>
      <c r="Q172" s="23" t="s">
        <v>5368</v>
      </c>
      <c r="R172" s="23">
        <v>16</v>
      </c>
      <c r="S172" s="23" t="s">
        <v>1583</v>
      </c>
      <c r="T172" s="23" t="s">
        <v>119</v>
      </c>
      <c r="U172" s="23" t="s">
        <v>119</v>
      </c>
      <c r="V172" s="23" t="s">
        <v>5586</v>
      </c>
      <c r="W172" s="206"/>
      <c r="X172" s="206"/>
      <c r="Y172" s="206"/>
      <c r="AH172" s="27"/>
    </row>
    <row r="173" spans="1:34" s="19" customFormat="1">
      <c r="A173" s="23" t="s">
        <v>5547</v>
      </c>
      <c r="B173" s="23" t="s">
        <v>1623</v>
      </c>
      <c r="C173" s="23" t="s">
        <v>452</v>
      </c>
      <c r="D173" s="23" t="s">
        <v>5548</v>
      </c>
      <c r="E173" s="23" t="s">
        <v>11</v>
      </c>
      <c r="F173" s="23" t="s">
        <v>5371</v>
      </c>
      <c r="G173" s="23">
        <v>42805</v>
      </c>
      <c r="H173" s="23" t="s">
        <v>11</v>
      </c>
      <c r="I173" s="23">
        <v>42910.583333333328</v>
      </c>
      <c r="J173" s="23">
        <v>42874</v>
      </c>
      <c r="K173" s="23" t="s">
        <v>5432</v>
      </c>
      <c r="L173" s="23" t="s">
        <v>1579</v>
      </c>
      <c r="M173" s="23" t="s">
        <v>1580</v>
      </c>
      <c r="N173" s="23" t="s">
        <v>1581</v>
      </c>
      <c r="O173" s="23">
        <v>16</v>
      </c>
      <c r="P173" s="23">
        <v>10</v>
      </c>
      <c r="Q173" s="23" t="s">
        <v>5388</v>
      </c>
      <c r="R173" s="23">
        <v>16</v>
      </c>
      <c r="S173" s="23" t="s">
        <v>1583</v>
      </c>
      <c r="T173" s="23" t="s">
        <v>119</v>
      </c>
      <c r="U173" s="23" t="s">
        <v>119</v>
      </c>
      <c r="V173" s="23" t="s">
        <v>5586</v>
      </c>
      <c r="W173" s="206"/>
      <c r="X173" s="206"/>
      <c r="Y173" s="206"/>
      <c r="AH173" s="27"/>
    </row>
    <row r="174" spans="1:34" s="19" customFormat="1">
      <c r="A174" s="23" t="s">
        <v>5551</v>
      </c>
      <c r="B174" s="23" t="s">
        <v>1623</v>
      </c>
      <c r="C174" s="23" t="s">
        <v>452</v>
      </c>
      <c r="D174" s="23" t="s">
        <v>5529</v>
      </c>
      <c r="E174" s="23" t="s">
        <v>11</v>
      </c>
      <c r="F174" s="23" t="s">
        <v>5418</v>
      </c>
      <c r="G174" s="23">
        <v>42805</v>
      </c>
      <c r="H174" s="23" t="s">
        <v>11</v>
      </c>
      <c r="I174" s="23">
        <v>42910.583333333328</v>
      </c>
      <c r="J174" s="23">
        <v>42874</v>
      </c>
      <c r="K174" s="23" t="s">
        <v>5432</v>
      </c>
      <c r="L174" s="23" t="s">
        <v>1579</v>
      </c>
      <c r="M174" s="23" t="s">
        <v>1580</v>
      </c>
      <c r="N174" s="23" t="s">
        <v>1581</v>
      </c>
      <c r="O174" s="23">
        <v>0</v>
      </c>
      <c r="P174" s="23">
        <v>12</v>
      </c>
      <c r="Q174" s="23" t="s">
        <v>1582</v>
      </c>
      <c r="R174" s="23">
        <v>16</v>
      </c>
      <c r="S174" s="23" t="s">
        <v>1583</v>
      </c>
      <c r="T174" s="23" t="s">
        <v>119</v>
      </c>
      <c r="U174" s="23" t="s">
        <v>119</v>
      </c>
      <c r="V174" s="23" t="s">
        <v>5586</v>
      </c>
      <c r="W174" s="206"/>
      <c r="X174" s="206"/>
      <c r="Y174" s="206"/>
      <c r="AH174" s="27"/>
    </row>
    <row r="175" spans="1:34" s="19" customFormat="1">
      <c r="A175" s="23" t="s">
        <v>5555</v>
      </c>
      <c r="B175" s="23" t="s">
        <v>1623</v>
      </c>
      <c r="C175" s="23" t="s">
        <v>452</v>
      </c>
      <c r="D175" s="23" t="s">
        <v>5422</v>
      </c>
      <c r="E175" s="23" t="s">
        <v>11</v>
      </c>
      <c r="F175" s="23" t="s">
        <v>5371</v>
      </c>
      <c r="G175" s="23">
        <v>42806</v>
      </c>
      <c r="H175" s="23" t="s">
        <v>11</v>
      </c>
      <c r="I175" s="23">
        <v>42911.583333333328</v>
      </c>
      <c r="J175" s="23">
        <v>42875</v>
      </c>
      <c r="K175" s="23" t="s">
        <v>5556</v>
      </c>
      <c r="L175" s="23" t="s">
        <v>1579</v>
      </c>
      <c r="M175" s="23" t="s">
        <v>1580</v>
      </c>
      <c r="N175" s="23" t="s">
        <v>1581</v>
      </c>
      <c r="O175" s="23">
        <v>16</v>
      </c>
      <c r="P175" s="23">
        <v>10</v>
      </c>
      <c r="Q175" s="23" t="s">
        <v>5388</v>
      </c>
      <c r="R175" s="23">
        <v>16</v>
      </c>
      <c r="S175" s="23" t="s">
        <v>1583</v>
      </c>
      <c r="T175" s="23" t="s">
        <v>119</v>
      </c>
      <c r="U175" s="23" t="s">
        <v>119</v>
      </c>
      <c r="V175" s="23" t="s">
        <v>5586</v>
      </c>
      <c r="W175" s="206"/>
      <c r="X175" s="206"/>
      <c r="Y175" s="206"/>
      <c r="AH175" s="27"/>
    </row>
    <row r="176" spans="1:34" s="19" customFormat="1">
      <c r="A176" s="23" t="s">
        <v>5557</v>
      </c>
      <c r="B176" s="23" t="s">
        <v>1623</v>
      </c>
      <c r="C176" s="23" t="s">
        <v>452</v>
      </c>
      <c r="D176" s="23" t="s">
        <v>5558</v>
      </c>
      <c r="E176" s="23" t="s">
        <v>11</v>
      </c>
      <c r="F176" s="23" t="s">
        <v>5418</v>
      </c>
      <c r="G176" s="23">
        <v>42806</v>
      </c>
      <c r="H176" s="23" t="s">
        <v>11</v>
      </c>
      <c r="I176" s="23">
        <v>42911.583333333328</v>
      </c>
      <c r="J176" s="23">
        <v>42875</v>
      </c>
      <c r="K176" s="23" t="s">
        <v>5556</v>
      </c>
      <c r="L176" s="23" t="s">
        <v>1579</v>
      </c>
      <c r="M176" s="23" t="s">
        <v>1580</v>
      </c>
      <c r="N176" s="23" t="s">
        <v>1581</v>
      </c>
      <c r="O176" s="23">
        <v>16</v>
      </c>
      <c r="P176" s="23">
        <v>12</v>
      </c>
      <c r="Q176" s="23" t="s">
        <v>5368</v>
      </c>
      <c r="R176" s="23">
        <v>16</v>
      </c>
      <c r="S176" s="23" t="s">
        <v>1583</v>
      </c>
      <c r="T176" s="23" t="s">
        <v>119</v>
      </c>
      <c r="U176" s="23" t="s">
        <v>119</v>
      </c>
      <c r="V176" s="23" t="s">
        <v>5586</v>
      </c>
      <c r="W176" s="206"/>
      <c r="X176" s="206"/>
      <c r="Y176" s="206"/>
      <c r="AH176" s="27"/>
    </row>
    <row r="177" spans="1:34" s="19" customFormat="1">
      <c r="A177" s="23" t="s">
        <v>5559</v>
      </c>
      <c r="B177" s="23" t="s">
        <v>1623</v>
      </c>
      <c r="C177" s="23" t="s">
        <v>452</v>
      </c>
      <c r="D177" s="23" t="s">
        <v>5560</v>
      </c>
      <c r="E177" s="23" t="s">
        <v>11</v>
      </c>
      <c r="F177" s="23" t="s">
        <v>5407</v>
      </c>
      <c r="G177" s="23">
        <v>42806</v>
      </c>
      <c r="H177" s="23" t="s">
        <v>11</v>
      </c>
      <c r="I177" s="23">
        <v>42876.583333333328</v>
      </c>
      <c r="J177" s="23">
        <v>42875</v>
      </c>
      <c r="K177" s="23" t="s">
        <v>5556</v>
      </c>
      <c r="L177" s="23" t="s">
        <v>1579</v>
      </c>
      <c r="M177" s="23" t="s">
        <v>1580</v>
      </c>
      <c r="N177" s="23" t="s">
        <v>1581</v>
      </c>
      <c r="O177" s="23">
        <v>16</v>
      </c>
      <c r="P177" s="23">
        <v>4</v>
      </c>
      <c r="Q177" s="23" t="s">
        <v>5433</v>
      </c>
      <c r="R177" s="23">
        <v>16</v>
      </c>
      <c r="S177" s="23" t="s">
        <v>1583</v>
      </c>
      <c r="T177" s="23" t="s">
        <v>116</v>
      </c>
      <c r="U177" s="23" t="s">
        <v>116</v>
      </c>
      <c r="V177" s="23" t="s">
        <v>5586</v>
      </c>
      <c r="W177" s="206"/>
      <c r="X177" s="206"/>
      <c r="Y177" s="206"/>
      <c r="AH177" s="27"/>
    </row>
    <row r="178" spans="1:34" s="19" customFormat="1">
      <c r="A178" s="23" t="s">
        <v>5561</v>
      </c>
      <c r="B178" s="23" t="s">
        <v>1623</v>
      </c>
      <c r="C178" s="23" t="s">
        <v>452</v>
      </c>
      <c r="D178" s="23" t="s">
        <v>5403</v>
      </c>
      <c r="E178" s="23" t="s">
        <v>11</v>
      </c>
      <c r="F178" s="23" t="s">
        <v>5395</v>
      </c>
      <c r="G178" s="23">
        <v>42813</v>
      </c>
      <c r="H178" s="23" t="s">
        <v>11</v>
      </c>
      <c r="I178" s="23">
        <v>42911.375</v>
      </c>
      <c r="J178" s="23">
        <v>42875</v>
      </c>
      <c r="K178" s="23" t="s">
        <v>5372</v>
      </c>
      <c r="L178" s="23" t="s">
        <v>1579</v>
      </c>
      <c r="M178" s="23" t="s">
        <v>1580</v>
      </c>
      <c r="N178" s="23" t="s">
        <v>1581</v>
      </c>
      <c r="O178" s="23">
        <v>0</v>
      </c>
      <c r="P178" s="23">
        <v>13</v>
      </c>
      <c r="Q178" s="23" t="s">
        <v>1582</v>
      </c>
      <c r="R178" s="23">
        <v>16</v>
      </c>
      <c r="S178" s="23" t="s">
        <v>1583</v>
      </c>
      <c r="T178" s="23" t="s">
        <v>118</v>
      </c>
      <c r="U178" s="23" t="s">
        <v>118</v>
      </c>
      <c r="V178" s="23" t="s">
        <v>5586</v>
      </c>
      <c r="W178" s="206"/>
      <c r="X178" s="206"/>
      <c r="Y178" s="206"/>
      <c r="AH178" s="27"/>
    </row>
    <row r="179" spans="1:34" s="19" customFormat="1">
      <c r="A179" s="23" t="s">
        <v>5562</v>
      </c>
      <c r="B179" s="23" t="s">
        <v>1623</v>
      </c>
      <c r="C179" s="23" t="s">
        <v>464</v>
      </c>
      <c r="D179" s="23" t="s">
        <v>5563</v>
      </c>
      <c r="E179" s="23" t="s">
        <v>11</v>
      </c>
      <c r="F179" s="23" t="s">
        <v>5448</v>
      </c>
      <c r="G179" s="23">
        <v>42813</v>
      </c>
      <c r="H179" s="23" t="s">
        <v>11</v>
      </c>
      <c r="I179" s="23">
        <v>42911.4375</v>
      </c>
      <c r="J179" s="23">
        <v>42875</v>
      </c>
      <c r="K179" s="23" t="s">
        <v>5564</v>
      </c>
      <c r="L179" s="23" t="s">
        <v>5450</v>
      </c>
      <c r="M179" s="23" t="s">
        <v>5451</v>
      </c>
      <c r="N179" s="23" t="s">
        <v>1581</v>
      </c>
      <c r="O179" s="23">
        <v>0</v>
      </c>
      <c r="P179" s="23">
        <v>9</v>
      </c>
      <c r="Q179" s="23" t="s">
        <v>1582</v>
      </c>
      <c r="R179" s="23">
        <v>21</v>
      </c>
      <c r="S179" s="23" t="s">
        <v>1583</v>
      </c>
      <c r="T179" s="23" t="s">
        <v>118</v>
      </c>
      <c r="U179" s="23" t="s">
        <v>118</v>
      </c>
      <c r="V179" s="23" t="s">
        <v>5586</v>
      </c>
      <c r="W179" s="206"/>
      <c r="X179" s="206"/>
      <c r="Y179" s="206"/>
      <c r="AH179" s="27"/>
    </row>
    <row r="180" spans="1:34" s="19" customFormat="1">
      <c r="A180" s="23" t="s">
        <v>5565</v>
      </c>
      <c r="B180" s="23" t="s">
        <v>1623</v>
      </c>
      <c r="C180" s="23" t="s">
        <v>452</v>
      </c>
      <c r="D180" s="23" t="s">
        <v>5543</v>
      </c>
      <c r="E180" s="23" t="s">
        <v>11</v>
      </c>
      <c r="F180" s="23" t="s">
        <v>5401</v>
      </c>
      <c r="G180" s="23">
        <v>42819</v>
      </c>
      <c r="H180" s="23" t="s">
        <v>11</v>
      </c>
      <c r="I180" s="23">
        <v>42910.375</v>
      </c>
      <c r="J180" s="23">
        <v>42875</v>
      </c>
      <c r="K180" s="23" t="s">
        <v>5377</v>
      </c>
      <c r="L180" s="23" t="s">
        <v>1579</v>
      </c>
      <c r="M180" s="23" t="s">
        <v>1580</v>
      </c>
      <c r="N180" s="23" t="s">
        <v>1581</v>
      </c>
      <c r="O180" s="23">
        <v>0</v>
      </c>
      <c r="P180" s="23">
        <v>14</v>
      </c>
      <c r="Q180" s="23" t="s">
        <v>1582</v>
      </c>
      <c r="R180" s="23">
        <v>16</v>
      </c>
      <c r="S180" s="23" t="s">
        <v>1583</v>
      </c>
      <c r="T180" s="23" t="s">
        <v>130</v>
      </c>
      <c r="U180" s="23" t="s">
        <v>130</v>
      </c>
      <c r="V180" s="23" t="s">
        <v>5586</v>
      </c>
      <c r="W180" s="206"/>
      <c r="X180" s="206"/>
      <c r="Y180" s="206"/>
      <c r="AH180" s="27"/>
    </row>
    <row r="181" spans="1:34" s="19" customFormat="1">
      <c r="A181" s="23" t="s">
        <v>5570</v>
      </c>
      <c r="B181" s="23" t="s">
        <v>1623</v>
      </c>
      <c r="C181" s="23" t="s">
        <v>1175</v>
      </c>
      <c r="D181" s="23" t="s">
        <v>5571</v>
      </c>
      <c r="E181" s="23" t="s">
        <v>11</v>
      </c>
      <c r="F181" s="23" t="s">
        <v>5371</v>
      </c>
      <c r="G181" s="23">
        <v>42825</v>
      </c>
      <c r="H181" s="23" t="s">
        <v>11</v>
      </c>
      <c r="I181" s="23">
        <v>42916.666666666664</v>
      </c>
      <c r="J181" s="23">
        <v>42882</v>
      </c>
      <c r="K181" s="23" t="s">
        <v>5466</v>
      </c>
      <c r="L181" s="23" t="s">
        <v>1579</v>
      </c>
      <c r="M181" s="23" t="s">
        <v>1580</v>
      </c>
      <c r="N181" s="23" t="s">
        <v>1581</v>
      </c>
      <c r="O181" s="23">
        <v>16</v>
      </c>
      <c r="P181" s="23">
        <v>13</v>
      </c>
      <c r="Q181" s="23" t="s">
        <v>5572</v>
      </c>
      <c r="R181" s="23">
        <v>16</v>
      </c>
      <c r="S181" s="23" t="s">
        <v>1583</v>
      </c>
      <c r="T181" s="23" t="s">
        <v>119</v>
      </c>
      <c r="U181" s="23" t="s">
        <v>119</v>
      </c>
      <c r="V181" s="23" t="s">
        <v>5586</v>
      </c>
      <c r="W181" s="206"/>
      <c r="X181" s="206"/>
      <c r="Y181" s="206"/>
      <c r="AH181" s="27"/>
    </row>
    <row r="182" spans="1:34" s="19" customFormat="1">
      <c r="A182" s="23" t="s">
        <v>5631</v>
      </c>
      <c r="B182" s="23" t="s">
        <v>1623</v>
      </c>
      <c r="C182" s="23" t="s">
        <v>5632</v>
      </c>
      <c r="D182" s="23" t="s">
        <v>5633</v>
      </c>
      <c r="E182" s="23" t="s">
        <v>11</v>
      </c>
      <c r="F182" s="23" t="s">
        <v>11</v>
      </c>
      <c r="G182" s="23">
        <v>42895</v>
      </c>
      <c r="H182" s="23" t="s">
        <v>11</v>
      </c>
      <c r="I182" s="23" t="s">
        <v>11</v>
      </c>
      <c r="J182" s="23">
        <v>43021</v>
      </c>
      <c r="K182" s="23" t="s">
        <v>5634</v>
      </c>
      <c r="L182" s="23" t="s">
        <v>5353</v>
      </c>
      <c r="M182" s="23" t="s">
        <v>1580</v>
      </c>
      <c r="N182" s="23" t="s">
        <v>1581</v>
      </c>
      <c r="O182" s="23">
        <v>16</v>
      </c>
      <c r="P182" s="23">
        <v>1</v>
      </c>
      <c r="Q182" s="23" t="s">
        <v>5354</v>
      </c>
      <c r="R182" s="23">
        <v>19</v>
      </c>
      <c r="S182" s="23" t="s">
        <v>1583</v>
      </c>
      <c r="T182" s="23" t="s">
        <v>1584</v>
      </c>
      <c r="U182" s="23" t="s">
        <v>1584</v>
      </c>
      <c r="V182" s="23" t="s">
        <v>5586</v>
      </c>
      <c r="W182" s="206"/>
      <c r="X182" s="206"/>
      <c r="Y182" s="206"/>
      <c r="AH182" s="27"/>
    </row>
    <row r="183" spans="1:34" s="19" customFormat="1">
      <c r="A183" s="23" t="s">
        <v>6812</v>
      </c>
      <c r="B183" s="23" t="s">
        <v>1623</v>
      </c>
      <c r="C183" s="23" t="s">
        <v>452</v>
      </c>
      <c r="D183" s="23" t="s">
        <v>5435</v>
      </c>
      <c r="E183" s="23" t="s">
        <v>11</v>
      </c>
      <c r="F183" s="23" t="s">
        <v>5361</v>
      </c>
      <c r="G183" s="23">
        <v>42775</v>
      </c>
      <c r="H183" s="23" t="s">
        <v>11</v>
      </c>
      <c r="I183" s="23">
        <v>42924.583333333328</v>
      </c>
      <c r="J183" s="23">
        <v>42924</v>
      </c>
      <c r="K183" s="23" t="s">
        <v>5432</v>
      </c>
      <c r="L183" s="23" t="s">
        <v>1579</v>
      </c>
      <c r="M183" s="23" t="s">
        <v>1580</v>
      </c>
      <c r="N183" s="23" t="s">
        <v>1581</v>
      </c>
      <c r="O183" s="23">
        <v>0</v>
      </c>
      <c r="P183" s="23">
        <v>12</v>
      </c>
      <c r="Q183" s="23" t="s">
        <v>1582</v>
      </c>
      <c r="R183" s="23">
        <v>16</v>
      </c>
      <c r="S183" s="23" t="s">
        <v>1583</v>
      </c>
      <c r="T183" s="23" t="s">
        <v>1546</v>
      </c>
      <c r="U183" s="23" t="s">
        <v>1546</v>
      </c>
      <c r="V183" s="23" t="s">
        <v>5586</v>
      </c>
      <c r="W183" s="206"/>
      <c r="X183" s="206"/>
      <c r="Y183" s="206"/>
      <c r="AH183" s="27"/>
    </row>
    <row r="184" spans="1:34" s="19" customFormat="1">
      <c r="A184" s="23" t="s">
        <v>7668</v>
      </c>
      <c r="B184" s="23" t="s">
        <v>1623</v>
      </c>
      <c r="C184" s="23" t="s">
        <v>7664</v>
      </c>
      <c r="D184" s="23" t="s">
        <v>5370</v>
      </c>
      <c r="E184" s="23" t="s">
        <v>11</v>
      </c>
      <c r="F184" s="23" t="s">
        <v>5407</v>
      </c>
      <c r="G184" s="23">
        <v>42932.411201122683</v>
      </c>
      <c r="H184" s="23" t="s">
        <v>11</v>
      </c>
      <c r="I184" s="23">
        <v>42922.583333333328</v>
      </c>
      <c r="J184" s="23" t="s">
        <v>11</v>
      </c>
      <c r="K184" s="23" t="s">
        <v>7669</v>
      </c>
      <c r="L184" s="23" t="s">
        <v>7666</v>
      </c>
      <c r="M184" s="23" t="s">
        <v>1580</v>
      </c>
      <c r="N184" s="23" t="s">
        <v>1581</v>
      </c>
      <c r="O184" s="23">
        <v>1</v>
      </c>
      <c r="P184" s="23">
        <v>1</v>
      </c>
      <c r="Q184" s="23" t="s">
        <v>5474</v>
      </c>
      <c r="R184" s="23">
        <v>0</v>
      </c>
      <c r="S184" s="23" t="s">
        <v>7667</v>
      </c>
      <c r="T184" s="23" t="s">
        <v>1566</v>
      </c>
      <c r="U184" s="23" t="s">
        <v>1566</v>
      </c>
      <c r="V184" s="23" t="s">
        <v>5586</v>
      </c>
      <c r="W184" s="206"/>
      <c r="X184" s="206"/>
      <c r="Y184" s="206"/>
      <c r="AH184" s="27"/>
    </row>
    <row r="185" spans="1:34" s="19" customFormat="1">
      <c r="A185" s="23" t="s">
        <v>7670</v>
      </c>
      <c r="B185" s="23" t="s">
        <v>1623</v>
      </c>
      <c r="C185" s="23" t="s">
        <v>5632</v>
      </c>
      <c r="D185" s="23" t="s">
        <v>7656</v>
      </c>
      <c r="E185" s="23" t="s">
        <v>11</v>
      </c>
      <c r="F185" s="23" t="s">
        <v>11</v>
      </c>
      <c r="G185" s="23">
        <v>42825</v>
      </c>
      <c r="H185" s="23" t="s">
        <v>11</v>
      </c>
      <c r="I185" s="23" t="s">
        <v>11</v>
      </c>
      <c r="J185" s="23">
        <v>42931</v>
      </c>
      <c r="K185" s="23" t="s">
        <v>5491</v>
      </c>
      <c r="L185" s="23" t="s">
        <v>5353</v>
      </c>
      <c r="M185" s="23" t="s">
        <v>1580</v>
      </c>
      <c r="N185" s="23" t="s">
        <v>1581</v>
      </c>
      <c r="O185" s="23">
        <v>16</v>
      </c>
      <c r="P185" s="23">
        <v>0</v>
      </c>
      <c r="Q185" s="23" t="s">
        <v>1582</v>
      </c>
      <c r="R185" s="23">
        <v>19</v>
      </c>
      <c r="S185" s="23" t="s">
        <v>1583</v>
      </c>
      <c r="T185" s="23" t="s">
        <v>1584</v>
      </c>
      <c r="U185" s="23" t="s">
        <v>1584</v>
      </c>
      <c r="V185" s="23" t="s">
        <v>5586</v>
      </c>
      <c r="W185" s="206"/>
      <c r="X185" s="206"/>
      <c r="Y185" s="206"/>
      <c r="AH185" s="27"/>
    </row>
  </sheetData>
  <sheetProtection password="CC99" sheet="1" objects="1" scenarios="1" autoFilter="0" pivotTables="0"/>
  <protectedRanges>
    <protectedRange sqref="A1:Y1048576" name="区域1"/>
  </protectedRanges>
  <autoFilter ref="A1:AM185">
    <filterColumn colId="1"/>
    <filterColumn colId="7"/>
    <filterColumn colId="8"/>
    <filterColumn colId="9"/>
    <filterColumn colId="21"/>
  </autoFilter>
  <phoneticPr fontId="6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92D050"/>
  </sheetPr>
  <dimension ref="A1:AI1858"/>
  <sheetViews>
    <sheetView workbookViewId="0">
      <pane xSplit="8" ySplit="3" topLeftCell="M4" activePane="bottomRight" state="frozen"/>
      <selection pane="topRight" activeCell="H1" sqref="H1"/>
      <selection pane="bottomLeft" activeCell="A4" sqref="A4"/>
      <selection pane="bottomRight" sqref="A1:XFD1048576"/>
    </sheetView>
  </sheetViews>
  <sheetFormatPr defaultRowHeight="12"/>
  <cols>
    <col min="1" max="1" width="9.875" style="22" customWidth="1"/>
    <col min="2" max="2" width="23.625" style="22" customWidth="1"/>
    <col min="3" max="3" width="7" style="22" customWidth="1"/>
    <col min="4" max="4" width="11.875" style="22" customWidth="1"/>
    <col min="5" max="5" width="13.625" style="22" customWidth="1"/>
    <col min="6" max="6" width="16.375" style="22" customWidth="1"/>
    <col min="7" max="7" width="7.25" style="22" customWidth="1"/>
    <col min="8" max="8" width="7" style="22" customWidth="1"/>
    <col min="9" max="9" width="6.25" style="22" customWidth="1"/>
    <col min="10" max="10" width="11.25" style="22" customWidth="1"/>
    <col min="11" max="11" width="0" style="22" hidden="1" customWidth="1"/>
    <col min="12" max="12" width="9.625" style="22" customWidth="1"/>
    <col min="13" max="13" width="7.25" style="22" customWidth="1"/>
    <col min="14" max="14" width="13.125" style="22" customWidth="1"/>
    <col min="15" max="16" width="9" style="22"/>
    <col min="17" max="17" width="5.625" style="22" customWidth="1"/>
    <col min="18" max="18" width="7.125" style="22" customWidth="1"/>
    <col min="19" max="19" width="11.875" style="22" customWidth="1"/>
    <col min="20" max="20" width="7.25" style="22" customWidth="1"/>
    <col min="21" max="21" width="7.125" style="22" customWidth="1"/>
    <col min="22" max="22" width="6.125" style="22" customWidth="1"/>
    <col min="23" max="23" width="7.25" style="22" customWidth="1"/>
    <col min="24" max="24" width="8.625" style="22" customWidth="1"/>
    <col min="25" max="25" width="4" style="22" customWidth="1"/>
    <col min="26" max="27" width="5.125" style="22" customWidth="1"/>
    <col min="28" max="28" width="4.75" style="22" customWidth="1"/>
    <col min="29" max="30" width="9" style="22"/>
    <col min="31" max="31" width="6.25" style="22" customWidth="1"/>
    <col min="32" max="32" width="6.75" style="22" customWidth="1"/>
    <col min="33" max="33" width="16.25" style="22" bestFit="1" customWidth="1"/>
    <col min="34" max="16384" width="9" style="22"/>
  </cols>
  <sheetData>
    <row r="1" spans="1:35">
      <c r="A1" s="23" t="s">
        <v>1603</v>
      </c>
      <c r="B1" s="23" t="s">
        <v>5635</v>
      </c>
      <c r="C1" s="23" t="s">
        <v>1603</v>
      </c>
      <c r="D1" s="23" t="s">
        <v>435</v>
      </c>
      <c r="E1" s="23" t="s">
        <v>5338</v>
      </c>
      <c r="F1" s="23" t="s">
        <v>5332</v>
      </c>
      <c r="G1" s="23" t="s">
        <v>436</v>
      </c>
      <c r="H1" s="23" t="s">
        <v>6</v>
      </c>
      <c r="I1" s="23" t="s">
        <v>1609</v>
      </c>
      <c r="J1" s="23" t="s">
        <v>437</v>
      </c>
      <c r="K1" s="23" t="s">
        <v>5636</v>
      </c>
      <c r="L1" s="23" t="s">
        <v>5637</v>
      </c>
      <c r="M1" s="23" t="s">
        <v>2</v>
      </c>
      <c r="N1" s="23" t="s">
        <v>5638</v>
      </c>
      <c r="O1" s="23" t="s">
        <v>1605</v>
      </c>
      <c r="P1" s="23" t="s">
        <v>1607</v>
      </c>
      <c r="Q1" s="22" t="s">
        <v>1410</v>
      </c>
      <c r="R1" s="22" t="s">
        <v>1411</v>
      </c>
      <c r="S1" s="22" t="s">
        <v>1412</v>
      </c>
      <c r="T1" s="22" t="s">
        <v>1413</v>
      </c>
      <c r="U1" s="22" t="s">
        <v>1414</v>
      </c>
      <c r="V1" s="22" t="s">
        <v>1415</v>
      </c>
      <c r="W1" s="22" t="s">
        <v>1416</v>
      </c>
      <c r="X1" s="22" t="s">
        <v>1417</v>
      </c>
      <c r="AA1" s="22" t="s">
        <v>1418</v>
      </c>
      <c r="AB1" s="22" t="s">
        <v>1419</v>
      </c>
      <c r="AC1" s="22" t="s">
        <v>1420</v>
      </c>
      <c r="AD1" s="22" t="s">
        <v>1421</v>
      </c>
    </row>
    <row r="2" spans="1:35">
      <c r="A2" s="23" t="s">
        <v>1623</v>
      </c>
      <c r="B2" s="23" t="s">
        <v>452</v>
      </c>
      <c r="C2" s="23" t="s">
        <v>1623</v>
      </c>
      <c r="D2" s="23" t="s">
        <v>5544</v>
      </c>
      <c r="E2" s="23" t="s">
        <v>5377</v>
      </c>
      <c r="F2" s="23" t="s">
        <v>5545</v>
      </c>
      <c r="G2" s="23" t="s">
        <v>5326</v>
      </c>
      <c r="H2" s="23" t="s">
        <v>5327</v>
      </c>
      <c r="I2" s="23" t="s">
        <v>13</v>
      </c>
      <c r="J2" s="23" t="s">
        <v>5328</v>
      </c>
      <c r="K2" s="23">
        <v>0</v>
      </c>
      <c r="L2" s="23" t="s">
        <v>5639</v>
      </c>
      <c r="M2" s="23" t="s">
        <v>11</v>
      </c>
      <c r="N2" s="23" t="s">
        <v>1768</v>
      </c>
      <c r="O2" s="23" t="s">
        <v>11</v>
      </c>
      <c r="P2" s="23" t="s">
        <v>11</v>
      </c>
      <c r="Q2" s="22" t="s">
        <v>1539</v>
      </c>
      <c r="R2" s="22" t="s">
        <v>21</v>
      </c>
      <c r="S2" s="22" t="s">
        <v>5544</v>
      </c>
      <c r="T2" s="22" t="s">
        <v>6315</v>
      </c>
      <c r="U2" s="22" t="s">
        <v>6320</v>
      </c>
      <c r="V2" s="22" t="s">
        <v>6815</v>
      </c>
      <c r="W2" s="22" t="s">
        <v>6320</v>
      </c>
      <c r="X2" s="22" t="s">
        <v>6815</v>
      </c>
      <c r="Y2" s="22">
        <v>3</v>
      </c>
      <c r="Z2" s="22">
        <v>6</v>
      </c>
      <c r="AA2" s="22" t="s">
        <v>7758</v>
      </c>
      <c r="AB2" s="22">
        <v>1</v>
      </c>
      <c r="AC2" s="22" t="s">
        <v>94</v>
      </c>
      <c r="AD2" s="22" t="s">
        <v>7759</v>
      </c>
      <c r="AE2" s="22" t="s">
        <v>1579</v>
      </c>
      <c r="AF2" s="22" t="s">
        <v>7760</v>
      </c>
      <c r="AG2" s="22" t="s">
        <v>7761</v>
      </c>
      <c r="AH2" s="22" t="s">
        <v>1422</v>
      </c>
      <c r="AI2" s="22" t="s">
        <v>1423</v>
      </c>
    </row>
    <row r="3" spans="1:35">
      <c r="A3" s="23" t="s">
        <v>1623</v>
      </c>
      <c r="B3" s="23" t="s">
        <v>7664</v>
      </c>
      <c r="C3" s="23" t="s">
        <v>1623</v>
      </c>
      <c r="D3" s="23" t="s">
        <v>7663</v>
      </c>
      <c r="E3" s="23" t="s">
        <v>7665</v>
      </c>
      <c r="F3" s="23" t="s">
        <v>5545</v>
      </c>
      <c r="G3" s="23" t="s">
        <v>5326</v>
      </c>
      <c r="H3" s="23" t="s">
        <v>5327</v>
      </c>
      <c r="I3" s="23" t="s">
        <v>13</v>
      </c>
      <c r="J3" s="23" t="s">
        <v>5328</v>
      </c>
      <c r="K3" s="23">
        <v>0</v>
      </c>
      <c r="L3" s="23" t="s">
        <v>11</v>
      </c>
      <c r="M3" s="201" t="s">
        <v>7699</v>
      </c>
      <c r="N3" s="23" t="s">
        <v>1768</v>
      </c>
      <c r="O3" s="23" t="s">
        <v>11</v>
      </c>
      <c r="P3" s="23" t="s">
        <v>11</v>
      </c>
      <c r="Q3" s="22" t="s">
        <v>7762</v>
      </c>
      <c r="R3" s="22" t="s">
        <v>7762</v>
      </c>
      <c r="S3" s="22" t="s">
        <v>7663</v>
      </c>
      <c r="T3" s="22" t="s">
        <v>6315</v>
      </c>
      <c r="U3" s="22" t="s">
        <v>6320</v>
      </c>
      <c r="V3" s="22" t="s">
        <v>6815</v>
      </c>
      <c r="W3" s="22" t="s">
        <v>6320</v>
      </c>
      <c r="X3" s="22" t="s">
        <v>6815</v>
      </c>
      <c r="Y3" s="22">
        <v>3</v>
      </c>
      <c r="Z3" s="22">
        <v>6</v>
      </c>
      <c r="AA3" s="22" t="s">
        <v>7758</v>
      </c>
      <c r="AB3" s="22">
        <v>2</v>
      </c>
      <c r="AC3" s="22" t="s">
        <v>114</v>
      </c>
      <c r="AD3" s="22" t="s">
        <v>114</v>
      </c>
      <c r="AE3" s="22" t="s">
        <v>7666</v>
      </c>
      <c r="AF3" s="22" t="s">
        <v>7760</v>
      </c>
      <c r="AG3" s="22" t="s">
        <v>7763</v>
      </c>
      <c r="AH3" s="22" t="s">
        <v>1424</v>
      </c>
      <c r="AI3" s="22" t="s">
        <v>1423</v>
      </c>
    </row>
    <row r="4" spans="1:35">
      <c r="A4" s="23" t="s">
        <v>1623</v>
      </c>
      <c r="B4" s="23" t="s">
        <v>452</v>
      </c>
      <c r="C4" s="23" t="s">
        <v>1623</v>
      </c>
      <c r="D4" s="23" t="s">
        <v>6962</v>
      </c>
      <c r="E4" s="23" t="s">
        <v>5432</v>
      </c>
      <c r="F4" s="23" t="s">
        <v>5435</v>
      </c>
      <c r="G4" s="23" t="s">
        <v>5323</v>
      </c>
      <c r="H4" s="23" t="s">
        <v>5324</v>
      </c>
      <c r="I4" s="23" t="s">
        <v>13</v>
      </c>
      <c r="J4" s="23" t="s">
        <v>5325</v>
      </c>
      <c r="K4" s="23">
        <v>0</v>
      </c>
      <c r="L4" s="23" t="s">
        <v>5640</v>
      </c>
      <c r="M4" s="23" t="s">
        <v>11</v>
      </c>
      <c r="N4" s="23" t="s">
        <v>1670</v>
      </c>
      <c r="O4" s="23" t="s">
        <v>11</v>
      </c>
      <c r="P4" s="23" t="s">
        <v>11</v>
      </c>
      <c r="Q4" s="22" t="s">
        <v>1539</v>
      </c>
      <c r="R4" s="22" t="s">
        <v>21</v>
      </c>
      <c r="S4" s="22" t="s">
        <v>6962</v>
      </c>
      <c r="T4" s="22" t="s">
        <v>6299</v>
      </c>
      <c r="U4" s="22" t="s">
        <v>5569</v>
      </c>
      <c r="V4" s="22" t="s">
        <v>6815</v>
      </c>
      <c r="W4" s="22" t="s">
        <v>6815</v>
      </c>
      <c r="X4" s="22" t="s">
        <v>5569</v>
      </c>
      <c r="Y4" s="22">
        <v>6</v>
      </c>
      <c r="Z4" s="22">
        <v>6</v>
      </c>
      <c r="AA4" s="22" t="s">
        <v>11</v>
      </c>
      <c r="AB4" s="22">
        <v>1</v>
      </c>
      <c r="AC4" s="22" t="s">
        <v>96</v>
      </c>
      <c r="AD4" s="22" t="s">
        <v>7764</v>
      </c>
      <c r="AE4" s="22" t="s">
        <v>1579</v>
      </c>
      <c r="AF4" s="22" t="s">
        <v>7760</v>
      </c>
      <c r="AG4" s="22" t="s">
        <v>7761</v>
      </c>
      <c r="AH4" s="22" t="s">
        <v>1425</v>
      </c>
      <c r="AI4" s="22" t="s">
        <v>1423</v>
      </c>
    </row>
    <row r="5" spans="1:35">
      <c r="A5" s="23" t="s">
        <v>1623</v>
      </c>
      <c r="B5" s="23" t="s">
        <v>1175</v>
      </c>
      <c r="C5" s="23" t="s">
        <v>1623</v>
      </c>
      <c r="D5" s="23" t="s">
        <v>6793</v>
      </c>
      <c r="E5" s="23" t="s">
        <v>5466</v>
      </c>
      <c r="F5" s="23" t="s">
        <v>7648</v>
      </c>
      <c r="G5" s="23" t="s">
        <v>5294</v>
      </c>
      <c r="H5" s="23" t="s">
        <v>5295</v>
      </c>
      <c r="I5" s="23" t="s">
        <v>13</v>
      </c>
      <c r="J5" s="23" t="s">
        <v>5296</v>
      </c>
      <c r="K5" s="23">
        <v>0</v>
      </c>
      <c r="L5" s="23" t="s">
        <v>5641</v>
      </c>
      <c r="M5" s="23" t="s">
        <v>11</v>
      </c>
      <c r="N5" s="23" t="s">
        <v>1822</v>
      </c>
      <c r="O5" s="23" t="s">
        <v>11</v>
      </c>
      <c r="P5" s="23" t="s">
        <v>11</v>
      </c>
      <c r="Q5" s="22" t="s">
        <v>1539</v>
      </c>
      <c r="R5" s="22" t="s">
        <v>21</v>
      </c>
      <c r="S5" s="22" t="s">
        <v>6793</v>
      </c>
      <c r="T5" s="22" t="s">
        <v>6299</v>
      </c>
      <c r="U5" s="22" t="s">
        <v>6337</v>
      </c>
      <c r="V5" s="22" t="s">
        <v>7765</v>
      </c>
      <c r="W5" s="22" t="s">
        <v>6337</v>
      </c>
      <c r="X5" s="22" t="s">
        <v>7765</v>
      </c>
      <c r="Y5" s="22">
        <v>3</v>
      </c>
      <c r="Z5" s="22">
        <v>6</v>
      </c>
      <c r="AA5" s="22" t="s">
        <v>11</v>
      </c>
      <c r="AB5" s="22">
        <v>1</v>
      </c>
      <c r="AC5" s="22" t="s">
        <v>96</v>
      </c>
      <c r="AD5" s="22" t="s">
        <v>7766</v>
      </c>
      <c r="AE5" s="22" t="s">
        <v>1579</v>
      </c>
      <c r="AF5" s="22" t="s">
        <v>7760</v>
      </c>
      <c r="AG5" s="22" t="s">
        <v>889</v>
      </c>
      <c r="AH5" s="22" t="s">
        <v>1426</v>
      </c>
      <c r="AI5" s="22" t="s">
        <v>1427</v>
      </c>
    </row>
    <row r="6" spans="1:35">
      <c r="A6" s="23" t="s">
        <v>1623</v>
      </c>
      <c r="B6" s="23" t="s">
        <v>452</v>
      </c>
      <c r="C6" s="23" t="s">
        <v>1623</v>
      </c>
      <c r="D6" s="23" t="s">
        <v>6816</v>
      </c>
      <c r="E6" s="23" t="s">
        <v>5432</v>
      </c>
      <c r="F6" s="23" t="s">
        <v>5598</v>
      </c>
      <c r="G6" s="23" t="s">
        <v>5292</v>
      </c>
      <c r="H6" s="23" t="s">
        <v>5293</v>
      </c>
      <c r="I6" s="23" t="s">
        <v>14</v>
      </c>
      <c r="J6" s="23" t="s">
        <v>5291</v>
      </c>
      <c r="K6" s="23">
        <v>0</v>
      </c>
      <c r="L6" s="23" t="s">
        <v>5642</v>
      </c>
      <c r="M6" s="23" t="s">
        <v>11</v>
      </c>
      <c r="N6" s="23" t="s">
        <v>1832</v>
      </c>
      <c r="O6" s="23" t="s">
        <v>11</v>
      </c>
      <c r="P6" s="23" t="s">
        <v>11</v>
      </c>
      <c r="Q6" s="22" t="s">
        <v>1539</v>
      </c>
      <c r="R6" s="22" t="s">
        <v>21</v>
      </c>
      <c r="S6" s="22" t="s">
        <v>6816</v>
      </c>
      <c r="T6" s="22" t="s">
        <v>6334</v>
      </c>
      <c r="U6" s="22" t="s">
        <v>6299</v>
      </c>
      <c r="V6" s="22" t="s">
        <v>6815</v>
      </c>
      <c r="W6" s="22" t="s">
        <v>6299</v>
      </c>
      <c r="X6" s="22" t="s">
        <v>6815</v>
      </c>
      <c r="Y6" s="22">
        <v>3</v>
      </c>
      <c r="Z6" s="22">
        <v>6</v>
      </c>
      <c r="AA6" s="22" t="s">
        <v>11</v>
      </c>
      <c r="AB6" s="22">
        <v>1</v>
      </c>
      <c r="AC6" s="22" t="s">
        <v>92</v>
      </c>
      <c r="AD6" s="22" t="s">
        <v>7764</v>
      </c>
      <c r="AE6" s="22" t="s">
        <v>1579</v>
      </c>
      <c r="AF6" s="22" t="s">
        <v>7760</v>
      </c>
      <c r="AG6" s="22" t="s">
        <v>7761</v>
      </c>
      <c r="AH6" s="22" t="s">
        <v>1428</v>
      </c>
      <c r="AI6" s="22" t="s">
        <v>1427</v>
      </c>
    </row>
    <row r="7" spans="1:35">
      <c r="A7" s="23" t="s">
        <v>1623</v>
      </c>
      <c r="B7" s="23" t="s">
        <v>452</v>
      </c>
      <c r="C7" s="23" t="s">
        <v>1623</v>
      </c>
      <c r="D7" s="23" t="s">
        <v>6816</v>
      </c>
      <c r="E7" s="23" t="s">
        <v>5432</v>
      </c>
      <c r="F7" s="23" t="s">
        <v>5598</v>
      </c>
      <c r="G7" s="23" t="s">
        <v>5289</v>
      </c>
      <c r="H7" s="23" t="s">
        <v>5290</v>
      </c>
      <c r="I7" s="23" t="s">
        <v>14</v>
      </c>
      <c r="J7" s="23" t="s">
        <v>5291</v>
      </c>
      <c r="K7" s="23">
        <v>0</v>
      </c>
      <c r="L7" s="23" t="s">
        <v>5643</v>
      </c>
      <c r="M7" s="23" t="s">
        <v>11</v>
      </c>
      <c r="N7" s="23" t="s">
        <v>1832</v>
      </c>
      <c r="O7" s="23" t="s">
        <v>11</v>
      </c>
      <c r="P7" s="23" t="s">
        <v>11</v>
      </c>
      <c r="Q7" s="22" t="s">
        <v>1539</v>
      </c>
      <c r="R7" s="22" t="s">
        <v>21</v>
      </c>
      <c r="S7" s="22" t="s">
        <v>6816</v>
      </c>
      <c r="T7" s="22" t="s">
        <v>6334</v>
      </c>
      <c r="U7" s="22" t="s">
        <v>6299</v>
      </c>
      <c r="V7" s="22" t="s">
        <v>6815</v>
      </c>
      <c r="W7" s="22" t="s">
        <v>6299</v>
      </c>
      <c r="X7" s="22" t="s">
        <v>6815</v>
      </c>
      <c r="Y7" s="22">
        <v>3</v>
      </c>
      <c r="Z7" s="22">
        <v>6</v>
      </c>
      <c r="AA7" s="22" t="s">
        <v>11</v>
      </c>
      <c r="AB7" s="22">
        <v>1</v>
      </c>
      <c r="AC7" s="22" t="s">
        <v>92</v>
      </c>
      <c r="AD7" s="22" t="s">
        <v>7764</v>
      </c>
      <c r="AE7" s="22" t="s">
        <v>1579</v>
      </c>
      <c r="AF7" s="22" t="s">
        <v>7760</v>
      </c>
      <c r="AG7" s="22" t="s">
        <v>7761</v>
      </c>
      <c r="AH7" s="22" t="s">
        <v>1429</v>
      </c>
      <c r="AI7" s="22" t="s">
        <v>1427</v>
      </c>
    </row>
    <row r="8" spans="1:35">
      <c r="A8" s="23" t="s">
        <v>1623</v>
      </c>
      <c r="B8" s="23" t="s">
        <v>452</v>
      </c>
      <c r="C8" s="23" t="s">
        <v>1623</v>
      </c>
      <c r="D8" s="23" t="s">
        <v>5504</v>
      </c>
      <c r="E8" s="23" t="s">
        <v>5377</v>
      </c>
      <c r="F8" s="23" t="s">
        <v>5505</v>
      </c>
      <c r="G8" s="23" t="s">
        <v>5286</v>
      </c>
      <c r="H8" s="23" t="s">
        <v>5287</v>
      </c>
      <c r="I8" s="23" t="s">
        <v>1544</v>
      </c>
      <c r="J8" s="23" t="s">
        <v>5288</v>
      </c>
      <c r="K8" s="23">
        <v>0</v>
      </c>
      <c r="L8" s="23" t="s">
        <v>5644</v>
      </c>
      <c r="M8" s="23" t="s">
        <v>11</v>
      </c>
      <c r="N8" s="23" t="s">
        <v>2720</v>
      </c>
      <c r="O8" s="23" t="s">
        <v>11</v>
      </c>
      <c r="P8" s="23" t="s">
        <v>11</v>
      </c>
      <c r="Q8" s="22" t="s">
        <v>1539</v>
      </c>
      <c r="R8" s="22" t="s">
        <v>842</v>
      </c>
      <c r="S8" s="22" t="s">
        <v>5504</v>
      </c>
      <c r="T8" s="22" t="s">
        <v>5579</v>
      </c>
      <c r="U8" s="22" t="s">
        <v>6346</v>
      </c>
      <c r="V8" s="22" t="s">
        <v>6296</v>
      </c>
      <c r="W8" s="22" t="s">
        <v>6296</v>
      </c>
      <c r="X8" s="22" t="s">
        <v>6346</v>
      </c>
      <c r="Y8" s="22">
        <v>7</v>
      </c>
      <c r="Z8" s="22">
        <v>7</v>
      </c>
      <c r="AA8" s="22" t="s">
        <v>11</v>
      </c>
      <c r="AB8" s="22">
        <v>1</v>
      </c>
      <c r="AC8" s="22" t="s">
        <v>82</v>
      </c>
      <c r="AD8" s="22" t="s">
        <v>7759</v>
      </c>
      <c r="AE8" s="22" t="s">
        <v>1579</v>
      </c>
      <c r="AF8" s="22" t="s">
        <v>7767</v>
      </c>
      <c r="AG8" s="22" t="s">
        <v>7767</v>
      </c>
      <c r="AH8" s="22" t="s">
        <v>1430</v>
      </c>
      <c r="AI8" s="22" t="s">
        <v>1427</v>
      </c>
    </row>
    <row r="9" spans="1:35">
      <c r="A9" s="23" t="s">
        <v>1623</v>
      </c>
      <c r="B9" s="23" t="s">
        <v>452</v>
      </c>
      <c r="C9" s="23" t="s">
        <v>1623</v>
      </c>
      <c r="D9" s="23" t="s">
        <v>5552</v>
      </c>
      <c r="E9" s="23" t="s">
        <v>5372</v>
      </c>
      <c r="F9" s="23" t="s">
        <v>5553</v>
      </c>
      <c r="G9" s="23" t="s">
        <v>5280</v>
      </c>
      <c r="H9" s="23" t="s">
        <v>5281</v>
      </c>
      <c r="I9" s="23" t="s">
        <v>12</v>
      </c>
      <c r="J9" s="23" t="s">
        <v>5282</v>
      </c>
      <c r="K9" s="23">
        <v>0</v>
      </c>
      <c r="L9" s="23" t="s">
        <v>5645</v>
      </c>
      <c r="M9" s="23" t="s">
        <v>11</v>
      </c>
      <c r="N9" s="23" t="s">
        <v>1651</v>
      </c>
      <c r="O9" s="23" t="s">
        <v>11</v>
      </c>
      <c r="P9" s="23" t="s">
        <v>11</v>
      </c>
      <c r="Q9" s="22" t="s">
        <v>1539</v>
      </c>
      <c r="R9" s="22" t="s">
        <v>20</v>
      </c>
      <c r="S9" s="22" t="s">
        <v>5552</v>
      </c>
      <c r="T9" s="22" t="s">
        <v>5569</v>
      </c>
      <c r="U9" s="22" t="s">
        <v>6320</v>
      </c>
      <c r="V9" s="22" t="s">
        <v>6815</v>
      </c>
      <c r="W9" s="22" t="s">
        <v>6320</v>
      </c>
      <c r="X9" s="22" t="s">
        <v>6815</v>
      </c>
      <c r="Y9" s="22">
        <v>3</v>
      </c>
      <c r="Z9" s="22">
        <v>6</v>
      </c>
      <c r="AA9" s="22" t="s">
        <v>11</v>
      </c>
      <c r="AB9" s="22">
        <v>1</v>
      </c>
      <c r="AC9" s="22" t="s">
        <v>91</v>
      </c>
      <c r="AD9" s="22" t="s">
        <v>7768</v>
      </c>
      <c r="AE9" s="22" t="s">
        <v>1579</v>
      </c>
      <c r="AF9" s="22" t="s">
        <v>7760</v>
      </c>
      <c r="AG9" s="22" t="s">
        <v>7761</v>
      </c>
      <c r="AH9" s="22" t="s">
        <v>1431</v>
      </c>
      <c r="AI9" s="22" t="s">
        <v>1427</v>
      </c>
    </row>
    <row r="10" spans="1:35">
      <c r="A10" s="23" t="s">
        <v>1623</v>
      </c>
      <c r="B10" s="23" t="s">
        <v>452</v>
      </c>
      <c r="C10" s="23" t="s">
        <v>1623</v>
      </c>
      <c r="D10" s="23" t="s">
        <v>6977</v>
      </c>
      <c r="E10" s="23" t="s">
        <v>5377</v>
      </c>
      <c r="F10" s="23" t="s">
        <v>5543</v>
      </c>
      <c r="G10" s="23" t="s">
        <v>5275</v>
      </c>
      <c r="H10" s="23" t="s">
        <v>5276</v>
      </c>
      <c r="I10" s="23" t="s">
        <v>16</v>
      </c>
      <c r="J10" s="23" t="s">
        <v>5274</v>
      </c>
      <c r="K10" s="23">
        <v>0</v>
      </c>
      <c r="L10" s="23" t="s">
        <v>5646</v>
      </c>
      <c r="M10" s="23" t="s">
        <v>11</v>
      </c>
      <c r="N10" s="23" t="s">
        <v>1651</v>
      </c>
      <c r="O10" s="23" t="s">
        <v>11</v>
      </c>
      <c r="P10" s="23" t="s">
        <v>11</v>
      </c>
      <c r="Q10" s="22" t="s">
        <v>1539</v>
      </c>
      <c r="R10" s="22" t="s">
        <v>842</v>
      </c>
      <c r="S10" s="22" t="s">
        <v>6977</v>
      </c>
      <c r="T10" s="22" t="s">
        <v>6346</v>
      </c>
      <c r="U10" s="22" t="s">
        <v>6295</v>
      </c>
      <c r="V10" s="22" t="s">
        <v>6296</v>
      </c>
      <c r="W10" s="22" t="s">
        <v>6295</v>
      </c>
      <c r="X10" s="22" t="s">
        <v>6296</v>
      </c>
      <c r="Y10" s="22">
        <v>3</v>
      </c>
      <c r="Z10" s="22">
        <v>6</v>
      </c>
      <c r="AA10" s="22" t="s">
        <v>11</v>
      </c>
      <c r="AB10" s="22">
        <v>1</v>
      </c>
      <c r="AC10" s="22" t="s">
        <v>85</v>
      </c>
      <c r="AD10" s="22" t="s">
        <v>7759</v>
      </c>
      <c r="AE10" s="22" t="s">
        <v>1579</v>
      </c>
      <c r="AF10" s="22" t="s">
        <v>7760</v>
      </c>
      <c r="AG10" s="22" t="s">
        <v>7761</v>
      </c>
      <c r="AH10" s="22" t="s">
        <v>1432</v>
      </c>
      <c r="AI10" s="22" t="s">
        <v>1427</v>
      </c>
    </row>
    <row r="11" spans="1:35">
      <c r="A11" s="23" t="s">
        <v>1623</v>
      </c>
      <c r="B11" s="23" t="s">
        <v>452</v>
      </c>
      <c r="C11" s="23" t="s">
        <v>1623</v>
      </c>
      <c r="D11" s="23" t="s">
        <v>6977</v>
      </c>
      <c r="E11" s="23" t="s">
        <v>5377</v>
      </c>
      <c r="F11" s="23" t="s">
        <v>5543</v>
      </c>
      <c r="G11" s="23" t="s">
        <v>5272</v>
      </c>
      <c r="H11" s="23" t="s">
        <v>5273</v>
      </c>
      <c r="I11" s="23" t="s">
        <v>16</v>
      </c>
      <c r="J11" s="23" t="s">
        <v>5274</v>
      </c>
      <c r="K11" s="23">
        <v>0</v>
      </c>
      <c r="L11" s="23" t="s">
        <v>5647</v>
      </c>
      <c r="M11" s="23" t="s">
        <v>11</v>
      </c>
      <c r="N11" s="23" t="s">
        <v>1651</v>
      </c>
      <c r="O11" s="23" t="s">
        <v>11</v>
      </c>
      <c r="P11" s="23" t="s">
        <v>11</v>
      </c>
      <c r="Q11" s="22" t="s">
        <v>1539</v>
      </c>
      <c r="R11" s="22" t="s">
        <v>842</v>
      </c>
      <c r="S11" s="22" t="s">
        <v>6977</v>
      </c>
      <c r="T11" s="22" t="s">
        <v>6346</v>
      </c>
      <c r="U11" s="22" t="s">
        <v>6295</v>
      </c>
      <c r="V11" s="22" t="s">
        <v>6296</v>
      </c>
      <c r="W11" s="22" t="s">
        <v>6295</v>
      </c>
      <c r="X11" s="22" t="s">
        <v>6296</v>
      </c>
      <c r="Y11" s="22">
        <v>3</v>
      </c>
      <c r="Z11" s="22">
        <v>6</v>
      </c>
      <c r="AA11" s="22" t="s">
        <v>11</v>
      </c>
      <c r="AB11" s="22">
        <v>1</v>
      </c>
      <c r="AC11" s="22" t="s">
        <v>85</v>
      </c>
      <c r="AD11" s="22" t="s">
        <v>7759</v>
      </c>
      <c r="AE11" s="22" t="s">
        <v>1579</v>
      </c>
      <c r="AF11" s="22" t="s">
        <v>7760</v>
      </c>
      <c r="AG11" s="22" t="s">
        <v>7761</v>
      </c>
      <c r="AH11" s="22" t="s">
        <v>1433</v>
      </c>
      <c r="AI11" s="22" t="s">
        <v>1434</v>
      </c>
    </row>
    <row r="12" spans="1:35">
      <c r="A12" s="23" t="s">
        <v>1623</v>
      </c>
      <c r="B12" s="23" t="s">
        <v>452</v>
      </c>
      <c r="C12" s="23" t="s">
        <v>1623</v>
      </c>
      <c r="D12" s="23" t="s">
        <v>6820</v>
      </c>
      <c r="E12" s="23" t="s">
        <v>5372</v>
      </c>
      <c r="F12" s="23" t="s">
        <v>5422</v>
      </c>
      <c r="G12" s="23" t="s">
        <v>5269</v>
      </c>
      <c r="H12" s="23" t="s">
        <v>5270</v>
      </c>
      <c r="I12" s="23" t="s">
        <v>12</v>
      </c>
      <c r="J12" s="23" t="s">
        <v>5271</v>
      </c>
      <c r="K12" s="23">
        <v>0</v>
      </c>
      <c r="L12" s="23" t="s">
        <v>5648</v>
      </c>
      <c r="M12" s="23" t="s">
        <v>11</v>
      </c>
      <c r="N12" s="23" t="s">
        <v>1651</v>
      </c>
      <c r="O12" s="23" t="s">
        <v>11</v>
      </c>
      <c r="P12" s="23" t="s">
        <v>11</v>
      </c>
      <c r="Q12" s="22" t="s">
        <v>1539</v>
      </c>
      <c r="R12" s="22" t="s">
        <v>21</v>
      </c>
      <c r="S12" s="22" t="s">
        <v>6820</v>
      </c>
      <c r="T12" s="22" t="s">
        <v>6299</v>
      </c>
      <c r="U12" s="22" t="s">
        <v>6320</v>
      </c>
      <c r="V12" s="22" t="s">
        <v>6815</v>
      </c>
      <c r="W12" s="22" t="s">
        <v>6320</v>
      </c>
      <c r="X12" s="22" t="s">
        <v>6815</v>
      </c>
      <c r="Y12" s="22">
        <v>3</v>
      </c>
      <c r="Z12" s="22">
        <v>6</v>
      </c>
      <c r="AA12" s="22" t="s">
        <v>11</v>
      </c>
      <c r="AB12" s="22">
        <v>1</v>
      </c>
      <c r="AC12" s="22" t="s">
        <v>93</v>
      </c>
      <c r="AD12" s="22" t="s">
        <v>7768</v>
      </c>
      <c r="AE12" s="22" t="s">
        <v>1579</v>
      </c>
      <c r="AF12" s="22" t="s">
        <v>7760</v>
      </c>
      <c r="AG12" s="22" t="s">
        <v>7761</v>
      </c>
      <c r="AH12" s="22" t="s">
        <v>1435</v>
      </c>
      <c r="AI12" s="22" t="s">
        <v>1434</v>
      </c>
    </row>
    <row r="13" spans="1:35">
      <c r="A13" s="23" t="s">
        <v>1623</v>
      </c>
      <c r="B13" s="23" t="s">
        <v>452</v>
      </c>
      <c r="C13" s="23" t="s">
        <v>1623</v>
      </c>
      <c r="D13" s="23" t="s">
        <v>7007</v>
      </c>
      <c r="E13" s="23" t="s">
        <v>5625</v>
      </c>
      <c r="F13" s="23" t="s">
        <v>5403</v>
      </c>
      <c r="G13" s="23" t="s">
        <v>5262</v>
      </c>
      <c r="H13" s="23" t="s">
        <v>5263</v>
      </c>
      <c r="I13" s="23" t="s">
        <v>16</v>
      </c>
      <c r="J13" s="23" t="s">
        <v>1719</v>
      </c>
      <c r="K13" s="23">
        <v>0</v>
      </c>
      <c r="L13" s="23" t="s">
        <v>7088</v>
      </c>
      <c r="M13" s="23" t="s">
        <v>11</v>
      </c>
      <c r="N13" s="23" t="s">
        <v>1651</v>
      </c>
      <c r="O13" s="23" t="s">
        <v>11</v>
      </c>
      <c r="P13" s="23" t="s">
        <v>11</v>
      </c>
      <c r="Q13" s="22" t="s">
        <v>1539</v>
      </c>
      <c r="R13" s="22" t="s">
        <v>842</v>
      </c>
      <c r="S13" s="22" t="s">
        <v>7007</v>
      </c>
      <c r="T13" s="22" t="s">
        <v>5579</v>
      </c>
      <c r="U13" s="22" t="s">
        <v>6295</v>
      </c>
      <c r="V13" s="22" t="s">
        <v>6296</v>
      </c>
      <c r="W13" s="22" t="s">
        <v>6296</v>
      </c>
      <c r="X13" s="22" t="s">
        <v>6295</v>
      </c>
      <c r="Y13" s="22">
        <v>7</v>
      </c>
      <c r="Z13" s="22">
        <v>7</v>
      </c>
      <c r="AA13" s="22" t="s">
        <v>11</v>
      </c>
      <c r="AB13" s="22">
        <v>1</v>
      </c>
      <c r="AC13" s="22" t="s">
        <v>65</v>
      </c>
      <c r="AD13" s="22" t="s">
        <v>7766</v>
      </c>
      <c r="AE13" s="22" t="s">
        <v>1579</v>
      </c>
      <c r="AF13" s="22" t="s">
        <v>7760</v>
      </c>
      <c r="AG13" s="22" t="s">
        <v>889</v>
      </c>
      <c r="AH13" s="22" t="s">
        <v>1436</v>
      </c>
      <c r="AI13" s="22" t="s">
        <v>1434</v>
      </c>
    </row>
    <row r="14" spans="1:35">
      <c r="A14" s="23" t="s">
        <v>1623</v>
      </c>
      <c r="B14" s="23" t="s">
        <v>452</v>
      </c>
      <c r="C14" s="23" t="s">
        <v>1623</v>
      </c>
      <c r="D14" s="23" t="s">
        <v>6934</v>
      </c>
      <c r="E14" s="23" t="s">
        <v>5556</v>
      </c>
      <c r="F14" s="23" t="s">
        <v>5488</v>
      </c>
      <c r="G14" s="23" t="s">
        <v>5254</v>
      </c>
      <c r="H14" s="23" t="s">
        <v>5255</v>
      </c>
      <c r="I14" s="23" t="s">
        <v>10</v>
      </c>
      <c r="J14" s="23" t="s">
        <v>5256</v>
      </c>
      <c r="K14" s="23">
        <v>0</v>
      </c>
      <c r="L14" s="23" t="s">
        <v>5649</v>
      </c>
      <c r="M14" s="23" t="s">
        <v>11</v>
      </c>
      <c r="N14" s="23" t="s">
        <v>1877</v>
      </c>
      <c r="O14" s="23" t="s">
        <v>11</v>
      </c>
      <c r="P14" s="23" t="s">
        <v>11</v>
      </c>
      <c r="Q14" s="22" t="s">
        <v>1539</v>
      </c>
      <c r="R14" s="22" t="s">
        <v>842</v>
      </c>
      <c r="S14" s="22" t="s">
        <v>6934</v>
      </c>
      <c r="T14" s="22" t="s">
        <v>6346</v>
      </c>
      <c r="U14" s="22" t="s">
        <v>5579</v>
      </c>
      <c r="V14" s="22" t="s">
        <v>6296</v>
      </c>
      <c r="W14" s="22" t="s">
        <v>5579</v>
      </c>
      <c r="X14" s="22" t="s">
        <v>6296</v>
      </c>
      <c r="Y14" s="22">
        <v>3</v>
      </c>
      <c r="Z14" s="22">
        <v>6</v>
      </c>
      <c r="AA14" s="22" t="s">
        <v>11</v>
      </c>
      <c r="AB14" s="22">
        <v>1</v>
      </c>
      <c r="AC14" s="22" t="s">
        <v>85</v>
      </c>
      <c r="AD14" s="22" t="s">
        <v>7769</v>
      </c>
      <c r="AE14" s="22" t="s">
        <v>1579</v>
      </c>
      <c r="AF14" s="22" t="s">
        <v>7760</v>
      </c>
      <c r="AG14" s="22" t="s">
        <v>7761</v>
      </c>
      <c r="AH14" s="22" t="s">
        <v>1437</v>
      </c>
      <c r="AI14" s="22" t="s">
        <v>1434</v>
      </c>
    </row>
    <row r="15" spans="1:35">
      <c r="A15" s="23" t="s">
        <v>1623</v>
      </c>
      <c r="B15" s="23" t="s">
        <v>452</v>
      </c>
      <c r="C15" s="23" t="s">
        <v>1623</v>
      </c>
      <c r="D15" s="23" t="s">
        <v>6803</v>
      </c>
      <c r="E15" s="23" t="s">
        <v>5377</v>
      </c>
      <c r="F15" s="23" t="s">
        <v>5439</v>
      </c>
      <c r="G15" s="23" t="s">
        <v>5246</v>
      </c>
      <c r="H15" s="23" t="s">
        <v>5247</v>
      </c>
      <c r="I15" s="23" t="s">
        <v>13</v>
      </c>
      <c r="J15" s="23" t="s">
        <v>4270</v>
      </c>
      <c r="K15" s="23">
        <v>0</v>
      </c>
      <c r="L15" s="23" t="s">
        <v>5650</v>
      </c>
      <c r="M15" s="23" t="s">
        <v>11</v>
      </c>
      <c r="N15" s="23" t="s">
        <v>1768</v>
      </c>
      <c r="O15" s="23" t="s">
        <v>11</v>
      </c>
      <c r="P15" s="23" t="s">
        <v>11</v>
      </c>
      <c r="Q15" s="22" t="s">
        <v>1539</v>
      </c>
      <c r="R15" s="22" t="s">
        <v>21</v>
      </c>
      <c r="S15" s="22" t="s">
        <v>6803</v>
      </c>
      <c r="T15" s="22" t="s">
        <v>5569</v>
      </c>
      <c r="U15" s="22" t="s">
        <v>6320</v>
      </c>
      <c r="V15" s="22" t="s">
        <v>7765</v>
      </c>
      <c r="W15" s="22" t="s">
        <v>7765</v>
      </c>
      <c r="X15" s="22" t="s">
        <v>6320</v>
      </c>
      <c r="Y15" s="22">
        <v>6</v>
      </c>
      <c r="Z15" s="22">
        <v>6</v>
      </c>
      <c r="AA15" s="22" t="s">
        <v>11</v>
      </c>
      <c r="AB15" s="22">
        <v>1</v>
      </c>
      <c r="AC15" s="22" t="s">
        <v>96</v>
      </c>
      <c r="AD15" s="22" t="s">
        <v>7759</v>
      </c>
      <c r="AE15" s="22" t="s">
        <v>1579</v>
      </c>
      <c r="AF15" s="22" t="s">
        <v>7760</v>
      </c>
      <c r="AG15" s="22" t="s">
        <v>7761</v>
      </c>
      <c r="AH15" s="22" t="s">
        <v>1438</v>
      </c>
      <c r="AI15" s="22" t="s">
        <v>1434</v>
      </c>
    </row>
    <row r="16" spans="1:35">
      <c r="A16" s="23" t="s">
        <v>1623</v>
      </c>
      <c r="B16" s="23" t="s">
        <v>452</v>
      </c>
      <c r="C16" s="23" t="s">
        <v>1623</v>
      </c>
      <c r="D16" s="23" t="s">
        <v>6826</v>
      </c>
      <c r="E16" s="23" t="s">
        <v>5556</v>
      </c>
      <c r="F16" s="23" t="s">
        <v>5558</v>
      </c>
      <c r="G16" s="23" t="s">
        <v>5243</v>
      </c>
      <c r="H16" s="23" t="s">
        <v>5244</v>
      </c>
      <c r="I16" s="23" t="s">
        <v>14</v>
      </c>
      <c r="J16" s="23" t="s">
        <v>5245</v>
      </c>
      <c r="K16" s="23">
        <v>0</v>
      </c>
      <c r="L16" s="23" t="s">
        <v>5651</v>
      </c>
      <c r="M16" s="23" t="s">
        <v>11</v>
      </c>
      <c r="N16" s="23" t="s">
        <v>1651</v>
      </c>
      <c r="O16" s="23" t="s">
        <v>11</v>
      </c>
      <c r="P16" s="23" t="s">
        <v>11</v>
      </c>
      <c r="Q16" s="22" t="s">
        <v>1539</v>
      </c>
      <c r="R16" s="22" t="s">
        <v>20</v>
      </c>
      <c r="S16" s="22" t="s">
        <v>6826</v>
      </c>
      <c r="T16" s="22" t="s">
        <v>6337</v>
      </c>
      <c r="U16" s="22" t="s">
        <v>5569</v>
      </c>
      <c r="V16" s="22" t="s">
        <v>6815</v>
      </c>
      <c r="W16" s="22" t="s">
        <v>6815</v>
      </c>
      <c r="X16" s="22" t="s">
        <v>5569</v>
      </c>
      <c r="Y16" s="22">
        <v>6</v>
      </c>
      <c r="Z16" s="22">
        <v>6</v>
      </c>
      <c r="AA16" s="22" t="s">
        <v>11</v>
      </c>
      <c r="AB16" s="22">
        <v>1</v>
      </c>
      <c r="AC16" s="22" t="s">
        <v>90</v>
      </c>
      <c r="AD16" s="22" t="s">
        <v>7769</v>
      </c>
      <c r="AE16" s="22" t="s">
        <v>1579</v>
      </c>
      <c r="AF16" s="22" t="s">
        <v>7760</v>
      </c>
      <c r="AG16" s="22" t="s">
        <v>7761</v>
      </c>
      <c r="AH16" s="22" t="s">
        <v>1439</v>
      </c>
      <c r="AI16" s="22" t="s">
        <v>1434</v>
      </c>
    </row>
    <row r="17" spans="1:35">
      <c r="A17" s="23" t="s">
        <v>1623</v>
      </c>
      <c r="B17" s="23" t="s">
        <v>452</v>
      </c>
      <c r="C17" s="23" t="s">
        <v>1623</v>
      </c>
      <c r="D17" s="23" t="s">
        <v>7007</v>
      </c>
      <c r="E17" s="23" t="s">
        <v>5625</v>
      </c>
      <c r="F17" s="23" t="s">
        <v>5403</v>
      </c>
      <c r="G17" s="23" t="s">
        <v>5235</v>
      </c>
      <c r="H17" s="23" t="s">
        <v>5236</v>
      </c>
      <c r="I17" s="23" t="s">
        <v>10</v>
      </c>
      <c r="J17" s="23" t="s">
        <v>3427</v>
      </c>
      <c r="K17" s="23">
        <v>0</v>
      </c>
      <c r="L17" s="23" t="s">
        <v>7109</v>
      </c>
      <c r="M17" s="23" t="s">
        <v>11</v>
      </c>
      <c r="N17" s="23" t="s">
        <v>1670</v>
      </c>
      <c r="O17" s="23" t="s">
        <v>11</v>
      </c>
      <c r="P17" s="23" t="s">
        <v>11</v>
      </c>
      <c r="Q17" s="22" t="s">
        <v>1539</v>
      </c>
      <c r="R17" s="22" t="s">
        <v>842</v>
      </c>
      <c r="S17" s="22" t="s">
        <v>7007</v>
      </c>
      <c r="T17" s="22" t="s">
        <v>5579</v>
      </c>
      <c r="U17" s="22" t="s">
        <v>6295</v>
      </c>
      <c r="V17" s="22" t="s">
        <v>6296</v>
      </c>
      <c r="W17" s="22" t="s">
        <v>6296</v>
      </c>
      <c r="X17" s="22" t="s">
        <v>6295</v>
      </c>
      <c r="Y17" s="22">
        <v>7</v>
      </c>
      <c r="Z17" s="22">
        <v>7</v>
      </c>
      <c r="AA17" s="22" t="s">
        <v>11</v>
      </c>
      <c r="AB17" s="22">
        <v>1</v>
      </c>
      <c r="AC17" s="22" t="s">
        <v>65</v>
      </c>
      <c r="AD17" s="22" t="s">
        <v>7766</v>
      </c>
      <c r="AE17" s="22" t="s">
        <v>1579</v>
      </c>
      <c r="AF17" s="22" t="s">
        <v>7760</v>
      </c>
      <c r="AG17" s="22" t="s">
        <v>889</v>
      </c>
      <c r="AH17" s="22" t="s">
        <v>1440</v>
      </c>
      <c r="AI17" s="22" t="s">
        <v>1434</v>
      </c>
    </row>
    <row r="18" spans="1:35">
      <c r="A18" s="23" t="s">
        <v>1623</v>
      </c>
      <c r="B18" s="23" t="s">
        <v>452</v>
      </c>
      <c r="C18" s="23" t="s">
        <v>1623</v>
      </c>
      <c r="D18" s="23" t="s">
        <v>6970</v>
      </c>
      <c r="E18" s="23" t="s">
        <v>5372</v>
      </c>
      <c r="F18" s="23" t="s">
        <v>5403</v>
      </c>
      <c r="G18" s="23" t="s">
        <v>5228</v>
      </c>
      <c r="H18" s="23" t="s">
        <v>5229</v>
      </c>
      <c r="I18" s="23" t="s">
        <v>10</v>
      </c>
      <c r="J18" s="23" t="s">
        <v>5013</v>
      </c>
      <c r="K18" s="23">
        <v>0</v>
      </c>
      <c r="L18" s="23" t="s">
        <v>5652</v>
      </c>
      <c r="M18" s="23" t="s">
        <v>11</v>
      </c>
      <c r="N18" s="23" t="s">
        <v>1775</v>
      </c>
      <c r="O18" s="23" t="s">
        <v>11</v>
      </c>
      <c r="P18" s="23" t="s">
        <v>11</v>
      </c>
      <c r="Q18" s="22" t="s">
        <v>1539</v>
      </c>
      <c r="R18" s="22" t="s">
        <v>842</v>
      </c>
      <c r="S18" s="22" t="s">
        <v>6970</v>
      </c>
      <c r="T18" s="22" t="s">
        <v>5579</v>
      </c>
      <c r="U18" s="22" t="s">
        <v>6295</v>
      </c>
      <c r="V18" s="22" t="s">
        <v>6296</v>
      </c>
      <c r="W18" s="22" t="s">
        <v>6296</v>
      </c>
      <c r="X18" s="22" t="s">
        <v>6295</v>
      </c>
      <c r="Y18" s="22">
        <v>7</v>
      </c>
      <c r="Z18" s="22">
        <v>7</v>
      </c>
      <c r="AA18" s="22" t="s">
        <v>11</v>
      </c>
      <c r="AB18" s="22">
        <v>1</v>
      </c>
      <c r="AC18" s="22" t="s">
        <v>85</v>
      </c>
      <c r="AD18" s="22" t="s">
        <v>7768</v>
      </c>
      <c r="AE18" s="22" t="s">
        <v>1579</v>
      </c>
      <c r="AF18" s="22" t="s">
        <v>7760</v>
      </c>
      <c r="AG18" s="22" t="s">
        <v>7761</v>
      </c>
    </row>
    <row r="19" spans="1:35">
      <c r="A19" s="23" t="s">
        <v>1623</v>
      </c>
      <c r="B19" s="23" t="s">
        <v>452</v>
      </c>
      <c r="C19" s="23" t="s">
        <v>1623</v>
      </c>
      <c r="D19" s="23" t="s">
        <v>6826</v>
      </c>
      <c r="E19" s="23" t="s">
        <v>5556</v>
      </c>
      <c r="F19" s="23" t="s">
        <v>5558</v>
      </c>
      <c r="G19" s="23" t="s">
        <v>5225</v>
      </c>
      <c r="H19" s="23" t="s">
        <v>5226</v>
      </c>
      <c r="I19" s="23" t="s">
        <v>14</v>
      </c>
      <c r="J19" s="23" t="s">
        <v>5227</v>
      </c>
      <c r="K19" s="23">
        <v>0</v>
      </c>
      <c r="L19" s="23" t="s">
        <v>5653</v>
      </c>
      <c r="M19" s="23" t="s">
        <v>11</v>
      </c>
      <c r="N19" s="23" t="s">
        <v>1651</v>
      </c>
      <c r="O19" s="23" t="s">
        <v>11</v>
      </c>
      <c r="P19" s="23" t="s">
        <v>11</v>
      </c>
      <c r="Q19" s="22" t="s">
        <v>1539</v>
      </c>
      <c r="R19" s="22" t="s">
        <v>20</v>
      </c>
      <c r="S19" s="22" t="s">
        <v>6826</v>
      </c>
      <c r="T19" s="22" t="s">
        <v>6337</v>
      </c>
      <c r="U19" s="22" t="s">
        <v>5569</v>
      </c>
      <c r="V19" s="22" t="s">
        <v>6815</v>
      </c>
      <c r="W19" s="22" t="s">
        <v>6815</v>
      </c>
      <c r="X19" s="22" t="s">
        <v>5569</v>
      </c>
      <c r="Y19" s="22">
        <v>6</v>
      </c>
      <c r="Z19" s="22">
        <v>6</v>
      </c>
      <c r="AA19" s="22" t="s">
        <v>11</v>
      </c>
      <c r="AB19" s="22">
        <v>1</v>
      </c>
      <c r="AC19" s="22" t="s">
        <v>90</v>
      </c>
      <c r="AD19" s="22" t="s">
        <v>7769</v>
      </c>
      <c r="AE19" s="22" t="s">
        <v>1579</v>
      </c>
      <c r="AF19" s="22" t="s">
        <v>7760</v>
      </c>
      <c r="AG19" s="22" t="s">
        <v>7761</v>
      </c>
    </row>
    <row r="20" spans="1:35">
      <c r="A20" s="23" t="s">
        <v>1623</v>
      </c>
      <c r="B20" s="23" t="s">
        <v>452</v>
      </c>
      <c r="C20" s="23" t="s">
        <v>1623</v>
      </c>
      <c r="D20" s="23" t="s">
        <v>6806</v>
      </c>
      <c r="E20" s="23" t="s">
        <v>5432</v>
      </c>
      <c r="F20" s="23" t="s">
        <v>5365</v>
      </c>
      <c r="G20" s="23" t="s">
        <v>5222</v>
      </c>
      <c r="H20" s="23" t="s">
        <v>5223</v>
      </c>
      <c r="I20" s="23" t="s">
        <v>1657</v>
      </c>
      <c r="J20" s="23" t="s">
        <v>5224</v>
      </c>
      <c r="K20" s="23">
        <v>0</v>
      </c>
      <c r="L20" s="23" t="s">
        <v>5654</v>
      </c>
      <c r="M20" s="23" t="s">
        <v>11</v>
      </c>
      <c r="N20" s="23" t="s">
        <v>2232</v>
      </c>
      <c r="O20" s="23" t="s">
        <v>11</v>
      </c>
      <c r="P20" s="23" t="s">
        <v>11</v>
      </c>
      <c r="Q20" s="22" t="s">
        <v>1539</v>
      </c>
      <c r="R20" s="22" t="s">
        <v>21</v>
      </c>
      <c r="S20" s="22" t="s">
        <v>6806</v>
      </c>
      <c r="T20" s="22" t="s">
        <v>6337</v>
      </c>
      <c r="U20" s="22" t="s">
        <v>6354</v>
      </c>
      <c r="V20" s="22" t="s">
        <v>6815</v>
      </c>
      <c r="W20" s="22" t="s">
        <v>6354</v>
      </c>
      <c r="X20" s="22" t="s">
        <v>6815</v>
      </c>
      <c r="Y20" s="22">
        <v>3</v>
      </c>
      <c r="Z20" s="22">
        <v>6</v>
      </c>
      <c r="AA20" s="22" t="s">
        <v>11</v>
      </c>
      <c r="AB20" s="22">
        <v>1</v>
      </c>
      <c r="AC20" s="22" t="s">
        <v>142</v>
      </c>
      <c r="AD20" s="22" t="s">
        <v>7764</v>
      </c>
      <c r="AE20" s="22" t="s">
        <v>1579</v>
      </c>
      <c r="AF20" s="22" t="s">
        <v>7770</v>
      </c>
      <c r="AG20" s="22" t="s">
        <v>7770</v>
      </c>
    </row>
    <row r="21" spans="1:35">
      <c r="A21" s="23" t="s">
        <v>1623</v>
      </c>
      <c r="B21" s="23" t="s">
        <v>461</v>
      </c>
      <c r="C21" s="23" t="s">
        <v>1623</v>
      </c>
      <c r="D21" s="23" t="s">
        <v>5489</v>
      </c>
      <c r="E21" s="23" t="s">
        <v>5491</v>
      </c>
      <c r="F21" s="23" t="s">
        <v>5490</v>
      </c>
      <c r="G21" s="23" t="s">
        <v>5219</v>
      </c>
      <c r="H21" s="23" t="s">
        <v>5220</v>
      </c>
      <c r="I21" s="23" t="s">
        <v>16</v>
      </c>
      <c r="J21" s="23" t="s">
        <v>5221</v>
      </c>
      <c r="K21" s="23">
        <v>0</v>
      </c>
      <c r="L21" s="23" t="s">
        <v>5655</v>
      </c>
      <c r="M21" s="23" t="s">
        <v>11</v>
      </c>
      <c r="N21" s="23" t="s">
        <v>1670</v>
      </c>
      <c r="O21" s="23" t="s">
        <v>11</v>
      </c>
      <c r="P21" s="23" t="s">
        <v>11</v>
      </c>
      <c r="Q21" s="22" t="s">
        <v>1539</v>
      </c>
      <c r="R21" s="22" t="s">
        <v>842</v>
      </c>
      <c r="S21" s="22" t="s">
        <v>5489</v>
      </c>
      <c r="T21" s="22" t="s">
        <v>2490</v>
      </c>
      <c r="U21" s="22" t="s">
        <v>5579</v>
      </c>
      <c r="V21" s="22" t="s">
        <v>6352</v>
      </c>
      <c r="W21" s="22" t="s">
        <v>5579</v>
      </c>
      <c r="X21" s="22" t="s">
        <v>6352</v>
      </c>
      <c r="Y21" s="22">
        <v>3</v>
      </c>
      <c r="Z21" s="22">
        <v>6</v>
      </c>
      <c r="AA21" s="22" t="s">
        <v>11</v>
      </c>
      <c r="AB21" s="22">
        <v>1</v>
      </c>
      <c r="AC21" s="22" t="s">
        <v>82</v>
      </c>
      <c r="AD21" s="22" t="s">
        <v>7766</v>
      </c>
      <c r="AE21" s="22" t="s">
        <v>5353</v>
      </c>
      <c r="AF21" s="22" t="s">
        <v>7760</v>
      </c>
      <c r="AG21" s="22" t="s">
        <v>7771</v>
      </c>
    </row>
    <row r="22" spans="1:35">
      <c r="A22" s="23" t="s">
        <v>1623</v>
      </c>
      <c r="B22" s="23" t="s">
        <v>452</v>
      </c>
      <c r="C22" s="23" t="s">
        <v>1623</v>
      </c>
      <c r="D22" s="23" t="s">
        <v>5402</v>
      </c>
      <c r="E22" s="23" t="s">
        <v>5367</v>
      </c>
      <c r="F22" s="23" t="s">
        <v>5403</v>
      </c>
      <c r="G22" s="23" t="s">
        <v>5212</v>
      </c>
      <c r="H22" s="23" t="s">
        <v>5213</v>
      </c>
      <c r="I22" s="23" t="s">
        <v>16</v>
      </c>
      <c r="J22" s="23" t="s">
        <v>4174</v>
      </c>
      <c r="K22" s="23">
        <v>0</v>
      </c>
      <c r="L22" s="23" t="s">
        <v>5656</v>
      </c>
      <c r="M22" s="23" t="s">
        <v>11</v>
      </c>
      <c r="N22" s="23" t="s">
        <v>1670</v>
      </c>
      <c r="O22" s="23" t="s">
        <v>11</v>
      </c>
      <c r="P22" s="23" t="s">
        <v>11</v>
      </c>
      <c r="Q22" s="22" t="s">
        <v>1539</v>
      </c>
      <c r="R22" s="22" t="s">
        <v>842</v>
      </c>
      <c r="S22" s="22" t="s">
        <v>5402</v>
      </c>
      <c r="T22" s="22" t="s">
        <v>5579</v>
      </c>
      <c r="U22" s="22" t="s">
        <v>6295</v>
      </c>
      <c r="V22" s="22" t="s">
        <v>6296</v>
      </c>
      <c r="W22" s="22" t="s">
        <v>6296</v>
      </c>
      <c r="X22" s="22" t="s">
        <v>6295</v>
      </c>
      <c r="Y22" s="22">
        <v>7</v>
      </c>
      <c r="Z22" s="22">
        <v>7</v>
      </c>
      <c r="AA22" s="22" t="s">
        <v>11</v>
      </c>
      <c r="AB22" s="22">
        <v>1</v>
      </c>
      <c r="AC22" s="22" t="s">
        <v>65</v>
      </c>
      <c r="AD22" s="22" t="s">
        <v>7764</v>
      </c>
      <c r="AE22" s="22" t="s">
        <v>1579</v>
      </c>
      <c r="AF22" s="22" t="s">
        <v>7760</v>
      </c>
      <c r="AG22" s="22" t="s">
        <v>7761</v>
      </c>
    </row>
    <row r="23" spans="1:35">
      <c r="A23" s="23" t="s">
        <v>1623</v>
      </c>
      <c r="B23" s="23" t="s">
        <v>452</v>
      </c>
      <c r="C23" s="23" t="s">
        <v>1623</v>
      </c>
      <c r="D23" s="23" t="s">
        <v>5402</v>
      </c>
      <c r="E23" s="23" t="s">
        <v>5367</v>
      </c>
      <c r="F23" s="23" t="s">
        <v>5403</v>
      </c>
      <c r="G23" s="23" t="s">
        <v>5210</v>
      </c>
      <c r="H23" s="23" t="s">
        <v>5211</v>
      </c>
      <c r="I23" s="23" t="s">
        <v>16</v>
      </c>
      <c r="J23" s="23" t="s">
        <v>4174</v>
      </c>
      <c r="K23" s="23">
        <v>0</v>
      </c>
      <c r="L23" s="23" t="s">
        <v>5657</v>
      </c>
      <c r="M23" s="23" t="s">
        <v>11</v>
      </c>
      <c r="N23" s="23" t="s">
        <v>3103</v>
      </c>
      <c r="O23" s="23" t="s">
        <v>11</v>
      </c>
      <c r="P23" s="23" t="s">
        <v>11</v>
      </c>
      <c r="Q23" s="22" t="s">
        <v>1539</v>
      </c>
      <c r="R23" s="22" t="s">
        <v>842</v>
      </c>
      <c r="S23" s="22" t="s">
        <v>5402</v>
      </c>
      <c r="T23" s="22" t="s">
        <v>5579</v>
      </c>
      <c r="U23" s="22" t="s">
        <v>6295</v>
      </c>
      <c r="V23" s="22" t="s">
        <v>6296</v>
      </c>
      <c r="W23" s="22" t="s">
        <v>6296</v>
      </c>
      <c r="X23" s="22" t="s">
        <v>6295</v>
      </c>
      <c r="Y23" s="22">
        <v>7</v>
      </c>
      <c r="Z23" s="22">
        <v>7</v>
      </c>
      <c r="AA23" s="22" t="s">
        <v>11</v>
      </c>
      <c r="AB23" s="22">
        <v>1</v>
      </c>
      <c r="AC23" s="22" t="s">
        <v>65</v>
      </c>
      <c r="AD23" s="22" t="s">
        <v>7764</v>
      </c>
      <c r="AE23" s="22" t="s">
        <v>1579</v>
      </c>
      <c r="AF23" s="22" t="s">
        <v>7760</v>
      </c>
      <c r="AG23" s="22" t="s">
        <v>7761</v>
      </c>
    </row>
    <row r="24" spans="1:35">
      <c r="A24" s="23" t="s">
        <v>1623</v>
      </c>
      <c r="B24" s="23" t="s">
        <v>461</v>
      </c>
      <c r="C24" s="23" t="s">
        <v>1623</v>
      </c>
      <c r="D24" s="23" t="s">
        <v>5526</v>
      </c>
      <c r="E24" s="23" t="s">
        <v>5491</v>
      </c>
      <c r="F24" s="23" t="s">
        <v>5439</v>
      </c>
      <c r="G24" s="23" t="s">
        <v>5207</v>
      </c>
      <c r="H24" s="23" t="s">
        <v>5208</v>
      </c>
      <c r="I24" s="23" t="s">
        <v>12</v>
      </c>
      <c r="J24" s="23" t="s">
        <v>5209</v>
      </c>
      <c r="K24" s="23">
        <v>0</v>
      </c>
      <c r="L24" s="23" t="s">
        <v>5658</v>
      </c>
      <c r="M24" s="23" t="s">
        <v>11</v>
      </c>
      <c r="N24" s="23" t="s">
        <v>1729</v>
      </c>
      <c r="O24" s="23" t="s">
        <v>11</v>
      </c>
      <c r="P24" s="23" t="s">
        <v>11</v>
      </c>
      <c r="Q24" s="22" t="s">
        <v>1539</v>
      </c>
      <c r="R24" s="22" t="s">
        <v>20</v>
      </c>
      <c r="S24" s="22" t="s">
        <v>5526</v>
      </c>
      <c r="T24" s="22" t="s">
        <v>5569</v>
      </c>
      <c r="U24" s="22" t="s">
        <v>6320</v>
      </c>
      <c r="V24" s="22" t="s">
        <v>7765</v>
      </c>
      <c r="W24" s="22" t="s">
        <v>7765</v>
      </c>
      <c r="X24" s="22" t="s">
        <v>6320</v>
      </c>
      <c r="Y24" s="22">
        <v>6</v>
      </c>
      <c r="Z24" s="22">
        <v>6</v>
      </c>
      <c r="AA24" s="22" t="s">
        <v>11</v>
      </c>
      <c r="AB24" s="22">
        <v>1</v>
      </c>
      <c r="AC24" s="22" t="s">
        <v>91</v>
      </c>
      <c r="AD24" s="22" t="s">
        <v>7766</v>
      </c>
      <c r="AE24" s="22" t="s">
        <v>5353</v>
      </c>
      <c r="AF24" s="22" t="s">
        <v>7760</v>
      </c>
      <c r="AG24" s="22" t="s">
        <v>7771</v>
      </c>
    </row>
    <row r="25" spans="1:35">
      <c r="A25" s="23" t="s">
        <v>1623</v>
      </c>
      <c r="B25" s="23" t="s">
        <v>461</v>
      </c>
      <c r="C25" s="23" t="s">
        <v>1623</v>
      </c>
      <c r="D25" s="23" t="s">
        <v>5489</v>
      </c>
      <c r="E25" s="23" t="s">
        <v>5491</v>
      </c>
      <c r="F25" s="23" t="s">
        <v>5490</v>
      </c>
      <c r="G25" s="23" t="s">
        <v>5196</v>
      </c>
      <c r="H25" s="23" t="s">
        <v>5197</v>
      </c>
      <c r="I25" s="23" t="s">
        <v>16</v>
      </c>
      <c r="J25" s="23" t="s">
        <v>5198</v>
      </c>
      <c r="K25" s="23">
        <v>0</v>
      </c>
      <c r="L25" s="23" t="s">
        <v>5659</v>
      </c>
      <c r="M25" s="23" t="s">
        <v>11</v>
      </c>
      <c r="N25" s="23" t="s">
        <v>1670</v>
      </c>
      <c r="O25" s="23" t="s">
        <v>11</v>
      </c>
      <c r="P25" s="23" t="s">
        <v>11</v>
      </c>
      <c r="Q25" s="22" t="s">
        <v>1539</v>
      </c>
      <c r="R25" s="22" t="s">
        <v>842</v>
      </c>
      <c r="S25" s="22" t="s">
        <v>5489</v>
      </c>
      <c r="T25" s="22" t="s">
        <v>2490</v>
      </c>
      <c r="U25" s="22" t="s">
        <v>5579</v>
      </c>
      <c r="V25" s="22" t="s">
        <v>6352</v>
      </c>
      <c r="W25" s="22" t="s">
        <v>5579</v>
      </c>
      <c r="X25" s="22" t="s">
        <v>6352</v>
      </c>
      <c r="Y25" s="22">
        <v>3</v>
      </c>
      <c r="Z25" s="22">
        <v>6</v>
      </c>
      <c r="AA25" s="22" t="s">
        <v>11</v>
      </c>
      <c r="AB25" s="22">
        <v>1</v>
      </c>
      <c r="AC25" s="22" t="s">
        <v>82</v>
      </c>
      <c r="AD25" s="22" t="s">
        <v>7766</v>
      </c>
      <c r="AE25" s="22" t="s">
        <v>5353</v>
      </c>
      <c r="AF25" s="22" t="s">
        <v>7760</v>
      </c>
      <c r="AG25" s="22" t="s">
        <v>7771</v>
      </c>
    </row>
    <row r="26" spans="1:35">
      <c r="A26" s="23" t="s">
        <v>1623</v>
      </c>
      <c r="B26" s="23" t="s">
        <v>452</v>
      </c>
      <c r="C26" s="23" t="s">
        <v>1623</v>
      </c>
      <c r="D26" s="23" t="s">
        <v>5386</v>
      </c>
      <c r="E26" s="23" t="s">
        <v>5372</v>
      </c>
      <c r="F26" s="23" t="s">
        <v>5385</v>
      </c>
      <c r="G26" s="23" t="s">
        <v>5192</v>
      </c>
      <c r="H26" s="23" t="s">
        <v>5193</v>
      </c>
      <c r="I26" s="23" t="s">
        <v>10</v>
      </c>
      <c r="J26" s="23" t="s">
        <v>5194</v>
      </c>
      <c r="K26" s="23">
        <v>0</v>
      </c>
      <c r="L26" s="23" t="s">
        <v>5660</v>
      </c>
      <c r="M26" s="23" t="s">
        <v>11</v>
      </c>
      <c r="N26" s="23" t="s">
        <v>1651</v>
      </c>
      <c r="O26" s="23" t="s">
        <v>11</v>
      </c>
      <c r="P26" s="23" t="s">
        <v>11</v>
      </c>
      <c r="Q26" s="22" t="s">
        <v>1539</v>
      </c>
      <c r="R26" s="22" t="s">
        <v>842</v>
      </c>
      <c r="S26" s="22" t="s">
        <v>5386</v>
      </c>
      <c r="T26" s="22" t="s">
        <v>7772</v>
      </c>
      <c r="U26" s="22" t="s">
        <v>5579</v>
      </c>
      <c r="V26" s="22" t="s">
        <v>6296</v>
      </c>
      <c r="W26" s="22" t="s">
        <v>5579</v>
      </c>
      <c r="X26" s="22" t="s">
        <v>6296</v>
      </c>
      <c r="Y26" s="22">
        <v>3</v>
      </c>
      <c r="Z26" s="22">
        <v>6</v>
      </c>
      <c r="AA26" s="22" t="s">
        <v>11</v>
      </c>
      <c r="AB26" s="22">
        <v>1</v>
      </c>
      <c r="AC26" s="22" t="s">
        <v>65</v>
      </c>
      <c r="AD26" s="22" t="s">
        <v>7768</v>
      </c>
      <c r="AE26" s="22" t="s">
        <v>1579</v>
      </c>
      <c r="AF26" s="22" t="s">
        <v>7760</v>
      </c>
      <c r="AG26" s="22" t="s">
        <v>7761</v>
      </c>
    </row>
    <row r="27" spans="1:35">
      <c r="A27" s="23" t="s">
        <v>1623</v>
      </c>
      <c r="B27" s="23" t="s">
        <v>452</v>
      </c>
      <c r="C27" s="23" t="s">
        <v>1623</v>
      </c>
      <c r="D27" s="23" t="s">
        <v>5393</v>
      </c>
      <c r="E27" s="23" t="s">
        <v>5377</v>
      </c>
      <c r="F27" s="23" t="s">
        <v>5394</v>
      </c>
      <c r="G27" s="23" t="s">
        <v>5184</v>
      </c>
      <c r="H27" s="23" t="s">
        <v>5185</v>
      </c>
      <c r="I27" s="23" t="s">
        <v>16</v>
      </c>
      <c r="J27" s="23" t="s">
        <v>2700</v>
      </c>
      <c r="K27" s="23">
        <v>0</v>
      </c>
      <c r="L27" s="23" t="s">
        <v>5661</v>
      </c>
      <c r="M27" s="23" t="s">
        <v>11</v>
      </c>
      <c r="N27" s="23" t="s">
        <v>1775</v>
      </c>
      <c r="O27" s="23" t="s">
        <v>11</v>
      </c>
      <c r="P27" s="23" t="s">
        <v>11</v>
      </c>
      <c r="Q27" s="22" t="s">
        <v>1539</v>
      </c>
      <c r="R27" s="22" t="s">
        <v>842</v>
      </c>
      <c r="S27" s="22" t="s">
        <v>5393</v>
      </c>
      <c r="T27" s="22" t="s">
        <v>6331</v>
      </c>
      <c r="U27" s="22" t="s">
        <v>2490</v>
      </c>
      <c r="V27" s="22" t="s">
        <v>6296</v>
      </c>
      <c r="W27" s="22" t="s">
        <v>2490</v>
      </c>
      <c r="X27" s="22" t="s">
        <v>6296</v>
      </c>
      <c r="Y27" s="22">
        <v>3</v>
      </c>
      <c r="Z27" s="22">
        <v>6</v>
      </c>
      <c r="AA27" s="22" t="s">
        <v>11</v>
      </c>
      <c r="AB27" s="22">
        <v>1</v>
      </c>
      <c r="AC27" s="22" t="s">
        <v>65</v>
      </c>
      <c r="AD27" s="22" t="s">
        <v>7759</v>
      </c>
      <c r="AE27" s="22" t="s">
        <v>1579</v>
      </c>
      <c r="AF27" s="22" t="s">
        <v>7760</v>
      </c>
      <c r="AG27" s="22" t="s">
        <v>7761</v>
      </c>
    </row>
    <row r="28" spans="1:35">
      <c r="A28" s="23" t="s">
        <v>1623</v>
      </c>
      <c r="B28" s="23" t="s">
        <v>452</v>
      </c>
      <c r="C28" s="23" t="s">
        <v>1623</v>
      </c>
      <c r="D28" s="23" t="s">
        <v>6811</v>
      </c>
      <c r="E28" s="23" t="s">
        <v>5377</v>
      </c>
      <c r="F28" s="23" t="s">
        <v>5550</v>
      </c>
      <c r="G28" s="23" t="s">
        <v>5181</v>
      </c>
      <c r="H28" s="23" t="s">
        <v>5182</v>
      </c>
      <c r="I28" s="23" t="s">
        <v>14</v>
      </c>
      <c r="J28" s="23" t="s">
        <v>5183</v>
      </c>
      <c r="K28" s="23">
        <v>0</v>
      </c>
      <c r="L28" s="23" t="s">
        <v>5662</v>
      </c>
      <c r="M28" s="23" t="s">
        <v>11</v>
      </c>
      <c r="N28" s="23" t="s">
        <v>1775</v>
      </c>
      <c r="O28" s="23" t="s">
        <v>11</v>
      </c>
      <c r="P28" s="23" t="s">
        <v>11</v>
      </c>
      <c r="Q28" s="22" t="s">
        <v>1539</v>
      </c>
      <c r="R28" s="22" t="s">
        <v>21</v>
      </c>
      <c r="S28" s="22" t="s">
        <v>6811</v>
      </c>
      <c r="T28" s="22" t="s">
        <v>6337</v>
      </c>
      <c r="U28" s="22" t="s">
        <v>6334</v>
      </c>
      <c r="V28" s="22" t="s">
        <v>7765</v>
      </c>
      <c r="W28" s="22" t="s">
        <v>6334</v>
      </c>
      <c r="X28" s="22" t="s">
        <v>7765</v>
      </c>
      <c r="Y28" s="22">
        <v>3</v>
      </c>
      <c r="Z28" s="22">
        <v>6</v>
      </c>
      <c r="AA28" s="22" t="s">
        <v>11</v>
      </c>
      <c r="AB28" s="22">
        <v>1</v>
      </c>
      <c r="AC28" s="22" t="s">
        <v>92</v>
      </c>
      <c r="AD28" s="22" t="s">
        <v>7759</v>
      </c>
      <c r="AE28" s="22" t="s">
        <v>1579</v>
      </c>
      <c r="AF28" s="22" t="s">
        <v>7760</v>
      </c>
      <c r="AG28" s="22" t="s">
        <v>7761</v>
      </c>
    </row>
    <row r="29" spans="1:35">
      <c r="A29" s="23" t="s">
        <v>1623</v>
      </c>
      <c r="B29" s="23" t="s">
        <v>459</v>
      </c>
      <c r="C29" s="23" t="s">
        <v>1623</v>
      </c>
      <c r="D29" s="23" t="s">
        <v>7662</v>
      </c>
      <c r="E29" s="23" t="s">
        <v>5461</v>
      </c>
      <c r="F29" s="23" t="s">
        <v>5460</v>
      </c>
      <c r="G29" s="23" t="s">
        <v>5158</v>
      </c>
      <c r="H29" s="23" t="s">
        <v>5159</v>
      </c>
      <c r="I29" s="23" t="s">
        <v>14</v>
      </c>
      <c r="J29" s="23" t="s">
        <v>5160</v>
      </c>
      <c r="K29" s="23">
        <v>0</v>
      </c>
      <c r="L29" s="23" t="s">
        <v>5663</v>
      </c>
      <c r="M29" s="23" t="s">
        <v>11</v>
      </c>
      <c r="N29" s="23" t="s">
        <v>1651</v>
      </c>
      <c r="O29" s="23" t="s">
        <v>11</v>
      </c>
      <c r="P29" s="23" t="s">
        <v>11</v>
      </c>
      <c r="Q29" s="22" t="s">
        <v>1539</v>
      </c>
      <c r="R29" s="22" t="s">
        <v>842</v>
      </c>
      <c r="S29" s="22" t="s">
        <v>7662</v>
      </c>
      <c r="T29" s="22" t="s">
        <v>5579</v>
      </c>
      <c r="U29" s="22" t="s">
        <v>11</v>
      </c>
      <c r="V29" s="22" t="s">
        <v>6352</v>
      </c>
      <c r="W29" s="22" t="s">
        <v>6352</v>
      </c>
      <c r="X29" s="22" t="s">
        <v>11</v>
      </c>
      <c r="Y29" s="22">
        <v>6</v>
      </c>
      <c r="Z29" s="22">
        <v>6</v>
      </c>
      <c r="AA29" s="22" t="s">
        <v>11</v>
      </c>
      <c r="AB29" s="22">
        <v>1</v>
      </c>
      <c r="AC29" s="22" t="s">
        <v>65</v>
      </c>
      <c r="AD29" s="22" t="s">
        <v>7773</v>
      </c>
      <c r="AE29" s="22" t="s">
        <v>5450</v>
      </c>
      <c r="AF29" s="22" t="s">
        <v>7760</v>
      </c>
      <c r="AG29" s="22" t="s">
        <v>7774</v>
      </c>
    </row>
    <row r="30" spans="1:35">
      <c r="A30" s="23" t="s">
        <v>1623</v>
      </c>
      <c r="B30" s="23" t="s">
        <v>452</v>
      </c>
      <c r="C30" s="23" t="s">
        <v>1623</v>
      </c>
      <c r="D30" s="23" t="s">
        <v>6977</v>
      </c>
      <c r="E30" s="23" t="s">
        <v>5377</v>
      </c>
      <c r="F30" s="23" t="s">
        <v>5543</v>
      </c>
      <c r="G30" s="23" t="s">
        <v>5154</v>
      </c>
      <c r="H30" s="23" t="s">
        <v>5155</v>
      </c>
      <c r="I30" s="23" t="s">
        <v>10</v>
      </c>
      <c r="J30" s="23" t="s">
        <v>5156</v>
      </c>
      <c r="K30" s="23">
        <v>0</v>
      </c>
      <c r="L30" s="23" t="s">
        <v>5664</v>
      </c>
      <c r="M30" s="23" t="s">
        <v>11</v>
      </c>
      <c r="N30" s="23" t="s">
        <v>1768</v>
      </c>
      <c r="O30" s="23" t="s">
        <v>11</v>
      </c>
      <c r="P30" s="23" t="s">
        <v>11</v>
      </c>
      <c r="Q30" s="22" t="s">
        <v>1539</v>
      </c>
      <c r="R30" s="22" t="s">
        <v>842</v>
      </c>
      <c r="S30" s="22" t="s">
        <v>6977</v>
      </c>
      <c r="T30" s="22" t="s">
        <v>6346</v>
      </c>
      <c r="U30" s="22" t="s">
        <v>6295</v>
      </c>
      <c r="V30" s="22" t="s">
        <v>6296</v>
      </c>
      <c r="W30" s="22" t="s">
        <v>6295</v>
      </c>
      <c r="X30" s="22" t="s">
        <v>6296</v>
      </c>
      <c r="Y30" s="22">
        <v>3</v>
      </c>
      <c r="Z30" s="22">
        <v>6</v>
      </c>
      <c r="AA30" s="22" t="s">
        <v>11</v>
      </c>
      <c r="AB30" s="22">
        <v>1</v>
      </c>
      <c r="AC30" s="22" t="s">
        <v>85</v>
      </c>
      <c r="AD30" s="22" t="s">
        <v>7759</v>
      </c>
      <c r="AE30" s="22" t="s">
        <v>1579</v>
      </c>
      <c r="AF30" s="22" t="s">
        <v>7760</v>
      </c>
      <c r="AG30" s="22" t="s">
        <v>7761</v>
      </c>
    </row>
    <row r="31" spans="1:35">
      <c r="A31" s="23" t="s">
        <v>1623</v>
      </c>
      <c r="B31" s="23" t="s">
        <v>452</v>
      </c>
      <c r="C31" s="23" t="s">
        <v>1623</v>
      </c>
      <c r="D31" s="23" t="s">
        <v>5544</v>
      </c>
      <c r="E31" s="23" t="s">
        <v>5377</v>
      </c>
      <c r="F31" s="23" t="s">
        <v>5545</v>
      </c>
      <c r="G31" s="23" t="s">
        <v>5139</v>
      </c>
      <c r="H31" s="23" t="s">
        <v>5140</v>
      </c>
      <c r="I31" s="23" t="s">
        <v>13</v>
      </c>
      <c r="J31" s="23" t="s">
        <v>5141</v>
      </c>
      <c r="K31" s="23">
        <v>0</v>
      </c>
      <c r="L31" s="23" t="s">
        <v>5665</v>
      </c>
      <c r="M31" s="23" t="s">
        <v>11</v>
      </c>
      <c r="N31" s="23" t="s">
        <v>1670</v>
      </c>
      <c r="O31" s="23" t="s">
        <v>11</v>
      </c>
      <c r="P31" s="23" t="s">
        <v>11</v>
      </c>
      <c r="Q31" s="22" t="s">
        <v>1539</v>
      </c>
      <c r="R31" s="22" t="s">
        <v>21</v>
      </c>
      <c r="S31" s="22" t="s">
        <v>5544</v>
      </c>
      <c r="T31" s="22" t="s">
        <v>6315</v>
      </c>
      <c r="U31" s="22" t="s">
        <v>6320</v>
      </c>
      <c r="V31" s="22" t="s">
        <v>6815</v>
      </c>
      <c r="W31" s="22" t="s">
        <v>6320</v>
      </c>
      <c r="X31" s="22" t="s">
        <v>6815</v>
      </c>
      <c r="Y31" s="22">
        <v>3</v>
      </c>
      <c r="Z31" s="22">
        <v>6</v>
      </c>
      <c r="AA31" s="22" t="s">
        <v>11</v>
      </c>
      <c r="AB31" s="22">
        <v>1</v>
      </c>
      <c r="AC31" s="22" t="s">
        <v>94</v>
      </c>
      <c r="AD31" s="22" t="s">
        <v>7759</v>
      </c>
      <c r="AE31" s="22" t="s">
        <v>1579</v>
      </c>
      <c r="AF31" s="22" t="s">
        <v>7760</v>
      </c>
      <c r="AG31" s="22" t="s">
        <v>7761</v>
      </c>
    </row>
    <row r="32" spans="1:35">
      <c r="A32" s="23" t="s">
        <v>1623</v>
      </c>
      <c r="B32" s="23" t="s">
        <v>452</v>
      </c>
      <c r="C32" s="23" t="s">
        <v>1623</v>
      </c>
      <c r="D32" s="23" t="s">
        <v>6980</v>
      </c>
      <c r="E32" s="23" t="s">
        <v>5432</v>
      </c>
      <c r="F32" s="23" t="s">
        <v>5553</v>
      </c>
      <c r="G32" s="23" t="s">
        <v>5136</v>
      </c>
      <c r="H32" s="23" t="s">
        <v>5137</v>
      </c>
      <c r="I32" s="23" t="s">
        <v>10</v>
      </c>
      <c r="J32" s="23" t="s">
        <v>5138</v>
      </c>
      <c r="K32" s="23">
        <v>0</v>
      </c>
      <c r="L32" s="23" t="s">
        <v>5666</v>
      </c>
      <c r="M32" s="201" t="s">
        <v>11</v>
      </c>
      <c r="N32" s="23" t="s">
        <v>1651</v>
      </c>
      <c r="O32" s="23" t="s">
        <v>11</v>
      </c>
      <c r="P32" s="23" t="s">
        <v>11</v>
      </c>
      <c r="Q32" s="22" t="s">
        <v>1539</v>
      </c>
      <c r="R32" s="22" t="s">
        <v>20</v>
      </c>
      <c r="S32" s="22" t="s">
        <v>6980</v>
      </c>
      <c r="T32" s="22" t="s">
        <v>5569</v>
      </c>
      <c r="U32" s="22" t="s">
        <v>6320</v>
      </c>
      <c r="V32" s="22" t="s">
        <v>6815</v>
      </c>
      <c r="W32" s="22" t="s">
        <v>6320</v>
      </c>
      <c r="X32" s="22" t="s">
        <v>6815</v>
      </c>
      <c r="Y32" s="22">
        <v>3</v>
      </c>
      <c r="Z32" s="22">
        <v>6</v>
      </c>
      <c r="AA32" s="22" t="s">
        <v>11</v>
      </c>
      <c r="AB32" s="22">
        <v>1</v>
      </c>
      <c r="AC32" s="22" t="s">
        <v>90</v>
      </c>
      <c r="AD32" s="22" t="s">
        <v>7764</v>
      </c>
      <c r="AE32" s="22" t="s">
        <v>1579</v>
      </c>
      <c r="AF32" s="22" t="s">
        <v>7760</v>
      </c>
      <c r="AG32" s="22" t="s">
        <v>7761</v>
      </c>
    </row>
    <row r="33" spans="1:33">
      <c r="A33" s="23" t="s">
        <v>1623</v>
      </c>
      <c r="B33" s="23" t="s">
        <v>452</v>
      </c>
      <c r="C33" s="23" t="s">
        <v>1623</v>
      </c>
      <c r="D33" s="23" t="s">
        <v>6818</v>
      </c>
      <c r="E33" s="23" t="s">
        <v>5432</v>
      </c>
      <c r="F33" s="23" t="s">
        <v>5425</v>
      </c>
      <c r="G33" s="23" t="s">
        <v>5125</v>
      </c>
      <c r="H33" s="23" t="s">
        <v>5126</v>
      </c>
      <c r="I33" s="23" t="s">
        <v>13</v>
      </c>
      <c r="J33" s="23" t="s">
        <v>5127</v>
      </c>
      <c r="K33" s="23">
        <v>0</v>
      </c>
      <c r="L33" s="23" t="s">
        <v>7671</v>
      </c>
      <c r="M33" s="23" t="s">
        <v>11</v>
      </c>
      <c r="N33" s="23" t="s">
        <v>1651</v>
      </c>
      <c r="O33" s="23" t="s">
        <v>11</v>
      </c>
      <c r="P33" s="23" t="s">
        <v>11</v>
      </c>
      <c r="Q33" s="22" t="s">
        <v>1539</v>
      </c>
      <c r="R33" s="22" t="s">
        <v>21</v>
      </c>
      <c r="S33" s="22" t="s">
        <v>6818</v>
      </c>
      <c r="T33" s="22" t="s">
        <v>6320</v>
      </c>
      <c r="U33" s="22" t="s">
        <v>6337</v>
      </c>
      <c r="V33" s="22" t="s">
        <v>6815</v>
      </c>
      <c r="W33" s="22" t="s">
        <v>6815</v>
      </c>
      <c r="X33" s="22" t="s">
        <v>6337</v>
      </c>
      <c r="Y33" s="22">
        <v>6</v>
      </c>
      <c r="Z33" s="22">
        <v>6</v>
      </c>
      <c r="AA33" s="22" t="s">
        <v>7758</v>
      </c>
      <c r="AB33" s="22">
        <v>1</v>
      </c>
      <c r="AC33" s="22" t="s">
        <v>95</v>
      </c>
      <c r="AD33" s="22" t="s">
        <v>7764</v>
      </c>
      <c r="AE33" s="22" t="s">
        <v>1579</v>
      </c>
      <c r="AF33" s="22" t="s">
        <v>7760</v>
      </c>
      <c r="AG33" s="22" t="s">
        <v>7761</v>
      </c>
    </row>
    <row r="34" spans="1:33">
      <c r="A34" s="23" t="s">
        <v>1623</v>
      </c>
      <c r="B34" s="23" t="s">
        <v>5469</v>
      </c>
      <c r="C34" s="23" t="s">
        <v>1623</v>
      </c>
      <c r="D34" s="23" t="s">
        <v>47</v>
      </c>
      <c r="E34" s="23" t="s">
        <v>11</v>
      </c>
      <c r="F34" s="23" t="s">
        <v>11</v>
      </c>
      <c r="G34" s="23" t="s">
        <v>5125</v>
      </c>
      <c r="H34" s="23" t="s">
        <v>5126</v>
      </c>
      <c r="I34" s="23" t="s">
        <v>13</v>
      </c>
      <c r="J34" s="23" t="s">
        <v>5127</v>
      </c>
      <c r="K34" s="23">
        <v>0</v>
      </c>
      <c r="L34" s="23" t="s">
        <v>5668</v>
      </c>
      <c r="M34" s="23" t="s">
        <v>47</v>
      </c>
      <c r="N34" s="23" t="s">
        <v>1651</v>
      </c>
      <c r="O34" s="23" t="s">
        <v>11</v>
      </c>
      <c r="P34" s="23" t="s">
        <v>11</v>
      </c>
      <c r="Q34" s="22" t="s">
        <v>7762</v>
      </c>
      <c r="R34" s="22" t="s">
        <v>7762</v>
      </c>
      <c r="S34" s="22" t="s">
        <v>47</v>
      </c>
      <c r="T34" s="22" t="s">
        <v>11</v>
      </c>
      <c r="U34" s="22" t="s">
        <v>11</v>
      </c>
      <c r="V34" s="22" t="s">
        <v>11</v>
      </c>
      <c r="W34" s="22" t="s">
        <v>11</v>
      </c>
      <c r="X34" s="22" t="s">
        <v>11</v>
      </c>
      <c r="Y34" s="22">
        <v>0</v>
      </c>
      <c r="Z34" s="22">
        <v>0</v>
      </c>
      <c r="AA34" s="22" t="s">
        <v>7758</v>
      </c>
      <c r="AB34" s="22">
        <v>2</v>
      </c>
      <c r="AC34" s="22" t="s">
        <v>7775</v>
      </c>
      <c r="AD34" s="22" t="s">
        <v>11</v>
      </c>
      <c r="AE34" s="22" t="s">
        <v>5450</v>
      </c>
      <c r="AF34" s="22" t="s">
        <v>7760</v>
      </c>
      <c r="AG34" s="22" t="s">
        <v>7774</v>
      </c>
    </row>
    <row r="35" spans="1:33">
      <c r="A35" s="23" t="s">
        <v>1623</v>
      </c>
      <c r="B35" s="23" t="s">
        <v>452</v>
      </c>
      <c r="C35" s="23" t="s">
        <v>1623</v>
      </c>
      <c r="D35" s="23" t="s">
        <v>6809</v>
      </c>
      <c r="E35" s="23" t="s">
        <v>5377</v>
      </c>
      <c r="F35" s="23" t="s">
        <v>5417</v>
      </c>
      <c r="G35" s="23" t="s">
        <v>5122</v>
      </c>
      <c r="H35" s="23" t="s">
        <v>5123</v>
      </c>
      <c r="I35" s="23" t="s">
        <v>12</v>
      </c>
      <c r="J35" s="23" t="s">
        <v>5124</v>
      </c>
      <c r="K35" s="23">
        <v>0</v>
      </c>
      <c r="L35" s="23" t="s">
        <v>5669</v>
      </c>
      <c r="M35" s="23" t="s">
        <v>47</v>
      </c>
      <c r="N35" s="23" t="s">
        <v>1768</v>
      </c>
      <c r="O35" s="23" t="s">
        <v>11</v>
      </c>
      <c r="P35" s="23" t="s">
        <v>11</v>
      </c>
      <c r="Q35" s="22" t="s">
        <v>7762</v>
      </c>
      <c r="R35" s="22" t="s">
        <v>7762</v>
      </c>
      <c r="S35" s="22" t="s">
        <v>6809</v>
      </c>
      <c r="T35" s="22" t="s">
        <v>6299</v>
      </c>
      <c r="U35" s="22" t="s">
        <v>5569</v>
      </c>
      <c r="V35" s="22" t="s">
        <v>7765</v>
      </c>
      <c r="W35" s="22" t="s">
        <v>5569</v>
      </c>
      <c r="X35" s="22" t="s">
        <v>7765</v>
      </c>
      <c r="Y35" s="22">
        <v>3</v>
      </c>
      <c r="Z35" s="22">
        <v>6</v>
      </c>
      <c r="AA35" s="22" t="s">
        <v>11</v>
      </c>
      <c r="AB35" s="22">
        <v>1</v>
      </c>
      <c r="AC35" s="22" t="s">
        <v>92</v>
      </c>
      <c r="AD35" s="22" t="s">
        <v>7759</v>
      </c>
      <c r="AE35" s="22" t="s">
        <v>1579</v>
      </c>
      <c r="AF35" s="22" t="s">
        <v>7760</v>
      </c>
      <c r="AG35" s="22" t="s">
        <v>7761</v>
      </c>
    </row>
    <row r="36" spans="1:33">
      <c r="A36" s="23" t="s">
        <v>1623</v>
      </c>
      <c r="B36" s="23" t="s">
        <v>461</v>
      </c>
      <c r="C36" s="23" t="s">
        <v>1623</v>
      </c>
      <c r="D36" s="23" t="s">
        <v>6797</v>
      </c>
      <c r="E36" s="23" t="s">
        <v>5491</v>
      </c>
      <c r="F36" s="23" t="s">
        <v>5515</v>
      </c>
      <c r="G36" s="23" t="s">
        <v>5116</v>
      </c>
      <c r="H36" s="23" t="s">
        <v>5117</v>
      </c>
      <c r="I36" s="23" t="s">
        <v>14</v>
      </c>
      <c r="J36" s="23" t="s">
        <v>3012</v>
      </c>
      <c r="K36" s="23">
        <v>0</v>
      </c>
      <c r="L36" s="23" t="s">
        <v>5670</v>
      </c>
      <c r="M36" s="23" t="s">
        <v>47</v>
      </c>
      <c r="N36" s="23" t="s">
        <v>1775</v>
      </c>
      <c r="O36" s="23" t="s">
        <v>11</v>
      </c>
      <c r="P36" s="23" t="s">
        <v>11</v>
      </c>
      <c r="Q36" s="22" t="s">
        <v>7762</v>
      </c>
      <c r="R36" s="22" t="s">
        <v>7762</v>
      </c>
      <c r="S36" s="22" t="s">
        <v>6797</v>
      </c>
      <c r="T36" s="22" t="s">
        <v>6334</v>
      </c>
      <c r="U36" s="22" t="s">
        <v>6337</v>
      </c>
      <c r="V36" s="22" t="s">
        <v>7765</v>
      </c>
      <c r="W36" s="22" t="s">
        <v>7765</v>
      </c>
      <c r="X36" s="22" t="s">
        <v>6337</v>
      </c>
      <c r="Y36" s="22">
        <v>6</v>
      </c>
      <c r="Z36" s="22">
        <v>6</v>
      </c>
      <c r="AA36" s="22" t="s">
        <v>11</v>
      </c>
      <c r="AB36" s="22">
        <v>1</v>
      </c>
      <c r="AC36" s="22" t="s">
        <v>90</v>
      </c>
      <c r="AD36" s="22" t="s">
        <v>7766</v>
      </c>
      <c r="AE36" s="22" t="s">
        <v>5353</v>
      </c>
      <c r="AF36" s="22" t="s">
        <v>7760</v>
      </c>
      <c r="AG36" s="22" t="s">
        <v>7771</v>
      </c>
    </row>
    <row r="37" spans="1:33">
      <c r="A37" s="23" t="s">
        <v>1623</v>
      </c>
      <c r="B37" s="23" t="s">
        <v>452</v>
      </c>
      <c r="C37" s="23" t="s">
        <v>1623</v>
      </c>
      <c r="D37" s="23" t="s">
        <v>6821</v>
      </c>
      <c r="E37" s="23" t="s">
        <v>5556</v>
      </c>
      <c r="F37" s="23" t="s">
        <v>5370</v>
      </c>
      <c r="G37" s="23" t="s">
        <v>5099</v>
      </c>
      <c r="H37" s="23" t="s">
        <v>5100</v>
      </c>
      <c r="I37" s="23" t="s">
        <v>18</v>
      </c>
      <c r="J37" s="23" t="s">
        <v>5101</v>
      </c>
      <c r="K37" s="23">
        <v>0</v>
      </c>
      <c r="L37" s="23" t="s">
        <v>5671</v>
      </c>
      <c r="M37" s="23" t="s">
        <v>47</v>
      </c>
      <c r="N37" s="23" t="s">
        <v>5102</v>
      </c>
      <c r="O37" s="23" t="s">
        <v>11</v>
      </c>
      <c r="P37" s="23" t="s">
        <v>11</v>
      </c>
      <c r="Q37" s="22" t="s">
        <v>7762</v>
      </c>
      <c r="R37" s="22" t="s">
        <v>7762</v>
      </c>
      <c r="S37" s="22" t="s">
        <v>6821</v>
      </c>
      <c r="T37" s="22" t="s">
        <v>6354</v>
      </c>
      <c r="U37" s="22" t="s">
        <v>6337</v>
      </c>
      <c r="V37" s="22" t="s">
        <v>6815</v>
      </c>
      <c r="W37" s="22" t="s">
        <v>6815</v>
      </c>
      <c r="X37" s="22" t="s">
        <v>6337</v>
      </c>
      <c r="Y37" s="22">
        <v>6</v>
      </c>
      <c r="Z37" s="22">
        <v>6</v>
      </c>
      <c r="AA37" s="22" t="s">
        <v>11</v>
      </c>
      <c r="AB37" s="22">
        <v>1</v>
      </c>
      <c r="AC37" s="22" t="s">
        <v>141</v>
      </c>
      <c r="AD37" s="22" t="s">
        <v>7769</v>
      </c>
      <c r="AE37" s="22" t="s">
        <v>1579</v>
      </c>
      <c r="AF37" s="22" t="s">
        <v>7770</v>
      </c>
      <c r="AG37" s="22" t="s">
        <v>7770</v>
      </c>
    </row>
    <row r="38" spans="1:33">
      <c r="A38" s="23" t="s">
        <v>1623</v>
      </c>
      <c r="B38" s="23" t="s">
        <v>452</v>
      </c>
      <c r="C38" s="23" t="s">
        <v>1623</v>
      </c>
      <c r="D38" s="23" t="s">
        <v>5386</v>
      </c>
      <c r="E38" s="23" t="s">
        <v>5372</v>
      </c>
      <c r="F38" s="23" t="s">
        <v>5385</v>
      </c>
      <c r="G38" s="23" t="s">
        <v>5096</v>
      </c>
      <c r="H38" s="23" t="s">
        <v>5097</v>
      </c>
      <c r="I38" s="23" t="s">
        <v>10</v>
      </c>
      <c r="J38" s="23" t="s">
        <v>5098</v>
      </c>
      <c r="K38" s="23">
        <v>0</v>
      </c>
      <c r="L38" s="23" t="s">
        <v>5672</v>
      </c>
      <c r="M38" s="23" t="s">
        <v>47</v>
      </c>
      <c r="N38" s="23" t="s">
        <v>1574</v>
      </c>
      <c r="O38" s="23" t="s">
        <v>11</v>
      </c>
      <c r="P38" s="23" t="s">
        <v>11</v>
      </c>
      <c r="Q38" s="22" t="s">
        <v>7762</v>
      </c>
      <c r="R38" s="22" t="s">
        <v>7762</v>
      </c>
      <c r="S38" s="22" t="s">
        <v>5386</v>
      </c>
      <c r="T38" s="22" t="s">
        <v>7772</v>
      </c>
      <c r="U38" s="22" t="s">
        <v>5579</v>
      </c>
      <c r="V38" s="22" t="s">
        <v>6296</v>
      </c>
      <c r="W38" s="22" t="s">
        <v>5579</v>
      </c>
      <c r="X38" s="22" t="s">
        <v>6296</v>
      </c>
      <c r="Y38" s="22">
        <v>3</v>
      </c>
      <c r="Z38" s="22">
        <v>6</v>
      </c>
      <c r="AA38" s="22" t="s">
        <v>11</v>
      </c>
      <c r="AB38" s="22">
        <v>1</v>
      </c>
      <c r="AC38" s="22" t="s">
        <v>65</v>
      </c>
      <c r="AD38" s="22" t="s">
        <v>7768</v>
      </c>
      <c r="AE38" s="22" t="s">
        <v>1579</v>
      </c>
      <c r="AF38" s="22" t="s">
        <v>7760</v>
      </c>
      <c r="AG38" s="22" t="s">
        <v>7761</v>
      </c>
    </row>
    <row r="39" spans="1:33">
      <c r="A39" s="23" t="s">
        <v>1623</v>
      </c>
      <c r="B39" s="23" t="s">
        <v>461</v>
      </c>
      <c r="C39" s="23" t="s">
        <v>1623</v>
      </c>
      <c r="D39" s="23" t="s">
        <v>6784</v>
      </c>
      <c r="E39" s="23" t="s">
        <v>7649</v>
      </c>
      <c r="F39" s="23" t="s">
        <v>5360</v>
      </c>
      <c r="G39" s="23" t="s">
        <v>5088</v>
      </c>
      <c r="H39" s="23" t="s">
        <v>5089</v>
      </c>
      <c r="I39" s="23" t="s">
        <v>14</v>
      </c>
      <c r="J39" s="23" t="s">
        <v>1774</v>
      </c>
      <c r="K39" s="23">
        <v>0</v>
      </c>
      <c r="L39" s="23" t="s">
        <v>5673</v>
      </c>
      <c r="M39" s="23" t="s">
        <v>47</v>
      </c>
      <c r="N39" s="23" t="s">
        <v>1768</v>
      </c>
      <c r="O39" s="23" t="s">
        <v>11</v>
      </c>
      <c r="P39" s="23" t="s">
        <v>11</v>
      </c>
      <c r="Q39" s="22" t="s">
        <v>7762</v>
      </c>
      <c r="R39" s="22" t="s">
        <v>7762</v>
      </c>
      <c r="S39" s="22" t="s">
        <v>6784</v>
      </c>
      <c r="T39" s="22" t="s">
        <v>6320</v>
      </c>
      <c r="U39" s="22" t="s">
        <v>6334</v>
      </c>
      <c r="V39" s="22" t="s">
        <v>7765</v>
      </c>
      <c r="W39" s="22" t="s">
        <v>6334</v>
      </c>
      <c r="X39" s="22" t="s">
        <v>7765</v>
      </c>
      <c r="Y39" s="22">
        <v>3</v>
      </c>
      <c r="Z39" s="22">
        <v>6</v>
      </c>
      <c r="AA39" s="22" t="s">
        <v>11</v>
      </c>
      <c r="AB39" s="22">
        <v>1</v>
      </c>
      <c r="AC39" s="22" t="s">
        <v>90</v>
      </c>
      <c r="AD39" s="22" t="s">
        <v>7776</v>
      </c>
      <c r="AE39" s="22" t="s">
        <v>5353</v>
      </c>
      <c r="AF39" s="22" t="s">
        <v>7760</v>
      </c>
      <c r="AG39" s="22" t="s">
        <v>7771</v>
      </c>
    </row>
    <row r="40" spans="1:33">
      <c r="A40" s="23" t="s">
        <v>1623</v>
      </c>
      <c r="B40" s="23" t="s">
        <v>461</v>
      </c>
      <c r="C40" s="23" t="s">
        <v>1623</v>
      </c>
      <c r="D40" s="23" t="s">
        <v>6943</v>
      </c>
      <c r="E40" s="23" t="s">
        <v>5491</v>
      </c>
      <c r="F40" s="23" t="s">
        <v>7658</v>
      </c>
      <c r="G40" s="23" t="s">
        <v>5081</v>
      </c>
      <c r="H40" s="23" t="s">
        <v>5082</v>
      </c>
      <c r="I40" s="23" t="s">
        <v>16</v>
      </c>
      <c r="J40" s="23" t="s">
        <v>5083</v>
      </c>
      <c r="K40" s="23">
        <v>0</v>
      </c>
      <c r="L40" s="23" t="s">
        <v>5674</v>
      </c>
      <c r="M40" s="23" t="s">
        <v>47</v>
      </c>
      <c r="N40" s="23" t="s">
        <v>1651</v>
      </c>
      <c r="O40" s="23" t="s">
        <v>11</v>
      </c>
      <c r="P40" s="23" t="s">
        <v>11</v>
      </c>
      <c r="Q40" s="22" t="s">
        <v>7762</v>
      </c>
      <c r="R40" s="22" t="s">
        <v>7762</v>
      </c>
      <c r="S40" s="22" t="s">
        <v>6943</v>
      </c>
      <c r="T40" s="22" t="s">
        <v>6346</v>
      </c>
      <c r="U40" s="22" t="s">
        <v>6308</v>
      </c>
      <c r="V40" s="22" t="s">
        <v>6296</v>
      </c>
      <c r="W40" s="22" t="s">
        <v>6308</v>
      </c>
      <c r="X40" s="22" t="s">
        <v>6296</v>
      </c>
      <c r="Y40" s="22">
        <v>3</v>
      </c>
      <c r="Z40" s="22">
        <v>6</v>
      </c>
      <c r="AA40" s="22" t="s">
        <v>11</v>
      </c>
      <c r="AB40" s="22">
        <v>1</v>
      </c>
      <c r="AC40" s="22" t="s">
        <v>85</v>
      </c>
      <c r="AD40" s="22" t="s">
        <v>7766</v>
      </c>
      <c r="AE40" s="22" t="s">
        <v>5353</v>
      </c>
      <c r="AF40" s="22" t="s">
        <v>7760</v>
      </c>
      <c r="AG40" s="22" t="s">
        <v>7771</v>
      </c>
    </row>
    <row r="41" spans="1:33">
      <c r="A41" s="23" t="s">
        <v>1623</v>
      </c>
      <c r="B41" s="23" t="s">
        <v>1175</v>
      </c>
      <c r="C41" s="23" t="s">
        <v>1623</v>
      </c>
      <c r="D41" s="23" t="s">
        <v>5566</v>
      </c>
      <c r="E41" s="23" t="s">
        <v>5466</v>
      </c>
      <c r="F41" s="23" t="s">
        <v>5567</v>
      </c>
      <c r="G41" s="23" t="s">
        <v>5078</v>
      </c>
      <c r="H41" s="23" t="s">
        <v>5079</v>
      </c>
      <c r="I41" s="23" t="s">
        <v>13</v>
      </c>
      <c r="J41" s="23" t="s">
        <v>5080</v>
      </c>
      <c r="K41" s="23">
        <v>0</v>
      </c>
      <c r="L41" s="23" t="s">
        <v>5675</v>
      </c>
      <c r="M41" s="23" t="s">
        <v>47</v>
      </c>
      <c r="N41" s="23" t="s">
        <v>1670</v>
      </c>
      <c r="O41" s="23" t="s">
        <v>11</v>
      </c>
      <c r="P41" s="23" t="s">
        <v>11</v>
      </c>
      <c r="Q41" s="22" t="s">
        <v>7762</v>
      </c>
      <c r="R41" s="22" t="s">
        <v>7762</v>
      </c>
      <c r="S41" s="22" t="s">
        <v>5566</v>
      </c>
      <c r="T41" s="22" t="s">
        <v>6299</v>
      </c>
      <c r="U41" s="22" t="s">
        <v>6337</v>
      </c>
      <c r="V41" s="22" t="s">
        <v>7777</v>
      </c>
      <c r="W41" s="22" t="s">
        <v>7777</v>
      </c>
      <c r="X41" s="22" t="s">
        <v>6337</v>
      </c>
      <c r="Y41" s="22">
        <v>5</v>
      </c>
      <c r="Z41" s="22">
        <v>5</v>
      </c>
      <c r="AA41" s="22" t="s">
        <v>7758</v>
      </c>
      <c r="AB41" s="22">
        <v>1</v>
      </c>
      <c r="AC41" s="22" t="s">
        <v>94</v>
      </c>
      <c r="AD41" s="22" t="s">
        <v>7766</v>
      </c>
      <c r="AE41" s="22" t="s">
        <v>1579</v>
      </c>
      <c r="AF41" s="22" t="s">
        <v>7760</v>
      </c>
      <c r="AG41" s="22" t="s">
        <v>889</v>
      </c>
    </row>
    <row r="42" spans="1:33">
      <c r="A42" s="23" t="s">
        <v>1623</v>
      </c>
      <c r="B42" s="23" t="s">
        <v>1175</v>
      </c>
      <c r="C42" s="23" t="s">
        <v>1623</v>
      </c>
      <c r="D42" s="23" t="s">
        <v>6793</v>
      </c>
      <c r="E42" s="23" t="s">
        <v>5466</v>
      </c>
      <c r="F42" s="23" t="s">
        <v>7648</v>
      </c>
      <c r="G42" s="23" t="s">
        <v>5078</v>
      </c>
      <c r="H42" s="23" t="s">
        <v>5079</v>
      </c>
      <c r="I42" s="23" t="s">
        <v>13</v>
      </c>
      <c r="J42" s="23" t="s">
        <v>5080</v>
      </c>
      <c r="K42" s="23">
        <v>0</v>
      </c>
      <c r="L42" s="23" t="s">
        <v>5675</v>
      </c>
      <c r="M42" s="23" t="s">
        <v>47</v>
      </c>
      <c r="N42" s="23" t="s">
        <v>1670</v>
      </c>
      <c r="O42" s="23" t="s">
        <v>11</v>
      </c>
      <c r="P42" s="23" t="s">
        <v>11</v>
      </c>
      <c r="Q42" s="22" t="s">
        <v>7762</v>
      </c>
      <c r="R42" s="22" t="s">
        <v>7762</v>
      </c>
      <c r="S42" s="22" t="s">
        <v>6793</v>
      </c>
      <c r="T42" s="22" t="s">
        <v>6299</v>
      </c>
      <c r="U42" s="22" t="s">
        <v>6337</v>
      </c>
      <c r="V42" s="22" t="s">
        <v>7765</v>
      </c>
      <c r="W42" s="22" t="s">
        <v>6337</v>
      </c>
      <c r="X42" s="22" t="s">
        <v>7765</v>
      </c>
      <c r="Y42" s="22">
        <v>3</v>
      </c>
      <c r="Z42" s="22">
        <v>6</v>
      </c>
      <c r="AA42" s="22" t="s">
        <v>7758</v>
      </c>
      <c r="AB42" s="22">
        <v>2</v>
      </c>
      <c r="AC42" s="22" t="s">
        <v>96</v>
      </c>
      <c r="AD42" s="22" t="s">
        <v>7766</v>
      </c>
      <c r="AE42" s="22" t="s">
        <v>1579</v>
      </c>
      <c r="AF42" s="22" t="s">
        <v>7760</v>
      </c>
      <c r="AG42" s="22" t="s">
        <v>889</v>
      </c>
    </row>
    <row r="43" spans="1:33">
      <c r="A43" s="23" t="s">
        <v>1623</v>
      </c>
      <c r="B43" s="23" t="s">
        <v>452</v>
      </c>
      <c r="C43" s="23" t="s">
        <v>1623</v>
      </c>
      <c r="D43" s="23" t="s">
        <v>6932</v>
      </c>
      <c r="E43" s="23" t="s">
        <v>5556</v>
      </c>
      <c r="F43" s="23" t="s">
        <v>7660</v>
      </c>
      <c r="G43" s="23" t="s">
        <v>5076</v>
      </c>
      <c r="H43" s="23" t="s">
        <v>5077</v>
      </c>
      <c r="I43" s="23" t="s">
        <v>14</v>
      </c>
      <c r="J43" s="23" t="s">
        <v>5075</v>
      </c>
      <c r="K43" s="23">
        <v>0</v>
      </c>
      <c r="L43" s="23" t="s">
        <v>5676</v>
      </c>
      <c r="M43" s="23" t="s">
        <v>47</v>
      </c>
      <c r="N43" s="23" t="s">
        <v>1670</v>
      </c>
      <c r="O43" s="23" t="s">
        <v>11</v>
      </c>
      <c r="P43" s="23" t="s">
        <v>11</v>
      </c>
      <c r="Q43" s="22" t="s">
        <v>7762</v>
      </c>
      <c r="R43" s="22" t="s">
        <v>7762</v>
      </c>
      <c r="S43" s="22" t="s">
        <v>6932</v>
      </c>
      <c r="T43" s="22" t="s">
        <v>6295</v>
      </c>
      <c r="U43" s="22" t="s">
        <v>6308</v>
      </c>
      <c r="V43" s="22" t="s">
        <v>6296</v>
      </c>
      <c r="W43" s="22" t="s">
        <v>6296</v>
      </c>
      <c r="X43" s="22" t="s">
        <v>6308</v>
      </c>
      <c r="Y43" s="22">
        <v>7</v>
      </c>
      <c r="Z43" s="22">
        <v>7</v>
      </c>
      <c r="AA43" s="22" t="s">
        <v>11</v>
      </c>
      <c r="AB43" s="22">
        <v>1</v>
      </c>
      <c r="AC43" s="22" t="s">
        <v>87</v>
      </c>
      <c r="AD43" s="22" t="s">
        <v>7769</v>
      </c>
      <c r="AE43" s="22" t="s">
        <v>1579</v>
      </c>
      <c r="AF43" s="22" t="s">
        <v>7760</v>
      </c>
      <c r="AG43" s="22" t="s">
        <v>7761</v>
      </c>
    </row>
    <row r="44" spans="1:33">
      <c r="A44" s="23" t="s">
        <v>1623</v>
      </c>
      <c r="B44" s="23" t="s">
        <v>452</v>
      </c>
      <c r="C44" s="23" t="s">
        <v>1623</v>
      </c>
      <c r="D44" s="23" t="s">
        <v>6932</v>
      </c>
      <c r="E44" s="23" t="s">
        <v>5556</v>
      </c>
      <c r="F44" s="23" t="s">
        <v>7660</v>
      </c>
      <c r="G44" s="23" t="s">
        <v>5073</v>
      </c>
      <c r="H44" s="23" t="s">
        <v>5074</v>
      </c>
      <c r="I44" s="23" t="s">
        <v>14</v>
      </c>
      <c r="J44" s="23" t="s">
        <v>5075</v>
      </c>
      <c r="K44" s="23">
        <v>0</v>
      </c>
      <c r="L44" s="23" t="s">
        <v>5677</v>
      </c>
      <c r="M44" s="23" t="s">
        <v>47</v>
      </c>
      <c r="N44" s="23" t="s">
        <v>1670</v>
      </c>
      <c r="O44" s="23" t="s">
        <v>11</v>
      </c>
      <c r="P44" s="23" t="s">
        <v>11</v>
      </c>
      <c r="Q44" s="22" t="s">
        <v>7762</v>
      </c>
      <c r="R44" s="22" t="s">
        <v>7762</v>
      </c>
      <c r="S44" s="22" t="s">
        <v>6932</v>
      </c>
      <c r="T44" s="22" t="s">
        <v>6295</v>
      </c>
      <c r="U44" s="22" t="s">
        <v>6308</v>
      </c>
      <c r="V44" s="22" t="s">
        <v>6296</v>
      </c>
      <c r="W44" s="22" t="s">
        <v>6296</v>
      </c>
      <c r="X44" s="22" t="s">
        <v>6308</v>
      </c>
      <c r="Y44" s="22">
        <v>7</v>
      </c>
      <c r="Z44" s="22">
        <v>7</v>
      </c>
      <c r="AA44" s="22" t="s">
        <v>11</v>
      </c>
      <c r="AB44" s="22">
        <v>1</v>
      </c>
      <c r="AC44" s="22" t="s">
        <v>87</v>
      </c>
      <c r="AD44" s="22" t="s">
        <v>7769</v>
      </c>
      <c r="AE44" s="22" t="s">
        <v>1579</v>
      </c>
      <c r="AF44" s="22" t="s">
        <v>7760</v>
      </c>
      <c r="AG44" s="22" t="s">
        <v>7761</v>
      </c>
    </row>
    <row r="45" spans="1:33">
      <c r="A45" s="23" t="s">
        <v>1623</v>
      </c>
      <c r="B45" s="23" t="s">
        <v>452</v>
      </c>
      <c r="C45" s="23" t="s">
        <v>1623</v>
      </c>
      <c r="D45" s="23" t="s">
        <v>5504</v>
      </c>
      <c r="E45" s="23" t="s">
        <v>5377</v>
      </c>
      <c r="F45" s="23" t="s">
        <v>5505</v>
      </c>
      <c r="G45" s="23" t="s">
        <v>5070</v>
      </c>
      <c r="H45" s="23" t="s">
        <v>5071</v>
      </c>
      <c r="I45" s="23" t="s">
        <v>16</v>
      </c>
      <c r="J45" s="23" t="s">
        <v>5072</v>
      </c>
      <c r="K45" s="23">
        <v>0</v>
      </c>
      <c r="L45" s="23" t="s">
        <v>5678</v>
      </c>
      <c r="M45" s="23" t="s">
        <v>11</v>
      </c>
      <c r="N45" s="23" t="s">
        <v>1661</v>
      </c>
      <c r="O45" s="23" t="s">
        <v>11</v>
      </c>
      <c r="P45" s="23" t="s">
        <v>11</v>
      </c>
      <c r="Q45" s="22" t="s">
        <v>1539</v>
      </c>
      <c r="R45" s="22" t="s">
        <v>842</v>
      </c>
      <c r="S45" s="22" t="s">
        <v>5504</v>
      </c>
      <c r="T45" s="22" t="s">
        <v>5579</v>
      </c>
      <c r="U45" s="22" t="s">
        <v>6346</v>
      </c>
      <c r="V45" s="22" t="s">
        <v>6296</v>
      </c>
      <c r="W45" s="22" t="s">
        <v>6296</v>
      </c>
      <c r="X45" s="22" t="s">
        <v>6346</v>
      </c>
      <c r="Y45" s="22">
        <v>7</v>
      </c>
      <c r="Z45" s="22">
        <v>7</v>
      </c>
      <c r="AA45" s="22" t="s">
        <v>11</v>
      </c>
      <c r="AB45" s="22">
        <v>1</v>
      </c>
      <c r="AC45" s="22" t="s">
        <v>82</v>
      </c>
      <c r="AD45" s="22" t="s">
        <v>7759</v>
      </c>
      <c r="AE45" s="22" t="s">
        <v>1579</v>
      </c>
      <c r="AF45" s="22" t="s">
        <v>7760</v>
      </c>
      <c r="AG45" s="22" t="s">
        <v>7761</v>
      </c>
    </row>
    <row r="46" spans="1:33">
      <c r="A46" s="23" t="s">
        <v>1623</v>
      </c>
      <c r="B46" s="23" t="s">
        <v>461</v>
      </c>
      <c r="C46" s="23" t="s">
        <v>1623</v>
      </c>
      <c r="D46" s="23" t="s">
        <v>5526</v>
      </c>
      <c r="E46" s="23" t="s">
        <v>5491</v>
      </c>
      <c r="F46" s="23" t="s">
        <v>5439</v>
      </c>
      <c r="G46" s="23" t="s">
        <v>5066</v>
      </c>
      <c r="H46" s="23" t="s">
        <v>5067</v>
      </c>
      <c r="I46" s="23" t="s">
        <v>12</v>
      </c>
      <c r="J46" s="23" t="s">
        <v>5068</v>
      </c>
      <c r="K46" s="23">
        <v>0</v>
      </c>
      <c r="L46" s="23" t="s">
        <v>5679</v>
      </c>
      <c r="M46" s="23" t="s">
        <v>11</v>
      </c>
      <c r="N46" s="23" t="s">
        <v>1729</v>
      </c>
      <c r="O46" s="23" t="s">
        <v>11</v>
      </c>
      <c r="P46" s="23" t="s">
        <v>11</v>
      </c>
      <c r="Q46" s="22" t="s">
        <v>1539</v>
      </c>
      <c r="R46" s="22" t="s">
        <v>20</v>
      </c>
      <c r="S46" s="22" t="s">
        <v>5526</v>
      </c>
      <c r="T46" s="22" t="s">
        <v>5569</v>
      </c>
      <c r="U46" s="22" t="s">
        <v>6320</v>
      </c>
      <c r="V46" s="22" t="s">
        <v>7765</v>
      </c>
      <c r="W46" s="22" t="s">
        <v>7765</v>
      </c>
      <c r="X46" s="22" t="s">
        <v>6320</v>
      </c>
      <c r="Y46" s="22">
        <v>6</v>
      </c>
      <c r="Z46" s="22">
        <v>6</v>
      </c>
      <c r="AA46" s="22" t="s">
        <v>11</v>
      </c>
      <c r="AB46" s="22">
        <v>1</v>
      </c>
      <c r="AC46" s="22" t="s">
        <v>91</v>
      </c>
      <c r="AD46" s="22" t="s">
        <v>7766</v>
      </c>
      <c r="AE46" s="22" t="s">
        <v>5353</v>
      </c>
      <c r="AF46" s="22" t="s">
        <v>7760</v>
      </c>
      <c r="AG46" s="22" t="s">
        <v>7771</v>
      </c>
    </row>
    <row r="47" spans="1:33">
      <c r="A47" s="23" t="s">
        <v>1623</v>
      </c>
      <c r="B47" s="23" t="s">
        <v>452</v>
      </c>
      <c r="C47" s="23" t="s">
        <v>1623</v>
      </c>
      <c r="D47" s="23" t="s">
        <v>5402</v>
      </c>
      <c r="E47" s="23" t="s">
        <v>5367</v>
      </c>
      <c r="F47" s="23" t="s">
        <v>5403</v>
      </c>
      <c r="G47" s="23" t="s">
        <v>5054</v>
      </c>
      <c r="H47" s="23" t="s">
        <v>5055</v>
      </c>
      <c r="I47" s="23" t="s">
        <v>10</v>
      </c>
      <c r="J47" s="23" t="s">
        <v>5016</v>
      </c>
      <c r="K47" s="23">
        <v>0</v>
      </c>
      <c r="L47" s="23" t="s">
        <v>5680</v>
      </c>
      <c r="M47" s="23" t="s">
        <v>11</v>
      </c>
      <c r="N47" s="23" t="s">
        <v>1574</v>
      </c>
      <c r="O47" s="23" t="s">
        <v>11</v>
      </c>
      <c r="P47" s="23" t="s">
        <v>11</v>
      </c>
      <c r="Q47" s="22" t="s">
        <v>1539</v>
      </c>
      <c r="R47" s="22" t="s">
        <v>842</v>
      </c>
      <c r="S47" s="22" t="s">
        <v>5402</v>
      </c>
      <c r="T47" s="22" t="s">
        <v>5579</v>
      </c>
      <c r="U47" s="22" t="s">
        <v>6295</v>
      </c>
      <c r="V47" s="22" t="s">
        <v>6296</v>
      </c>
      <c r="W47" s="22" t="s">
        <v>6296</v>
      </c>
      <c r="X47" s="22" t="s">
        <v>6295</v>
      </c>
      <c r="Y47" s="22">
        <v>7</v>
      </c>
      <c r="Z47" s="22">
        <v>7</v>
      </c>
      <c r="AA47" s="22" t="s">
        <v>11</v>
      </c>
      <c r="AB47" s="22">
        <v>1</v>
      </c>
      <c r="AC47" s="22" t="s">
        <v>65</v>
      </c>
      <c r="AD47" s="22" t="s">
        <v>7764</v>
      </c>
      <c r="AE47" s="22" t="s">
        <v>1579</v>
      </c>
      <c r="AF47" s="22" t="s">
        <v>7760</v>
      </c>
      <c r="AG47" s="22" t="s">
        <v>7761</v>
      </c>
    </row>
    <row r="48" spans="1:33">
      <c r="A48" s="23" t="s">
        <v>1623</v>
      </c>
      <c r="B48" s="23" t="s">
        <v>452</v>
      </c>
      <c r="C48" s="23" t="s">
        <v>1623</v>
      </c>
      <c r="D48" s="23" t="s">
        <v>6824</v>
      </c>
      <c r="E48" s="23" t="s">
        <v>5556</v>
      </c>
      <c r="F48" s="23" t="s">
        <v>5422</v>
      </c>
      <c r="G48" s="23" t="s">
        <v>5050</v>
      </c>
      <c r="H48" s="23" t="s">
        <v>5051</v>
      </c>
      <c r="I48" s="23" t="s">
        <v>14</v>
      </c>
      <c r="J48" s="23" t="s">
        <v>5053</v>
      </c>
      <c r="K48" s="23">
        <v>1</v>
      </c>
      <c r="L48" s="23" t="s">
        <v>5681</v>
      </c>
      <c r="M48" s="23" t="s">
        <v>11</v>
      </c>
      <c r="N48" s="23" t="s">
        <v>1633</v>
      </c>
      <c r="O48" s="23" t="s">
        <v>11</v>
      </c>
      <c r="P48" s="23" t="s">
        <v>11</v>
      </c>
      <c r="Q48" s="22" t="s">
        <v>1539</v>
      </c>
      <c r="R48" s="22" t="s">
        <v>21</v>
      </c>
      <c r="S48" s="22" t="s">
        <v>6824</v>
      </c>
      <c r="T48" s="22" t="s">
        <v>6299</v>
      </c>
      <c r="U48" s="22" t="s">
        <v>6320</v>
      </c>
      <c r="V48" s="22" t="s">
        <v>6815</v>
      </c>
      <c r="W48" s="22" t="s">
        <v>6320</v>
      </c>
      <c r="X48" s="22" t="s">
        <v>6815</v>
      </c>
      <c r="Y48" s="22">
        <v>3</v>
      </c>
      <c r="Z48" s="22">
        <v>6</v>
      </c>
      <c r="AA48" s="22" t="s">
        <v>11</v>
      </c>
      <c r="AB48" s="22">
        <v>1</v>
      </c>
      <c r="AC48" s="22" t="s">
        <v>92</v>
      </c>
      <c r="AD48" s="22" t="s">
        <v>7769</v>
      </c>
      <c r="AE48" s="22" t="s">
        <v>1579</v>
      </c>
      <c r="AF48" s="22" t="s">
        <v>7760</v>
      </c>
      <c r="AG48" s="22" t="s">
        <v>7761</v>
      </c>
    </row>
    <row r="49" spans="1:33">
      <c r="A49" s="23" t="s">
        <v>1623</v>
      </c>
      <c r="B49" s="23" t="s">
        <v>452</v>
      </c>
      <c r="C49" s="23" t="s">
        <v>1623</v>
      </c>
      <c r="D49" s="23" t="s">
        <v>5544</v>
      </c>
      <c r="E49" s="23" t="s">
        <v>5377</v>
      </c>
      <c r="F49" s="23" t="s">
        <v>5545</v>
      </c>
      <c r="G49" s="23" t="s">
        <v>5047</v>
      </c>
      <c r="H49" s="23" t="s">
        <v>5048</v>
      </c>
      <c r="I49" s="23" t="s">
        <v>13</v>
      </c>
      <c r="J49" s="23" t="s">
        <v>5049</v>
      </c>
      <c r="K49" s="23">
        <v>0</v>
      </c>
      <c r="L49" s="23" t="s">
        <v>5682</v>
      </c>
      <c r="M49" s="23" t="s">
        <v>11</v>
      </c>
      <c r="N49" s="23" t="s">
        <v>1670</v>
      </c>
      <c r="O49" s="23" t="s">
        <v>11</v>
      </c>
      <c r="P49" s="23" t="s">
        <v>11</v>
      </c>
      <c r="Q49" s="22" t="s">
        <v>1539</v>
      </c>
      <c r="R49" s="22" t="s">
        <v>21</v>
      </c>
      <c r="S49" s="22" t="s">
        <v>5544</v>
      </c>
      <c r="T49" s="22" t="s">
        <v>6315</v>
      </c>
      <c r="U49" s="22" t="s">
        <v>6320</v>
      </c>
      <c r="V49" s="22" t="s">
        <v>6815</v>
      </c>
      <c r="W49" s="22" t="s">
        <v>6320</v>
      </c>
      <c r="X49" s="22" t="s">
        <v>6815</v>
      </c>
      <c r="Y49" s="22">
        <v>3</v>
      </c>
      <c r="Z49" s="22">
        <v>6</v>
      </c>
      <c r="AA49" s="22" t="s">
        <v>11</v>
      </c>
      <c r="AB49" s="22">
        <v>1</v>
      </c>
      <c r="AC49" s="22" t="s">
        <v>94</v>
      </c>
      <c r="AD49" s="22" t="s">
        <v>7759</v>
      </c>
      <c r="AE49" s="22" t="s">
        <v>1579</v>
      </c>
      <c r="AF49" s="22" t="s">
        <v>7760</v>
      </c>
      <c r="AG49" s="22" t="s">
        <v>7761</v>
      </c>
    </row>
    <row r="50" spans="1:33">
      <c r="A50" s="23" t="s">
        <v>1623</v>
      </c>
      <c r="B50" s="23" t="s">
        <v>5445</v>
      </c>
      <c r="C50" s="23" t="s">
        <v>1623</v>
      </c>
      <c r="D50" s="23" t="s">
        <v>5444</v>
      </c>
      <c r="E50" s="23" t="s">
        <v>11</v>
      </c>
      <c r="F50" s="23" t="s">
        <v>11</v>
      </c>
      <c r="G50" s="23" t="s">
        <v>5044</v>
      </c>
      <c r="H50" s="23" t="s">
        <v>5045</v>
      </c>
      <c r="I50" s="23" t="s">
        <v>1657</v>
      </c>
      <c r="J50" s="23" t="s">
        <v>5046</v>
      </c>
      <c r="K50" s="23">
        <v>0</v>
      </c>
      <c r="L50" s="23" t="s">
        <v>11</v>
      </c>
      <c r="M50" s="23" t="s">
        <v>11</v>
      </c>
      <c r="N50" s="23" t="s">
        <v>1741</v>
      </c>
      <c r="O50" s="23" t="s">
        <v>11</v>
      </c>
      <c r="P50" s="23" t="s">
        <v>11</v>
      </c>
      <c r="Q50" s="22" t="s">
        <v>5444</v>
      </c>
      <c r="R50" s="22" t="s">
        <v>5444</v>
      </c>
      <c r="S50" s="22" t="s">
        <v>5444</v>
      </c>
      <c r="T50" s="22" t="s">
        <v>11</v>
      </c>
      <c r="U50" s="22" t="s">
        <v>11</v>
      </c>
      <c r="V50" s="22" t="s">
        <v>11</v>
      </c>
      <c r="W50" s="22" t="s">
        <v>11</v>
      </c>
      <c r="X50" s="22" t="s">
        <v>11</v>
      </c>
      <c r="Y50" s="22">
        <v>0</v>
      </c>
      <c r="Z50" s="22">
        <v>0</v>
      </c>
      <c r="AA50" s="22" t="s">
        <v>11</v>
      </c>
      <c r="AB50" s="22">
        <v>1</v>
      </c>
      <c r="AC50" s="22" t="s">
        <v>5444</v>
      </c>
      <c r="AD50" s="22" t="s">
        <v>11</v>
      </c>
      <c r="AE50" s="22" t="s">
        <v>11</v>
      </c>
      <c r="AF50" s="22" t="s">
        <v>7770</v>
      </c>
      <c r="AG50" s="22" t="s">
        <v>7770</v>
      </c>
    </row>
    <row r="51" spans="1:33">
      <c r="A51" s="23" t="s">
        <v>1623</v>
      </c>
      <c r="B51" s="23" t="s">
        <v>452</v>
      </c>
      <c r="C51" s="23" t="s">
        <v>1623</v>
      </c>
      <c r="D51" s="23" t="s">
        <v>6934</v>
      </c>
      <c r="E51" s="23" t="s">
        <v>5556</v>
      </c>
      <c r="F51" s="23" t="s">
        <v>5488</v>
      </c>
      <c r="G51" s="23" t="s">
        <v>5041</v>
      </c>
      <c r="H51" s="23" t="s">
        <v>5042</v>
      </c>
      <c r="I51" s="23" t="s">
        <v>16</v>
      </c>
      <c r="J51" s="23" t="s">
        <v>5043</v>
      </c>
      <c r="K51" s="23">
        <v>0</v>
      </c>
      <c r="L51" s="23" t="s">
        <v>5683</v>
      </c>
      <c r="M51" s="23" t="s">
        <v>11</v>
      </c>
      <c r="N51" s="23" t="s">
        <v>1661</v>
      </c>
      <c r="O51" s="23" t="s">
        <v>11</v>
      </c>
      <c r="P51" s="23" t="s">
        <v>11</v>
      </c>
      <c r="Q51" s="22" t="s">
        <v>1539</v>
      </c>
      <c r="R51" s="22" t="s">
        <v>842</v>
      </c>
      <c r="S51" s="22" t="s">
        <v>6934</v>
      </c>
      <c r="T51" s="22" t="s">
        <v>6346</v>
      </c>
      <c r="U51" s="22" t="s">
        <v>5579</v>
      </c>
      <c r="V51" s="22" t="s">
        <v>6296</v>
      </c>
      <c r="W51" s="22" t="s">
        <v>5579</v>
      </c>
      <c r="X51" s="22" t="s">
        <v>6296</v>
      </c>
      <c r="Y51" s="22">
        <v>3</v>
      </c>
      <c r="Z51" s="22">
        <v>6</v>
      </c>
      <c r="AA51" s="22" t="s">
        <v>11</v>
      </c>
      <c r="AB51" s="22">
        <v>1</v>
      </c>
      <c r="AC51" s="22" t="s">
        <v>85</v>
      </c>
      <c r="AD51" s="22" t="s">
        <v>7769</v>
      </c>
      <c r="AE51" s="22" t="s">
        <v>1579</v>
      </c>
      <c r="AF51" s="22" t="s">
        <v>7760</v>
      </c>
      <c r="AG51" s="22" t="s">
        <v>7761</v>
      </c>
    </row>
    <row r="52" spans="1:33">
      <c r="A52" s="23" t="s">
        <v>1623</v>
      </c>
      <c r="B52" s="23" t="s">
        <v>452</v>
      </c>
      <c r="C52" s="23" t="s">
        <v>1623</v>
      </c>
      <c r="D52" s="23" t="s">
        <v>6962</v>
      </c>
      <c r="E52" s="23" t="s">
        <v>5432</v>
      </c>
      <c r="F52" s="23" t="s">
        <v>5435</v>
      </c>
      <c r="G52" s="23" t="s">
        <v>5038</v>
      </c>
      <c r="H52" s="23" t="s">
        <v>5039</v>
      </c>
      <c r="I52" s="23" t="s">
        <v>13</v>
      </c>
      <c r="J52" s="23" t="s">
        <v>5040</v>
      </c>
      <c r="K52" s="23">
        <v>0</v>
      </c>
      <c r="L52" s="23" t="s">
        <v>5684</v>
      </c>
      <c r="M52" s="23" t="s">
        <v>11</v>
      </c>
      <c r="N52" s="23" t="s">
        <v>1775</v>
      </c>
      <c r="O52" s="23" t="s">
        <v>11</v>
      </c>
      <c r="P52" s="23" t="s">
        <v>11</v>
      </c>
      <c r="Q52" s="22" t="s">
        <v>1539</v>
      </c>
      <c r="R52" s="22" t="s">
        <v>21</v>
      </c>
      <c r="S52" s="22" t="s">
        <v>6962</v>
      </c>
      <c r="T52" s="22" t="s">
        <v>6299</v>
      </c>
      <c r="U52" s="22" t="s">
        <v>5569</v>
      </c>
      <c r="V52" s="22" t="s">
        <v>6815</v>
      </c>
      <c r="W52" s="22" t="s">
        <v>6815</v>
      </c>
      <c r="X52" s="22" t="s">
        <v>5569</v>
      </c>
      <c r="Y52" s="22">
        <v>6</v>
      </c>
      <c r="Z52" s="22">
        <v>6</v>
      </c>
      <c r="AA52" s="22" t="s">
        <v>11</v>
      </c>
      <c r="AB52" s="22">
        <v>1</v>
      </c>
      <c r="AC52" s="22" t="s">
        <v>96</v>
      </c>
      <c r="AD52" s="22" t="s">
        <v>7764</v>
      </c>
      <c r="AE52" s="22" t="s">
        <v>1579</v>
      </c>
      <c r="AF52" s="22" t="s">
        <v>7760</v>
      </c>
      <c r="AG52" s="22" t="s">
        <v>7761</v>
      </c>
    </row>
    <row r="53" spans="1:33">
      <c r="A53" s="23" t="s">
        <v>1623</v>
      </c>
      <c r="B53" s="23" t="s">
        <v>452</v>
      </c>
      <c r="C53" s="23" t="s">
        <v>1623</v>
      </c>
      <c r="D53" s="23" t="s">
        <v>5402</v>
      </c>
      <c r="E53" s="23" t="s">
        <v>5367</v>
      </c>
      <c r="F53" s="23" t="s">
        <v>5403</v>
      </c>
      <c r="G53" s="23" t="s">
        <v>5022</v>
      </c>
      <c r="H53" s="23" t="s">
        <v>5023</v>
      </c>
      <c r="I53" s="23" t="s">
        <v>10</v>
      </c>
      <c r="J53" s="23" t="s">
        <v>5024</v>
      </c>
      <c r="K53" s="23">
        <v>0</v>
      </c>
      <c r="L53" s="23" t="s">
        <v>5685</v>
      </c>
      <c r="M53" s="23" t="s">
        <v>11</v>
      </c>
      <c r="N53" s="23" t="s">
        <v>4550</v>
      </c>
      <c r="O53" s="23" t="s">
        <v>11</v>
      </c>
      <c r="P53" s="23" t="s">
        <v>11</v>
      </c>
      <c r="Q53" s="22" t="s">
        <v>1539</v>
      </c>
      <c r="R53" s="22" t="s">
        <v>842</v>
      </c>
      <c r="S53" s="22" t="s">
        <v>5402</v>
      </c>
      <c r="T53" s="22" t="s">
        <v>5579</v>
      </c>
      <c r="U53" s="22" t="s">
        <v>6295</v>
      </c>
      <c r="V53" s="22" t="s">
        <v>6296</v>
      </c>
      <c r="W53" s="22" t="s">
        <v>6296</v>
      </c>
      <c r="X53" s="22" t="s">
        <v>6295</v>
      </c>
      <c r="Y53" s="22">
        <v>7</v>
      </c>
      <c r="Z53" s="22">
        <v>7</v>
      </c>
      <c r="AA53" s="22" t="s">
        <v>11</v>
      </c>
      <c r="AB53" s="22">
        <v>1</v>
      </c>
      <c r="AC53" s="22" t="s">
        <v>65</v>
      </c>
      <c r="AD53" s="22" t="s">
        <v>7764</v>
      </c>
      <c r="AE53" s="22" t="s">
        <v>1579</v>
      </c>
      <c r="AF53" s="22" t="s">
        <v>7760</v>
      </c>
      <c r="AG53" s="22" t="s">
        <v>7761</v>
      </c>
    </row>
    <row r="54" spans="1:33">
      <c r="A54" s="23" t="s">
        <v>1623</v>
      </c>
      <c r="B54" s="23" t="s">
        <v>5469</v>
      </c>
      <c r="C54" s="23" t="s">
        <v>1623</v>
      </c>
      <c r="D54" s="23" t="s">
        <v>47</v>
      </c>
      <c r="E54" s="23" t="s">
        <v>11</v>
      </c>
      <c r="F54" s="23" t="s">
        <v>11</v>
      </c>
      <c r="G54" s="23" t="s">
        <v>5020</v>
      </c>
      <c r="H54" s="23" t="s">
        <v>5021</v>
      </c>
      <c r="I54" s="23" t="s">
        <v>16</v>
      </c>
      <c r="J54" s="23" t="s">
        <v>3174</v>
      </c>
      <c r="K54" s="23">
        <v>0</v>
      </c>
      <c r="L54" s="23" t="s">
        <v>5686</v>
      </c>
      <c r="M54" s="23" t="s">
        <v>47</v>
      </c>
      <c r="N54" s="23" t="s">
        <v>1651</v>
      </c>
      <c r="O54" s="23" t="s">
        <v>11</v>
      </c>
      <c r="P54" s="23" t="s">
        <v>11</v>
      </c>
      <c r="Q54" s="22" t="s">
        <v>7762</v>
      </c>
      <c r="R54" s="22" t="s">
        <v>7762</v>
      </c>
      <c r="S54" s="22" t="s">
        <v>47</v>
      </c>
      <c r="T54" s="22" t="s">
        <v>11</v>
      </c>
      <c r="U54" s="22" t="s">
        <v>11</v>
      </c>
      <c r="V54" s="22" t="s">
        <v>11</v>
      </c>
      <c r="W54" s="22" t="s">
        <v>11</v>
      </c>
      <c r="X54" s="22" t="s">
        <v>11</v>
      </c>
      <c r="Y54" s="22">
        <v>0</v>
      </c>
      <c r="Z54" s="22">
        <v>0</v>
      </c>
      <c r="AA54" s="22" t="s">
        <v>7758</v>
      </c>
      <c r="AB54" s="22">
        <v>1</v>
      </c>
      <c r="AC54" s="22" t="s">
        <v>7775</v>
      </c>
      <c r="AD54" s="22" t="s">
        <v>11</v>
      </c>
      <c r="AE54" s="22" t="s">
        <v>5450</v>
      </c>
      <c r="AF54" s="22" t="s">
        <v>7760</v>
      </c>
      <c r="AG54" s="22" t="s">
        <v>7774</v>
      </c>
    </row>
    <row r="55" spans="1:33">
      <c r="A55" s="23" t="s">
        <v>1623</v>
      </c>
      <c r="B55" s="23" t="s">
        <v>452</v>
      </c>
      <c r="C55" s="23" t="s">
        <v>1623</v>
      </c>
      <c r="D55" s="23" t="s">
        <v>6970</v>
      </c>
      <c r="E55" s="23" t="s">
        <v>5372</v>
      </c>
      <c r="F55" s="23" t="s">
        <v>5403</v>
      </c>
      <c r="G55" s="23" t="s">
        <v>5020</v>
      </c>
      <c r="H55" s="23" t="s">
        <v>5021</v>
      </c>
      <c r="I55" s="23" t="s">
        <v>16</v>
      </c>
      <c r="J55" s="23" t="s">
        <v>3174</v>
      </c>
      <c r="K55" s="23">
        <v>0</v>
      </c>
      <c r="L55" s="23" t="s">
        <v>5687</v>
      </c>
      <c r="M55" s="201" t="s">
        <v>11</v>
      </c>
      <c r="N55" s="23" t="s">
        <v>1651</v>
      </c>
      <c r="O55" s="23" t="s">
        <v>11</v>
      </c>
      <c r="P55" s="23" t="s">
        <v>11</v>
      </c>
      <c r="Q55" s="22" t="s">
        <v>1539</v>
      </c>
      <c r="R55" s="22" t="s">
        <v>842</v>
      </c>
      <c r="S55" s="22" t="s">
        <v>6970</v>
      </c>
      <c r="T55" s="22" t="s">
        <v>5579</v>
      </c>
      <c r="U55" s="22" t="s">
        <v>6295</v>
      </c>
      <c r="V55" s="22" t="s">
        <v>6296</v>
      </c>
      <c r="W55" s="22" t="s">
        <v>6296</v>
      </c>
      <c r="X55" s="22" t="s">
        <v>6295</v>
      </c>
      <c r="Y55" s="22">
        <v>7</v>
      </c>
      <c r="Z55" s="22">
        <v>7</v>
      </c>
      <c r="AA55" s="22" t="s">
        <v>7758</v>
      </c>
      <c r="AB55" s="22">
        <v>2</v>
      </c>
      <c r="AC55" s="22" t="s">
        <v>85</v>
      </c>
      <c r="AD55" s="22" t="s">
        <v>7768</v>
      </c>
      <c r="AE55" s="22" t="s">
        <v>1579</v>
      </c>
      <c r="AF55" s="22" t="s">
        <v>7760</v>
      </c>
      <c r="AG55" s="22" t="s">
        <v>7761</v>
      </c>
    </row>
    <row r="56" spans="1:33">
      <c r="A56" s="23" t="s">
        <v>1623</v>
      </c>
      <c r="B56" s="23" t="s">
        <v>452</v>
      </c>
      <c r="C56" s="23" t="s">
        <v>1623</v>
      </c>
      <c r="D56" s="23" t="s">
        <v>6820</v>
      </c>
      <c r="E56" s="23" t="s">
        <v>5372</v>
      </c>
      <c r="F56" s="23" t="s">
        <v>5422</v>
      </c>
      <c r="G56" s="23" t="s">
        <v>5017</v>
      </c>
      <c r="H56" s="23" t="s">
        <v>5018</v>
      </c>
      <c r="I56" s="23" t="s">
        <v>12</v>
      </c>
      <c r="J56" s="23" t="s">
        <v>5019</v>
      </c>
      <c r="K56" s="23">
        <v>0</v>
      </c>
      <c r="L56" s="23" t="s">
        <v>5688</v>
      </c>
      <c r="M56" s="205" t="s">
        <v>11</v>
      </c>
      <c r="N56" s="204" t="s">
        <v>1651</v>
      </c>
      <c r="O56" s="23" t="s">
        <v>11</v>
      </c>
      <c r="P56" s="23" t="s">
        <v>11</v>
      </c>
      <c r="Q56" s="22" t="s">
        <v>1539</v>
      </c>
      <c r="R56" s="22" t="s">
        <v>21</v>
      </c>
      <c r="S56" s="22" t="s">
        <v>6820</v>
      </c>
      <c r="T56" s="22" t="s">
        <v>6299</v>
      </c>
      <c r="U56" s="22" t="s">
        <v>6320</v>
      </c>
      <c r="V56" s="22" t="s">
        <v>6815</v>
      </c>
      <c r="W56" s="22" t="s">
        <v>6320</v>
      </c>
      <c r="X56" s="22" t="s">
        <v>6815</v>
      </c>
      <c r="Y56" s="22">
        <v>3</v>
      </c>
      <c r="Z56" s="22">
        <v>6</v>
      </c>
      <c r="AA56" s="22" t="s">
        <v>11</v>
      </c>
      <c r="AB56" s="22">
        <v>1</v>
      </c>
      <c r="AC56" s="22" t="s">
        <v>93</v>
      </c>
      <c r="AD56" s="22" t="s">
        <v>7768</v>
      </c>
      <c r="AE56" s="22" t="s">
        <v>1579</v>
      </c>
      <c r="AF56" s="22" t="s">
        <v>7760</v>
      </c>
      <c r="AG56" s="22" t="s">
        <v>7761</v>
      </c>
    </row>
    <row r="57" spans="1:33">
      <c r="A57" s="23" t="s">
        <v>1623</v>
      </c>
      <c r="B57" s="23" t="s">
        <v>461</v>
      </c>
      <c r="C57" s="23" t="s">
        <v>1623</v>
      </c>
      <c r="D57" s="23" t="s">
        <v>5520</v>
      </c>
      <c r="E57" s="23" t="s">
        <v>5491</v>
      </c>
      <c r="F57" s="23" t="s">
        <v>5521</v>
      </c>
      <c r="G57" s="23" t="s">
        <v>5014</v>
      </c>
      <c r="H57" s="23" t="s">
        <v>5015</v>
      </c>
      <c r="I57" s="23" t="s">
        <v>16</v>
      </c>
      <c r="J57" s="23" t="s">
        <v>5016</v>
      </c>
      <c r="K57" s="23">
        <v>0</v>
      </c>
      <c r="L57" s="23" t="s">
        <v>5689</v>
      </c>
      <c r="M57" s="23" t="s">
        <v>11</v>
      </c>
      <c r="N57" s="23" t="s">
        <v>1670</v>
      </c>
      <c r="O57" s="23" t="s">
        <v>11</v>
      </c>
      <c r="P57" s="23" t="s">
        <v>11</v>
      </c>
      <c r="Q57" s="22" t="s">
        <v>1539</v>
      </c>
      <c r="R57" s="22" t="s">
        <v>20</v>
      </c>
      <c r="S57" s="22" t="s">
        <v>5520</v>
      </c>
      <c r="T57" s="22" t="s">
        <v>6295</v>
      </c>
      <c r="U57" s="22" t="s">
        <v>6346</v>
      </c>
      <c r="V57" s="22" t="s">
        <v>6352</v>
      </c>
      <c r="W57" s="22" t="s">
        <v>6346</v>
      </c>
      <c r="X57" s="22" t="s">
        <v>6352</v>
      </c>
      <c r="Y57" s="22">
        <v>3</v>
      </c>
      <c r="Z57" s="22">
        <v>6</v>
      </c>
      <c r="AA57" s="22" t="s">
        <v>11</v>
      </c>
      <c r="AB57" s="22">
        <v>1</v>
      </c>
      <c r="AC57" s="22" t="s">
        <v>87</v>
      </c>
      <c r="AD57" s="22" t="s">
        <v>7766</v>
      </c>
      <c r="AE57" s="22" t="s">
        <v>5353</v>
      </c>
      <c r="AF57" s="22" t="s">
        <v>7760</v>
      </c>
      <c r="AG57" s="22" t="s">
        <v>7771</v>
      </c>
    </row>
    <row r="58" spans="1:33">
      <c r="A58" s="23" t="s">
        <v>1623</v>
      </c>
      <c r="B58" s="23" t="s">
        <v>464</v>
      </c>
      <c r="C58" s="23" t="s">
        <v>1623</v>
      </c>
      <c r="D58" s="23" t="s">
        <v>6991</v>
      </c>
      <c r="E58" s="23" t="s">
        <v>5495</v>
      </c>
      <c r="F58" s="23" t="s">
        <v>5494</v>
      </c>
      <c r="G58" s="23" t="s">
        <v>5011</v>
      </c>
      <c r="H58" s="23" t="s">
        <v>5012</v>
      </c>
      <c r="I58" s="23" t="s">
        <v>1544</v>
      </c>
      <c r="J58" s="23" t="s">
        <v>5013</v>
      </c>
      <c r="K58" s="23">
        <v>0</v>
      </c>
      <c r="L58" s="23" t="s">
        <v>5690</v>
      </c>
      <c r="M58" s="23" t="s">
        <v>11</v>
      </c>
      <c r="N58" s="204" t="s">
        <v>1985</v>
      </c>
      <c r="O58" s="23" t="s">
        <v>11</v>
      </c>
      <c r="P58" s="23" t="s">
        <v>11</v>
      </c>
      <c r="Q58" s="22" t="s">
        <v>1539</v>
      </c>
      <c r="R58" s="22" t="s">
        <v>841</v>
      </c>
      <c r="S58" s="22" t="s">
        <v>6991</v>
      </c>
      <c r="T58" s="22" t="s">
        <v>6346</v>
      </c>
      <c r="U58" s="22" t="s">
        <v>11</v>
      </c>
      <c r="V58" s="22" t="s">
        <v>6296</v>
      </c>
      <c r="W58" s="22" t="s">
        <v>6296</v>
      </c>
      <c r="X58" s="22" t="s">
        <v>11</v>
      </c>
      <c r="Y58" s="22">
        <v>7</v>
      </c>
      <c r="Z58" s="22">
        <v>7</v>
      </c>
      <c r="AA58" s="22" t="s">
        <v>11</v>
      </c>
      <c r="AB58" s="22">
        <v>1</v>
      </c>
      <c r="AC58" s="22" t="s">
        <v>134</v>
      </c>
      <c r="AD58" s="22" t="s">
        <v>7768</v>
      </c>
      <c r="AE58" s="22" t="s">
        <v>5450</v>
      </c>
      <c r="AF58" s="22" t="s">
        <v>7767</v>
      </c>
      <c r="AG58" s="22" t="s">
        <v>7767</v>
      </c>
    </row>
    <row r="59" spans="1:33">
      <c r="A59" s="23" t="s">
        <v>1623</v>
      </c>
      <c r="B59" s="23" t="s">
        <v>452</v>
      </c>
      <c r="C59" s="23" t="s">
        <v>1623</v>
      </c>
      <c r="D59" s="23" t="s">
        <v>6977</v>
      </c>
      <c r="E59" s="23" t="s">
        <v>5377</v>
      </c>
      <c r="F59" s="23" t="s">
        <v>5543</v>
      </c>
      <c r="G59" s="23" t="s">
        <v>5002</v>
      </c>
      <c r="H59" s="23" t="s">
        <v>5003</v>
      </c>
      <c r="I59" s="23" t="s">
        <v>16</v>
      </c>
      <c r="J59" s="23" t="s">
        <v>5004</v>
      </c>
      <c r="K59" s="23">
        <v>0</v>
      </c>
      <c r="L59" s="23" t="s">
        <v>5691</v>
      </c>
      <c r="M59" s="23" t="s">
        <v>11</v>
      </c>
      <c r="N59" s="23" t="s">
        <v>1670</v>
      </c>
      <c r="O59" s="23" t="s">
        <v>11</v>
      </c>
      <c r="P59" s="23" t="s">
        <v>11</v>
      </c>
      <c r="Q59" s="22" t="s">
        <v>1539</v>
      </c>
      <c r="R59" s="22" t="s">
        <v>842</v>
      </c>
      <c r="S59" s="22" t="s">
        <v>6977</v>
      </c>
      <c r="T59" s="22" t="s">
        <v>6346</v>
      </c>
      <c r="U59" s="22" t="s">
        <v>6295</v>
      </c>
      <c r="V59" s="22" t="s">
        <v>6296</v>
      </c>
      <c r="W59" s="22" t="s">
        <v>6295</v>
      </c>
      <c r="X59" s="22" t="s">
        <v>6296</v>
      </c>
      <c r="Y59" s="22">
        <v>3</v>
      </c>
      <c r="Z59" s="22">
        <v>6</v>
      </c>
      <c r="AA59" s="22" t="s">
        <v>11</v>
      </c>
      <c r="AB59" s="22">
        <v>1</v>
      </c>
      <c r="AC59" s="22" t="s">
        <v>85</v>
      </c>
      <c r="AD59" s="22" t="s">
        <v>7759</v>
      </c>
      <c r="AE59" s="22" t="s">
        <v>1579</v>
      </c>
      <c r="AF59" s="22" t="s">
        <v>7760</v>
      </c>
      <c r="AG59" s="22" t="s">
        <v>7761</v>
      </c>
    </row>
    <row r="60" spans="1:33">
      <c r="A60" s="23" t="s">
        <v>1623</v>
      </c>
      <c r="B60" s="23" t="s">
        <v>5445</v>
      </c>
      <c r="C60" s="23" t="s">
        <v>1623</v>
      </c>
      <c r="D60" s="23" t="s">
        <v>5444</v>
      </c>
      <c r="E60" s="23" t="s">
        <v>11</v>
      </c>
      <c r="F60" s="23" t="s">
        <v>11</v>
      </c>
      <c r="G60" s="23" t="s">
        <v>4993</v>
      </c>
      <c r="H60" s="23" t="s">
        <v>4994</v>
      </c>
      <c r="I60" s="23" t="s">
        <v>1657</v>
      </c>
      <c r="J60" s="23" t="s">
        <v>4995</v>
      </c>
      <c r="K60" s="23">
        <v>0</v>
      </c>
      <c r="L60" s="23" t="s">
        <v>11</v>
      </c>
      <c r="M60" s="23" t="s">
        <v>11</v>
      </c>
      <c r="N60" s="23" t="s">
        <v>1729</v>
      </c>
      <c r="O60" s="23" t="s">
        <v>11</v>
      </c>
      <c r="P60" s="23" t="s">
        <v>11</v>
      </c>
      <c r="Q60" s="22" t="s">
        <v>5444</v>
      </c>
      <c r="R60" s="22" t="s">
        <v>5444</v>
      </c>
      <c r="S60" s="22" t="s">
        <v>5444</v>
      </c>
      <c r="T60" s="22" t="s">
        <v>11</v>
      </c>
      <c r="U60" s="22" t="s">
        <v>11</v>
      </c>
      <c r="V60" s="22" t="s">
        <v>11</v>
      </c>
      <c r="W60" s="22" t="s">
        <v>11</v>
      </c>
      <c r="X60" s="22" t="s">
        <v>11</v>
      </c>
      <c r="Y60" s="22">
        <v>0</v>
      </c>
      <c r="Z60" s="22">
        <v>0</v>
      </c>
      <c r="AA60" s="22" t="s">
        <v>11</v>
      </c>
      <c r="AB60" s="22">
        <v>1</v>
      </c>
      <c r="AC60" s="22" t="s">
        <v>5444</v>
      </c>
      <c r="AD60" s="22" t="s">
        <v>11</v>
      </c>
      <c r="AE60" s="22" t="s">
        <v>11</v>
      </c>
      <c r="AF60" s="22" t="s">
        <v>7770</v>
      </c>
      <c r="AG60" s="22" t="s">
        <v>7770</v>
      </c>
    </row>
    <row r="61" spans="1:33">
      <c r="A61" s="23" t="s">
        <v>1623</v>
      </c>
      <c r="B61" s="23" t="s">
        <v>5445</v>
      </c>
      <c r="C61" s="23" t="s">
        <v>1623</v>
      </c>
      <c r="D61" s="23" t="s">
        <v>5444</v>
      </c>
      <c r="E61" s="23" t="s">
        <v>11</v>
      </c>
      <c r="F61" s="23" t="s">
        <v>11</v>
      </c>
      <c r="G61" s="23" t="s">
        <v>4990</v>
      </c>
      <c r="H61" s="23" t="s">
        <v>4991</v>
      </c>
      <c r="I61" s="23" t="s">
        <v>1657</v>
      </c>
      <c r="J61" s="23" t="s">
        <v>4992</v>
      </c>
      <c r="K61" s="23">
        <v>0</v>
      </c>
      <c r="L61" s="23" t="s">
        <v>11</v>
      </c>
      <c r="M61" s="23" t="s">
        <v>11</v>
      </c>
      <c r="N61" s="23" t="s">
        <v>1858</v>
      </c>
      <c r="O61" s="23" t="s">
        <v>11</v>
      </c>
      <c r="P61" s="23" t="s">
        <v>11</v>
      </c>
      <c r="Q61" s="22" t="s">
        <v>5444</v>
      </c>
      <c r="R61" s="22" t="s">
        <v>5444</v>
      </c>
      <c r="S61" s="22" t="s">
        <v>5444</v>
      </c>
      <c r="T61" s="22" t="s">
        <v>11</v>
      </c>
      <c r="U61" s="22" t="s">
        <v>11</v>
      </c>
      <c r="V61" s="22" t="s">
        <v>11</v>
      </c>
      <c r="W61" s="22" t="s">
        <v>11</v>
      </c>
      <c r="X61" s="22" t="s">
        <v>11</v>
      </c>
      <c r="Y61" s="22">
        <v>0</v>
      </c>
      <c r="Z61" s="22">
        <v>0</v>
      </c>
      <c r="AA61" s="22" t="s">
        <v>11</v>
      </c>
      <c r="AB61" s="22">
        <v>1</v>
      </c>
      <c r="AC61" s="22" t="s">
        <v>5444</v>
      </c>
      <c r="AD61" s="22" t="s">
        <v>11</v>
      </c>
      <c r="AE61" s="22" t="s">
        <v>11</v>
      </c>
      <c r="AF61" s="22" t="s">
        <v>7770</v>
      </c>
      <c r="AG61" s="22" t="s">
        <v>7770</v>
      </c>
    </row>
    <row r="62" spans="1:33">
      <c r="A62" s="23" t="s">
        <v>1623</v>
      </c>
      <c r="B62" s="23" t="s">
        <v>452</v>
      </c>
      <c r="C62" s="23" t="s">
        <v>1623</v>
      </c>
      <c r="D62" s="23" t="s">
        <v>6825</v>
      </c>
      <c r="E62" s="23" t="s">
        <v>5556</v>
      </c>
      <c r="F62" s="23" t="s">
        <v>7653</v>
      </c>
      <c r="G62" s="23" t="s">
        <v>4981</v>
      </c>
      <c r="H62" s="23" t="s">
        <v>4982</v>
      </c>
      <c r="I62" s="23" t="s">
        <v>14</v>
      </c>
      <c r="J62" s="23" t="s">
        <v>4983</v>
      </c>
      <c r="K62" s="23">
        <v>0</v>
      </c>
      <c r="L62" s="23" t="s">
        <v>5692</v>
      </c>
      <c r="M62" s="23" t="s">
        <v>11</v>
      </c>
      <c r="N62" s="23" t="s">
        <v>4984</v>
      </c>
      <c r="O62" s="23" t="s">
        <v>11</v>
      </c>
      <c r="P62" s="23" t="s">
        <v>11</v>
      </c>
      <c r="Q62" s="22" t="s">
        <v>1539</v>
      </c>
      <c r="R62" s="22" t="s">
        <v>20</v>
      </c>
      <c r="S62" s="22" t="s">
        <v>6825</v>
      </c>
      <c r="T62" s="22" t="s">
        <v>5569</v>
      </c>
      <c r="U62" s="22" t="s">
        <v>6299</v>
      </c>
      <c r="V62" s="22" t="s">
        <v>6815</v>
      </c>
      <c r="W62" s="22" t="s">
        <v>6299</v>
      </c>
      <c r="X62" s="22" t="s">
        <v>6815</v>
      </c>
      <c r="Y62" s="22">
        <v>3</v>
      </c>
      <c r="Z62" s="22">
        <v>6</v>
      </c>
      <c r="AA62" s="22" t="s">
        <v>11</v>
      </c>
      <c r="AB62" s="22">
        <v>1</v>
      </c>
      <c r="AC62" s="22" t="s">
        <v>89</v>
      </c>
      <c r="AD62" s="22" t="s">
        <v>7769</v>
      </c>
      <c r="AE62" s="22" t="s">
        <v>1579</v>
      </c>
      <c r="AF62" s="22" t="s">
        <v>7760</v>
      </c>
      <c r="AG62" s="22" t="s">
        <v>7761</v>
      </c>
    </row>
    <row r="63" spans="1:33">
      <c r="A63" s="23" t="s">
        <v>1623</v>
      </c>
      <c r="B63" s="23" t="s">
        <v>5445</v>
      </c>
      <c r="C63" s="23" t="s">
        <v>1623</v>
      </c>
      <c r="D63" s="23" t="s">
        <v>5444</v>
      </c>
      <c r="E63" s="23" t="s">
        <v>11</v>
      </c>
      <c r="F63" s="23" t="s">
        <v>11</v>
      </c>
      <c r="G63" s="23" t="s">
        <v>4978</v>
      </c>
      <c r="H63" s="23" t="s">
        <v>4979</v>
      </c>
      <c r="I63" s="23" t="s">
        <v>1657</v>
      </c>
      <c r="J63" s="23" t="s">
        <v>4980</v>
      </c>
      <c r="K63" s="23">
        <v>0</v>
      </c>
      <c r="L63" s="23" t="s">
        <v>11</v>
      </c>
      <c r="M63" s="23" t="s">
        <v>11</v>
      </c>
      <c r="N63" s="23" t="s">
        <v>1741</v>
      </c>
      <c r="O63" s="23" t="s">
        <v>11</v>
      </c>
      <c r="P63" s="23" t="s">
        <v>11</v>
      </c>
      <c r="Q63" s="22" t="s">
        <v>5444</v>
      </c>
      <c r="R63" s="22" t="s">
        <v>5444</v>
      </c>
      <c r="S63" s="22" t="s">
        <v>5444</v>
      </c>
      <c r="T63" s="22" t="s">
        <v>11</v>
      </c>
      <c r="U63" s="22" t="s">
        <v>11</v>
      </c>
      <c r="V63" s="22" t="s">
        <v>11</v>
      </c>
      <c r="W63" s="22" t="s">
        <v>11</v>
      </c>
      <c r="X63" s="22" t="s">
        <v>11</v>
      </c>
      <c r="Y63" s="22">
        <v>0</v>
      </c>
      <c r="Z63" s="22">
        <v>0</v>
      </c>
      <c r="AA63" s="22" t="s">
        <v>11</v>
      </c>
      <c r="AB63" s="22">
        <v>1</v>
      </c>
      <c r="AC63" s="22" t="s">
        <v>5444</v>
      </c>
      <c r="AD63" s="22" t="s">
        <v>11</v>
      </c>
      <c r="AE63" s="22" t="s">
        <v>11</v>
      </c>
      <c r="AF63" s="22" t="s">
        <v>7770</v>
      </c>
      <c r="AG63" s="22" t="s">
        <v>7770</v>
      </c>
    </row>
    <row r="64" spans="1:33">
      <c r="A64" s="23" t="s">
        <v>1623</v>
      </c>
      <c r="B64" s="23" t="s">
        <v>461</v>
      </c>
      <c r="C64" s="23" t="s">
        <v>1623</v>
      </c>
      <c r="D64" s="23" t="s">
        <v>5526</v>
      </c>
      <c r="E64" s="23" t="s">
        <v>5491</v>
      </c>
      <c r="F64" s="23" t="s">
        <v>5439</v>
      </c>
      <c r="G64" s="23" t="s">
        <v>4973</v>
      </c>
      <c r="H64" s="23" t="s">
        <v>4974</v>
      </c>
      <c r="I64" s="23" t="s">
        <v>14</v>
      </c>
      <c r="J64" s="23" t="s">
        <v>4975</v>
      </c>
      <c r="K64" s="23">
        <v>0</v>
      </c>
      <c r="L64" s="23" t="s">
        <v>5693</v>
      </c>
      <c r="M64" s="23" t="s">
        <v>11</v>
      </c>
      <c r="N64" s="23" t="s">
        <v>1651</v>
      </c>
      <c r="O64" s="23" t="s">
        <v>11</v>
      </c>
      <c r="P64" s="23" t="s">
        <v>11</v>
      </c>
      <c r="Q64" s="22" t="s">
        <v>1539</v>
      </c>
      <c r="R64" s="22" t="s">
        <v>20</v>
      </c>
      <c r="S64" s="22" t="s">
        <v>5526</v>
      </c>
      <c r="T64" s="22" t="s">
        <v>5569</v>
      </c>
      <c r="U64" s="22" t="s">
        <v>6320</v>
      </c>
      <c r="V64" s="22" t="s">
        <v>7765</v>
      </c>
      <c r="W64" s="22" t="s">
        <v>7765</v>
      </c>
      <c r="X64" s="22" t="s">
        <v>6320</v>
      </c>
      <c r="Y64" s="22">
        <v>6</v>
      </c>
      <c r="Z64" s="22">
        <v>6</v>
      </c>
      <c r="AA64" s="22" t="s">
        <v>11</v>
      </c>
      <c r="AB64" s="22">
        <v>1</v>
      </c>
      <c r="AC64" s="22" t="s">
        <v>91</v>
      </c>
      <c r="AD64" s="22" t="s">
        <v>7766</v>
      </c>
      <c r="AE64" s="22" t="s">
        <v>5353</v>
      </c>
      <c r="AF64" s="22" t="s">
        <v>7760</v>
      </c>
      <c r="AG64" s="22" t="s">
        <v>7771</v>
      </c>
    </row>
    <row r="65" spans="1:33">
      <c r="A65" s="23" t="s">
        <v>1623</v>
      </c>
      <c r="B65" s="23" t="s">
        <v>452</v>
      </c>
      <c r="C65" s="23" t="s">
        <v>1623</v>
      </c>
      <c r="D65" s="23" t="s">
        <v>5402</v>
      </c>
      <c r="E65" s="23" t="s">
        <v>5367</v>
      </c>
      <c r="F65" s="23" t="s">
        <v>5403</v>
      </c>
      <c r="G65" s="23" t="s">
        <v>4971</v>
      </c>
      <c r="H65" s="23" t="s">
        <v>4972</v>
      </c>
      <c r="I65" s="23" t="s">
        <v>10</v>
      </c>
      <c r="J65" s="23" t="s">
        <v>3289</v>
      </c>
      <c r="K65" s="23">
        <v>0</v>
      </c>
      <c r="L65" s="23" t="s">
        <v>5694</v>
      </c>
      <c r="M65" s="23" t="s">
        <v>11</v>
      </c>
      <c r="N65" s="23" t="s">
        <v>1633</v>
      </c>
      <c r="O65" s="23" t="s">
        <v>11</v>
      </c>
      <c r="P65" s="23" t="s">
        <v>11</v>
      </c>
      <c r="Q65" s="22" t="s">
        <v>1539</v>
      </c>
      <c r="R65" s="22" t="s">
        <v>842</v>
      </c>
      <c r="S65" s="22" t="s">
        <v>5402</v>
      </c>
      <c r="T65" s="22" t="s">
        <v>5579</v>
      </c>
      <c r="U65" s="22" t="s">
        <v>6295</v>
      </c>
      <c r="V65" s="22" t="s">
        <v>6296</v>
      </c>
      <c r="W65" s="22" t="s">
        <v>6296</v>
      </c>
      <c r="X65" s="22" t="s">
        <v>6295</v>
      </c>
      <c r="Y65" s="22">
        <v>7</v>
      </c>
      <c r="Z65" s="22">
        <v>7</v>
      </c>
      <c r="AA65" s="22" t="s">
        <v>11</v>
      </c>
      <c r="AB65" s="22">
        <v>1</v>
      </c>
      <c r="AC65" s="22" t="s">
        <v>65</v>
      </c>
      <c r="AD65" s="22" t="s">
        <v>7764</v>
      </c>
      <c r="AE65" s="22" t="s">
        <v>1579</v>
      </c>
      <c r="AF65" s="22" t="s">
        <v>7760</v>
      </c>
      <c r="AG65" s="22" t="s">
        <v>7761</v>
      </c>
    </row>
    <row r="66" spans="1:33">
      <c r="A66" s="23" t="s">
        <v>1623</v>
      </c>
      <c r="B66" s="23" t="s">
        <v>452</v>
      </c>
      <c r="C66" s="23" t="s">
        <v>1623</v>
      </c>
      <c r="D66" s="23" t="s">
        <v>6820</v>
      </c>
      <c r="E66" s="23" t="s">
        <v>5372</v>
      </c>
      <c r="F66" s="23" t="s">
        <v>5422</v>
      </c>
      <c r="G66" s="23" t="s">
        <v>4968</v>
      </c>
      <c r="H66" s="23" t="s">
        <v>4969</v>
      </c>
      <c r="I66" s="23" t="s">
        <v>14</v>
      </c>
      <c r="J66" s="23" t="s">
        <v>4970</v>
      </c>
      <c r="K66" s="23">
        <v>0</v>
      </c>
      <c r="L66" s="23" t="s">
        <v>5695</v>
      </c>
      <c r="M66" s="23" t="s">
        <v>11</v>
      </c>
      <c r="N66" s="23" t="s">
        <v>1832</v>
      </c>
      <c r="O66" s="23" t="s">
        <v>11</v>
      </c>
      <c r="P66" s="23" t="s">
        <v>11</v>
      </c>
      <c r="Q66" s="22" t="s">
        <v>1539</v>
      </c>
      <c r="R66" s="22" t="s">
        <v>21</v>
      </c>
      <c r="S66" s="22" t="s">
        <v>6820</v>
      </c>
      <c r="T66" s="22" t="s">
        <v>6299</v>
      </c>
      <c r="U66" s="22" t="s">
        <v>6320</v>
      </c>
      <c r="V66" s="22" t="s">
        <v>6815</v>
      </c>
      <c r="W66" s="22" t="s">
        <v>6320</v>
      </c>
      <c r="X66" s="22" t="s">
        <v>6815</v>
      </c>
      <c r="Y66" s="22">
        <v>3</v>
      </c>
      <c r="Z66" s="22">
        <v>6</v>
      </c>
      <c r="AA66" s="22" t="s">
        <v>11</v>
      </c>
      <c r="AB66" s="22">
        <v>1</v>
      </c>
      <c r="AC66" s="22" t="s">
        <v>93</v>
      </c>
      <c r="AD66" s="22" t="s">
        <v>7768</v>
      </c>
      <c r="AE66" s="22" t="s">
        <v>1579</v>
      </c>
      <c r="AF66" s="22" t="s">
        <v>7760</v>
      </c>
      <c r="AG66" s="22" t="s">
        <v>7761</v>
      </c>
    </row>
    <row r="67" spans="1:33">
      <c r="A67" s="23" t="s">
        <v>1623</v>
      </c>
      <c r="B67" s="23" t="s">
        <v>452</v>
      </c>
      <c r="C67" s="23" t="s">
        <v>1623</v>
      </c>
      <c r="D67" s="23" t="s">
        <v>5393</v>
      </c>
      <c r="E67" s="23" t="s">
        <v>5377</v>
      </c>
      <c r="F67" s="23" t="s">
        <v>5394</v>
      </c>
      <c r="G67" s="23" t="s">
        <v>4958</v>
      </c>
      <c r="H67" s="23" t="s">
        <v>4959</v>
      </c>
      <c r="I67" s="23" t="s">
        <v>10</v>
      </c>
      <c r="J67" s="23" t="s">
        <v>2700</v>
      </c>
      <c r="K67" s="23">
        <v>0</v>
      </c>
      <c r="L67" s="23" t="s">
        <v>5696</v>
      </c>
      <c r="M67" s="23" t="s">
        <v>11</v>
      </c>
      <c r="N67" s="23" t="s">
        <v>1670</v>
      </c>
      <c r="O67" s="23" t="s">
        <v>11</v>
      </c>
      <c r="P67" s="23" t="s">
        <v>11</v>
      </c>
      <c r="Q67" s="22" t="s">
        <v>1539</v>
      </c>
      <c r="R67" s="22" t="s">
        <v>842</v>
      </c>
      <c r="S67" s="22" t="s">
        <v>5393</v>
      </c>
      <c r="T67" s="22" t="s">
        <v>6331</v>
      </c>
      <c r="U67" s="22" t="s">
        <v>2490</v>
      </c>
      <c r="V67" s="22" t="s">
        <v>6296</v>
      </c>
      <c r="W67" s="22" t="s">
        <v>2490</v>
      </c>
      <c r="X67" s="22" t="s">
        <v>6296</v>
      </c>
      <c r="Y67" s="22">
        <v>3</v>
      </c>
      <c r="Z67" s="22">
        <v>6</v>
      </c>
      <c r="AA67" s="22" t="s">
        <v>11</v>
      </c>
      <c r="AB67" s="22">
        <v>1</v>
      </c>
      <c r="AC67" s="22" t="s">
        <v>65</v>
      </c>
      <c r="AD67" s="22" t="s">
        <v>7759</v>
      </c>
      <c r="AE67" s="22" t="s">
        <v>1579</v>
      </c>
      <c r="AF67" s="22" t="s">
        <v>7760</v>
      </c>
      <c r="AG67" s="22" t="s">
        <v>7761</v>
      </c>
    </row>
    <row r="68" spans="1:33">
      <c r="A68" s="23" t="s">
        <v>1623</v>
      </c>
      <c r="B68" s="23" t="s">
        <v>452</v>
      </c>
      <c r="C68" s="23" t="s">
        <v>1623</v>
      </c>
      <c r="D68" s="23" t="s">
        <v>5393</v>
      </c>
      <c r="E68" s="23" t="s">
        <v>5377</v>
      </c>
      <c r="F68" s="23" t="s">
        <v>5394</v>
      </c>
      <c r="G68" s="23" t="s">
        <v>4956</v>
      </c>
      <c r="H68" s="23" t="s">
        <v>4957</v>
      </c>
      <c r="I68" s="23" t="s">
        <v>16</v>
      </c>
      <c r="J68" s="23" t="s">
        <v>1958</v>
      </c>
      <c r="K68" s="23">
        <v>0</v>
      </c>
      <c r="L68" s="23" t="s">
        <v>5697</v>
      </c>
      <c r="M68" s="205" t="s">
        <v>11</v>
      </c>
      <c r="N68" s="23" t="s">
        <v>1651</v>
      </c>
      <c r="O68" s="23" t="s">
        <v>11</v>
      </c>
      <c r="P68" s="23" t="s">
        <v>11</v>
      </c>
      <c r="Q68" s="22" t="s">
        <v>1539</v>
      </c>
      <c r="R68" s="22" t="s">
        <v>842</v>
      </c>
      <c r="S68" s="22" t="s">
        <v>5393</v>
      </c>
      <c r="T68" s="22" t="s">
        <v>6331</v>
      </c>
      <c r="U68" s="22" t="s">
        <v>2490</v>
      </c>
      <c r="V68" s="22" t="s">
        <v>6296</v>
      </c>
      <c r="W68" s="22" t="s">
        <v>2490</v>
      </c>
      <c r="X68" s="22" t="s">
        <v>6296</v>
      </c>
      <c r="Y68" s="22">
        <v>3</v>
      </c>
      <c r="Z68" s="22">
        <v>6</v>
      </c>
      <c r="AA68" s="22" t="s">
        <v>11</v>
      </c>
      <c r="AB68" s="22">
        <v>1</v>
      </c>
      <c r="AC68" s="22" t="s">
        <v>65</v>
      </c>
      <c r="AD68" s="22" t="s">
        <v>7759</v>
      </c>
      <c r="AE68" s="22" t="s">
        <v>1579</v>
      </c>
      <c r="AF68" s="22" t="s">
        <v>7760</v>
      </c>
      <c r="AG68" s="22" t="s">
        <v>7761</v>
      </c>
    </row>
    <row r="69" spans="1:33">
      <c r="A69" s="23" t="s">
        <v>1623</v>
      </c>
      <c r="B69" s="23" t="s">
        <v>459</v>
      </c>
      <c r="C69" s="23" t="s">
        <v>1623</v>
      </c>
      <c r="D69" s="23" t="s">
        <v>7662</v>
      </c>
      <c r="E69" s="23" t="s">
        <v>5461</v>
      </c>
      <c r="F69" s="23" t="s">
        <v>5460</v>
      </c>
      <c r="G69" s="23" t="s">
        <v>4953</v>
      </c>
      <c r="H69" s="23" t="s">
        <v>4954</v>
      </c>
      <c r="I69" s="23" t="s">
        <v>14</v>
      </c>
      <c r="J69" s="23" t="s">
        <v>4955</v>
      </c>
      <c r="K69" s="23">
        <v>0</v>
      </c>
      <c r="L69" s="23" t="s">
        <v>5698</v>
      </c>
      <c r="M69" s="23" t="s">
        <v>11</v>
      </c>
      <c r="N69" s="204" t="s">
        <v>1651</v>
      </c>
      <c r="O69" s="23" t="s">
        <v>11</v>
      </c>
      <c r="P69" s="23" t="s">
        <v>11</v>
      </c>
      <c r="Q69" s="22" t="s">
        <v>1539</v>
      </c>
      <c r="R69" s="22" t="s">
        <v>842</v>
      </c>
      <c r="S69" s="22" t="s">
        <v>7662</v>
      </c>
      <c r="T69" s="22" t="s">
        <v>5579</v>
      </c>
      <c r="U69" s="22" t="s">
        <v>11</v>
      </c>
      <c r="V69" s="22" t="s">
        <v>6352</v>
      </c>
      <c r="W69" s="22" t="s">
        <v>6352</v>
      </c>
      <c r="X69" s="22" t="s">
        <v>11</v>
      </c>
      <c r="Y69" s="22">
        <v>6</v>
      </c>
      <c r="Z69" s="22">
        <v>6</v>
      </c>
      <c r="AA69" s="22" t="s">
        <v>11</v>
      </c>
      <c r="AB69" s="22">
        <v>1</v>
      </c>
      <c r="AC69" s="22" t="s">
        <v>65</v>
      </c>
      <c r="AD69" s="22" t="s">
        <v>7773</v>
      </c>
      <c r="AE69" s="22" t="s">
        <v>5450</v>
      </c>
      <c r="AF69" s="22" t="s">
        <v>7760</v>
      </c>
      <c r="AG69" s="22" t="s">
        <v>7774</v>
      </c>
    </row>
    <row r="70" spans="1:33">
      <c r="A70" s="23" t="s">
        <v>1623</v>
      </c>
      <c r="B70" s="23" t="s">
        <v>452</v>
      </c>
      <c r="C70" s="23" t="s">
        <v>1623</v>
      </c>
      <c r="D70" s="23" t="s">
        <v>6934</v>
      </c>
      <c r="E70" s="23" t="s">
        <v>5556</v>
      </c>
      <c r="F70" s="23" t="s">
        <v>5488</v>
      </c>
      <c r="G70" s="23" t="s">
        <v>4946</v>
      </c>
      <c r="H70" s="23" t="s">
        <v>4947</v>
      </c>
      <c r="I70" s="23" t="s">
        <v>16</v>
      </c>
      <c r="J70" s="23" t="s">
        <v>4948</v>
      </c>
      <c r="K70" s="23">
        <v>0</v>
      </c>
      <c r="L70" s="23" t="s">
        <v>5699</v>
      </c>
      <c r="M70" s="23" t="s">
        <v>11</v>
      </c>
      <c r="N70" s="23" t="s">
        <v>1670</v>
      </c>
      <c r="O70" s="204" t="s">
        <v>11</v>
      </c>
      <c r="P70" s="204" t="s">
        <v>11</v>
      </c>
      <c r="Q70" s="22" t="s">
        <v>1539</v>
      </c>
      <c r="R70" s="22" t="s">
        <v>842</v>
      </c>
      <c r="S70" s="22" t="s">
        <v>6934</v>
      </c>
      <c r="T70" s="22" t="s">
        <v>6346</v>
      </c>
      <c r="U70" s="22" t="s">
        <v>5579</v>
      </c>
      <c r="V70" s="22" t="s">
        <v>6296</v>
      </c>
      <c r="W70" s="22" t="s">
        <v>5579</v>
      </c>
      <c r="X70" s="22" t="s">
        <v>6296</v>
      </c>
      <c r="Y70" s="22">
        <v>3</v>
      </c>
      <c r="Z70" s="22">
        <v>6</v>
      </c>
      <c r="AA70" s="22" t="s">
        <v>11</v>
      </c>
      <c r="AB70" s="22">
        <v>1</v>
      </c>
      <c r="AC70" s="22" t="s">
        <v>85</v>
      </c>
      <c r="AD70" s="22" t="s">
        <v>7769</v>
      </c>
      <c r="AE70" s="22" t="s">
        <v>1579</v>
      </c>
      <c r="AF70" s="22" t="s">
        <v>7760</v>
      </c>
      <c r="AG70" s="22" t="s">
        <v>7761</v>
      </c>
    </row>
    <row r="71" spans="1:33">
      <c r="A71" s="23" t="s">
        <v>1623</v>
      </c>
      <c r="B71" s="23" t="s">
        <v>452</v>
      </c>
      <c r="C71" s="23" t="s">
        <v>1623</v>
      </c>
      <c r="D71" s="23" t="s">
        <v>5380</v>
      </c>
      <c r="E71" s="23" t="s">
        <v>5367</v>
      </c>
      <c r="F71" s="23" t="s">
        <v>5381</v>
      </c>
      <c r="G71" s="23" t="s">
        <v>4944</v>
      </c>
      <c r="H71" s="23" t="s">
        <v>4945</v>
      </c>
      <c r="I71" s="23" t="s">
        <v>1544</v>
      </c>
      <c r="J71" s="23" t="s">
        <v>2571</v>
      </c>
      <c r="K71" s="23">
        <v>0</v>
      </c>
      <c r="L71" s="23" t="s">
        <v>5700</v>
      </c>
      <c r="M71" s="23" t="s">
        <v>11</v>
      </c>
      <c r="N71" s="23" t="s">
        <v>1968</v>
      </c>
      <c r="O71" s="204" t="s">
        <v>11</v>
      </c>
      <c r="P71" s="204" t="s">
        <v>11</v>
      </c>
      <c r="Q71" s="22" t="s">
        <v>1539</v>
      </c>
      <c r="R71" s="22" t="s">
        <v>842</v>
      </c>
      <c r="S71" s="22" t="s">
        <v>5380</v>
      </c>
      <c r="T71" s="22" t="s">
        <v>2490</v>
      </c>
      <c r="U71" s="22" t="s">
        <v>6346</v>
      </c>
      <c r="V71" s="22" t="s">
        <v>6296</v>
      </c>
      <c r="W71" s="22" t="s">
        <v>6296</v>
      </c>
      <c r="X71" s="22" t="s">
        <v>6346</v>
      </c>
      <c r="Y71" s="22">
        <v>7</v>
      </c>
      <c r="Z71" s="22">
        <v>7</v>
      </c>
      <c r="AA71" s="22" t="s">
        <v>11</v>
      </c>
      <c r="AB71" s="22">
        <v>1</v>
      </c>
      <c r="AC71" s="22" t="s">
        <v>83</v>
      </c>
      <c r="AD71" s="22" t="s">
        <v>7764</v>
      </c>
      <c r="AE71" s="22" t="s">
        <v>1579</v>
      </c>
      <c r="AF71" s="22" t="s">
        <v>7767</v>
      </c>
      <c r="AG71" s="22" t="s">
        <v>7767</v>
      </c>
    </row>
    <row r="72" spans="1:33">
      <c r="A72" s="23" t="s">
        <v>1623</v>
      </c>
      <c r="B72" s="23" t="s">
        <v>459</v>
      </c>
      <c r="C72" s="23" t="s">
        <v>1623</v>
      </c>
      <c r="D72" s="23" t="s">
        <v>7662</v>
      </c>
      <c r="E72" s="23" t="s">
        <v>5461</v>
      </c>
      <c r="F72" s="23" t="s">
        <v>5460</v>
      </c>
      <c r="G72" s="23" t="s">
        <v>4937</v>
      </c>
      <c r="H72" s="23" t="s">
        <v>4938</v>
      </c>
      <c r="I72" s="23" t="s">
        <v>14</v>
      </c>
      <c r="J72" s="23" t="s">
        <v>4939</v>
      </c>
      <c r="K72" s="23">
        <v>0</v>
      </c>
      <c r="L72" s="23" t="s">
        <v>5701</v>
      </c>
      <c r="M72" s="23" t="s">
        <v>11</v>
      </c>
      <c r="N72" s="23" t="s">
        <v>1651</v>
      </c>
      <c r="O72" s="204" t="s">
        <v>11</v>
      </c>
      <c r="P72" s="204" t="s">
        <v>11</v>
      </c>
      <c r="Q72" s="22" t="s">
        <v>1539</v>
      </c>
      <c r="R72" s="22" t="s">
        <v>842</v>
      </c>
      <c r="S72" s="22" t="s">
        <v>7662</v>
      </c>
      <c r="T72" s="22" t="s">
        <v>5579</v>
      </c>
      <c r="U72" s="22" t="s">
        <v>11</v>
      </c>
      <c r="V72" s="22" t="s">
        <v>6352</v>
      </c>
      <c r="W72" s="22" t="s">
        <v>6352</v>
      </c>
      <c r="X72" s="22" t="s">
        <v>11</v>
      </c>
      <c r="Y72" s="22">
        <v>6</v>
      </c>
      <c r="Z72" s="22">
        <v>6</v>
      </c>
      <c r="AA72" s="22" t="s">
        <v>11</v>
      </c>
      <c r="AB72" s="22">
        <v>1</v>
      </c>
      <c r="AC72" s="22" t="s">
        <v>65</v>
      </c>
      <c r="AD72" s="22" t="s">
        <v>7773</v>
      </c>
      <c r="AE72" s="22" t="s">
        <v>5450</v>
      </c>
      <c r="AF72" s="22" t="s">
        <v>7760</v>
      </c>
      <c r="AG72" s="22" t="s">
        <v>7774</v>
      </c>
    </row>
    <row r="73" spans="1:33">
      <c r="A73" s="23" t="s">
        <v>1623</v>
      </c>
      <c r="B73" s="23" t="s">
        <v>452</v>
      </c>
      <c r="C73" s="23" t="s">
        <v>1623</v>
      </c>
      <c r="D73" s="23" t="s">
        <v>5384</v>
      </c>
      <c r="E73" s="23" t="s">
        <v>5377</v>
      </c>
      <c r="F73" s="23" t="s">
        <v>5385</v>
      </c>
      <c r="G73" s="23" t="s">
        <v>4929</v>
      </c>
      <c r="H73" s="23" t="s">
        <v>4930</v>
      </c>
      <c r="I73" s="23" t="s">
        <v>10</v>
      </c>
      <c r="J73" s="23" t="s">
        <v>4931</v>
      </c>
      <c r="K73" s="23">
        <v>0</v>
      </c>
      <c r="L73" s="23" t="s">
        <v>5702</v>
      </c>
      <c r="M73" s="23" t="s">
        <v>11</v>
      </c>
      <c r="N73" s="23" t="s">
        <v>1633</v>
      </c>
      <c r="O73" s="204" t="s">
        <v>11</v>
      </c>
      <c r="P73" s="204" t="s">
        <v>11</v>
      </c>
      <c r="Q73" s="22" t="s">
        <v>1539</v>
      </c>
      <c r="R73" s="22" t="s">
        <v>842</v>
      </c>
      <c r="S73" s="22" t="s">
        <v>5384</v>
      </c>
      <c r="T73" s="22" t="s">
        <v>7772</v>
      </c>
      <c r="U73" s="22" t="s">
        <v>5579</v>
      </c>
      <c r="V73" s="22" t="s">
        <v>6296</v>
      </c>
      <c r="W73" s="22" t="s">
        <v>5579</v>
      </c>
      <c r="X73" s="22" t="s">
        <v>6296</v>
      </c>
      <c r="Y73" s="22">
        <v>3</v>
      </c>
      <c r="Z73" s="22">
        <v>6</v>
      </c>
      <c r="AA73" s="22" t="s">
        <v>11</v>
      </c>
      <c r="AB73" s="22">
        <v>1</v>
      </c>
      <c r="AC73" s="22" t="s">
        <v>65</v>
      </c>
      <c r="AD73" s="22" t="s">
        <v>7759</v>
      </c>
      <c r="AE73" s="22" t="s">
        <v>1579</v>
      </c>
      <c r="AF73" s="22" t="s">
        <v>7760</v>
      </c>
      <c r="AG73" s="22" t="s">
        <v>7761</v>
      </c>
    </row>
    <row r="74" spans="1:33">
      <c r="A74" s="23" t="s">
        <v>1623</v>
      </c>
      <c r="B74" s="23" t="s">
        <v>459</v>
      </c>
      <c r="C74" s="23" t="s">
        <v>1623</v>
      </c>
      <c r="D74" s="23" t="s">
        <v>5462</v>
      </c>
      <c r="E74" s="23" t="s">
        <v>5464</v>
      </c>
      <c r="F74" s="23" t="s">
        <v>5463</v>
      </c>
      <c r="G74" s="23" t="s">
        <v>4922</v>
      </c>
      <c r="H74" s="23" t="s">
        <v>4923</v>
      </c>
      <c r="I74" s="23" t="s">
        <v>16</v>
      </c>
      <c r="J74" s="23" t="s">
        <v>4924</v>
      </c>
      <c r="K74" s="23">
        <v>0</v>
      </c>
      <c r="L74" s="23" t="s">
        <v>5703</v>
      </c>
      <c r="M74" s="23" t="s">
        <v>11</v>
      </c>
      <c r="N74" s="23" t="s">
        <v>1651</v>
      </c>
      <c r="O74" s="204" t="s">
        <v>11</v>
      </c>
      <c r="P74" s="204" t="s">
        <v>11</v>
      </c>
      <c r="Q74" s="22" t="s">
        <v>1539</v>
      </c>
      <c r="R74" s="22" t="s">
        <v>842</v>
      </c>
      <c r="S74" s="22" t="s">
        <v>5462</v>
      </c>
      <c r="T74" s="22" t="s">
        <v>6331</v>
      </c>
      <c r="U74" s="22" t="s">
        <v>11</v>
      </c>
      <c r="V74" s="22" t="s">
        <v>6296</v>
      </c>
      <c r="W74" s="22" t="s">
        <v>6296</v>
      </c>
      <c r="X74" s="22" t="s">
        <v>11</v>
      </c>
      <c r="Y74" s="22">
        <v>7</v>
      </c>
      <c r="Z74" s="22">
        <v>7</v>
      </c>
      <c r="AA74" s="22" t="s">
        <v>11</v>
      </c>
      <c r="AB74" s="22">
        <v>1</v>
      </c>
      <c r="AC74" s="22" t="s">
        <v>65</v>
      </c>
      <c r="AD74" s="22" t="s">
        <v>7778</v>
      </c>
      <c r="AE74" s="22" t="s">
        <v>5450</v>
      </c>
      <c r="AF74" s="22" t="s">
        <v>7760</v>
      </c>
      <c r="AG74" s="22" t="s">
        <v>7778</v>
      </c>
    </row>
    <row r="75" spans="1:33">
      <c r="A75" s="23" t="s">
        <v>1623</v>
      </c>
      <c r="B75" s="23" t="s">
        <v>452</v>
      </c>
      <c r="C75" s="23" t="s">
        <v>1623</v>
      </c>
      <c r="D75" s="23" t="s">
        <v>6821</v>
      </c>
      <c r="E75" s="23" t="s">
        <v>5556</v>
      </c>
      <c r="F75" s="23" t="s">
        <v>5370</v>
      </c>
      <c r="G75" s="23" t="s">
        <v>4919</v>
      </c>
      <c r="H75" s="23" t="s">
        <v>4920</v>
      </c>
      <c r="I75" s="23" t="s">
        <v>18</v>
      </c>
      <c r="J75" s="23" t="s">
        <v>4921</v>
      </c>
      <c r="K75" s="23">
        <v>0</v>
      </c>
      <c r="L75" s="23" t="s">
        <v>5704</v>
      </c>
      <c r="M75" s="23" t="s">
        <v>11</v>
      </c>
      <c r="N75" s="23" t="s">
        <v>1661</v>
      </c>
      <c r="O75" s="204" t="s">
        <v>11</v>
      </c>
      <c r="P75" s="204" t="s">
        <v>11</v>
      </c>
      <c r="Q75" s="22" t="s">
        <v>1539</v>
      </c>
      <c r="R75" s="22" t="s">
        <v>21</v>
      </c>
      <c r="S75" s="22" t="s">
        <v>6821</v>
      </c>
      <c r="T75" s="22" t="s">
        <v>6354</v>
      </c>
      <c r="U75" s="22" t="s">
        <v>6337</v>
      </c>
      <c r="V75" s="22" t="s">
        <v>6815</v>
      </c>
      <c r="W75" s="22" t="s">
        <v>6815</v>
      </c>
      <c r="X75" s="22" t="s">
        <v>6337</v>
      </c>
      <c r="Y75" s="22">
        <v>6</v>
      </c>
      <c r="Z75" s="22">
        <v>6</v>
      </c>
      <c r="AA75" s="22" t="s">
        <v>7758</v>
      </c>
      <c r="AB75" s="22">
        <v>1</v>
      </c>
      <c r="AC75" s="22" t="s">
        <v>141</v>
      </c>
      <c r="AD75" s="22" t="s">
        <v>7769</v>
      </c>
      <c r="AE75" s="22" t="s">
        <v>1579</v>
      </c>
      <c r="AF75" s="22" t="s">
        <v>7770</v>
      </c>
      <c r="AG75" s="22" t="s">
        <v>7770</v>
      </c>
    </row>
    <row r="76" spans="1:33">
      <c r="A76" s="23" t="s">
        <v>1623</v>
      </c>
      <c r="B76" s="23" t="s">
        <v>5469</v>
      </c>
      <c r="C76" s="23" t="s">
        <v>1623</v>
      </c>
      <c r="D76" s="23" t="s">
        <v>47</v>
      </c>
      <c r="E76" s="23" t="s">
        <v>11</v>
      </c>
      <c r="F76" s="23" t="s">
        <v>11</v>
      </c>
      <c r="G76" s="23" t="s">
        <v>4919</v>
      </c>
      <c r="H76" s="23" t="s">
        <v>4920</v>
      </c>
      <c r="I76" s="23" t="s">
        <v>18</v>
      </c>
      <c r="J76" s="23" t="s">
        <v>4921</v>
      </c>
      <c r="K76" s="23">
        <v>0</v>
      </c>
      <c r="L76" s="23" t="s">
        <v>5705</v>
      </c>
      <c r="M76" s="23" t="s">
        <v>47</v>
      </c>
      <c r="N76" s="23" t="s">
        <v>1661</v>
      </c>
      <c r="O76" s="204" t="s">
        <v>11</v>
      </c>
      <c r="P76" s="204" t="s">
        <v>11</v>
      </c>
      <c r="Q76" s="22" t="s">
        <v>7762</v>
      </c>
      <c r="R76" s="22" t="s">
        <v>7762</v>
      </c>
      <c r="S76" s="22" t="s">
        <v>47</v>
      </c>
      <c r="T76" s="22" t="s">
        <v>11</v>
      </c>
      <c r="U76" s="22" t="s">
        <v>11</v>
      </c>
      <c r="V76" s="22" t="s">
        <v>11</v>
      </c>
      <c r="W76" s="22" t="s">
        <v>11</v>
      </c>
      <c r="X76" s="22" t="s">
        <v>11</v>
      </c>
      <c r="Y76" s="22">
        <v>0</v>
      </c>
      <c r="Z76" s="22">
        <v>0</v>
      </c>
      <c r="AA76" s="22" t="s">
        <v>7758</v>
      </c>
      <c r="AB76" s="22">
        <v>2</v>
      </c>
      <c r="AC76" s="22" t="s">
        <v>7775</v>
      </c>
      <c r="AD76" s="22" t="s">
        <v>11</v>
      </c>
      <c r="AE76" s="22" t="s">
        <v>5450</v>
      </c>
      <c r="AF76" s="22" t="s">
        <v>7770</v>
      </c>
      <c r="AG76" s="22" t="s">
        <v>7770</v>
      </c>
    </row>
    <row r="77" spans="1:33">
      <c r="A77" s="23" t="s">
        <v>1623</v>
      </c>
      <c r="B77" s="23" t="s">
        <v>452</v>
      </c>
      <c r="C77" s="23" t="s">
        <v>1623</v>
      </c>
      <c r="D77" s="23" t="s">
        <v>6818</v>
      </c>
      <c r="E77" s="23" t="s">
        <v>5432</v>
      </c>
      <c r="F77" s="23" t="s">
        <v>5425</v>
      </c>
      <c r="G77" s="23" t="s">
        <v>4909</v>
      </c>
      <c r="H77" s="23" t="s">
        <v>4910</v>
      </c>
      <c r="I77" s="23" t="s">
        <v>12</v>
      </c>
      <c r="J77" s="23" t="s">
        <v>4911</v>
      </c>
      <c r="K77" s="23">
        <v>0</v>
      </c>
      <c r="L77" s="23" t="s">
        <v>5706</v>
      </c>
      <c r="M77" s="23" t="s">
        <v>11</v>
      </c>
      <c r="N77" s="23" t="s">
        <v>1775</v>
      </c>
      <c r="O77" s="204" t="s">
        <v>11</v>
      </c>
      <c r="P77" s="204" t="s">
        <v>11</v>
      </c>
      <c r="Q77" s="22" t="s">
        <v>1539</v>
      </c>
      <c r="R77" s="22" t="s">
        <v>21</v>
      </c>
      <c r="S77" s="22" t="s">
        <v>6818</v>
      </c>
      <c r="T77" s="22" t="s">
        <v>6320</v>
      </c>
      <c r="U77" s="22" t="s">
        <v>6337</v>
      </c>
      <c r="V77" s="22" t="s">
        <v>6815</v>
      </c>
      <c r="W77" s="22" t="s">
        <v>6815</v>
      </c>
      <c r="X77" s="22" t="s">
        <v>6337</v>
      </c>
      <c r="Y77" s="22">
        <v>6</v>
      </c>
      <c r="Z77" s="22">
        <v>6</v>
      </c>
      <c r="AA77" s="22" t="s">
        <v>11</v>
      </c>
      <c r="AB77" s="22">
        <v>1</v>
      </c>
      <c r="AC77" s="22" t="s">
        <v>95</v>
      </c>
      <c r="AD77" s="22" t="s">
        <v>7764</v>
      </c>
      <c r="AE77" s="22" t="s">
        <v>1579</v>
      </c>
      <c r="AF77" s="22" t="s">
        <v>7760</v>
      </c>
      <c r="AG77" s="22" t="s">
        <v>7761</v>
      </c>
    </row>
    <row r="78" spans="1:33">
      <c r="A78" s="23" t="s">
        <v>1623</v>
      </c>
      <c r="B78" s="23" t="s">
        <v>5445</v>
      </c>
      <c r="C78" s="23" t="s">
        <v>1623</v>
      </c>
      <c r="D78" s="23" t="s">
        <v>5444</v>
      </c>
      <c r="E78" s="23" t="s">
        <v>11</v>
      </c>
      <c r="F78" s="23" t="s">
        <v>11</v>
      </c>
      <c r="G78" s="23" t="s">
        <v>4900</v>
      </c>
      <c r="H78" s="23" t="s">
        <v>4901</v>
      </c>
      <c r="I78" s="23" t="s">
        <v>10</v>
      </c>
      <c r="J78" s="23" t="s">
        <v>4902</v>
      </c>
      <c r="K78" s="23">
        <v>0</v>
      </c>
      <c r="L78" s="23" t="s">
        <v>5707</v>
      </c>
      <c r="M78" s="205" t="s">
        <v>11</v>
      </c>
      <c r="N78" s="23" t="s">
        <v>1651</v>
      </c>
      <c r="O78" s="204" t="s">
        <v>11</v>
      </c>
      <c r="P78" s="204" t="s">
        <v>11</v>
      </c>
      <c r="Q78" s="22" t="s">
        <v>5444</v>
      </c>
      <c r="R78" s="22" t="s">
        <v>5444</v>
      </c>
      <c r="S78" s="22" t="s">
        <v>5444</v>
      </c>
      <c r="T78" s="22" t="s">
        <v>11</v>
      </c>
      <c r="U78" s="22" t="s">
        <v>11</v>
      </c>
      <c r="V78" s="22" t="s">
        <v>11</v>
      </c>
      <c r="W78" s="22" t="s">
        <v>11</v>
      </c>
      <c r="X78" s="22" t="s">
        <v>11</v>
      </c>
      <c r="Y78" s="22">
        <v>0</v>
      </c>
      <c r="Z78" s="22">
        <v>0</v>
      </c>
      <c r="AA78" s="22" t="s">
        <v>11</v>
      </c>
      <c r="AB78" s="22">
        <v>1</v>
      </c>
      <c r="AC78" s="22" t="s">
        <v>5444</v>
      </c>
      <c r="AD78" s="22" t="s">
        <v>11</v>
      </c>
      <c r="AE78" s="22" t="s">
        <v>11</v>
      </c>
      <c r="AF78" s="22" t="s">
        <v>7760</v>
      </c>
      <c r="AG78" s="22" t="s">
        <v>7779</v>
      </c>
    </row>
    <row r="79" spans="1:33">
      <c r="A79" s="23" t="s">
        <v>1623</v>
      </c>
      <c r="B79" s="23" t="s">
        <v>5632</v>
      </c>
      <c r="C79" s="23" t="s">
        <v>1623</v>
      </c>
      <c r="D79" s="23" t="s">
        <v>6973</v>
      </c>
      <c r="E79" s="23" t="s">
        <v>5491</v>
      </c>
      <c r="F79" s="23" t="s">
        <v>7656</v>
      </c>
      <c r="G79" s="23" t="s">
        <v>4898</v>
      </c>
      <c r="H79" s="23" t="s">
        <v>4899</v>
      </c>
      <c r="I79" s="23" t="s">
        <v>14</v>
      </c>
      <c r="J79" s="23" t="s">
        <v>2700</v>
      </c>
      <c r="K79" s="23">
        <v>0</v>
      </c>
      <c r="L79" s="23" t="s">
        <v>7672</v>
      </c>
      <c r="M79" s="23" t="s">
        <v>11</v>
      </c>
      <c r="N79" s="23" t="s">
        <v>1670</v>
      </c>
      <c r="O79" s="204" t="s">
        <v>11</v>
      </c>
      <c r="P79" s="204" t="s">
        <v>11</v>
      </c>
      <c r="Q79" s="22" t="s">
        <v>1539</v>
      </c>
      <c r="R79" s="22" t="s">
        <v>842</v>
      </c>
      <c r="S79" s="22" t="s">
        <v>6973</v>
      </c>
      <c r="T79" s="22" t="s">
        <v>6308</v>
      </c>
      <c r="U79" s="22" t="s">
        <v>6295</v>
      </c>
      <c r="V79" s="22" t="s">
        <v>6296</v>
      </c>
      <c r="W79" s="22" t="s">
        <v>6295</v>
      </c>
      <c r="X79" s="22" t="s">
        <v>6296</v>
      </c>
      <c r="Y79" s="22">
        <v>3</v>
      </c>
      <c r="Z79" s="22">
        <v>6</v>
      </c>
      <c r="AA79" s="22" t="s">
        <v>11</v>
      </c>
      <c r="AB79" s="22">
        <v>1</v>
      </c>
      <c r="AC79" s="22" t="s">
        <v>86</v>
      </c>
      <c r="AD79" s="22" t="s">
        <v>7766</v>
      </c>
      <c r="AE79" s="22" t="s">
        <v>5353</v>
      </c>
      <c r="AF79" s="22" t="s">
        <v>7760</v>
      </c>
      <c r="AG79" s="22" t="s">
        <v>7771</v>
      </c>
    </row>
    <row r="80" spans="1:33">
      <c r="A80" s="23" t="s">
        <v>1623</v>
      </c>
      <c r="B80" s="23" t="s">
        <v>459</v>
      </c>
      <c r="C80" s="23" t="s">
        <v>1623</v>
      </c>
      <c r="D80" s="23" t="s">
        <v>7074</v>
      </c>
      <c r="E80" s="23" t="s">
        <v>5458</v>
      </c>
      <c r="F80" s="23" t="s">
        <v>5457</v>
      </c>
      <c r="G80" s="23" t="s">
        <v>4882</v>
      </c>
      <c r="H80" s="23" t="s">
        <v>4883</v>
      </c>
      <c r="I80" s="23" t="s">
        <v>16</v>
      </c>
      <c r="J80" s="23" t="s">
        <v>4884</v>
      </c>
      <c r="K80" s="23">
        <v>0</v>
      </c>
      <c r="L80" s="23" t="s">
        <v>5708</v>
      </c>
      <c r="M80" s="23" t="s">
        <v>11</v>
      </c>
      <c r="N80" s="23" t="s">
        <v>1651</v>
      </c>
      <c r="O80" s="204" t="s">
        <v>11</v>
      </c>
      <c r="P80" s="204" t="s">
        <v>11</v>
      </c>
      <c r="Q80" s="22" t="s">
        <v>1539</v>
      </c>
      <c r="R80" s="22" t="s">
        <v>842</v>
      </c>
      <c r="S80" s="22" t="s">
        <v>7074</v>
      </c>
      <c r="T80" s="22" t="s">
        <v>6346</v>
      </c>
      <c r="U80" s="22" t="s">
        <v>11</v>
      </c>
      <c r="V80" s="22" t="s">
        <v>6352</v>
      </c>
      <c r="W80" s="22" t="s">
        <v>6352</v>
      </c>
      <c r="X80" s="22" t="s">
        <v>11</v>
      </c>
      <c r="Y80" s="22">
        <v>6</v>
      </c>
      <c r="Z80" s="22">
        <v>6</v>
      </c>
      <c r="AA80" s="22" t="s">
        <v>11</v>
      </c>
      <c r="AB80" s="22">
        <v>1</v>
      </c>
      <c r="AC80" s="22" t="s">
        <v>86</v>
      </c>
      <c r="AD80" s="22" t="s">
        <v>7780</v>
      </c>
      <c r="AE80" s="22" t="s">
        <v>5450</v>
      </c>
      <c r="AF80" s="22" t="s">
        <v>7760</v>
      </c>
      <c r="AG80" s="22" t="s">
        <v>7774</v>
      </c>
    </row>
    <row r="81" spans="1:33">
      <c r="A81" s="23" t="s">
        <v>1623</v>
      </c>
      <c r="B81" s="23" t="s">
        <v>452</v>
      </c>
      <c r="C81" s="23" t="s">
        <v>1623</v>
      </c>
      <c r="D81" s="23" t="s">
        <v>5384</v>
      </c>
      <c r="E81" s="23" t="s">
        <v>5377</v>
      </c>
      <c r="F81" s="23" t="s">
        <v>5385</v>
      </c>
      <c r="G81" s="23" t="s">
        <v>4876</v>
      </c>
      <c r="H81" s="23" t="s">
        <v>4877</v>
      </c>
      <c r="I81" s="23" t="s">
        <v>10</v>
      </c>
      <c r="J81" s="23" t="s">
        <v>4878</v>
      </c>
      <c r="K81" s="23">
        <v>0</v>
      </c>
      <c r="L81" s="23" t="s">
        <v>5709</v>
      </c>
      <c r="M81" s="23" t="s">
        <v>11</v>
      </c>
      <c r="N81" s="204" t="s">
        <v>1633</v>
      </c>
      <c r="O81" s="204" t="s">
        <v>11</v>
      </c>
      <c r="P81" s="204" t="s">
        <v>11</v>
      </c>
      <c r="Q81" s="22" t="s">
        <v>1539</v>
      </c>
      <c r="R81" s="22" t="s">
        <v>842</v>
      </c>
      <c r="S81" s="22" t="s">
        <v>5384</v>
      </c>
      <c r="T81" s="22" t="s">
        <v>7772</v>
      </c>
      <c r="U81" s="22" t="s">
        <v>5579</v>
      </c>
      <c r="V81" s="22" t="s">
        <v>6296</v>
      </c>
      <c r="W81" s="22" t="s">
        <v>5579</v>
      </c>
      <c r="X81" s="22" t="s">
        <v>6296</v>
      </c>
      <c r="Y81" s="22">
        <v>3</v>
      </c>
      <c r="Z81" s="22">
        <v>6</v>
      </c>
      <c r="AA81" s="22" t="s">
        <v>11</v>
      </c>
      <c r="AB81" s="22">
        <v>1</v>
      </c>
      <c r="AC81" s="22" t="s">
        <v>65</v>
      </c>
      <c r="AD81" s="22" t="s">
        <v>7759</v>
      </c>
      <c r="AE81" s="22" t="s">
        <v>1579</v>
      </c>
      <c r="AF81" s="22" t="s">
        <v>7760</v>
      </c>
      <c r="AG81" s="22" t="s">
        <v>7761</v>
      </c>
    </row>
    <row r="82" spans="1:33">
      <c r="A82" s="23" t="s">
        <v>1623</v>
      </c>
      <c r="B82" s="23" t="s">
        <v>459</v>
      </c>
      <c r="C82" s="23" t="s">
        <v>1623</v>
      </c>
      <c r="D82" s="23" t="s">
        <v>6929</v>
      </c>
      <c r="E82" s="23" t="s">
        <v>5455</v>
      </c>
      <c r="F82" s="23" t="s">
        <v>5453</v>
      </c>
      <c r="G82" s="23" t="s">
        <v>4873</v>
      </c>
      <c r="H82" s="23" t="s">
        <v>4874</v>
      </c>
      <c r="I82" s="23" t="s">
        <v>1544</v>
      </c>
      <c r="J82" s="23" t="s">
        <v>4875</v>
      </c>
      <c r="K82" s="23">
        <v>0</v>
      </c>
      <c r="L82" s="23" t="s">
        <v>5710</v>
      </c>
      <c r="M82" s="23" t="s">
        <v>11</v>
      </c>
      <c r="N82" s="23" t="s">
        <v>2457</v>
      </c>
      <c r="O82" s="204" t="s">
        <v>11</v>
      </c>
      <c r="P82" s="204" t="s">
        <v>11</v>
      </c>
      <c r="Q82" s="22" t="s">
        <v>1539</v>
      </c>
      <c r="R82" s="22" t="s">
        <v>841</v>
      </c>
      <c r="S82" s="22" t="s">
        <v>6929</v>
      </c>
      <c r="T82" s="22" t="s">
        <v>6295</v>
      </c>
      <c r="U82" s="22" t="s">
        <v>11</v>
      </c>
      <c r="V82" s="22" t="s">
        <v>6352</v>
      </c>
      <c r="W82" s="22" t="s">
        <v>6352</v>
      </c>
      <c r="X82" s="22" t="s">
        <v>11</v>
      </c>
      <c r="Y82" s="22">
        <v>6</v>
      </c>
      <c r="Z82" s="22">
        <v>6</v>
      </c>
      <c r="AA82" s="22" t="s">
        <v>11</v>
      </c>
      <c r="AB82" s="22">
        <v>1</v>
      </c>
      <c r="AC82" s="22" t="s">
        <v>78</v>
      </c>
      <c r="AD82" s="22" t="s">
        <v>7776</v>
      </c>
      <c r="AE82" s="22" t="s">
        <v>5450</v>
      </c>
      <c r="AF82" s="22" t="s">
        <v>7767</v>
      </c>
      <c r="AG82" s="22" t="s">
        <v>7767</v>
      </c>
    </row>
    <row r="83" spans="1:33">
      <c r="A83" s="23" t="s">
        <v>1623</v>
      </c>
      <c r="B83" s="23" t="s">
        <v>452</v>
      </c>
      <c r="C83" s="23" t="s">
        <v>1623</v>
      </c>
      <c r="D83" s="23" t="s">
        <v>6803</v>
      </c>
      <c r="E83" s="23" t="s">
        <v>5377</v>
      </c>
      <c r="F83" s="23" t="s">
        <v>5439</v>
      </c>
      <c r="G83" s="23" t="s">
        <v>4870</v>
      </c>
      <c r="H83" s="23" t="s">
        <v>4871</v>
      </c>
      <c r="I83" s="23" t="s">
        <v>13</v>
      </c>
      <c r="J83" s="23" t="s">
        <v>4872</v>
      </c>
      <c r="K83" s="23">
        <v>0</v>
      </c>
      <c r="L83" s="23" t="s">
        <v>5711</v>
      </c>
      <c r="M83" s="23" t="s">
        <v>11</v>
      </c>
      <c r="N83" s="23" t="s">
        <v>1729</v>
      </c>
      <c r="O83" s="204" t="s">
        <v>11</v>
      </c>
      <c r="P83" s="204" t="s">
        <v>11</v>
      </c>
      <c r="Q83" s="22" t="s">
        <v>1539</v>
      </c>
      <c r="R83" s="22" t="s">
        <v>21</v>
      </c>
      <c r="S83" s="22" t="s">
        <v>6803</v>
      </c>
      <c r="T83" s="22" t="s">
        <v>5569</v>
      </c>
      <c r="U83" s="22" t="s">
        <v>6320</v>
      </c>
      <c r="V83" s="22" t="s">
        <v>7765</v>
      </c>
      <c r="W83" s="22" t="s">
        <v>7765</v>
      </c>
      <c r="X83" s="22" t="s">
        <v>6320</v>
      </c>
      <c r="Y83" s="22">
        <v>6</v>
      </c>
      <c r="Z83" s="22">
        <v>6</v>
      </c>
      <c r="AA83" s="22" t="s">
        <v>11</v>
      </c>
      <c r="AB83" s="22">
        <v>1</v>
      </c>
      <c r="AC83" s="22" t="s">
        <v>96</v>
      </c>
      <c r="AD83" s="22" t="s">
        <v>7759</v>
      </c>
      <c r="AE83" s="22" t="s">
        <v>1579</v>
      </c>
      <c r="AF83" s="22" t="s">
        <v>7760</v>
      </c>
      <c r="AG83" s="22" t="s">
        <v>7761</v>
      </c>
    </row>
    <row r="84" spans="1:33">
      <c r="A84" s="23" t="s">
        <v>1623</v>
      </c>
      <c r="B84" s="23" t="s">
        <v>452</v>
      </c>
      <c r="C84" s="23" t="s">
        <v>1623</v>
      </c>
      <c r="D84" s="23" t="s">
        <v>5552</v>
      </c>
      <c r="E84" s="23" t="s">
        <v>5372</v>
      </c>
      <c r="F84" s="23" t="s">
        <v>5553</v>
      </c>
      <c r="G84" s="23" t="s">
        <v>4862</v>
      </c>
      <c r="H84" s="23" t="s">
        <v>4863</v>
      </c>
      <c r="I84" s="23" t="s">
        <v>12</v>
      </c>
      <c r="J84" s="23" t="s">
        <v>4864</v>
      </c>
      <c r="K84" s="23">
        <v>0</v>
      </c>
      <c r="L84" s="23" t="s">
        <v>5712</v>
      </c>
      <c r="M84" s="23" t="s">
        <v>11</v>
      </c>
      <c r="N84" s="23" t="s">
        <v>3892</v>
      </c>
      <c r="O84" s="204" t="s">
        <v>11</v>
      </c>
      <c r="P84" s="204" t="s">
        <v>11</v>
      </c>
      <c r="Q84" s="22" t="s">
        <v>1539</v>
      </c>
      <c r="R84" s="22" t="s">
        <v>20</v>
      </c>
      <c r="S84" s="22" t="s">
        <v>5552</v>
      </c>
      <c r="T84" s="22" t="s">
        <v>5569</v>
      </c>
      <c r="U84" s="22" t="s">
        <v>6320</v>
      </c>
      <c r="V84" s="22" t="s">
        <v>6815</v>
      </c>
      <c r="W84" s="22" t="s">
        <v>6320</v>
      </c>
      <c r="X84" s="22" t="s">
        <v>6815</v>
      </c>
      <c r="Y84" s="22">
        <v>3</v>
      </c>
      <c r="Z84" s="22">
        <v>6</v>
      </c>
      <c r="AA84" s="22" t="s">
        <v>11</v>
      </c>
      <c r="AB84" s="22">
        <v>1</v>
      </c>
      <c r="AC84" s="22" t="s">
        <v>91</v>
      </c>
      <c r="AD84" s="22" t="s">
        <v>7768</v>
      </c>
      <c r="AE84" s="22" t="s">
        <v>1579</v>
      </c>
      <c r="AF84" s="22" t="s">
        <v>7760</v>
      </c>
      <c r="AG84" s="22" t="s">
        <v>7761</v>
      </c>
    </row>
    <row r="85" spans="1:33">
      <c r="A85" s="23" t="s">
        <v>1623</v>
      </c>
      <c r="B85" s="23" t="s">
        <v>452</v>
      </c>
      <c r="C85" s="23" t="s">
        <v>1623</v>
      </c>
      <c r="D85" s="23" t="s">
        <v>6811</v>
      </c>
      <c r="E85" s="23" t="s">
        <v>5377</v>
      </c>
      <c r="F85" s="23" t="s">
        <v>5550</v>
      </c>
      <c r="G85" s="23" t="s">
        <v>4856</v>
      </c>
      <c r="H85" s="23" t="s">
        <v>4857</v>
      </c>
      <c r="I85" s="23" t="s">
        <v>14</v>
      </c>
      <c r="J85" s="23" t="s">
        <v>4858</v>
      </c>
      <c r="K85" s="23">
        <v>0</v>
      </c>
      <c r="L85" s="23" t="s">
        <v>5713</v>
      </c>
      <c r="M85" s="23" t="s">
        <v>11</v>
      </c>
      <c r="N85" s="23" t="s">
        <v>1633</v>
      </c>
      <c r="O85" s="204" t="s">
        <v>11</v>
      </c>
      <c r="P85" s="204" t="s">
        <v>11</v>
      </c>
      <c r="Q85" s="22" t="s">
        <v>1539</v>
      </c>
      <c r="R85" s="22" t="s">
        <v>21</v>
      </c>
      <c r="S85" s="22" t="s">
        <v>6811</v>
      </c>
      <c r="T85" s="22" t="s">
        <v>6337</v>
      </c>
      <c r="U85" s="22" t="s">
        <v>6334</v>
      </c>
      <c r="V85" s="22" t="s">
        <v>7765</v>
      </c>
      <c r="W85" s="22" t="s">
        <v>6334</v>
      </c>
      <c r="X85" s="22" t="s">
        <v>7765</v>
      </c>
      <c r="Y85" s="22">
        <v>3</v>
      </c>
      <c r="Z85" s="22">
        <v>6</v>
      </c>
      <c r="AA85" s="22" t="s">
        <v>11</v>
      </c>
      <c r="AB85" s="22">
        <v>1</v>
      </c>
      <c r="AC85" s="22" t="s">
        <v>92</v>
      </c>
      <c r="AD85" s="22" t="s">
        <v>7759</v>
      </c>
      <c r="AE85" s="22" t="s">
        <v>1579</v>
      </c>
      <c r="AF85" s="22" t="s">
        <v>7760</v>
      </c>
      <c r="AG85" s="22" t="s">
        <v>7761</v>
      </c>
    </row>
    <row r="86" spans="1:33">
      <c r="A86" s="23" t="s">
        <v>1623</v>
      </c>
      <c r="B86" s="23" t="s">
        <v>452</v>
      </c>
      <c r="C86" s="23" t="s">
        <v>1623</v>
      </c>
      <c r="D86" s="23" t="s">
        <v>6826</v>
      </c>
      <c r="E86" s="23" t="s">
        <v>5556</v>
      </c>
      <c r="F86" s="23" t="s">
        <v>5558</v>
      </c>
      <c r="G86" s="23" t="s">
        <v>4845</v>
      </c>
      <c r="H86" s="23" t="s">
        <v>4846</v>
      </c>
      <c r="I86" s="23" t="s">
        <v>10</v>
      </c>
      <c r="J86" s="23" t="s">
        <v>4847</v>
      </c>
      <c r="K86" s="23">
        <v>0</v>
      </c>
      <c r="L86" s="23" t="s">
        <v>5714</v>
      </c>
      <c r="M86" s="23" t="s">
        <v>11</v>
      </c>
      <c r="N86" s="23" t="s">
        <v>1651</v>
      </c>
      <c r="O86" s="204" t="s">
        <v>11</v>
      </c>
      <c r="P86" s="204" t="s">
        <v>11</v>
      </c>
      <c r="Q86" s="22" t="s">
        <v>1539</v>
      </c>
      <c r="R86" s="22" t="s">
        <v>20</v>
      </c>
      <c r="S86" s="22" t="s">
        <v>6826</v>
      </c>
      <c r="T86" s="22" t="s">
        <v>6337</v>
      </c>
      <c r="U86" s="22" t="s">
        <v>5569</v>
      </c>
      <c r="V86" s="22" t="s">
        <v>6815</v>
      </c>
      <c r="W86" s="22" t="s">
        <v>6815</v>
      </c>
      <c r="X86" s="22" t="s">
        <v>5569</v>
      </c>
      <c r="Y86" s="22">
        <v>6</v>
      </c>
      <c r="Z86" s="22">
        <v>6</v>
      </c>
      <c r="AA86" s="22" t="s">
        <v>11</v>
      </c>
      <c r="AB86" s="22">
        <v>1</v>
      </c>
      <c r="AC86" s="22" t="s">
        <v>90</v>
      </c>
      <c r="AD86" s="22" t="s">
        <v>7769</v>
      </c>
      <c r="AE86" s="22" t="s">
        <v>1579</v>
      </c>
      <c r="AF86" s="22" t="s">
        <v>7760</v>
      </c>
      <c r="AG86" s="22" t="s">
        <v>7761</v>
      </c>
    </row>
    <row r="87" spans="1:33">
      <c r="A87" s="23" t="s">
        <v>1623</v>
      </c>
      <c r="B87" s="23" t="s">
        <v>461</v>
      </c>
      <c r="C87" s="23" t="s">
        <v>1623</v>
      </c>
      <c r="D87" s="23" t="s">
        <v>5538</v>
      </c>
      <c r="E87" s="23" t="s">
        <v>5491</v>
      </c>
      <c r="F87" s="23" t="s">
        <v>5394</v>
      </c>
      <c r="G87" s="23" t="s">
        <v>4835</v>
      </c>
      <c r="H87" s="23" t="s">
        <v>4836</v>
      </c>
      <c r="I87" s="23" t="s">
        <v>10</v>
      </c>
      <c r="J87" s="23" t="s">
        <v>4837</v>
      </c>
      <c r="K87" s="23">
        <v>0</v>
      </c>
      <c r="L87" s="23" t="s">
        <v>5715</v>
      </c>
      <c r="M87" s="23" t="s">
        <v>11</v>
      </c>
      <c r="N87" s="23" t="s">
        <v>1633</v>
      </c>
      <c r="O87" s="204" t="s">
        <v>11</v>
      </c>
      <c r="P87" s="204" t="s">
        <v>11</v>
      </c>
      <c r="Q87" s="22" t="s">
        <v>1539</v>
      </c>
      <c r="R87" s="22" t="s">
        <v>20</v>
      </c>
      <c r="S87" s="22" t="s">
        <v>5538</v>
      </c>
      <c r="T87" s="22" t="s">
        <v>6331</v>
      </c>
      <c r="U87" s="22" t="s">
        <v>2490</v>
      </c>
      <c r="V87" s="22" t="s">
        <v>6296</v>
      </c>
      <c r="W87" s="22" t="s">
        <v>2490</v>
      </c>
      <c r="X87" s="22" t="s">
        <v>6296</v>
      </c>
      <c r="Y87" s="22">
        <v>3</v>
      </c>
      <c r="Z87" s="22">
        <v>6</v>
      </c>
      <c r="AA87" s="22" t="s">
        <v>11</v>
      </c>
      <c r="AB87" s="22">
        <v>1</v>
      </c>
      <c r="AC87" s="22" t="s">
        <v>87</v>
      </c>
      <c r="AD87" s="22" t="s">
        <v>7766</v>
      </c>
      <c r="AE87" s="22" t="s">
        <v>5353</v>
      </c>
      <c r="AF87" s="22" t="s">
        <v>7760</v>
      </c>
      <c r="AG87" s="22" t="s">
        <v>7771</v>
      </c>
    </row>
    <row r="88" spans="1:33">
      <c r="A88" s="23" t="s">
        <v>1623</v>
      </c>
      <c r="B88" s="23" t="s">
        <v>459</v>
      </c>
      <c r="C88" s="23" t="s">
        <v>1623</v>
      </c>
      <c r="D88" s="23" t="s">
        <v>6929</v>
      </c>
      <c r="E88" s="23" t="s">
        <v>5455</v>
      </c>
      <c r="F88" s="23" t="s">
        <v>5453</v>
      </c>
      <c r="G88" s="23" t="s">
        <v>4832</v>
      </c>
      <c r="H88" s="23" t="s">
        <v>4833</v>
      </c>
      <c r="I88" s="23" t="s">
        <v>1544</v>
      </c>
      <c r="J88" s="23" t="s">
        <v>4834</v>
      </c>
      <c r="K88" s="23">
        <v>0</v>
      </c>
      <c r="L88" s="23" t="s">
        <v>5716</v>
      </c>
      <c r="M88" s="23" t="s">
        <v>11</v>
      </c>
      <c r="N88" s="204" t="s">
        <v>2780</v>
      </c>
      <c r="O88" s="204" t="s">
        <v>11</v>
      </c>
      <c r="P88" s="204" t="s">
        <v>11</v>
      </c>
      <c r="Q88" s="22" t="s">
        <v>1539</v>
      </c>
      <c r="R88" s="22" t="s">
        <v>841</v>
      </c>
      <c r="S88" s="22" t="s">
        <v>6929</v>
      </c>
      <c r="T88" s="22" t="s">
        <v>6295</v>
      </c>
      <c r="U88" s="22" t="s">
        <v>11</v>
      </c>
      <c r="V88" s="22" t="s">
        <v>6352</v>
      </c>
      <c r="W88" s="22" t="s">
        <v>6352</v>
      </c>
      <c r="X88" s="22" t="s">
        <v>11</v>
      </c>
      <c r="Y88" s="22">
        <v>6</v>
      </c>
      <c r="Z88" s="22">
        <v>6</v>
      </c>
      <c r="AA88" s="22" t="s">
        <v>11</v>
      </c>
      <c r="AB88" s="22">
        <v>1</v>
      </c>
      <c r="AC88" s="22" t="s">
        <v>78</v>
      </c>
      <c r="AD88" s="22" t="s">
        <v>7776</v>
      </c>
      <c r="AE88" s="22" t="s">
        <v>5450</v>
      </c>
      <c r="AF88" s="22" t="s">
        <v>7767</v>
      </c>
      <c r="AG88" s="22" t="s">
        <v>7767</v>
      </c>
    </row>
    <row r="89" spans="1:33">
      <c r="A89" s="23" t="s">
        <v>1623</v>
      </c>
      <c r="B89" s="23" t="s">
        <v>452</v>
      </c>
      <c r="C89" s="23" t="s">
        <v>1623</v>
      </c>
      <c r="D89" s="23" t="s">
        <v>7007</v>
      </c>
      <c r="E89" s="23" t="s">
        <v>5625</v>
      </c>
      <c r="F89" s="23" t="s">
        <v>5403</v>
      </c>
      <c r="G89" s="23" t="s">
        <v>4829</v>
      </c>
      <c r="H89" s="23" t="s">
        <v>4830</v>
      </c>
      <c r="I89" s="23" t="s">
        <v>16</v>
      </c>
      <c r="J89" s="23" t="s">
        <v>4831</v>
      </c>
      <c r="K89" s="23">
        <v>0</v>
      </c>
      <c r="L89" s="23" t="s">
        <v>7111</v>
      </c>
      <c r="M89" s="23" t="s">
        <v>11</v>
      </c>
      <c r="N89" s="204" t="s">
        <v>2535</v>
      </c>
      <c r="O89" s="23" t="s">
        <v>11</v>
      </c>
      <c r="P89" s="23" t="s">
        <v>11</v>
      </c>
      <c r="Q89" s="22" t="s">
        <v>1539</v>
      </c>
      <c r="R89" s="22" t="s">
        <v>842</v>
      </c>
      <c r="S89" s="22" t="s">
        <v>7007</v>
      </c>
      <c r="T89" s="22" t="s">
        <v>5579</v>
      </c>
      <c r="U89" s="22" t="s">
        <v>6295</v>
      </c>
      <c r="V89" s="22" t="s">
        <v>6296</v>
      </c>
      <c r="W89" s="22" t="s">
        <v>6296</v>
      </c>
      <c r="X89" s="22" t="s">
        <v>6295</v>
      </c>
      <c r="Y89" s="22">
        <v>7</v>
      </c>
      <c r="Z89" s="22">
        <v>7</v>
      </c>
      <c r="AA89" s="22" t="s">
        <v>11</v>
      </c>
      <c r="AB89" s="22">
        <v>1</v>
      </c>
      <c r="AC89" s="22" t="s">
        <v>65</v>
      </c>
      <c r="AD89" s="22" t="s">
        <v>7766</v>
      </c>
      <c r="AE89" s="22" t="s">
        <v>1579</v>
      </c>
      <c r="AF89" s="22" t="s">
        <v>7760</v>
      </c>
      <c r="AG89" s="22" t="s">
        <v>889</v>
      </c>
    </row>
    <row r="90" spans="1:33">
      <c r="A90" s="23" t="s">
        <v>1623</v>
      </c>
      <c r="B90" s="23" t="s">
        <v>5445</v>
      </c>
      <c r="C90" s="23" t="s">
        <v>1623</v>
      </c>
      <c r="D90" s="23" t="s">
        <v>5444</v>
      </c>
      <c r="E90" s="23" t="s">
        <v>11</v>
      </c>
      <c r="F90" s="23" t="s">
        <v>11</v>
      </c>
      <c r="G90" s="23" t="s">
        <v>4818</v>
      </c>
      <c r="H90" s="23" t="s">
        <v>4819</v>
      </c>
      <c r="I90" s="23" t="s">
        <v>1657</v>
      </c>
      <c r="J90" s="23" t="s">
        <v>4820</v>
      </c>
      <c r="K90" s="23">
        <v>0</v>
      </c>
      <c r="L90" s="23" t="s">
        <v>11</v>
      </c>
      <c r="M90" s="23" t="s">
        <v>11</v>
      </c>
      <c r="N90" s="23" t="s">
        <v>1651</v>
      </c>
      <c r="O90" s="23" t="s">
        <v>11</v>
      </c>
      <c r="P90" s="23" t="s">
        <v>11</v>
      </c>
      <c r="Q90" s="22" t="s">
        <v>5444</v>
      </c>
      <c r="R90" s="22" t="s">
        <v>5444</v>
      </c>
      <c r="S90" s="22" t="s">
        <v>5444</v>
      </c>
      <c r="T90" s="22" t="s">
        <v>11</v>
      </c>
      <c r="U90" s="22" t="s">
        <v>11</v>
      </c>
      <c r="V90" s="22" t="s">
        <v>11</v>
      </c>
      <c r="W90" s="22" t="s">
        <v>11</v>
      </c>
      <c r="X90" s="22" t="s">
        <v>11</v>
      </c>
      <c r="Y90" s="22">
        <v>0</v>
      </c>
      <c r="Z90" s="22">
        <v>0</v>
      </c>
      <c r="AA90" s="22" t="s">
        <v>11</v>
      </c>
      <c r="AB90" s="22">
        <v>1</v>
      </c>
      <c r="AC90" s="22" t="s">
        <v>5444</v>
      </c>
      <c r="AD90" s="22" t="s">
        <v>11</v>
      </c>
      <c r="AE90" s="22" t="s">
        <v>11</v>
      </c>
      <c r="AF90" s="22" t="s">
        <v>7770</v>
      </c>
      <c r="AG90" s="22" t="s">
        <v>7770</v>
      </c>
    </row>
    <row r="91" spans="1:33">
      <c r="A91" s="23" t="s">
        <v>1623</v>
      </c>
      <c r="B91" s="23" t="s">
        <v>461</v>
      </c>
      <c r="C91" s="23" t="s">
        <v>1623</v>
      </c>
      <c r="D91" s="23" t="s">
        <v>5538</v>
      </c>
      <c r="E91" s="23" t="s">
        <v>5491</v>
      </c>
      <c r="F91" s="23" t="s">
        <v>5394</v>
      </c>
      <c r="G91" s="23" t="s">
        <v>4771</v>
      </c>
      <c r="H91" s="23" t="s">
        <v>4772</v>
      </c>
      <c r="I91" s="23" t="s">
        <v>10</v>
      </c>
      <c r="J91" s="23" t="s">
        <v>2152</v>
      </c>
      <c r="K91" s="23">
        <v>0</v>
      </c>
      <c r="L91" s="23" t="s">
        <v>5717</v>
      </c>
      <c r="M91" s="23" t="s">
        <v>11</v>
      </c>
      <c r="N91" s="23" t="s">
        <v>1633</v>
      </c>
      <c r="O91" s="23" t="s">
        <v>11</v>
      </c>
      <c r="P91" s="23" t="s">
        <v>11</v>
      </c>
      <c r="Q91" s="22" t="s">
        <v>1539</v>
      </c>
      <c r="R91" s="22" t="s">
        <v>20</v>
      </c>
      <c r="S91" s="22" t="s">
        <v>5538</v>
      </c>
      <c r="T91" s="22" t="s">
        <v>6331</v>
      </c>
      <c r="U91" s="22" t="s">
        <v>2490</v>
      </c>
      <c r="V91" s="22" t="s">
        <v>6296</v>
      </c>
      <c r="W91" s="22" t="s">
        <v>2490</v>
      </c>
      <c r="X91" s="22" t="s">
        <v>6296</v>
      </c>
      <c r="Y91" s="22">
        <v>3</v>
      </c>
      <c r="Z91" s="22">
        <v>6</v>
      </c>
      <c r="AA91" s="22" t="s">
        <v>11</v>
      </c>
      <c r="AB91" s="22">
        <v>1</v>
      </c>
      <c r="AC91" s="22" t="s">
        <v>87</v>
      </c>
      <c r="AD91" s="22" t="s">
        <v>7766</v>
      </c>
      <c r="AE91" s="22" t="s">
        <v>5353</v>
      </c>
      <c r="AF91" s="22" t="s">
        <v>7760</v>
      </c>
      <c r="AG91" s="22" t="s">
        <v>7771</v>
      </c>
    </row>
    <row r="92" spans="1:33">
      <c r="A92" s="23" t="s">
        <v>1623</v>
      </c>
      <c r="B92" s="23" t="s">
        <v>452</v>
      </c>
      <c r="C92" s="23" t="s">
        <v>1623</v>
      </c>
      <c r="D92" s="23" t="s">
        <v>6816</v>
      </c>
      <c r="E92" s="23" t="s">
        <v>5432</v>
      </c>
      <c r="F92" s="23" t="s">
        <v>5598</v>
      </c>
      <c r="G92" s="23" t="s">
        <v>4756</v>
      </c>
      <c r="H92" s="23" t="s">
        <v>4757</v>
      </c>
      <c r="I92" s="23" t="s">
        <v>14</v>
      </c>
      <c r="J92" s="23" t="s">
        <v>1757</v>
      </c>
      <c r="K92" s="23">
        <v>0</v>
      </c>
      <c r="L92" s="23" t="s">
        <v>5718</v>
      </c>
      <c r="M92" s="23" t="s">
        <v>11</v>
      </c>
      <c r="N92" s="23" t="s">
        <v>1768</v>
      </c>
      <c r="O92" s="23" t="s">
        <v>11</v>
      </c>
      <c r="P92" s="23" t="s">
        <v>11</v>
      </c>
      <c r="Q92" s="22" t="s">
        <v>1539</v>
      </c>
      <c r="R92" s="22" t="s">
        <v>21</v>
      </c>
      <c r="S92" s="22" t="s">
        <v>6816</v>
      </c>
      <c r="T92" s="22" t="s">
        <v>6334</v>
      </c>
      <c r="U92" s="22" t="s">
        <v>6299</v>
      </c>
      <c r="V92" s="22" t="s">
        <v>6815</v>
      </c>
      <c r="W92" s="22" t="s">
        <v>6299</v>
      </c>
      <c r="X92" s="22" t="s">
        <v>6815</v>
      </c>
      <c r="Y92" s="22">
        <v>3</v>
      </c>
      <c r="Z92" s="22">
        <v>6</v>
      </c>
      <c r="AA92" s="22" t="s">
        <v>11</v>
      </c>
      <c r="AB92" s="22">
        <v>1</v>
      </c>
      <c r="AC92" s="22" t="s">
        <v>92</v>
      </c>
      <c r="AD92" s="22" t="s">
        <v>7764</v>
      </c>
      <c r="AE92" s="22" t="s">
        <v>1579</v>
      </c>
      <c r="AF92" s="22" t="s">
        <v>7760</v>
      </c>
      <c r="AG92" s="22" t="s">
        <v>7761</v>
      </c>
    </row>
    <row r="93" spans="1:33">
      <c r="A93" s="23" t="s">
        <v>1623</v>
      </c>
      <c r="B93" s="23" t="s">
        <v>452</v>
      </c>
      <c r="C93" s="23" t="s">
        <v>1623</v>
      </c>
      <c r="D93" s="23" t="s">
        <v>6940</v>
      </c>
      <c r="E93" s="23" t="s">
        <v>5377</v>
      </c>
      <c r="F93" s="23" t="s">
        <v>5543</v>
      </c>
      <c r="G93" s="23" t="s">
        <v>4750</v>
      </c>
      <c r="H93" s="23" t="s">
        <v>4751</v>
      </c>
      <c r="I93" s="23" t="s">
        <v>1544</v>
      </c>
      <c r="J93" s="23" t="s">
        <v>2216</v>
      </c>
      <c r="K93" s="23">
        <v>0</v>
      </c>
      <c r="L93" s="23" t="s">
        <v>5719</v>
      </c>
      <c r="M93" s="23" t="s">
        <v>11</v>
      </c>
      <c r="N93" s="23" t="s">
        <v>1644</v>
      </c>
      <c r="O93" s="23" t="s">
        <v>11</v>
      </c>
      <c r="P93" s="23" t="s">
        <v>11</v>
      </c>
      <c r="Q93" s="22" t="s">
        <v>1539</v>
      </c>
      <c r="R93" s="22" t="s">
        <v>842</v>
      </c>
      <c r="S93" s="22" t="s">
        <v>6940</v>
      </c>
      <c r="T93" s="22" t="s">
        <v>6346</v>
      </c>
      <c r="U93" s="22" t="s">
        <v>6295</v>
      </c>
      <c r="V93" s="22" t="s">
        <v>6296</v>
      </c>
      <c r="W93" s="22" t="s">
        <v>6295</v>
      </c>
      <c r="X93" s="22" t="s">
        <v>6296</v>
      </c>
      <c r="Y93" s="22">
        <v>3</v>
      </c>
      <c r="Z93" s="22">
        <v>6</v>
      </c>
      <c r="AA93" s="22" t="s">
        <v>11</v>
      </c>
      <c r="AB93" s="22">
        <v>1</v>
      </c>
      <c r="AC93" s="22" t="s">
        <v>83</v>
      </c>
      <c r="AD93" s="22" t="s">
        <v>7759</v>
      </c>
      <c r="AE93" s="22" t="s">
        <v>1579</v>
      </c>
      <c r="AF93" s="22" t="s">
        <v>7767</v>
      </c>
      <c r="AG93" s="22" t="s">
        <v>7767</v>
      </c>
    </row>
    <row r="94" spans="1:33">
      <c r="A94" s="23" t="s">
        <v>1623</v>
      </c>
      <c r="B94" s="23" t="s">
        <v>452</v>
      </c>
      <c r="C94" s="23" t="s">
        <v>1623</v>
      </c>
      <c r="D94" s="23" t="s">
        <v>6803</v>
      </c>
      <c r="E94" s="23" t="s">
        <v>5377</v>
      </c>
      <c r="F94" s="23" t="s">
        <v>5439</v>
      </c>
      <c r="G94" s="23" t="s">
        <v>4747</v>
      </c>
      <c r="H94" s="23" t="s">
        <v>4748</v>
      </c>
      <c r="I94" s="23" t="s">
        <v>13</v>
      </c>
      <c r="J94" s="23" t="s">
        <v>4749</v>
      </c>
      <c r="K94" s="23">
        <v>0</v>
      </c>
      <c r="L94" s="23" t="s">
        <v>5720</v>
      </c>
      <c r="M94" s="23" t="s">
        <v>11</v>
      </c>
      <c r="N94" s="23" t="s">
        <v>1661</v>
      </c>
      <c r="O94" s="23" t="s">
        <v>11</v>
      </c>
      <c r="P94" s="23" t="s">
        <v>11</v>
      </c>
      <c r="Q94" s="22" t="s">
        <v>1539</v>
      </c>
      <c r="R94" s="22" t="s">
        <v>21</v>
      </c>
      <c r="S94" s="22" t="s">
        <v>6803</v>
      </c>
      <c r="T94" s="22" t="s">
        <v>5569</v>
      </c>
      <c r="U94" s="22" t="s">
        <v>6320</v>
      </c>
      <c r="V94" s="22" t="s">
        <v>7765</v>
      </c>
      <c r="W94" s="22" t="s">
        <v>7765</v>
      </c>
      <c r="X94" s="22" t="s">
        <v>6320</v>
      </c>
      <c r="Y94" s="22">
        <v>6</v>
      </c>
      <c r="Z94" s="22">
        <v>6</v>
      </c>
      <c r="AA94" s="22" t="s">
        <v>11</v>
      </c>
      <c r="AB94" s="22">
        <v>1</v>
      </c>
      <c r="AC94" s="22" t="s">
        <v>96</v>
      </c>
      <c r="AD94" s="22" t="s">
        <v>7759</v>
      </c>
      <c r="AE94" s="22" t="s">
        <v>1579</v>
      </c>
      <c r="AF94" s="22" t="s">
        <v>7760</v>
      </c>
      <c r="AG94" s="22" t="s">
        <v>7761</v>
      </c>
    </row>
    <row r="95" spans="1:33">
      <c r="A95" s="23" t="s">
        <v>1623</v>
      </c>
      <c r="B95" s="23" t="s">
        <v>452</v>
      </c>
      <c r="C95" s="23" t="s">
        <v>1623</v>
      </c>
      <c r="D95" s="23" t="s">
        <v>6932</v>
      </c>
      <c r="E95" s="23" t="s">
        <v>5556</v>
      </c>
      <c r="F95" s="23" t="s">
        <v>7660</v>
      </c>
      <c r="G95" s="23" t="s">
        <v>4741</v>
      </c>
      <c r="H95" s="23" t="s">
        <v>4742</v>
      </c>
      <c r="I95" s="23" t="s">
        <v>10</v>
      </c>
      <c r="J95" s="23" t="s">
        <v>4743</v>
      </c>
      <c r="K95" s="23">
        <v>0</v>
      </c>
      <c r="L95" s="23" t="s">
        <v>5721</v>
      </c>
      <c r="M95" s="23" t="s">
        <v>11</v>
      </c>
      <c r="N95" s="23" t="s">
        <v>1633</v>
      </c>
      <c r="O95" s="23" t="s">
        <v>11</v>
      </c>
      <c r="P95" s="23" t="s">
        <v>11</v>
      </c>
      <c r="Q95" s="22" t="s">
        <v>1539</v>
      </c>
      <c r="R95" s="22" t="s">
        <v>20</v>
      </c>
      <c r="S95" s="22" t="s">
        <v>6932</v>
      </c>
      <c r="T95" s="22" t="s">
        <v>6295</v>
      </c>
      <c r="U95" s="22" t="s">
        <v>6308</v>
      </c>
      <c r="V95" s="22" t="s">
        <v>6296</v>
      </c>
      <c r="W95" s="22" t="s">
        <v>6296</v>
      </c>
      <c r="X95" s="22" t="s">
        <v>6308</v>
      </c>
      <c r="Y95" s="22">
        <v>7</v>
      </c>
      <c r="Z95" s="22">
        <v>7</v>
      </c>
      <c r="AA95" s="22" t="s">
        <v>11</v>
      </c>
      <c r="AB95" s="22">
        <v>1</v>
      </c>
      <c r="AC95" s="22" t="s">
        <v>87</v>
      </c>
      <c r="AD95" s="22" t="s">
        <v>7769</v>
      </c>
      <c r="AE95" s="22" t="s">
        <v>1579</v>
      </c>
      <c r="AF95" s="22" t="s">
        <v>7760</v>
      </c>
      <c r="AG95" s="22" t="s">
        <v>7761</v>
      </c>
    </row>
    <row r="96" spans="1:33">
      <c r="A96" s="23" t="s">
        <v>1623</v>
      </c>
      <c r="B96" s="23" t="s">
        <v>459</v>
      </c>
      <c r="C96" s="23" t="s">
        <v>1623</v>
      </c>
      <c r="D96" s="23" t="s">
        <v>6929</v>
      </c>
      <c r="E96" s="23" t="s">
        <v>5455</v>
      </c>
      <c r="F96" s="23" t="s">
        <v>5453</v>
      </c>
      <c r="G96" s="23" t="s">
        <v>4735</v>
      </c>
      <c r="H96" s="23" t="s">
        <v>4736</v>
      </c>
      <c r="I96" s="23" t="s">
        <v>16</v>
      </c>
      <c r="J96" s="23" t="s">
        <v>4737</v>
      </c>
      <c r="K96" s="23">
        <v>0</v>
      </c>
      <c r="L96" s="23" t="s">
        <v>5722</v>
      </c>
      <c r="M96" s="23" t="s">
        <v>11</v>
      </c>
      <c r="N96" s="23" t="s">
        <v>1651</v>
      </c>
      <c r="O96" s="23" t="s">
        <v>11</v>
      </c>
      <c r="P96" s="23" t="s">
        <v>11</v>
      </c>
      <c r="Q96" s="22" t="s">
        <v>1539</v>
      </c>
      <c r="R96" s="22" t="s">
        <v>841</v>
      </c>
      <c r="S96" s="22" t="s">
        <v>6929</v>
      </c>
      <c r="T96" s="22" t="s">
        <v>6295</v>
      </c>
      <c r="U96" s="22" t="s">
        <v>11</v>
      </c>
      <c r="V96" s="22" t="s">
        <v>6352</v>
      </c>
      <c r="W96" s="22" t="s">
        <v>6352</v>
      </c>
      <c r="X96" s="22" t="s">
        <v>11</v>
      </c>
      <c r="Y96" s="22">
        <v>6</v>
      </c>
      <c r="Z96" s="22">
        <v>6</v>
      </c>
      <c r="AA96" s="22" t="s">
        <v>11</v>
      </c>
      <c r="AB96" s="22">
        <v>1</v>
      </c>
      <c r="AC96" s="22" t="s">
        <v>78</v>
      </c>
      <c r="AD96" s="22" t="s">
        <v>7776</v>
      </c>
      <c r="AE96" s="22" t="s">
        <v>5450</v>
      </c>
      <c r="AF96" s="22" t="s">
        <v>7760</v>
      </c>
      <c r="AG96" s="22" t="s">
        <v>7774</v>
      </c>
    </row>
    <row r="97" spans="1:33">
      <c r="A97" s="23" t="s">
        <v>1623</v>
      </c>
      <c r="B97" s="23" t="s">
        <v>452</v>
      </c>
      <c r="C97" s="23" t="s">
        <v>1623</v>
      </c>
      <c r="D97" s="23" t="s">
        <v>6825</v>
      </c>
      <c r="E97" s="23" t="s">
        <v>5556</v>
      </c>
      <c r="F97" s="23" t="s">
        <v>7653</v>
      </c>
      <c r="G97" s="23" t="s">
        <v>4729</v>
      </c>
      <c r="H97" s="23" t="s">
        <v>4730</v>
      </c>
      <c r="I97" s="23" t="s">
        <v>10</v>
      </c>
      <c r="J97" s="23" t="s">
        <v>4731</v>
      </c>
      <c r="K97" s="23">
        <v>0</v>
      </c>
      <c r="L97" s="23" t="s">
        <v>5723</v>
      </c>
      <c r="M97" s="23" t="s">
        <v>11</v>
      </c>
      <c r="N97" s="23" t="s">
        <v>1633</v>
      </c>
      <c r="O97" s="23" t="s">
        <v>11</v>
      </c>
      <c r="P97" s="23" t="s">
        <v>11</v>
      </c>
      <c r="Q97" s="22" t="s">
        <v>1539</v>
      </c>
      <c r="R97" s="22" t="s">
        <v>20</v>
      </c>
      <c r="S97" s="22" t="s">
        <v>6825</v>
      </c>
      <c r="T97" s="22" t="s">
        <v>5569</v>
      </c>
      <c r="U97" s="22" t="s">
        <v>6299</v>
      </c>
      <c r="V97" s="22" t="s">
        <v>6815</v>
      </c>
      <c r="W97" s="22" t="s">
        <v>6299</v>
      </c>
      <c r="X97" s="22" t="s">
        <v>6815</v>
      </c>
      <c r="Y97" s="22">
        <v>3</v>
      </c>
      <c r="Z97" s="22">
        <v>6</v>
      </c>
      <c r="AA97" s="22" t="s">
        <v>11</v>
      </c>
      <c r="AB97" s="22">
        <v>1</v>
      </c>
      <c r="AC97" s="22" t="s">
        <v>89</v>
      </c>
      <c r="AD97" s="22" t="s">
        <v>7769</v>
      </c>
      <c r="AE97" s="22" t="s">
        <v>1579</v>
      </c>
      <c r="AF97" s="22" t="s">
        <v>7760</v>
      </c>
      <c r="AG97" s="22" t="s">
        <v>7761</v>
      </c>
    </row>
    <row r="98" spans="1:33">
      <c r="A98" s="23" t="s">
        <v>1623</v>
      </c>
      <c r="B98" s="23" t="s">
        <v>452</v>
      </c>
      <c r="C98" s="23" t="s">
        <v>1623</v>
      </c>
      <c r="D98" s="23" t="s">
        <v>6823</v>
      </c>
      <c r="E98" s="23" t="s">
        <v>5556</v>
      </c>
      <c r="F98" s="23" t="s">
        <v>7652</v>
      </c>
      <c r="G98" s="23" t="s">
        <v>4718</v>
      </c>
      <c r="H98" s="23" t="s">
        <v>4719</v>
      </c>
      <c r="I98" s="23" t="s">
        <v>12</v>
      </c>
      <c r="J98" s="23" t="s">
        <v>4720</v>
      </c>
      <c r="K98" s="23">
        <v>0</v>
      </c>
      <c r="L98" s="23" t="s">
        <v>5724</v>
      </c>
      <c r="M98" s="23" t="s">
        <v>11</v>
      </c>
      <c r="N98" s="23" t="s">
        <v>1651</v>
      </c>
      <c r="O98" s="23" t="s">
        <v>11</v>
      </c>
      <c r="P98" s="23" t="s">
        <v>11</v>
      </c>
      <c r="Q98" s="22" t="s">
        <v>1539</v>
      </c>
      <c r="R98" s="22" t="s">
        <v>21</v>
      </c>
      <c r="S98" s="22" t="s">
        <v>6823</v>
      </c>
      <c r="T98" s="22" t="s">
        <v>6320</v>
      </c>
      <c r="U98" s="22" t="s">
        <v>6334</v>
      </c>
      <c r="V98" s="22" t="s">
        <v>6815</v>
      </c>
      <c r="W98" s="22" t="s">
        <v>6815</v>
      </c>
      <c r="X98" s="22" t="s">
        <v>6334</v>
      </c>
      <c r="Y98" s="22">
        <v>6</v>
      </c>
      <c r="Z98" s="22">
        <v>6</v>
      </c>
      <c r="AA98" s="22" t="s">
        <v>11</v>
      </c>
      <c r="AB98" s="22">
        <v>1</v>
      </c>
      <c r="AC98" s="22" t="s">
        <v>94</v>
      </c>
      <c r="AD98" s="22" t="s">
        <v>7769</v>
      </c>
      <c r="AE98" s="22" t="s">
        <v>1579</v>
      </c>
      <c r="AF98" s="22" t="s">
        <v>7760</v>
      </c>
      <c r="AG98" s="22" t="s">
        <v>7761</v>
      </c>
    </row>
    <row r="99" spans="1:33">
      <c r="A99" s="23" t="s">
        <v>1623</v>
      </c>
      <c r="B99" s="23" t="s">
        <v>461</v>
      </c>
      <c r="C99" s="23" t="s">
        <v>1623</v>
      </c>
      <c r="D99" s="23" t="s">
        <v>5526</v>
      </c>
      <c r="E99" s="23" t="s">
        <v>5491</v>
      </c>
      <c r="F99" s="23" t="s">
        <v>5439</v>
      </c>
      <c r="G99" s="23" t="s">
        <v>4715</v>
      </c>
      <c r="H99" s="23" t="s">
        <v>4716</v>
      </c>
      <c r="I99" s="23" t="s">
        <v>14</v>
      </c>
      <c r="J99" s="23" t="s">
        <v>4717</v>
      </c>
      <c r="K99" s="23">
        <v>0</v>
      </c>
      <c r="L99" s="23" t="s">
        <v>5725</v>
      </c>
      <c r="M99" s="23" t="s">
        <v>11</v>
      </c>
      <c r="N99" s="23" t="s">
        <v>1768</v>
      </c>
      <c r="O99" s="23" t="s">
        <v>11</v>
      </c>
      <c r="P99" s="23" t="s">
        <v>11</v>
      </c>
      <c r="Q99" s="22" t="s">
        <v>1539</v>
      </c>
      <c r="R99" s="22" t="s">
        <v>20</v>
      </c>
      <c r="S99" s="22" t="s">
        <v>5526</v>
      </c>
      <c r="T99" s="22" t="s">
        <v>5569</v>
      </c>
      <c r="U99" s="22" t="s">
        <v>6320</v>
      </c>
      <c r="V99" s="22" t="s">
        <v>7765</v>
      </c>
      <c r="W99" s="22" t="s">
        <v>7765</v>
      </c>
      <c r="X99" s="22" t="s">
        <v>6320</v>
      </c>
      <c r="Y99" s="22">
        <v>6</v>
      </c>
      <c r="Z99" s="22">
        <v>6</v>
      </c>
      <c r="AA99" s="22" t="s">
        <v>11</v>
      </c>
      <c r="AB99" s="22">
        <v>1</v>
      </c>
      <c r="AC99" s="22" t="s">
        <v>91</v>
      </c>
      <c r="AD99" s="22" t="s">
        <v>7766</v>
      </c>
      <c r="AE99" s="22" t="s">
        <v>5353</v>
      </c>
      <c r="AF99" s="22" t="s">
        <v>7760</v>
      </c>
      <c r="AG99" s="22" t="s">
        <v>7771</v>
      </c>
    </row>
    <row r="100" spans="1:33">
      <c r="A100" s="23" t="s">
        <v>1623</v>
      </c>
      <c r="B100" s="23" t="s">
        <v>459</v>
      </c>
      <c r="C100" s="23" t="s">
        <v>1623</v>
      </c>
      <c r="D100" s="23" t="s">
        <v>6929</v>
      </c>
      <c r="E100" s="23" t="s">
        <v>5455</v>
      </c>
      <c r="F100" s="23" t="s">
        <v>5453</v>
      </c>
      <c r="G100" s="23" t="s">
        <v>4712</v>
      </c>
      <c r="H100" s="23" t="s">
        <v>4713</v>
      </c>
      <c r="I100" s="23" t="s">
        <v>1544</v>
      </c>
      <c r="J100" s="23" t="s">
        <v>4714</v>
      </c>
      <c r="K100" s="23">
        <v>0</v>
      </c>
      <c r="L100" s="23" t="s">
        <v>5726</v>
      </c>
      <c r="M100" s="23" t="s">
        <v>11</v>
      </c>
      <c r="N100" s="204" t="s">
        <v>1858</v>
      </c>
      <c r="O100" s="23" t="s">
        <v>11</v>
      </c>
      <c r="P100" s="23" t="s">
        <v>11</v>
      </c>
      <c r="Q100" s="22" t="s">
        <v>1539</v>
      </c>
      <c r="R100" s="22" t="s">
        <v>841</v>
      </c>
      <c r="S100" s="22" t="s">
        <v>6929</v>
      </c>
      <c r="T100" s="22" t="s">
        <v>6295</v>
      </c>
      <c r="U100" s="22" t="s">
        <v>11</v>
      </c>
      <c r="V100" s="22" t="s">
        <v>6352</v>
      </c>
      <c r="W100" s="22" t="s">
        <v>6352</v>
      </c>
      <c r="X100" s="22" t="s">
        <v>11</v>
      </c>
      <c r="Y100" s="22">
        <v>6</v>
      </c>
      <c r="Z100" s="22">
        <v>6</v>
      </c>
      <c r="AA100" s="22" t="s">
        <v>11</v>
      </c>
      <c r="AB100" s="22">
        <v>1</v>
      </c>
      <c r="AC100" s="22" t="s">
        <v>78</v>
      </c>
      <c r="AD100" s="22" t="s">
        <v>7776</v>
      </c>
      <c r="AE100" s="22" t="s">
        <v>5450</v>
      </c>
      <c r="AF100" s="22" t="s">
        <v>7767</v>
      </c>
      <c r="AG100" s="22" t="s">
        <v>7767</v>
      </c>
    </row>
    <row r="101" spans="1:33">
      <c r="A101" s="23" t="s">
        <v>1623</v>
      </c>
      <c r="B101" s="23" t="s">
        <v>452</v>
      </c>
      <c r="C101" s="23" t="s">
        <v>1623</v>
      </c>
      <c r="D101" s="23" t="s">
        <v>6824</v>
      </c>
      <c r="E101" s="23" t="s">
        <v>5556</v>
      </c>
      <c r="F101" s="23" t="s">
        <v>5422</v>
      </c>
      <c r="G101" s="23" t="s">
        <v>4709</v>
      </c>
      <c r="H101" s="23" t="s">
        <v>4710</v>
      </c>
      <c r="I101" s="23" t="s">
        <v>14</v>
      </c>
      <c r="J101" s="23" t="s">
        <v>4711</v>
      </c>
      <c r="K101" s="23">
        <v>0</v>
      </c>
      <c r="L101" s="23" t="s">
        <v>5727</v>
      </c>
      <c r="M101" s="23" t="s">
        <v>11</v>
      </c>
      <c r="N101" s="23" t="s">
        <v>1768</v>
      </c>
      <c r="O101" s="23" t="s">
        <v>11</v>
      </c>
      <c r="P101" s="23" t="s">
        <v>11</v>
      </c>
      <c r="Q101" s="22" t="s">
        <v>1539</v>
      </c>
      <c r="R101" s="22" t="s">
        <v>21</v>
      </c>
      <c r="S101" s="22" t="s">
        <v>6824</v>
      </c>
      <c r="T101" s="22" t="s">
        <v>6299</v>
      </c>
      <c r="U101" s="22" t="s">
        <v>6320</v>
      </c>
      <c r="V101" s="22" t="s">
        <v>6815</v>
      </c>
      <c r="W101" s="22" t="s">
        <v>6320</v>
      </c>
      <c r="X101" s="22" t="s">
        <v>6815</v>
      </c>
      <c r="Y101" s="22">
        <v>3</v>
      </c>
      <c r="Z101" s="22">
        <v>6</v>
      </c>
      <c r="AA101" s="22" t="s">
        <v>11</v>
      </c>
      <c r="AB101" s="22">
        <v>1</v>
      </c>
      <c r="AC101" s="22" t="s">
        <v>92</v>
      </c>
      <c r="AD101" s="22" t="s">
        <v>7769</v>
      </c>
      <c r="AE101" s="22" t="s">
        <v>1579</v>
      </c>
      <c r="AF101" s="22" t="s">
        <v>7760</v>
      </c>
      <c r="AG101" s="22" t="s">
        <v>7761</v>
      </c>
    </row>
    <row r="102" spans="1:33">
      <c r="A102" s="23" t="s">
        <v>1623</v>
      </c>
      <c r="B102" s="23" t="s">
        <v>452</v>
      </c>
      <c r="C102" s="23" t="s">
        <v>1623</v>
      </c>
      <c r="D102" s="23" t="s">
        <v>5392</v>
      </c>
      <c r="E102" s="23" t="s">
        <v>5377</v>
      </c>
      <c r="F102" s="23" t="s">
        <v>5390</v>
      </c>
      <c r="G102" s="23" t="s">
        <v>4706</v>
      </c>
      <c r="H102" s="23" t="s">
        <v>4707</v>
      </c>
      <c r="I102" s="23" t="s">
        <v>10</v>
      </c>
      <c r="J102" s="23" t="s">
        <v>4357</v>
      </c>
      <c r="K102" s="23">
        <v>0</v>
      </c>
      <c r="L102" s="23" t="s">
        <v>5728</v>
      </c>
      <c r="M102" s="23" t="s">
        <v>11</v>
      </c>
      <c r="N102" s="23" t="s">
        <v>1670</v>
      </c>
      <c r="O102" s="23" t="s">
        <v>11</v>
      </c>
      <c r="P102" s="23" t="s">
        <v>11</v>
      </c>
      <c r="Q102" s="22" t="s">
        <v>1539</v>
      </c>
      <c r="R102" s="22" t="s">
        <v>842</v>
      </c>
      <c r="S102" s="22" t="s">
        <v>5392</v>
      </c>
      <c r="T102" s="22" t="s">
        <v>6295</v>
      </c>
      <c r="U102" s="22" t="s">
        <v>7772</v>
      </c>
      <c r="V102" s="22" t="s">
        <v>6296</v>
      </c>
      <c r="W102" s="22" t="s">
        <v>6296</v>
      </c>
      <c r="X102" s="22" t="s">
        <v>7772</v>
      </c>
      <c r="Y102" s="22">
        <v>7</v>
      </c>
      <c r="Z102" s="22">
        <v>7</v>
      </c>
      <c r="AA102" s="22" t="s">
        <v>11</v>
      </c>
      <c r="AB102" s="22">
        <v>1</v>
      </c>
      <c r="AC102" s="22" t="s">
        <v>65</v>
      </c>
      <c r="AD102" s="22" t="s">
        <v>7759</v>
      </c>
      <c r="AE102" s="22" t="s">
        <v>1579</v>
      </c>
      <c r="AF102" s="22" t="s">
        <v>7760</v>
      </c>
      <c r="AG102" s="22" t="s">
        <v>7761</v>
      </c>
    </row>
    <row r="103" spans="1:33">
      <c r="A103" s="23" t="s">
        <v>1623</v>
      </c>
      <c r="B103" s="23" t="s">
        <v>459</v>
      </c>
      <c r="C103" s="23" t="s">
        <v>1623</v>
      </c>
      <c r="D103" s="23" t="s">
        <v>7662</v>
      </c>
      <c r="E103" s="23" t="s">
        <v>5461</v>
      </c>
      <c r="F103" s="23" t="s">
        <v>5460</v>
      </c>
      <c r="G103" s="23" t="s">
        <v>4703</v>
      </c>
      <c r="H103" s="23" t="s">
        <v>4704</v>
      </c>
      <c r="I103" s="23" t="s">
        <v>14</v>
      </c>
      <c r="J103" s="23" t="s">
        <v>4705</v>
      </c>
      <c r="K103" s="23">
        <v>0</v>
      </c>
      <c r="L103" s="23" t="s">
        <v>5729</v>
      </c>
      <c r="M103" s="23" t="s">
        <v>11</v>
      </c>
      <c r="N103" s="23" t="s">
        <v>1651</v>
      </c>
      <c r="O103" s="23" t="s">
        <v>11</v>
      </c>
      <c r="P103" s="23" t="s">
        <v>11</v>
      </c>
      <c r="Q103" s="22" t="s">
        <v>1539</v>
      </c>
      <c r="R103" s="22" t="s">
        <v>842</v>
      </c>
      <c r="S103" s="22" t="s">
        <v>7662</v>
      </c>
      <c r="T103" s="22" t="s">
        <v>5579</v>
      </c>
      <c r="U103" s="22" t="s">
        <v>11</v>
      </c>
      <c r="V103" s="22" t="s">
        <v>6352</v>
      </c>
      <c r="W103" s="22" t="s">
        <v>6352</v>
      </c>
      <c r="X103" s="22" t="s">
        <v>11</v>
      </c>
      <c r="Y103" s="22">
        <v>6</v>
      </c>
      <c r="Z103" s="22">
        <v>6</v>
      </c>
      <c r="AA103" s="22" t="s">
        <v>11</v>
      </c>
      <c r="AB103" s="22">
        <v>1</v>
      </c>
      <c r="AC103" s="22" t="s">
        <v>65</v>
      </c>
      <c r="AD103" s="22" t="s">
        <v>7773</v>
      </c>
      <c r="AE103" s="22" t="s">
        <v>5450</v>
      </c>
      <c r="AF103" s="22" t="s">
        <v>7760</v>
      </c>
      <c r="AG103" s="22" t="s">
        <v>7774</v>
      </c>
    </row>
    <row r="104" spans="1:33">
      <c r="A104" s="23" t="s">
        <v>1623</v>
      </c>
      <c r="B104" s="23" t="s">
        <v>452</v>
      </c>
      <c r="C104" s="23" t="s">
        <v>1623</v>
      </c>
      <c r="D104" s="23" t="s">
        <v>6803</v>
      </c>
      <c r="E104" s="23" t="s">
        <v>5377</v>
      </c>
      <c r="F104" s="23" t="s">
        <v>5439</v>
      </c>
      <c r="G104" s="23" t="s">
        <v>4697</v>
      </c>
      <c r="H104" s="23" t="s">
        <v>4698</v>
      </c>
      <c r="I104" s="23" t="s">
        <v>13</v>
      </c>
      <c r="J104" s="23" t="s">
        <v>2392</v>
      </c>
      <c r="K104" s="23">
        <v>0</v>
      </c>
      <c r="L104" s="23" t="s">
        <v>5730</v>
      </c>
      <c r="M104" s="23" t="s">
        <v>11</v>
      </c>
      <c r="N104" s="23" t="s">
        <v>1651</v>
      </c>
      <c r="O104" s="23" t="s">
        <v>11</v>
      </c>
      <c r="P104" s="23" t="s">
        <v>11</v>
      </c>
      <c r="Q104" s="22" t="s">
        <v>1539</v>
      </c>
      <c r="R104" s="22" t="s">
        <v>21</v>
      </c>
      <c r="S104" s="22" t="s">
        <v>6803</v>
      </c>
      <c r="T104" s="22" t="s">
        <v>5569</v>
      </c>
      <c r="U104" s="22" t="s">
        <v>6320</v>
      </c>
      <c r="V104" s="22" t="s">
        <v>7765</v>
      </c>
      <c r="W104" s="22" t="s">
        <v>7765</v>
      </c>
      <c r="X104" s="22" t="s">
        <v>6320</v>
      </c>
      <c r="Y104" s="22">
        <v>6</v>
      </c>
      <c r="Z104" s="22">
        <v>6</v>
      </c>
      <c r="AA104" s="22" t="s">
        <v>11</v>
      </c>
      <c r="AB104" s="22">
        <v>1</v>
      </c>
      <c r="AC104" s="22" t="s">
        <v>96</v>
      </c>
      <c r="AD104" s="22" t="s">
        <v>7759</v>
      </c>
      <c r="AE104" s="22" t="s">
        <v>1579</v>
      </c>
      <c r="AF104" s="22" t="s">
        <v>7760</v>
      </c>
      <c r="AG104" s="22" t="s">
        <v>7761</v>
      </c>
    </row>
    <row r="105" spans="1:33">
      <c r="A105" s="23" t="s">
        <v>1623</v>
      </c>
      <c r="B105" s="23" t="s">
        <v>5632</v>
      </c>
      <c r="C105" s="23" t="s">
        <v>1623</v>
      </c>
      <c r="D105" s="23" t="s">
        <v>6973</v>
      </c>
      <c r="E105" s="23" t="s">
        <v>5491</v>
      </c>
      <c r="F105" s="23" t="s">
        <v>7656</v>
      </c>
      <c r="G105" s="23" t="s">
        <v>4695</v>
      </c>
      <c r="H105" s="23" t="s">
        <v>4696</v>
      </c>
      <c r="I105" s="23" t="s">
        <v>10</v>
      </c>
      <c r="J105" s="23" t="s">
        <v>3009</v>
      </c>
      <c r="K105" s="23">
        <v>0</v>
      </c>
      <c r="L105" s="23" t="s">
        <v>7019</v>
      </c>
      <c r="M105" s="23" t="s">
        <v>11</v>
      </c>
      <c r="N105" s="23" t="s">
        <v>1768</v>
      </c>
      <c r="O105" s="23" t="s">
        <v>11</v>
      </c>
      <c r="P105" s="23" t="s">
        <v>11</v>
      </c>
      <c r="Q105" s="22" t="s">
        <v>1539</v>
      </c>
      <c r="R105" s="22" t="s">
        <v>842</v>
      </c>
      <c r="S105" s="22" t="s">
        <v>6973</v>
      </c>
      <c r="T105" s="22" t="s">
        <v>6308</v>
      </c>
      <c r="U105" s="22" t="s">
        <v>6295</v>
      </c>
      <c r="V105" s="22" t="s">
        <v>6296</v>
      </c>
      <c r="W105" s="22" t="s">
        <v>6295</v>
      </c>
      <c r="X105" s="22" t="s">
        <v>6296</v>
      </c>
      <c r="Y105" s="22">
        <v>3</v>
      </c>
      <c r="Z105" s="22">
        <v>6</v>
      </c>
      <c r="AA105" s="22" t="s">
        <v>11</v>
      </c>
      <c r="AB105" s="22">
        <v>1</v>
      </c>
      <c r="AC105" s="22" t="s">
        <v>86</v>
      </c>
      <c r="AD105" s="22" t="s">
        <v>7766</v>
      </c>
      <c r="AE105" s="22" t="s">
        <v>5353</v>
      </c>
      <c r="AF105" s="22" t="s">
        <v>7760</v>
      </c>
      <c r="AG105" s="22" t="s">
        <v>7771</v>
      </c>
    </row>
    <row r="106" spans="1:33">
      <c r="A106" s="23" t="s">
        <v>1623</v>
      </c>
      <c r="B106" s="23" t="s">
        <v>461</v>
      </c>
      <c r="C106" s="23" t="s">
        <v>1623</v>
      </c>
      <c r="D106" s="23" t="s">
        <v>6943</v>
      </c>
      <c r="E106" s="23" t="s">
        <v>5491</v>
      </c>
      <c r="F106" s="23" t="s">
        <v>7658</v>
      </c>
      <c r="G106" s="23" t="s">
        <v>4672</v>
      </c>
      <c r="H106" s="23" t="s">
        <v>4673</v>
      </c>
      <c r="I106" s="23" t="s">
        <v>10</v>
      </c>
      <c r="J106" s="23" t="s">
        <v>4674</v>
      </c>
      <c r="K106" s="23">
        <v>0</v>
      </c>
      <c r="L106" s="23" t="s">
        <v>5731</v>
      </c>
      <c r="M106" s="23" t="s">
        <v>11</v>
      </c>
      <c r="N106" s="23" t="s">
        <v>1633</v>
      </c>
      <c r="O106" s="23" t="s">
        <v>11</v>
      </c>
      <c r="P106" s="23" t="s">
        <v>11</v>
      </c>
      <c r="Q106" s="22" t="s">
        <v>1539</v>
      </c>
      <c r="R106" s="22" t="s">
        <v>842</v>
      </c>
      <c r="S106" s="22" t="s">
        <v>6943</v>
      </c>
      <c r="T106" s="22" t="s">
        <v>6346</v>
      </c>
      <c r="U106" s="22" t="s">
        <v>6308</v>
      </c>
      <c r="V106" s="22" t="s">
        <v>6296</v>
      </c>
      <c r="W106" s="22" t="s">
        <v>6308</v>
      </c>
      <c r="X106" s="22" t="s">
        <v>6296</v>
      </c>
      <c r="Y106" s="22">
        <v>3</v>
      </c>
      <c r="Z106" s="22">
        <v>6</v>
      </c>
      <c r="AA106" s="22" t="s">
        <v>11</v>
      </c>
      <c r="AB106" s="22">
        <v>1</v>
      </c>
      <c r="AC106" s="22" t="s">
        <v>85</v>
      </c>
      <c r="AD106" s="22" t="s">
        <v>7766</v>
      </c>
      <c r="AE106" s="22" t="s">
        <v>5353</v>
      </c>
      <c r="AF106" s="22" t="s">
        <v>7760</v>
      </c>
      <c r="AG106" s="22" t="s">
        <v>7771</v>
      </c>
    </row>
    <row r="107" spans="1:33">
      <c r="A107" s="23" t="s">
        <v>1623</v>
      </c>
      <c r="B107" s="23" t="s">
        <v>452</v>
      </c>
      <c r="C107" s="23" t="s">
        <v>1623</v>
      </c>
      <c r="D107" s="23" t="s">
        <v>7021</v>
      </c>
      <c r="E107" s="23" t="s">
        <v>5391</v>
      </c>
      <c r="F107" s="23" t="s">
        <v>7659</v>
      </c>
      <c r="G107" s="23" t="s">
        <v>4669</v>
      </c>
      <c r="H107" s="23" t="s">
        <v>4670</v>
      </c>
      <c r="I107" s="23" t="s">
        <v>16</v>
      </c>
      <c r="J107" s="23" t="s">
        <v>4671</v>
      </c>
      <c r="K107" s="23">
        <v>0</v>
      </c>
      <c r="L107" s="23" t="s">
        <v>5732</v>
      </c>
      <c r="M107" s="23" t="s">
        <v>11</v>
      </c>
      <c r="N107" s="23" t="s">
        <v>1651</v>
      </c>
      <c r="O107" s="23" t="s">
        <v>11</v>
      </c>
      <c r="P107" s="23" t="s">
        <v>11</v>
      </c>
      <c r="Q107" s="22" t="s">
        <v>1539</v>
      </c>
      <c r="R107" s="22" t="s">
        <v>20</v>
      </c>
      <c r="S107" s="22" t="s">
        <v>7021</v>
      </c>
      <c r="T107" s="22" t="s">
        <v>6308</v>
      </c>
      <c r="U107" s="22" t="s">
        <v>2490</v>
      </c>
      <c r="V107" s="22" t="s">
        <v>6296</v>
      </c>
      <c r="W107" s="22" t="s">
        <v>2490</v>
      </c>
      <c r="X107" s="22" t="s">
        <v>6296</v>
      </c>
      <c r="Y107" s="22">
        <v>3</v>
      </c>
      <c r="Z107" s="22">
        <v>6</v>
      </c>
      <c r="AA107" s="22" t="s">
        <v>7758</v>
      </c>
      <c r="AB107" s="22">
        <v>1</v>
      </c>
      <c r="AC107" s="22" t="s">
        <v>87</v>
      </c>
      <c r="AD107" s="22" t="s">
        <v>7769</v>
      </c>
      <c r="AE107" s="22" t="s">
        <v>1579</v>
      </c>
      <c r="AF107" s="22" t="s">
        <v>7760</v>
      </c>
      <c r="AG107" s="22" t="s">
        <v>7761</v>
      </c>
    </row>
    <row r="108" spans="1:33">
      <c r="A108" s="23" t="s">
        <v>1623</v>
      </c>
      <c r="B108" s="23" t="s">
        <v>5469</v>
      </c>
      <c r="C108" s="23" t="s">
        <v>1623</v>
      </c>
      <c r="D108" s="23" t="s">
        <v>47</v>
      </c>
      <c r="E108" s="23" t="s">
        <v>11</v>
      </c>
      <c r="F108" s="23" t="s">
        <v>11</v>
      </c>
      <c r="G108" s="23" t="s">
        <v>4669</v>
      </c>
      <c r="H108" s="23" t="s">
        <v>4670</v>
      </c>
      <c r="I108" s="23" t="s">
        <v>16</v>
      </c>
      <c r="J108" s="23" t="s">
        <v>4671</v>
      </c>
      <c r="K108" s="23">
        <v>0</v>
      </c>
      <c r="L108" s="23" t="s">
        <v>5733</v>
      </c>
      <c r="M108" s="23" t="s">
        <v>47</v>
      </c>
      <c r="N108" s="23" t="s">
        <v>1651</v>
      </c>
      <c r="O108" s="23" t="s">
        <v>11</v>
      </c>
      <c r="P108" s="23" t="s">
        <v>11</v>
      </c>
      <c r="Q108" s="22" t="s">
        <v>7762</v>
      </c>
      <c r="R108" s="22" t="s">
        <v>7762</v>
      </c>
      <c r="S108" s="22" t="s">
        <v>47</v>
      </c>
      <c r="T108" s="22" t="s">
        <v>11</v>
      </c>
      <c r="U108" s="22" t="s">
        <v>11</v>
      </c>
      <c r="V108" s="22" t="s">
        <v>11</v>
      </c>
      <c r="W108" s="22" t="s">
        <v>11</v>
      </c>
      <c r="X108" s="22" t="s">
        <v>11</v>
      </c>
      <c r="Y108" s="22">
        <v>0</v>
      </c>
      <c r="Z108" s="22">
        <v>0</v>
      </c>
      <c r="AA108" s="22" t="s">
        <v>7758</v>
      </c>
      <c r="AB108" s="22">
        <v>2</v>
      </c>
      <c r="AC108" s="22" t="s">
        <v>7775</v>
      </c>
      <c r="AD108" s="22" t="s">
        <v>11</v>
      </c>
      <c r="AE108" s="22" t="s">
        <v>5450</v>
      </c>
      <c r="AF108" s="22" t="s">
        <v>7760</v>
      </c>
      <c r="AG108" s="22" t="s">
        <v>7774</v>
      </c>
    </row>
    <row r="109" spans="1:33">
      <c r="A109" s="23" t="s">
        <v>1623</v>
      </c>
      <c r="B109" s="23" t="s">
        <v>452</v>
      </c>
      <c r="C109" s="23" t="s">
        <v>1623</v>
      </c>
      <c r="D109" s="23" t="s">
        <v>7007</v>
      </c>
      <c r="E109" s="23" t="s">
        <v>5625</v>
      </c>
      <c r="F109" s="23" t="s">
        <v>5403</v>
      </c>
      <c r="G109" s="23" t="s">
        <v>4645</v>
      </c>
      <c r="H109" s="23" t="s">
        <v>4646</v>
      </c>
      <c r="I109" s="23" t="s">
        <v>16</v>
      </c>
      <c r="J109" s="23" t="s">
        <v>3000</v>
      </c>
      <c r="K109" s="23">
        <v>0</v>
      </c>
      <c r="L109" s="23" t="s">
        <v>7673</v>
      </c>
      <c r="M109" s="23" t="s">
        <v>11</v>
      </c>
      <c r="N109" s="23" t="s">
        <v>4647</v>
      </c>
      <c r="O109" s="23" t="s">
        <v>11</v>
      </c>
      <c r="P109" s="23" t="s">
        <v>11</v>
      </c>
      <c r="Q109" s="22" t="s">
        <v>1539</v>
      </c>
      <c r="R109" s="22" t="s">
        <v>842</v>
      </c>
      <c r="S109" s="22" t="s">
        <v>7007</v>
      </c>
      <c r="T109" s="22" t="s">
        <v>5579</v>
      </c>
      <c r="U109" s="22" t="s">
        <v>6295</v>
      </c>
      <c r="V109" s="22" t="s">
        <v>6296</v>
      </c>
      <c r="W109" s="22" t="s">
        <v>6296</v>
      </c>
      <c r="X109" s="22" t="s">
        <v>6295</v>
      </c>
      <c r="Y109" s="22">
        <v>7</v>
      </c>
      <c r="Z109" s="22">
        <v>7</v>
      </c>
      <c r="AA109" s="22" t="s">
        <v>11</v>
      </c>
      <c r="AB109" s="22">
        <v>1</v>
      </c>
      <c r="AC109" s="22" t="s">
        <v>65</v>
      </c>
      <c r="AD109" s="22" t="s">
        <v>7766</v>
      </c>
      <c r="AE109" s="22" t="s">
        <v>1579</v>
      </c>
      <c r="AF109" s="22" t="s">
        <v>7760</v>
      </c>
      <c r="AG109" s="22" t="s">
        <v>889</v>
      </c>
    </row>
    <row r="110" spans="1:33">
      <c r="A110" s="23" t="s">
        <v>1623</v>
      </c>
      <c r="B110" s="23" t="s">
        <v>452</v>
      </c>
      <c r="C110" s="23" t="s">
        <v>1623</v>
      </c>
      <c r="D110" s="23" t="s">
        <v>6823</v>
      </c>
      <c r="E110" s="23" t="s">
        <v>5556</v>
      </c>
      <c r="F110" s="23" t="s">
        <v>7652</v>
      </c>
      <c r="G110" s="23" t="s">
        <v>4638</v>
      </c>
      <c r="H110" s="23" t="s">
        <v>4639</v>
      </c>
      <c r="I110" s="23" t="s">
        <v>12</v>
      </c>
      <c r="J110" s="23" t="s">
        <v>4640</v>
      </c>
      <c r="K110" s="23">
        <v>0</v>
      </c>
      <c r="L110" s="23" t="s">
        <v>5734</v>
      </c>
      <c r="M110" s="205" t="s">
        <v>11</v>
      </c>
      <c r="N110" s="23" t="s">
        <v>1661</v>
      </c>
      <c r="O110" s="23" t="s">
        <v>11</v>
      </c>
      <c r="P110" s="23" t="s">
        <v>11</v>
      </c>
      <c r="Q110" s="22" t="s">
        <v>1539</v>
      </c>
      <c r="R110" s="22" t="s">
        <v>21</v>
      </c>
      <c r="S110" s="22" t="s">
        <v>6823</v>
      </c>
      <c r="T110" s="22" t="s">
        <v>6320</v>
      </c>
      <c r="U110" s="22" t="s">
        <v>6334</v>
      </c>
      <c r="V110" s="22" t="s">
        <v>6815</v>
      </c>
      <c r="W110" s="22" t="s">
        <v>6815</v>
      </c>
      <c r="X110" s="22" t="s">
        <v>6334</v>
      </c>
      <c r="Y110" s="22">
        <v>6</v>
      </c>
      <c r="Z110" s="22">
        <v>6</v>
      </c>
      <c r="AA110" s="22" t="s">
        <v>11</v>
      </c>
      <c r="AB110" s="22">
        <v>1</v>
      </c>
      <c r="AC110" s="22" t="s">
        <v>94</v>
      </c>
      <c r="AD110" s="22" t="s">
        <v>7769</v>
      </c>
      <c r="AE110" s="22" t="s">
        <v>1579</v>
      </c>
      <c r="AF110" s="22" t="s">
        <v>7760</v>
      </c>
      <c r="AG110" s="22" t="s">
        <v>7761</v>
      </c>
    </row>
    <row r="111" spans="1:33">
      <c r="A111" s="23" t="s">
        <v>1623</v>
      </c>
      <c r="B111" s="23" t="s">
        <v>452</v>
      </c>
      <c r="C111" s="23" t="s">
        <v>1623</v>
      </c>
      <c r="D111" s="23" t="s">
        <v>5552</v>
      </c>
      <c r="E111" s="23" t="s">
        <v>5372</v>
      </c>
      <c r="F111" s="23" t="s">
        <v>5553</v>
      </c>
      <c r="G111" s="23" t="s">
        <v>4635</v>
      </c>
      <c r="H111" s="23" t="s">
        <v>4636</v>
      </c>
      <c r="I111" s="23" t="s">
        <v>13</v>
      </c>
      <c r="J111" s="23" t="s">
        <v>4637</v>
      </c>
      <c r="K111" s="23">
        <v>0</v>
      </c>
      <c r="L111" s="23" t="s">
        <v>5735</v>
      </c>
      <c r="M111" s="23" t="s">
        <v>11</v>
      </c>
      <c r="N111" s="23" t="s">
        <v>1670</v>
      </c>
      <c r="O111" s="23" t="s">
        <v>11</v>
      </c>
      <c r="P111" s="23" t="s">
        <v>11</v>
      </c>
      <c r="Q111" s="22" t="s">
        <v>1539</v>
      </c>
      <c r="R111" s="22" t="s">
        <v>20</v>
      </c>
      <c r="S111" s="22" t="s">
        <v>5552</v>
      </c>
      <c r="T111" s="22" t="s">
        <v>5569</v>
      </c>
      <c r="U111" s="22" t="s">
        <v>6320</v>
      </c>
      <c r="V111" s="22" t="s">
        <v>6815</v>
      </c>
      <c r="W111" s="22" t="s">
        <v>6320</v>
      </c>
      <c r="X111" s="22" t="s">
        <v>6815</v>
      </c>
      <c r="Y111" s="22">
        <v>3</v>
      </c>
      <c r="Z111" s="22">
        <v>6</v>
      </c>
      <c r="AA111" s="22" t="s">
        <v>11</v>
      </c>
      <c r="AB111" s="22">
        <v>1</v>
      </c>
      <c r="AC111" s="22" t="s">
        <v>91</v>
      </c>
      <c r="AD111" s="22" t="s">
        <v>7768</v>
      </c>
      <c r="AE111" s="22" t="s">
        <v>1579</v>
      </c>
      <c r="AF111" s="22" t="s">
        <v>7760</v>
      </c>
      <c r="AG111" s="22" t="s">
        <v>7761</v>
      </c>
    </row>
    <row r="112" spans="1:33">
      <c r="A112" s="23" t="s">
        <v>1623</v>
      </c>
      <c r="B112" s="23" t="s">
        <v>5348</v>
      </c>
      <c r="C112" s="23" t="s">
        <v>1623</v>
      </c>
      <c r="D112" s="23" t="s">
        <v>1578</v>
      </c>
      <c r="E112" s="23" t="s">
        <v>11</v>
      </c>
      <c r="F112" s="23" t="s">
        <v>11</v>
      </c>
      <c r="G112" s="23" t="s">
        <v>4623</v>
      </c>
      <c r="H112" s="23" t="s">
        <v>4624</v>
      </c>
      <c r="I112" s="23" t="s">
        <v>10</v>
      </c>
      <c r="J112" s="23" t="s">
        <v>4625</v>
      </c>
      <c r="K112" s="23">
        <v>0</v>
      </c>
      <c r="L112" s="23" t="s">
        <v>5736</v>
      </c>
      <c r="M112" s="23" t="s">
        <v>11</v>
      </c>
      <c r="N112" s="23" t="s">
        <v>1651</v>
      </c>
      <c r="O112" s="23" t="s">
        <v>11</v>
      </c>
      <c r="P112" s="23" t="s">
        <v>11</v>
      </c>
      <c r="Q112" s="22" t="s">
        <v>1578</v>
      </c>
      <c r="R112" s="22" t="s">
        <v>1578</v>
      </c>
      <c r="S112" s="22" t="s">
        <v>1578</v>
      </c>
      <c r="T112" s="22" t="s">
        <v>11</v>
      </c>
      <c r="U112" s="22" t="s">
        <v>11</v>
      </c>
      <c r="V112" s="22" t="s">
        <v>11</v>
      </c>
      <c r="W112" s="22" t="s">
        <v>11</v>
      </c>
      <c r="X112" s="22" t="s">
        <v>11</v>
      </c>
      <c r="Y112" s="22">
        <v>0</v>
      </c>
      <c r="Z112" s="22">
        <v>0</v>
      </c>
      <c r="AA112" s="22" t="s">
        <v>11</v>
      </c>
      <c r="AB112" s="22">
        <v>1</v>
      </c>
      <c r="AC112" s="22" t="s">
        <v>1578</v>
      </c>
      <c r="AD112" s="22" t="s">
        <v>11</v>
      </c>
      <c r="AE112" s="22" t="s">
        <v>11</v>
      </c>
      <c r="AF112" s="22" t="s">
        <v>7760</v>
      </c>
      <c r="AG112" s="22" t="s">
        <v>7779</v>
      </c>
    </row>
    <row r="113" spans="1:33">
      <c r="A113" s="23" t="s">
        <v>1623</v>
      </c>
      <c r="B113" s="23" t="s">
        <v>464</v>
      </c>
      <c r="C113" s="23" t="s">
        <v>1623</v>
      </c>
      <c r="D113" s="23" t="s">
        <v>6991</v>
      </c>
      <c r="E113" s="23" t="s">
        <v>5495</v>
      </c>
      <c r="F113" s="23" t="s">
        <v>5494</v>
      </c>
      <c r="G113" s="23" t="s">
        <v>4616</v>
      </c>
      <c r="H113" s="23" t="s">
        <v>4617</v>
      </c>
      <c r="I113" s="23" t="s">
        <v>1577</v>
      </c>
      <c r="J113" s="23" t="s">
        <v>4618</v>
      </c>
      <c r="K113" s="23">
        <v>0</v>
      </c>
      <c r="L113" s="23" t="s">
        <v>5737</v>
      </c>
      <c r="M113" s="23" t="s">
        <v>11</v>
      </c>
      <c r="N113" s="23" t="s">
        <v>4619</v>
      </c>
      <c r="O113" s="23" t="s">
        <v>11</v>
      </c>
      <c r="P113" s="23" t="s">
        <v>11</v>
      </c>
      <c r="Q113" s="22" t="s">
        <v>1539</v>
      </c>
      <c r="R113" s="22" t="s">
        <v>841</v>
      </c>
      <c r="S113" s="22" t="s">
        <v>6991</v>
      </c>
      <c r="T113" s="22" t="s">
        <v>6346</v>
      </c>
      <c r="U113" s="22" t="s">
        <v>11</v>
      </c>
      <c r="V113" s="22" t="s">
        <v>6296</v>
      </c>
      <c r="W113" s="22" t="s">
        <v>6296</v>
      </c>
      <c r="X113" s="22" t="s">
        <v>11</v>
      </c>
      <c r="Y113" s="22">
        <v>7</v>
      </c>
      <c r="Z113" s="22">
        <v>7</v>
      </c>
      <c r="AA113" s="22" t="s">
        <v>11</v>
      </c>
      <c r="AB113" s="22">
        <v>1</v>
      </c>
      <c r="AC113" s="22" t="s">
        <v>134</v>
      </c>
      <c r="AD113" s="22" t="s">
        <v>7768</v>
      </c>
      <c r="AE113" s="22" t="s">
        <v>5450</v>
      </c>
      <c r="AF113" s="22" t="s">
        <v>7770</v>
      </c>
      <c r="AG113" s="22" t="s">
        <v>7770</v>
      </c>
    </row>
    <row r="114" spans="1:33">
      <c r="A114" s="23" t="s">
        <v>1623</v>
      </c>
      <c r="B114" s="23" t="s">
        <v>452</v>
      </c>
      <c r="C114" s="23" t="s">
        <v>1623</v>
      </c>
      <c r="D114" s="23" t="s">
        <v>5392</v>
      </c>
      <c r="E114" s="23" t="s">
        <v>5377</v>
      </c>
      <c r="F114" s="23" t="s">
        <v>5390</v>
      </c>
      <c r="G114" s="23" t="s">
        <v>4614</v>
      </c>
      <c r="H114" s="23" t="s">
        <v>4615</v>
      </c>
      <c r="I114" s="23" t="s">
        <v>10</v>
      </c>
      <c r="J114" s="23" t="s">
        <v>1771</v>
      </c>
      <c r="K114" s="23">
        <v>0</v>
      </c>
      <c r="L114" s="23" t="s">
        <v>5738</v>
      </c>
      <c r="M114" s="23" t="s">
        <v>11</v>
      </c>
      <c r="N114" s="23" t="s">
        <v>1651</v>
      </c>
      <c r="O114" s="23" t="s">
        <v>11</v>
      </c>
      <c r="P114" s="23" t="s">
        <v>11</v>
      </c>
      <c r="Q114" s="22" t="s">
        <v>1539</v>
      </c>
      <c r="R114" s="22" t="s">
        <v>842</v>
      </c>
      <c r="S114" s="22" t="s">
        <v>5392</v>
      </c>
      <c r="T114" s="22" t="s">
        <v>6295</v>
      </c>
      <c r="U114" s="22" t="s">
        <v>7772</v>
      </c>
      <c r="V114" s="22" t="s">
        <v>6296</v>
      </c>
      <c r="W114" s="22" t="s">
        <v>6296</v>
      </c>
      <c r="X114" s="22" t="s">
        <v>7772</v>
      </c>
      <c r="Y114" s="22">
        <v>7</v>
      </c>
      <c r="Z114" s="22">
        <v>7</v>
      </c>
      <c r="AA114" s="22" t="s">
        <v>11</v>
      </c>
      <c r="AB114" s="22">
        <v>1</v>
      </c>
      <c r="AC114" s="22" t="s">
        <v>65</v>
      </c>
      <c r="AD114" s="22" t="s">
        <v>7759</v>
      </c>
      <c r="AE114" s="22" t="s">
        <v>1579</v>
      </c>
      <c r="AF114" s="22" t="s">
        <v>7760</v>
      </c>
      <c r="AG114" s="22" t="s">
        <v>7761</v>
      </c>
    </row>
    <row r="115" spans="1:33">
      <c r="A115" s="23" t="s">
        <v>1623</v>
      </c>
      <c r="B115" s="23" t="s">
        <v>452</v>
      </c>
      <c r="C115" s="23" t="s">
        <v>1623</v>
      </c>
      <c r="D115" s="23" t="s">
        <v>6811</v>
      </c>
      <c r="E115" s="23" t="s">
        <v>5377</v>
      </c>
      <c r="F115" s="23" t="s">
        <v>5550</v>
      </c>
      <c r="G115" s="23" t="s">
        <v>4611</v>
      </c>
      <c r="H115" s="23" t="s">
        <v>4612</v>
      </c>
      <c r="I115" s="205" t="s">
        <v>14</v>
      </c>
      <c r="J115" s="23" t="s">
        <v>4613</v>
      </c>
      <c r="K115" s="23">
        <v>0</v>
      </c>
      <c r="L115" s="23" t="s">
        <v>5739</v>
      </c>
      <c r="M115" s="23" t="s">
        <v>11</v>
      </c>
      <c r="N115" s="23" t="s">
        <v>1661</v>
      </c>
      <c r="O115" s="23" t="s">
        <v>11</v>
      </c>
      <c r="P115" s="23" t="s">
        <v>11</v>
      </c>
      <c r="Q115" s="22" t="s">
        <v>1539</v>
      </c>
      <c r="R115" s="22" t="s">
        <v>21</v>
      </c>
      <c r="S115" s="22" t="s">
        <v>6811</v>
      </c>
      <c r="T115" s="22" t="s">
        <v>6337</v>
      </c>
      <c r="U115" s="22" t="s">
        <v>6334</v>
      </c>
      <c r="V115" s="22" t="s">
        <v>7765</v>
      </c>
      <c r="W115" s="22" t="s">
        <v>6334</v>
      </c>
      <c r="X115" s="22" t="s">
        <v>7765</v>
      </c>
      <c r="Y115" s="22">
        <v>3</v>
      </c>
      <c r="Z115" s="22">
        <v>6</v>
      </c>
      <c r="AA115" s="22" t="s">
        <v>11</v>
      </c>
      <c r="AB115" s="22">
        <v>1</v>
      </c>
      <c r="AC115" s="22" t="s">
        <v>92</v>
      </c>
      <c r="AD115" s="22" t="s">
        <v>7759</v>
      </c>
      <c r="AE115" s="22" t="s">
        <v>1579</v>
      </c>
      <c r="AF115" s="22" t="s">
        <v>7760</v>
      </c>
      <c r="AG115" s="22" t="s">
        <v>7761</v>
      </c>
    </row>
    <row r="116" spans="1:33">
      <c r="A116" s="23" t="s">
        <v>1623</v>
      </c>
      <c r="B116" s="23" t="s">
        <v>5445</v>
      </c>
      <c r="C116" s="23" t="s">
        <v>1623</v>
      </c>
      <c r="D116" s="23" t="s">
        <v>5444</v>
      </c>
      <c r="E116" s="23" t="s">
        <v>11</v>
      </c>
      <c r="F116" s="23" t="s">
        <v>11</v>
      </c>
      <c r="G116" s="23" t="s">
        <v>4596</v>
      </c>
      <c r="H116" s="23" t="s">
        <v>4597</v>
      </c>
      <c r="I116" s="204" t="s">
        <v>1657</v>
      </c>
      <c r="J116" s="23" t="s">
        <v>4598</v>
      </c>
      <c r="K116" s="23">
        <v>0</v>
      </c>
      <c r="L116" s="23" t="s">
        <v>11</v>
      </c>
      <c r="M116" s="23" t="s">
        <v>11</v>
      </c>
      <c r="N116" s="23" t="s">
        <v>1741</v>
      </c>
      <c r="O116" s="23" t="s">
        <v>11</v>
      </c>
      <c r="P116" s="23" t="s">
        <v>11</v>
      </c>
      <c r="Q116" s="22" t="s">
        <v>5444</v>
      </c>
      <c r="R116" s="22" t="s">
        <v>5444</v>
      </c>
      <c r="S116" s="22" t="s">
        <v>5444</v>
      </c>
      <c r="T116" s="22" t="s">
        <v>11</v>
      </c>
      <c r="U116" s="22" t="s">
        <v>11</v>
      </c>
      <c r="V116" s="22" t="s">
        <v>11</v>
      </c>
      <c r="W116" s="22" t="s">
        <v>11</v>
      </c>
      <c r="X116" s="22" t="s">
        <v>11</v>
      </c>
      <c r="Y116" s="22">
        <v>0</v>
      </c>
      <c r="Z116" s="22">
        <v>0</v>
      </c>
      <c r="AA116" s="22" t="s">
        <v>11</v>
      </c>
      <c r="AB116" s="22">
        <v>1</v>
      </c>
      <c r="AC116" s="22" t="s">
        <v>5444</v>
      </c>
      <c r="AD116" s="22" t="s">
        <v>11</v>
      </c>
      <c r="AE116" s="22" t="s">
        <v>11</v>
      </c>
      <c r="AF116" s="22" t="s">
        <v>7770</v>
      </c>
      <c r="AG116" s="22" t="s">
        <v>7770</v>
      </c>
    </row>
    <row r="117" spans="1:33">
      <c r="A117" s="23" t="s">
        <v>1623</v>
      </c>
      <c r="B117" s="23" t="s">
        <v>452</v>
      </c>
      <c r="C117" s="23" t="s">
        <v>1623</v>
      </c>
      <c r="D117" s="23" t="s">
        <v>5393</v>
      </c>
      <c r="E117" s="23" t="s">
        <v>5377</v>
      </c>
      <c r="F117" s="23" t="s">
        <v>5394</v>
      </c>
      <c r="G117" s="23" t="s">
        <v>4589</v>
      </c>
      <c r="H117" s="23" t="s">
        <v>4590</v>
      </c>
      <c r="I117" s="205" t="s">
        <v>16</v>
      </c>
      <c r="J117" s="23" t="s">
        <v>4591</v>
      </c>
      <c r="K117" s="23">
        <v>0</v>
      </c>
      <c r="L117" s="23" t="s">
        <v>5740</v>
      </c>
      <c r="M117" s="23" t="s">
        <v>11</v>
      </c>
      <c r="N117" s="23" t="s">
        <v>4573</v>
      </c>
      <c r="O117" s="23" t="s">
        <v>11</v>
      </c>
      <c r="P117" s="23" t="s">
        <v>11</v>
      </c>
      <c r="Q117" s="22" t="s">
        <v>1539</v>
      </c>
      <c r="R117" s="22" t="s">
        <v>842</v>
      </c>
      <c r="S117" s="22" t="s">
        <v>5393</v>
      </c>
      <c r="T117" s="22" t="s">
        <v>6331</v>
      </c>
      <c r="U117" s="22" t="s">
        <v>2490</v>
      </c>
      <c r="V117" s="22" t="s">
        <v>6296</v>
      </c>
      <c r="W117" s="22" t="s">
        <v>2490</v>
      </c>
      <c r="X117" s="22" t="s">
        <v>6296</v>
      </c>
      <c r="Y117" s="22">
        <v>3</v>
      </c>
      <c r="Z117" s="22">
        <v>6</v>
      </c>
      <c r="AA117" s="22" t="s">
        <v>11</v>
      </c>
      <c r="AB117" s="22">
        <v>1</v>
      </c>
      <c r="AC117" s="22" t="s">
        <v>65</v>
      </c>
      <c r="AD117" s="22" t="s">
        <v>7759</v>
      </c>
      <c r="AE117" s="22" t="s">
        <v>1579</v>
      </c>
      <c r="AF117" s="22" t="s">
        <v>7760</v>
      </c>
      <c r="AG117" s="22" t="s">
        <v>7761</v>
      </c>
    </row>
    <row r="118" spans="1:33">
      <c r="A118" s="23" t="s">
        <v>1623</v>
      </c>
      <c r="B118" s="23" t="s">
        <v>452</v>
      </c>
      <c r="C118" s="23" t="s">
        <v>1623</v>
      </c>
      <c r="D118" s="23" t="s">
        <v>6821</v>
      </c>
      <c r="E118" s="23" t="s">
        <v>5556</v>
      </c>
      <c r="F118" s="23" t="s">
        <v>5370</v>
      </c>
      <c r="G118" s="23" t="s">
        <v>4564</v>
      </c>
      <c r="H118" s="23" t="s">
        <v>4565</v>
      </c>
      <c r="I118" s="23" t="s">
        <v>18</v>
      </c>
      <c r="J118" s="23" t="s">
        <v>4566</v>
      </c>
      <c r="K118" s="23">
        <v>0</v>
      </c>
      <c r="L118" s="23" t="s">
        <v>5741</v>
      </c>
      <c r="M118" s="23" t="s">
        <v>11</v>
      </c>
      <c r="N118" s="23" t="s">
        <v>1741</v>
      </c>
      <c r="O118" s="23" t="s">
        <v>11</v>
      </c>
      <c r="P118" s="23" t="s">
        <v>11</v>
      </c>
      <c r="Q118" s="22" t="s">
        <v>1539</v>
      </c>
      <c r="R118" s="22" t="s">
        <v>21</v>
      </c>
      <c r="S118" s="22" t="s">
        <v>6821</v>
      </c>
      <c r="T118" s="22" t="s">
        <v>6354</v>
      </c>
      <c r="U118" s="22" t="s">
        <v>6337</v>
      </c>
      <c r="V118" s="22" t="s">
        <v>6815</v>
      </c>
      <c r="W118" s="22" t="s">
        <v>6815</v>
      </c>
      <c r="X118" s="22" t="s">
        <v>6337</v>
      </c>
      <c r="Y118" s="22">
        <v>6</v>
      </c>
      <c r="Z118" s="22">
        <v>6</v>
      </c>
      <c r="AA118" s="22" t="s">
        <v>11</v>
      </c>
      <c r="AB118" s="22">
        <v>1</v>
      </c>
      <c r="AC118" s="22" t="s">
        <v>141</v>
      </c>
      <c r="AD118" s="22" t="s">
        <v>7769</v>
      </c>
      <c r="AE118" s="22" t="s">
        <v>1579</v>
      </c>
      <c r="AF118" s="22" t="s">
        <v>7770</v>
      </c>
      <c r="AG118" s="22" t="s">
        <v>7770</v>
      </c>
    </row>
    <row r="119" spans="1:33">
      <c r="A119" s="23" t="s">
        <v>1623</v>
      </c>
      <c r="B119" s="23" t="s">
        <v>452</v>
      </c>
      <c r="C119" s="23" t="s">
        <v>1623</v>
      </c>
      <c r="D119" s="23" t="s">
        <v>6932</v>
      </c>
      <c r="E119" s="23" t="s">
        <v>5556</v>
      </c>
      <c r="F119" s="23" t="s">
        <v>7660</v>
      </c>
      <c r="G119" s="23" t="s">
        <v>4560</v>
      </c>
      <c r="H119" s="23" t="s">
        <v>4561</v>
      </c>
      <c r="I119" s="23" t="s">
        <v>14</v>
      </c>
      <c r="J119" s="23" t="s">
        <v>4562</v>
      </c>
      <c r="K119" s="23">
        <v>0</v>
      </c>
      <c r="L119" s="23" t="s">
        <v>5742</v>
      </c>
      <c r="M119" s="23" t="s">
        <v>11</v>
      </c>
      <c r="N119" s="23" t="s">
        <v>4563</v>
      </c>
      <c r="O119" s="23" t="s">
        <v>11</v>
      </c>
      <c r="P119" s="23" t="s">
        <v>11</v>
      </c>
      <c r="Q119" s="22" t="s">
        <v>1539</v>
      </c>
      <c r="R119" s="22" t="s">
        <v>20</v>
      </c>
      <c r="S119" s="22" t="s">
        <v>6932</v>
      </c>
      <c r="T119" s="22" t="s">
        <v>6295</v>
      </c>
      <c r="U119" s="22" t="s">
        <v>6308</v>
      </c>
      <c r="V119" s="22" t="s">
        <v>6296</v>
      </c>
      <c r="W119" s="22" t="s">
        <v>6296</v>
      </c>
      <c r="X119" s="22" t="s">
        <v>6308</v>
      </c>
      <c r="Y119" s="22">
        <v>7</v>
      </c>
      <c r="Z119" s="22">
        <v>7</v>
      </c>
      <c r="AA119" s="22" t="s">
        <v>11</v>
      </c>
      <c r="AB119" s="22">
        <v>1</v>
      </c>
      <c r="AC119" s="22" t="s">
        <v>87</v>
      </c>
      <c r="AD119" s="22" t="s">
        <v>7769</v>
      </c>
      <c r="AE119" s="22" t="s">
        <v>1579</v>
      </c>
      <c r="AF119" s="22" t="s">
        <v>7760</v>
      </c>
      <c r="AG119" s="22" t="s">
        <v>7761</v>
      </c>
    </row>
    <row r="120" spans="1:33">
      <c r="A120" s="23" t="s">
        <v>1623</v>
      </c>
      <c r="B120" s="23" t="s">
        <v>5445</v>
      </c>
      <c r="C120" s="23" t="s">
        <v>1623</v>
      </c>
      <c r="D120" s="23" t="s">
        <v>5444</v>
      </c>
      <c r="E120" s="23" t="s">
        <v>11</v>
      </c>
      <c r="F120" s="23" t="s">
        <v>11</v>
      </c>
      <c r="G120" s="23" t="s">
        <v>4552</v>
      </c>
      <c r="H120" s="23" t="s">
        <v>4553</v>
      </c>
      <c r="I120" s="23" t="s">
        <v>1657</v>
      </c>
      <c r="J120" s="23" t="s">
        <v>1915</v>
      </c>
      <c r="K120" s="23">
        <v>0</v>
      </c>
      <c r="L120" s="23" t="s">
        <v>11</v>
      </c>
      <c r="M120" s="23" t="s">
        <v>11</v>
      </c>
      <c r="N120" s="23" t="s">
        <v>1651</v>
      </c>
      <c r="O120" s="23" t="s">
        <v>11</v>
      </c>
      <c r="P120" s="23" t="s">
        <v>11</v>
      </c>
      <c r="Q120" s="22" t="s">
        <v>5444</v>
      </c>
      <c r="R120" s="22" t="s">
        <v>5444</v>
      </c>
      <c r="S120" s="22" t="s">
        <v>5444</v>
      </c>
      <c r="T120" s="22" t="s">
        <v>11</v>
      </c>
      <c r="U120" s="22" t="s">
        <v>11</v>
      </c>
      <c r="V120" s="22" t="s">
        <v>11</v>
      </c>
      <c r="W120" s="22" t="s">
        <v>11</v>
      </c>
      <c r="X120" s="22" t="s">
        <v>11</v>
      </c>
      <c r="Y120" s="22">
        <v>0</v>
      </c>
      <c r="Z120" s="22">
        <v>0</v>
      </c>
      <c r="AA120" s="22" t="s">
        <v>11</v>
      </c>
      <c r="AB120" s="22">
        <v>1</v>
      </c>
      <c r="AC120" s="22" t="s">
        <v>5444</v>
      </c>
      <c r="AD120" s="22" t="s">
        <v>11</v>
      </c>
      <c r="AE120" s="22" t="s">
        <v>11</v>
      </c>
      <c r="AF120" s="22" t="s">
        <v>7770</v>
      </c>
      <c r="AG120" s="22" t="s">
        <v>7770</v>
      </c>
    </row>
    <row r="121" spans="1:33">
      <c r="A121" s="23" t="s">
        <v>1623</v>
      </c>
      <c r="B121" s="23" t="s">
        <v>1175</v>
      </c>
      <c r="C121" s="23" t="s">
        <v>1623</v>
      </c>
      <c r="D121" s="23" t="s">
        <v>6793</v>
      </c>
      <c r="E121" s="23" t="s">
        <v>5466</v>
      </c>
      <c r="F121" s="23" t="s">
        <v>7648</v>
      </c>
      <c r="G121" s="23" t="s">
        <v>4544</v>
      </c>
      <c r="H121" s="23" t="s">
        <v>4545</v>
      </c>
      <c r="I121" s="23" t="s">
        <v>13</v>
      </c>
      <c r="J121" s="23" t="s">
        <v>4546</v>
      </c>
      <c r="K121" s="23">
        <v>0</v>
      </c>
      <c r="L121" s="23" t="s">
        <v>5743</v>
      </c>
      <c r="M121" s="23" t="s">
        <v>11</v>
      </c>
      <c r="N121" s="23" t="s">
        <v>1670</v>
      </c>
      <c r="O121" s="23" t="s">
        <v>11</v>
      </c>
      <c r="P121" s="23" t="s">
        <v>11</v>
      </c>
      <c r="Q121" s="22" t="s">
        <v>1539</v>
      </c>
      <c r="R121" s="22" t="s">
        <v>21</v>
      </c>
      <c r="S121" s="22" t="s">
        <v>6793</v>
      </c>
      <c r="T121" s="22" t="s">
        <v>6299</v>
      </c>
      <c r="U121" s="22" t="s">
        <v>6337</v>
      </c>
      <c r="V121" s="22" t="s">
        <v>7765</v>
      </c>
      <c r="W121" s="22" t="s">
        <v>6337</v>
      </c>
      <c r="X121" s="22" t="s">
        <v>7765</v>
      </c>
      <c r="Y121" s="22">
        <v>3</v>
      </c>
      <c r="Z121" s="22">
        <v>6</v>
      </c>
      <c r="AA121" s="22" t="s">
        <v>11</v>
      </c>
      <c r="AB121" s="22">
        <v>1</v>
      </c>
      <c r="AC121" s="22" t="s">
        <v>96</v>
      </c>
      <c r="AD121" s="22" t="s">
        <v>7766</v>
      </c>
      <c r="AE121" s="22" t="s">
        <v>1579</v>
      </c>
      <c r="AF121" s="22" t="s">
        <v>7760</v>
      </c>
      <c r="AG121" s="22" t="s">
        <v>889</v>
      </c>
    </row>
    <row r="122" spans="1:33">
      <c r="A122" s="23" t="s">
        <v>1623</v>
      </c>
      <c r="B122" s="23" t="s">
        <v>452</v>
      </c>
      <c r="C122" s="23" t="s">
        <v>1623</v>
      </c>
      <c r="D122" s="23" t="s">
        <v>6823</v>
      </c>
      <c r="E122" s="23" t="s">
        <v>5556</v>
      </c>
      <c r="F122" s="23" t="s">
        <v>7652</v>
      </c>
      <c r="G122" s="23" t="s">
        <v>4541</v>
      </c>
      <c r="H122" s="23" t="s">
        <v>4542</v>
      </c>
      <c r="I122" s="23" t="s">
        <v>13</v>
      </c>
      <c r="J122" s="23" t="s">
        <v>4543</v>
      </c>
      <c r="K122" s="23">
        <v>0</v>
      </c>
      <c r="L122" s="23" t="s">
        <v>5744</v>
      </c>
      <c r="M122" s="23" t="s">
        <v>11</v>
      </c>
      <c r="N122" s="23" t="s">
        <v>1661</v>
      </c>
      <c r="O122" s="23" t="s">
        <v>11</v>
      </c>
      <c r="P122" s="23" t="s">
        <v>11</v>
      </c>
      <c r="Q122" s="22" t="s">
        <v>1539</v>
      </c>
      <c r="R122" s="22" t="s">
        <v>21</v>
      </c>
      <c r="S122" s="22" t="s">
        <v>6823</v>
      </c>
      <c r="T122" s="22" t="s">
        <v>6320</v>
      </c>
      <c r="U122" s="22" t="s">
        <v>6334</v>
      </c>
      <c r="V122" s="22" t="s">
        <v>6815</v>
      </c>
      <c r="W122" s="22" t="s">
        <v>6815</v>
      </c>
      <c r="X122" s="22" t="s">
        <v>6334</v>
      </c>
      <c r="Y122" s="22">
        <v>6</v>
      </c>
      <c r="Z122" s="22">
        <v>6</v>
      </c>
      <c r="AA122" s="22" t="s">
        <v>11</v>
      </c>
      <c r="AB122" s="22">
        <v>1</v>
      </c>
      <c r="AC122" s="22" t="s">
        <v>94</v>
      </c>
      <c r="AD122" s="22" t="s">
        <v>7769</v>
      </c>
      <c r="AE122" s="22" t="s">
        <v>1579</v>
      </c>
      <c r="AF122" s="22" t="s">
        <v>7760</v>
      </c>
      <c r="AG122" s="22" t="s">
        <v>7761</v>
      </c>
    </row>
    <row r="123" spans="1:33">
      <c r="A123" s="23" t="s">
        <v>1623</v>
      </c>
      <c r="B123" s="23" t="s">
        <v>461</v>
      </c>
      <c r="C123" s="23" t="s">
        <v>1623</v>
      </c>
      <c r="D123" s="23" t="s">
        <v>5526</v>
      </c>
      <c r="E123" s="23" t="s">
        <v>5491</v>
      </c>
      <c r="F123" s="23" t="s">
        <v>5439</v>
      </c>
      <c r="G123" s="23" t="s">
        <v>4531</v>
      </c>
      <c r="H123" s="23" t="s">
        <v>4532</v>
      </c>
      <c r="I123" s="23" t="s">
        <v>13</v>
      </c>
      <c r="J123" s="23" t="s">
        <v>4533</v>
      </c>
      <c r="K123" s="23">
        <v>0</v>
      </c>
      <c r="L123" s="23" t="s">
        <v>5745</v>
      </c>
      <c r="M123" s="23" t="s">
        <v>11</v>
      </c>
      <c r="N123" s="23" t="s">
        <v>4534</v>
      </c>
      <c r="O123" s="23" t="s">
        <v>11</v>
      </c>
      <c r="P123" s="23" t="s">
        <v>11</v>
      </c>
      <c r="Q123" s="22" t="s">
        <v>1539</v>
      </c>
      <c r="R123" s="22" t="s">
        <v>20</v>
      </c>
      <c r="S123" s="22" t="s">
        <v>5526</v>
      </c>
      <c r="T123" s="22" t="s">
        <v>5569</v>
      </c>
      <c r="U123" s="22" t="s">
        <v>6320</v>
      </c>
      <c r="V123" s="22" t="s">
        <v>7765</v>
      </c>
      <c r="W123" s="22" t="s">
        <v>7765</v>
      </c>
      <c r="X123" s="22" t="s">
        <v>6320</v>
      </c>
      <c r="Y123" s="22">
        <v>6</v>
      </c>
      <c r="Z123" s="22">
        <v>6</v>
      </c>
      <c r="AA123" s="22" t="s">
        <v>11</v>
      </c>
      <c r="AB123" s="22">
        <v>1</v>
      </c>
      <c r="AC123" s="22" t="s">
        <v>91</v>
      </c>
      <c r="AD123" s="22" t="s">
        <v>7766</v>
      </c>
      <c r="AE123" s="22" t="s">
        <v>5353</v>
      </c>
      <c r="AF123" s="22" t="s">
        <v>7760</v>
      </c>
      <c r="AG123" s="22" t="s">
        <v>7771</v>
      </c>
    </row>
    <row r="124" spans="1:33">
      <c r="A124" s="23" t="s">
        <v>1623</v>
      </c>
      <c r="B124" s="23" t="s">
        <v>1175</v>
      </c>
      <c r="C124" s="23" t="s">
        <v>1623</v>
      </c>
      <c r="D124" s="23" t="s">
        <v>6793</v>
      </c>
      <c r="E124" s="23" t="s">
        <v>5466</v>
      </c>
      <c r="F124" s="23" t="s">
        <v>7648</v>
      </c>
      <c r="G124" s="23" t="s">
        <v>4528</v>
      </c>
      <c r="H124" s="23" t="s">
        <v>4529</v>
      </c>
      <c r="I124" s="23" t="s">
        <v>13</v>
      </c>
      <c r="J124" s="23" t="s">
        <v>4530</v>
      </c>
      <c r="K124" s="23">
        <v>0</v>
      </c>
      <c r="L124" s="23" t="s">
        <v>5746</v>
      </c>
      <c r="M124" s="23" t="s">
        <v>11</v>
      </c>
      <c r="N124" s="23" t="s">
        <v>1670</v>
      </c>
      <c r="O124" s="23" t="s">
        <v>11</v>
      </c>
      <c r="P124" s="23" t="s">
        <v>11</v>
      </c>
      <c r="Q124" s="22" t="s">
        <v>1539</v>
      </c>
      <c r="R124" s="22" t="s">
        <v>21</v>
      </c>
      <c r="S124" s="22" t="s">
        <v>6793</v>
      </c>
      <c r="T124" s="22" t="s">
        <v>6299</v>
      </c>
      <c r="U124" s="22" t="s">
        <v>6337</v>
      </c>
      <c r="V124" s="22" t="s">
        <v>7765</v>
      </c>
      <c r="W124" s="22" t="s">
        <v>6337</v>
      </c>
      <c r="X124" s="22" t="s">
        <v>7765</v>
      </c>
      <c r="Y124" s="22">
        <v>3</v>
      </c>
      <c r="Z124" s="22">
        <v>6</v>
      </c>
      <c r="AA124" s="22" t="s">
        <v>11</v>
      </c>
      <c r="AB124" s="22">
        <v>1</v>
      </c>
      <c r="AC124" s="22" t="s">
        <v>96</v>
      </c>
      <c r="AD124" s="22" t="s">
        <v>7766</v>
      </c>
      <c r="AE124" s="22" t="s">
        <v>1579</v>
      </c>
      <c r="AF124" s="22" t="s">
        <v>7760</v>
      </c>
      <c r="AG124" s="22" t="s">
        <v>889</v>
      </c>
    </row>
    <row r="125" spans="1:33">
      <c r="A125" s="23" t="s">
        <v>1623</v>
      </c>
      <c r="B125" s="23" t="s">
        <v>452</v>
      </c>
      <c r="C125" s="23" t="s">
        <v>1623</v>
      </c>
      <c r="D125" s="23" t="s">
        <v>7007</v>
      </c>
      <c r="E125" s="23" t="s">
        <v>5625</v>
      </c>
      <c r="F125" s="23" t="s">
        <v>5403</v>
      </c>
      <c r="G125" s="23" t="s">
        <v>4509</v>
      </c>
      <c r="H125" s="23" t="s">
        <v>4510</v>
      </c>
      <c r="I125" s="23" t="s">
        <v>16</v>
      </c>
      <c r="J125" s="23" t="s">
        <v>4511</v>
      </c>
      <c r="K125" s="23">
        <v>0</v>
      </c>
      <c r="L125" s="23" t="s">
        <v>7105</v>
      </c>
      <c r="M125" s="23" t="s">
        <v>11</v>
      </c>
      <c r="N125" s="23" t="s">
        <v>1651</v>
      </c>
      <c r="O125" s="23" t="s">
        <v>11</v>
      </c>
      <c r="P125" s="23" t="s">
        <v>11</v>
      </c>
      <c r="Q125" s="22" t="s">
        <v>1539</v>
      </c>
      <c r="R125" s="22" t="s">
        <v>842</v>
      </c>
      <c r="S125" s="22" t="s">
        <v>7007</v>
      </c>
      <c r="T125" s="22" t="s">
        <v>5579</v>
      </c>
      <c r="U125" s="22" t="s">
        <v>6295</v>
      </c>
      <c r="V125" s="22" t="s">
        <v>6296</v>
      </c>
      <c r="W125" s="22" t="s">
        <v>6296</v>
      </c>
      <c r="X125" s="22" t="s">
        <v>6295</v>
      </c>
      <c r="Y125" s="22">
        <v>7</v>
      </c>
      <c r="Z125" s="22">
        <v>7</v>
      </c>
      <c r="AA125" s="22" t="s">
        <v>11</v>
      </c>
      <c r="AB125" s="22">
        <v>1</v>
      </c>
      <c r="AC125" s="22" t="s">
        <v>65</v>
      </c>
      <c r="AD125" s="22" t="s">
        <v>7766</v>
      </c>
      <c r="AE125" s="22" t="s">
        <v>1579</v>
      </c>
      <c r="AF125" s="22" t="s">
        <v>7760</v>
      </c>
      <c r="AG125" s="22" t="s">
        <v>889</v>
      </c>
    </row>
    <row r="126" spans="1:33">
      <c r="A126" s="23" t="s">
        <v>1623</v>
      </c>
      <c r="B126" s="23" t="s">
        <v>452</v>
      </c>
      <c r="C126" s="23" t="s">
        <v>1623</v>
      </c>
      <c r="D126" s="23" t="s">
        <v>5399</v>
      </c>
      <c r="E126" s="23" t="s">
        <v>5372</v>
      </c>
      <c r="F126" s="23" t="s">
        <v>5400</v>
      </c>
      <c r="G126" s="23" t="s">
        <v>4484</v>
      </c>
      <c r="H126" s="23" t="s">
        <v>4485</v>
      </c>
      <c r="I126" s="23" t="s">
        <v>16</v>
      </c>
      <c r="J126" s="23" t="s">
        <v>2700</v>
      </c>
      <c r="K126" s="23">
        <v>0</v>
      </c>
      <c r="L126" s="23" t="s">
        <v>5747</v>
      </c>
      <c r="M126" s="201" t="s">
        <v>11</v>
      </c>
      <c r="N126" s="23" t="s">
        <v>1670</v>
      </c>
      <c r="O126" s="23" t="s">
        <v>11</v>
      </c>
      <c r="P126" s="23" t="s">
        <v>11</v>
      </c>
      <c r="Q126" s="22" t="s">
        <v>1539</v>
      </c>
      <c r="R126" s="22" t="s">
        <v>842</v>
      </c>
      <c r="S126" s="22" t="s">
        <v>5399</v>
      </c>
      <c r="T126" s="22" t="s">
        <v>5579</v>
      </c>
      <c r="U126" s="22" t="s">
        <v>7772</v>
      </c>
      <c r="V126" s="22" t="s">
        <v>6296</v>
      </c>
      <c r="W126" s="22" t="s">
        <v>6296</v>
      </c>
      <c r="X126" s="22" t="s">
        <v>7772</v>
      </c>
      <c r="Y126" s="22">
        <v>7</v>
      </c>
      <c r="Z126" s="22">
        <v>7</v>
      </c>
      <c r="AA126" s="22" t="s">
        <v>11</v>
      </c>
      <c r="AB126" s="22">
        <v>1</v>
      </c>
      <c r="AC126" s="22" t="s">
        <v>86</v>
      </c>
      <c r="AD126" s="22" t="s">
        <v>7768</v>
      </c>
      <c r="AE126" s="22" t="s">
        <v>1579</v>
      </c>
      <c r="AF126" s="22" t="s">
        <v>7760</v>
      </c>
      <c r="AG126" s="22" t="s">
        <v>7761</v>
      </c>
    </row>
    <row r="127" spans="1:33">
      <c r="A127" s="23" t="s">
        <v>1623</v>
      </c>
      <c r="B127" s="23" t="s">
        <v>452</v>
      </c>
      <c r="C127" s="23" t="s">
        <v>1623</v>
      </c>
      <c r="D127" s="23" t="s">
        <v>5392</v>
      </c>
      <c r="E127" s="23" t="s">
        <v>5377</v>
      </c>
      <c r="F127" s="23" t="s">
        <v>5390</v>
      </c>
      <c r="G127" s="23" t="s">
        <v>4469</v>
      </c>
      <c r="H127" s="23" t="s">
        <v>4470</v>
      </c>
      <c r="I127" s="23" t="s">
        <v>10</v>
      </c>
      <c r="J127" s="23" t="s">
        <v>3661</v>
      </c>
      <c r="K127" s="23">
        <v>0</v>
      </c>
      <c r="L127" s="23" t="s">
        <v>5748</v>
      </c>
      <c r="M127" s="205" t="s">
        <v>11</v>
      </c>
      <c r="N127" s="23" t="s">
        <v>1729</v>
      </c>
      <c r="O127" s="23" t="s">
        <v>11</v>
      </c>
      <c r="P127" s="23" t="s">
        <v>11</v>
      </c>
      <c r="Q127" s="22" t="s">
        <v>1539</v>
      </c>
      <c r="R127" s="22" t="s">
        <v>842</v>
      </c>
      <c r="S127" s="22" t="s">
        <v>5392</v>
      </c>
      <c r="T127" s="22" t="s">
        <v>6295</v>
      </c>
      <c r="U127" s="22" t="s">
        <v>7772</v>
      </c>
      <c r="V127" s="22" t="s">
        <v>6296</v>
      </c>
      <c r="W127" s="22" t="s">
        <v>6296</v>
      </c>
      <c r="X127" s="22" t="s">
        <v>7772</v>
      </c>
      <c r="Y127" s="22">
        <v>7</v>
      </c>
      <c r="Z127" s="22">
        <v>7</v>
      </c>
      <c r="AA127" s="22" t="s">
        <v>11</v>
      </c>
      <c r="AB127" s="22">
        <v>1</v>
      </c>
      <c r="AC127" s="22" t="s">
        <v>65</v>
      </c>
      <c r="AD127" s="22" t="s">
        <v>7759</v>
      </c>
      <c r="AE127" s="22" t="s">
        <v>1579</v>
      </c>
      <c r="AF127" s="22" t="s">
        <v>7760</v>
      </c>
      <c r="AG127" s="22" t="s">
        <v>7761</v>
      </c>
    </row>
    <row r="128" spans="1:33">
      <c r="A128" s="23" t="s">
        <v>1623</v>
      </c>
      <c r="B128" s="23" t="s">
        <v>452</v>
      </c>
      <c r="C128" s="23" t="s">
        <v>1623</v>
      </c>
      <c r="D128" s="23" t="s">
        <v>6818</v>
      </c>
      <c r="E128" s="23" t="s">
        <v>5432</v>
      </c>
      <c r="F128" s="23" t="s">
        <v>5425</v>
      </c>
      <c r="G128" s="23" t="s">
        <v>4458</v>
      </c>
      <c r="H128" s="23" t="s">
        <v>4459</v>
      </c>
      <c r="I128" s="23" t="s">
        <v>12</v>
      </c>
      <c r="J128" s="23" t="s">
        <v>4460</v>
      </c>
      <c r="K128" s="23">
        <v>0</v>
      </c>
      <c r="L128" s="23" t="s">
        <v>5749</v>
      </c>
      <c r="M128" s="23" t="s">
        <v>11</v>
      </c>
      <c r="N128" s="23" t="s">
        <v>1651</v>
      </c>
      <c r="O128" s="23" t="s">
        <v>11</v>
      </c>
      <c r="P128" s="23" t="s">
        <v>11</v>
      </c>
      <c r="Q128" s="22" t="s">
        <v>1539</v>
      </c>
      <c r="R128" s="22" t="s">
        <v>21</v>
      </c>
      <c r="S128" s="22" t="s">
        <v>6818</v>
      </c>
      <c r="T128" s="22" t="s">
        <v>6320</v>
      </c>
      <c r="U128" s="22" t="s">
        <v>6337</v>
      </c>
      <c r="V128" s="22" t="s">
        <v>6815</v>
      </c>
      <c r="W128" s="22" t="s">
        <v>6815</v>
      </c>
      <c r="X128" s="22" t="s">
        <v>6337</v>
      </c>
      <c r="Y128" s="22">
        <v>6</v>
      </c>
      <c r="Z128" s="22">
        <v>6</v>
      </c>
      <c r="AA128" s="22" t="s">
        <v>11</v>
      </c>
      <c r="AB128" s="22">
        <v>1</v>
      </c>
      <c r="AC128" s="22" t="s">
        <v>95</v>
      </c>
      <c r="AD128" s="22" t="s">
        <v>7764</v>
      </c>
      <c r="AE128" s="22" t="s">
        <v>1579</v>
      </c>
      <c r="AF128" s="22" t="s">
        <v>7760</v>
      </c>
      <c r="AG128" s="22" t="s">
        <v>7761</v>
      </c>
    </row>
    <row r="129" spans="1:33">
      <c r="A129" s="23" t="s">
        <v>1623</v>
      </c>
      <c r="B129" s="23" t="s">
        <v>452</v>
      </c>
      <c r="C129" s="23" t="s">
        <v>1623</v>
      </c>
      <c r="D129" s="23" t="s">
        <v>6970</v>
      </c>
      <c r="E129" s="23" t="s">
        <v>5372</v>
      </c>
      <c r="F129" s="23" t="s">
        <v>5403</v>
      </c>
      <c r="G129" s="23" t="s">
        <v>4449</v>
      </c>
      <c r="H129" s="23" t="s">
        <v>4450</v>
      </c>
      <c r="I129" s="23" t="s">
        <v>1544</v>
      </c>
      <c r="J129" s="23" t="s">
        <v>4451</v>
      </c>
      <c r="K129" s="23">
        <v>0</v>
      </c>
      <c r="L129" s="23" t="s">
        <v>5750</v>
      </c>
      <c r="M129" s="23" t="s">
        <v>11</v>
      </c>
      <c r="N129" s="23" t="s">
        <v>3036</v>
      </c>
      <c r="O129" s="23" t="s">
        <v>11</v>
      </c>
      <c r="P129" s="23" t="s">
        <v>11</v>
      </c>
      <c r="Q129" s="22" t="s">
        <v>1539</v>
      </c>
      <c r="R129" s="22" t="s">
        <v>842</v>
      </c>
      <c r="S129" s="22" t="s">
        <v>6970</v>
      </c>
      <c r="T129" s="22" t="s">
        <v>5579</v>
      </c>
      <c r="U129" s="22" t="s">
        <v>6295</v>
      </c>
      <c r="V129" s="22" t="s">
        <v>6296</v>
      </c>
      <c r="W129" s="22" t="s">
        <v>6296</v>
      </c>
      <c r="X129" s="22" t="s">
        <v>6295</v>
      </c>
      <c r="Y129" s="22">
        <v>7</v>
      </c>
      <c r="Z129" s="22">
        <v>7</v>
      </c>
      <c r="AA129" s="22" t="s">
        <v>11</v>
      </c>
      <c r="AB129" s="22">
        <v>1</v>
      </c>
      <c r="AC129" s="22" t="s">
        <v>85</v>
      </c>
      <c r="AD129" s="22" t="s">
        <v>7768</v>
      </c>
      <c r="AE129" s="22" t="s">
        <v>1579</v>
      </c>
      <c r="AF129" s="22" t="s">
        <v>7767</v>
      </c>
      <c r="AG129" s="22" t="s">
        <v>7767</v>
      </c>
    </row>
    <row r="130" spans="1:33">
      <c r="A130" s="23" t="s">
        <v>1623</v>
      </c>
      <c r="B130" s="23" t="s">
        <v>452</v>
      </c>
      <c r="C130" s="23" t="s">
        <v>1623</v>
      </c>
      <c r="D130" s="23" t="s">
        <v>6962</v>
      </c>
      <c r="E130" s="23" t="s">
        <v>5432</v>
      </c>
      <c r="F130" s="23" t="s">
        <v>5435</v>
      </c>
      <c r="G130" s="23" t="s">
        <v>4436</v>
      </c>
      <c r="H130" s="23" t="s">
        <v>4437</v>
      </c>
      <c r="I130" s="23" t="s">
        <v>13</v>
      </c>
      <c r="J130" s="23" t="s">
        <v>4438</v>
      </c>
      <c r="K130" s="23">
        <v>0</v>
      </c>
      <c r="L130" s="23" t="s">
        <v>5751</v>
      </c>
      <c r="M130" s="23" t="s">
        <v>11</v>
      </c>
      <c r="N130" s="23" t="s">
        <v>1651</v>
      </c>
      <c r="O130" s="23" t="s">
        <v>11</v>
      </c>
      <c r="P130" s="23" t="s">
        <v>11</v>
      </c>
      <c r="Q130" s="22" t="s">
        <v>1539</v>
      </c>
      <c r="R130" s="22" t="s">
        <v>21</v>
      </c>
      <c r="S130" s="22" t="s">
        <v>6962</v>
      </c>
      <c r="T130" s="22" t="s">
        <v>6299</v>
      </c>
      <c r="U130" s="22" t="s">
        <v>5569</v>
      </c>
      <c r="V130" s="22" t="s">
        <v>6815</v>
      </c>
      <c r="W130" s="22" t="s">
        <v>6815</v>
      </c>
      <c r="X130" s="22" t="s">
        <v>5569</v>
      </c>
      <c r="Y130" s="22">
        <v>6</v>
      </c>
      <c r="Z130" s="22">
        <v>6</v>
      </c>
      <c r="AA130" s="22" t="s">
        <v>11</v>
      </c>
      <c r="AB130" s="22">
        <v>1</v>
      </c>
      <c r="AC130" s="22" t="s">
        <v>96</v>
      </c>
      <c r="AD130" s="22" t="s">
        <v>7764</v>
      </c>
      <c r="AE130" s="22" t="s">
        <v>1579</v>
      </c>
      <c r="AF130" s="22" t="s">
        <v>7760</v>
      </c>
      <c r="AG130" s="22" t="s">
        <v>7761</v>
      </c>
    </row>
    <row r="131" spans="1:33">
      <c r="A131" s="23" t="s">
        <v>1623</v>
      </c>
      <c r="B131" s="23" t="s">
        <v>452</v>
      </c>
      <c r="C131" s="23" t="s">
        <v>1623</v>
      </c>
      <c r="D131" s="23" t="s">
        <v>6825</v>
      </c>
      <c r="E131" s="23" t="s">
        <v>5556</v>
      </c>
      <c r="F131" s="23" t="s">
        <v>7653</v>
      </c>
      <c r="G131" s="23" t="s">
        <v>4423</v>
      </c>
      <c r="H131" s="23" t="s">
        <v>4424</v>
      </c>
      <c r="I131" s="23" t="s">
        <v>14</v>
      </c>
      <c r="J131" s="23" t="s">
        <v>4154</v>
      </c>
      <c r="K131" s="23">
        <v>0</v>
      </c>
      <c r="L131" s="23" t="s">
        <v>5752</v>
      </c>
      <c r="M131" s="23" t="s">
        <v>11</v>
      </c>
      <c r="N131" s="23" t="s">
        <v>2664</v>
      </c>
      <c r="O131" s="23" t="s">
        <v>11</v>
      </c>
      <c r="P131" s="23" t="s">
        <v>11</v>
      </c>
      <c r="Q131" s="22" t="s">
        <v>1539</v>
      </c>
      <c r="R131" s="22" t="s">
        <v>20</v>
      </c>
      <c r="S131" s="22" t="s">
        <v>6825</v>
      </c>
      <c r="T131" s="22" t="s">
        <v>5569</v>
      </c>
      <c r="U131" s="22" t="s">
        <v>6299</v>
      </c>
      <c r="V131" s="22" t="s">
        <v>6815</v>
      </c>
      <c r="W131" s="22" t="s">
        <v>6299</v>
      </c>
      <c r="X131" s="22" t="s">
        <v>6815</v>
      </c>
      <c r="Y131" s="22">
        <v>3</v>
      </c>
      <c r="Z131" s="22">
        <v>6</v>
      </c>
      <c r="AA131" s="22" t="s">
        <v>11</v>
      </c>
      <c r="AB131" s="22">
        <v>1</v>
      </c>
      <c r="AC131" s="22" t="s">
        <v>89</v>
      </c>
      <c r="AD131" s="22" t="s">
        <v>7769</v>
      </c>
      <c r="AE131" s="22" t="s">
        <v>1579</v>
      </c>
      <c r="AF131" s="22" t="s">
        <v>7760</v>
      </c>
      <c r="AG131" s="22" t="s">
        <v>7761</v>
      </c>
    </row>
    <row r="132" spans="1:33">
      <c r="A132" s="23" t="s">
        <v>1623</v>
      </c>
      <c r="B132" s="23" t="s">
        <v>452</v>
      </c>
      <c r="C132" s="23" t="s">
        <v>1623</v>
      </c>
      <c r="D132" s="23" t="s">
        <v>6811</v>
      </c>
      <c r="E132" s="23" t="s">
        <v>5377</v>
      </c>
      <c r="F132" s="23" t="s">
        <v>5550</v>
      </c>
      <c r="G132" s="23" t="s">
        <v>4420</v>
      </c>
      <c r="H132" s="23" t="s">
        <v>4421</v>
      </c>
      <c r="I132" s="23" t="s">
        <v>14</v>
      </c>
      <c r="J132" s="23" t="s">
        <v>4422</v>
      </c>
      <c r="K132" s="23">
        <v>0</v>
      </c>
      <c r="L132" s="23" t="s">
        <v>5753</v>
      </c>
      <c r="M132" s="23" t="s">
        <v>11</v>
      </c>
      <c r="N132" s="23" t="s">
        <v>1661</v>
      </c>
      <c r="O132" s="23" t="s">
        <v>11</v>
      </c>
      <c r="P132" s="23" t="s">
        <v>11</v>
      </c>
      <c r="Q132" s="22" t="s">
        <v>1539</v>
      </c>
      <c r="R132" s="22" t="s">
        <v>21</v>
      </c>
      <c r="S132" s="22" t="s">
        <v>6811</v>
      </c>
      <c r="T132" s="22" t="s">
        <v>6337</v>
      </c>
      <c r="U132" s="22" t="s">
        <v>6334</v>
      </c>
      <c r="V132" s="22" t="s">
        <v>7765</v>
      </c>
      <c r="W132" s="22" t="s">
        <v>6334</v>
      </c>
      <c r="X132" s="22" t="s">
        <v>7765</v>
      </c>
      <c r="Y132" s="22">
        <v>3</v>
      </c>
      <c r="Z132" s="22">
        <v>6</v>
      </c>
      <c r="AA132" s="22" t="s">
        <v>11</v>
      </c>
      <c r="AB132" s="22">
        <v>1</v>
      </c>
      <c r="AC132" s="22" t="s">
        <v>92</v>
      </c>
      <c r="AD132" s="22" t="s">
        <v>7759</v>
      </c>
      <c r="AE132" s="22" t="s">
        <v>1579</v>
      </c>
      <c r="AF132" s="22" t="s">
        <v>7760</v>
      </c>
      <c r="AG132" s="22" t="s">
        <v>7761</v>
      </c>
    </row>
    <row r="133" spans="1:33">
      <c r="A133" s="23" t="s">
        <v>1623</v>
      </c>
      <c r="B133" s="23" t="s">
        <v>452</v>
      </c>
      <c r="C133" s="23" t="s">
        <v>1623</v>
      </c>
      <c r="D133" s="23" t="s">
        <v>6808</v>
      </c>
      <c r="E133" s="23" t="s">
        <v>5377</v>
      </c>
      <c r="F133" s="23" t="s">
        <v>7651</v>
      </c>
      <c r="G133" s="23" t="s">
        <v>4417</v>
      </c>
      <c r="H133" s="23" t="s">
        <v>4418</v>
      </c>
      <c r="I133" s="23" t="s">
        <v>10</v>
      </c>
      <c r="J133" s="23" t="s">
        <v>4419</v>
      </c>
      <c r="K133" s="23">
        <v>0</v>
      </c>
      <c r="L133" s="23" t="s">
        <v>5754</v>
      </c>
      <c r="M133" s="23" t="s">
        <v>11</v>
      </c>
      <c r="N133" s="23" t="s">
        <v>1651</v>
      </c>
      <c r="O133" s="23" t="s">
        <v>11</v>
      </c>
      <c r="P133" s="23" t="s">
        <v>11</v>
      </c>
      <c r="Q133" s="22" t="s">
        <v>1539</v>
      </c>
      <c r="R133" s="22" t="s">
        <v>20</v>
      </c>
      <c r="S133" s="22" t="s">
        <v>6808</v>
      </c>
      <c r="T133" s="22" t="s">
        <v>6299</v>
      </c>
      <c r="U133" s="22" t="s">
        <v>6320</v>
      </c>
      <c r="V133" s="22" t="s">
        <v>7765</v>
      </c>
      <c r="W133" s="22" t="s">
        <v>6320</v>
      </c>
      <c r="X133" s="22" t="s">
        <v>7765</v>
      </c>
      <c r="Y133" s="22">
        <v>3</v>
      </c>
      <c r="Z133" s="22">
        <v>6</v>
      </c>
      <c r="AA133" s="22" t="s">
        <v>11</v>
      </c>
      <c r="AB133" s="22">
        <v>1</v>
      </c>
      <c r="AC133" s="22" t="s">
        <v>90</v>
      </c>
      <c r="AD133" s="22" t="s">
        <v>7759</v>
      </c>
      <c r="AE133" s="22" t="s">
        <v>1579</v>
      </c>
      <c r="AF133" s="22" t="s">
        <v>7760</v>
      </c>
      <c r="AG133" s="22" t="s">
        <v>7761</v>
      </c>
    </row>
    <row r="134" spans="1:33">
      <c r="A134" s="23" t="s">
        <v>1623</v>
      </c>
      <c r="B134" s="23" t="s">
        <v>464</v>
      </c>
      <c r="C134" s="23" t="s">
        <v>1623</v>
      </c>
      <c r="D134" s="23" t="s">
        <v>6968</v>
      </c>
      <c r="E134" s="23" t="s">
        <v>7655</v>
      </c>
      <c r="F134" s="23" t="s">
        <v>5447</v>
      </c>
      <c r="G134" s="23" t="s">
        <v>4411</v>
      </c>
      <c r="H134" s="23" t="s">
        <v>4412</v>
      </c>
      <c r="I134" s="23" t="s">
        <v>1544</v>
      </c>
      <c r="J134" s="23" t="s">
        <v>4413</v>
      </c>
      <c r="K134" s="23">
        <v>0</v>
      </c>
      <c r="L134" s="23" t="s">
        <v>5755</v>
      </c>
      <c r="M134" s="23" t="s">
        <v>11</v>
      </c>
      <c r="N134" s="23" t="s">
        <v>1644</v>
      </c>
      <c r="O134" s="23" t="s">
        <v>11</v>
      </c>
      <c r="P134" s="23" t="s">
        <v>11</v>
      </c>
      <c r="Q134" s="22" t="s">
        <v>1539</v>
      </c>
      <c r="R134" s="22" t="s">
        <v>841</v>
      </c>
      <c r="S134" s="22" t="s">
        <v>6968</v>
      </c>
      <c r="T134" s="22" t="s">
        <v>5579</v>
      </c>
      <c r="U134" s="22" t="s">
        <v>11</v>
      </c>
      <c r="V134" s="22" t="s">
        <v>6296</v>
      </c>
      <c r="W134" s="22" t="s">
        <v>6296</v>
      </c>
      <c r="X134" s="22" t="s">
        <v>11</v>
      </c>
      <c r="Y134" s="22">
        <v>7</v>
      </c>
      <c r="Z134" s="22">
        <v>7</v>
      </c>
      <c r="AA134" s="22" t="s">
        <v>11</v>
      </c>
      <c r="AB134" s="22">
        <v>1</v>
      </c>
      <c r="AC134" s="22" t="s">
        <v>80</v>
      </c>
      <c r="AD134" s="22" t="s">
        <v>7764</v>
      </c>
      <c r="AE134" s="22" t="s">
        <v>5450</v>
      </c>
      <c r="AF134" s="22" t="s">
        <v>7767</v>
      </c>
      <c r="AG134" s="22" t="s">
        <v>7767</v>
      </c>
    </row>
    <row r="135" spans="1:33">
      <c r="A135" s="23" t="s">
        <v>1623</v>
      </c>
      <c r="B135" s="23" t="s">
        <v>461</v>
      </c>
      <c r="C135" s="23" t="s">
        <v>1623</v>
      </c>
      <c r="D135" s="23" t="s">
        <v>5538</v>
      </c>
      <c r="E135" s="23" t="s">
        <v>5491</v>
      </c>
      <c r="F135" s="23" t="s">
        <v>5394</v>
      </c>
      <c r="G135" s="23" t="s">
        <v>4405</v>
      </c>
      <c r="H135" s="23" t="s">
        <v>4406</v>
      </c>
      <c r="I135" s="23" t="s">
        <v>14</v>
      </c>
      <c r="J135" s="23" t="s">
        <v>2051</v>
      </c>
      <c r="K135" s="23">
        <v>0</v>
      </c>
      <c r="L135" s="23" t="s">
        <v>5756</v>
      </c>
      <c r="M135" s="23" t="s">
        <v>11</v>
      </c>
      <c r="N135" s="23" t="s">
        <v>1633</v>
      </c>
      <c r="O135" s="23" t="s">
        <v>11</v>
      </c>
      <c r="P135" s="23" t="s">
        <v>11</v>
      </c>
      <c r="Q135" s="22" t="s">
        <v>1539</v>
      </c>
      <c r="R135" s="22" t="s">
        <v>20</v>
      </c>
      <c r="S135" s="22" t="s">
        <v>5538</v>
      </c>
      <c r="T135" s="22" t="s">
        <v>6331</v>
      </c>
      <c r="U135" s="22" t="s">
        <v>2490</v>
      </c>
      <c r="V135" s="22" t="s">
        <v>6296</v>
      </c>
      <c r="W135" s="22" t="s">
        <v>2490</v>
      </c>
      <c r="X135" s="22" t="s">
        <v>6296</v>
      </c>
      <c r="Y135" s="22">
        <v>3</v>
      </c>
      <c r="Z135" s="22">
        <v>6</v>
      </c>
      <c r="AA135" s="22" t="s">
        <v>11</v>
      </c>
      <c r="AB135" s="22">
        <v>1</v>
      </c>
      <c r="AC135" s="22" t="s">
        <v>87</v>
      </c>
      <c r="AD135" s="22" t="s">
        <v>7766</v>
      </c>
      <c r="AE135" s="22" t="s">
        <v>5353</v>
      </c>
      <c r="AF135" s="22" t="s">
        <v>7760</v>
      </c>
      <c r="AG135" s="22" t="s">
        <v>7771</v>
      </c>
    </row>
    <row r="136" spans="1:33">
      <c r="A136" s="23" t="s">
        <v>1623</v>
      </c>
      <c r="B136" s="23" t="s">
        <v>452</v>
      </c>
      <c r="C136" s="23" t="s">
        <v>1623</v>
      </c>
      <c r="D136" s="23" t="s">
        <v>7007</v>
      </c>
      <c r="E136" s="23" t="s">
        <v>5625</v>
      </c>
      <c r="F136" s="23" t="s">
        <v>5403</v>
      </c>
      <c r="G136" s="23" t="s">
        <v>4402</v>
      </c>
      <c r="H136" s="23" t="s">
        <v>4403</v>
      </c>
      <c r="I136" s="23" t="s">
        <v>16</v>
      </c>
      <c r="J136" s="23" t="s">
        <v>4404</v>
      </c>
      <c r="K136" s="23">
        <v>0</v>
      </c>
      <c r="L136" s="23" t="s">
        <v>7116</v>
      </c>
      <c r="M136" s="23" t="s">
        <v>11</v>
      </c>
      <c r="N136" s="23" t="s">
        <v>1661</v>
      </c>
      <c r="O136" s="23" t="s">
        <v>11</v>
      </c>
      <c r="P136" s="23" t="s">
        <v>11</v>
      </c>
      <c r="Q136" s="22" t="s">
        <v>1539</v>
      </c>
      <c r="R136" s="22" t="s">
        <v>842</v>
      </c>
      <c r="S136" s="22" t="s">
        <v>7007</v>
      </c>
      <c r="T136" s="22" t="s">
        <v>5579</v>
      </c>
      <c r="U136" s="22" t="s">
        <v>6295</v>
      </c>
      <c r="V136" s="22" t="s">
        <v>6296</v>
      </c>
      <c r="W136" s="22" t="s">
        <v>6296</v>
      </c>
      <c r="X136" s="22" t="s">
        <v>6295</v>
      </c>
      <c r="Y136" s="22">
        <v>7</v>
      </c>
      <c r="Z136" s="22">
        <v>7</v>
      </c>
      <c r="AA136" s="22" t="s">
        <v>11</v>
      </c>
      <c r="AB136" s="22">
        <v>1</v>
      </c>
      <c r="AC136" s="22" t="s">
        <v>65</v>
      </c>
      <c r="AD136" s="22" t="s">
        <v>7766</v>
      </c>
      <c r="AE136" s="22" t="s">
        <v>1579</v>
      </c>
      <c r="AF136" s="22" t="s">
        <v>7760</v>
      </c>
      <c r="AG136" s="22" t="s">
        <v>889</v>
      </c>
    </row>
    <row r="137" spans="1:33">
      <c r="A137" s="23" t="s">
        <v>1623</v>
      </c>
      <c r="B137" s="23" t="s">
        <v>452</v>
      </c>
      <c r="C137" s="23" t="s">
        <v>1623</v>
      </c>
      <c r="D137" s="23" t="s">
        <v>6935</v>
      </c>
      <c r="E137" s="23" t="s">
        <v>5372</v>
      </c>
      <c r="F137" s="23" t="s">
        <v>5406</v>
      </c>
      <c r="G137" s="23" t="s">
        <v>4399</v>
      </c>
      <c r="H137" s="23" t="s">
        <v>4400</v>
      </c>
      <c r="I137" s="23" t="s">
        <v>10</v>
      </c>
      <c r="J137" s="23" t="s">
        <v>4401</v>
      </c>
      <c r="K137" s="23">
        <v>0</v>
      </c>
      <c r="L137" s="23" t="s">
        <v>5757</v>
      </c>
      <c r="M137" s="23" t="s">
        <v>11</v>
      </c>
      <c r="N137" s="23" t="s">
        <v>1651</v>
      </c>
      <c r="O137" s="23" t="s">
        <v>11</v>
      </c>
      <c r="P137" s="23" t="s">
        <v>11</v>
      </c>
      <c r="Q137" s="22" t="s">
        <v>1539</v>
      </c>
      <c r="R137" s="22" t="s">
        <v>20</v>
      </c>
      <c r="S137" s="22" t="s">
        <v>6935</v>
      </c>
      <c r="T137" s="22" t="s">
        <v>6337</v>
      </c>
      <c r="U137" s="22" t="s">
        <v>6334</v>
      </c>
      <c r="V137" s="22" t="s">
        <v>6815</v>
      </c>
      <c r="W137" s="22" t="s">
        <v>6334</v>
      </c>
      <c r="X137" s="22" t="s">
        <v>6815</v>
      </c>
      <c r="Y137" s="22">
        <v>3</v>
      </c>
      <c r="Z137" s="22">
        <v>6</v>
      </c>
      <c r="AA137" s="22" t="s">
        <v>11</v>
      </c>
      <c r="AB137" s="22">
        <v>1</v>
      </c>
      <c r="AC137" s="22" t="s">
        <v>89</v>
      </c>
      <c r="AD137" s="22" t="s">
        <v>7768</v>
      </c>
      <c r="AE137" s="22" t="s">
        <v>1579</v>
      </c>
      <c r="AF137" s="22" t="s">
        <v>7760</v>
      </c>
      <c r="AG137" s="22" t="s">
        <v>7761</v>
      </c>
    </row>
    <row r="138" spans="1:33">
      <c r="A138" s="23" t="s">
        <v>1623</v>
      </c>
      <c r="B138" s="23" t="s">
        <v>452</v>
      </c>
      <c r="C138" s="23" t="s">
        <v>1623</v>
      </c>
      <c r="D138" s="23" t="s">
        <v>5554</v>
      </c>
      <c r="E138" s="23" t="s">
        <v>5372</v>
      </c>
      <c r="F138" s="23" t="s">
        <v>5381</v>
      </c>
      <c r="G138" s="23" t="s">
        <v>4387</v>
      </c>
      <c r="H138" s="23" t="s">
        <v>4388</v>
      </c>
      <c r="I138" s="23" t="s">
        <v>10</v>
      </c>
      <c r="J138" s="23" t="s">
        <v>4389</v>
      </c>
      <c r="K138" s="23">
        <v>0</v>
      </c>
      <c r="L138" s="23" t="s">
        <v>5758</v>
      </c>
      <c r="M138" s="23" t="s">
        <v>11</v>
      </c>
      <c r="N138" s="23" t="s">
        <v>1651</v>
      </c>
      <c r="O138" s="23" t="s">
        <v>11</v>
      </c>
      <c r="P138" s="23" t="s">
        <v>11</v>
      </c>
      <c r="Q138" s="22" t="s">
        <v>1539</v>
      </c>
      <c r="R138" s="22" t="s">
        <v>842</v>
      </c>
      <c r="S138" s="22" t="s">
        <v>5554</v>
      </c>
      <c r="T138" s="22" t="s">
        <v>2490</v>
      </c>
      <c r="U138" s="22" t="s">
        <v>6346</v>
      </c>
      <c r="V138" s="22" t="s">
        <v>6296</v>
      </c>
      <c r="W138" s="22" t="s">
        <v>6296</v>
      </c>
      <c r="X138" s="22" t="s">
        <v>6346</v>
      </c>
      <c r="Y138" s="22">
        <v>7</v>
      </c>
      <c r="Z138" s="22">
        <v>7</v>
      </c>
      <c r="AA138" s="22" t="s">
        <v>11</v>
      </c>
      <c r="AB138" s="22">
        <v>1</v>
      </c>
      <c r="AC138" s="22" t="s">
        <v>82</v>
      </c>
      <c r="AD138" s="22" t="s">
        <v>7768</v>
      </c>
      <c r="AE138" s="22" t="s">
        <v>1579</v>
      </c>
      <c r="AF138" s="22" t="s">
        <v>7760</v>
      </c>
      <c r="AG138" s="22" t="s">
        <v>7761</v>
      </c>
    </row>
    <row r="139" spans="1:33">
      <c r="A139" s="23" t="s">
        <v>1623</v>
      </c>
      <c r="B139" s="23" t="s">
        <v>452</v>
      </c>
      <c r="C139" s="23" t="s">
        <v>1623</v>
      </c>
      <c r="D139" s="23" t="s">
        <v>6821</v>
      </c>
      <c r="E139" s="23" t="s">
        <v>5556</v>
      </c>
      <c r="F139" s="23" t="s">
        <v>5370</v>
      </c>
      <c r="G139" s="23" t="s">
        <v>4384</v>
      </c>
      <c r="H139" s="23" t="s">
        <v>4385</v>
      </c>
      <c r="I139" s="23" t="s">
        <v>18</v>
      </c>
      <c r="J139" s="23" t="s">
        <v>4386</v>
      </c>
      <c r="K139" s="23">
        <v>0</v>
      </c>
      <c r="L139" s="23" t="s">
        <v>5759</v>
      </c>
      <c r="M139" s="23" t="s">
        <v>11</v>
      </c>
      <c r="N139" s="23" t="s">
        <v>1741</v>
      </c>
      <c r="O139" s="23" t="s">
        <v>11</v>
      </c>
      <c r="P139" s="23" t="s">
        <v>11</v>
      </c>
      <c r="Q139" s="22" t="s">
        <v>1539</v>
      </c>
      <c r="R139" s="22" t="s">
        <v>21</v>
      </c>
      <c r="S139" s="22" t="s">
        <v>6821</v>
      </c>
      <c r="T139" s="22" t="s">
        <v>6354</v>
      </c>
      <c r="U139" s="22" t="s">
        <v>6337</v>
      </c>
      <c r="V139" s="22" t="s">
        <v>6815</v>
      </c>
      <c r="W139" s="22" t="s">
        <v>6815</v>
      </c>
      <c r="X139" s="22" t="s">
        <v>6337</v>
      </c>
      <c r="Y139" s="22">
        <v>6</v>
      </c>
      <c r="Z139" s="22">
        <v>6</v>
      </c>
      <c r="AA139" s="22" t="s">
        <v>11</v>
      </c>
      <c r="AB139" s="22">
        <v>1</v>
      </c>
      <c r="AC139" s="22" t="s">
        <v>141</v>
      </c>
      <c r="AD139" s="22" t="s">
        <v>7769</v>
      </c>
      <c r="AE139" s="22" t="s">
        <v>1579</v>
      </c>
      <c r="AF139" s="22" t="s">
        <v>7770</v>
      </c>
      <c r="AG139" s="22" t="s">
        <v>7770</v>
      </c>
    </row>
    <row r="140" spans="1:33">
      <c r="A140" s="23" t="s">
        <v>1623</v>
      </c>
      <c r="B140" s="23" t="s">
        <v>5445</v>
      </c>
      <c r="C140" s="23" t="s">
        <v>1623</v>
      </c>
      <c r="D140" s="23" t="s">
        <v>5444</v>
      </c>
      <c r="E140" s="23" t="s">
        <v>11</v>
      </c>
      <c r="F140" s="23" t="s">
        <v>11</v>
      </c>
      <c r="G140" s="23" t="s">
        <v>4375</v>
      </c>
      <c r="H140" s="23" t="s">
        <v>4376</v>
      </c>
      <c r="I140" s="23" t="s">
        <v>1657</v>
      </c>
      <c r="J140" s="23" t="s">
        <v>4377</v>
      </c>
      <c r="K140" s="23">
        <v>0</v>
      </c>
      <c r="L140" s="23" t="s">
        <v>11</v>
      </c>
      <c r="M140" s="23" t="s">
        <v>11</v>
      </c>
      <c r="N140" s="23" t="s">
        <v>2203</v>
      </c>
      <c r="O140" s="23" t="s">
        <v>11</v>
      </c>
      <c r="P140" s="23" t="s">
        <v>11</v>
      </c>
      <c r="Q140" s="22" t="s">
        <v>5444</v>
      </c>
      <c r="R140" s="22" t="s">
        <v>5444</v>
      </c>
      <c r="S140" s="22" t="s">
        <v>5444</v>
      </c>
      <c r="T140" s="22" t="s">
        <v>11</v>
      </c>
      <c r="U140" s="22" t="s">
        <v>11</v>
      </c>
      <c r="V140" s="22" t="s">
        <v>11</v>
      </c>
      <c r="W140" s="22" t="s">
        <v>11</v>
      </c>
      <c r="X140" s="22" t="s">
        <v>11</v>
      </c>
      <c r="Y140" s="22">
        <v>0</v>
      </c>
      <c r="Z140" s="22">
        <v>0</v>
      </c>
      <c r="AA140" s="22" t="s">
        <v>11</v>
      </c>
      <c r="AB140" s="22">
        <v>1</v>
      </c>
      <c r="AC140" s="22" t="s">
        <v>5444</v>
      </c>
      <c r="AD140" s="22" t="s">
        <v>11</v>
      </c>
      <c r="AE140" s="22" t="s">
        <v>11</v>
      </c>
      <c r="AF140" s="22" t="s">
        <v>7770</v>
      </c>
      <c r="AG140" s="22" t="s">
        <v>7770</v>
      </c>
    </row>
    <row r="141" spans="1:33">
      <c r="A141" s="23" t="s">
        <v>1623</v>
      </c>
      <c r="B141" s="23" t="s">
        <v>461</v>
      </c>
      <c r="C141" s="23" t="s">
        <v>1623</v>
      </c>
      <c r="D141" s="23" t="s">
        <v>6784</v>
      </c>
      <c r="E141" s="23" t="s">
        <v>7649</v>
      </c>
      <c r="F141" s="23" t="s">
        <v>5360</v>
      </c>
      <c r="G141" s="23" t="s">
        <v>4355</v>
      </c>
      <c r="H141" s="23" t="s">
        <v>4356</v>
      </c>
      <c r="I141" s="23" t="s">
        <v>14</v>
      </c>
      <c r="J141" s="23" t="s">
        <v>4357</v>
      </c>
      <c r="K141" s="23">
        <v>0</v>
      </c>
      <c r="L141" s="23" t="s">
        <v>5760</v>
      </c>
      <c r="M141" s="23" t="s">
        <v>11</v>
      </c>
      <c r="N141" s="23" t="s">
        <v>1574</v>
      </c>
      <c r="O141" s="23" t="s">
        <v>11</v>
      </c>
      <c r="P141" s="23" t="s">
        <v>11</v>
      </c>
      <c r="Q141" s="22" t="s">
        <v>1539</v>
      </c>
      <c r="R141" s="22" t="s">
        <v>20</v>
      </c>
      <c r="S141" s="22" t="s">
        <v>6784</v>
      </c>
      <c r="T141" s="22" t="s">
        <v>6320</v>
      </c>
      <c r="U141" s="22" t="s">
        <v>6334</v>
      </c>
      <c r="V141" s="22" t="s">
        <v>7765</v>
      </c>
      <c r="W141" s="22" t="s">
        <v>6334</v>
      </c>
      <c r="X141" s="22" t="s">
        <v>7765</v>
      </c>
      <c r="Y141" s="22">
        <v>3</v>
      </c>
      <c r="Z141" s="22">
        <v>6</v>
      </c>
      <c r="AA141" s="22" t="s">
        <v>11</v>
      </c>
      <c r="AB141" s="22">
        <v>1</v>
      </c>
      <c r="AC141" s="22" t="s">
        <v>90</v>
      </c>
      <c r="AD141" s="22" t="s">
        <v>7776</v>
      </c>
      <c r="AE141" s="22" t="s">
        <v>5353</v>
      </c>
      <c r="AF141" s="22" t="s">
        <v>7760</v>
      </c>
      <c r="AG141" s="22" t="s">
        <v>7771</v>
      </c>
    </row>
    <row r="142" spans="1:33">
      <c r="A142" s="23" t="s">
        <v>1623</v>
      </c>
      <c r="B142" s="23" t="s">
        <v>452</v>
      </c>
      <c r="C142" s="23" t="s">
        <v>1623</v>
      </c>
      <c r="D142" s="23" t="s">
        <v>5380</v>
      </c>
      <c r="E142" s="23" t="s">
        <v>5367</v>
      </c>
      <c r="F142" s="23" t="s">
        <v>5381</v>
      </c>
      <c r="G142" s="23" t="s">
        <v>4346</v>
      </c>
      <c r="H142" s="23" t="s">
        <v>4347</v>
      </c>
      <c r="I142" s="23" t="s">
        <v>1544</v>
      </c>
      <c r="J142" s="23" t="s">
        <v>4348</v>
      </c>
      <c r="K142" s="23">
        <v>0</v>
      </c>
      <c r="L142" s="23" t="s">
        <v>5761</v>
      </c>
      <c r="M142" s="23" t="s">
        <v>11</v>
      </c>
      <c r="N142" s="23" t="s">
        <v>4349</v>
      </c>
      <c r="O142" s="23" t="s">
        <v>11</v>
      </c>
      <c r="P142" s="23" t="s">
        <v>11</v>
      </c>
      <c r="Q142" s="22" t="s">
        <v>1539</v>
      </c>
      <c r="R142" s="22" t="s">
        <v>842</v>
      </c>
      <c r="S142" s="22" t="s">
        <v>5380</v>
      </c>
      <c r="T142" s="22" t="s">
        <v>2490</v>
      </c>
      <c r="U142" s="22" t="s">
        <v>6346</v>
      </c>
      <c r="V142" s="22" t="s">
        <v>6296</v>
      </c>
      <c r="W142" s="22" t="s">
        <v>6296</v>
      </c>
      <c r="X142" s="22" t="s">
        <v>6346</v>
      </c>
      <c r="Y142" s="22">
        <v>7</v>
      </c>
      <c r="Z142" s="22">
        <v>7</v>
      </c>
      <c r="AA142" s="22" t="s">
        <v>11</v>
      </c>
      <c r="AB142" s="22">
        <v>1</v>
      </c>
      <c r="AC142" s="22" t="s">
        <v>83</v>
      </c>
      <c r="AD142" s="22" t="s">
        <v>7764</v>
      </c>
      <c r="AE142" s="22" t="s">
        <v>1579</v>
      </c>
      <c r="AF142" s="22" t="s">
        <v>7767</v>
      </c>
      <c r="AG142" s="22" t="s">
        <v>7767</v>
      </c>
    </row>
    <row r="143" spans="1:33">
      <c r="A143" s="23" t="s">
        <v>1623</v>
      </c>
      <c r="B143" s="23" t="s">
        <v>452</v>
      </c>
      <c r="C143" s="23" t="s">
        <v>1623</v>
      </c>
      <c r="D143" s="23" t="s">
        <v>6932</v>
      </c>
      <c r="E143" s="23" t="s">
        <v>5556</v>
      </c>
      <c r="F143" s="23" t="s">
        <v>7660</v>
      </c>
      <c r="G143" s="23" t="s">
        <v>4333</v>
      </c>
      <c r="H143" s="23" t="s">
        <v>4334</v>
      </c>
      <c r="I143" s="23" t="s">
        <v>14</v>
      </c>
      <c r="J143" s="23" t="s">
        <v>4335</v>
      </c>
      <c r="K143" s="23">
        <v>0</v>
      </c>
      <c r="L143" s="23" t="s">
        <v>5762</v>
      </c>
      <c r="M143" s="23" t="s">
        <v>11</v>
      </c>
      <c r="N143" s="23" t="s">
        <v>1768</v>
      </c>
      <c r="O143" s="23" t="s">
        <v>11</v>
      </c>
      <c r="P143" s="23" t="s">
        <v>11</v>
      </c>
      <c r="Q143" s="22" t="s">
        <v>1539</v>
      </c>
      <c r="R143" s="22" t="s">
        <v>20</v>
      </c>
      <c r="S143" s="22" t="s">
        <v>6932</v>
      </c>
      <c r="T143" s="22" t="s">
        <v>6295</v>
      </c>
      <c r="U143" s="22" t="s">
        <v>6308</v>
      </c>
      <c r="V143" s="22" t="s">
        <v>6296</v>
      </c>
      <c r="W143" s="22" t="s">
        <v>6296</v>
      </c>
      <c r="X143" s="22" t="s">
        <v>6308</v>
      </c>
      <c r="Y143" s="22">
        <v>7</v>
      </c>
      <c r="Z143" s="22">
        <v>7</v>
      </c>
      <c r="AA143" s="22" t="s">
        <v>11</v>
      </c>
      <c r="AB143" s="22">
        <v>1</v>
      </c>
      <c r="AC143" s="22" t="s">
        <v>87</v>
      </c>
      <c r="AD143" s="22" t="s">
        <v>7769</v>
      </c>
      <c r="AE143" s="22" t="s">
        <v>1579</v>
      </c>
      <c r="AF143" s="22" t="s">
        <v>7760</v>
      </c>
      <c r="AG143" s="22" t="s">
        <v>7761</v>
      </c>
    </row>
    <row r="144" spans="1:33">
      <c r="A144" s="23" t="s">
        <v>1623</v>
      </c>
      <c r="B144" s="23" t="s">
        <v>452</v>
      </c>
      <c r="C144" s="23" t="s">
        <v>1623</v>
      </c>
      <c r="D144" s="23" t="s">
        <v>7007</v>
      </c>
      <c r="E144" s="23" t="s">
        <v>5625</v>
      </c>
      <c r="F144" s="23" t="s">
        <v>5403</v>
      </c>
      <c r="G144" s="23" t="s">
        <v>4331</v>
      </c>
      <c r="H144" s="23" t="s">
        <v>4332</v>
      </c>
      <c r="I144" s="23" t="s">
        <v>16</v>
      </c>
      <c r="J144" s="23" t="s">
        <v>1696</v>
      </c>
      <c r="K144" s="23">
        <v>0</v>
      </c>
      <c r="L144" s="23" t="s">
        <v>7113</v>
      </c>
      <c r="M144" s="23" t="s">
        <v>11</v>
      </c>
      <c r="N144" s="23" t="s">
        <v>1651</v>
      </c>
      <c r="O144" s="23" t="s">
        <v>11</v>
      </c>
      <c r="P144" s="23" t="s">
        <v>11</v>
      </c>
      <c r="Q144" s="22" t="s">
        <v>1539</v>
      </c>
      <c r="R144" s="22" t="s">
        <v>842</v>
      </c>
      <c r="S144" s="22" t="s">
        <v>7007</v>
      </c>
      <c r="T144" s="22" t="s">
        <v>5579</v>
      </c>
      <c r="U144" s="22" t="s">
        <v>6295</v>
      </c>
      <c r="V144" s="22" t="s">
        <v>6296</v>
      </c>
      <c r="W144" s="22" t="s">
        <v>6296</v>
      </c>
      <c r="X144" s="22" t="s">
        <v>6295</v>
      </c>
      <c r="Y144" s="22">
        <v>7</v>
      </c>
      <c r="Z144" s="22">
        <v>7</v>
      </c>
      <c r="AA144" s="22" t="s">
        <v>11</v>
      </c>
      <c r="AB144" s="22">
        <v>1</v>
      </c>
      <c r="AC144" s="22" t="s">
        <v>65</v>
      </c>
      <c r="AD144" s="22" t="s">
        <v>7766</v>
      </c>
      <c r="AE144" s="22" t="s">
        <v>1579</v>
      </c>
      <c r="AF144" s="22" t="s">
        <v>7760</v>
      </c>
      <c r="AG144" s="22" t="s">
        <v>889</v>
      </c>
    </row>
    <row r="145" spans="1:33">
      <c r="A145" s="23" t="s">
        <v>1623</v>
      </c>
      <c r="B145" s="23" t="s">
        <v>1175</v>
      </c>
      <c r="C145" s="23" t="s">
        <v>1623</v>
      </c>
      <c r="D145" s="23" t="s">
        <v>5566</v>
      </c>
      <c r="E145" s="23" t="s">
        <v>5466</v>
      </c>
      <c r="F145" s="23" t="s">
        <v>5567</v>
      </c>
      <c r="G145" s="23" t="s">
        <v>4324</v>
      </c>
      <c r="H145" s="23" t="s">
        <v>4325</v>
      </c>
      <c r="I145" s="23" t="s">
        <v>13</v>
      </c>
      <c r="J145" s="23" t="s">
        <v>4326</v>
      </c>
      <c r="K145" s="23">
        <v>0</v>
      </c>
      <c r="L145" s="23" t="s">
        <v>5763</v>
      </c>
      <c r="M145" s="205" t="s">
        <v>11</v>
      </c>
      <c r="N145" s="23" t="s">
        <v>1651</v>
      </c>
      <c r="O145" s="23" t="s">
        <v>11</v>
      </c>
      <c r="P145" s="23" t="s">
        <v>11</v>
      </c>
      <c r="Q145" s="22" t="s">
        <v>1539</v>
      </c>
      <c r="R145" s="22" t="s">
        <v>21</v>
      </c>
      <c r="S145" s="22" t="s">
        <v>5566</v>
      </c>
      <c r="T145" s="22" t="s">
        <v>6299</v>
      </c>
      <c r="U145" s="22" t="s">
        <v>6337</v>
      </c>
      <c r="V145" s="22" t="s">
        <v>7777</v>
      </c>
      <c r="W145" s="22" t="s">
        <v>7777</v>
      </c>
      <c r="X145" s="22" t="s">
        <v>6337</v>
      </c>
      <c r="Y145" s="22">
        <v>5</v>
      </c>
      <c r="Z145" s="22">
        <v>5</v>
      </c>
      <c r="AA145" s="22" t="s">
        <v>7758</v>
      </c>
      <c r="AB145" s="22">
        <v>1</v>
      </c>
      <c r="AC145" s="22" t="s">
        <v>94</v>
      </c>
      <c r="AD145" s="22" t="s">
        <v>7766</v>
      </c>
      <c r="AE145" s="22" t="s">
        <v>1579</v>
      </c>
      <c r="AF145" s="22" t="s">
        <v>7760</v>
      </c>
      <c r="AG145" s="22" t="s">
        <v>889</v>
      </c>
    </row>
    <row r="146" spans="1:33">
      <c r="A146" s="23" t="s">
        <v>1623</v>
      </c>
      <c r="B146" s="23" t="s">
        <v>1175</v>
      </c>
      <c r="C146" s="23" t="s">
        <v>1623</v>
      </c>
      <c r="D146" s="23" t="s">
        <v>6793</v>
      </c>
      <c r="E146" s="23" t="s">
        <v>5466</v>
      </c>
      <c r="F146" s="23" t="s">
        <v>7648</v>
      </c>
      <c r="G146" s="23" t="s">
        <v>4324</v>
      </c>
      <c r="H146" s="23" t="s">
        <v>4325</v>
      </c>
      <c r="I146" s="23" t="s">
        <v>13</v>
      </c>
      <c r="J146" s="23" t="s">
        <v>4326</v>
      </c>
      <c r="K146" s="23">
        <v>0</v>
      </c>
      <c r="L146" s="23" t="s">
        <v>5763</v>
      </c>
      <c r="M146" s="201" t="s">
        <v>7702</v>
      </c>
      <c r="N146" s="23" t="s">
        <v>1651</v>
      </c>
      <c r="O146" s="23" t="s">
        <v>11</v>
      </c>
      <c r="P146" s="23" t="s">
        <v>11</v>
      </c>
      <c r="Q146" s="22" t="s">
        <v>7762</v>
      </c>
      <c r="R146" s="22" t="s">
        <v>7762</v>
      </c>
      <c r="S146" s="22" t="s">
        <v>6793</v>
      </c>
      <c r="T146" s="22" t="s">
        <v>6299</v>
      </c>
      <c r="U146" s="22" t="s">
        <v>6337</v>
      </c>
      <c r="V146" s="22" t="s">
        <v>7765</v>
      </c>
      <c r="W146" s="22" t="s">
        <v>6337</v>
      </c>
      <c r="X146" s="22" t="s">
        <v>7765</v>
      </c>
      <c r="Y146" s="22">
        <v>3</v>
      </c>
      <c r="Z146" s="22">
        <v>6</v>
      </c>
      <c r="AA146" s="22" t="s">
        <v>7758</v>
      </c>
      <c r="AB146" s="22">
        <v>2</v>
      </c>
      <c r="AC146" s="22" t="s">
        <v>96</v>
      </c>
      <c r="AD146" s="22" t="s">
        <v>7766</v>
      </c>
      <c r="AE146" s="22" t="s">
        <v>1579</v>
      </c>
      <c r="AF146" s="22" t="s">
        <v>7760</v>
      </c>
      <c r="AG146" s="22" t="s">
        <v>889</v>
      </c>
    </row>
    <row r="147" spans="1:33">
      <c r="A147" s="23" t="s">
        <v>1623</v>
      </c>
      <c r="B147" s="23" t="s">
        <v>452</v>
      </c>
      <c r="C147" s="23" t="s">
        <v>1623</v>
      </c>
      <c r="D147" s="23" t="s">
        <v>5544</v>
      </c>
      <c r="E147" s="23" t="s">
        <v>5377</v>
      </c>
      <c r="F147" s="23" t="s">
        <v>5545</v>
      </c>
      <c r="G147" s="23" t="s">
        <v>4316</v>
      </c>
      <c r="H147" s="23" t="s">
        <v>4317</v>
      </c>
      <c r="I147" s="23" t="s">
        <v>13</v>
      </c>
      <c r="J147" s="23" t="s">
        <v>4318</v>
      </c>
      <c r="K147" s="23">
        <v>0</v>
      </c>
      <c r="L147" s="23" t="s">
        <v>5764</v>
      </c>
      <c r="M147" s="23" t="s">
        <v>11</v>
      </c>
      <c r="N147" s="23" t="s">
        <v>3271</v>
      </c>
      <c r="O147" s="23" t="s">
        <v>11</v>
      </c>
      <c r="P147" s="23" t="s">
        <v>11</v>
      </c>
      <c r="Q147" s="22" t="s">
        <v>1539</v>
      </c>
      <c r="R147" s="22" t="s">
        <v>21</v>
      </c>
      <c r="S147" s="22" t="s">
        <v>5544</v>
      </c>
      <c r="T147" s="22" t="s">
        <v>6315</v>
      </c>
      <c r="U147" s="22" t="s">
        <v>6320</v>
      </c>
      <c r="V147" s="22" t="s">
        <v>6815</v>
      </c>
      <c r="W147" s="22" t="s">
        <v>6320</v>
      </c>
      <c r="X147" s="22" t="s">
        <v>6815</v>
      </c>
      <c r="Y147" s="22">
        <v>3</v>
      </c>
      <c r="Z147" s="22">
        <v>6</v>
      </c>
      <c r="AA147" s="22" t="s">
        <v>11</v>
      </c>
      <c r="AB147" s="22">
        <v>1</v>
      </c>
      <c r="AC147" s="22" t="s">
        <v>94</v>
      </c>
      <c r="AD147" s="22" t="s">
        <v>7759</v>
      </c>
      <c r="AE147" s="22" t="s">
        <v>1579</v>
      </c>
      <c r="AF147" s="22" t="s">
        <v>7760</v>
      </c>
      <c r="AG147" s="22" t="s">
        <v>7761</v>
      </c>
    </row>
    <row r="148" spans="1:33">
      <c r="A148" s="23" t="s">
        <v>1623</v>
      </c>
      <c r="B148" s="23" t="s">
        <v>5445</v>
      </c>
      <c r="C148" s="23" t="s">
        <v>1623</v>
      </c>
      <c r="D148" s="23" t="s">
        <v>5444</v>
      </c>
      <c r="E148" s="23" t="s">
        <v>11</v>
      </c>
      <c r="F148" s="23" t="s">
        <v>11</v>
      </c>
      <c r="G148" s="23" t="s">
        <v>4307</v>
      </c>
      <c r="H148" s="23" t="s">
        <v>4308</v>
      </c>
      <c r="I148" s="23" t="s">
        <v>1657</v>
      </c>
      <c r="J148" s="23" t="s">
        <v>4309</v>
      </c>
      <c r="K148" s="23">
        <v>0</v>
      </c>
      <c r="L148" s="23" t="s">
        <v>11</v>
      </c>
      <c r="M148" s="23" t="s">
        <v>11</v>
      </c>
      <c r="N148" s="23" t="s">
        <v>1670</v>
      </c>
      <c r="O148" s="23" t="s">
        <v>11</v>
      </c>
      <c r="P148" s="23" t="s">
        <v>11</v>
      </c>
      <c r="Q148" s="22" t="s">
        <v>5444</v>
      </c>
      <c r="R148" s="22" t="s">
        <v>5444</v>
      </c>
      <c r="S148" s="22" t="s">
        <v>5444</v>
      </c>
      <c r="T148" s="22" t="s">
        <v>11</v>
      </c>
      <c r="U148" s="22" t="s">
        <v>11</v>
      </c>
      <c r="V148" s="22" t="s">
        <v>11</v>
      </c>
      <c r="W148" s="22" t="s">
        <v>11</v>
      </c>
      <c r="X148" s="22" t="s">
        <v>11</v>
      </c>
      <c r="Y148" s="22">
        <v>0</v>
      </c>
      <c r="Z148" s="22">
        <v>0</v>
      </c>
      <c r="AA148" s="22" t="s">
        <v>11</v>
      </c>
      <c r="AB148" s="22">
        <v>1</v>
      </c>
      <c r="AC148" s="22" t="s">
        <v>5444</v>
      </c>
      <c r="AD148" s="22" t="s">
        <v>11</v>
      </c>
      <c r="AE148" s="22" t="s">
        <v>11</v>
      </c>
      <c r="AF148" s="22" t="s">
        <v>7770</v>
      </c>
      <c r="AG148" s="22" t="s">
        <v>7770</v>
      </c>
    </row>
    <row r="149" spans="1:33">
      <c r="A149" s="23" t="s">
        <v>1623</v>
      </c>
      <c r="B149" s="23" t="s">
        <v>452</v>
      </c>
      <c r="C149" s="23" t="s">
        <v>1623</v>
      </c>
      <c r="D149" s="23" t="s">
        <v>6935</v>
      </c>
      <c r="E149" s="23" t="s">
        <v>5372</v>
      </c>
      <c r="F149" s="23" t="s">
        <v>5406</v>
      </c>
      <c r="G149" s="23" t="s">
        <v>4302</v>
      </c>
      <c r="H149" s="23" t="s">
        <v>4303</v>
      </c>
      <c r="I149" s="23" t="s">
        <v>12</v>
      </c>
      <c r="J149" s="23" t="s">
        <v>4304</v>
      </c>
      <c r="K149" s="23">
        <v>0</v>
      </c>
      <c r="L149" s="23" t="s">
        <v>5765</v>
      </c>
      <c r="M149" s="23" t="s">
        <v>11</v>
      </c>
      <c r="N149" s="23" t="s">
        <v>1661</v>
      </c>
      <c r="O149" s="23" t="s">
        <v>11</v>
      </c>
      <c r="P149" s="23" t="s">
        <v>11</v>
      </c>
      <c r="Q149" s="22" t="s">
        <v>1539</v>
      </c>
      <c r="R149" s="22" t="s">
        <v>20</v>
      </c>
      <c r="S149" s="22" t="s">
        <v>6935</v>
      </c>
      <c r="T149" s="22" t="s">
        <v>6337</v>
      </c>
      <c r="U149" s="22" t="s">
        <v>6334</v>
      </c>
      <c r="V149" s="22" t="s">
        <v>6815</v>
      </c>
      <c r="W149" s="22" t="s">
        <v>6334</v>
      </c>
      <c r="X149" s="22" t="s">
        <v>6815</v>
      </c>
      <c r="Y149" s="22">
        <v>3</v>
      </c>
      <c r="Z149" s="22">
        <v>6</v>
      </c>
      <c r="AA149" s="22" t="s">
        <v>11</v>
      </c>
      <c r="AB149" s="22">
        <v>1</v>
      </c>
      <c r="AC149" s="22" t="s">
        <v>89</v>
      </c>
      <c r="AD149" s="22" t="s">
        <v>7768</v>
      </c>
      <c r="AE149" s="22" t="s">
        <v>1579</v>
      </c>
      <c r="AF149" s="22" t="s">
        <v>7760</v>
      </c>
      <c r="AG149" s="22" t="s">
        <v>7761</v>
      </c>
    </row>
    <row r="150" spans="1:33">
      <c r="A150" s="23" t="s">
        <v>1623</v>
      </c>
      <c r="B150" s="23" t="s">
        <v>5348</v>
      </c>
      <c r="C150" s="23" t="s">
        <v>1623</v>
      </c>
      <c r="D150" s="23" t="s">
        <v>1578</v>
      </c>
      <c r="E150" s="23" t="s">
        <v>11</v>
      </c>
      <c r="F150" s="23" t="s">
        <v>11</v>
      </c>
      <c r="G150" s="23" t="s">
        <v>4287</v>
      </c>
      <c r="H150" s="23" t="s">
        <v>4288</v>
      </c>
      <c r="I150" s="23" t="s">
        <v>12</v>
      </c>
      <c r="J150" s="23" t="s">
        <v>4289</v>
      </c>
      <c r="K150" s="23">
        <v>0</v>
      </c>
      <c r="L150" s="23" t="s">
        <v>5766</v>
      </c>
      <c r="M150" s="23" t="s">
        <v>11</v>
      </c>
      <c r="N150" s="23" t="s">
        <v>1729</v>
      </c>
      <c r="O150" s="23" t="s">
        <v>11</v>
      </c>
      <c r="P150" s="23" t="s">
        <v>11</v>
      </c>
      <c r="Q150" s="22" t="s">
        <v>1578</v>
      </c>
      <c r="R150" s="22" t="s">
        <v>1578</v>
      </c>
      <c r="S150" s="22" t="s">
        <v>1578</v>
      </c>
      <c r="T150" s="22" t="s">
        <v>11</v>
      </c>
      <c r="U150" s="22" t="s">
        <v>11</v>
      </c>
      <c r="V150" s="22" t="s">
        <v>11</v>
      </c>
      <c r="W150" s="22" t="s">
        <v>11</v>
      </c>
      <c r="X150" s="22" t="s">
        <v>11</v>
      </c>
      <c r="Y150" s="22">
        <v>0</v>
      </c>
      <c r="Z150" s="22">
        <v>0</v>
      </c>
      <c r="AA150" s="22" t="s">
        <v>11</v>
      </c>
      <c r="AB150" s="22">
        <v>1</v>
      </c>
      <c r="AC150" s="22" t="s">
        <v>1578</v>
      </c>
      <c r="AD150" s="22" t="s">
        <v>11</v>
      </c>
      <c r="AE150" s="22" t="s">
        <v>11</v>
      </c>
      <c r="AF150" s="22" t="s">
        <v>7760</v>
      </c>
      <c r="AG150" s="22" t="s">
        <v>7779</v>
      </c>
    </row>
    <row r="151" spans="1:33">
      <c r="A151" s="23" t="s">
        <v>1623</v>
      </c>
      <c r="B151" s="23" t="s">
        <v>452</v>
      </c>
      <c r="C151" s="23" t="s">
        <v>1623</v>
      </c>
      <c r="D151" s="23" t="s">
        <v>6934</v>
      </c>
      <c r="E151" s="23" t="s">
        <v>5556</v>
      </c>
      <c r="F151" s="23" t="s">
        <v>5488</v>
      </c>
      <c r="G151" s="23" t="s">
        <v>4281</v>
      </c>
      <c r="H151" s="23" t="s">
        <v>4282</v>
      </c>
      <c r="I151" s="23" t="s">
        <v>16</v>
      </c>
      <c r="J151" s="23" t="s">
        <v>4270</v>
      </c>
      <c r="K151" s="23">
        <v>0</v>
      </c>
      <c r="L151" s="23" t="s">
        <v>5767</v>
      </c>
      <c r="M151" s="23" t="s">
        <v>11</v>
      </c>
      <c r="N151" s="23" t="s">
        <v>1651</v>
      </c>
      <c r="O151" s="23" t="s">
        <v>11</v>
      </c>
      <c r="P151" s="23" t="s">
        <v>11</v>
      </c>
      <c r="Q151" s="22" t="s">
        <v>1539</v>
      </c>
      <c r="R151" s="22" t="s">
        <v>842</v>
      </c>
      <c r="S151" s="22" t="s">
        <v>6934</v>
      </c>
      <c r="T151" s="22" t="s">
        <v>6346</v>
      </c>
      <c r="U151" s="22" t="s">
        <v>5579</v>
      </c>
      <c r="V151" s="22" t="s">
        <v>6296</v>
      </c>
      <c r="W151" s="22" t="s">
        <v>5579</v>
      </c>
      <c r="X151" s="22" t="s">
        <v>6296</v>
      </c>
      <c r="Y151" s="22">
        <v>3</v>
      </c>
      <c r="Z151" s="22">
        <v>6</v>
      </c>
      <c r="AA151" s="22" t="s">
        <v>11</v>
      </c>
      <c r="AB151" s="22">
        <v>1</v>
      </c>
      <c r="AC151" s="22" t="s">
        <v>85</v>
      </c>
      <c r="AD151" s="22" t="s">
        <v>7769</v>
      </c>
      <c r="AE151" s="22" t="s">
        <v>1579</v>
      </c>
      <c r="AF151" s="22" t="s">
        <v>7760</v>
      </c>
      <c r="AG151" s="22" t="s">
        <v>7761</v>
      </c>
    </row>
    <row r="152" spans="1:33">
      <c r="A152" s="23" t="s">
        <v>1623</v>
      </c>
      <c r="B152" s="23" t="s">
        <v>452</v>
      </c>
      <c r="C152" s="23" t="s">
        <v>1623</v>
      </c>
      <c r="D152" s="23" t="s">
        <v>6823</v>
      </c>
      <c r="E152" s="23" t="s">
        <v>5556</v>
      </c>
      <c r="F152" s="23" t="s">
        <v>7652</v>
      </c>
      <c r="G152" s="23" t="s">
        <v>4268</v>
      </c>
      <c r="H152" s="23" t="s">
        <v>4269</v>
      </c>
      <c r="I152" s="23" t="s">
        <v>12</v>
      </c>
      <c r="J152" s="23" t="s">
        <v>4270</v>
      </c>
      <c r="K152" s="23">
        <v>0</v>
      </c>
      <c r="L152" s="23" t="s">
        <v>5768</v>
      </c>
      <c r="M152" s="23" t="s">
        <v>11</v>
      </c>
      <c r="N152" s="23" t="s">
        <v>1651</v>
      </c>
      <c r="O152" s="23" t="s">
        <v>11</v>
      </c>
      <c r="P152" s="23" t="s">
        <v>11</v>
      </c>
      <c r="Q152" s="22" t="s">
        <v>1539</v>
      </c>
      <c r="R152" s="22" t="s">
        <v>21</v>
      </c>
      <c r="S152" s="22" t="s">
        <v>6823</v>
      </c>
      <c r="T152" s="22" t="s">
        <v>6320</v>
      </c>
      <c r="U152" s="22" t="s">
        <v>6334</v>
      </c>
      <c r="V152" s="22" t="s">
        <v>6815</v>
      </c>
      <c r="W152" s="22" t="s">
        <v>6815</v>
      </c>
      <c r="X152" s="22" t="s">
        <v>6334</v>
      </c>
      <c r="Y152" s="22">
        <v>6</v>
      </c>
      <c r="Z152" s="22">
        <v>6</v>
      </c>
      <c r="AA152" s="22" t="s">
        <v>11</v>
      </c>
      <c r="AB152" s="22">
        <v>1</v>
      </c>
      <c r="AC152" s="22" t="s">
        <v>94</v>
      </c>
      <c r="AD152" s="22" t="s">
        <v>7769</v>
      </c>
      <c r="AE152" s="22" t="s">
        <v>1579</v>
      </c>
      <c r="AF152" s="22" t="s">
        <v>7760</v>
      </c>
      <c r="AG152" s="22" t="s">
        <v>7761</v>
      </c>
    </row>
    <row r="153" spans="1:33">
      <c r="A153" s="23" t="s">
        <v>1623</v>
      </c>
      <c r="B153" s="23" t="s">
        <v>452</v>
      </c>
      <c r="C153" s="23" t="s">
        <v>1623</v>
      </c>
      <c r="D153" s="23" t="s">
        <v>6826</v>
      </c>
      <c r="E153" s="23" t="s">
        <v>5556</v>
      </c>
      <c r="F153" s="23" t="s">
        <v>5558</v>
      </c>
      <c r="G153" s="23" t="s">
        <v>4265</v>
      </c>
      <c r="H153" s="23" t="s">
        <v>4266</v>
      </c>
      <c r="I153" s="23" t="s">
        <v>14</v>
      </c>
      <c r="J153" s="23" t="s">
        <v>4267</v>
      </c>
      <c r="K153" s="23">
        <v>0</v>
      </c>
      <c r="L153" s="23" t="s">
        <v>5769</v>
      </c>
      <c r="M153" s="205" t="s">
        <v>11</v>
      </c>
      <c r="N153" s="23" t="s">
        <v>1651</v>
      </c>
      <c r="O153" s="23" t="s">
        <v>11</v>
      </c>
      <c r="P153" s="23" t="s">
        <v>11</v>
      </c>
      <c r="Q153" s="22" t="s">
        <v>1539</v>
      </c>
      <c r="R153" s="22" t="s">
        <v>20</v>
      </c>
      <c r="S153" s="22" t="s">
        <v>6826</v>
      </c>
      <c r="T153" s="22" t="s">
        <v>6337</v>
      </c>
      <c r="U153" s="22" t="s">
        <v>5569</v>
      </c>
      <c r="V153" s="22" t="s">
        <v>6815</v>
      </c>
      <c r="W153" s="22" t="s">
        <v>6815</v>
      </c>
      <c r="X153" s="22" t="s">
        <v>5569</v>
      </c>
      <c r="Y153" s="22">
        <v>6</v>
      </c>
      <c r="Z153" s="22">
        <v>6</v>
      </c>
      <c r="AA153" s="22" t="s">
        <v>11</v>
      </c>
      <c r="AB153" s="22">
        <v>1</v>
      </c>
      <c r="AC153" s="22" t="s">
        <v>90</v>
      </c>
      <c r="AD153" s="22" t="s">
        <v>7769</v>
      </c>
      <c r="AE153" s="22" t="s">
        <v>1579</v>
      </c>
      <c r="AF153" s="22" t="s">
        <v>7760</v>
      </c>
      <c r="AG153" s="22" t="s">
        <v>7761</v>
      </c>
    </row>
    <row r="154" spans="1:33">
      <c r="A154" s="23" t="s">
        <v>1623</v>
      </c>
      <c r="B154" s="23" t="s">
        <v>461</v>
      </c>
      <c r="C154" s="23" t="s">
        <v>1623</v>
      </c>
      <c r="D154" s="23" t="s">
        <v>5538</v>
      </c>
      <c r="E154" s="23" t="s">
        <v>5491</v>
      </c>
      <c r="F154" s="23" t="s">
        <v>5394</v>
      </c>
      <c r="G154" s="23" t="s">
        <v>4255</v>
      </c>
      <c r="H154" s="23" t="s">
        <v>4256</v>
      </c>
      <c r="I154" s="23" t="s">
        <v>10</v>
      </c>
      <c r="J154" s="23" t="s">
        <v>3494</v>
      </c>
      <c r="K154" s="23">
        <v>0</v>
      </c>
      <c r="L154" s="23" t="s">
        <v>5770</v>
      </c>
      <c r="M154" s="23" t="s">
        <v>11</v>
      </c>
      <c r="N154" s="23" t="s">
        <v>1633</v>
      </c>
      <c r="O154" s="23" t="s">
        <v>11</v>
      </c>
      <c r="P154" s="23" t="s">
        <v>11</v>
      </c>
      <c r="Q154" s="22" t="s">
        <v>1539</v>
      </c>
      <c r="R154" s="22" t="s">
        <v>20</v>
      </c>
      <c r="S154" s="22" t="s">
        <v>5538</v>
      </c>
      <c r="T154" s="22" t="s">
        <v>6331</v>
      </c>
      <c r="U154" s="22" t="s">
        <v>2490</v>
      </c>
      <c r="V154" s="22" t="s">
        <v>6296</v>
      </c>
      <c r="W154" s="22" t="s">
        <v>2490</v>
      </c>
      <c r="X154" s="22" t="s">
        <v>6296</v>
      </c>
      <c r="Y154" s="22">
        <v>3</v>
      </c>
      <c r="Z154" s="22">
        <v>6</v>
      </c>
      <c r="AA154" s="22" t="s">
        <v>11</v>
      </c>
      <c r="AB154" s="22">
        <v>1</v>
      </c>
      <c r="AC154" s="22" t="s">
        <v>87</v>
      </c>
      <c r="AD154" s="22" t="s">
        <v>7766</v>
      </c>
      <c r="AE154" s="22" t="s">
        <v>5353</v>
      </c>
      <c r="AF154" s="22" t="s">
        <v>7760</v>
      </c>
      <c r="AG154" s="22" t="s">
        <v>7771</v>
      </c>
    </row>
    <row r="155" spans="1:33">
      <c r="A155" s="23" t="s">
        <v>1623</v>
      </c>
      <c r="B155" s="23" t="s">
        <v>461</v>
      </c>
      <c r="C155" s="23" t="s">
        <v>1623</v>
      </c>
      <c r="D155" s="23" t="s">
        <v>5489</v>
      </c>
      <c r="E155" s="23" t="s">
        <v>5491</v>
      </c>
      <c r="F155" s="23" t="s">
        <v>5490</v>
      </c>
      <c r="G155" s="23" t="s">
        <v>4249</v>
      </c>
      <c r="H155" s="23" t="s">
        <v>4250</v>
      </c>
      <c r="I155" s="23" t="s">
        <v>16</v>
      </c>
      <c r="J155" s="23" t="s">
        <v>4251</v>
      </c>
      <c r="K155" s="23">
        <v>0</v>
      </c>
      <c r="L155" s="23" t="s">
        <v>5771</v>
      </c>
      <c r="M155" s="23" t="s">
        <v>11</v>
      </c>
      <c r="N155" s="23" t="s">
        <v>1651</v>
      </c>
      <c r="O155" s="23" t="s">
        <v>11</v>
      </c>
      <c r="P155" s="23" t="s">
        <v>11</v>
      </c>
      <c r="Q155" s="22" t="s">
        <v>1539</v>
      </c>
      <c r="R155" s="22" t="s">
        <v>842</v>
      </c>
      <c r="S155" s="22" t="s">
        <v>5489</v>
      </c>
      <c r="T155" s="22" t="s">
        <v>2490</v>
      </c>
      <c r="U155" s="22" t="s">
        <v>5579</v>
      </c>
      <c r="V155" s="22" t="s">
        <v>6352</v>
      </c>
      <c r="W155" s="22" t="s">
        <v>5579</v>
      </c>
      <c r="X155" s="22" t="s">
        <v>6352</v>
      </c>
      <c r="Y155" s="22">
        <v>3</v>
      </c>
      <c r="Z155" s="22">
        <v>6</v>
      </c>
      <c r="AA155" s="22" t="s">
        <v>11</v>
      </c>
      <c r="AB155" s="22">
        <v>1</v>
      </c>
      <c r="AC155" s="22" t="s">
        <v>82</v>
      </c>
      <c r="AD155" s="22" t="s">
        <v>7766</v>
      </c>
      <c r="AE155" s="22" t="s">
        <v>5353</v>
      </c>
      <c r="AF155" s="22" t="s">
        <v>7760</v>
      </c>
      <c r="AG155" s="22" t="s">
        <v>7771</v>
      </c>
    </row>
    <row r="156" spans="1:33">
      <c r="A156" s="23" t="s">
        <v>1623</v>
      </c>
      <c r="B156" s="23" t="s">
        <v>452</v>
      </c>
      <c r="C156" s="23" t="s">
        <v>1623</v>
      </c>
      <c r="D156" s="23" t="s">
        <v>5549</v>
      </c>
      <c r="E156" s="23" t="s">
        <v>5432</v>
      </c>
      <c r="F156" s="23" t="s">
        <v>5550</v>
      </c>
      <c r="G156" s="23" t="s">
        <v>4245</v>
      </c>
      <c r="H156" s="23" t="s">
        <v>4246</v>
      </c>
      <c r="I156" s="23" t="s">
        <v>15</v>
      </c>
      <c r="J156" s="23" t="s">
        <v>4247</v>
      </c>
      <c r="K156" s="23">
        <v>0</v>
      </c>
      <c r="L156" s="23" t="s">
        <v>5772</v>
      </c>
      <c r="M156" s="23" t="s">
        <v>11</v>
      </c>
      <c r="N156" s="23" t="s">
        <v>2664</v>
      </c>
      <c r="O156" s="23" t="s">
        <v>11</v>
      </c>
      <c r="P156" s="23" t="s">
        <v>11</v>
      </c>
      <c r="Q156" s="22" t="s">
        <v>1539</v>
      </c>
      <c r="R156" s="22" t="s">
        <v>21</v>
      </c>
      <c r="S156" s="22" t="s">
        <v>5549</v>
      </c>
      <c r="T156" s="22" t="s">
        <v>6337</v>
      </c>
      <c r="U156" s="22" t="s">
        <v>6334</v>
      </c>
      <c r="V156" s="22" t="s">
        <v>7765</v>
      </c>
      <c r="W156" s="22" t="s">
        <v>6334</v>
      </c>
      <c r="X156" s="22" t="s">
        <v>7765</v>
      </c>
      <c r="Y156" s="22">
        <v>3</v>
      </c>
      <c r="Z156" s="22">
        <v>6</v>
      </c>
      <c r="AA156" s="22" t="s">
        <v>11</v>
      </c>
      <c r="AB156" s="22">
        <v>1</v>
      </c>
      <c r="AC156" s="22" t="s">
        <v>97</v>
      </c>
      <c r="AD156" s="22" t="s">
        <v>7764</v>
      </c>
      <c r="AE156" s="22" t="s">
        <v>1579</v>
      </c>
      <c r="AF156" s="22" t="s">
        <v>7760</v>
      </c>
      <c r="AG156" s="22" t="s">
        <v>7761</v>
      </c>
    </row>
    <row r="157" spans="1:33">
      <c r="A157" s="23" t="s">
        <v>1623</v>
      </c>
      <c r="B157" s="23" t="s">
        <v>452</v>
      </c>
      <c r="C157" s="23" t="s">
        <v>1623</v>
      </c>
      <c r="D157" s="23" t="s">
        <v>7021</v>
      </c>
      <c r="E157" s="23" t="s">
        <v>5391</v>
      </c>
      <c r="F157" s="23" t="s">
        <v>7659</v>
      </c>
      <c r="G157" s="23" t="s">
        <v>4238</v>
      </c>
      <c r="H157" s="23" t="s">
        <v>4239</v>
      </c>
      <c r="I157" s="23" t="s">
        <v>16</v>
      </c>
      <c r="J157" s="23" t="s">
        <v>4240</v>
      </c>
      <c r="K157" s="23">
        <v>0</v>
      </c>
      <c r="L157" s="23" t="s">
        <v>5773</v>
      </c>
      <c r="M157" s="23" t="s">
        <v>11</v>
      </c>
      <c r="N157" s="23" t="s">
        <v>1768</v>
      </c>
      <c r="O157" s="23" t="s">
        <v>11</v>
      </c>
      <c r="P157" s="23" t="s">
        <v>11</v>
      </c>
      <c r="Q157" s="22" t="s">
        <v>1539</v>
      </c>
      <c r="R157" s="22" t="s">
        <v>20</v>
      </c>
      <c r="S157" s="22" t="s">
        <v>7021</v>
      </c>
      <c r="T157" s="22" t="s">
        <v>6308</v>
      </c>
      <c r="U157" s="22" t="s">
        <v>2490</v>
      </c>
      <c r="V157" s="22" t="s">
        <v>6296</v>
      </c>
      <c r="W157" s="22" t="s">
        <v>2490</v>
      </c>
      <c r="X157" s="22" t="s">
        <v>6296</v>
      </c>
      <c r="Y157" s="22">
        <v>3</v>
      </c>
      <c r="Z157" s="22">
        <v>6</v>
      </c>
      <c r="AA157" s="22" t="s">
        <v>7758</v>
      </c>
      <c r="AB157" s="22">
        <v>1</v>
      </c>
      <c r="AC157" s="22" t="s">
        <v>87</v>
      </c>
      <c r="AD157" s="22" t="s">
        <v>7769</v>
      </c>
      <c r="AE157" s="22" t="s">
        <v>1579</v>
      </c>
      <c r="AF157" s="22" t="s">
        <v>7760</v>
      </c>
      <c r="AG157" s="22" t="s">
        <v>7761</v>
      </c>
    </row>
    <row r="158" spans="1:33">
      <c r="A158" s="23" t="s">
        <v>1623</v>
      </c>
      <c r="B158" s="23" t="s">
        <v>5469</v>
      </c>
      <c r="C158" s="23" t="s">
        <v>1623</v>
      </c>
      <c r="D158" s="23" t="s">
        <v>47</v>
      </c>
      <c r="E158" s="23" t="s">
        <v>11</v>
      </c>
      <c r="F158" s="23" t="s">
        <v>11</v>
      </c>
      <c r="G158" s="23" t="s">
        <v>4238</v>
      </c>
      <c r="H158" s="23" t="s">
        <v>4239</v>
      </c>
      <c r="I158" s="23" t="s">
        <v>16</v>
      </c>
      <c r="J158" s="23" t="s">
        <v>4240</v>
      </c>
      <c r="K158" s="23">
        <v>0</v>
      </c>
      <c r="L158" s="23" t="s">
        <v>5774</v>
      </c>
      <c r="M158" s="23" t="s">
        <v>47</v>
      </c>
      <c r="N158" s="23" t="s">
        <v>1768</v>
      </c>
      <c r="O158" s="23" t="s">
        <v>11</v>
      </c>
      <c r="P158" s="23" t="s">
        <v>11</v>
      </c>
      <c r="Q158" s="22" t="s">
        <v>7762</v>
      </c>
      <c r="R158" s="22" t="s">
        <v>7762</v>
      </c>
      <c r="S158" s="22" t="s">
        <v>47</v>
      </c>
      <c r="T158" s="22" t="s">
        <v>11</v>
      </c>
      <c r="U158" s="22" t="s">
        <v>11</v>
      </c>
      <c r="V158" s="22" t="s">
        <v>11</v>
      </c>
      <c r="W158" s="22" t="s">
        <v>11</v>
      </c>
      <c r="X158" s="22" t="s">
        <v>11</v>
      </c>
      <c r="Y158" s="22">
        <v>0</v>
      </c>
      <c r="Z158" s="22">
        <v>0</v>
      </c>
      <c r="AA158" s="22" t="s">
        <v>7758</v>
      </c>
      <c r="AB158" s="22">
        <v>2</v>
      </c>
      <c r="AC158" s="22" t="s">
        <v>7775</v>
      </c>
      <c r="AD158" s="22" t="s">
        <v>11</v>
      </c>
      <c r="AE158" s="22" t="s">
        <v>5450</v>
      </c>
      <c r="AF158" s="22" t="s">
        <v>7760</v>
      </c>
      <c r="AG158" s="22" t="s">
        <v>7774</v>
      </c>
    </row>
    <row r="159" spans="1:33">
      <c r="A159" s="23" t="s">
        <v>1623</v>
      </c>
      <c r="B159" s="23" t="s">
        <v>452</v>
      </c>
      <c r="C159" s="23" t="s">
        <v>1623</v>
      </c>
      <c r="D159" s="23" t="s">
        <v>7021</v>
      </c>
      <c r="E159" s="23" t="s">
        <v>5391</v>
      </c>
      <c r="F159" s="23" t="s">
        <v>7659</v>
      </c>
      <c r="G159" s="23" t="s">
        <v>4230</v>
      </c>
      <c r="H159" s="23" t="s">
        <v>4231</v>
      </c>
      <c r="I159" s="23" t="s">
        <v>1544</v>
      </c>
      <c r="J159" s="23" t="s">
        <v>4232</v>
      </c>
      <c r="K159" s="23">
        <v>0</v>
      </c>
      <c r="L159" s="23" t="s">
        <v>5775</v>
      </c>
      <c r="M159" s="23" t="s">
        <v>11</v>
      </c>
      <c r="N159" s="23" t="s">
        <v>1633</v>
      </c>
      <c r="O159" s="23" t="s">
        <v>11</v>
      </c>
      <c r="P159" s="23" t="s">
        <v>11</v>
      </c>
      <c r="Q159" s="22" t="s">
        <v>1539</v>
      </c>
      <c r="R159" s="22" t="s">
        <v>20</v>
      </c>
      <c r="S159" s="22" t="s">
        <v>7021</v>
      </c>
      <c r="T159" s="22" t="s">
        <v>6308</v>
      </c>
      <c r="U159" s="22" t="s">
        <v>2490</v>
      </c>
      <c r="V159" s="22" t="s">
        <v>6296</v>
      </c>
      <c r="W159" s="22" t="s">
        <v>2490</v>
      </c>
      <c r="X159" s="22" t="s">
        <v>6296</v>
      </c>
      <c r="Y159" s="22">
        <v>3</v>
      </c>
      <c r="Z159" s="22">
        <v>6</v>
      </c>
      <c r="AA159" s="22" t="s">
        <v>11</v>
      </c>
      <c r="AB159" s="22">
        <v>1</v>
      </c>
      <c r="AC159" s="22" t="s">
        <v>87</v>
      </c>
      <c r="AD159" s="22" t="s">
        <v>7769</v>
      </c>
      <c r="AE159" s="22" t="s">
        <v>1579</v>
      </c>
      <c r="AF159" s="22" t="s">
        <v>7767</v>
      </c>
      <c r="AG159" s="22" t="s">
        <v>7767</v>
      </c>
    </row>
    <row r="160" spans="1:33">
      <c r="A160" s="23" t="s">
        <v>1623</v>
      </c>
      <c r="B160" s="23" t="s">
        <v>452</v>
      </c>
      <c r="C160" s="23" t="s">
        <v>1623</v>
      </c>
      <c r="D160" s="23" t="s">
        <v>6804</v>
      </c>
      <c r="E160" s="23" t="s">
        <v>5377</v>
      </c>
      <c r="F160" s="23" t="s">
        <v>5515</v>
      </c>
      <c r="G160" s="23" t="s">
        <v>4221</v>
      </c>
      <c r="H160" s="23" t="s">
        <v>4222</v>
      </c>
      <c r="I160" s="23" t="s">
        <v>14</v>
      </c>
      <c r="J160" s="23" t="s">
        <v>4223</v>
      </c>
      <c r="K160" s="23">
        <v>0</v>
      </c>
      <c r="L160" s="23" t="s">
        <v>5776</v>
      </c>
      <c r="M160" s="23" t="s">
        <v>11</v>
      </c>
      <c r="N160" s="23" t="s">
        <v>1729</v>
      </c>
      <c r="O160" s="23" t="s">
        <v>11</v>
      </c>
      <c r="P160" s="23" t="s">
        <v>11</v>
      </c>
      <c r="Q160" s="22" t="s">
        <v>1539</v>
      </c>
      <c r="R160" s="22" t="s">
        <v>21</v>
      </c>
      <c r="S160" s="22" t="s">
        <v>6804</v>
      </c>
      <c r="T160" s="22" t="s">
        <v>6334</v>
      </c>
      <c r="U160" s="22" t="s">
        <v>6337</v>
      </c>
      <c r="V160" s="22" t="s">
        <v>7765</v>
      </c>
      <c r="W160" s="22" t="s">
        <v>7765</v>
      </c>
      <c r="X160" s="22" t="s">
        <v>6337</v>
      </c>
      <c r="Y160" s="22">
        <v>6</v>
      </c>
      <c r="Z160" s="22">
        <v>6</v>
      </c>
      <c r="AA160" s="22" t="s">
        <v>11</v>
      </c>
      <c r="AB160" s="22">
        <v>1</v>
      </c>
      <c r="AC160" s="22" t="s">
        <v>92</v>
      </c>
      <c r="AD160" s="22" t="s">
        <v>7759</v>
      </c>
      <c r="AE160" s="22" t="s">
        <v>1579</v>
      </c>
      <c r="AF160" s="22" t="s">
        <v>7760</v>
      </c>
      <c r="AG160" s="22" t="s">
        <v>7761</v>
      </c>
    </row>
    <row r="161" spans="1:33">
      <c r="A161" s="23" t="s">
        <v>1623</v>
      </c>
      <c r="B161" s="23" t="s">
        <v>452</v>
      </c>
      <c r="C161" s="23" t="s">
        <v>1623</v>
      </c>
      <c r="D161" s="23" t="s">
        <v>6816</v>
      </c>
      <c r="E161" s="23" t="s">
        <v>5432</v>
      </c>
      <c r="F161" s="23" t="s">
        <v>5598</v>
      </c>
      <c r="G161" s="23" t="s">
        <v>4208</v>
      </c>
      <c r="H161" s="23" t="s">
        <v>4209</v>
      </c>
      <c r="I161" s="23" t="s">
        <v>14</v>
      </c>
      <c r="J161" s="23" t="s">
        <v>4210</v>
      </c>
      <c r="K161" s="23">
        <v>0</v>
      </c>
      <c r="L161" s="23" t="s">
        <v>5777</v>
      </c>
      <c r="M161" s="23" t="s">
        <v>11</v>
      </c>
      <c r="N161" s="23" t="s">
        <v>1633</v>
      </c>
      <c r="O161" s="23" t="s">
        <v>11</v>
      </c>
      <c r="P161" s="23" t="s">
        <v>11</v>
      </c>
      <c r="Q161" s="22" t="s">
        <v>1539</v>
      </c>
      <c r="R161" s="22" t="s">
        <v>21</v>
      </c>
      <c r="S161" s="22" t="s">
        <v>6816</v>
      </c>
      <c r="T161" s="22" t="s">
        <v>6334</v>
      </c>
      <c r="U161" s="22" t="s">
        <v>6299</v>
      </c>
      <c r="V161" s="22" t="s">
        <v>6815</v>
      </c>
      <c r="W161" s="22" t="s">
        <v>6299</v>
      </c>
      <c r="X161" s="22" t="s">
        <v>6815</v>
      </c>
      <c r="Y161" s="22">
        <v>3</v>
      </c>
      <c r="Z161" s="22">
        <v>6</v>
      </c>
      <c r="AA161" s="22" t="s">
        <v>11</v>
      </c>
      <c r="AB161" s="22">
        <v>1</v>
      </c>
      <c r="AC161" s="22" t="s">
        <v>92</v>
      </c>
      <c r="AD161" s="22" t="s">
        <v>7764</v>
      </c>
      <c r="AE161" s="22" t="s">
        <v>1579</v>
      </c>
      <c r="AF161" s="22" t="s">
        <v>7760</v>
      </c>
      <c r="AG161" s="22" t="s">
        <v>7761</v>
      </c>
    </row>
    <row r="162" spans="1:33">
      <c r="A162" s="23" t="s">
        <v>1623</v>
      </c>
      <c r="B162" s="23" t="s">
        <v>452</v>
      </c>
      <c r="C162" s="23" t="s">
        <v>1623</v>
      </c>
      <c r="D162" s="23" t="s">
        <v>6818</v>
      </c>
      <c r="E162" s="23" t="s">
        <v>5432</v>
      </c>
      <c r="F162" s="23" t="s">
        <v>5425</v>
      </c>
      <c r="G162" s="23" t="s">
        <v>4205</v>
      </c>
      <c r="H162" s="23" t="s">
        <v>4206</v>
      </c>
      <c r="I162" s="23" t="s">
        <v>12</v>
      </c>
      <c r="J162" s="23" t="s">
        <v>4207</v>
      </c>
      <c r="K162" s="23">
        <v>0</v>
      </c>
      <c r="L162" s="23" t="s">
        <v>5778</v>
      </c>
      <c r="M162" s="23" t="s">
        <v>11</v>
      </c>
      <c r="N162" s="23" t="s">
        <v>1775</v>
      </c>
      <c r="O162" s="23" t="s">
        <v>11</v>
      </c>
      <c r="P162" s="23" t="s">
        <v>11</v>
      </c>
      <c r="Q162" s="22" t="s">
        <v>1539</v>
      </c>
      <c r="R162" s="22" t="s">
        <v>21</v>
      </c>
      <c r="S162" s="22" t="s">
        <v>6818</v>
      </c>
      <c r="T162" s="22" t="s">
        <v>6320</v>
      </c>
      <c r="U162" s="22" t="s">
        <v>6337</v>
      </c>
      <c r="V162" s="22" t="s">
        <v>6815</v>
      </c>
      <c r="W162" s="22" t="s">
        <v>6815</v>
      </c>
      <c r="X162" s="22" t="s">
        <v>6337</v>
      </c>
      <c r="Y162" s="22">
        <v>6</v>
      </c>
      <c r="Z162" s="22">
        <v>6</v>
      </c>
      <c r="AA162" s="22" t="s">
        <v>11</v>
      </c>
      <c r="AB162" s="22">
        <v>1</v>
      </c>
      <c r="AC162" s="22" t="s">
        <v>95</v>
      </c>
      <c r="AD162" s="22" t="s">
        <v>7764</v>
      </c>
      <c r="AE162" s="22" t="s">
        <v>1579</v>
      </c>
      <c r="AF162" s="22" t="s">
        <v>7760</v>
      </c>
      <c r="AG162" s="22" t="s">
        <v>7761</v>
      </c>
    </row>
    <row r="163" spans="1:33">
      <c r="A163" s="23" t="s">
        <v>1623</v>
      </c>
      <c r="B163" s="23" t="s">
        <v>461</v>
      </c>
      <c r="C163" s="23" t="s">
        <v>1623</v>
      </c>
      <c r="D163" s="23" t="s">
        <v>7017</v>
      </c>
      <c r="E163" s="23" t="s">
        <v>5357</v>
      </c>
      <c r="F163" s="23" t="s">
        <v>7661</v>
      </c>
      <c r="G163" s="23" t="s">
        <v>4202</v>
      </c>
      <c r="H163" s="23" t="s">
        <v>4203</v>
      </c>
      <c r="I163" s="23" t="s">
        <v>16</v>
      </c>
      <c r="J163" s="23" t="s">
        <v>4204</v>
      </c>
      <c r="K163" s="23">
        <v>0</v>
      </c>
      <c r="L163" s="23" t="s">
        <v>5779</v>
      </c>
      <c r="M163" s="23" t="s">
        <v>11</v>
      </c>
      <c r="N163" s="23" t="s">
        <v>1891</v>
      </c>
      <c r="O163" s="23" t="s">
        <v>11</v>
      </c>
      <c r="P163" s="23" t="s">
        <v>11</v>
      </c>
      <c r="Q163" s="22" t="s">
        <v>1539</v>
      </c>
      <c r="R163" s="22" t="s">
        <v>842</v>
      </c>
      <c r="S163" s="22" t="s">
        <v>7017</v>
      </c>
      <c r="T163" s="22" t="s">
        <v>6295</v>
      </c>
      <c r="U163" s="22" t="s">
        <v>2490</v>
      </c>
      <c r="V163" s="22" t="s">
        <v>6296</v>
      </c>
      <c r="W163" s="22" t="s">
        <v>6296</v>
      </c>
      <c r="X163" s="22" t="s">
        <v>2490</v>
      </c>
      <c r="Y163" s="22">
        <v>7</v>
      </c>
      <c r="Z163" s="22">
        <v>7</v>
      </c>
      <c r="AA163" s="22" t="s">
        <v>11</v>
      </c>
      <c r="AB163" s="22">
        <v>1</v>
      </c>
      <c r="AC163" s="22" t="s">
        <v>86</v>
      </c>
      <c r="AD163" s="22" t="s">
        <v>7780</v>
      </c>
      <c r="AE163" s="22" t="s">
        <v>5353</v>
      </c>
      <c r="AF163" s="22" t="s">
        <v>7760</v>
      </c>
      <c r="AG163" s="22" t="s">
        <v>7771</v>
      </c>
    </row>
    <row r="164" spans="1:33">
      <c r="A164" s="23" t="s">
        <v>1623</v>
      </c>
      <c r="B164" s="23" t="s">
        <v>5469</v>
      </c>
      <c r="C164" s="23" t="s">
        <v>1623</v>
      </c>
      <c r="D164" s="23" t="s">
        <v>47</v>
      </c>
      <c r="E164" s="23" t="s">
        <v>11</v>
      </c>
      <c r="F164" s="23" t="s">
        <v>11</v>
      </c>
      <c r="G164" s="23" t="s">
        <v>4199</v>
      </c>
      <c r="H164" s="23" t="s">
        <v>4200</v>
      </c>
      <c r="I164" s="23" t="s">
        <v>10</v>
      </c>
      <c r="J164" s="23" t="s">
        <v>4201</v>
      </c>
      <c r="K164" s="23">
        <v>0</v>
      </c>
      <c r="L164" s="23" t="s">
        <v>5781</v>
      </c>
      <c r="M164" s="23" t="s">
        <v>47</v>
      </c>
      <c r="N164" s="23" t="s">
        <v>1729</v>
      </c>
      <c r="O164" s="23" t="s">
        <v>11</v>
      </c>
      <c r="P164" s="23" t="s">
        <v>11</v>
      </c>
      <c r="Q164" s="22" t="s">
        <v>7762</v>
      </c>
      <c r="R164" s="22" t="s">
        <v>7762</v>
      </c>
      <c r="S164" s="22" t="s">
        <v>47</v>
      </c>
      <c r="T164" s="22" t="s">
        <v>11</v>
      </c>
      <c r="U164" s="22" t="s">
        <v>11</v>
      </c>
      <c r="V164" s="22" t="s">
        <v>11</v>
      </c>
      <c r="W164" s="22" t="s">
        <v>11</v>
      </c>
      <c r="X164" s="22" t="s">
        <v>11</v>
      </c>
      <c r="Y164" s="22">
        <v>0</v>
      </c>
      <c r="Z164" s="22">
        <v>0</v>
      </c>
      <c r="AA164" s="22" t="s">
        <v>7758</v>
      </c>
      <c r="AB164" s="22">
        <v>1</v>
      </c>
      <c r="AC164" s="22" t="s">
        <v>7775</v>
      </c>
      <c r="AD164" s="22" t="s">
        <v>11</v>
      </c>
      <c r="AE164" s="22" t="s">
        <v>5450</v>
      </c>
      <c r="AF164" s="22" t="s">
        <v>7760</v>
      </c>
      <c r="AG164" s="22" t="s">
        <v>7774</v>
      </c>
    </row>
    <row r="165" spans="1:33">
      <c r="A165" s="23" t="s">
        <v>1623</v>
      </c>
      <c r="B165" s="23" t="s">
        <v>461</v>
      </c>
      <c r="C165" s="23" t="s">
        <v>1623</v>
      </c>
      <c r="D165" s="23" t="s">
        <v>5524</v>
      </c>
      <c r="E165" s="23" t="s">
        <v>5491</v>
      </c>
      <c r="F165" s="23" t="s">
        <v>5525</v>
      </c>
      <c r="G165" s="23" t="s">
        <v>4199</v>
      </c>
      <c r="H165" s="23" t="s">
        <v>4200</v>
      </c>
      <c r="I165" s="23" t="s">
        <v>10</v>
      </c>
      <c r="J165" s="23" t="s">
        <v>4201</v>
      </c>
      <c r="K165" s="23">
        <v>0</v>
      </c>
      <c r="L165" s="23" t="s">
        <v>5780</v>
      </c>
      <c r="M165" s="201" t="s">
        <v>11</v>
      </c>
      <c r="N165" s="23" t="s">
        <v>1729</v>
      </c>
      <c r="O165" s="23" t="s">
        <v>11</v>
      </c>
      <c r="P165" s="23" t="s">
        <v>11</v>
      </c>
      <c r="Q165" s="22" t="s">
        <v>1539</v>
      </c>
      <c r="R165" s="22" t="s">
        <v>20</v>
      </c>
      <c r="S165" s="22" t="s">
        <v>5524</v>
      </c>
      <c r="T165" s="22" t="s">
        <v>6334</v>
      </c>
      <c r="U165" s="22" t="s">
        <v>5569</v>
      </c>
      <c r="V165" s="22" t="s">
        <v>7765</v>
      </c>
      <c r="W165" s="22" t="s">
        <v>7765</v>
      </c>
      <c r="X165" s="22" t="s">
        <v>5569</v>
      </c>
      <c r="Y165" s="22">
        <v>6</v>
      </c>
      <c r="Z165" s="22">
        <v>6</v>
      </c>
      <c r="AA165" s="22" t="s">
        <v>7758</v>
      </c>
      <c r="AB165" s="22">
        <v>2</v>
      </c>
      <c r="AC165" s="22" t="s">
        <v>89</v>
      </c>
      <c r="AD165" s="22" t="s">
        <v>7766</v>
      </c>
      <c r="AE165" s="22" t="s">
        <v>5353</v>
      </c>
      <c r="AF165" s="22" t="s">
        <v>7760</v>
      </c>
      <c r="AG165" s="22" t="s">
        <v>7771</v>
      </c>
    </row>
    <row r="166" spans="1:33">
      <c r="A166" s="23" t="s">
        <v>1623</v>
      </c>
      <c r="B166" s="23" t="s">
        <v>5445</v>
      </c>
      <c r="C166" s="23" t="s">
        <v>1623</v>
      </c>
      <c r="D166" s="23" t="s">
        <v>5444</v>
      </c>
      <c r="E166" s="23" t="s">
        <v>11</v>
      </c>
      <c r="F166" s="23" t="s">
        <v>11</v>
      </c>
      <c r="G166" s="23" t="s">
        <v>4196</v>
      </c>
      <c r="H166" s="23" t="s">
        <v>4197</v>
      </c>
      <c r="I166" s="23" t="s">
        <v>14</v>
      </c>
      <c r="J166" s="23" t="s">
        <v>3337</v>
      </c>
      <c r="K166" s="23">
        <v>0</v>
      </c>
      <c r="L166" s="23" t="s">
        <v>11</v>
      </c>
      <c r="M166" s="23" t="s">
        <v>11</v>
      </c>
      <c r="N166" s="23" t="s">
        <v>1651</v>
      </c>
      <c r="O166" s="23" t="s">
        <v>11</v>
      </c>
      <c r="P166" s="23" t="s">
        <v>11</v>
      </c>
      <c r="Q166" s="22" t="s">
        <v>5444</v>
      </c>
      <c r="R166" s="22" t="s">
        <v>5444</v>
      </c>
      <c r="S166" s="22" t="s">
        <v>5444</v>
      </c>
      <c r="T166" s="22" t="s">
        <v>11</v>
      </c>
      <c r="U166" s="22" t="s">
        <v>11</v>
      </c>
      <c r="V166" s="22" t="s">
        <v>11</v>
      </c>
      <c r="W166" s="22" t="s">
        <v>11</v>
      </c>
      <c r="X166" s="22" t="s">
        <v>11</v>
      </c>
      <c r="Y166" s="22">
        <v>0</v>
      </c>
      <c r="Z166" s="22">
        <v>0</v>
      </c>
      <c r="AA166" s="22" t="s">
        <v>11</v>
      </c>
      <c r="AB166" s="22">
        <v>1</v>
      </c>
      <c r="AC166" s="22" t="s">
        <v>5444</v>
      </c>
      <c r="AD166" s="22" t="s">
        <v>11</v>
      </c>
      <c r="AE166" s="22" t="s">
        <v>11</v>
      </c>
      <c r="AF166" s="22" t="s">
        <v>7760</v>
      </c>
      <c r="AG166" s="22" t="s">
        <v>7779</v>
      </c>
    </row>
    <row r="167" spans="1:33">
      <c r="A167" s="23" t="s">
        <v>1623</v>
      </c>
      <c r="B167" s="23" t="s">
        <v>452</v>
      </c>
      <c r="C167" s="23" t="s">
        <v>1623</v>
      </c>
      <c r="D167" s="23" t="s">
        <v>5402</v>
      </c>
      <c r="E167" s="23" t="s">
        <v>5367</v>
      </c>
      <c r="F167" s="23" t="s">
        <v>5403</v>
      </c>
      <c r="G167" s="23" t="s">
        <v>4193</v>
      </c>
      <c r="H167" s="23" t="s">
        <v>4194</v>
      </c>
      <c r="I167" s="23" t="s">
        <v>10</v>
      </c>
      <c r="J167" s="23" t="s">
        <v>4195</v>
      </c>
      <c r="K167" s="23">
        <v>0</v>
      </c>
      <c r="L167" s="23" t="s">
        <v>5782</v>
      </c>
      <c r="M167" s="23" t="s">
        <v>11</v>
      </c>
      <c r="N167" s="23" t="s">
        <v>1651</v>
      </c>
      <c r="O167" s="23" t="s">
        <v>11</v>
      </c>
      <c r="P167" s="23" t="s">
        <v>11</v>
      </c>
      <c r="Q167" s="22" t="s">
        <v>1539</v>
      </c>
      <c r="R167" s="22" t="s">
        <v>842</v>
      </c>
      <c r="S167" s="22" t="s">
        <v>5402</v>
      </c>
      <c r="T167" s="22" t="s">
        <v>5579</v>
      </c>
      <c r="U167" s="22" t="s">
        <v>6295</v>
      </c>
      <c r="V167" s="22" t="s">
        <v>6296</v>
      </c>
      <c r="W167" s="22" t="s">
        <v>6296</v>
      </c>
      <c r="X167" s="22" t="s">
        <v>6295</v>
      </c>
      <c r="Y167" s="22">
        <v>7</v>
      </c>
      <c r="Z167" s="22">
        <v>7</v>
      </c>
      <c r="AA167" s="22" t="s">
        <v>11</v>
      </c>
      <c r="AB167" s="22">
        <v>1</v>
      </c>
      <c r="AC167" s="22" t="s">
        <v>65</v>
      </c>
      <c r="AD167" s="22" t="s">
        <v>7764</v>
      </c>
      <c r="AE167" s="22" t="s">
        <v>1579</v>
      </c>
      <c r="AF167" s="22" t="s">
        <v>7760</v>
      </c>
      <c r="AG167" s="22" t="s">
        <v>7761</v>
      </c>
    </row>
    <row r="168" spans="1:33">
      <c r="A168" s="23" t="s">
        <v>1623</v>
      </c>
      <c r="B168" s="23" t="s">
        <v>452</v>
      </c>
      <c r="C168" s="23" t="s">
        <v>1623</v>
      </c>
      <c r="D168" s="23" t="s">
        <v>6804</v>
      </c>
      <c r="E168" s="23" t="s">
        <v>5377</v>
      </c>
      <c r="F168" s="23" t="s">
        <v>5515</v>
      </c>
      <c r="G168" s="23" t="s">
        <v>4180</v>
      </c>
      <c r="H168" s="23" t="s">
        <v>4181</v>
      </c>
      <c r="I168" s="23" t="s">
        <v>14</v>
      </c>
      <c r="J168" s="23" t="s">
        <v>4182</v>
      </c>
      <c r="K168" s="23">
        <v>0</v>
      </c>
      <c r="L168" s="23" t="s">
        <v>5783</v>
      </c>
      <c r="M168" s="23" t="s">
        <v>11</v>
      </c>
      <c r="N168" s="23" t="s">
        <v>1633</v>
      </c>
      <c r="O168" s="23" t="s">
        <v>11</v>
      </c>
      <c r="P168" s="23" t="s">
        <v>11</v>
      </c>
      <c r="Q168" s="22" t="s">
        <v>1539</v>
      </c>
      <c r="R168" s="22" t="s">
        <v>21</v>
      </c>
      <c r="S168" s="22" t="s">
        <v>6804</v>
      </c>
      <c r="T168" s="22" t="s">
        <v>6334</v>
      </c>
      <c r="U168" s="22" t="s">
        <v>6337</v>
      </c>
      <c r="V168" s="22" t="s">
        <v>7765</v>
      </c>
      <c r="W168" s="22" t="s">
        <v>7765</v>
      </c>
      <c r="X168" s="22" t="s">
        <v>6337</v>
      </c>
      <c r="Y168" s="22">
        <v>6</v>
      </c>
      <c r="Z168" s="22">
        <v>6</v>
      </c>
      <c r="AA168" s="22" t="s">
        <v>11</v>
      </c>
      <c r="AB168" s="22">
        <v>1</v>
      </c>
      <c r="AC168" s="22" t="s">
        <v>92</v>
      </c>
      <c r="AD168" s="22" t="s">
        <v>7759</v>
      </c>
      <c r="AE168" s="22" t="s">
        <v>1579</v>
      </c>
      <c r="AF168" s="22" t="s">
        <v>7760</v>
      </c>
      <c r="AG168" s="22" t="s">
        <v>7761</v>
      </c>
    </row>
    <row r="169" spans="1:33">
      <c r="A169" s="23" t="s">
        <v>1623</v>
      </c>
      <c r="B169" s="23" t="s">
        <v>452</v>
      </c>
      <c r="C169" s="23" t="s">
        <v>1623</v>
      </c>
      <c r="D169" s="23" t="s">
        <v>6970</v>
      </c>
      <c r="E169" s="23" t="s">
        <v>5372</v>
      </c>
      <c r="F169" s="23" t="s">
        <v>5403</v>
      </c>
      <c r="G169" s="23" t="s">
        <v>4177</v>
      </c>
      <c r="H169" s="23" t="s">
        <v>4178</v>
      </c>
      <c r="I169" s="23" t="s">
        <v>10</v>
      </c>
      <c r="J169" s="23" t="s">
        <v>4179</v>
      </c>
      <c r="K169" s="23">
        <v>0</v>
      </c>
      <c r="L169" s="23" t="s">
        <v>5784</v>
      </c>
      <c r="M169" s="23" t="s">
        <v>11</v>
      </c>
      <c r="N169" s="23" t="s">
        <v>1661</v>
      </c>
      <c r="O169" s="23" t="s">
        <v>11</v>
      </c>
      <c r="P169" s="23" t="s">
        <v>11</v>
      </c>
      <c r="Q169" s="22" t="s">
        <v>1539</v>
      </c>
      <c r="R169" s="22" t="s">
        <v>842</v>
      </c>
      <c r="S169" s="22" t="s">
        <v>6970</v>
      </c>
      <c r="T169" s="22" t="s">
        <v>5579</v>
      </c>
      <c r="U169" s="22" t="s">
        <v>6295</v>
      </c>
      <c r="V169" s="22" t="s">
        <v>6296</v>
      </c>
      <c r="W169" s="22" t="s">
        <v>6296</v>
      </c>
      <c r="X169" s="22" t="s">
        <v>6295</v>
      </c>
      <c r="Y169" s="22">
        <v>7</v>
      </c>
      <c r="Z169" s="22">
        <v>7</v>
      </c>
      <c r="AA169" s="22" t="s">
        <v>11</v>
      </c>
      <c r="AB169" s="22">
        <v>1</v>
      </c>
      <c r="AC169" s="22" t="s">
        <v>85</v>
      </c>
      <c r="AD169" s="22" t="s">
        <v>7768</v>
      </c>
      <c r="AE169" s="22" t="s">
        <v>1579</v>
      </c>
      <c r="AF169" s="22" t="s">
        <v>7760</v>
      </c>
      <c r="AG169" s="22" t="s">
        <v>7761</v>
      </c>
    </row>
    <row r="170" spans="1:33">
      <c r="A170" s="23" t="s">
        <v>1623</v>
      </c>
      <c r="B170" s="23" t="s">
        <v>461</v>
      </c>
      <c r="C170" s="23" t="s">
        <v>1623</v>
      </c>
      <c r="D170" s="23" t="s">
        <v>5520</v>
      </c>
      <c r="E170" s="23" t="s">
        <v>5491</v>
      </c>
      <c r="F170" s="23" t="s">
        <v>5521</v>
      </c>
      <c r="G170" s="23" t="s">
        <v>4172</v>
      </c>
      <c r="H170" s="23" t="s">
        <v>4173</v>
      </c>
      <c r="I170" s="23" t="s">
        <v>10</v>
      </c>
      <c r="J170" s="23" t="s">
        <v>4174</v>
      </c>
      <c r="K170" s="23">
        <v>0</v>
      </c>
      <c r="L170" s="23" t="s">
        <v>5785</v>
      </c>
      <c r="M170" s="23" t="s">
        <v>11</v>
      </c>
      <c r="N170" s="23" t="s">
        <v>1661</v>
      </c>
      <c r="O170" s="23" t="s">
        <v>11</v>
      </c>
      <c r="P170" s="23" t="s">
        <v>11</v>
      </c>
      <c r="Q170" s="22" t="s">
        <v>1539</v>
      </c>
      <c r="R170" s="22" t="s">
        <v>20</v>
      </c>
      <c r="S170" s="22" t="s">
        <v>5520</v>
      </c>
      <c r="T170" s="22" t="s">
        <v>6295</v>
      </c>
      <c r="U170" s="22" t="s">
        <v>6346</v>
      </c>
      <c r="V170" s="22" t="s">
        <v>6352</v>
      </c>
      <c r="W170" s="22" t="s">
        <v>6346</v>
      </c>
      <c r="X170" s="22" t="s">
        <v>6352</v>
      </c>
      <c r="Y170" s="22">
        <v>3</v>
      </c>
      <c r="Z170" s="22">
        <v>6</v>
      </c>
      <c r="AA170" s="22" t="s">
        <v>11</v>
      </c>
      <c r="AB170" s="22">
        <v>1</v>
      </c>
      <c r="AC170" s="22" t="s">
        <v>87</v>
      </c>
      <c r="AD170" s="22" t="s">
        <v>7766</v>
      </c>
      <c r="AE170" s="22" t="s">
        <v>5353</v>
      </c>
      <c r="AF170" s="22" t="s">
        <v>7760</v>
      </c>
      <c r="AG170" s="22" t="s">
        <v>7771</v>
      </c>
    </row>
    <row r="171" spans="1:33">
      <c r="A171" s="23" t="s">
        <v>1623</v>
      </c>
      <c r="B171" s="23" t="s">
        <v>461</v>
      </c>
      <c r="C171" s="23" t="s">
        <v>1623</v>
      </c>
      <c r="D171" s="23" t="s">
        <v>6943</v>
      </c>
      <c r="E171" s="23" t="s">
        <v>5491</v>
      </c>
      <c r="F171" s="23" t="s">
        <v>7658</v>
      </c>
      <c r="G171" s="23" t="s">
        <v>4169</v>
      </c>
      <c r="H171" s="23" t="s">
        <v>4170</v>
      </c>
      <c r="I171" s="23" t="s">
        <v>10</v>
      </c>
      <c r="J171" s="23" t="s">
        <v>4171</v>
      </c>
      <c r="K171" s="23">
        <v>0</v>
      </c>
      <c r="L171" s="23" t="s">
        <v>5786</v>
      </c>
      <c r="M171" s="23" t="s">
        <v>11</v>
      </c>
      <c r="N171" s="23" t="s">
        <v>1574</v>
      </c>
      <c r="O171" s="23" t="s">
        <v>11</v>
      </c>
      <c r="P171" s="23" t="s">
        <v>11</v>
      </c>
      <c r="Q171" s="22" t="s">
        <v>1539</v>
      </c>
      <c r="R171" s="22" t="s">
        <v>842</v>
      </c>
      <c r="S171" s="22" t="s">
        <v>6943</v>
      </c>
      <c r="T171" s="22" t="s">
        <v>6346</v>
      </c>
      <c r="U171" s="22" t="s">
        <v>6308</v>
      </c>
      <c r="V171" s="22" t="s">
        <v>6296</v>
      </c>
      <c r="W171" s="22" t="s">
        <v>6308</v>
      </c>
      <c r="X171" s="22" t="s">
        <v>6296</v>
      </c>
      <c r="Y171" s="22">
        <v>3</v>
      </c>
      <c r="Z171" s="22">
        <v>6</v>
      </c>
      <c r="AA171" s="22" t="s">
        <v>11</v>
      </c>
      <c r="AB171" s="22">
        <v>1</v>
      </c>
      <c r="AC171" s="22" t="s">
        <v>85</v>
      </c>
      <c r="AD171" s="22" t="s">
        <v>7766</v>
      </c>
      <c r="AE171" s="22" t="s">
        <v>5353</v>
      </c>
      <c r="AF171" s="22" t="s">
        <v>7760</v>
      </c>
      <c r="AG171" s="22" t="s">
        <v>7771</v>
      </c>
    </row>
    <row r="172" spans="1:33">
      <c r="A172" s="23" t="s">
        <v>1623</v>
      </c>
      <c r="B172" s="23" t="s">
        <v>452</v>
      </c>
      <c r="C172" s="23" t="s">
        <v>1623</v>
      </c>
      <c r="D172" s="23" t="s">
        <v>5393</v>
      </c>
      <c r="E172" s="23" t="s">
        <v>5377</v>
      </c>
      <c r="F172" s="23" t="s">
        <v>5394</v>
      </c>
      <c r="G172" s="23" t="s">
        <v>4165</v>
      </c>
      <c r="H172" s="23" t="s">
        <v>4166</v>
      </c>
      <c r="I172" s="23" t="s">
        <v>10</v>
      </c>
      <c r="J172" s="23" t="s">
        <v>4167</v>
      </c>
      <c r="K172" s="23">
        <v>0</v>
      </c>
      <c r="L172" s="23" t="s">
        <v>5787</v>
      </c>
      <c r="M172" s="205" t="s">
        <v>11</v>
      </c>
      <c r="N172" s="23" t="s">
        <v>4168</v>
      </c>
      <c r="O172" s="23" t="s">
        <v>11</v>
      </c>
      <c r="P172" s="23" t="s">
        <v>11</v>
      </c>
      <c r="Q172" s="22" t="s">
        <v>1539</v>
      </c>
      <c r="R172" s="22" t="s">
        <v>842</v>
      </c>
      <c r="S172" s="22" t="s">
        <v>5393</v>
      </c>
      <c r="T172" s="22" t="s">
        <v>6331</v>
      </c>
      <c r="U172" s="22" t="s">
        <v>2490</v>
      </c>
      <c r="V172" s="22" t="s">
        <v>6296</v>
      </c>
      <c r="W172" s="22" t="s">
        <v>2490</v>
      </c>
      <c r="X172" s="22" t="s">
        <v>6296</v>
      </c>
      <c r="Y172" s="22">
        <v>3</v>
      </c>
      <c r="Z172" s="22">
        <v>6</v>
      </c>
      <c r="AA172" s="22" t="s">
        <v>11</v>
      </c>
      <c r="AB172" s="22">
        <v>1</v>
      </c>
      <c r="AC172" s="22" t="s">
        <v>65</v>
      </c>
      <c r="AD172" s="22" t="s">
        <v>7759</v>
      </c>
      <c r="AE172" s="22" t="s">
        <v>1579</v>
      </c>
      <c r="AF172" s="22" t="s">
        <v>7760</v>
      </c>
      <c r="AG172" s="22" t="s">
        <v>7761</v>
      </c>
    </row>
    <row r="173" spans="1:33">
      <c r="A173" s="23" t="s">
        <v>1623</v>
      </c>
      <c r="B173" s="23" t="s">
        <v>461</v>
      </c>
      <c r="C173" s="23" t="s">
        <v>1623</v>
      </c>
      <c r="D173" s="23" t="s">
        <v>5538</v>
      </c>
      <c r="E173" s="23" t="s">
        <v>5491</v>
      </c>
      <c r="F173" s="23" t="s">
        <v>5394</v>
      </c>
      <c r="G173" s="23" t="s">
        <v>4152</v>
      </c>
      <c r="H173" s="23" t="s">
        <v>4153</v>
      </c>
      <c r="I173" s="23" t="s">
        <v>10</v>
      </c>
      <c r="J173" s="23" t="s">
        <v>4154</v>
      </c>
      <c r="K173" s="23">
        <v>0</v>
      </c>
      <c r="L173" s="23" t="s">
        <v>5789</v>
      </c>
      <c r="M173" s="23" t="s">
        <v>11</v>
      </c>
      <c r="N173" s="23" t="s">
        <v>1670</v>
      </c>
      <c r="O173" s="23" t="s">
        <v>11</v>
      </c>
      <c r="P173" s="23" t="s">
        <v>11</v>
      </c>
      <c r="Q173" s="22" t="s">
        <v>1539</v>
      </c>
      <c r="R173" s="22" t="s">
        <v>20</v>
      </c>
      <c r="S173" s="22" t="s">
        <v>5538</v>
      </c>
      <c r="T173" s="22" t="s">
        <v>6331</v>
      </c>
      <c r="U173" s="22" t="s">
        <v>2490</v>
      </c>
      <c r="V173" s="22" t="s">
        <v>6296</v>
      </c>
      <c r="W173" s="22" t="s">
        <v>2490</v>
      </c>
      <c r="X173" s="22" t="s">
        <v>6296</v>
      </c>
      <c r="Y173" s="22">
        <v>3</v>
      </c>
      <c r="Z173" s="22">
        <v>6</v>
      </c>
      <c r="AA173" s="22" t="s">
        <v>11</v>
      </c>
      <c r="AB173" s="22">
        <v>1</v>
      </c>
      <c r="AC173" s="22" t="s">
        <v>87</v>
      </c>
      <c r="AD173" s="22" t="s">
        <v>7766</v>
      </c>
      <c r="AE173" s="22" t="s">
        <v>5353</v>
      </c>
      <c r="AF173" s="22" t="s">
        <v>7760</v>
      </c>
      <c r="AG173" s="22" t="s">
        <v>7771</v>
      </c>
    </row>
    <row r="174" spans="1:33">
      <c r="A174" s="23" t="s">
        <v>1623</v>
      </c>
      <c r="B174" s="23" t="s">
        <v>452</v>
      </c>
      <c r="C174" s="23" t="s">
        <v>1623</v>
      </c>
      <c r="D174" s="23" t="s">
        <v>6821</v>
      </c>
      <c r="E174" s="23" t="s">
        <v>5556</v>
      </c>
      <c r="F174" s="23" t="s">
        <v>5370</v>
      </c>
      <c r="G174" s="23" t="s">
        <v>4149</v>
      </c>
      <c r="H174" s="23" t="s">
        <v>4150</v>
      </c>
      <c r="I174" s="23" t="s">
        <v>18</v>
      </c>
      <c r="J174" s="23" t="s">
        <v>4151</v>
      </c>
      <c r="K174" s="23">
        <v>0</v>
      </c>
      <c r="L174" s="23" t="s">
        <v>5790</v>
      </c>
      <c r="M174" s="23" t="s">
        <v>11</v>
      </c>
      <c r="N174" s="23" t="s">
        <v>3712</v>
      </c>
      <c r="O174" s="23" t="s">
        <v>11</v>
      </c>
      <c r="P174" s="23" t="s">
        <v>11</v>
      </c>
      <c r="Q174" s="22" t="s">
        <v>1539</v>
      </c>
      <c r="R174" s="22" t="s">
        <v>21</v>
      </c>
      <c r="S174" s="22" t="s">
        <v>6821</v>
      </c>
      <c r="T174" s="22" t="s">
        <v>6354</v>
      </c>
      <c r="U174" s="22" t="s">
        <v>6337</v>
      </c>
      <c r="V174" s="22" t="s">
        <v>6815</v>
      </c>
      <c r="W174" s="22" t="s">
        <v>6815</v>
      </c>
      <c r="X174" s="22" t="s">
        <v>6337</v>
      </c>
      <c r="Y174" s="22">
        <v>6</v>
      </c>
      <c r="Z174" s="22">
        <v>6</v>
      </c>
      <c r="AA174" s="22" t="s">
        <v>11</v>
      </c>
      <c r="AB174" s="22">
        <v>1</v>
      </c>
      <c r="AC174" s="22" t="s">
        <v>141</v>
      </c>
      <c r="AD174" s="22" t="s">
        <v>7769</v>
      </c>
      <c r="AE174" s="22" t="s">
        <v>1579</v>
      </c>
      <c r="AF174" s="22" t="s">
        <v>7770</v>
      </c>
      <c r="AG174" s="22" t="s">
        <v>7770</v>
      </c>
    </row>
    <row r="175" spans="1:33">
      <c r="A175" s="23" t="s">
        <v>1623</v>
      </c>
      <c r="B175" s="23" t="s">
        <v>5445</v>
      </c>
      <c r="C175" s="23" t="s">
        <v>1623</v>
      </c>
      <c r="D175" s="23" t="s">
        <v>5444</v>
      </c>
      <c r="E175" s="23" t="s">
        <v>11</v>
      </c>
      <c r="F175" s="23" t="s">
        <v>11</v>
      </c>
      <c r="G175" s="23" t="s">
        <v>4146</v>
      </c>
      <c r="H175" s="23" t="s">
        <v>4147</v>
      </c>
      <c r="I175" s="23" t="s">
        <v>14</v>
      </c>
      <c r="J175" s="23" t="s">
        <v>2700</v>
      </c>
      <c r="K175" s="23">
        <v>0</v>
      </c>
      <c r="L175" s="23" t="s">
        <v>5791</v>
      </c>
      <c r="M175" s="23" t="s">
        <v>11</v>
      </c>
      <c r="N175" s="23" t="s">
        <v>1574</v>
      </c>
      <c r="O175" s="23" t="s">
        <v>11</v>
      </c>
      <c r="P175" s="23" t="s">
        <v>11</v>
      </c>
      <c r="Q175" s="22" t="s">
        <v>5444</v>
      </c>
      <c r="R175" s="22" t="s">
        <v>5444</v>
      </c>
      <c r="S175" s="22" t="s">
        <v>5444</v>
      </c>
      <c r="T175" s="22" t="s">
        <v>11</v>
      </c>
      <c r="U175" s="22" t="s">
        <v>11</v>
      </c>
      <c r="V175" s="22" t="s">
        <v>11</v>
      </c>
      <c r="W175" s="22" t="s">
        <v>11</v>
      </c>
      <c r="X175" s="22" t="s">
        <v>11</v>
      </c>
      <c r="Y175" s="22">
        <v>0</v>
      </c>
      <c r="Z175" s="22">
        <v>0</v>
      </c>
      <c r="AA175" s="22" t="s">
        <v>11</v>
      </c>
      <c r="AB175" s="22">
        <v>1</v>
      </c>
      <c r="AC175" s="22" t="s">
        <v>5444</v>
      </c>
      <c r="AD175" s="22" t="s">
        <v>11</v>
      </c>
      <c r="AE175" s="22" t="s">
        <v>11</v>
      </c>
      <c r="AF175" s="22" t="s">
        <v>7760</v>
      </c>
      <c r="AG175" s="22" t="s">
        <v>7779</v>
      </c>
    </row>
    <row r="176" spans="1:33">
      <c r="A176" s="23" t="s">
        <v>1623</v>
      </c>
      <c r="B176" s="23" t="s">
        <v>459</v>
      </c>
      <c r="C176" s="23" t="s">
        <v>1623</v>
      </c>
      <c r="D176" s="23" t="s">
        <v>7662</v>
      </c>
      <c r="E176" s="23" t="s">
        <v>5461</v>
      </c>
      <c r="F176" s="23" t="s">
        <v>5460</v>
      </c>
      <c r="G176" s="23" t="s">
        <v>4142</v>
      </c>
      <c r="H176" s="23" t="s">
        <v>4143</v>
      </c>
      <c r="I176" s="23" t="s">
        <v>14</v>
      </c>
      <c r="J176" s="23" t="s">
        <v>4144</v>
      </c>
      <c r="K176" s="23">
        <v>0</v>
      </c>
      <c r="L176" s="23" t="s">
        <v>5792</v>
      </c>
      <c r="M176" s="23" t="s">
        <v>11</v>
      </c>
      <c r="N176" s="23" t="s">
        <v>1651</v>
      </c>
      <c r="O176" s="23" t="s">
        <v>11</v>
      </c>
      <c r="P176" s="23" t="s">
        <v>11</v>
      </c>
      <c r="Q176" s="22" t="s">
        <v>1539</v>
      </c>
      <c r="R176" s="22" t="s">
        <v>842</v>
      </c>
      <c r="S176" s="22" t="s">
        <v>7662</v>
      </c>
      <c r="T176" s="22" t="s">
        <v>5579</v>
      </c>
      <c r="U176" s="22" t="s">
        <v>11</v>
      </c>
      <c r="V176" s="22" t="s">
        <v>6352</v>
      </c>
      <c r="W176" s="22" t="s">
        <v>6352</v>
      </c>
      <c r="X176" s="22" t="s">
        <v>11</v>
      </c>
      <c r="Y176" s="22">
        <v>6</v>
      </c>
      <c r="Z176" s="22">
        <v>6</v>
      </c>
      <c r="AA176" s="22" t="s">
        <v>11</v>
      </c>
      <c r="AB176" s="22">
        <v>1</v>
      </c>
      <c r="AC176" s="22" t="s">
        <v>65</v>
      </c>
      <c r="AD176" s="22" t="s">
        <v>7773</v>
      </c>
      <c r="AE176" s="22" t="s">
        <v>5450</v>
      </c>
      <c r="AF176" s="22" t="s">
        <v>7760</v>
      </c>
      <c r="AG176" s="22" t="s">
        <v>7774</v>
      </c>
    </row>
    <row r="177" spans="1:33">
      <c r="A177" s="23" t="s">
        <v>1623</v>
      </c>
      <c r="B177" s="23" t="s">
        <v>452</v>
      </c>
      <c r="C177" s="23" t="s">
        <v>1623</v>
      </c>
      <c r="D177" s="23" t="s">
        <v>5544</v>
      </c>
      <c r="E177" s="23" t="s">
        <v>5377</v>
      </c>
      <c r="F177" s="23" t="s">
        <v>5545</v>
      </c>
      <c r="G177" s="23" t="s">
        <v>4140</v>
      </c>
      <c r="H177" s="23" t="s">
        <v>4141</v>
      </c>
      <c r="I177" s="23" t="s">
        <v>13</v>
      </c>
      <c r="J177" s="23" t="s">
        <v>2104</v>
      </c>
      <c r="K177" s="23">
        <v>0</v>
      </c>
      <c r="L177" s="23" t="s">
        <v>5793</v>
      </c>
      <c r="M177" s="23" t="s">
        <v>11</v>
      </c>
      <c r="N177" s="23" t="s">
        <v>1670</v>
      </c>
      <c r="O177" s="23" t="s">
        <v>11</v>
      </c>
      <c r="P177" s="23" t="s">
        <v>11</v>
      </c>
      <c r="Q177" s="22" t="s">
        <v>1539</v>
      </c>
      <c r="R177" s="22" t="s">
        <v>21</v>
      </c>
      <c r="S177" s="22" t="s">
        <v>5544</v>
      </c>
      <c r="T177" s="22" t="s">
        <v>6315</v>
      </c>
      <c r="U177" s="22" t="s">
        <v>6320</v>
      </c>
      <c r="V177" s="22" t="s">
        <v>6815</v>
      </c>
      <c r="W177" s="22" t="s">
        <v>6320</v>
      </c>
      <c r="X177" s="22" t="s">
        <v>6815</v>
      </c>
      <c r="Y177" s="22">
        <v>3</v>
      </c>
      <c r="Z177" s="22">
        <v>6</v>
      </c>
      <c r="AA177" s="22" t="s">
        <v>11</v>
      </c>
      <c r="AB177" s="22">
        <v>1</v>
      </c>
      <c r="AC177" s="22" t="s">
        <v>94</v>
      </c>
      <c r="AD177" s="22" t="s">
        <v>7759</v>
      </c>
      <c r="AE177" s="22" t="s">
        <v>1579</v>
      </c>
      <c r="AF177" s="22" t="s">
        <v>7760</v>
      </c>
      <c r="AG177" s="22" t="s">
        <v>7761</v>
      </c>
    </row>
    <row r="178" spans="1:33">
      <c r="A178" s="23" t="s">
        <v>1623</v>
      </c>
      <c r="B178" s="23" t="s">
        <v>461</v>
      </c>
      <c r="C178" s="23" t="s">
        <v>1623</v>
      </c>
      <c r="D178" s="23" t="s">
        <v>6789</v>
      </c>
      <c r="E178" s="23" t="s">
        <v>5593</v>
      </c>
      <c r="F178" s="23" t="s">
        <v>7650</v>
      </c>
      <c r="G178" s="23" t="s">
        <v>4135</v>
      </c>
      <c r="H178" s="23" t="s">
        <v>4136</v>
      </c>
      <c r="I178" s="23" t="s">
        <v>14</v>
      </c>
      <c r="J178" s="23" t="s">
        <v>4097</v>
      </c>
      <c r="K178" s="23">
        <v>0</v>
      </c>
      <c r="L178" s="23" t="s">
        <v>5794</v>
      </c>
      <c r="M178" s="23" t="s">
        <v>11</v>
      </c>
      <c r="N178" s="23" t="s">
        <v>1832</v>
      </c>
      <c r="O178" s="23" t="s">
        <v>11</v>
      </c>
      <c r="P178" s="23" t="s">
        <v>11</v>
      </c>
      <c r="Q178" s="22" t="s">
        <v>1539</v>
      </c>
      <c r="R178" s="22" t="s">
        <v>20</v>
      </c>
      <c r="S178" s="22" t="s">
        <v>6789</v>
      </c>
      <c r="T178" s="22" t="s">
        <v>6320</v>
      </c>
      <c r="U178" s="22" t="s">
        <v>6354</v>
      </c>
      <c r="V178" s="22" t="s">
        <v>7765</v>
      </c>
      <c r="W178" s="22" t="s">
        <v>7765</v>
      </c>
      <c r="X178" s="22" t="s">
        <v>6354</v>
      </c>
      <c r="Y178" s="22">
        <v>6</v>
      </c>
      <c r="Z178" s="22">
        <v>6</v>
      </c>
      <c r="AA178" s="22" t="s">
        <v>11</v>
      </c>
      <c r="AB178" s="22">
        <v>1</v>
      </c>
      <c r="AC178" s="22" t="s">
        <v>91</v>
      </c>
      <c r="AD178" s="22" t="s">
        <v>7766</v>
      </c>
      <c r="AE178" s="22" t="s">
        <v>5353</v>
      </c>
      <c r="AF178" s="22" t="s">
        <v>7760</v>
      </c>
      <c r="AG178" s="22" t="s">
        <v>7771</v>
      </c>
    </row>
    <row r="179" spans="1:33">
      <c r="A179" s="23" t="s">
        <v>1623</v>
      </c>
      <c r="B179" s="23" t="s">
        <v>461</v>
      </c>
      <c r="C179" s="23" t="s">
        <v>1623</v>
      </c>
      <c r="D179" s="23" t="s">
        <v>5539</v>
      </c>
      <c r="E179" s="23" t="s">
        <v>5541</v>
      </c>
      <c r="F179" s="23" t="s">
        <v>5540</v>
      </c>
      <c r="G179" s="23" t="s">
        <v>4128</v>
      </c>
      <c r="H179" s="23" t="s">
        <v>4129</v>
      </c>
      <c r="I179" s="23" t="s">
        <v>16</v>
      </c>
      <c r="J179" s="23" t="s">
        <v>4130</v>
      </c>
      <c r="K179" s="23">
        <v>0</v>
      </c>
      <c r="L179" s="23" t="s">
        <v>5795</v>
      </c>
      <c r="M179" s="23" t="s">
        <v>11</v>
      </c>
      <c r="N179" s="23" t="s">
        <v>1651</v>
      </c>
      <c r="O179" s="23" t="s">
        <v>11</v>
      </c>
      <c r="P179" s="23" t="s">
        <v>11</v>
      </c>
      <c r="Q179" s="22" t="s">
        <v>1539</v>
      </c>
      <c r="R179" s="22" t="s">
        <v>842</v>
      </c>
      <c r="S179" s="22" t="s">
        <v>5539</v>
      </c>
      <c r="T179" s="22" t="s">
        <v>2490</v>
      </c>
      <c r="U179" s="22" t="s">
        <v>7772</v>
      </c>
      <c r="V179" s="22" t="s">
        <v>6352</v>
      </c>
      <c r="W179" s="22" t="s">
        <v>7772</v>
      </c>
      <c r="X179" s="22" t="s">
        <v>6352</v>
      </c>
      <c r="Y179" s="22">
        <v>3</v>
      </c>
      <c r="Z179" s="22">
        <v>6</v>
      </c>
      <c r="AA179" s="22" t="s">
        <v>11</v>
      </c>
      <c r="AB179" s="22">
        <v>1</v>
      </c>
      <c r="AC179" s="22" t="s">
        <v>82</v>
      </c>
      <c r="AD179" s="22" t="s">
        <v>7773</v>
      </c>
      <c r="AE179" s="22" t="s">
        <v>5353</v>
      </c>
      <c r="AF179" s="22" t="s">
        <v>7760</v>
      </c>
      <c r="AG179" s="22" t="s">
        <v>7771</v>
      </c>
    </row>
    <row r="180" spans="1:33">
      <c r="A180" s="23" t="s">
        <v>1623</v>
      </c>
      <c r="B180" s="23" t="s">
        <v>452</v>
      </c>
      <c r="C180" s="23" t="s">
        <v>1623</v>
      </c>
      <c r="D180" s="23" t="s">
        <v>6809</v>
      </c>
      <c r="E180" s="23" t="s">
        <v>5377</v>
      </c>
      <c r="F180" s="23" t="s">
        <v>5417</v>
      </c>
      <c r="G180" s="23" t="s">
        <v>4118</v>
      </c>
      <c r="H180" s="23" t="s">
        <v>4119</v>
      </c>
      <c r="I180" s="23" t="s">
        <v>14</v>
      </c>
      <c r="J180" s="23" t="s">
        <v>4120</v>
      </c>
      <c r="K180" s="23">
        <v>0</v>
      </c>
      <c r="L180" s="23" t="s">
        <v>5796</v>
      </c>
      <c r="M180" s="23" t="s">
        <v>11</v>
      </c>
      <c r="N180" s="23" t="s">
        <v>1633</v>
      </c>
      <c r="O180" s="23" t="s">
        <v>11</v>
      </c>
      <c r="P180" s="23" t="s">
        <v>11</v>
      </c>
      <c r="Q180" s="22" t="s">
        <v>1539</v>
      </c>
      <c r="R180" s="22" t="s">
        <v>21</v>
      </c>
      <c r="S180" s="22" t="s">
        <v>6809</v>
      </c>
      <c r="T180" s="22" t="s">
        <v>6299</v>
      </c>
      <c r="U180" s="22" t="s">
        <v>5569</v>
      </c>
      <c r="V180" s="22" t="s">
        <v>7765</v>
      </c>
      <c r="W180" s="22" t="s">
        <v>5569</v>
      </c>
      <c r="X180" s="22" t="s">
        <v>7765</v>
      </c>
      <c r="Y180" s="22">
        <v>3</v>
      </c>
      <c r="Z180" s="22">
        <v>6</v>
      </c>
      <c r="AA180" s="22" t="s">
        <v>11</v>
      </c>
      <c r="AB180" s="22">
        <v>1</v>
      </c>
      <c r="AC180" s="22" t="s">
        <v>92</v>
      </c>
      <c r="AD180" s="22" t="s">
        <v>7759</v>
      </c>
      <c r="AE180" s="22" t="s">
        <v>1579</v>
      </c>
      <c r="AF180" s="22" t="s">
        <v>7760</v>
      </c>
      <c r="AG180" s="22" t="s">
        <v>7761</v>
      </c>
    </row>
    <row r="181" spans="1:33">
      <c r="A181" s="23" t="s">
        <v>1623</v>
      </c>
      <c r="B181" s="23" t="s">
        <v>452</v>
      </c>
      <c r="C181" s="23" t="s">
        <v>1623</v>
      </c>
      <c r="D181" s="23" t="s">
        <v>5393</v>
      </c>
      <c r="E181" s="23" t="s">
        <v>5377</v>
      </c>
      <c r="F181" s="23" t="s">
        <v>5394</v>
      </c>
      <c r="G181" s="23" t="s">
        <v>4115</v>
      </c>
      <c r="H181" s="23" t="s">
        <v>4116</v>
      </c>
      <c r="I181" s="23" t="s">
        <v>16</v>
      </c>
      <c r="J181" s="23" t="s">
        <v>4117</v>
      </c>
      <c r="K181" s="23">
        <v>0</v>
      </c>
      <c r="L181" s="23" t="s">
        <v>5797</v>
      </c>
      <c r="M181" s="23" t="s">
        <v>11</v>
      </c>
      <c r="N181" s="23" t="s">
        <v>1651</v>
      </c>
      <c r="O181" s="23" t="s">
        <v>11</v>
      </c>
      <c r="P181" s="23" t="s">
        <v>11</v>
      </c>
      <c r="Q181" s="22" t="s">
        <v>1539</v>
      </c>
      <c r="R181" s="22" t="s">
        <v>842</v>
      </c>
      <c r="S181" s="22" t="s">
        <v>5393</v>
      </c>
      <c r="T181" s="22" t="s">
        <v>6331</v>
      </c>
      <c r="U181" s="22" t="s">
        <v>2490</v>
      </c>
      <c r="V181" s="22" t="s">
        <v>6296</v>
      </c>
      <c r="W181" s="22" t="s">
        <v>2490</v>
      </c>
      <c r="X181" s="22" t="s">
        <v>6296</v>
      </c>
      <c r="Y181" s="22">
        <v>3</v>
      </c>
      <c r="Z181" s="22">
        <v>6</v>
      </c>
      <c r="AA181" s="22" t="s">
        <v>11</v>
      </c>
      <c r="AB181" s="22">
        <v>1</v>
      </c>
      <c r="AC181" s="22" t="s">
        <v>65</v>
      </c>
      <c r="AD181" s="22" t="s">
        <v>7759</v>
      </c>
      <c r="AE181" s="22" t="s">
        <v>1579</v>
      </c>
      <c r="AF181" s="22" t="s">
        <v>7760</v>
      </c>
      <c r="AG181" s="22" t="s">
        <v>7761</v>
      </c>
    </row>
    <row r="182" spans="1:33">
      <c r="A182" s="23" t="s">
        <v>1623</v>
      </c>
      <c r="B182" s="23" t="s">
        <v>5445</v>
      </c>
      <c r="C182" s="23" t="s">
        <v>1623</v>
      </c>
      <c r="D182" s="23" t="s">
        <v>5444</v>
      </c>
      <c r="E182" s="23" t="s">
        <v>11</v>
      </c>
      <c r="F182" s="23" t="s">
        <v>11</v>
      </c>
      <c r="G182" s="23" t="s">
        <v>4112</v>
      </c>
      <c r="H182" s="23" t="s">
        <v>4113</v>
      </c>
      <c r="I182" s="23" t="s">
        <v>14</v>
      </c>
      <c r="J182" s="23" t="s">
        <v>2571</v>
      </c>
      <c r="K182" s="23">
        <v>0</v>
      </c>
      <c r="L182" s="23" t="s">
        <v>11</v>
      </c>
      <c r="M182" s="23" t="s">
        <v>11</v>
      </c>
      <c r="N182" s="23" t="s">
        <v>1651</v>
      </c>
      <c r="O182" s="23" t="s">
        <v>11</v>
      </c>
      <c r="P182" s="23" t="s">
        <v>11</v>
      </c>
      <c r="Q182" s="22" t="s">
        <v>5444</v>
      </c>
      <c r="R182" s="22" t="s">
        <v>5444</v>
      </c>
      <c r="S182" s="22" t="s">
        <v>5444</v>
      </c>
      <c r="T182" s="22" t="s">
        <v>11</v>
      </c>
      <c r="U182" s="22" t="s">
        <v>11</v>
      </c>
      <c r="V182" s="22" t="s">
        <v>11</v>
      </c>
      <c r="W182" s="22" t="s">
        <v>11</v>
      </c>
      <c r="X182" s="22" t="s">
        <v>11</v>
      </c>
      <c r="Y182" s="22">
        <v>0</v>
      </c>
      <c r="Z182" s="22">
        <v>0</v>
      </c>
      <c r="AA182" s="22" t="s">
        <v>11</v>
      </c>
      <c r="AB182" s="22">
        <v>1</v>
      </c>
      <c r="AC182" s="22" t="s">
        <v>5444</v>
      </c>
      <c r="AD182" s="22" t="s">
        <v>11</v>
      </c>
      <c r="AE182" s="22" t="s">
        <v>11</v>
      </c>
      <c r="AF182" s="22" t="s">
        <v>7760</v>
      </c>
      <c r="AG182" s="22" t="s">
        <v>7779</v>
      </c>
    </row>
    <row r="183" spans="1:33">
      <c r="A183" s="23" t="s">
        <v>1623</v>
      </c>
      <c r="B183" s="23" t="s">
        <v>452</v>
      </c>
      <c r="C183" s="23" t="s">
        <v>1623</v>
      </c>
      <c r="D183" s="23" t="s">
        <v>6825</v>
      </c>
      <c r="E183" s="23" t="s">
        <v>5556</v>
      </c>
      <c r="F183" s="23" t="s">
        <v>7653</v>
      </c>
      <c r="G183" s="23" t="s">
        <v>4105</v>
      </c>
      <c r="H183" s="23" t="s">
        <v>4106</v>
      </c>
      <c r="I183" s="23" t="s">
        <v>10</v>
      </c>
      <c r="J183" s="23" t="s">
        <v>3059</v>
      </c>
      <c r="K183" s="23">
        <v>0</v>
      </c>
      <c r="L183" s="23" t="s">
        <v>5798</v>
      </c>
      <c r="M183" s="205" t="s">
        <v>11</v>
      </c>
      <c r="N183" s="23" t="s">
        <v>1651</v>
      </c>
      <c r="O183" s="23" t="s">
        <v>11</v>
      </c>
      <c r="P183" s="23" t="s">
        <v>11</v>
      </c>
      <c r="Q183" s="22" t="s">
        <v>1539</v>
      </c>
      <c r="R183" s="22" t="s">
        <v>20</v>
      </c>
      <c r="S183" s="22" t="s">
        <v>6825</v>
      </c>
      <c r="T183" s="22" t="s">
        <v>5569</v>
      </c>
      <c r="U183" s="22" t="s">
        <v>6299</v>
      </c>
      <c r="V183" s="22" t="s">
        <v>6815</v>
      </c>
      <c r="W183" s="22" t="s">
        <v>6299</v>
      </c>
      <c r="X183" s="22" t="s">
        <v>6815</v>
      </c>
      <c r="Y183" s="22">
        <v>3</v>
      </c>
      <c r="Z183" s="22">
        <v>6</v>
      </c>
      <c r="AA183" s="22" t="s">
        <v>11</v>
      </c>
      <c r="AB183" s="22">
        <v>1</v>
      </c>
      <c r="AC183" s="22" t="s">
        <v>89</v>
      </c>
      <c r="AD183" s="22" t="s">
        <v>7769</v>
      </c>
      <c r="AE183" s="22" t="s">
        <v>1579</v>
      </c>
      <c r="AF183" s="22" t="s">
        <v>7760</v>
      </c>
      <c r="AG183" s="22" t="s">
        <v>7761</v>
      </c>
    </row>
    <row r="184" spans="1:33">
      <c r="A184" s="23" t="s">
        <v>1623</v>
      </c>
      <c r="B184" s="23" t="s">
        <v>452</v>
      </c>
      <c r="C184" s="23" t="s">
        <v>1623</v>
      </c>
      <c r="D184" s="23" t="s">
        <v>6977</v>
      </c>
      <c r="E184" s="23" t="s">
        <v>5377</v>
      </c>
      <c r="F184" s="23" t="s">
        <v>5543</v>
      </c>
      <c r="G184" s="23" t="s">
        <v>4103</v>
      </c>
      <c r="H184" s="23" t="s">
        <v>4104</v>
      </c>
      <c r="I184" s="23" t="s">
        <v>1544</v>
      </c>
      <c r="J184" s="23" t="s">
        <v>2104</v>
      </c>
      <c r="K184" s="23">
        <v>0</v>
      </c>
      <c r="L184" s="23" t="s">
        <v>5799</v>
      </c>
      <c r="M184" s="23" t="s">
        <v>11</v>
      </c>
      <c r="N184" s="23" t="s">
        <v>1651</v>
      </c>
      <c r="O184" s="23" t="s">
        <v>11</v>
      </c>
      <c r="P184" s="23" t="s">
        <v>11</v>
      </c>
      <c r="Q184" s="22" t="s">
        <v>1539</v>
      </c>
      <c r="R184" s="22" t="s">
        <v>842</v>
      </c>
      <c r="S184" s="22" t="s">
        <v>6977</v>
      </c>
      <c r="T184" s="22" t="s">
        <v>6346</v>
      </c>
      <c r="U184" s="22" t="s">
        <v>6295</v>
      </c>
      <c r="V184" s="22" t="s">
        <v>6296</v>
      </c>
      <c r="W184" s="22" t="s">
        <v>6295</v>
      </c>
      <c r="X184" s="22" t="s">
        <v>6296</v>
      </c>
      <c r="Y184" s="22">
        <v>3</v>
      </c>
      <c r="Z184" s="22">
        <v>6</v>
      </c>
      <c r="AA184" s="22" t="s">
        <v>11</v>
      </c>
      <c r="AB184" s="22">
        <v>1</v>
      </c>
      <c r="AC184" s="22" t="s">
        <v>85</v>
      </c>
      <c r="AD184" s="22" t="s">
        <v>7759</v>
      </c>
      <c r="AE184" s="22" t="s">
        <v>1579</v>
      </c>
      <c r="AF184" s="22" t="s">
        <v>7767</v>
      </c>
      <c r="AG184" s="22" t="s">
        <v>7767</v>
      </c>
    </row>
    <row r="185" spans="1:33">
      <c r="A185" s="23" t="s">
        <v>1623</v>
      </c>
      <c r="B185" s="23" t="s">
        <v>452</v>
      </c>
      <c r="C185" s="23" t="s">
        <v>1623</v>
      </c>
      <c r="D185" s="23" t="s">
        <v>5379</v>
      </c>
      <c r="E185" s="23" t="s">
        <v>5377</v>
      </c>
      <c r="F185" s="23" t="s">
        <v>11</v>
      </c>
      <c r="G185" s="23" t="s">
        <v>4099</v>
      </c>
      <c r="H185" s="23" t="s">
        <v>4100</v>
      </c>
      <c r="I185" s="23" t="s">
        <v>1657</v>
      </c>
      <c r="J185" s="23" t="s">
        <v>4101</v>
      </c>
      <c r="K185" s="23">
        <v>0</v>
      </c>
      <c r="L185" s="23" t="s">
        <v>5800</v>
      </c>
      <c r="M185" s="23" t="s">
        <v>11</v>
      </c>
      <c r="N185" s="23" t="s">
        <v>2203</v>
      </c>
      <c r="O185" s="23" t="s">
        <v>11</v>
      </c>
      <c r="P185" s="23" t="s">
        <v>11</v>
      </c>
      <c r="Q185" s="22" t="s">
        <v>1539</v>
      </c>
      <c r="R185" s="22" t="s">
        <v>21</v>
      </c>
      <c r="S185" s="22" t="s">
        <v>5379</v>
      </c>
      <c r="T185" s="22" t="s">
        <v>11</v>
      </c>
      <c r="U185" s="22" t="s">
        <v>11</v>
      </c>
      <c r="V185" s="22" t="s">
        <v>11</v>
      </c>
      <c r="W185" s="22" t="s">
        <v>11</v>
      </c>
      <c r="X185" s="22" t="s">
        <v>11</v>
      </c>
      <c r="Y185" s="22">
        <v>0</v>
      </c>
      <c r="Z185" s="22">
        <v>0</v>
      </c>
      <c r="AA185" s="22" t="s">
        <v>11</v>
      </c>
      <c r="AB185" s="22">
        <v>1</v>
      </c>
      <c r="AC185" s="22" t="s">
        <v>144</v>
      </c>
      <c r="AD185" s="22" t="s">
        <v>7759</v>
      </c>
      <c r="AE185" s="22" t="s">
        <v>1579</v>
      </c>
      <c r="AF185" s="22" t="s">
        <v>7770</v>
      </c>
      <c r="AG185" s="22" t="s">
        <v>7770</v>
      </c>
    </row>
    <row r="186" spans="1:33">
      <c r="A186" s="23" t="s">
        <v>1623</v>
      </c>
      <c r="B186" s="23" t="s">
        <v>464</v>
      </c>
      <c r="C186" s="23" t="s">
        <v>1623</v>
      </c>
      <c r="D186" s="23" t="s">
        <v>6968</v>
      </c>
      <c r="E186" s="23" t="s">
        <v>7655</v>
      </c>
      <c r="F186" s="23" t="s">
        <v>5447</v>
      </c>
      <c r="G186" s="23" t="s">
        <v>4095</v>
      </c>
      <c r="H186" s="23" t="s">
        <v>4096</v>
      </c>
      <c r="I186" s="23" t="s">
        <v>1544</v>
      </c>
      <c r="J186" s="23" t="s">
        <v>4097</v>
      </c>
      <c r="K186" s="23">
        <v>0</v>
      </c>
      <c r="L186" s="23" t="s">
        <v>5801</v>
      </c>
      <c r="M186" s="23" t="s">
        <v>11</v>
      </c>
      <c r="N186" s="23" t="s">
        <v>4098</v>
      </c>
      <c r="O186" s="23" t="s">
        <v>11</v>
      </c>
      <c r="P186" s="23" t="s">
        <v>11</v>
      </c>
      <c r="Q186" s="22" t="s">
        <v>1539</v>
      </c>
      <c r="R186" s="22" t="s">
        <v>841</v>
      </c>
      <c r="S186" s="22" t="s">
        <v>6968</v>
      </c>
      <c r="T186" s="22" t="s">
        <v>5579</v>
      </c>
      <c r="U186" s="22" t="s">
        <v>11</v>
      </c>
      <c r="V186" s="22" t="s">
        <v>6296</v>
      </c>
      <c r="W186" s="22" t="s">
        <v>6296</v>
      </c>
      <c r="X186" s="22" t="s">
        <v>11</v>
      </c>
      <c r="Y186" s="22">
        <v>7</v>
      </c>
      <c r="Z186" s="22">
        <v>7</v>
      </c>
      <c r="AA186" s="22" t="s">
        <v>11</v>
      </c>
      <c r="AB186" s="22">
        <v>1</v>
      </c>
      <c r="AC186" s="22" t="s">
        <v>80</v>
      </c>
      <c r="AD186" s="22" t="s">
        <v>7764</v>
      </c>
      <c r="AE186" s="22" t="s">
        <v>5450</v>
      </c>
      <c r="AF186" s="22" t="s">
        <v>7767</v>
      </c>
      <c r="AG186" s="22" t="s">
        <v>7767</v>
      </c>
    </row>
    <row r="187" spans="1:33">
      <c r="A187" s="23" t="s">
        <v>1623</v>
      </c>
      <c r="B187" s="23" t="s">
        <v>461</v>
      </c>
      <c r="C187" s="23" t="s">
        <v>1623</v>
      </c>
      <c r="D187" s="23" t="s">
        <v>6784</v>
      </c>
      <c r="E187" s="23" t="s">
        <v>7649</v>
      </c>
      <c r="F187" s="23" t="s">
        <v>5360</v>
      </c>
      <c r="G187" s="23" t="s">
        <v>4089</v>
      </c>
      <c r="H187" s="23" t="s">
        <v>4090</v>
      </c>
      <c r="I187" s="23" t="s">
        <v>14</v>
      </c>
      <c r="J187" s="23" t="s">
        <v>3143</v>
      </c>
      <c r="K187" s="23">
        <v>0</v>
      </c>
      <c r="L187" s="23" t="s">
        <v>5802</v>
      </c>
      <c r="M187" s="23" t="s">
        <v>11</v>
      </c>
      <c r="N187" s="23" t="s">
        <v>1574</v>
      </c>
      <c r="O187" s="23" t="s">
        <v>11</v>
      </c>
      <c r="P187" s="23" t="s">
        <v>11</v>
      </c>
      <c r="Q187" s="22" t="s">
        <v>1539</v>
      </c>
      <c r="R187" s="22" t="s">
        <v>20</v>
      </c>
      <c r="S187" s="22" t="s">
        <v>6784</v>
      </c>
      <c r="T187" s="22" t="s">
        <v>6320</v>
      </c>
      <c r="U187" s="22" t="s">
        <v>6334</v>
      </c>
      <c r="V187" s="22" t="s">
        <v>7765</v>
      </c>
      <c r="W187" s="22" t="s">
        <v>6334</v>
      </c>
      <c r="X187" s="22" t="s">
        <v>7765</v>
      </c>
      <c r="Y187" s="22">
        <v>3</v>
      </c>
      <c r="Z187" s="22">
        <v>6</v>
      </c>
      <c r="AA187" s="22" t="s">
        <v>11</v>
      </c>
      <c r="AB187" s="22">
        <v>1</v>
      </c>
      <c r="AC187" s="22" t="s">
        <v>90</v>
      </c>
      <c r="AD187" s="22" t="s">
        <v>7776</v>
      </c>
      <c r="AE187" s="22" t="s">
        <v>5353</v>
      </c>
      <c r="AF187" s="22" t="s">
        <v>7760</v>
      </c>
      <c r="AG187" s="22" t="s">
        <v>7771</v>
      </c>
    </row>
    <row r="188" spans="1:33">
      <c r="A188" s="23" t="s">
        <v>1623</v>
      </c>
      <c r="B188" s="23" t="s">
        <v>452</v>
      </c>
      <c r="C188" s="23" t="s">
        <v>1623</v>
      </c>
      <c r="D188" s="23" t="s">
        <v>6806</v>
      </c>
      <c r="E188" s="23" t="s">
        <v>5432</v>
      </c>
      <c r="F188" s="23" t="s">
        <v>5365</v>
      </c>
      <c r="G188" s="23" t="s">
        <v>4083</v>
      </c>
      <c r="H188" s="23" t="s">
        <v>4084</v>
      </c>
      <c r="I188" s="23" t="s">
        <v>1657</v>
      </c>
      <c r="J188" s="23" t="s">
        <v>4085</v>
      </c>
      <c r="K188" s="23">
        <v>0</v>
      </c>
      <c r="L188" s="23" t="s">
        <v>5803</v>
      </c>
      <c r="M188" s="23" t="s">
        <v>11</v>
      </c>
      <c r="N188" s="23" t="s">
        <v>3984</v>
      </c>
      <c r="O188" s="23" t="s">
        <v>11</v>
      </c>
      <c r="P188" s="23" t="s">
        <v>11</v>
      </c>
      <c r="Q188" s="22" t="s">
        <v>1539</v>
      </c>
      <c r="R188" s="22" t="s">
        <v>21</v>
      </c>
      <c r="S188" s="22" t="s">
        <v>6806</v>
      </c>
      <c r="T188" s="22" t="s">
        <v>6337</v>
      </c>
      <c r="U188" s="22" t="s">
        <v>6354</v>
      </c>
      <c r="V188" s="22" t="s">
        <v>6815</v>
      </c>
      <c r="W188" s="22" t="s">
        <v>6354</v>
      </c>
      <c r="X188" s="22" t="s">
        <v>6815</v>
      </c>
      <c r="Y188" s="22">
        <v>3</v>
      </c>
      <c r="Z188" s="22">
        <v>6</v>
      </c>
      <c r="AA188" s="22" t="s">
        <v>11</v>
      </c>
      <c r="AB188" s="22">
        <v>1</v>
      </c>
      <c r="AC188" s="22" t="s">
        <v>142</v>
      </c>
      <c r="AD188" s="22" t="s">
        <v>7764</v>
      </c>
      <c r="AE188" s="22" t="s">
        <v>1579</v>
      </c>
      <c r="AF188" s="22" t="s">
        <v>7770</v>
      </c>
      <c r="AG188" s="22" t="s">
        <v>7770</v>
      </c>
    </row>
    <row r="189" spans="1:33">
      <c r="A189" s="23" t="s">
        <v>1623</v>
      </c>
      <c r="B189" s="23" t="s">
        <v>452</v>
      </c>
      <c r="C189" s="23" t="s">
        <v>1623</v>
      </c>
      <c r="D189" s="23" t="s">
        <v>5384</v>
      </c>
      <c r="E189" s="23" t="s">
        <v>5377</v>
      </c>
      <c r="F189" s="23" t="s">
        <v>5385</v>
      </c>
      <c r="G189" s="23" t="s">
        <v>4080</v>
      </c>
      <c r="H189" s="23" t="s">
        <v>4081</v>
      </c>
      <c r="I189" s="23" t="s">
        <v>14</v>
      </c>
      <c r="J189" s="23" t="s">
        <v>4082</v>
      </c>
      <c r="K189" s="23">
        <v>0</v>
      </c>
      <c r="L189" s="23" t="s">
        <v>5804</v>
      </c>
      <c r="M189" s="23" t="s">
        <v>11</v>
      </c>
      <c r="N189" s="23" t="s">
        <v>1574</v>
      </c>
      <c r="O189" s="23" t="s">
        <v>11</v>
      </c>
      <c r="P189" s="23" t="s">
        <v>11</v>
      </c>
      <c r="Q189" s="22" t="s">
        <v>1539</v>
      </c>
      <c r="R189" s="22" t="s">
        <v>842</v>
      </c>
      <c r="S189" s="22" t="s">
        <v>5384</v>
      </c>
      <c r="T189" s="22" t="s">
        <v>7772</v>
      </c>
      <c r="U189" s="22" t="s">
        <v>5579</v>
      </c>
      <c r="V189" s="22" t="s">
        <v>6296</v>
      </c>
      <c r="W189" s="22" t="s">
        <v>5579</v>
      </c>
      <c r="X189" s="22" t="s">
        <v>6296</v>
      </c>
      <c r="Y189" s="22">
        <v>3</v>
      </c>
      <c r="Z189" s="22">
        <v>6</v>
      </c>
      <c r="AA189" s="22" t="s">
        <v>11</v>
      </c>
      <c r="AB189" s="22">
        <v>1</v>
      </c>
      <c r="AC189" s="22" t="s">
        <v>65</v>
      </c>
      <c r="AD189" s="22" t="s">
        <v>7759</v>
      </c>
      <c r="AE189" s="22" t="s">
        <v>1579</v>
      </c>
      <c r="AF189" s="22" t="s">
        <v>7760</v>
      </c>
      <c r="AG189" s="22" t="s">
        <v>7761</v>
      </c>
    </row>
    <row r="190" spans="1:33">
      <c r="A190" s="23" t="s">
        <v>1623</v>
      </c>
      <c r="B190" s="23" t="s">
        <v>452</v>
      </c>
      <c r="C190" s="23" t="s">
        <v>1623</v>
      </c>
      <c r="D190" s="23" t="s">
        <v>6932</v>
      </c>
      <c r="E190" s="23" t="s">
        <v>5556</v>
      </c>
      <c r="F190" s="23" t="s">
        <v>7660</v>
      </c>
      <c r="G190" s="23" t="s">
        <v>4075</v>
      </c>
      <c r="H190" s="23" t="s">
        <v>4076</v>
      </c>
      <c r="I190" s="23" t="s">
        <v>10</v>
      </c>
      <c r="J190" s="23" t="s">
        <v>4074</v>
      </c>
      <c r="K190" s="23">
        <v>0</v>
      </c>
      <c r="L190" s="23" t="s">
        <v>5805</v>
      </c>
      <c r="M190" s="23" t="s">
        <v>11</v>
      </c>
      <c r="N190" s="23" t="s">
        <v>1633</v>
      </c>
      <c r="O190" s="23" t="s">
        <v>11</v>
      </c>
      <c r="P190" s="23" t="s">
        <v>11</v>
      </c>
      <c r="Q190" s="22" t="s">
        <v>1539</v>
      </c>
      <c r="R190" s="22" t="s">
        <v>20</v>
      </c>
      <c r="S190" s="22" t="s">
        <v>6932</v>
      </c>
      <c r="T190" s="22" t="s">
        <v>6295</v>
      </c>
      <c r="U190" s="22" t="s">
        <v>6308</v>
      </c>
      <c r="V190" s="22" t="s">
        <v>6296</v>
      </c>
      <c r="W190" s="22" t="s">
        <v>6296</v>
      </c>
      <c r="X190" s="22" t="s">
        <v>6308</v>
      </c>
      <c r="Y190" s="22">
        <v>7</v>
      </c>
      <c r="Z190" s="22">
        <v>7</v>
      </c>
      <c r="AA190" s="22" t="s">
        <v>11</v>
      </c>
      <c r="AB190" s="22">
        <v>1</v>
      </c>
      <c r="AC190" s="22" t="s">
        <v>87</v>
      </c>
      <c r="AD190" s="22" t="s">
        <v>7769</v>
      </c>
      <c r="AE190" s="22" t="s">
        <v>1579</v>
      </c>
      <c r="AF190" s="22" t="s">
        <v>7760</v>
      </c>
      <c r="AG190" s="22" t="s">
        <v>7761</v>
      </c>
    </row>
    <row r="191" spans="1:33">
      <c r="A191" s="23" t="s">
        <v>1623</v>
      </c>
      <c r="B191" s="23" t="s">
        <v>452</v>
      </c>
      <c r="C191" s="23" t="s">
        <v>1623</v>
      </c>
      <c r="D191" s="23" t="s">
        <v>6932</v>
      </c>
      <c r="E191" s="23" t="s">
        <v>5556</v>
      </c>
      <c r="F191" s="23" t="s">
        <v>7660</v>
      </c>
      <c r="G191" s="23" t="s">
        <v>4072</v>
      </c>
      <c r="H191" s="23" t="s">
        <v>4073</v>
      </c>
      <c r="I191" s="23" t="s">
        <v>10</v>
      </c>
      <c r="J191" s="23" t="s">
        <v>4074</v>
      </c>
      <c r="K191" s="23">
        <v>0</v>
      </c>
      <c r="L191" s="23" t="s">
        <v>5806</v>
      </c>
      <c r="M191" s="23" t="s">
        <v>11</v>
      </c>
      <c r="N191" s="23" t="s">
        <v>1633</v>
      </c>
      <c r="O191" s="23" t="s">
        <v>11</v>
      </c>
      <c r="P191" s="23" t="s">
        <v>11</v>
      </c>
      <c r="Q191" s="22" t="s">
        <v>1539</v>
      </c>
      <c r="R191" s="22" t="s">
        <v>20</v>
      </c>
      <c r="S191" s="22" t="s">
        <v>6932</v>
      </c>
      <c r="T191" s="22" t="s">
        <v>6295</v>
      </c>
      <c r="U191" s="22" t="s">
        <v>6308</v>
      </c>
      <c r="V191" s="22" t="s">
        <v>6296</v>
      </c>
      <c r="W191" s="22" t="s">
        <v>6296</v>
      </c>
      <c r="X191" s="22" t="s">
        <v>6308</v>
      </c>
      <c r="Y191" s="22">
        <v>7</v>
      </c>
      <c r="Z191" s="22">
        <v>7</v>
      </c>
      <c r="AA191" s="22" t="s">
        <v>11</v>
      </c>
      <c r="AB191" s="22">
        <v>1</v>
      </c>
      <c r="AC191" s="22" t="s">
        <v>87</v>
      </c>
      <c r="AD191" s="22" t="s">
        <v>7769</v>
      </c>
      <c r="AE191" s="22" t="s">
        <v>1579</v>
      </c>
      <c r="AF191" s="22" t="s">
        <v>7760</v>
      </c>
      <c r="AG191" s="22" t="s">
        <v>7761</v>
      </c>
    </row>
    <row r="192" spans="1:33">
      <c r="A192" s="23" t="s">
        <v>1623</v>
      </c>
      <c r="B192" s="23" t="s">
        <v>452</v>
      </c>
      <c r="C192" s="23" t="s">
        <v>1623</v>
      </c>
      <c r="D192" s="23" t="s">
        <v>5544</v>
      </c>
      <c r="E192" s="23" t="s">
        <v>5377</v>
      </c>
      <c r="F192" s="23" t="s">
        <v>5545</v>
      </c>
      <c r="G192" s="23" t="s">
        <v>4068</v>
      </c>
      <c r="H192" s="23" t="s">
        <v>4069</v>
      </c>
      <c r="I192" s="23" t="s">
        <v>13</v>
      </c>
      <c r="J192" s="23" t="s">
        <v>4070</v>
      </c>
      <c r="K192" s="23">
        <v>0</v>
      </c>
      <c r="L192" s="23" t="s">
        <v>5807</v>
      </c>
      <c r="M192" s="23" t="s">
        <v>11</v>
      </c>
      <c r="N192" s="23" t="s">
        <v>1775</v>
      </c>
      <c r="O192" s="23" t="s">
        <v>11</v>
      </c>
      <c r="P192" s="23" t="s">
        <v>11</v>
      </c>
      <c r="Q192" s="22" t="s">
        <v>1539</v>
      </c>
      <c r="R192" s="22" t="s">
        <v>21</v>
      </c>
      <c r="S192" s="22" t="s">
        <v>5544</v>
      </c>
      <c r="T192" s="22" t="s">
        <v>6315</v>
      </c>
      <c r="U192" s="22" t="s">
        <v>6320</v>
      </c>
      <c r="V192" s="22" t="s">
        <v>6815</v>
      </c>
      <c r="W192" s="22" t="s">
        <v>6320</v>
      </c>
      <c r="X192" s="22" t="s">
        <v>6815</v>
      </c>
      <c r="Y192" s="22">
        <v>3</v>
      </c>
      <c r="Z192" s="22">
        <v>6</v>
      </c>
      <c r="AA192" s="22" t="s">
        <v>11</v>
      </c>
      <c r="AB192" s="22">
        <v>1</v>
      </c>
      <c r="AC192" s="22" t="s">
        <v>94</v>
      </c>
      <c r="AD192" s="22" t="s">
        <v>7759</v>
      </c>
      <c r="AE192" s="22" t="s">
        <v>1579</v>
      </c>
      <c r="AF192" s="22" t="s">
        <v>7760</v>
      </c>
      <c r="AG192" s="22" t="s">
        <v>7761</v>
      </c>
    </row>
    <row r="193" spans="1:33">
      <c r="A193" s="23" t="s">
        <v>1623</v>
      </c>
      <c r="B193" s="23" t="s">
        <v>452</v>
      </c>
      <c r="C193" s="23" t="s">
        <v>1623</v>
      </c>
      <c r="D193" s="23" t="s">
        <v>6820</v>
      </c>
      <c r="E193" s="23" t="s">
        <v>5372</v>
      </c>
      <c r="F193" s="23" t="s">
        <v>5422</v>
      </c>
      <c r="G193" s="23" t="s">
        <v>4047</v>
      </c>
      <c r="H193" s="23" t="s">
        <v>4048</v>
      </c>
      <c r="I193" s="23" t="s">
        <v>12</v>
      </c>
      <c r="J193" s="23" t="s">
        <v>4049</v>
      </c>
      <c r="K193" s="23">
        <v>0</v>
      </c>
      <c r="L193" s="23" t="s">
        <v>5808</v>
      </c>
      <c r="M193" s="23" t="s">
        <v>11</v>
      </c>
      <c r="N193" s="23" t="s">
        <v>1729</v>
      </c>
      <c r="O193" s="23" t="s">
        <v>11</v>
      </c>
      <c r="P193" s="23" t="s">
        <v>11</v>
      </c>
      <c r="Q193" s="22" t="s">
        <v>1539</v>
      </c>
      <c r="R193" s="22" t="s">
        <v>21</v>
      </c>
      <c r="S193" s="22" t="s">
        <v>6820</v>
      </c>
      <c r="T193" s="22" t="s">
        <v>6299</v>
      </c>
      <c r="U193" s="22" t="s">
        <v>6320</v>
      </c>
      <c r="V193" s="22" t="s">
        <v>6815</v>
      </c>
      <c r="W193" s="22" t="s">
        <v>6320</v>
      </c>
      <c r="X193" s="22" t="s">
        <v>6815</v>
      </c>
      <c r="Y193" s="22">
        <v>3</v>
      </c>
      <c r="Z193" s="22">
        <v>6</v>
      </c>
      <c r="AA193" s="22" t="s">
        <v>11</v>
      </c>
      <c r="AB193" s="22">
        <v>1</v>
      </c>
      <c r="AC193" s="22" t="s">
        <v>93</v>
      </c>
      <c r="AD193" s="22" t="s">
        <v>7768</v>
      </c>
      <c r="AE193" s="22" t="s">
        <v>1579</v>
      </c>
      <c r="AF193" s="22" t="s">
        <v>7760</v>
      </c>
      <c r="AG193" s="22" t="s">
        <v>7761</v>
      </c>
    </row>
    <row r="194" spans="1:33">
      <c r="A194" s="23" t="s">
        <v>1623</v>
      </c>
      <c r="B194" s="23" t="s">
        <v>452</v>
      </c>
      <c r="C194" s="23" t="s">
        <v>1623</v>
      </c>
      <c r="D194" s="23" t="s">
        <v>5393</v>
      </c>
      <c r="E194" s="23" t="s">
        <v>5377</v>
      </c>
      <c r="F194" s="23" t="s">
        <v>5394</v>
      </c>
      <c r="G194" s="23" t="s">
        <v>4038</v>
      </c>
      <c r="H194" s="23" t="s">
        <v>4039</v>
      </c>
      <c r="I194" s="23" t="s">
        <v>10</v>
      </c>
      <c r="J194" s="23" t="s">
        <v>4040</v>
      </c>
      <c r="K194" s="23">
        <v>0</v>
      </c>
      <c r="L194" s="23" t="s">
        <v>5809</v>
      </c>
      <c r="M194" s="23" t="s">
        <v>11</v>
      </c>
      <c r="N194" s="23" t="s">
        <v>1651</v>
      </c>
      <c r="O194" s="23" t="s">
        <v>11</v>
      </c>
      <c r="P194" s="23" t="s">
        <v>11</v>
      </c>
      <c r="Q194" s="22" t="s">
        <v>1539</v>
      </c>
      <c r="R194" s="22" t="s">
        <v>842</v>
      </c>
      <c r="S194" s="22" t="s">
        <v>5393</v>
      </c>
      <c r="T194" s="22" t="s">
        <v>6331</v>
      </c>
      <c r="U194" s="22" t="s">
        <v>2490</v>
      </c>
      <c r="V194" s="22" t="s">
        <v>6296</v>
      </c>
      <c r="W194" s="22" t="s">
        <v>2490</v>
      </c>
      <c r="X194" s="22" t="s">
        <v>6296</v>
      </c>
      <c r="Y194" s="22">
        <v>3</v>
      </c>
      <c r="Z194" s="22">
        <v>6</v>
      </c>
      <c r="AA194" s="22" t="s">
        <v>11</v>
      </c>
      <c r="AB194" s="22">
        <v>1</v>
      </c>
      <c r="AC194" s="22" t="s">
        <v>65</v>
      </c>
      <c r="AD194" s="22" t="s">
        <v>7759</v>
      </c>
      <c r="AE194" s="22" t="s">
        <v>1579</v>
      </c>
      <c r="AF194" s="22" t="s">
        <v>7760</v>
      </c>
      <c r="AG194" s="22" t="s">
        <v>7761</v>
      </c>
    </row>
    <row r="195" spans="1:33">
      <c r="A195" s="23" t="s">
        <v>1623</v>
      </c>
      <c r="B195" s="23" t="s">
        <v>452</v>
      </c>
      <c r="C195" s="23" t="s">
        <v>1623</v>
      </c>
      <c r="D195" s="23" t="s">
        <v>5380</v>
      </c>
      <c r="E195" s="23" t="s">
        <v>5367</v>
      </c>
      <c r="F195" s="23" t="s">
        <v>5381</v>
      </c>
      <c r="G195" s="23" t="s">
        <v>4035</v>
      </c>
      <c r="H195" s="23" t="s">
        <v>4036</v>
      </c>
      <c r="I195" s="23" t="s">
        <v>16</v>
      </c>
      <c r="J195" s="23" t="s">
        <v>4037</v>
      </c>
      <c r="K195" s="23">
        <v>0</v>
      </c>
      <c r="L195" s="23" t="s">
        <v>5810</v>
      </c>
      <c r="M195" s="23" t="s">
        <v>11</v>
      </c>
      <c r="N195" s="23" t="s">
        <v>1651</v>
      </c>
      <c r="O195" s="23" t="s">
        <v>11</v>
      </c>
      <c r="P195" s="23" t="s">
        <v>11</v>
      </c>
      <c r="Q195" s="22" t="s">
        <v>1539</v>
      </c>
      <c r="R195" s="22" t="s">
        <v>842</v>
      </c>
      <c r="S195" s="22" t="s">
        <v>5380</v>
      </c>
      <c r="T195" s="22" t="s">
        <v>2490</v>
      </c>
      <c r="U195" s="22" t="s">
        <v>6346</v>
      </c>
      <c r="V195" s="22" t="s">
        <v>6296</v>
      </c>
      <c r="W195" s="22" t="s">
        <v>6296</v>
      </c>
      <c r="X195" s="22" t="s">
        <v>6346</v>
      </c>
      <c r="Y195" s="22">
        <v>7</v>
      </c>
      <c r="Z195" s="22">
        <v>7</v>
      </c>
      <c r="AA195" s="22" t="s">
        <v>11</v>
      </c>
      <c r="AB195" s="22">
        <v>1</v>
      </c>
      <c r="AC195" s="22" t="s">
        <v>83</v>
      </c>
      <c r="AD195" s="22" t="s">
        <v>7764</v>
      </c>
      <c r="AE195" s="22" t="s">
        <v>1579</v>
      </c>
      <c r="AF195" s="22" t="s">
        <v>7760</v>
      </c>
      <c r="AG195" s="22" t="s">
        <v>7761</v>
      </c>
    </row>
    <row r="196" spans="1:33">
      <c r="A196" s="23" t="s">
        <v>1623</v>
      </c>
      <c r="B196" s="23" t="s">
        <v>461</v>
      </c>
      <c r="C196" s="23" t="s">
        <v>1623</v>
      </c>
      <c r="D196" s="23" t="s">
        <v>6784</v>
      </c>
      <c r="E196" s="23" t="s">
        <v>7649</v>
      </c>
      <c r="F196" s="23" t="s">
        <v>5360</v>
      </c>
      <c r="G196" s="23" t="s">
        <v>4028</v>
      </c>
      <c r="H196" s="23" t="s">
        <v>4029</v>
      </c>
      <c r="I196" s="23" t="s">
        <v>14</v>
      </c>
      <c r="J196" s="23" t="s">
        <v>4030</v>
      </c>
      <c r="K196" s="23">
        <v>0</v>
      </c>
      <c r="L196" s="23" t="s">
        <v>5811</v>
      </c>
      <c r="M196" s="23" t="s">
        <v>11</v>
      </c>
      <c r="N196" s="23" t="s">
        <v>1651</v>
      </c>
      <c r="O196" s="23" t="s">
        <v>11</v>
      </c>
      <c r="P196" s="23" t="s">
        <v>11</v>
      </c>
      <c r="Q196" s="22" t="s">
        <v>1539</v>
      </c>
      <c r="R196" s="22" t="s">
        <v>20</v>
      </c>
      <c r="S196" s="22" t="s">
        <v>6784</v>
      </c>
      <c r="T196" s="22" t="s">
        <v>6320</v>
      </c>
      <c r="U196" s="22" t="s">
        <v>6334</v>
      </c>
      <c r="V196" s="22" t="s">
        <v>7765</v>
      </c>
      <c r="W196" s="22" t="s">
        <v>6334</v>
      </c>
      <c r="X196" s="22" t="s">
        <v>7765</v>
      </c>
      <c r="Y196" s="22">
        <v>3</v>
      </c>
      <c r="Z196" s="22">
        <v>6</v>
      </c>
      <c r="AA196" s="22" t="s">
        <v>11</v>
      </c>
      <c r="AB196" s="22">
        <v>1</v>
      </c>
      <c r="AC196" s="22" t="s">
        <v>90</v>
      </c>
      <c r="AD196" s="22" t="s">
        <v>7776</v>
      </c>
      <c r="AE196" s="22" t="s">
        <v>5353</v>
      </c>
      <c r="AF196" s="22" t="s">
        <v>7760</v>
      </c>
      <c r="AG196" s="22" t="s">
        <v>7771</v>
      </c>
    </row>
    <row r="197" spans="1:33">
      <c r="A197" s="23" t="s">
        <v>1623</v>
      </c>
      <c r="B197" s="23" t="s">
        <v>452</v>
      </c>
      <c r="C197" s="23" t="s">
        <v>1623</v>
      </c>
      <c r="D197" s="23" t="s">
        <v>6970</v>
      </c>
      <c r="E197" s="23" t="s">
        <v>5372</v>
      </c>
      <c r="F197" s="23" t="s">
        <v>5403</v>
      </c>
      <c r="G197" s="23" t="s">
        <v>4022</v>
      </c>
      <c r="H197" s="23" t="s">
        <v>4023</v>
      </c>
      <c r="I197" s="23" t="s">
        <v>16</v>
      </c>
      <c r="J197" s="23" t="s">
        <v>4024</v>
      </c>
      <c r="K197" s="23">
        <v>0</v>
      </c>
      <c r="L197" s="23" t="s">
        <v>5812</v>
      </c>
      <c r="M197" s="23" t="s">
        <v>11</v>
      </c>
      <c r="N197" s="23" t="s">
        <v>1651</v>
      </c>
      <c r="O197" s="23" t="s">
        <v>11</v>
      </c>
      <c r="P197" s="23" t="s">
        <v>11</v>
      </c>
      <c r="Q197" s="22" t="s">
        <v>1539</v>
      </c>
      <c r="R197" s="22" t="s">
        <v>842</v>
      </c>
      <c r="S197" s="22" t="s">
        <v>6970</v>
      </c>
      <c r="T197" s="22" t="s">
        <v>5579</v>
      </c>
      <c r="U197" s="22" t="s">
        <v>6295</v>
      </c>
      <c r="V197" s="22" t="s">
        <v>6296</v>
      </c>
      <c r="W197" s="22" t="s">
        <v>6296</v>
      </c>
      <c r="X197" s="22" t="s">
        <v>6295</v>
      </c>
      <c r="Y197" s="22">
        <v>7</v>
      </c>
      <c r="Z197" s="22">
        <v>7</v>
      </c>
      <c r="AA197" s="22" t="s">
        <v>11</v>
      </c>
      <c r="AB197" s="22">
        <v>1</v>
      </c>
      <c r="AC197" s="22" t="s">
        <v>85</v>
      </c>
      <c r="AD197" s="22" t="s">
        <v>7768</v>
      </c>
      <c r="AE197" s="22" t="s">
        <v>1579</v>
      </c>
      <c r="AF197" s="22" t="s">
        <v>7760</v>
      </c>
      <c r="AG197" s="22" t="s">
        <v>7761</v>
      </c>
    </row>
    <row r="198" spans="1:33">
      <c r="A198" s="23" t="s">
        <v>1623</v>
      </c>
      <c r="B198" s="23" t="s">
        <v>5445</v>
      </c>
      <c r="C198" s="23" t="s">
        <v>1623</v>
      </c>
      <c r="D198" s="23" t="s">
        <v>5444</v>
      </c>
      <c r="E198" s="23" t="s">
        <v>11</v>
      </c>
      <c r="F198" s="23" t="s">
        <v>11</v>
      </c>
      <c r="G198" s="23" t="s">
        <v>4010</v>
      </c>
      <c r="H198" s="23" t="s">
        <v>4011</v>
      </c>
      <c r="I198" s="23" t="s">
        <v>1657</v>
      </c>
      <c r="J198" s="23" t="s">
        <v>4012</v>
      </c>
      <c r="K198" s="23">
        <v>0</v>
      </c>
      <c r="L198" s="23" t="s">
        <v>11</v>
      </c>
      <c r="M198" s="23" t="s">
        <v>11</v>
      </c>
      <c r="N198" s="23" t="s">
        <v>1633</v>
      </c>
      <c r="O198" s="23" t="s">
        <v>11</v>
      </c>
      <c r="P198" s="23" t="s">
        <v>11</v>
      </c>
      <c r="Q198" s="22" t="s">
        <v>5444</v>
      </c>
      <c r="R198" s="22" t="s">
        <v>5444</v>
      </c>
      <c r="S198" s="22" t="s">
        <v>5444</v>
      </c>
      <c r="T198" s="22" t="s">
        <v>11</v>
      </c>
      <c r="U198" s="22" t="s">
        <v>11</v>
      </c>
      <c r="V198" s="22" t="s">
        <v>11</v>
      </c>
      <c r="W198" s="22" t="s">
        <v>11</v>
      </c>
      <c r="X198" s="22" t="s">
        <v>11</v>
      </c>
      <c r="Y198" s="22">
        <v>0</v>
      </c>
      <c r="Z198" s="22">
        <v>0</v>
      </c>
      <c r="AA198" s="22" t="s">
        <v>11</v>
      </c>
      <c r="AB198" s="22">
        <v>1</v>
      </c>
      <c r="AC198" s="22" t="s">
        <v>5444</v>
      </c>
      <c r="AD198" s="22" t="s">
        <v>11</v>
      </c>
      <c r="AE198" s="22" t="s">
        <v>11</v>
      </c>
      <c r="AF198" s="22" t="s">
        <v>7770</v>
      </c>
      <c r="AG198" s="22" t="s">
        <v>7770</v>
      </c>
    </row>
    <row r="199" spans="1:33">
      <c r="A199" s="23" t="s">
        <v>1623</v>
      </c>
      <c r="B199" s="23" t="s">
        <v>461</v>
      </c>
      <c r="C199" s="23" t="s">
        <v>1623</v>
      </c>
      <c r="D199" s="23" t="s">
        <v>5489</v>
      </c>
      <c r="E199" s="23" t="s">
        <v>5491</v>
      </c>
      <c r="F199" s="23" t="s">
        <v>5490</v>
      </c>
      <c r="G199" s="23" t="s">
        <v>3995</v>
      </c>
      <c r="H199" s="23" t="s">
        <v>3996</v>
      </c>
      <c r="I199" s="23" t="s">
        <v>16</v>
      </c>
      <c r="J199" s="23" t="s">
        <v>3994</v>
      </c>
      <c r="K199" s="23">
        <v>0</v>
      </c>
      <c r="L199" s="23" t="s">
        <v>5813</v>
      </c>
      <c r="M199" s="23" t="s">
        <v>11</v>
      </c>
      <c r="N199" s="23" t="s">
        <v>1670</v>
      </c>
      <c r="O199" s="23" t="s">
        <v>11</v>
      </c>
      <c r="P199" s="23" t="s">
        <v>11</v>
      </c>
      <c r="Q199" s="22" t="s">
        <v>1539</v>
      </c>
      <c r="R199" s="22" t="s">
        <v>842</v>
      </c>
      <c r="S199" s="22" t="s">
        <v>5489</v>
      </c>
      <c r="T199" s="22" t="s">
        <v>2490</v>
      </c>
      <c r="U199" s="22" t="s">
        <v>5579</v>
      </c>
      <c r="V199" s="22" t="s">
        <v>6352</v>
      </c>
      <c r="W199" s="22" t="s">
        <v>5579</v>
      </c>
      <c r="X199" s="22" t="s">
        <v>6352</v>
      </c>
      <c r="Y199" s="22">
        <v>3</v>
      </c>
      <c r="Z199" s="22">
        <v>6</v>
      </c>
      <c r="AA199" s="22" t="s">
        <v>11</v>
      </c>
      <c r="AB199" s="22">
        <v>1</v>
      </c>
      <c r="AC199" s="22" t="s">
        <v>82</v>
      </c>
      <c r="AD199" s="22" t="s">
        <v>7766</v>
      </c>
      <c r="AE199" s="22" t="s">
        <v>5353</v>
      </c>
      <c r="AF199" s="22" t="s">
        <v>7760</v>
      </c>
      <c r="AG199" s="22" t="s">
        <v>7771</v>
      </c>
    </row>
    <row r="200" spans="1:33">
      <c r="A200" s="23" t="s">
        <v>1623</v>
      </c>
      <c r="B200" s="23" t="s">
        <v>461</v>
      </c>
      <c r="C200" s="23" t="s">
        <v>1623</v>
      </c>
      <c r="D200" s="23" t="s">
        <v>5489</v>
      </c>
      <c r="E200" s="23" t="s">
        <v>5491</v>
      </c>
      <c r="F200" s="23" t="s">
        <v>5490</v>
      </c>
      <c r="G200" s="23" t="s">
        <v>3992</v>
      </c>
      <c r="H200" s="23" t="s">
        <v>3993</v>
      </c>
      <c r="I200" s="23" t="s">
        <v>16</v>
      </c>
      <c r="J200" s="23" t="s">
        <v>3994</v>
      </c>
      <c r="K200" s="23">
        <v>0</v>
      </c>
      <c r="L200" s="23" t="s">
        <v>5814</v>
      </c>
      <c r="M200" s="23" t="s">
        <v>11</v>
      </c>
      <c r="N200" s="23" t="s">
        <v>1670</v>
      </c>
      <c r="O200" s="23" t="s">
        <v>11</v>
      </c>
      <c r="P200" s="23" t="s">
        <v>11</v>
      </c>
      <c r="Q200" s="22" t="s">
        <v>1539</v>
      </c>
      <c r="R200" s="22" t="s">
        <v>842</v>
      </c>
      <c r="S200" s="22" t="s">
        <v>5489</v>
      </c>
      <c r="T200" s="22" t="s">
        <v>2490</v>
      </c>
      <c r="U200" s="22" t="s">
        <v>5579</v>
      </c>
      <c r="V200" s="22" t="s">
        <v>6352</v>
      </c>
      <c r="W200" s="22" t="s">
        <v>5579</v>
      </c>
      <c r="X200" s="22" t="s">
        <v>6352</v>
      </c>
      <c r="Y200" s="22">
        <v>3</v>
      </c>
      <c r="Z200" s="22">
        <v>6</v>
      </c>
      <c r="AA200" s="22" t="s">
        <v>11</v>
      </c>
      <c r="AB200" s="22">
        <v>1</v>
      </c>
      <c r="AC200" s="22" t="s">
        <v>82</v>
      </c>
      <c r="AD200" s="22" t="s">
        <v>7766</v>
      </c>
      <c r="AE200" s="22" t="s">
        <v>5353</v>
      </c>
      <c r="AF200" s="22" t="s">
        <v>7760</v>
      </c>
      <c r="AG200" s="22" t="s">
        <v>7771</v>
      </c>
    </row>
    <row r="201" spans="1:33">
      <c r="A201" s="23" t="s">
        <v>1623</v>
      </c>
      <c r="B201" s="23" t="s">
        <v>5445</v>
      </c>
      <c r="C201" s="23" t="s">
        <v>1623</v>
      </c>
      <c r="D201" s="23" t="s">
        <v>5444</v>
      </c>
      <c r="E201" s="23" t="s">
        <v>11</v>
      </c>
      <c r="F201" s="23" t="s">
        <v>11</v>
      </c>
      <c r="G201" s="23" t="s">
        <v>3985</v>
      </c>
      <c r="H201" s="23" t="s">
        <v>3986</v>
      </c>
      <c r="I201" s="23" t="s">
        <v>1657</v>
      </c>
      <c r="J201" s="23" t="s">
        <v>3987</v>
      </c>
      <c r="K201" s="23">
        <v>0</v>
      </c>
      <c r="L201" s="23" t="s">
        <v>11</v>
      </c>
      <c r="M201" s="23" t="s">
        <v>11</v>
      </c>
      <c r="N201" s="23" t="s">
        <v>1741</v>
      </c>
      <c r="O201" s="23" t="s">
        <v>11</v>
      </c>
      <c r="P201" s="23" t="s">
        <v>11</v>
      </c>
      <c r="Q201" s="22" t="s">
        <v>5444</v>
      </c>
      <c r="R201" s="22" t="s">
        <v>5444</v>
      </c>
      <c r="S201" s="22" t="s">
        <v>5444</v>
      </c>
      <c r="T201" s="22" t="s">
        <v>11</v>
      </c>
      <c r="U201" s="22" t="s">
        <v>11</v>
      </c>
      <c r="V201" s="22" t="s">
        <v>11</v>
      </c>
      <c r="W201" s="22" t="s">
        <v>11</v>
      </c>
      <c r="X201" s="22" t="s">
        <v>11</v>
      </c>
      <c r="Y201" s="22">
        <v>0</v>
      </c>
      <c r="Z201" s="22">
        <v>0</v>
      </c>
      <c r="AA201" s="22" t="s">
        <v>11</v>
      </c>
      <c r="AB201" s="22">
        <v>1</v>
      </c>
      <c r="AC201" s="22" t="s">
        <v>5444</v>
      </c>
      <c r="AD201" s="22" t="s">
        <v>11</v>
      </c>
      <c r="AE201" s="22" t="s">
        <v>11</v>
      </c>
      <c r="AF201" s="22" t="s">
        <v>7770</v>
      </c>
      <c r="AG201" s="22" t="s">
        <v>7770</v>
      </c>
    </row>
    <row r="202" spans="1:33">
      <c r="A202" s="23" t="s">
        <v>1623</v>
      </c>
      <c r="B202" s="23" t="s">
        <v>452</v>
      </c>
      <c r="C202" s="23" t="s">
        <v>1623</v>
      </c>
      <c r="D202" s="23" t="s">
        <v>6806</v>
      </c>
      <c r="E202" s="23" t="s">
        <v>5432</v>
      </c>
      <c r="F202" s="23" t="s">
        <v>5365</v>
      </c>
      <c r="G202" s="23" t="s">
        <v>3981</v>
      </c>
      <c r="H202" s="23" t="s">
        <v>3982</v>
      </c>
      <c r="I202" s="23" t="s">
        <v>1657</v>
      </c>
      <c r="J202" s="23" t="s">
        <v>3983</v>
      </c>
      <c r="K202" s="23">
        <v>0</v>
      </c>
      <c r="L202" s="23" t="s">
        <v>5815</v>
      </c>
      <c r="M202" s="23" t="s">
        <v>11</v>
      </c>
      <c r="N202" s="23" t="s">
        <v>3984</v>
      </c>
      <c r="O202" s="23" t="s">
        <v>11</v>
      </c>
      <c r="P202" s="23" t="s">
        <v>11</v>
      </c>
      <c r="Q202" s="22" t="s">
        <v>1539</v>
      </c>
      <c r="R202" s="22" t="s">
        <v>21</v>
      </c>
      <c r="S202" s="22" t="s">
        <v>6806</v>
      </c>
      <c r="T202" s="22" t="s">
        <v>6337</v>
      </c>
      <c r="U202" s="22" t="s">
        <v>6354</v>
      </c>
      <c r="V202" s="22" t="s">
        <v>6815</v>
      </c>
      <c r="W202" s="22" t="s">
        <v>6354</v>
      </c>
      <c r="X202" s="22" t="s">
        <v>6815</v>
      </c>
      <c r="Y202" s="22">
        <v>3</v>
      </c>
      <c r="Z202" s="22">
        <v>6</v>
      </c>
      <c r="AA202" s="22" t="s">
        <v>11</v>
      </c>
      <c r="AB202" s="22">
        <v>1</v>
      </c>
      <c r="AC202" s="22" t="s">
        <v>142</v>
      </c>
      <c r="AD202" s="22" t="s">
        <v>7764</v>
      </c>
      <c r="AE202" s="22" t="s">
        <v>1579</v>
      </c>
      <c r="AF202" s="22" t="s">
        <v>7770</v>
      </c>
      <c r="AG202" s="22" t="s">
        <v>7770</v>
      </c>
    </row>
    <row r="203" spans="1:33">
      <c r="A203" s="23" t="s">
        <v>1623</v>
      </c>
      <c r="B203" s="23" t="s">
        <v>5632</v>
      </c>
      <c r="C203" s="23" t="s">
        <v>1623</v>
      </c>
      <c r="D203" s="23" t="s">
        <v>6973</v>
      </c>
      <c r="E203" s="23" t="s">
        <v>5491</v>
      </c>
      <c r="F203" s="23" t="s">
        <v>7656</v>
      </c>
      <c r="G203" s="23" t="s">
        <v>3972</v>
      </c>
      <c r="H203" s="23" t="s">
        <v>3973</v>
      </c>
      <c r="I203" s="23" t="s">
        <v>10</v>
      </c>
      <c r="J203" s="23" t="s">
        <v>3974</v>
      </c>
      <c r="K203" s="23">
        <v>0</v>
      </c>
      <c r="L203" s="23" t="s">
        <v>7034</v>
      </c>
      <c r="M203" s="205" t="s">
        <v>11</v>
      </c>
      <c r="N203" s="23" t="s">
        <v>1633</v>
      </c>
      <c r="O203" s="23" t="s">
        <v>11</v>
      </c>
      <c r="P203" s="23" t="s">
        <v>11</v>
      </c>
      <c r="Q203" s="22" t="s">
        <v>1539</v>
      </c>
      <c r="R203" s="22" t="s">
        <v>842</v>
      </c>
      <c r="S203" s="22" t="s">
        <v>6973</v>
      </c>
      <c r="T203" s="22" t="s">
        <v>6308</v>
      </c>
      <c r="U203" s="22" t="s">
        <v>6295</v>
      </c>
      <c r="V203" s="22" t="s">
        <v>6296</v>
      </c>
      <c r="W203" s="22" t="s">
        <v>6295</v>
      </c>
      <c r="X203" s="22" t="s">
        <v>6296</v>
      </c>
      <c r="Y203" s="22">
        <v>3</v>
      </c>
      <c r="Z203" s="22">
        <v>6</v>
      </c>
      <c r="AA203" s="22" t="s">
        <v>11</v>
      </c>
      <c r="AB203" s="22">
        <v>1</v>
      </c>
      <c r="AC203" s="22" t="s">
        <v>86</v>
      </c>
      <c r="AD203" s="22" t="s">
        <v>7766</v>
      </c>
      <c r="AE203" s="22" t="s">
        <v>5353</v>
      </c>
      <c r="AF203" s="22" t="s">
        <v>7760</v>
      </c>
      <c r="AG203" s="22" t="s">
        <v>7771</v>
      </c>
    </row>
    <row r="204" spans="1:33">
      <c r="A204" s="23" t="s">
        <v>1623</v>
      </c>
      <c r="B204" s="23" t="s">
        <v>452</v>
      </c>
      <c r="C204" s="23" t="s">
        <v>1623</v>
      </c>
      <c r="D204" s="23" t="s">
        <v>6935</v>
      </c>
      <c r="E204" s="23" t="s">
        <v>5372</v>
      </c>
      <c r="F204" s="23" t="s">
        <v>5406</v>
      </c>
      <c r="G204" s="23" t="s">
        <v>3962</v>
      </c>
      <c r="H204" s="23" t="s">
        <v>3963</v>
      </c>
      <c r="I204" s="23" t="s">
        <v>16</v>
      </c>
      <c r="J204" s="23" t="s">
        <v>3642</v>
      </c>
      <c r="K204" s="23">
        <v>0</v>
      </c>
      <c r="L204" s="23" t="s">
        <v>5816</v>
      </c>
      <c r="M204" s="23" t="s">
        <v>11</v>
      </c>
      <c r="N204" s="23" t="s">
        <v>1651</v>
      </c>
      <c r="O204" s="23" t="s">
        <v>11</v>
      </c>
      <c r="P204" s="23" t="s">
        <v>11</v>
      </c>
      <c r="Q204" s="22" t="s">
        <v>1539</v>
      </c>
      <c r="R204" s="22" t="s">
        <v>20</v>
      </c>
      <c r="S204" s="22" t="s">
        <v>6935</v>
      </c>
      <c r="T204" s="22" t="s">
        <v>6337</v>
      </c>
      <c r="U204" s="22" t="s">
        <v>6334</v>
      </c>
      <c r="V204" s="22" t="s">
        <v>6815</v>
      </c>
      <c r="W204" s="22" t="s">
        <v>6334</v>
      </c>
      <c r="X204" s="22" t="s">
        <v>6815</v>
      </c>
      <c r="Y204" s="22">
        <v>3</v>
      </c>
      <c r="Z204" s="22">
        <v>6</v>
      </c>
      <c r="AA204" s="22" t="s">
        <v>11</v>
      </c>
      <c r="AB204" s="22">
        <v>1</v>
      </c>
      <c r="AC204" s="22" t="s">
        <v>89</v>
      </c>
      <c r="AD204" s="22" t="s">
        <v>7768</v>
      </c>
      <c r="AE204" s="22" t="s">
        <v>1579</v>
      </c>
      <c r="AF204" s="22" t="s">
        <v>7760</v>
      </c>
      <c r="AG204" s="22" t="s">
        <v>7761</v>
      </c>
    </row>
    <row r="205" spans="1:33">
      <c r="A205" s="23" t="s">
        <v>1623</v>
      </c>
      <c r="B205" s="23" t="s">
        <v>452</v>
      </c>
      <c r="C205" s="23" t="s">
        <v>1623</v>
      </c>
      <c r="D205" s="23" t="s">
        <v>5384</v>
      </c>
      <c r="E205" s="23" t="s">
        <v>5377</v>
      </c>
      <c r="F205" s="23" t="s">
        <v>5385</v>
      </c>
      <c r="G205" s="23" t="s">
        <v>3953</v>
      </c>
      <c r="H205" s="23" t="s">
        <v>3954</v>
      </c>
      <c r="I205" s="23" t="s">
        <v>10</v>
      </c>
      <c r="J205" s="23" t="s">
        <v>3955</v>
      </c>
      <c r="K205" s="23">
        <v>0</v>
      </c>
      <c r="L205" s="23" t="s">
        <v>5817</v>
      </c>
      <c r="M205" s="23" t="s">
        <v>11</v>
      </c>
      <c r="N205" s="23" t="s">
        <v>1633</v>
      </c>
      <c r="O205" s="23" t="s">
        <v>11</v>
      </c>
      <c r="P205" s="23" t="s">
        <v>11</v>
      </c>
      <c r="Q205" s="22" t="s">
        <v>1539</v>
      </c>
      <c r="R205" s="22" t="s">
        <v>842</v>
      </c>
      <c r="S205" s="22" t="s">
        <v>5384</v>
      </c>
      <c r="T205" s="22" t="s">
        <v>7772</v>
      </c>
      <c r="U205" s="22" t="s">
        <v>5579</v>
      </c>
      <c r="V205" s="22" t="s">
        <v>6296</v>
      </c>
      <c r="W205" s="22" t="s">
        <v>5579</v>
      </c>
      <c r="X205" s="22" t="s">
        <v>6296</v>
      </c>
      <c r="Y205" s="22">
        <v>3</v>
      </c>
      <c r="Z205" s="22">
        <v>6</v>
      </c>
      <c r="AA205" s="22" t="s">
        <v>11</v>
      </c>
      <c r="AB205" s="22">
        <v>1</v>
      </c>
      <c r="AC205" s="22" t="s">
        <v>65</v>
      </c>
      <c r="AD205" s="22" t="s">
        <v>7759</v>
      </c>
      <c r="AE205" s="22" t="s">
        <v>1579</v>
      </c>
      <c r="AF205" s="22" t="s">
        <v>7760</v>
      </c>
      <c r="AG205" s="22" t="s">
        <v>7761</v>
      </c>
    </row>
    <row r="206" spans="1:33">
      <c r="A206" s="23" t="s">
        <v>1623</v>
      </c>
      <c r="B206" s="23" t="s">
        <v>452</v>
      </c>
      <c r="C206" s="23" t="s">
        <v>1623</v>
      </c>
      <c r="D206" s="23" t="s">
        <v>5549</v>
      </c>
      <c r="E206" s="23" t="s">
        <v>5432</v>
      </c>
      <c r="F206" s="23" t="s">
        <v>5550</v>
      </c>
      <c r="G206" s="23" t="s">
        <v>3949</v>
      </c>
      <c r="H206" s="23" t="s">
        <v>3950</v>
      </c>
      <c r="I206" s="23" t="s">
        <v>18</v>
      </c>
      <c r="J206" s="23" t="s">
        <v>3951</v>
      </c>
      <c r="K206" s="23">
        <v>0</v>
      </c>
      <c r="L206" s="23" t="s">
        <v>5818</v>
      </c>
      <c r="M206" s="23" t="s">
        <v>11</v>
      </c>
      <c r="N206" s="23" t="s">
        <v>1775</v>
      </c>
      <c r="O206" s="23" t="s">
        <v>11</v>
      </c>
      <c r="P206" s="23" t="s">
        <v>11</v>
      </c>
      <c r="Q206" s="22" t="s">
        <v>1539</v>
      </c>
      <c r="R206" s="22" t="s">
        <v>21</v>
      </c>
      <c r="S206" s="22" t="s">
        <v>5549</v>
      </c>
      <c r="T206" s="22" t="s">
        <v>6337</v>
      </c>
      <c r="U206" s="22" t="s">
        <v>6334</v>
      </c>
      <c r="V206" s="22" t="s">
        <v>7765</v>
      </c>
      <c r="W206" s="22" t="s">
        <v>6334</v>
      </c>
      <c r="X206" s="22" t="s">
        <v>7765</v>
      </c>
      <c r="Y206" s="22">
        <v>3</v>
      </c>
      <c r="Z206" s="22">
        <v>6</v>
      </c>
      <c r="AA206" s="22" t="s">
        <v>11</v>
      </c>
      <c r="AB206" s="22">
        <v>1</v>
      </c>
      <c r="AC206" s="22" t="s">
        <v>97</v>
      </c>
      <c r="AD206" s="22" t="s">
        <v>7764</v>
      </c>
      <c r="AE206" s="22" t="s">
        <v>1579</v>
      </c>
      <c r="AF206" s="22" t="s">
        <v>7770</v>
      </c>
      <c r="AG206" s="22" t="s">
        <v>7770</v>
      </c>
    </row>
    <row r="207" spans="1:33">
      <c r="A207" s="23" t="s">
        <v>1623</v>
      </c>
      <c r="B207" s="23" t="s">
        <v>452</v>
      </c>
      <c r="C207" s="23" t="s">
        <v>1623</v>
      </c>
      <c r="D207" s="23" t="s">
        <v>5386</v>
      </c>
      <c r="E207" s="23" t="s">
        <v>5372</v>
      </c>
      <c r="F207" s="23" t="s">
        <v>5385</v>
      </c>
      <c r="G207" s="23" t="s">
        <v>3940</v>
      </c>
      <c r="H207" s="23" t="s">
        <v>3941</v>
      </c>
      <c r="I207" s="23" t="s">
        <v>10</v>
      </c>
      <c r="J207" s="23" t="s">
        <v>3942</v>
      </c>
      <c r="K207" s="23">
        <v>0</v>
      </c>
      <c r="L207" s="23" t="s">
        <v>5819</v>
      </c>
      <c r="M207" s="23" t="s">
        <v>11</v>
      </c>
      <c r="N207" s="23" t="s">
        <v>1670</v>
      </c>
      <c r="O207" s="23" t="s">
        <v>11</v>
      </c>
      <c r="P207" s="23" t="s">
        <v>11</v>
      </c>
      <c r="Q207" s="22" t="s">
        <v>1539</v>
      </c>
      <c r="R207" s="22" t="s">
        <v>842</v>
      </c>
      <c r="S207" s="22" t="s">
        <v>5386</v>
      </c>
      <c r="T207" s="22" t="s">
        <v>7772</v>
      </c>
      <c r="U207" s="22" t="s">
        <v>5579</v>
      </c>
      <c r="V207" s="22" t="s">
        <v>6296</v>
      </c>
      <c r="W207" s="22" t="s">
        <v>5579</v>
      </c>
      <c r="X207" s="22" t="s">
        <v>6296</v>
      </c>
      <c r="Y207" s="22">
        <v>3</v>
      </c>
      <c r="Z207" s="22">
        <v>6</v>
      </c>
      <c r="AA207" s="22" t="s">
        <v>11</v>
      </c>
      <c r="AB207" s="22">
        <v>1</v>
      </c>
      <c r="AC207" s="22" t="s">
        <v>65</v>
      </c>
      <c r="AD207" s="22" t="s">
        <v>7768</v>
      </c>
      <c r="AE207" s="22" t="s">
        <v>1579</v>
      </c>
      <c r="AF207" s="22" t="s">
        <v>7760</v>
      </c>
      <c r="AG207" s="22" t="s">
        <v>7761</v>
      </c>
    </row>
    <row r="208" spans="1:33">
      <c r="A208" s="23" t="s">
        <v>1623</v>
      </c>
      <c r="B208" s="23" t="s">
        <v>452</v>
      </c>
      <c r="C208" s="23" t="s">
        <v>1623</v>
      </c>
      <c r="D208" s="23" t="s">
        <v>5552</v>
      </c>
      <c r="E208" s="23" t="s">
        <v>5372</v>
      </c>
      <c r="F208" s="23" t="s">
        <v>5553</v>
      </c>
      <c r="G208" s="23" t="s">
        <v>3919</v>
      </c>
      <c r="H208" s="23" t="s">
        <v>3920</v>
      </c>
      <c r="I208" s="23" t="s">
        <v>12</v>
      </c>
      <c r="J208" s="23" t="s">
        <v>3921</v>
      </c>
      <c r="K208" s="23">
        <v>0</v>
      </c>
      <c r="L208" s="23" t="s">
        <v>5820</v>
      </c>
      <c r="M208" s="23" t="s">
        <v>11</v>
      </c>
      <c r="N208" s="23" t="s">
        <v>1661</v>
      </c>
      <c r="O208" s="23" t="s">
        <v>11</v>
      </c>
      <c r="P208" s="23" t="s">
        <v>11</v>
      </c>
      <c r="Q208" s="22" t="s">
        <v>1539</v>
      </c>
      <c r="R208" s="22" t="s">
        <v>20</v>
      </c>
      <c r="S208" s="22" t="s">
        <v>5552</v>
      </c>
      <c r="T208" s="22" t="s">
        <v>5569</v>
      </c>
      <c r="U208" s="22" t="s">
        <v>6320</v>
      </c>
      <c r="V208" s="22" t="s">
        <v>6815</v>
      </c>
      <c r="W208" s="22" t="s">
        <v>6320</v>
      </c>
      <c r="X208" s="22" t="s">
        <v>6815</v>
      </c>
      <c r="Y208" s="22">
        <v>3</v>
      </c>
      <c r="Z208" s="22">
        <v>6</v>
      </c>
      <c r="AA208" s="22" t="s">
        <v>11</v>
      </c>
      <c r="AB208" s="22">
        <v>1</v>
      </c>
      <c r="AC208" s="22" t="s">
        <v>91</v>
      </c>
      <c r="AD208" s="22" t="s">
        <v>7768</v>
      </c>
      <c r="AE208" s="22" t="s">
        <v>1579</v>
      </c>
      <c r="AF208" s="22" t="s">
        <v>7760</v>
      </c>
      <c r="AG208" s="22" t="s">
        <v>7761</v>
      </c>
    </row>
    <row r="209" spans="1:33">
      <c r="A209" s="23" t="s">
        <v>1623</v>
      </c>
      <c r="B209" s="23" t="s">
        <v>452</v>
      </c>
      <c r="C209" s="23" t="s">
        <v>1623</v>
      </c>
      <c r="D209" s="23" t="s">
        <v>6803</v>
      </c>
      <c r="E209" s="23" t="s">
        <v>5377</v>
      </c>
      <c r="F209" s="23" t="s">
        <v>5439</v>
      </c>
      <c r="G209" s="23" t="s">
        <v>3917</v>
      </c>
      <c r="H209" s="23" t="s">
        <v>3918</v>
      </c>
      <c r="I209" s="23" t="s">
        <v>13</v>
      </c>
      <c r="J209" s="23" t="s">
        <v>1915</v>
      </c>
      <c r="K209" s="23">
        <v>0</v>
      </c>
      <c r="L209" s="23" t="s">
        <v>5821</v>
      </c>
      <c r="M209" s="23" t="s">
        <v>11</v>
      </c>
      <c r="N209" s="23" t="s">
        <v>1697</v>
      </c>
      <c r="O209" s="23" t="s">
        <v>11</v>
      </c>
      <c r="P209" s="23" t="s">
        <v>11</v>
      </c>
      <c r="Q209" s="22" t="s">
        <v>1539</v>
      </c>
      <c r="R209" s="22" t="s">
        <v>21</v>
      </c>
      <c r="S209" s="22" t="s">
        <v>6803</v>
      </c>
      <c r="T209" s="22" t="s">
        <v>5569</v>
      </c>
      <c r="U209" s="22" t="s">
        <v>6320</v>
      </c>
      <c r="V209" s="22" t="s">
        <v>7765</v>
      </c>
      <c r="W209" s="22" t="s">
        <v>7765</v>
      </c>
      <c r="X209" s="22" t="s">
        <v>6320</v>
      </c>
      <c r="Y209" s="22">
        <v>6</v>
      </c>
      <c r="Z209" s="22">
        <v>6</v>
      </c>
      <c r="AA209" s="22" t="s">
        <v>11</v>
      </c>
      <c r="AB209" s="22">
        <v>1</v>
      </c>
      <c r="AC209" s="22" t="s">
        <v>96</v>
      </c>
      <c r="AD209" s="22" t="s">
        <v>7759</v>
      </c>
      <c r="AE209" s="22" t="s">
        <v>1579</v>
      </c>
      <c r="AF209" s="22" t="s">
        <v>7760</v>
      </c>
      <c r="AG209" s="22" t="s">
        <v>7761</v>
      </c>
    </row>
    <row r="210" spans="1:33">
      <c r="A210" s="23" t="s">
        <v>1623</v>
      </c>
      <c r="B210" s="23" t="s">
        <v>461</v>
      </c>
      <c r="C210" s="23" t="s">
        <v>1623</v>
      </c>
      <c r="D210" s="23" t="s">
        <v>7017</v>
      </c>
      <c r="E210" s="23" t="s">
        <v>5357</v>
      </c>
      <c r="F210" s="23" t="s">
        <v>7661</v>
      </c>
      <c r="G210" s="23" t="s">
        <v>3908</v>
      </c>
      <c r="H210" s="23" t="s">
        <v>3909</v>
      </c>
      <c r="I210" s="23" t="s">
        <v>16</v>
      </c>
      <c r="J210" s="23" t="s">
        <v>3910</v>
      </c>
      <c r="K210" s="23">
        <v>0</v>
      </c>
      <c r="L210" s="23" t="s">
        <v>5822</v>
      </c>
      <c r="M210" s="23" t="s">
        <v>11</v>
      </c>
      <c r="N210" s="23" t="s">
        <v>1775</v>
      </c>
      <c r="O210" s="23" t="s">
        <v>11</v>
      </c>
      <c r="P210" s="23" t="s">
        <v>11</v>
      </c>
      <c r="Q210" s="22" t="s">
        <v>1539</v>
      </c>
      <c r="R210" s="22" t="s">
        <v>842</v>
      </c>
      <c r="S210" s="22" t="s">
        <v>7017</v>
      </c>
      <c r="T210" s="22" t="s">
        <v>6295</v>
      </c>
      <c r="U210" s="22" t="s">
        <v>2490</v>
      </c>
      <c r="V210" s="22" t="s">
        <v>6296</v>
      </c>
      <c r="W210" s="22" t="s">
        <v>6296</v>
      </c>
      <c r="X210" s="22" t="s">
        <v>2490</v>
      </c>
      <c r="Y210" s="22">
        <v>7</v>
      </c>
      <c r="Z210" s="22">
        <v>7</v>
      </c>
      <c r="AA210" s="22" t="s">
        <v>11</v>
      </c>
      <c r="AB210" s="22">
        <v>1</v>
      </c>
      <c r="AC210" s="22" t="s">
        <v>86</v>
      </c>
      <c r="AD210" s="22" t="s">
        <v>7780</v>
      </c>
      <c r="AE210" s="22" t="s">
        <v>5353</v>
      </c>
      <c r="AF210" s="22" t="s">
        <v>7760</v>
      </c>
      <c r="AG210" s="22" t="s">
        <v>7771</v>
      </c>
    </row>
    <row r="211" spans="1:33">
      <c r="A211" s="23" t="s">
        <v>1623</v>
      </c>
      <c r="B211" s="23" t="s">
        <v>452</v>
      </c>
      <c r="C211" s="23" t="s">
        <v>1623</v>
      </c>
      <c r="D211" s="23" t="s">
        <v>6803</v>
      </c>
      <c r="E211" s="23" t="s">
        <v>5377</v>
      </c>
      <c r="F211" s="23" t="s">
        <v>5439</v>
      </c>
      <c r="G211" s="23" t="s">
        <v>3904</v>
      </c>
      <c r="H211" s="23" t="s">
        <v>3905</v>
      </c>
      <c r="I211" s="23" t="s">
        <v>13</v>
      </c>
      <c r="J211" s="23" t="s">
        <v>3906</v>
      </c>
      <c r="K211" s="23">
        <v>0</v>
      </c>
      <c r="L211" s="23" t="s">
        <v>5823</v>
      </c>
      <c r="M211" s="23" t="s">
        <v>11</v>
      </c>
      <c r="N211" s="23" t="s">
        <v>1651</v>
      </c>
      <c r="O211" s="23" t="s">
        <v>11</v>
      </c>
      <c r="P211" s="23" t="s">
        <v>11</v>
      </c>
      <c r="Q211" s="22" t="s">
        <v>1539</v>
      </c>
      <c r="R211" s="22" t="s">
        <v>21</v>
      </c>
      <c r="S211" s="22" t="s">
        <v>6803</v>
      </c>
      <c r="T211" s="22" t="s">
        <v>5569</v>
      </c>
      <c r="U211" s="22" t="s">
        <v>6320</v>
      </c>
      <c r="V211" s="22" t="s">
        <v>7765</v>
      </c>
      <c r="W211" s="22" t="s">
        <v>7765</v>
      </c>
      <c r="X211" s="22" t="s">
        <v>6320</v>
      </c>
      <c r="Y211" s="22">
        <v>6</v>
      </c>
      <c r="Z211" s="22">
        <v>6</v>
      </c>
      <c r="AA211" s="22" t="s">
        <v>11</v>
      </c>
      <c r="AB211" s="22">
        <v>1</v>
      </c>
      <c r="AC211" s="22" t="s">
        <v>96</v>
      </c>
      <c r="AD211" s="22" t="s">
        <v>7759</v>
      </c>
      <c r="AE211" s="22" t="s">
        <v>1579</v>
      </c>
      <c r="AF211" s="22" t="s">
        <v>7760</v>
      </c>
      <c r="AG211" s="22" t="s">
        <v>7761</v>
      </c>
    </row>
    <row r="212" spans="1:33">
      <c r="A212" s="23" t="s">
        <v>1623</v>
      </c>
      <c r="B212" s="23" t="s">
        <v>461</v>
      </c>
      <c r="C212" s="23" t="s">
        <v>1623</v>
      </c>
      <c r="D212" s="23" t="s">
        <v>5489</v>
      </c>
      <c r="E212" s="23" t="s">
        <v>5491</v>
      </c>
      <c r="F212" s="23" t="s">
        <v>5490</v>
      </c>
      <c r="G212" s="23" t="s">
        <v>3900</v>
      </c>
      <c r="H212" s="23" t="s">
        <v>3901</v>
      </c>
      <c r="I212" s="23" t="s">
        <v>16</v>
      </c>
      <c r="J212" s="23" t="s">
        <v>3902</v>
      </c>
      <c r="K212" s="23">
        <v>0</v>
      </c>
      <c r="L212" s="23" t="s">
        <v>5824</v>
      </c>
      <c r="M212" s="23" t="s">
        <v>11</v>
      </c>
      <c r="N212" s="23" t="s">
        <v>1670</v>
      </c>
      <c r="O212" s="23" t="s">
        <v>11</v>
      </c>
      <c r="P212" s="23" t="s">
        <v>11</v>
      </c>
      <c r="Q212" s="22" t="s">
        <v>1539</v>
      </c>
      <c r="R212" s="22" t="s">
        <v>842</v>
      </c>
      <c r="S212" s="22" t="s">
        <v>5489</v>
      </c>
      <c r="T212" s="22" t="s">
        <v>2490</v>
      </c>
      <c r="U212" s="22" t="s">
        <v>5579</v>
      </c>
      <c r="V212" s="22" t="s">
        <v>6352</v>
      </c>
      <c r="W212" s="22" t="s">
        <v>5579</v>
      </c>
      <c r="X212" s="22" t="s">
        <v>6352</v>
      </c>
      <c r="Y212" s="22">
        <v>3</v>
      </c>
      <c r="Z212" s="22">
        <v>6</v>
      </c>
      <c r="AA212" s="22" t="s">
        <v>11</v>
      </c>
      <c r="AB212" s="22">
        <v>1</v>
      </c>
      <c r="AC212" s="22" t="s">
        <v>82</v>
      </c>
      <c r="AD212" s="22" t="s">
        <v>7766</v>
      </c>
      <c r="AE212" s="22" t="s">
        <v>5353</v>
      </c>
      <c r="AF212" s="22" t="s">
        <v>7760</v>
      </c>
      <c r="AG212" s="22" t="s">
        <v>7771</v>
      </c>
    </row>
    <row r="213" spans="1:33">
      <c r="A213" s="23" t="s">
        <v>1623</v>
      </c>
      <c r="B213" s="23" t="s">
        <v>1175</v>
      </c>
      <c r="C213" s="23" t="s">
        <v>1623</v>
      </c>
      <c r="D213" s="23" t="s">
        <v>6793</v>
      </c>
      <c r="E213" s="23" t="s">
        <v>5466</v>
      </c>
      <c r="F213" s="23" t="s">
        <v>7648</v>
      </c>
      <c r="G213" s="23" t="s">
        <v>3889</v>
      </c>
      <c r="H213" s="23" t="s">
        <v>3890</v>
      </c>
      <c r="I213" s="23" t="s">
        <v>13</v>
      </c>
      <c r="J213" s="23" t="s">
        <v>3891</v>
      </c>
      <c r="K213" s="23">
        <v>0</v>
      </c>
      <c r="L213" s="23" t="s">
        <v>5825</v>
      </c>
      <c r="M213" s="23" t="s">
        <v>11</v>
      </c>
      <c r="N213" s="23" t="s">
        <v>3892</v>
      </c>
      <c r="O213" s="23" t="s">
        <v>11</v>
      </c>
      <c r="P213" s="23" t="s">
        <v>11</v>
      </c>
      <c r="Q213" s="22" t="s">
        <v>1539</v>
      </c>
      <c r="R213" s="22" t="s">
        <v>21</v>
      </c>
      <c r="S213" s="22" t="s">
        <v>6793</v>
      </c>
      <c r="T213" s="22" t="s">
        <v>6299</v>
      </c>
      <c r="U213" s="22" t="s">
        <v>6337</v>
      </c>
      <c r="V213" s="22" t="s">
        <v>7765</v>
      </c>
      <c r="W213" s="22" t="s">
        <v>6337</v>
      </c>
      <c r="X213" s="22" t="s">
        <v>7765</v>
      </c>
      <c r="Y213" s="22">
        <v>3</v>
      </c>
      <c r="Z213" s="22">
        <v>6</v>
      </c>
      <c r="AA213" s="22" t="s">
        <v>11</v>
      </c>
      <c r="AB213" s="22">
        <v>1</v>
      </c>
      <c r="AC213" s="22" t="s">
        <v>96</v>
      </c>
      <c r="AD213" s="22" t="s">
        <v>7766</v>
      </c>
      <c r="AE213" s="22" t="s">
        <v>1579</v>
      </c>
      <c r="AF213" s="22" t="s">
        <v>7760</v>
      </c>
      <c r="AG213" s="22" t="s">
        <v>889</v>
      </c>
    </row>
    <row r="214" spans="1:33">
      <c r="A214" s="23" t="s">
        <v>1623</v>
      </c>
      <c r="B214" s="23" t="s">
        <v>1175</v>
      </c>
      <c r="C214" s="23" t="s">
        <v>1623</v>
      </c>
      <c r="D214" s="23" t="s">
        <v>6793</v>
      </c>
      <c r="E214" s="23" t="s">
        <v>5466</v>
      </c>
      <c r="F214" s="23" t="s">
        <v>7648</v>
      </c>
      <c r="G214" s="23" t="s">
        <v>3886</v>
      </c>
      <c r="H214" s="23" t="s">
        <v>3887</v>
      </c>
      <c r="I214" s="23" t="s">
        <v>13</v>
      </c>
      <c r="J214" s="23" t="s">
        <v>3888</v>
      </c>
      <c r="K214" s="23">
        <v>0</v>
      </c>
      <c r="L214" s="23" t="s">
        <v>5826</v>
      </c>
      <c r="M214" s="23" t="s">
        <v>11</v>
      </c>
      <c r="N214" s="23" t="s">
        <v>1651</v>
      </c>
      <c r="O214" s="23" t="s">
        <v>11</v>
      </c>
      <c r="P214" s="23" t="s">
        <v>11</v>
      </c>
      <c r="Q214" s="22" t="s">
        <v>1539</v>
      </c>
      <c r="R214" s="22" t="s">
        <v>21</v>
      </c>
      <c r="S214" s="22" t="s">
        <v>6793</v>
      </c>
      <c r="T214" s="22" t="s">
        <v>6299</v>
      </c>
      <c r="U214" s="22" t="s">
        <v>6337</v>
      </c>
      <c r="V214" s="22" t="s">
        <v>7765</v>
      </c>
      <c r="W214" s="22" t="s">
        <v>6337</v>
      </c>
      <c r="X214" s="22" t="s">
        <v>7765</v>
      </c>
      <c r="Y214" s="22">
        <v>3</v>
      </c>
      <c r="Z214" s="22">
        <v>6</v>
      </c>
      <c r="AA214" s="22" t="s">
        <v>11</v>
      </c>
      <c r="AB214" s="22">
        <v>1</v>
      </c>
      <c r="AC214" s="22" t="s">
        <v>96</v>
      </c>
      <c r="AD214" s="22" t="s">
        <v>7766</v>
      </c>
      <c r="AE214" s="22" t="s">
        <v>1579</v>
      </c>
      <c r="AF214" s="22" t="s">
        <v>7760</v>
      </c>
      <c r="AG214" s="22" t="s">
        <v>889</v>
      </c>
    </row>
    <row r="215" spans="1:33">
      <c r="A215" s="23" t="s">
        <v>1623</v>
      </c>
      <c r="B215" s="23" t="s">
        <v>452</v>
      </c>
      <c r="C215" s="23" t="s">
        <v>1623</v>
      </c>
      <c r="D215" s="23" t="s">
        <v>5380</v>
      </c>
      <c r="E215" s="23" t="s">
        <v>5367</v>
      </c>
      <c r="F215" s="23" t="s">
        <v>5381</v>
      </c>
      <c r="G215" s="23" t="s">
        <v>3881</v>
      </c>
      <c r="H215" s="23" t="s">
        <v>3882</v>
      </c>
      <c r="I215" s="23" t="s">
        <v>1544</v>
      </c>
      <c r="J215" s="23" t="s">
        <v>3191</v>
      </c>
      <c r="K215" s="23">
        <v>0</v>
      </c>
      <c r="L215" s="23" t="s">
        <v>5827</v>
      </c>
      <c r="M215" s="23" t="s">
        <v>11</v>
      </c>
      <c r="N215" s="23" t="s">
        <v>2100</v>
      </c>
      <c r="O215" s="23" t="s">
        <v>11</v>
      </c>
      <c r="P215" s="23" t="s">
        <v>11</v>
      </c>
      <c r="Q215" s="22" t="s">
        <v>1539</v>
      </c>
      <c r="R215" s="22" t="s">
        <v>842</v>
      </c>
      <c r="S215" s="22" t="s">
        <v>5380</v>
      </c>
      <c r="T215" s="22" t="s">
        <v>2490</v>
      </c>
      <c r="U215" s="22" t="s">
        <v>6346</v>
      </c>
      <c r="V215" s="22" t="s">
        <v>6296</v>
      </c>
      <c r="W215" s="22" t="s">
        <v>6296</v>
      </c>
      <c r="X215" s="22" t="s">
        <v>6346</v>
      </c>
      <c r="Y215" s="22">
        <v>7</v>
      </c>
      <c r="Z215" s="22">
        <v>7</v>
      </c>
      <c r="AA215" s="22" t="s">
        <v>11</v>
      </c>
      <c r="AB215" s="22">
        <v>1</v>
      </c>
      <c r="AC215" s="22" t="s">
        <v>83</v>
      </c>
      <c r="AD215" s="22" t="s">
        <v>7764</v>
      </c>
      <c r="AE215" s="22" t="s">
        <v>1579</v>
      </c>
      <c r="AF215" s="22" t="s">
        <v>7767</v>
      </c>
      <c r="AG215" s="22" t="s">
        <v>7767</v>
      </c>
    </row>
    <row r="216" spans="1:33">
      <c r="A216" s="23" t="s">
        <v>1623</v>
      </c>
      <c r="B216" s="23" t="s">
        <v>461</v>
      </c>
      <c r="C216" s="23" t="s">
        <v>1623</v>
      </c>
      <c r="D216" s="23" t="s">
        <v>6943</v>
      </c>
      <c r="E216" s="23" t="s">
        <v>5491</v>
      </c>
      <c r="F216" s="23" t="s">
        <v>7658</v>
      </c>
      <c r="G216" s="23" t="s">
        <v>3875</v>
      </c>
      <c r="H216" s="23" t="s">
        <v>3876</v>
      </c>
      <c r="I216" s="23" t="s">
        <v>10</v>
      </c>
      <c r="J216" s="23" t="s">
        <v>3877</v>
      </c>
      <c r="K216" s="23">
        <v>0</v>
      </c>
      <c r="L216" s="23" t="s">
        <v>5828</v>
      </c>
      <c r="M216" s="23" t="s">
        <v>11</v>
      </c>
      <c r="N216" s="23" t="s">
        <v>1775</v>
      </c>
      <c r="O216" s="23" t="s">
        <v>11</v>
      </c>
      <c r="P216" s="23" t="s">
        <v>11</v>
      </c>
      <c r="Q216" s="22" t="s">
        <v>1539</v>
      </c>
      <c r="R216" s="22" t="s">
        <v>842</v>
      </c>
      <c r="S216" s="22" t="s">
        <v>6943</v>
      </c>
      <c r="T216" s="22" t="s">
        <v>6346</v>
      </c>
      <c r="U216" s="22" t="s">
        <v>6308</v>
      </c>
      <c r="V216" s="22" t="s">
        <v>6296</v>
      </c>
      <c r="W216" s="22" t="s">
        <v>6308</v>
      </c>
      <c r="X216" s="22" t="s">
        <v>6296</v>
      </c>
      <c r="Y216" s="22">
        <v>3</v>
      </c>
      <c r="Z216" s="22">
        <v>6</v>
      </c>
      <c r="AA216" s="22" t="s">
        <v>11</v>
      </c>
      <c r="AB216" s="22">
        <v>1</v>
      </c>
      <c r="AC216" s="22" t="s">
        <v>85</v>
      </c>
      <c r="AD216" s="22" t="s">
        <v>7766</v>
      </c>
      <c r="AE216" s="22" t="s">
        <v>5353</v>
      </c>
      <c r="AF216" s="22" t="s">
        <v>7760</v>
      </c>
      <c r="AG216" s="22" t="s">
        <v>7771</v>
      </c>
    </row>
    <row r="217" spans="1:33">
      <c r="A217" s="23" t="s">
        <v>1623</v>
      </c>
      <c r="B217" s="23" t="s">
        <v>5445</v>
      </c>
      <c r="C217" s="23" t="s">
        <v>1623</v>
      </c>
      <c r="D217" s="23" t="s">
        <v>5444</v>
      </c>
      <c r="E217" s="23" t="s">
        <v>11</v>
      </c>
      <c r="F217" s="23" t="s">
        <v>11</v>
      </c>
      <c r="G217" s="23" t="s">
        <v>3859</v>
      </c>
      <c r="H217" s="23" t="s">
        <v>3860</v>
      </c>
      <c r="I217" s="23" t="s">
        <v>1657</v>
      </c>
      <c r="J217" s="23" t="s">
        <v>3861</v>
      </c>
      <c r="K217" s="23">
        <v>0</v>
      </c>
      <c r="L217" s="23" t="s">
        <v>11</v>
      </c>
      <c r="M217" s="23" t="s">
        <v>11</v>
      </c>
      <c r="N217" s="23" t="s">
        <v>1891</v>
      </c>
      <c r="O217" s="23" t="s">
        <v>11</v>
      </c>
      <c r="P217" s="23" t="s">
        <v>11</v>
      </c>
      <c r="Q217" s="22" t="s">
        <v>5444</v>
      </c>
      <c r="R217" s="22" t="s">
        <v>5444</v>
      </c>
      <c r="S217" s="22" t="s">
        <v>5444</v>
      </c>
      <c r="T217" s="22" t="s">
        <v>11</v>
      </c>
      <c r="U217" s="22" t="s">
        <v>11</v>
      </c>
      <c r="V217" s="22" t="s">
        <v>11</v>
      </c>
      <c r="W217" s="22" t="s">
        <v>11</v>
      </c>
      <c r="X217" s="22" t="s">
        <v>11</v>
      </c>
      <c r="Y217" s="22">
        <v>0</v>
      </c>
      <c r="Z217" s="22">
        <v>0</v>
      </c>
      <c r="AA217" s="22" t="s">
        <v>11</v>
      </c>
      <c r="AB217" s="22">
        <v>1</v>
      </c>
      <c r="AC217" s="22" t="s">
        <v>5444</v>
      </c>
      <c r="AD217" s="22" t="s">
        <v>11</v>
      </c>
      <c r="AE217" s="22" t="s">
        <v>11</v>
      </c>
      <c r="AF217" s="22" t="s">
        <v>7770</v>
      </c>
      <c r="AG217" s="22" t="s">
        <v>7770</v>
      </c>
    </row>
    <row r="218" spans="1:33">
      <c r="A218" s="23" t="s">
        <v>1623</v>
      </c>
      <c r="B218" s="23" t="s">
        <v>1175</v>
      </c>
      <c r="C218" s="23" t="s">
        <v>1623</v>
      </c>
      <c r="D218" s="23" t="s">
        <v>6793</v>
      </c>
      <c r="E218" s="23" t="s">
        <v>5466</v>
      </c>
      <c r="F218" s="23" t="s">
        <v>7648</v>
      </c>
      <c r="G218" s="23" t="s">
        <v>3851</v>
      </c>
      <c r="H218" s="23" t="s">
        <v>3852</v>
      </c>
      <c r="I218" s="23" t="s">
        <v>13</v>
      </c>
      <c r="J218" s="23" t="s">
        <v>3853</v>
      </c>
      <c r="K218" s="23">
        <v>0</v>
      </c>
      <c r="L218" s="23" t="s">
        <v>7100</v>
      </c>
      <c r="M218" s="23" t="s">
        <v>11</v>
      </c>
      <c r="N218" s="23" t="s">
        <v>1651</v>
      </c>
      <c r="O218" s="23" t="s">
        <v>11</v>
      </c>
      <c r="P218" s="23" t="s">
        <v>11</v>
      </c>
      <c r="Q218" s="22" t="s">
        <v>1539</v>
      </c>
      <c r="R218" s="22" t="s">
        <v>21</v>
      </c>
      <c r="S218" s="22" t="s">
        <v>6793</v>
      </c>
      <c r="T218" s="22" t="s">
        <v>6299</v>
      </c>
      <c r="U218" s="22" t="s">
        <v>6337</v>
      </c>
      <c r="V218" s="22" t="s">
        <v>7765</v>
      </c>
      <c r="W218" s="22" t="s">
        <v>6337</v>
      </c>
      <c r="X218" s="22" t="s">
        <v>7765</v>
      </c>
      <c r="Y218" s="22">
        <v>3</v>
      </c>
      <c r="Z218" s="22">
        <v>6</v>
      </c>
      <c r="AA218" s="22" t="s">
        <v>11</v>
      </c>
      <c r="AB218" s="22">
        <v>1</v>
      </c>
      <c r="AC218" s="22" t="s">
        <v>96</v>
      </c>
      <c r="AD218" s="22" t="s">
        <v>7766</v>
      </c>
      <c r="AE218" s="22" t="s">
        <v>1579</v>
      </c>
      <c r="AF218" s="22" t="s">
        <v>7760</v>
      </c>
      <c r="AG218" s="22" t="s">
        <v>889</v>
      </c>
    </row>
    <row r="219" spans="1:33">
      <c r="A219" s="23" t="s">
        <v>1623</v>
      </c>
      <c r="B219" s="23" t="s">
        <v>452</v>
      </c>
      <c r="C219" s="23" t="s">
        <v>1623</v>
      </c>
      <c r="D219" s="23" t="s">
        <v>6962</v>
      </c>
      <c r="E219" s="23" t="s">
        <v>5432</v>
      </c>
      <c r="F219" s="23" t="s">
        <v>5435</v>
      </c>
      <c r="G219" s="23" t="s">
        <v>3840</v>
      </c>
      <c r="H219" s="23" t="s">
        <v>3841</v>
      </c>
      <c r="I219" s="23" t="s">
        <v>13</v>
      </c>
      <c r="J219" s="23" t="s">
        <v>3838</v>
      </c>
      <c r="K219" s="23">
        <v>0</v>
      </c>
      <c r="L219" s="23" t="s">
        <v>5829</v>
      </c>
      <c r="M219" s="23" t="s">
        <v>11</v>
      </c>
      <c r="N219" s="23" t="s">
        <v>1651</v>
      </c>
      <c r="O219" s="23" t="s">
        <v>11</v>
      </c>
      <c r="P219" s="23" t="s">
        <v>11</v>
      </c>
      <c r="Q219" s="22" t="s">
        <v>1539</v>
      </c>
      <c r="R219" s="22" t="s">
        <v>21</v>
      </c>
      <c r="S219" s="22" t="s">
        <v>6962</v>
      </c>
      <c r="T219" s="22" t="s">
        <v>6299</v>
      </c>
      <c r="U219" s="22" t="s">
        <v>5569</v>
      </c>
      <c r="V219" s="22" t="s">
        <v>6815</v>
      </c>
      <c r="W219" s="22" t="s">
        <v>6815</v>
      </c>
      <c r="X219" s="22" t="s">
        <v>5569</v>
      </c>
      <c r="Y219" s="22">
        <v>6</v>
      </c>
      <c r="Z219" s="22">
        <v>6</v>
      </c>
      <c r="AA219" s="22" t="s">
        <v>11</v>
      </c>
      <c r="AB219" s="22">
        <v>1</v>
      </c>
      <c r="AC219" s="22" t="s">
        <v>96</v>
      </c>
      <c r="AD219" s="22" t="s">
        <v>7764</v>
      </c>
      <c r="AE219" s="22" t="s">
        <v>1579</v>
      </c>
      <c r="AF219" s="22" t="s">
        <v>7760</v>
      </c>
      <c r="AG219" s="22" t="s">
        <v>7761</v>
      </c>
    </row>
    <row r="220" spans="1:33">
      <c r="A220" s="23" t="s">
        <v>1623</v>
      </c>
      <c r="B220" s="23" t="s">
        <v>452</v>
      </c>
      <c r="C220" s="23" t="s">
        <v>1623</v>
      </c>
      <c r="D220" s="23" t="s">
        <v>5404</v>
      </c>
      <c r="E220" s="23" t="s">
        <v>5367</v>
      </c>
      <c r="F220" s="23" t="s">
        <v>5385</v>
      </c>
      <c r="G220" s="23" t="s">
        <v>3836</v>
      </c>
      <c r="H220" s="23" t="s">
        <v>3837</v>
      </c>
      <c r="I220" s="23" t="s">
        <v>10</v>
      </c>
      <c r="J220" s="23" t="s">
        <v>3838</v>
      </c>
      <c r="K220" s="23">
        <v>0</v>
      </c>
      <c r="L220" s="23" t="s">
        <v>5830</v>
      </c>
      <c r="M220" s="23" t="s">
        <v>11</v>
      </c>
      <c r="N220" s="23" t="s">
        <v>1651</v>
      </c>
      <c r="O220" s="23" t="s">
        <v>11</v>
      </c>
      <c r="P220" s="23" t="s">
        <v>11</v>
      </c>
      <c r="Q220" s="22" t="s">
        <v>1539</v>
      </c>
      <c r="R220" s="22" t="s">
        <v>20</v>
      </c>
      <c r="S220" s="22" t="s">
        <v>5404</v>
      </c>
      <c r="T220" s="22" t="s">
        <v>7772</v>
      </c>
      <c r="U220" s="22" t="s">
        <v>5579</v>
      </c>
      <c r="V220" s="22" t="s">
        <v>6296</v>
      </c>
      <c r="W220" s="22" t="s">
        <v>5579</v>
      </c>
      <c r="X220" s="22" t="s">
        <v>6296</v>
      </c>
      <c r="Y220" s="22">
        <v>3</v>
      </c>
      <c r="Z220" s="22">
        <v>6</v>
      </c>
      <c r="AA220" s="22" t="s">
        <v>11</v>
      </c>
      <c r="AB220" s="22">
        <v>1</v>
      </c>
      <c r="AC220" s="22" t="s">
        <v>87</v>
      </c>
      <c r="AD220" s="22" t="s">
        <v>7764</v>
      </c>
      <c r="AE220" s="22" t="s">
        <v>1579</v>
      </c>
      <c r="AF220" s="22" t="s">
        <v>7760</v>
      </c>
      <c r="AG220" s="22" t="s">
        <v>7761</v>
      </c>
    </row>
    <row r="221" spans="1:33">
      <c r="A221" s="23" t="s">
        <v>1623</v>
      </c>
      <c r="B221" s="23" t="s">
        <v>452</v>
      </c>
      <c r="C221" s="23" t="s">
        <v>1623</v>
      </c>
      <c r="D221" s="23" t="s">
        <v>6970</v>
      </c>
      <c r="E221" s="23" t="s">
        <v>5372</v>
      </c>
      <c r="F221" s="23" t="s">
        <v>5403</v>
      </c>
      <c r="G221" s="23" t="s">
        <v>3829</v>
      </c>
      <c r="H221" s="23" t="s">
        <v>3830</v>
      </c>
      <c r="I221" s="23" t="s">
        <v>1544</v>
      </c>
      <c r="J221" s="23" t="s">
        <v>2337</v>
      </c>
      <c r="K221" s="23">
        <v>0</v>
      </c>
      <c r="L221" s="23" t="s">
        <v>5831</v>
      </c>
      <c r="M221" s="23" t="s">
        <v>11</v>
      </c>
      <c r="N221" s="23" t="s">
        <v>1852</v>
      </c>
      <c r="O221" s="23" t="s">
        <v>11</v>
      </c>
      <c r="P221" s="23" t="s">
        <v>11</v>
      </c>
      <c r="Q221" s="22" t="s">
        <v>1539</v>
      </c>
      <c r="R221" s="22" t="s">
        <v>842</v>
      </c>
      <c r="S221" s="22" t="s">
        <v>6970</v>
      </c>
      <c r="T221" s="22" t="s">
        <v>5579</v>
      </c>
      <c r="U221" s="22" t="s">
        <v>6295</v>
      </c>
      <c r="V221" s="22" t="s">
        <v>6296</v>
      </c>
      <c r="W221" s="22" t="s">
        <v>6296</v>
      </c>
      <c r="X221" s="22" t="s">
        <v>6295</v>
      </c>
      <c r="Y221" s="22">
        <v>7</v>
      </c>
      <c r="Z221" s="22">
        <v>7</v>
      </c>
      <c r="AA221" s="22" t="s">
        <v>11</v>
      </c>
      <c r="AB221" s="22">
        <v>1</v>
      </c>
      <c r="AC221" s="22" t="s">
        <v>85</v>
      </c>
      <c r="AD221" s="22" t="s">
        <v>7768</v>
      </c>
      <c r="AE221" s="22" t="s">
        <v>1579</v>
      </c>
      <c r="AF221" s="22" t="s">
        <v>7767</v>
      </c>
      <c r="AG221" s="22" t="s">
        <v>7767</v>
      </c>
    </row>
    <row r="222" spans="1:33">
      <c r="A222" s="23" t="s">
        <v>1623</v>
      </c>
      <c r="B222" s="23" t="s">
        <v>452</v>
      </c>
      <c r="C222" s="23" t="s">
        <v>1623</v>
      </c>
      <c r="D222" s="23" t="s">
        <v>6824</v>
      </c>
      <c r="E222" s="23" t="s">
        <v>5556</v>
      </c>
      <c r="F222" s="23" t="s">
        <v>5422</v>
      </c>
      <c r="G222" s="23" t="s">
        <v>3826</v>
      </c>
      <c r="H222" s="23" t="s">
        <v>3827</v>
      </c>
      <c r="I222" s="23" t="s">
        <v>14</v>
      </c>
      <c r="J222" s="23" t="s">
        <v>3828</v>
      </c>
      <c r="K222" s="23">
        <v>0</v>
      </c>
      <c r="L222" s="23" t="s">
        <v>5832</v>
      </c>
      <c r="M222" s="23" t="s">
        <v>11</v>
      </c>
      <c r="N222" s="23" t="s">
        <v>1729</v>
      </c>
      <c r="O222" s="23" t="s">
        <v>11</v>
      </c>
      <c r="P222" s="23" t="s">
        <v>11</v>
      </c>
      <c r="Q222" s="22" t="s">
        <v>1539</v>
      </c>
      <c r="R222" s="22" t="s">
        <v>21</v>
      </c>
      <c r="S222" s="22" t="s">
        <v>6824</v>
      </c>
      <c r="T222" s="22" t="s">
        <v>6299</v>
      </c>
      <c r="U222" s="22" t="s">
        <v>6320</v>
      </c>
      <c r="V222" s="22" t="s">
        <v>6815</v>
      </c>
      <c r="W222" s="22" t="s">
        <v>6320</v>
      </c>
      <c r="X222" s="22" t="s">
        <v>6815</v>
      </c>
      <c r="Y222" s="22">
        <v>3</v>
      </c>
      <c r="Z222" s="22">
        <v>6</v>
      </c>
      <c r="AA222" s="22" t="s">
        <v>11</v>
      </c>
      <c r="AB222" s="22">
        <v>1</v>
      </c>
      <c r="AC222" s="22" t="s">
        <v>92</v>
      </c>
      <c r="AD222" s="22" t="s">
        <v>7769</v>
      </c>
      <c r="AE222" s="22" t="s">
        <v>1579</v>
      </c>
      <c r="AF222" s="22" t="s">
        <v>7760</v>
      </c>
      <c r="AG222" s="22" t="s">
        <v>7761</v>
      </c>
    </row>
    <row r="223" spans="1:33">
      <c r="A223" s="23" t="s">
        <v>1623</v>
      </c>
      <c r="B223" s="23" t="s">
        <v>452</v>
      </c>
      <c r="C223" s="23" t="s">
        <v>1623</v>
      </c>
      <c r="D223" s="23" t="s">
        <v>7021</v>
      </c>
      <c r="E223" s="23" t="s">
        <v>5391</v>
      </c>
      <c r="F223" s="23" t="s">
        <v>7659</v>
      </c>
      <c r="G223" s="23" t="s">
        <v>3823</v>
      </c>
      <c r="H223" s="23" t="s">
        <v>3824</v>
      </c>
      <c r="I223" s="23" t="s">
        <v>16</v>
      </c>
      <c r="J223" s="23" t="s">
        <v>3825</v>
      </c>
      <c r="K223" s="23">
        <v>0</v>
      </c>
      <c r="L223" s="23" t="s">
        <v>5834</v>
      </c>
      <c r="M223" s="23" t="s">
        <v>11</v>
      </c>
      <c r="N223" s="23" t="s">
        <v>1651</v>
      </c>
      <c r="O223" s="23" t="s">
        <v>11</v>
      </c>
      <c r="P223" s="23" t="s">
        <v>11</v>
      </c>
      <c r="Q223" s="22" t="s">
        <v>1539</v>
      </c>
      <c r="R223" s="22" t="s">
        <v>20</v>
      </c>
      <c r="S223" s="22" t="s">
        <v>7021</v>
      </c>
      <c r="T223" s="22" t="s">
        <v>6308</v>
      </c>
      <c r="U223" s="22" t="s">
        <v>2490</v>
      </c>
      <c r="V223" s="22" t="s">
        <v>6296</v>
      </c>
      <c r="W223" s="22" t="s">
        <v>2490</v>
      </c>
      <c r="X223" s="22" t="s">
        <v>6296</v>
      </c>
      <c r="Y223" s="22">
        <v>3</v>
      </c>
      <c r="Z223" s="22">
        <v>6</v>
      </c>
      <c r="AA223" s="22" t="s">
        <v>7758</v>
      </c>
      <c r="AB223" s="22">
        <v>1</v>
      </c>
      <c r="AC223" s="22" t="s">
        <v>87</v>
      </c>
      <c r="AD223" s="22" t="s">
        <v>7769</v>
      </c>
      <c r="AE223" s="22" t="s">
        <v>1579</v>
      </c>
      <c r="AF223" s="22" t="s">
        <v>7760</v>
      </c>
      <c r="AG223" s="22" t="s">
        <v>7761</v>
      </c>
    </row>
    <row r="224" spans="1:33">
      <c r="A224" s="23" t="s">
        <v>1623</v>
      </c>
      <c r="B224" s="23" t="s">
        <v>5469</v>
      </c>
      <c r="C224" s="23" t="s">
        <v>1623</v>
      </c>
      <c r="D224" s="23" t="s">
        <v>47</v>
      </c>
      <c r="E224" s="23" t="s">
        <v>11</v>
      </c>
      <c r="F224" s="23" t="s">
        <v>11</v>
      </c>
      <c r="G224" s="23" t="s">
        <v>3823</v>
      </c>
      <c r="H224" s="23" t="s">
        <v>3824</v>
      </c>
      <c r="I224" s="23" t="s">
        <v>16</v>
      </c>
      <c r="J224" s="23" t="s">
        <v>3825</v>
      </c>
      <c r="K224" s="23">
        <v>0</v>
      </c>
      <c r="L224" s="23" t="s">
        <v>5833</v>
      </c>
      <c r="M224" s="23" t="s">
        <v>47</v>
      </c>
      <c r="N224" s="23" t="s">
        <v>1651</v>
      </c>
      <c r="O224" s="23" t="s">
        <v>11</v>
      </c>
      <c r="P224" s="23" t="s">
        <v>11</v>
      </c>
      <c r="Q224" s="22" t="s">
        <v>7762</v>
      </c>
      <c r="R224" s="22" t="s">
        <v>7762</v>
      </c>
      <c r="S224" s="22" t="s">
        <v>47</v>
      </c>
      <c r="T224" s="22" t="s">
        <v>11</v>
      </c>
      <c r="U224" s="22" t="s">
        <v>11</v>
      </c>
      <c r="V224" s="22" t="s">
        <v>11</v>
      </c>
      <c r="W224" s="22" t="s">
        <v>11</v>
      </c>
      <c r="X224" s="22" t="s">
        <v>11</v>
      </c>
      <c r="Y224" s="22">
        <v>0</v>
      </c>
      <c r="Z224" s="22">
        <v>0</v>
      </c>
      <c r="AA224" s="22" t="s">
        <v>7758</v>
      </c>
      <c r="AB224" s="22">
        <v>2</v>
      </c>
      <c r="AC224" s="22" t="s">
        <v>7775</v>
      </c>
      <c r="AD224" s="22" t="s">
        <v>11</v>
      </c>
      <c r="AE224" s="22" t="s">
        <v>5450</v>
      </c>
      <c r="AF224" s="22" t="s">
        <v>7760</v>
      </c>
      <c r="AG224" s="22" t="s">
        <v>7774</v>
      </c>
    </row>
    <row r="225" spans="1:33">
      <c r="A225" s="23" t="s">
        <v>1623</v>
      </c>
      <c r="B225" s="23" t="s">
        <v>452</v>
      </c>
      <c r="C225" s="23" t="s">
        <v>1623</v>
      </c>
      <c r="D225" s="23" t="s">
        <v>5504</v>
      </c>
      <c r="E225" s="23" t="s">
        <v>5377</v>
      </c>
      <c r="F225" s="23" t="s">
        <v>5505</v>
      </c>
      <c r="G225" s="23" t="s">
        <v>3816</v>
      </c>
      <c r="H225" s="23" t="s">
        <v>3817</v>
      </c>
      <c r="I225" s="23" t="s">
        <v>1544</v>
      </c>
      <c r="J225" s="23" t="s">
        <v>2736</v>
      </c>
      <c r="K225" s="23">
        <v>0</v>
      </c>
      <c r="L225" s="23" t="s">
        <v>5835</v>
      </c>
      <c r="M225" s="201" t="s">
        <v>11</v>
      </c>
      <c r="N225" s="23" t="s">
        <v>1574</v>
      </c>
      <c r="O225" s="23" t="s">
        <v>11</v>
      </c>
      <c r="P225" s="23" t="s">
        <v>11</v>
      </c>
      <c r="Q225" s="22" t="s">
        <v>1539</v>
      </c>
      <c r="R225" s="22" t="s">
        <v>842</v>
      </c>
      <c r="S225" s="22" t="s">
        <v>5504</v>
      </c>
      <c r="T225" s="22" t="s">
        <v>5579</v>
      </c>
      <c r="U225" s="22" t="s">
        <v>6346</v>
      </c>
      <c r="V225" s="22" t="s">
        <v>6296</v>
      </c>
      <c r="W225" s="22" t="s">
        <v>6296</v>
      </c>
      <c r="X225" s="22" t="s">
        <v>6346</v>
      </c>
      <c r="Y225" s="22">
        <v>7</v>
      </c>
      <c r="Z225" s="22">
        <v>7</v>
      </c>
      <c r="AA225" s="22" t="s">
        <v>11</v>
      </c>
      <c r="AB225" s="22">
        <v>1</v>
      </c>
      <c r="AC225" s="22" t="s">
        <v>82</v>
      </c>
      <c r="AD225" s="22" t="s">
        <v>7759</v>
      </c>
      <c r="AE225" s="22" t="s">
        <v>1579</v>
      </c>
      <c r="AF225" s="22" t="s">
        <v>7767</v>
      </c>
      <c r="AG225" s="22" t="s">
        <v>7767</v>
      </c>
    </row>
    <row r="226" spans="1:33">
      <c r="A226" s="23" t="s">
        <v>1623</v>
      </c>
      <c r="B226" s="23" t="s">
        <v>464</v>
      </c>
      <c r="C226" s="23" t="s">
        <v>1623</v>
      </c>
      <c r="D226" s="23" t="s">
        <v>5575</v>
      </c>
      <c r="E226" s="23" t="s">
        <v>5576</v>
      </c>
      <c r="F226" s="23" t="s">
        <v>5574</v>
      </c>
      <c r="G226" s="23" t="s">
        <v>3787</v>
      </c>
      <c r="H226" s="23" t="s">
        <v>3788</v>
      </c>
      <c r="I226" s="23" t="s">
        <v>1544</v>
      </c>
      <c r="J226" s="23" t="s">
        <v>2736</v>
      </c>
      <c r="K226" s="23">
        <v>0</v>
      </c>
      <c r="L226" s="23" t="s">
        <v>5836</v>
      </c>
      <c r="M226" s="23" t="s">
        <v>11</v>
      </c>
      <c r="N226" s="23" t="s">
        <v>1644</v>
      </c>
      <c r="O226" s="23" t="s">
        <v>11</v>
      </c>
      <c r="P226" s="23" t="s">
        <v>11</v>
      </c>
      <c r="Q226" s="22" t="s">
        <v>1539</v>
      </c>
      <c r="R226" s="22" t="s">
        <v>841</v>
      </c>
      <c r="S226" s="22" t="s">
        <v>5575</v>
      </c>
      <c r="T226" s="22" t="s">
        <v>2490</v>
      </c>
      <c r="U226" s="22" t="s">
        <v>11</v>
      </c>
      <c r="V226" s="22" t="s">
        <v>6296</v>
      </c>
      <c r="W226" s="22" t="s">
        <v>6296</v>
      </c>
      <c r="X226" s="22" t="s">
        <v>11</v>
      </c>
      <c r="Y226" s="22">
        <v>7</v>
      </c>
      <c r="Z226" s="22">
        <v>7</v>
      </c>
      <c r="AA226" s="22" t="s">
        <v>11</v>
      </c>
      <c r="AB226" s="22">
        <v>1</v>
      </c>
      <c r="AC226" s="22" t="s">
        <v>77</v>
      </c>
      <c r="AD226" s="22" t="s">
        <v>7769</v>
      </c>
      <c r="AE226" s="22" t="s">
        <v>5450</v>
      </c>
      <c r="AF226" s="22" t="s">
        <v>7767</v>
      </c>
      <c r="AG226" s="22" t="s">
        <v>7767</v>
      </c>
    </row>
    <row r="227" spans="1:33">
      <c r="A227" s="23" t="s">
        <v>1623</v>
      </c>
      <c r="B227" s="23" t="s">
        <v>5445</v>
      </c>
      <c r="C227" s="23" t="s">
        <v>1623</v>
      </c>
      <c r="D227" s="23" t="s">
        <v>5444</v>
      </c>
      <c r="E227" s="23" t="s">
        <v>11</v>
      </c>
      <c r="F227" s="23" t="s">
        <v>11</v>
      </c>
      <c r="G227" s="23" t="s">
        <v>3777</v>
      </c>
      <c r="H227" s="23" t="s">
        <v>3778</v>
      </c>
      <c r="I227" s="23" t="s">
        <v>1657</v>
      </c>
      <c r="J227" s="23" t="s">
        <v>3779</v>
      </c>
      <c r="K227" s="23">
        <v>0</v>
      </c>
      <c r="L227" s="23" t="s">
        <v>11</v>
      </c>
      <c r="M227" s="23" t="s">
        <v>11</v>
      </c>
      <c r="N227" s="23" t="s">
        <v>1670</v>
      </c>
      <c r="O227" s="23" t="s">
        <v>11</v>
      </c>
      <c r="P227" s="23" t="s">
        <v>11</v>
      </c>
      <c r="Q227" s="22" t="s">
        <v>5444</v>
      </c>
      <c r="R227" s="22" t="s">
        <v>5444</v>
      </c>
      <c r="S227" s="22" t="s">
        <v>5444</v>
      </c>
      <c r="T227" s="22" t="s">
        <v>11</v>
      </c>
      <c r="U227" s="22" t="s">
        <v>11</v>
      </c>
      <c r="V227" s="22" t="s">
        <v>11</v>
      </c>
      <c r="W227" s="22" t="s">
        <v>11</v>
      </c>
      <c r="X227" s="22" t="s">
        <v>11</v>
      </c>
      <c r="Y227" s="22">
        <v>0</v>
      </c>
      <c r="Z227" s="22">
        <v>0</v>
      </c>
      <c r="AA227" s="22" t="s">
        <v>11</v>
      </c>
      <c r="AB227" s="22">
        <v>1</v>
      </c>
      <c r="AC227" s="22" t="s">
        <v>5444</v>
      </c>
      <c r="AD227" s="22" t="s">
        <v>11</v>
      </c>
      <c r="AE227" s="22" t="s">
        <v>11</v>
      </c>
      <c r="AF227" s="22" t="s">
        <v>7770</v>
      </c>
      <c r="AG227" s="22" t="s">
        <v>7770</v>
      </c>
    </row>
    <row r="228" spans="1:33">
      <c r="A228" s="23" t="s">
        <v>1623</v>
      </c>
      <c r="B228" s="23" t="s">
        <v>459</v>
      </c>
      <c r="C228" s="23" t="s">
        <v>1623</v>
      </c>
      <c r="D228" s="23" t="s">
        <v>7074</v>
      </c>
      <c r="E228" s="23" t="s">
        <v>5458</v>
      </c>
      <c r="F228" s="23" t="s">
        <v>5457</v>
      </c>
      <c r="G228" s="23" t="s">
        <v>3775</v>
      </c>
      <c r="H228" s="23" t="s">
        <v>3776</v>
      </c>
      <c r="I228" s="23" t="s">
        <v>16</v>
      </c>
      <c r="J228" s="23" t="s">
        <v>2216</v>
      </c>
      <c r="K228" s="23">
        <v>0</v>
      </c>
      <c r="L228" s="23" t="s">
        <v>5837</v>
      </c>
      <c r="M228" s="23" t="s">
        <v>11</v>
      </c>
      <c r="N228" s="23" t="s">
        <v>1651</v>
      </c>
      <c r="O228" s="23" t="s">
        <v>11</v>
      </c>
      <c r="P228" s="23" t="s">
        <v>11</v>
      </c>
      <c r="Q228" s="22" t="s">
        <v>1539</v>
      </c>
      <c r="R228" s="22" t="s">
        <v>842</v>
      </c>
      <c r="S228" s="22" t="s">
        <v>7074</v>
      </c>
      <c r="T228" s="22" t="s">
        <v>6346</v>
      </c>
      <c r="U228" s="22" t="s">
        <v>11</v>
      </c>
      <c r="V228" s="22" t="s">
        <v>6352</v>
      </c>
      <c r="W228" s="22" t="s">
        <v>6352</v>
      </c>
      <c r="X228" s="22" t="s">
        <v>11</v>
      </c>
      <c r="Y228" s="22">
        <v>6</v>
      </c>
      <c r="Z228" s="22">
        <v>6</v>
      </c>
      <c r="AA228" s="22" t="s">
        <v>11</v>
      </c>
      <c r="AB228" s="22">
        <v>1</v>
      </c>
      <c r="AC228" s="22" t="s">
        <v>86</v>
      </c>
      <c r="AD228" s="22" t="s">
        <v>7780</v>
      </c>
      <c r="AE228" s="22" t="s">
        <v>5450</v>
      </c>
      <c r="AF228" s="22" t="s">
        <v>7760</v>
      </c>
      <c r="AG228" s="22" t="s">
        <v>7774</v>
      </c>
    </row>
    <row r="229" spans="1:33">
      <c r="A229" s="23" t="s">
        <v>1623</v>
      </c>
      <c r="B229" s="23" t="s">
        <v>452</v>
      </c>
      <c r="C229" s="23" t="s">
        <v>1623</v>
      </c>
      <c r="D229" s="23" t="s">
        <v>6977</v>
      </c>
      <c r="E229" s="23" t="s">
        <v>5377</v>
      </c>
      <c r="F229" s="23" t="s">
        <v>5543</v>
      </c>
      <c r="G229" s="23" t="s">
        <v>3772</v>
      </c>
      <c r="H229" s="23" t="s">
        <v>3773</v>
      </c>
      <c r="I229" s="23" t="s">
        <v>16</v>
      </c>
      <c r="J229" s="23" t="s">
        <v>3774</v>
      </c>
      <c r="K229" s="23">
        <v>0</v>
      </c>
      <c r="L229" s="23" t="s">
        <v>5838</v>
      </c>
      <c r="M229" s="205" t="s">
        <v>11</v>
      </c>
      <c r="N229" s="23" t="s">
        <v>1670</v>
      </c>
      <c r="O229" s="23" t="s">
        <v>11</v>
      </c>
      <c r="P229" s="23" t="s">
        <v>11</v>
      </c>
      <c r="Q229" s="22" t="s">
        <v>1539</v>
      </c>
      <c r="R229" s="22" t="s">
        <v>842</v>
      </c>
      <c r="S229" s="22" t="s">
        <v>6977</v>
      </c>
      <c r="T229" s="22" t="s">
        <v>6346</v>
      </c>
      <c r="U229" s="22" t="s">
        <v>6295</v>
      </c>
      <c r="V229" s="22" t="s">
        <v>6296</v>
      </c>
      <c r="W229" s="22" t="s">
        <v>6295</v>
      </c>
      <c r="X229" s="22" t="s">
        <v>6296</v>
      </c>
      <c r="Y229" s="22">
        <v>3</v>
      </c>
      <c r="Z229" s="22">
        <v>6</v>
      </c>
      <c r="AA229" s="22" t="s">
        <v>11</v>
      </c>
      <c r="AB229" s="22">
        <v>1</v>
      </c>
      <c r="AC229" s="22" t="s">
        <v>85</v>
      </c>
      <c r="AD229" s="22" t="s">
        <v>7759</v>
      </c>
      <c r="AE229" s="22" t="s">
        <v>1579</v>
      </c>
      <c r="AF229" s="22" t="s">
        <v>7760</v>
      </c>
      <c r="AG229" s="22" t="s">
        <v>7761</v>
      </c>
    </row>
    <row r="230" spans="1:33">
      <c r="A230" s="23" t="s">
        <v>1623</v>
      </c>
      <c r="B230" s="23" t="s">
        <v>459</v>
      </c>
      <c r="C230" s="23" t="s">
        <v>1623</v>
      </c>
      <c r="D230" s="23" t="s">
        <v>7662</v>
      </c>
      <c r="E230" s="23" t="s">
        <v>5461</v>
      </c>
      <c r="F230" s="23" t="s">
        <v>5460</v>
      </c>
      <c r="G230" s="23" t="s">
        <v>3769</v>
      </c>
      <c r="H230" s="23" t="s">
        <v>3770</v>
      </c>
      <c r="I230" s="23" t="s">
        <v>14</v>
      </c>
      <c r="J230" s="23" t="s">
        <v>3771</v>
      </c>
      <c r="K230" s="23">
        <v>0</v>
      </c>
      <c r="L230" s="23" t="s">
        <v>5839</v>
      </c>
      <c r="M230" s="23" t="s">
        <v>11</v>
      </c>
      <c r="N230" s="23" t="s">
        <v>1651</v>
      </c>
      <c r="O230" s="23" t="s">
        <v>11</v>
      </c>
      <c r="P230" s="23" t="s">
        <v>11</v>
      </c>
      <c r="Q230" s="22" t="s">
        <v>1539</v>
      </c>
      <c r="R230" s="22" t="s">
        <v>842</v>
      </c>
      <c r="S230" s="22" t="s">
        <v>7662</v>
      </c>
      <c r="T230" s="22" t="s">
        <v>5579</v>
      </c>
      <c r="U230" s="22" t="s">
        <v>11</v>
      </c>
      <c r="V230" s="22" t="s">
        <v>6352</v>
      </c>
      <c r="W230" s="22" t="s">
        <v>6352</v>
      </c>
      <c r="X230" s="22" t="s">
        <v>11</v>
      </c>
      <c r="Y230" s="22">
        <v>6</v>
      </c>
      <c r="Z230" s="22">
        <v>6</v>
      </c>
      <c r="AA230" s="22" t="s">
        <v>11</v>
      </c>
      <c r="AB230" s="22">
        <v>1</v>
      </c>
      <c r="AC230" s="22" t="s">
        <v>65</v>
      </c>
      <c r="AD230" s="22" t="s">
        <v>7773</v>
      </c>
      <c r="AE230" s="22" t="s">
        <v>5450</v>
      </c>
      <c r="AF230" s="22" t="s">
        <v>7760</v>
      </c>
      <c r="AG230" s="22" t="s">
        <v>7774</v>
      </c>
    </row>
    <row r="231" spans="1:33">
      <c r="A231" s="23" t="s">
        <v>1623</v>
      </c>
      <c r="B231" s="23" t="s">
        <v>452</v>
      </c>
      <c r="C231" s="23" t="s">
        <v>1623</v>
      </c>
      <c r="D231" s="23" t="s">
        <v>6934</v>
      </c>
      <c r="E231" s="23" t="s">
        <v>5556</v>
      </c>
      <c r="F231" s="23" t="s">
        <v>5488</v>
      </c>
      <c r="G231" s="23" t="s">
        <v>3766</v>
      </c>
      <c r="H231" s="23" t="s">
        <v>3767</v>
      </c>
      <c r="I231" s="23" t="s">
        <v>16</v>
      </c>
      <c r="J231" s="23" t="s">
        <v>3768</v>
      </c>
      <c r="K231" s="23">
        <v>0</v>
      </c>
      <c r="L231" s="23" t="s">
        <v>5840</v>
      </c>
      <c r="M231" s="23" t="s">
        <v>11</v>
      </c>
      <c r="N231" s="23" t="s">
        <v>1670</v>
      </c>
      <c r="O231" s="23" t="s">
        <v>11</v>
      </c>
      <c r="P231" s="23" t="s">
        <v>11</v>
      </c>
      <c r="Q231" s="22" t="s">
        <v>1539</v>
      </c>
      <c r="R231" s="22" t="s">
        <v>842</v>
      </c>
      <c r="S231" s="22" t="s">
        <v>6934</v>
      </c>
      <c r="T231" s="22" t="s">
        <v>6346</v>
      </c>
      <c r="U231" s="22" t="s">
        <v>5579</v>
      </c>
      <c r="V231" s="22" t="s">
        <v>6296</v>
      </c>
      <c r="W231" s="22" t="s">
        <v>5579</v>
      </c>
      <c r="X231" s="22" t="s">
        <v>6296</v>
      </c>
      <c r="Y231" s="22">
        <v>3</v>
      </c>
      <c r="Z231" s="22">
        <v>6</v>
      </c>
      <c r="AA231" s="22" t="s">
        <v>11</v>
      </c>
      <c r="AB231" s="22">
        <v>1</v>
      </c>
      <c r="AC231" s="22" t="s">
        <v>85</v>
      </c>
      <c r="AD231" s="22" t="s">
        <v>7769</v>
      </c>
      <c r="AE231" s="22" t="s">
        <v>1579</v>
      </c>
      <c r="AF231" s="22" t="s">
        <v>7760</v>
      </c>
      <c r="AG231" s="22" t="s">
        <v>7761</v>
      </c>
    </row>
    <row r="232" spans="1:33">
      <c r="A232" s="23" t="s">
        <v>1623</v>
      </c>
      <c r="B232" s="23" t="s">
        <v>461</v>
      </c>
      <c r="C232" s="23" t="s">
        <v>1623</v>
      </c>
      <c r="D232" s="23" t="s">
        <v>5539</v>
      </c>
      <c r="E232" s="23" t="s">
        <v>5541</v>
      </c>
      <c r="F232" s="23" t="s">
        <v>5540</v>
      </c>
      <c r="G232" s="23" t="s">
        <v>3759</v>
      </c>
      <c r="H232" s="23" t="s">
        <v>3760</v>
      </c>
      <c r="I232" s="23" t="s">
        <v>16</v>
      </c>
      <c r="J232" s="23" t="s">
        <v>3761</v>
      </c>
      <c r="K232" s="23">
        <v>0</v>
      </c>
      <c r="L232" s="23" t="s">
        <v>5841</v>
      </c>
      <c r="M232" s="23" t="s">
        <v>11</v>
      </c>
      <c r="N232" s="23" t="s">
        <v>1651</v>
      </c>
      <c r="O232" s="23" t="s">
        <v>11</v>
      </c>
      <c r="P232" s="23" t="s">
        <v>11</v>
      </c>
      <c r="Q232" s="22" t="s">
        <v>1539</v>
      </c>
      <c r="R232" s="22" t="s">
        <v>842</v>
      </c>
      <c r="S232" s="22" t="s">
        <v>5539</v>
      </c>
      <c r="T232" s="22" t="s">
        <v>2490</v>
      </c>
      <c r="U232" s="22" t="s">
        <v>7772</v>
      </c>
      <c r="V232" s="22" t="s">
        <v>6352</v>
      </c>
      <c r="W232" s="22" t="s">
        <v>7772</v>
      </c>
      <c r="X232" s="22" t="s">
        <v>6352</v>
      </c>
      <c r="Y232" s="22">
        <v>3</v>
      </c>
      <c r="Z232" s="22">
        <v>6</v>
      </c>
      <c r="AA232" s="22" t="s">
        <v>11</v>
      </c>
      <c r="AB232" s="22">
        <v>1</v>
      </c>
      <c r="AC232" s="22" t="s">
        <v>82</v>
      </c>
      <c r="AD232" s="22" t="s">
        <v>7773</v>
      </c>
      <c r="AE232" s="22" t="s">
        <v>5353</v>
      </c>
      <c r="AF232" s="22" t="s">
        <v>7760</v>
      </c>
      <c r="AG232" s="22" t="s">
        <v>7771</v>
      </c>
    </row>
    <row r="233" spans="1:33">
      <c r="A233" s="23" t="s">
        <v>1623</v>
      </c>
      <c r="B233" s="23" t="s">
        <v>452</v>
      </c>
      <c r="C233" s="23" t="s">
        <v>1623</v>
      </c>
      <c r="D233" s="23" t="s">
        <v>7007</v>
      </c>
      <c r="E233" s="23" t="s">
        <v>5625</v>
      </c>
      <c r="F233" s="23" t="s">
        <v>5403</v>
      </c>
      <c r="G233" s="23" t="s">
        <v>3745</v>
      </c>
      <c r="H233" s="23" t="s">
        <v>3746</v>
      </c>
      <c r="I233" s="23" t="s">
        <v>10</v>
      </c>
      <c r="J233" s="23" t="s">
        <v>3427</v>
      </c>
      <c r="K233" s="23">
        <v>0</v>
      </c>
      <c r="L233" s="23" t="s">
        <v>7114</v>
      </c>
      <c r="M233" s="205" t="s">
        <v>11</v>
      </c>
      <c r="N233" s="23" t="s">
        <v>1633</v>
      </c>
      <c r="O233" s="23" t="s">
        <v>11</v>
      </c>
      <c r="P233" s="23" t="s">
        <v>11</v>
      </c>
      <c r="Q233" s="22" t="s">
        <v>1539</v>
      </c>
      <c r="R233" s="22" t="s">
        <v>842</v>
      </c>
      <c r="S233" s="22" t="s">
        <v>7007</v>
      </c>
      <c r="T233" s="22" t="s">
        <v>5579</v>
      </c>
      <c r="U233" s="22" t="s">
        <v>6295</v>
      </c>
      <c r="V233" s="22" t="s">
        <v>6296</v>
      </c>
      <c r="W233" s="22" t="s">
        <v>6296</v>
      </c>
      <c r="X233" s="22" t="s">
        <v>6295</v>
      </c>
      <c r="Y233" s="22">
        <v>7</v>
      </c>
      <c r="Z233" s="22">
        <v>7</v>
      </c>
      <c r="AA233" s="22" t="s">
        <v>7758</v>
      </c>
      <c r="AB233" s="22">
        <v>1</v>
      </c>
      <c r="AC233" s="22" t="s">
        <v>65</v>
      </c>
      <c r="AD233" s="22" t="s">
        <v>7766</v>
      </c>
      <c r="AE233" s="22" t="s">
        <v>1579</v>
      </c>
      <c r="AF233" s="22" t="s">
        <v>7760</v>
      </c>
      <c r="AG233" s="22" t="s">
        <v>889</v>
      </c>
    </row>
    <row r="234" spans="1:33">
      <c r="A234" s="23" t="s">
        <v>1623</v>
      </c>
      <c r="B234" s="23" t="s">
        <v>461</v>
      </c>
      <c r="C234" s="23" t="s">
        <v>1623</v>
      </c>
      <c r="D234" s="23" t="s">
        <v>5538</v>
      </c>
      <c r="E234" s="23" t="s">
        <v>5491</v>
      </c>
      <c r="F234" s="23" t="s">
        <v>5394</v>
      </c>
      <c r="G234" s="23" t="s">
        <v>3745</v>
      </c>
      <c r="H234" s="23" t="s">
        <v>3746</v>
      </c>
      <c r="I234" s="23" t="s">
        <v>10</v>
      </c>
      <c r="J234" s="23" t="s">
        <v>3427</v>
      </c>
      <c r="K234" s="23">
        <v>0</v>
      </c>
      <c r="L234" s="23" t="s">
        <v>5842</v>
      </c>
      <c r="M234" s="201" t="s">
        <v>7702</v>
      </c>
      <c r="N234" s="23" t="s">
        <v>1633</v>
      </c>
      <c r="O234" s="23" t="s">
        <v>11</v>
      </c>
      <c r="P234" s="23" t="s">
        <v>11</v>
      </c>
      <c r="Q234" s="22" t="s">
        <v>7762</v>
      </c>
      <c r="R234" s="22" t="s">
        <v>7762</v>
      </c>
      <c r="S234" s="22" t="s">
        <v>5538</v>
      </c>
      <c r="T234" s="22" t="s">
        <v>6331</v>
      </c>
      <c r="U234" s="22" t="s">
        <v>2490</v>
      </c>
      <c r="V234" s="22" t="s">
        <v>6296</v>
      </c>
      <c r="W234" s="22" t="s">
        <v>2490</v>
      </c>
      <c r="X234" s="22" t="s">
        <v>6296</v>
      </c>
      <c r="Y234" s="22">
        <v>3</v>
      </c>
      <c r="Z234" s="22">
        <v>6</v>
      </c>
      <c r="AA234" s="22" t="s">
        <v>7758</v>
      </c>
      <c r="AB234" s="22">
        <v>2</v>
      </c>
      <c r="AC234" s="22" t="s">
        <v>87</v>
      </c>
      <c r="AD234" s="22" t="s">
        <v>7766</v>
      </c>
      <c r="AE234" s="22" t="s">
        <v>5353</v>
      </c>
      <c r="AF234" s="22" t="s">
        <v>7760</v>
      </c>
      <c r="AG234" s="22" t="s">
        <v>7771</v>
      </c>
    </row>
    <row r="235" spans="1:33">
      <c r="A235" s="23" t="s">
        <v>1623</v>
      </c>
      <c r="B235" s="23" t="s">
        <v>452</v>
      </c>
      <c r="C235" s="23" t="s">
        <v>1623</v>
      </c>
      <c r="D235" s="23" t="s">
        <v>5384</v>
      </c>
      <c r="E235" s="23" t="s">
        <v>5377</v>
      </c>
      <c r="F235" s="23" t="s">
        <v>5385</v>
      </c>
      <c r="G235" s="23" t="s">
        <v>3725</v>
      </c>
      <c r="H235" s="23" t="s">
        <v>3726</v>
      </c>
      <c r="I235" s="23" t="s">
        <v>10</v>
      </c>
      <c r="J235" s="23" t="s">
        <v>3727</v>
      </c>
      <c r="K235" s="23">
        <v>0</v>
      </c>
      <c r="L235" s="23" t="s">
        <v>5843</v>
      </c>
      <c r="M235" s="201" t="s">
        <v>11</v>
      </c>
      <c r="N235" s="23" t="s">
        <v>1633</v>
      </c>
      <c r="O235" s="23" t="s">
        <v>11</v>
      </c>
      <c r="P235" s="23" t="s">
        <v>11</v>
      </c>
      <c r="Q235" s="22" t="s">
        <v>1539</v>
      </c>
      <c r="R235" s="22" t="s">
        <v>842</v>
      </c>
      <c r="S235" s="22" t="s">
        <v>5384</v>
      </c>
      <c r="T235" s="22" t="s">
        <v>7772</v>
      </c>
      <c r="U235" s="22" t="s">
        <v>5579</v>
      </c>
      <c r="V235" s="22" t="s">
        <v>6296</v>
      </c>
      <c r="W235" s="22" t="s">
        <v>5579</v>
      </c>
      <c r="X235" s="22" t="s">
        <v>6296</v>
      </c>
      <c r="Y235" s="22">
        <v>3</v>
      </c>
      <c r="Z235" s="22">
        <v>6</v>
      </c>
      <c r="AA235" s="22" t="s">
        <v>11</v>
      </c>
      <c r="AB235" s="22">
        <v>1</v>
      </c>
      <c r="AC235" s="22" t="s">
        <v>65</v>
      </c>
      <c r="AD235" s="22" t="s">
        <v>7759</v>
      </c>
      <c r="AE235" s="22" t="s">
        <v>1579</v>
      </c>
      <c r="AF235" s="22" t="s">
        <v>7760</v>
      </c>
      <c r="AG235" s="22" t="s">
        <v>7761</v>
      </c>
    </row>
    <row r="236" spans="1:33">
      <c r="A236" s="23" t="s">
        <v>1623</v>
      </c>
      <c r="B236" s="23" t="s">
        <v>461</v>
      </c>
      <c r="C236" s="23" t="s">
        <v>1623</v>
      </c>
      <c r="D236" s="23" t="s">
        <v>5526</v>
      </c>
      <c r="E236" s="23" t="s">
        <v>5491</v>
      </c>
      <c r="F236" s="23" t="s">
        <v>5439</v>
      </c>
      <c r="G236" s="23" t="s">
        <v>3720</v>
      </c>
      <c r="H236" s="23" t="s">
        <v>3721</v>
      </c>
      <c r="I236" s="23" t="s">
        <v>12</v>
      </c>
      <c r="J236" s="23" t="s">
        <v>3722</v>
      </c>
      <c r="K236" s="23">
        <v>0</v>
      </c>
      <c r="L236" s="23" t="s">
        <v>5844</v>
      </c>
      <c r="M236" s="23" t="s">
        <v>11</v>
      </c>
      <c r="N236" s="23" t="s">
        <v>1768</v>
      </c>
      <c r="O236" s="23" t="s">
        <v>11</v>
      </c>
      <c r="P236" s="23" t="s">
        <v>11</v>
      </c>
      <c r="Q236" s="22" t="s">
        <v>1539</v>
      </c>
      <c r="R236" s="22" t="s">
        <v>20</v>
      </c>
      <c r="S236" s="22" t="s">
        <v>5526</v>
      </c>
      <c r="T236" s="22" t="s">
        <v>5569</v>
      </c>
      <c r="U236" s="22" t="s">
        <v>6320</v>
      </c>
      <c r="V236" s="22" t="s">
        <v>7765</v>
      </c>
      <c r="W236" s="22" t="s">
        <v>7765</v>
      </c>
      <c r="X236" s="22" t="s">
        <v>6320</v>
      </c>
      <c r="Y236" s="22">
        <v>6</v>
      </c>
      <c r="Z236" s="22">
        <v>6</v>
      </c>
      <c r="AA236" s="22" t="s">
        <v>11</v>
      </c>
      <c r="AB236" s="22">
        <v>1</v>
      </c>
      <c r="AC236" s="22" t="s">
        <v>91</v>
      </c>
      <c r="AD236" s="22" t="s">
        <v>7766</v>
      </c>
      <c r="AE236" s="22" t="s">
        <v>5353</v>
      </c>
      <c r="AF236" s="22" t="s">
        <v>7760</v>
      </c>
      <c r="AG236" s="22" t="s">
        <v>7771</v>
      </c>
    </row>
    <row r="237" spans="1:33">
      <c r="A237" s="23" t="s">
        <v>1623</v>
      </c>
      <c r="B237" s="23" t="s">
        <v>5445</v>
      </c>
      <c r="C237" s="23" t="s">
        <v>1623</v>
      </c>
      <c r="D237" s="23" t="s">
        <v>5444</v>
      </c>
      <c r="E237" s="23" t="s">
        <v>11</v>
      </c>
      <c r="F237" s="23" t="s">
        <v>11</v>
      </c>
      <c r="G237" s="23" t="s">
        <v>3713</v>
      </c>
      <c r="H237" s="23" t="s">
        <v>3714</v>
      </c>
      <c r="I237" s="23" t="s">
        <v>1657</v>
      </c>
      <c r="J237" s="23" t="s">
        <v>3715</v>
      </c>
      <c r="K237" s="23">
        <v>0</v>
      </c>
      <c r="L237" s="23" t="s">
        <v>11</v>
      </c>
      <c r="M237" s="23" t="s">
        <v>11</v>
      </c>
      <c r="N237" s="23" t="s">
        <v>1741</v>
      </c>
      <c r="O237" s="23" t="s">
        <v>11</v>
      </c>
      <c r="P237" s="23" t="s">
        <v>11</v>
      </c>
      <c r="Q237" s="22" t="s">
        <v>5444</v>
      </c>
      <c r="R237" s="22" t="s">
        <v>5444</v>
      </c>
      <c r="S237" s="22" t="s">
        <v>5444</v>
      </c>
      <c r="T237" s="22" t="s">
        <v>11</v>
      </c>
      <c r="U237" s="22" t="s">
        <v>11</v>
      </c>
      <c r="V237" s="22" t="s">
        <v>11</v>
      </c>
      <c r="W237" s="22" t="s">
        <v>11</v>
      </c>
      <c r="X237" s="22" t="s">
        <v>11</v>
      </c>
      <c r="Y237" s="22">
        <v>0</v>
      </c>
      <c r="Z237" s="22">
        <v>0</v>
      </c>
      <c r="AA237" s="22" t="s">
        <v>11</v>
      </c>
      <c r="AB237" s="22">
        <v>1</v>
      </c>
      <c r="AC237" s="22" t="s">
        <v>5444</v>
      </c>
      <c r="AD237" s="22" t="s">
        <v>11</v>
      </c>
      <c r="AE237" s="22" t="s">
        <v>11</v>
      </c>
      <c r="AF237" s="22" t="s">
        <v>7770</v>
      </c>
      <c r="AG237" s="22" t="s">
        <v>7770</v>
      </c>
    </row>
    <row r="238" spans="1:33">
      <c r="A238" s="23" t="s">
        <v>1623</v>
      </c>
      <c r="B238" s="23" t="s">
        <v>452</v>
      </c>
      <c r="C238" s="23" t="s">
        <v>1623</v>
      </c>
      <c r="D238" s="23" t="s">
        <v>6821</v>
      </c>
      <c r="E238" s="23" t="s">
        <v>5556</v>
      </c>
      <c r="F238" s="23" t="s">
        <v>5370</v>
      </c>
      <c r="G238" s="23" t="s">
        <v>3709</v>
      </c>
      <c r="H238" s="23" t="s">
        <v>3710</v>
      </c>
      <c r="I238" s="23" t="s">
        <v>18</v>
      </c>
      <c r="J238" s="23" t="s">
        <v>3711</v>
      </c>
      <c r="K238" s="23">
        <v>0</v>
      </c>
      <c r="L238" s="23" t="s">
        <v>5845</v>
      </c>
      <c r="M238" s="23" t="s">
        <v>11</v>
      </c>
      <c r="N238" s="23" t="s">
        <v>3712</v>
      </c>
      <c r="O238" s="23" t="s">
        <v>11</v>
      </c>
      <c r="P238" s="23" t="s">
        <v>11</v>
      </c>
      <c r="Q238" s="22" t="s">
        <v>1539</v>
      </c>
      <c r="R238" s="22" t="s">
        <v>21</v>
      </c>
      <c r="S238" s="22" t="s">
        <v>6821</v>
      </c>
      <c r="T238" s="22" t="s">
        <v>6354</v>
      </c>
      <c r="U238" s="22" t="s">
        <v>6337</v>
      </c>
      <c r="V238" s="22" t="s">
        <v>6815</v>
      </c>
      <c r="W238" s="22" t="s">
        <v>6815</v>
      </c>
      <c r="X238" s="22" t="s">
        <v>6337</v>
      </c>
      <c r="Y238" s="22">
        <v>6</v>
      </c>
      <c r="Z238" s="22">
        <v>6</v>
      </c>
      <c r="AA238" s="22" t="s">
        <v>11</v>
      </c>
      <c r="AB238" s="22">
        <v>1</v>
      </c>
      <c r="AC238" s="22" t="s">
        <v>141</v>
      </c>
      <c r="AD238" s="22" t="s">
        <v>7769</v>
      </c>
      <c r="AE238" s="22" t="s">
        <v>1579</v>
      </c>
      <c r="AF238" s="22" t="s">
        <v>7770</v>
      </c>
      <c r="AG238" s="22" t="s">
        <v>7770</v>
      </c>
    </row>
    <row r="239" spans="1:33">
      <c r="A239" s="23" t="s">
        <v>1623</v>
      </c>
      <c r="B239" s="23" t="s">
        <v>461</v>
      </c>
      <c r="C239" s="23" t="s">
        <v>1623</v>
      </c>
      <c r="D239" s="23" t="s">
        <v>6789</v>
      </c>
      <c r="E239" s="23" t="s">
        <v>5593</v>
      </c>
      <c r="F239" s="23" t="s">
        <v>7650</v>
      </c>
      <c r="G239" s="23" t="s">
        <v>3706</v>
      </c>
      <c r="H239" s="23" t="s">
        <v>3707</v>
      </c>
      <c r="I239" s="23" t="s">
        <v>14</v>
      </c>
      <c r="J239" s="23" t="s">
        <v>3708</v>
      </c>
      <c r="K239" s="23">
        <v>0</v>
      </c>
      <c r="L239" s="23" t="s">
        <v>5846</v>
      </c>
      <c r="M239" s="23" t="s">
        <v>11</v>
      </c>
      <c r="N239" s="23" t="s">
        <v>1768</v>
      </c>
      <c r="O239" s="23" t="s">
        <v>11</v>
      </c>
      <c r="P239" s="23" t="s">
        <v>11</v>
      </c>
      <c r="Q239" s="22" t="s">
        <v>1539</v>
      </c>
      <c r="R239" s="22" t="s">
        <v>20</v>
      </c>
      <c r="S239" s="22" t="s">
        <v>6789</v>
      </c>
      <c r="T239" s="22" t="s">
        <v>6320</v>
      </c>
      <c r="U239" s="22" t="s">
        <v>6354</v>
      </c>
      <c r="V239" s="22" t="s">
        <v>7765</v>
      </c>
      <c r="W239" s="22" t="s">
        <v>7765</v>
      </c>
      <c r="X239" s="22" t="s">
        <v>6354</v>
      </c>
      <c r="Y239" s="22">
        <v>6</v>
      </c>
      <c r="Z239" s="22">
        <v>6</v>
      </c>
      <c r="AA239" s="22" t="s">
        <v>11</v>
      </c>
      <c r="AB239" s="22">
        <v>1</v>
      </c>
      <c r="AC239" s="22" t="s">
        <v>91</v>
      </c>
      <c r="AD239" s="22" t="s">
        <v>7766</v>
      </c>
      <c r="AE239" s="22" t="s">
        <v>5353</v>
      </c>
      <c r="AF239" s="22" t="s">
        <v>7760</v>
      </c>
      <c r="AG239" s="22" t="s">
        <v>7771</v>
      </c>
    </row>
    <row r="240" spans="1:33">
      <c r="A240" s="23" t="s">
        <v>1623</v>
      </c>
      <c r="B240" s="23" t="s">
        <v>452</v>
      </c>
      <c r="C240" s="23" t="s">
        <v>1623</v>
      </c>
      <c r="D240" s="23" t="s">
        <v>5552</v>
      </c>
      <c r="E240" s="23" t="s">
        <v>5372</v>
      </c>
      <c r="F240" s="23" t="s">
        <v>5553</v>
      </c>
      <c r="G240" s="23" t="s">
        <v>3699</v>
      </c>
      <c r="H240" s="23" t="s">
        <v>3700</v>
      </c>
      <c r="I240" s="23" t="s">
        <v>12</v>
      </c>
      <c r="J240" s="23" t="s">
        <v>3701</v>
      </c>
      <c r="K240" s="23">
        <v>0</v>
      </c>
      <c r="L240" s="23" t="s">
        <v>5847</v>
      </c>
      <c r="M240" s="23" t="s">
        <v>11</v>
      </c>
      <c r="N240" s="23" t="s">
        <v>1651</v>
      </c>
      <c r="O240" s="23" t="s">
        <v>11</v>
      </c>
      <c r="P240" s="23" t="s">
        <v>11</v>
      </c>
      <c r="Q240" s="22" t="s">
        <v>1539</v>
      </c>
      <c r="R240" s="22" t="s">
        <v>20</v>
      </c>
      <c r="S240" s="22" t="s">
        <v>5552</v>
      </c>
      <c r="T240" s="22" t="s">
        <v>5569</v>
      </c>
      <c r="U240" s="22" t="s">
        <v>6320</v>
      </c>
      <c r="V240" s="22" t="s">
        <v>6815</v>
      </c>
      <c r="W240" s="22" t="s">
        <v>6320</v>
      </c>
      <c r="X240" s="22" t="s">
        <v>6815</v>
      </c>
      <c r="Y240" s="22">
        <v>3</v>
      </c>
      <c r="Z240" s="22">
        <v>6</v>
      </c>
      <c r="AA240" s="22" t="s">
        <v>11</v>
      </c>
      <c r="AB240" s="22">
        <v>1</v>
      </c>
      <c r="AC240" s="22" t="s">
        <v>91</v>
      </c>
      <c r="AD240" s="22" t="s">
        <v>7768</v>
      </c>
      <c r="AE240" s="22" t="s">
        <v>1579</v>
      </c>
      <c r="AF240" s="22" t="s">
        <v>7760</v>
      </c>
      <c r="AG240" s="22" t="s">
        <v>7761</v>
      </c>
    </row>
    <row r="241" spans="1:33">
      <c r="A241" s="23" t="s">
        <v>1623</v>
      </c>
      <c r="B241" s="23" t="s">
        <v>461</v>
      </c>
      <c r="C241" s="23" t="s">
        <v>1623</v>
      </c>
      <c r="D241" s="23" t="s">
        <v>6797</v>
      </c>
      <c r="E241" s="23" t="s">
        <v>5491</v>
      </c>
      <c r="F241" s="23" t="s">
        <v>5515</v>
      </c>
      <c r="G241" s="23" t="s">
        <v>3696</v>
      </c>
      <c r="H241" s="23" t="s">
        <v>3697</v>
      </c>
      <c r="I241" s="23" t="s">
        <v>12</v>
      </c>
      <c r="J241" s="23" t="s">
        <v>3698</v>
      </c>
      <c r="K241" s="23">
        <v>0</v>
      </c>
      <c r="L241" s="23" t="s">
        <v>5848</v>
      </c>
      <c r="M241" s="23" t="s">
        <v>11</v>
      </c>
      <c r="N241" s="23" t="s">
        <v>1775</v>
      </c>
      <c r="O241" s="23" t="s">
        <v>11</v>
      </c>
      <c r="P241" s="23" t="s">
        <v>11</v>
      </c>
      <c r="Q241" s="22" t="s">
        <v>1539</v>
      </c>
      <c r="R241" s="22" t="s">
        <v>20</v>
      </c>
      <c r="S241" s="22" t="s">
        <v>6797</v>
      </c>
      <c r="T241" s="22" t="s">
        <v>6334</v>
      </c>
      <c r="U241" s="22" t="s">
        <v>6337</v>
      </c>
      <c r="V241" s="22" t="s">
        <v>7765</v>
      </c>
      <c r="W241" s="22" t="s">
        <v>7765</v>
      </c>
      <c r="X241" s="22" t="s">
        <v>6337</v>
      </c>
      <c r="Y241" s="22">
        <v>6</v>
      </c>
      <c r="Z241" s="22">
        <v>6</v>
      </c>
      <c r="AA241" s="22" t="s">
        <v>11</v>
      </c>
      <c r="AB241" s="22">
        <v>1</v>
      </c>
      <c r="AC241" s="22" t="s">
        <v>90</v>
      </c>
      <c r="AD241" s="22" t="s">
        <v>7766</v>
      </c>
      <c r="AE241" s="22" t="s">
        <v>5353</v>
      </c>
      <c r="AF241" s="22" t="s">
        <v>7760</v>
      </c>
      <c r="AG241" s="22" t="s">
        <v>7771</v>
      </c>
    </row>
    <row r="242" spans="1:33">
      <c r="A242" s="23" t="s">
        <v>1623</v>
      </c>
      <c r="B242" s="23" t="s">
        <v>452</v>
      </c>
      <c r="C242" s="23" t="s">
        <v>1623</v>
      </c>
      <c r="D242" s="23" t="s">
        <v>6970</v>
      </c>
      <c r="E242" s="23" t="s">
        <v>5372</v>
      </c>
      <c r="F242" s="23" t="s">
        <v>5403</v>
      </c>
      <c r="G242" s="23" t="s">
        <v>3693</v>
      </c>
      <c r="H242" s="23" t="s">
        <v>3694</v>
      </c>
      <c r="I242" s="23" t="s">
        <v>1544</v>
      </c>
      <c r="J242" s="23" t="s">
        <v>3695</v>
      </c>
      <c r="K242" s="23">
        <v>0</v>
      </c>
      <c r="L242" s="23" t="s">
        <v>5849</v>
      </c>
      <c r="M242" s="23" t="s">
        <v>11</v>
      </c>
      <c r="N242" s="23" t="s">
        <v>2025</v>
      </c>
      <c r="O242" s="23" t="s">
        <v>11</v>
      </c>
      <c r="P242" s="23" t="s">
        <v>11</v>
      </c>
      <c r="Q242" s="22" t="s">
        <v>1539</v>
      </c>
      <c r="R242" s="22" t="s">
        <v>842</v>
      </c>
      <c r="S242" s="22" t="s">
        <v>6970</v>
      </c>
      <c r="T242" s="22" t="s">
        <v>5579</v>
      </c>
      <c r="U242" s="22" t="s">
        <v>6295</v>
      </c>
      <c r="V242" s="22" t="s">
        <v>6296</v>
      </c>
      <c r="W242" s="22" t="s">
        <v>6296</v>
      </c>
      <c r="X242" s="22" t="s">
        <v>6295</v>
      </c>
      <c r="Y242" s="22">
        <v>7</v>
      </c>
      <c r="Z242" s="22">
        <v>7</v>
      </c>
      <c r="AA242" s="22" t="s">
        <v>11</v>
      </c>
      <c r="AB242" s="22">
        <v>1</v>
      </c>
      <c r="AC242" s="22" t="s">
        <v>85</v>
      </c>
      <c r="AD242" s="22" t="s">
        <v>7768</v>
      </c>
      <c r="AE242" s="22" t="s">
        <v>1579</v>
      </c>
      <c r="AF242" s="22" t="s">
        <v>7767</v>
      </c>
      <c r="AG242" s="22" t="s">
        <v>7767</v>
      </c>
    </row>
    <row r="243" spans="1:33">
      <c r="A243" s="23" t="s">
        <v>1623</v>
      </c>
      <c r="B243" s="23" t="s">
        <v>452</v>
      </c>
      <c r="C243" s="23" t="s">
        <v>1623</v>
      </c>
      <c r="D243" s="23" t="s">
        <v>5549</v>
      </c>
      <c r="E243" s="23" t="s">
        <v>5432</v>
      </c>
      <c r="F243" s="23" t="s">
        <v>5550</v>
      </c>
      <c r="G243" s="23" t="s">
        <v>3678</v>
      </c>
      <c r="H243" s="23" t="s">
        <v>3679</v>
      </c>
      <c r="I243" s="23" t="s">
        <v>15</v>
      </c>
      <c r="J243" s="23" t="s">
        <v>3680</v>
      </c>
      <c r="K243" s="23">
        <v>0</v>
      </c>
      <c r="L243" s="23" t="s">
        <v>5850</v>
      </c>
      <c r="M243" s="23" t="s">
        <v>11</v>
      </c>
      <c r="N243" s="23" t="s">
        <v>1775</v>
      </c>
      <c r="O243" s="23" t="s">
        <v>11</v>
      </c>
      <c r="P243" s="23" t="s">
        <v>11</v>
      </c>
      <c r="Q243" s="22" t="s">
        <v>1539</v>
      </c>
      <c r="R243" s="22" t="s">
        <v>21</v>
      </c>
      <c r="S243" s="22" t="s">
        <v>5549</v>
      </c>
      <c r="T243" s="22" t="s">
        <v>6337</v>
      </c>
      <c r="U243" s="22" t="s">
        <v>6334</v>
      </c>
      <c r="V243" s="22" t="s">
        <v>7765</v>
      </c>
      <c r="W243" s="22" t="s">
        <v>6334</v>
      </c>
      <c r="X243" s="22" t="s">
        <v>7765</v>
      </c>
      <c r="Y243" s="22">
        <v>3</v>
      </c>
      <c r="Z243" s="22">
        <v>6</v>
      </c>
      <c r="AA243" s="22" t="s">
        <v>11</v>
      </c>
      <c r="AB243" s="22">
        <v>1</v>
      </c>
      <c r="AC243" s="22" t="s">
        <v>97</v>
      </c>
      <c r="AD243" s="22" t="s">
        <v>7764</v>
      </c>
      <c r="AE243" s="22" t="s">
        <v>1579</v>
      </c>
      <c r="AF243" s="22" t="s">
        <v>7760</v>
      </c>
      <c r="AG243" s="22" t="s">
        <v>7761</v>
      </c>
    </row>
    <row r="244" spans="1:33">
      <c r="A244" s="23" t="s">
        <v>1623</v>
      </c>
      <c r="B244" s="23" t="s">
        <v>452</v>
      </c>
      <c r="C244" s="23" t="s">
        <v>1623</v>
      </c>
      <c r="D244" s="23" t="s">
        <v>6970</v>
      </c>
      <c r="E244" s="23" t="s">
        <v>5372</v>
      </c>
      <c r="F244" s="23" t="s">
        <v>5403</v>
      </c>
      <c r="G244" s="23" t="s">
        <v>3675</v>
      </c>
      <c r="H244" s="23" t="s">
        <v>3676</v>
      </c>
      <c r="I244" s="23" t="s">
        <v>16</v>
      </c>
      <c r="J244" s="23" t="s">
        <v>3677</v>
      </c>
      <c r="K244" s="23">
        <v>0</v>
      </c>
      <c r="L244" s="23" t="s">
        <v>5851</v>
      </c>
      <c r="M244" s="23" t="s">
        <v>11</v>
      </c>
      <c r="N244" s="23" t="s">
        <v>1661</v>
      </c>
      <c r="O244" s="23" t="s">
        <v>11</v>
      </c>
      <c r="P244" s="23" t="s">
        <v>11</v>
      </c>
      <c r="Q244" s="22" t="s">
        <v>1539</v>
      </c>
      <c r="R244" s="22" t="s">
        <v>842</v>
      </c>
      <c r="S244" s="22" t="s">
        <v>6970</v>
      </c>
      <c r="T244" s="22" t="s">
        <v>5579</v>
      </c>
      <c r="U244" s="22" t="s">
        <v>6295</v>
      </c>
      <c r="V244" s="22" t="s">
        <v>6296</v>
      </c>
      <c r="W244" s="22" t="s">
        <v>6296</v>
      </c>
      <c r="X244" s="22" t="s">
        <v>6295</v>
      </c>
      <c r="Y244" s="22">
        <v>7</v>
      </c>
      <c r="Z244" s="22">
        <v>7</v>
      </c>
      <c r="AA244" s="22" t="s">
        <v>11</v>
      </c>
      <c r="AB244" s="22">
        <v>1</v>
      </c>
      <c r="AC244" s="22" t="s">
        <v>85</v>
      </c>
      <c r="AD244" s="22" t="s">
        <v>7768</v>
      </c>
      <c r="AE244" s="22" t="s">
        <v>1579</v>
      </c>
      <c r="AF244" s="22" t="s">
        <v>7760</v>
      </c>
      <c r="AG244" s="22" t="s">
        <v>7761</v>
      </c>
    </row>
    <row r="245" spans="1:33">
      <c r="A245" s="23" t="s">
        <v>1623</v>
      </c>
      <c r="B245" s="23" t="s">
        <v>452</v>
      </c>
      <c r="C245" s="23" t="s">
        <v>1623</v>
      </c>
      <c r="D245" s="23" t="s">
        <v>6818</v>
      </c>
      <c r="E245" s="23" t="s">
        <v>5432</v>
      </c>
      <c r="F245" s="23" t="s">
        <v>5425</v>
      </c>
      <c r="G245" s="23" t="s">
        <v>3672</v>
      </c>
      <c r="H245" s="23" t="s">
        <v>3673</v>
      </c>
      <c r="I245" s="23" t="s">
        <v>12</v>
      </c>
      <c r="J245" s="23" t="s">
        <v>3674</v>
      </c>
      <c r="K245" s="23">
        <v>0</v>
      </c>
      <c r="L245" s="23" t="s">
        <v>5852</v>
      </c>
      <c r="M245" s="23" t="s">
        <v>11</v>
      </c>
      <c r="N245" s="23" t="s">
        <v>1895</v>
      </c>
      <c r="O245" s="23" t="s">
        <v>11</v>
      </c>
      <c r="P245" s="23" t="s">
        <v>11</v>
      </c>
      <c r="Q245" s="22" t="s">
        <v>1539</v>
      </c>
      <c r="R245" s="22" t="s">
        <v>21</v>
      </c>
      <c r="S245" s="22" t="s">
        <v>6818</v>
      </c>
      <c r="T245" s="22" t="s">
        <v>6320</v>
      </c>
      <c r="U245" s="22" t="s">
        <v>6337</v>
      </c>
      <c r="V245" s="22" t="s">
        <v>6815</v>
      </c>
      <c r="W245" s="22" t="s">
        <v>6815</v>
      </c>
      <c r="X245" s="22" t="s">
        <v>6337</v>
      </c>
      <c r="Y245" s="22">
        <v>6</v>
      </c>
      <c r="Z245" s="22">
        <v>6</v>
      </c>
      <c r="AA245" s="22" t="s">
        <v>11</v>
      </c>
      <c r="AB245" s="22">
        <v>1</v>
      </c>
      <c r="AC245" s="22" t="s">
        <v>95</v>
      </c>
      <c r="AD245" s="22" t="s">
        <v>7764</v>
      </c>
      <c r="AE245" s="22" t="s">
        <v>1579</v>
      </c>
      <c r="AF245" s="22" t="s">
        <v>7760</v>
      </c>
      <c r="AG245" s="22" t="s">
        <v>7761</v>
      </c>
    </row>
    <row r="246" spans="1:33">
      <c r="A246" s="23" t="s">
        <v>1623</v>
      </c>
      <c r="B246" s="23" t="s">
        <v>5348</v>
      </c>
      <c r="C246" s="23" t="s">
        <v>1623</v>
      </c>
      <c r="D246" s="23" t="s">
        <v>1578</v>
      </c>
      <c r="E246" s="23" t="s">
        <v>11</v>
      </c>
      <c r="F246" s="23" t="s">
        <v>11</v>
      </c>
      <c r="G246" s="23" t="s">
        <v>3659</v>
      </c>
      <c r="H246" s="23" t="s">
        <v>3660</v>
      </c>
      <c r="I246" s="23" t="s">
        <v>14</v>
      </c>
      <c r="J246" s="23" t="s">
        <v>3661</v>
      </c>
      <c r="K246" s="23">
        <v>0</v>
      </c>
      <c r="L246" s="23" t="s">
        <v>5853</v>
      </c>
      <c r="M246" s="23" t="s">
        <v>11</v>
      </c>
      <c r="N246" s="23" t="s">
        <v>1697</v>
      </c>
      <c r="O246" s="23" t="s">
        <v>11</v>
      </c>
      <c r="P246" s="23" t="s">
        <v>11</v>
      </c>
      <c r="Q246" s="22" t="s">
        <v>1578</v>
      </c>
      <c r="R246" s="22" t="s">
        <v>1578</v>
      </c>
      <c r="S246" s="22" t="s">
        <v>1578</v>
      </c>
      <c r="T246" s="22" t="s">
        <v>11</v>
      </c>
      <c r="U246" s="22" t="s">
        <v>11</v>
      </c>
      <c r="V246" s="22" t="s">
        <v>11</v>
      </c>
      <c r="W246" s="22" t="s">
        <v>11</v>
      </c>
      <c r="X246" s="22" t="s">
        <v>11</v>
      </c>
      <c r="Y246" s="22">
        <v>0</v>
      </c>
      <c r="Z246" s="22">
        <v>0</v>
      </c>
      <c r="AA246" s="22" t="s">
        <v>11</v>
      </c>
      <c r="AB246" s="22">
        <v>1</v>
      </c>
      <c r="AC246" s="22" t="s">
        <v>1578</v>
      </c>
      <c r="AD246" s="22" t="s">
        <v>11</v>
      </c>
      <c r="AE246" s="22" t="s">
        <v>11</v>
      </c>
      <c r="AF246" s="22" t="s">
        <v>7760</v>
      </c>
      <c r="AG246" s="22" t="s">
        <v>7779</v>
      </c>
    </row>
    <row r="247" spans="1:33">
      <c r="A247" s="23" t="s">
        <v>1623</v>
      </c>
      <c r="B247" s="23" t="s">
        <v>452</v>
      </c>
      <c r="C247" s="23" t="s">
        <v>1623</v>
      </c>
      <c r="D247" s="23" t="s">
        <v>6970</v>
      </c>
      <c r="E247" s="23" t="s">
        <v>5372</v>
      </c>
      <c r="F247" s="23" t="s">
        <v>5403</v>
      </c>
      <c r="G247" s="23" t="s">
        <v>3656</v>
      </c>
      <c r="H247" s="23" t="s">
        <v>3657</v>
      </c>
      <c r="I247" s="23" t="s">
        <v>10</v>
      </c>
      <c r="J247" s="23" t="s">
        <v>3658</v>
      </c>
      <c r="K247" s="23">
        <v>0</v>
      </c>
      <c r="L247" s="23" t="s">
        <v>5854</v>
      </c>
      <c r="M247" s="23" t="s">
        <v>11</v>
      </c>
      <c r="N247" s="23" t="s">
        <v>1775</v>
      </c>
      <c r="O247" s="23" t="s">
        <v>11</v>
      </c>
      <c r="P247" s="23" t="s">
        <v>11</v>
      </c>
      <c r="Q247" s="22" t="s">
        <v>1539</v>
      </c>
      <c r="R247" s="22" t="s">
        <v>842</v>
      </c>
      <c r="S247" s="22" t="s">
        <v>6970</v>
      </c>
      <c r="T247" s="22" t="s">
        <v>5579</v>
      </c>
      <c r="U247" s="22" t="s">
        <v>6295</v>
      </c>
      <c r="V247" s="22" t="s">
        <v>6296</v>
      </c>
      <c r="W247" s="22" t="s">
        <v>6296</v>
      </c>
      <c r="X247" s="22" t="s">
        <v>6295</v>
      </c>
      <c r="Y247" s="22">
        <v>7</v>
      </c>
      <c r="Z247" s="22">
        <v>7</v>
      </c>
      <c r="AA247" s="22" t="s">
        <v>11</v>
      </c>
      <c r="AB247" s="22">
        <v>1</v>
      </c>
      <c r="AC247" s="22" t="s">
        <v>85</v>
      </c>
      <c r="AD247" s="22" t="s">
        <v>7768</v>
      </c>
      <c r="AE247" s="22" t="s">
        <v>1579</v>
      </c>
      <c r="AF247" s="22" t="s">
        <v>7760</v>
      </c>
      <c r="AG247" s="22" t="s">
        <v>7761</v>
      </c>
    </row>
    <row r="248" spans="1:33">
      <c r="A248" s="23" t="s">
        <v>1623</v>
      </c>
      <c r="B248" s="23" t="s">
        <v>452</v>
      </c>
      <c r="C248" s="23" t="s">
        <v>1623</v>
      </c>
      <c r="D248" s="23" t="s">
        <v>6970</v>
      </c>
      <c r="E248" s="23" t="s">
        <v>5372</v>
      </c>
      <c r="F248" s="23" t="s">
        <v>5403</v>
      </c>
      <c r="G248" s="23" t="s">
        <v>3653</v>
      </c>
      <c r="H248" s="23" t="s">
        <v>3654</v>
      </c>
      <c r="I248" s="23" t="s">
        <v>10</v>
      </c>
      <c r="J248" s="23" t="s">
        <v>3655</v>
      </c>
      <c r="K248" s="23">
        <v>0</v>
      </c>
      <c r="L248" s="23" t="s">
        <v>5855</v>
      </c>
      <c r="M248" s="23" t="s">
        <v>11</v>
      </c>
      <c r="N248" s="23" t="s">
        <v>1661</v>
      </c>
      <c r="O248" s="23" t="s">
        <v>11</v>
      </c>
      <c r="P248" s="23" t="s">
        <v>11</v>
      </c>
      <c r="Q248" s="22" t="s">
        <v>1539</v>
      </c>
      <c r="R248" s="22" t="s">
        <v>842</v>
      </c>
      <c r="S248" s="22" t="s">
        <v>6970</v>
      </c>
      <c r="T248" s="22" t="s">
        <v>5579</v>
      </c>
      <c r="U248" s="22" t="s">
        <v>6295</v>
      </c>
      <c r="V248" s="22" t="s">
        <v>6296</v>
      </c>
      <c r="W248" s="22" t="s">
        <v>6296</v>
      </c>
      <c r="X248" s="22" t="s">
        <v>6295</v>
      </c>
      <c r="Y248" s="22">
        <v>7</v>
      </c>
      <c r="Z248" s="22">
        <v>7</v>
      </c>
      <c r="AA248" s="22" t="s">
        <v>11</v>
      </c>
      <c r="AB248" s="22">
        <v>1</v>
      </c>
      <c r="AC248" s="22" t="s">
        <v>85</v>
      </c>
      <c r="AD248" s="22" t="s">
        <v>7768</v>
      </c>
      <c r="AE248" s="22" t="s">
        <v>1579</v>
      </c>
      <c r="AF248" s="22" t="s">
        <v>7760</v>
      </c>
      <c r="AG248" s="22" t="s">
        <v>7761</v>
      </c>
    </row>
    <row r="249" spans="1:33">
      <c r="A249" s="23" t="s">
        <v>1623</v>
      </c>
      <c r="B249" s="23" t="s">
        <v>5632</v>
      </c>
      <c r="C249" s="23" t="s">
        <v>1623</v>
      </c>
      <c r="D249" s="23" t="s">
        <v>6973</v>
      </c>
      <c r="E249" s="23" t="s">
        <v>5491</v>
      </c>
      <c r="F249" s="23" t="s">
        <v>7656</v>
      </c>
      <c r="G249" s="23" t="s">
        <v>3650</v>
      </c>
      <c r="H249" s="23" t="s">
        <v>3651</v>
      </c>
      <c r="I249" s="23" t="s">
        <v>10</v>
      </c>
      <c r="J249" s="23" t="s">
        <v>3652</v>
      </c>
      <c r="K249" s="23">
        <v>0</v>
      </c>
      <c r="L249" s="23" t="s">
        <v>7077</v>
      </c>
      <c r="M249" s="23" t="s">
        <v>11</v>
      </c>
      <c r="N249" s="23" t="s">
        <v>1633</v>
      </c>
      <c r="O249" s="23" t="s">
        <v>11</v>
      </c>
      <c r="P249" s="23" t="s">
        <v>11</v>
      </c>
      <c r="Q249" s="22" t="s">
        <v>1539</v>
      </c>
      <c r="R249" s="22" t="s">
        <v>842</v>
      </c>
      <c r="S249" s="22" t="s">
        <v>6973</v>
      </c>
      <c r="T249" s="22" t="s">
        <v>6308</v>
      </c>
      <c r="U249" s="22" t="s">
        <v>6295</v>
      </c>
      <c r="V249" s="22" t="s">
        <v>6296</v>
      </c>
      <c r="W249" s="22" t="s">
        <v>6295</v>
      </c>
      <c r="X249" s="22" t="s">
        <v>6296</v>
      </c>
      <c r="Y249" s="22">
        <v>3</v>
      </c>
      <c r="Z249" s="22">
        <v>6</v>
      </c>
      <c r="AA249" s="22" t="s">
        <v>11</v>
      </c>
      <c r="AB249" s="22">
        <v>1</v>
      </c>
      <c r="AC249" s="22" t="s">
        <v>86</v>
      </c>
      <c r="AD249" s="22" t="s">
        <v>7766</v>
      </c>
      <c r="AE249" s="22" t="s">
        <v>5353</v>
      </c>
      <c r="AF249" s="22" t="s">
        <v>7760</v>
      </c>
      <c r="AG249" s="22" t="s">
        <v>7771</v>
      </c>
    </row>
    <row r="250" spans="1:33">
      <c r="A250" s="23" t="s">
        <v>1623</v>
      </c>
      <c r="B250" s="23" t="s">
        <v>452</v>
      </c>
      <c r="C250" s="23" t="s">
        <v>1623</v>
      </c>
      <c r="D250" s="23" t="s">
        <v>6824</v>
      </c>
      <c r="E250" s="23" t="s">
        <v>5556</v>
      </c>
      <c r="F250" s="23" t="s">
        <v>5422</v>
      </c>
      <c r="G250" s="23" t="s">
        <v>3634</v>
      </c>
      <c r="H250" s="23" t="s">
        <v>3635</v>
      </c>
      <c r="I250" s="23" t="s">
        <v>14</v>
      </c>
      <c r="J250" s="23" t="s">
        <v>3636</v>
      </c>
      <c r="K250" s="23">
        <v>0</v>
      </c>
      <c r="L250" s="23" t="s">
        <v>5856</v>
      </c>
      <c r="M250" s="23" t="s">
        <v>11</v>
      </c>
      <c r="N250" s="23" t="s">
        <v>1661</v>
      </c>
      <c r="O250" s="23" t="s">
        <v>11</v>
      </c>
      <c r="P250" s="23" t="s">
        <v>11</v>
      </c>
      <c r="Q250" s="22" t="s">
        <v>1539</v>
      </c>
      <c r="R250" s="22" t="s">
        <v>21</v>
      </c>
      <c r="S250" s="22" t="s">
        <v>6824</v>
      </c>
      <c r="T250" s="22" t="s">
        <v>6299</v>
      </c>
      <c r="U250" s="22" t="s">
        <v>6320</v>
      </c>
      <c r="V250" s="22" t="s">
        <v>6815</v>
      </c>
      <c r="W250" s="22" t="s">
        <v>6320</v>
      </c>
      <c r="X250" s="22" t="s">
        <v>6815</v>
      </c>
      <c r="Y250" s="22">
        <v>3</v>
      </c>
      <c r="Z250" s="22">
        <v>6</v>
      </c>
      <c r="AA250" s="22" t="s">
        <v>11</v>
      </c>
      <c r="AB250" s="22">
        <v>1</v>
      </c>
      <c r="AC250" s="22" t="s">
        <v>92</v>
      </c>
      <c r="AD250" s="22" t="s">
        <v>7769</v>
      </c>
      <c r="AE250" s="22" t="s">
        <v>1579</v>
      </c>
      <c r="AF250" s="22" t="s">
        <v>7760</v>
      </c>
      <c r="AG250" s="22" t="s">
        <v>7761</v>
      </c>
    </row>
    <row r="251" spans="1:33">
      <c r="A251" s="23" t="s">
        <v>1623</v>
      </c>
      <c r="B251" s="23" t="s">
        <v>461</v>
      </c>
      <c r="C251" s="23" t="s">
        <v>1623</v>
      </c>
      <c r="D251" s="23" t="s">
        <v>6797</v>
      </c>
      <c r="E251" s="23" t="s">
        <v>5491</v>
      </c>
      <c r="F251" s="23" t="s">
        <v>5515</v>
      </c>
      <c r="G251" s="23" t="s">
        <v>3623</v>
      </c>
      <c r="H251" s="23" t="s">
        <v>3624</v>
      </c>
      <c r="I251" s="23" t="s">
        <v>14</v>
      </c>
      <c r="J251" s="23" t="s">
        <v>3625</v>
      </c>
      <c r="K251" s="23">
        <v>0</v>
      </c>
      <c r="L251" s="23" t="s">
        <v>5857</v>
      </c>
      <c r="M251" s="23" t="s">
        <v>11</v>
      </c>
      <c r="N251" s="23" t="s">
        <v>1775</v>
      </c>
      <c r="O251" s="23" t="s">
        <v>11</v>
      </c>
      <c r="P251" s="23" t="s">
        <v>11</v>
      </c>
      <c r="Q251" s="22" t="s">
        <v>1539</v>
      </c>
      <c r="R251" s="22" t="s">
        <v>20</v>
      </c>
      <c r="S251" s="22" t="s">
        <v>6797</v>
      </c>
      <c r="T251" s="22" t="s">
        <v>6334</v>
      </c>
      <c r="U251" s="22" t="s">
        <v>6337</v>
      </c>
      <c r="V251" s="22" t="s">
        <v>7765</v>
      </c>
      <c r="W251" s="22" t="s">
        <v>7765</v>
      </c>
      <c r="X251" s="22" t="s">
        <v>6337</v>
      </c>
      <c r="Y251" s="22">
        <v>6</v>
      </c>
      <c r="Z251" s="22">
        <v>6</v>
      </c>
      <c r="AA251" s="22" t="s">
        <v>11</v>
      </c>
      <c r="AB251" s="22">
        <v>1</v>
      </c>
      <c r="AC251" s="22" t="s">
        <v>90</v>
      </c>
      <c r="AD251" s="22" t="s">
        <v>7766</v>
      </c>
      <c r="AE251" s="22" t="s">
        <v>5353</v>
      </c>
      <c r="AF251" s="22" t="s">
        <v>7760</v>
      </c>
      <c r="AG251" s="22" t="s">
        <v>7771</v>
      </c>
    </row>
    <row r="252" spans="1:33">
      <c r="A252" s="23" t="s">
        <v>1623</v>
      </c>
      <c r="B252" s="23" t="s">
        <v>461</v>
      </c>
      <c r="C252" s="23" t="s">
        <v>1623</v>
      </c>
      <c r="D252" s="23" t="s">
        <v>6943</v>
      </c>
      <c r="E252" s="23" t="s">
        <v>5491</v>
      </c>
      <c r="F252" s="23" t="s">
        <v>7658</v>
      </c>
      <c r="G252" s="23" t="s">
        <v>3613</v>
      </c>
      <c r="H252" s="23" t="s">
        <v>3614</v>
      </c>
      <c r="I252" s="23" t="s">
        <v>10</v>
      </c>
      <c r="J252" s="23" t="s">
        <v>3615</v>
      </c>
      <c r="K252" s="23">
        <v>0</v>
      </c>
      <c r="L252" s="23" t="s">
        <v>5858</v>
      </c>
      <c r="M252" s="23" t="s">
        <v>11</v>
      </c>
      <c r="N252" s="23" t="s">
        <v>1633</v>
      </c>
      <c r="O252" s="23" t="s">
        <v>11</v>
      </c>
      <c r="P252" s="23" t="s">
        <v>11</v>
      </c>
      <c r="Q252" s="22" t="s">
        <v>1539</v>
      </c>
      <c r="R252" s="22" t="s">
        <v>842</v>
      </c>
      <c r="S252" s="22" t="s">
        <v>6943</v>
      </c>
      <c r="T252" s="22" t="s">
        <v>6346</v>
      </c>
      <c r="U252" s="22" t="s">
        <v>6308</v>
      </c>
      <c r="V252" s="22" t="s">
        <v>6296</v>
      </c>
      <c r="W252" s="22" t="s">
        <v>6308</v>
      </c>
      <c r="X252" s="22" t="s">
        <v>6296</v>
      </c>
      <c r="Y252" s="22">
        <v>3</v>
      </c>
      <c r="Z252" s="22">
        <v>6</v>
      </c>
      <c r="AA252" s="22" t="s">
        <v>11</v>
      </c>
      <c r="AB252" s="22">
        <v>1</v>
      </c>
      <c r="AC252" s="22" t="s">
        <v>85</v>
      </c>
      <c r="AD252" s="22" t="s">
        <v>7766</v>
      </c>
      <c r="AE252" s="22" t="s">
        <v>5353</v>
      </c>
      <c r="AF252" s="22" t="s">
        <v>7760</v>
      </c>
      <c r="AG252" s="22" t="s">
        <v>7771</v>
      </c>
    </row>
    <row r="253" spans="1:33">
      <c r="A253" s="23" t="s">
        <v>1623</v>
      </c>
      <c r="B253" s="23" t="s">
        <v>5632</v>
      </c>
      <c r="C253" s="23" t="s">
        <v>1623</v>
      </c>
      <c r="D253" s="23" t="s">
        <v>6973</v>
      </c>
      <c r="E253" s="23" t="s">
        <v>5491</v>
      </c>
      <c r="F253" s="23" t="s">
        <v>7656</v>
      </c>
      <c r="G253" s="23" t="s">
        <v>3606</v>
      </c>
      <c r="H253" s="23" t="s">
        <v>3607</v>
      </c>
      <c r="I253" s="23" t="s">
        <v>14</v>
      </c>
      <c r="J253" s="23" t="s">
        <v>3608</v>
      </c>
      <c r="K253" s="23">
        <v>0</v>
      </c>
      <c r="L253" s="23" t="s">
        <v>7098</v>
      </c>
      <c r="M253" s="23" t="s">
        <v>11</v>
      </c>
      <c r="N253" s="23" t="s">
        <v>1651</v>
      </c>
      <c r="O253" s="23" t="s">
        <v>11</v>
      </c>
      <c r="P253" s="23" t="s">
        <v>11</v>
      </c>
      <c r="Q253" s="22" t="s">
        <v>1539</v>
      </c>
      <c r="R253" s="22" t="s">
        <v>842</v>
      </c>
      <c r="S253" s="22" t="s">
        <v>6973</v>
      </c>
      <c r="T253" s="22" t="s">
        <v>6308</v>
      </c>
      <c r="U253" s="22" t="s">
        <v>6295</v>
      </c>
      <c r="V253" s="22" t="s">
        <v>6296</v>
      </c>
      <c r="W253" s="22" t="s">
        <v>6295</v>
      </c>
      <c r="X253" s="22" t="s">
        <v>6296</v>
      </c>
      <c r="Y253" s="22">
        <v>3</v>
      </c>
      <c r="Z253" s="22">
        <v>6</v>
      </c>
      <c r="AA253" s="22" t="s">
        <v>11</v>
      </c>
      <c r="AB253" s="22">
        <v>1</v>
      </c>
      <c r="AC253" s="22" t="s">
        <v>86</v>
      </c>
      <c r="AD253" s="22" t="s">
        <v>7766</v>
      </c>
      <c r="AE253" s="22" t="s">
        <v>5353</v>
      </c>
      <c r="AF253" s="22" t="s">
        <v>7760</v>
      </c>
      <c r="AG253" s="22" t="s">
        <v>7771</v>
      </c>
    </row>
    <row r="254" spans="1:33">
      <c r="A254" s="23" t="s">
        <v>1623</v>
      </c>
      <c r="B254" s="23" t="s">
        <v>452</v>
      </c>
      <c r="C254" s="23" t="s">
        <v>1623</v>
      </c>
      <c r="D254" s="23" t="s">
        <v>5436</v>
      </c>
      <c r="E254" s="23" t="s">
        <v>5377</v>
      </c>
      <c r="F254" s="23" t="s">
        <v>5437</v>
      </c>
      <c r="G254" s="23" t="s">
        <v>3602</v>
      </c>
      <c r="H254" s="23" t="s">
        <v>3603</v>
      </c>
      <c r="I254" s="23" t="s">
        <v>13</v>
      </c>
      <c r="J254" s="23" t="s">
        <v>3604</v>
      </c>
      <c r="K254" s="23">
        <v>0</v>
      </c>
      <c r="L254" s="23" t="s">
        <v>5859</v>
      </c>
      <c r="M254" s="23" t="s">
        <v>11</v>
      </c>
      <c r="N254" s="23" t="s">
        <v>1661</v>
      </c>
      <c r="O254" s="23" t="s">
        <v>11</v>
      </c>
      <c r="P254" s="23" t="s">
        <v>11</v>
      </c>
      <c r="Q254" s="22" t="s">
        <v>1539</v>
      </c>
      <c r="R254" s="22" t="s">
        <v>21</v>
      </c>
      <c r="S254" s="22" t="s">
        <v>5436</v>
      </c>
      <c r="T254" s="22" t="s">
        <v>6337</v>
      </c>
      <c r="U254" s="22" t="s">
        <v>7781</v>
      </c>
      <c r="V254" s="22" t="s">
        <v>6815</v>
      </c>
      <c r="W254" s="22" t="s">
        <v>7781</v>
      </c>
      <c r="X254" s="22" t="s">
        <v>6815</v>
      </c>
      <c r="Y254" s="22">
        <v>3</v>
      </c>
      <c r="Z254" s="22">
        <v>6</v>
      </c>
      <c r="AA254" s="22" t="s">
        <v>11</v>
      </c>
      <c r="AB254" s="22">
        <v>1</v>
      </c>
      <c r="AC254" s="22" t="s">
        <v>94</v>
      </c>
      <c r="AD254" s="22" t="s">
        <v>7759</v>
      </c>
      <c r="AE254" s="22" t="s">
        <v>1579</v>
      </c>
      <c r="AF254" s="22" t="s">
        <v>7760</v>
      </c>
      <c r="AG254" s="22" t="s">
        <v>7761</v>
      </c>
    </row>
    <row r="255" spans="1:33">
      <c r="A255" s="23" t="s">
        <v>1623</v>
      </c>
      <c r="B255" s="23" t="s">
        <v>452</v>
      </c>
      <c r="C255" s="23" t="s">
        <v>1623</v>
      </c>
      <c r="D255" s="23" t="s">
        <v>5386</v>
      </c>
      <c r="E255" s="23" t="s">
        <v>5372</v>
      </c>
      <c r="F255" s="23" t="s">
        <v>5385</v>
      </c>
      <c r="G255" s="23" t="s">
        <v>3578</v>
      </c>
      <c r="H255" s="23" t="s">
        <v>3579</v>
      </c>
      <c r="I255" s="23" t="s">
        <v>10</v>
      </c>
      <c r="J255" s="23" t="s">
        <v>3580</v>
      </c>
      <c r="K255" s="23">
        <v>0</v>
      </c>
      <c r="L255" s="23" t="s">
        <v>5860</v>
      </c>
      <c r="M255" s="23" t="s">
        <v>11</v>
      </c>
      <c r="N255" s="23" t="s">
        <v>3581</v>
      </c>
      <c r="O255" s="23" t="s">
        <v>11</v>
      </c>
      <c r="P255" s="23" t="s">
        <v>11</v>
      </c>
      <c r="Q255" s="22" t="s">
        <v>1539</v>
      </c>
      <c r="R255" s="22" t="s">
        <v>842</v>
      </c>
      <c r="S255" s="22" t="s">
        <v>5386</v>
      </c>
      <c r="T255" s="22" t="s">
        <v>7772</v>
      </c>
      <c r="U255" s="22" t="s">
        <v>5579</v>
      </c>
      <c r="V255" s="22" t="s">
        <v>6296</v>
      </c>
      <c r="W255" s="22" t="s">
        <v>5579</v>
      </c>
      <c r="X255" s="22" t="s">
        <v>6296</v>
      </c>
      <c r="Y255" s="22">
        <v>3</v>
      </c>
      <c r="Z255" s="22">
        <v>6</v>
      </c>
      <c r="AA255" s="22" t="s">
        <v>11</v>
      </c>
      <c r="AB255" s="22">
        <v>1</v>
      </c>
      <c r="AC255" s="22" t="s">
        <v>65</v>
      </c>
      <c r="AD255" s="22" t="s">
        <v>7768</v>
      </c>
      <c r="AE255" s="22" t="s">
        <v>1579</v>
      </c>
      <c r="AF255" s="22" t="s">
        <v>7760</v>
      </c>
      <c r="AG255" s="22" t="s">
        <v>7761</v>
      </c>
    </row>
    <row r="256" spans="1:33">
      <c r="A256" s="23" t="s">
        <v>1623</v>
      </c>
      <c r="B256" s="23" t="s">
        <v>452</v>
      </c>
      <c r="C256" s="23" t="s">
        <v>1623</v>
      </c>
      <c r="D256" s="23" t="s">
        <v>6934</v>
      </c>
      <c r="E256" s="23" t="s">
        <v>5556</v>
      </c>
      <c r="F256" s="23" t="s">
        <v>5488</v>
      </c>
      <c r="G256" s="23" t="s">
        <v>3575</v>
      </c>
      <c r="H256" s="23" t="s">
        <v>3576</v>
      </c>
      <c r="I256" s="23" t="s">
        <v>1544</v>
      </c>
      <c r="J256" s="23" t="s">
        <v>3577</v>
      </c>
      <c r="K256" s="23">
        <v>0</v>
      </c>
      <c r="L256" s="23" t="s">
        <v>7674</v>
      </c>
      <c r="M256" s="23" t="s">
        <v>11</v>
      </c>
      <c r="N256" s="23" t="s">
        <v>1858</v>
      </c>
      <c r="O256" s="23" t="s">
        <v>11</v>
      </c>
      <c r="P256" s="23" t="s">
        <v>11</v>
      </c>
      <c r="Q256" s="22" t="s">
        <v>1539</v>
      </c>
      <c r="R256" s="22" t="s">
        <v>842</v>
      </c>
      <c r="S256" s="22" t="s">
        <v>6934</v>
      </c>
      <c r="T256" s="22" t="s">
        <v>6346</v>
      </c>
      <c r="U256" s="22" t="s">
        <v>5579</v>
      </c>
      <c r="V256" s="22" t="s">
        <v>6296</v>
      </c>
      <c r="W256" s="22" t="s">
        <v>5579</v>
      </c>
      <c r="X256" s="22" t="s">
        <v>6296</v>
      </c>
      <c r="Y256" s="22">
        <v>3</v>
      </c>
      <c r="Z256" s="22">
        <v>6</v>
      </c>
      <c r="AA256" s="22" t="s">
        <v>11</v>
      </c>
      <c r="AB256" s="22">
        <v>1</v>
      </c>
      <c r="AC256" s="22" t="s">
        <v>85</v>
      </c>
      <c r="AD256" s="22" t="s">
        <v>7769</v>
      </c>
      <c r="AE256" s="22" t="s">
        <v>1579</v>
      </c>
      <c r="AF256" s="22" t="s">
        <v>7767</v>
      </c>
      <c r="AG256" s="22" t="s">
        <v>7767</v>
      </c>
    </row>
    <row r="257" spans="1:33">
      <c r="A257" s="23" t="s">
        <v>1623</v>
      </c>
      <c r="B257" s="23" t="s">
        <v>464</v>
      </c>
      <c r="C257" s="23" t="s">
        <v>1623</v>
      </c>
      <c r="D257" s="23" t="s">
        <v>5575</v>
      </c>
      <c r="E257" s="23" t="s">
        <v>5576</v>
      </c>
      <c r="F257" s="23" t="s">
        <v>5574</v>
      </c>
      <c r="G257" s="23" t="s">
        <v>3572</v>
      </c>
      <c r="H257" s="23" t="s">
        <v>3573</v>
      </c>
      <c r="I257" s="23" t="s">
        <v>1544</v>
      </c>
      <c r="J257" s="23" t="s">
        <v>3571</v>
      </c>
      <c r="K257" s="23">
        <v>0</v>
      </c>
      <c r="L257" s="23" t="s">
        <v>5861</v>
      </c>
      <c r="M257" s="23" t="s">
        <v>11</v>
      </c>
      <c r="N257" s="23" t="s">
        <v>1852</v>
      </c>
      <c r="O257" s="23" t="s">
        <v>11</v>
      </c>
      <c r="P257" s="23" t="s">
        <v>11</v>
      </c>
      <c r="Q257" s="22" t="s">
        <v>1539</v>
      </c>
      <c r="R257" s="22" t="s">
        <v>841</v>
      </c>
      <c r="S257" s="22" t="s">
        <v>5575</v>
      </c>
      <c r="T257" s="22" t="s">
        <v>2490</v>
      </c>
      <c r="U257" s="22" t="s">
        <v>11</v>
      </c>
      <c r="V257" s="22" t="s">
        <v>6296</v>
      </c>
      <c r="W257" s="22" t="s">
        <v>6296</v>
      </c>
      <c r="X257" s="22" t="s">
        <v>11</v>
      </c>
      <c r="Y257" s="22">
        <v>7</v>
      </c>
      <c r="Z257" s="22">
        <v>7</v>
      </c>
      <c r="AA257" s="22" t="s">
        <v>11</v>
      </c>
      <c r="AB257" s="22">
        <v>1</v>
      </c>
      <c r="AC257" s="22" t="s">
        <v>77</v>
      </c>
      <c r="AD257" s="22" t="s">
        <v>7769</v>
      </c>
      <c r="AE257" s="22" t="s">
        <v>5450</v>
      </c>
      <c r="AF257" s="22" t="s">
        <v>7767</v>
      </c>
      <c r="AG257" s="22" t="s">
        <v>7767</v>
      </c>
    </row>
    <row r="258" spans="1:33">
      <c r="A258" s="23" t="s">
        <v>1623</v>
      </c>
      <c r="B258" s="23" t="s">
        <v>452</v>
      </c>
      <c r="C258" s="23" t="s">
        <v>1623</v>
      </c>
      <c r="D258" s="23" t="s">
        <v>6826</v>
      </c>
      <c r="E258" s="23" t="s">
        <v>5556</v>
      </c>
      <c r="F258" s="23" t="s">
        <v>5558</v>
      </c>
      <c r="G258" s="23" t="s">
        <v>3569</v>
      </c>
      <c r="H258" s="23" t="s">
        <v>3570</v>
      </c>
      <c r="I258" s="23" t="s">
        <v>14</v>
      </c>
      <c r="J258" s="23" t="s">
        <v>3571</v>
      </c>
      <c r="K258" s="23">
        <v>0</v>
      </c>
      <c r="L258" s="23" t="s">
        <v>5862</v>
      </c>
      <c r="M258" s="23" t="s">
        <v>11</v>
      </c>
      <c r="N258" s="23" t="s">
        <v>1651</v>
      </c>
      <c r="O258" s="23" t="s">
        <v>11</v>
      </c>
      <c r="P258" s="23" t="s">
        <v>11</v>
      </c>
      <c r="Q258" s="22" t="s">
        <v>1539</v>
      </c>
      <c r="R258" s="22" t="s">
        <v>20</v>
      </c>
      <c r="S258" s="22" t="s">
        <v>6826</v>
      </c>
      <c r="T258" s="22" t="s">
        <v>6337</v>
      </c>
      <c r="U258" s="22" t="s">
        <v>5569</v>
      </c>
      <c r="V258" s="22" t="s">
        <v>6815</v>
      </c>
      <c r="W258" s="22" t="s">
        <v>6815</v>
      </c>
      <c r="X258" s="22" t="s">
        <v>5569</v>
      </c>
      <c r="Y258" s="22">
        <v>6</v>
      </c>
      <c r="Z258" s="22">
        <v>6</v>
      </c>
      <c r="AA258" s="22" t="s">
        <v>11</v>
      </c>
      <c r="AB258" s="22">
        <v>1</v>
      </c>
      <c r="AC258" s="22" t="s">
        <v>90</v>
      </c>
      <c r="AD258" s="22" t="s">
        <v>7769</v>
      </c>
      <c r="AE258" s="22" t="s">
        <v>1579</v>
      </c>
      <c r="AF258" s="22" t="s">
        <v>7760</v>
      </c>
      <c r="AG258" s="22" t="s">
        <v>7761</v>
      </c>
    </row>
    <row r="259" spans="1:33">
      <c r="A259" s="23" t="s">
        <v>1623</v>
      </c>
      <c r="B259" s="23" t="s">
        <v>452</v>
      </c>
      <c r="C259" s="23" t="s">
        <v>1623</v>
      </c>
      <c r="D259" s="23" t="s">
        <v>6808</v>
      </c>
      <c r="E259" s="23" t="s">
        <v>5377</v>
      </c>
      <c r="F259" s="23" t="s">
        <v>7651</v>
      </c>
      <c r="G259" s="23" t="s">
        <v>3566</v>
      </c>
      <c r="H259" s="23" t="s">
        <v>3567</v>
      </c>
      <c r="I259" s="23" t="s">
        <v>10</v>
      </c>
      <c r="J259" s="23" t="s">
        <v>3568</v>
      </c>
      <c r="K259" s="23">
        <v>0</v>
      </c>
      <c r="L259" s="23" t="s">
        <v>5863</v>
      </c>
      <c r="M259" s="23" t="s">
        <v>11</v>
      </c>
      <c r="N259" s="23" t="s">
        <v>1651</v>
      </c>
      <c r="O259" s="23" t="s">
        <v>11</v>
      </c>
      <c r="P259" s="23" t="s">
        <v>11</v>
      </c>
      <c r="Q259" s="22" t="s">
        <v>1539</v>
      </c>
      <c r="R259" s="22" t="s">
        <v>20</v>
      </c>
      <c r="S259" s="22" t="s">
        <v>6808</v>
      </c>
      <c r="T259" s="22" t="s">
        <v>6299</v>
      </c>
      <c r="U259" s="22" t="s">
        <v>6320</v>
      </c>
      <c r="V259" s="22" t="s">
        <v>7765</v>
      </c>
      <c r="W259" s="22" t="s">
        <v>6320</v>
      </c>
      <c r="X259" s="22" t="s">
        <v>7765</v>
      </c>
      <c r="Y259" s="22">
        <v>3</v>
      </c>
      <c r="Z259" s="22">
        <v>6</v>
      </c>
      <c r="AA259" s="22" t="s">
        <v>11</v>
      </c>
      <c r="AB259" s="22">
        <v>1</v>
      </c>
      <c r="AC259" s="22" t="s">
        <v>90</v>
      </c>
      <c r="AD259" s="22" t="s">
        <v>7759</v>
      </c>
      <c r="AE259" s="22" t="s">
        <v>1579</v>
      </c>
      <c r="AF259" s="22" t="s">
        <v>7760</v>
      </c>
      <c r="AG259" s="22" t="s">
        <v>7761</v>
      </c>
    </row>
    <row r="260" spans="1:33">
      <c r="A260" s="23" t="s">
        <v>1623</v>
      </c>
      <c r="B260" s="23" t="s">
        <v>464</v>
      </c>
      <c r="C260" s="23" t="s">
        <v>1623</v>
      </c>
      <c r="D260" s="23" t="s">
        <v>6968</v>
      </c>
      <c r="E260" s="23" t="s">
        <v>7655</v>
      </c>
      <c r="F260" s="23" t="s">
        <v>5447</v>
      </c>
      <c r="G260" s="23" t="s">
        <v>3559</v>
      </c>
      <c r="H260" s="23" t="s">
        <v>3560</v>
      </c>
      <c r="I260" s="23" t="s">
        <v>1544</v>
      </c>
      <c r="J260" s="23" t="s">
        <v>1693</v>
      </c>
      <c r="K260" s="23">
        <v>0</v>
      </c>
      <c r="L260" s="23" t="s">
        <v>5864</v>
      </c>
      <c r="M260" s="201" t="s">
        <v>11</v>
      </c>
      <c r="N260" s="23" t="s">
        <v>1651</v>
      </c>
      <c r="O260" s="23" t="s">
        <v>11</v>
      </c>
      <c r="P260" s="23" t="s">
        <v>11</v>
      </c>
      <c r="Q260" s="22" t="s">
        <v>1539</v>
      </c>
      <c r="R260" s="22" t="s">
        <v>841</v>
      </c>
      <c r="S260" s="22" t="s">
        <v>6968</v>
      </c>
      <c r="T260" s="22" t="s">
        <v>5579</v>
      </c>
      <c r="U260" s="22" t="s">
        <v>11</v>
      </c>
      <c r="V260" s="22" t="s">
        <v>6296</v>
      </c>
      <c r="W260" s="22" t="s">
        <v>6296</v>
      </c>
      <c r="X260" s="22" t="s">
        <v>11</v>
      </c>
      <c r="Y260" s="22">
        <v>7</v>
      </c>
      <c r="Z260" s="22">
        <v>7</v>
      </c>
      <c r="AA260" s="22" t="s">
        <v>7758</v>
      </c>
      <c r="AB260" s="22">
        <v>1</v>
      </c>
      <c r="AC260" s="22" t="s">
        <v>80</v>
      </c>
      <c r="AD260" s="22" t="s">
        <v>7764</v>
      </c>
      <c r="AE260" s="22" t="s">
        <v>5450</v>
      </c>
      <c r="AF260" s="22" t="s">
        <v>7767</v>
      </c>
      <c r="AG260" s="22" t="s">
        <v>7767</v>
      </c>
    </row>
    <row r="261" spans="1:33">
      <c r="A261" s="23" t="s">
        <v>1623</v>
      </c>
      <c r="B261" s="23" t="s">
        <v>5471</v>
      </c>
      <c r="C261" s="23" t="s">
        <v>1623</v>
      </c>
      <c r="D261" s="23" t="s">
        <v>5498</v>
      </c>
      <c r="E261" s="23" t="s">
        <v>11</v>
      </c>
      <c r="F261" s="23" t="s">
        <v>11</v>
      </c>
      <c r="G261" s="23" t="s">
        <v>3559</v>
      </c>
      <c r="H261" s="23" t="s">
        <v>3560</v>
      </c>
      <c r="I261" s="23" t="s">
        <v>1544</v>
      </c>
      <c r="J261" s="23" t="s">
        <v>1693</v>
      </c>
      <c r="K261" s="23">
        <v>0</v>
      </c>
      <c r="L261" s="23" t="s">
        <v>5865</v>
      </c>
      <c r="M261" s="23" t="s">
        <v>7701</v>
      </c>
      <c r="N261" s="23" t="s">
        <v>1651</v>
      </c>
      <c r="O261" s="23" t="s">
        <v>11</v>
      </c>
      <c r="P261" s="23" t="s">
        <v>11</v>
      </c>
      <c r="Q261" s="22" t="s">
        <v>7762</v>
      </c>
      <c r="R261" s="22" t="s">
        <v>7762</v>
      </c>
      <c r="S261" s="22" t="s">
        <v>5498</v>
      </c>
      <c r="T261" s="22" t="s">
        <v>11</v>
      </c>
      <c r="U261" s="22" t="s">
        <v>11</v>
      </c>
      <c r="V261" s="22" t="s">
        <v>11</v>
      </c>
      <c r="W261" s="22" t="s">
        <v>11</v>
      </c>
      <c r="X261" s="22" t="s">
        <v>11</v>
      </c>
      <c r="Y261" s="22">
        <v>0</v>
      </c>
      <c r="Z261" s="22">
        <v>0</v>
      </c>
      <c r="AA261" s="22" t="s">
        <v>7758</v>
      </c>
      <c r="AB261" s="22">
        <v>2</v>
      </c>
      <c r="AC261" s="22" t="s">
        <v>7782</v>
      </c>
      <c r="AD261" s="22" t="s">
        <v>11</v>
      </c>
      <c r="AE261" s="22" t="s">
        <v>11</v>
      </c>
      <c r="AF261" s="22" t="s">
        <v>7767</v>
      </c>
      <c r="AG261" s="22" t="s">
        <v>7767</v>
      </c>
    </row>
    <row r="262" spans="1:33">
      <c r="A262" s="23" t="s">
        <v>1623</v>
      </c>
      <c r="B262" s="23" t="s">
        <v>461</v>
      </c>
      <c r="C262" s="23" t="s">
        <v>1623</v>
      </c>
      <c r="D262" s="23" t="s">
        <v>5520</v>
      </c>
      <c r="E262" s="23" t="s">
        <v>5491</v>
      </c>
      <c r="F262" s="23" t="s">
        <v>5521</v>
      </c>
      <c r="G262" s="23" t="s">
        <v>3557</v>
      </c>
      <c r="H262" s="23" t="s">
        <v>3558</v>
      </c>
      <c r="I262" s="23" t="s">
        <v>10</v>
      </c>
      <c r="J262" s="23" t="s">
        <v>1771</v>
      </c>
      <c r="K262" s="23">
        <v>0</v>
      </c>
      <c r="L262" s="23" t="s">
        <v>5866</v>
      </c>
      <c r="M262" s="201" t="s">
        <v>11</v>
      </c>
      <c r="N262" s="23" t="s">
        <v>1670</v>
      </c>
      <c r="O262" s="23" t="s">
        <v>11</v>
      </c>
      <c r="P262" s="23" t="s">
        <v>11</v>
      </c>
      <c r="Q262" s="22" t="s">
        <v>1539</v>
      </c>
      <c r="R262" s="22" t="s">
        <v>20</v>
      </c>
      <c r="S262" s="22" t="s">
        <v>5520</v>
      </c>
      <c r="T262" s="22" t="s">
        <v>6295</v>
      </c>
      <c r="U262" s="22" t="s">
        <v>6346</v>
      </c>
      <c r="V262" s="22" t="s">
        <v>6352</v>
      </c>
      <c r="W262" s="22" t="s">
        <v>6346</v>
      </c>
      <c r="X262" s="22" t="s">
        <v>6352</v>
      </c>
      <c r="Y262" s="22">
        <v>3</v>
      </c>
      <c r="Z262" s="22">
        <v>6</v>
      </c>
      <c r="AA262" s="22" t="s">
        <v>11</v>
      </c>
      <c r="AB262" s="22">
        <v>1</v>
      </c>
      <c r="AC262" s="22" t="s">
        <v>87</v>
      </c>
      <c r="AD262" s="22" t="s">
        <v>7766</v>
      </c>
      <c r="AE262" s="22" t="s">
        <v>5353</v>
      </c>
      <c r="AF262" s="22" t="s">
        <v>7760</v>
      </c>
      <c r="AG262" s="22" t="s">
        <v>7771</v>
      </c>
    </row>
    <row r="263" spans="1:33">
      <c r="A263" s="23" t="s">
        <v>1623</v>
      </c>
      <c r="B263" s="23" t="s">
        <v>461</v>
      </c>
      <c r="C263" s="23" t="s">
        <v>1623</v>
      </c>
      <c r="D263" s="23" t="s">
        <v>5520</v>
      </c>
      <c r="E263" s="23" t="s">
        <v>5491</v>
      </c>
      <c r="F263" s="23" t="s">
        <v>5521</v>
      </c>
      <c r="G263" s="23" t="s">
        <v>3548</v>
      </c>
      <c r="H263" s="23" t="s">
        <v>3549</v>
      </c>
      <c r="I263" s="23" t="s">
        <v>10</v>
      </c>
      <c r="J263" s="23" t="s">
        <v>2051</v>
      </c>
      <c r="K263" s="23">
        <v>0</v>
      </c>
      <c r="L263" s="23" t="s">
        <v>5867</v>
      </c>
      <c r="M263" s="23" t="s">
        <v>11</v>
      </c>
      <c r="N263" s="23" t="s">
        <v>1651</v>
      </c>
      <c r="O263" s="23" t="s">
        <v>11</v>
      </c>
      <c r="P263" s="23" t="s">
        <v>11</v>
      </c>
      <c r="Q263" s="22" t="s">
        <v>1539</v>
      </c>
      <c r="R263" s="22" t="s">
        <v>20</v>
      </c>
      <c r="S263" s="22" t="s">
        <v>5520</v>
      </c>
      <c r="T263" s="22" t="s">
        <v>6295</v>
      </c>
      <c r="U263" s="22" t="s">
        <v>6346</v>
      </c>
      <c r="V263" s="22" t="s">
        <v>6352</v>
      </c>
      <c r="W263" s="22" t="s">
        <v>6346</v>
      </c>
      <c r="X263" s="22" t="s">
        <v>6352</v>
      </c>
      <c r="Y263" s="22">
        <v>3</v>
      </c>
      <c r="Z263" s="22">
        <v>6</v>
      </c>
      <c r="AA263" s="22" t="s">
        <v>11</v>
      </c>
      <c r="AB263" s="22">
        <v>1</v>
      </c>
      <c r="AC263" s="22" t="s">
        <v>87</v>
      </c>
      <c r="AD263" s="22" t="s">
        <v>7766</v>
      </c>
      <c r="AE263" s="22" t="s">
        <v>5353</v>
      </c>
      <c r="AF263" s="22" t="s">
        <v>7760</v>
      </c>
      <c r="AG263" s="22" t="s">
        <v>7771</v>
      </c>
    </row>
    <row r="264" spans="1:33">
      <c r="A264" s="23" t="s">
        <v>1623</v>
      </c>
      <c r="B264" s="23" t="s">
        <v>452</v>
      </c>
      <c r="C264" s="23" t="s">
        <v>1623</v>
      </c>
      <c r="D264" s="23" t="s">
        <v>6821</v>
      </c>
      <c r="E264" s="23" t="s">
        <v>5556</v>
      </c>
      <c r="F264" s="23" t="s">
        <v>5370</v>
      </c>
      <c r="G264" s="23" t="s">
        <v>3544</v>
      </c>
      <c r="H264" s="23" t="s">
        <v>3545</v>
      </c>
      <c r="I264" s="23" t="s">
        <v>18</v>
      </c>
      <c r="J264" s="23" t="s">
        <v>3546</v>
      </c>
      <c r="K264" s="23">
        <v>0</v>
      </c>
      <c r="L264" s="23" t="s">
        <v>5868</v>
      </c>
      <c r="M264" s="23" t="s">
        <v>11</v>
      </c>
      <c r="N264" s="23" t="s">
        <v>1741</v>
      </c>
      <c r="O264" s="23" t="s">
        <v>11</v>
      </c>
      <c r="P264" s="23" t="s">
        <v>11</v>
      </c>
      <c r="Q264" s="22" t="s">
        <v>1539</v>
      </c>
      <c r="R264" s="22" t="s">
        <v>21</v>
      </c>
      <c r="S264" s="22" t="s">
        <v>6821</v>
      </c>
      <c r="T264" s="22" t="s">
        <v>6354</v>
      </c>
      <c r="U264" s="22" t="s">
        <v>6337</v>
      </c>
      <c r="V264" s="22" t="s">
        <v>6815</v>
      </c>
      <c r="W264" s="22" t="s">
        <v>6815</v>
      </c>
      <c r="X264" s="22" t="s">
        <v>6337</v>
      </c>
      <c r="Y264" s="22">
        <v>6</v>
      </c>
      <c r="Z264" s="22">
        <v>6</v>
      </c>
      <c r="AA264" s="22" t="s">
        <v>11</v>
      </c>
      <c r="AB264" s="22">
        <v>1</v>
      </c>
      <c r="AC264" s="22" t="s">
        <v>141</v>
      </c>
      <c r="AD264" s="22" t="s">
        <v>7769</v>
      </c>
      <c r="AE264" s="22" t="s">
        <v>1579</v>
      </c>
      <c r="AF264" s="22" t="s">
        <v>7770</v>
      </c>
      <c r="AG264" s="22" t="s">
        <v>7770</v>
      </c>
    </row>
    <row r="265" spans="1:33">
      <c r="A265" s="23" t="s">
        <v>1623</v>
      </c>
      <c r="B265" s="23" t="s">
        <v>452</v>
      </c>
      <c r="C265" s="23" t="s">
        <v>1623</v>
      </c>
      <c r="D265" s="23" t="s">
        <v>5549</v>
      </c>
      <c r="E265" s="23" t="s">
        <v>5432</v>
      </c>
      <c r="F265" s="23" t="s">
        <v>5550</v>
      </c>
      <c r="G265" s="23" t="s">
        <v>3530</v>
      </c>
      <c r="H265" s="23" t="s">
        <v>3531</v>
      </c>
      <c r="I265" s="23" t="s">
        <v>15</v>
      </c>
      <c r="J265" s="23" t="s">
        <v>3532</v>
      </c>
      <c r="K265" s="23">
        <v>0</v>
      </c>
      <c r="L265" s="23" t="s">
        <v>5869</v>
      </c>
      <c r="M265" s="23" t="s">
        <v>11</v>
      </c>
      <c r="N265" s="23" t="s">
        <v>1651</v>
      </c>
      <c r="O265" s="23" t="s">
        <v>11</v>
      </c>
      <c r="P265" s="23" t="s">
        <v>11</v>
      </c>
      <c r="Q265" s="22" t="s">
        <v>1539</v>
      </c>
      <c r="R265" s="22" t="s">
        <v>21</v>
      </c>
      <c r="S265" s="22" t="s">
        <v>5549</v>
      </c>
      <c r="T265" s="22" t="s">
        <v>6337</v>
      </c>
      <c r="U265" s="22" t="s">
        <v>6334</v>
      </c>
      <c r="V265" s="22" t="s">
        <v>7765</v>
      </c>
      <c r="W265" s="22" t="s">
        <v>6334</v>
      </c>
      <c r="X265" s="22" t="s">
        <v>7765</v>
      </c>
      <c r="Y265" s="22">
        <v>3</v>
      </c>
      <c r="Z265" s="22">
        <v>6</v>
      </c>
      <c r="AA265" s="22" t="s">
        <v>11</v>
      </c>
      <c r="AB265" s="22">
        <v>1</v>
      </c>
      <c r="AC265" s="22" t="s">
        <v>97</v>
      </c>
      <c r="AD265" s="22" t="s">
        <v>7764</v>
      </c>
      <c r="AE265" s="22" t="s">
        <v>1579</v>
      </c>
      <c r="AF265" s="22" t="s">
        <v>7760</v>
      </c>
      <c r="AG265" s="22" t="s">
        <v>7761</v>
      </c>
    </row>
    <row r="266" spans="1:33">
      <c r="A266" s="23" t="s">
        <v>1623</v>
      </c>
      <c r="B266" s="23" t="s">
        <v>5471</v>
      </c>
      <c r="C266" s="23" t="s">
        <v>1623</v>
      </c>
      <c r="D266" s="23" t="s">
        <v>5507</v>
      </c>
      <c r="E266" s="23" t="s">
        <v>11</v>
      </c>
      <c r="F266" s="23" t="s">
        <v>11</v>
      </c>
      <c r="G266" s="23" t="s">
        <v>3507</v>
      </c>
      <c r="H266" s="23" t="s">
        <v>3508</v>
      </c>
      <c r="I266" s="23" t="s">
        <v>12</v>
      </c>
      <c r="J266" s="23" t="s">
        <v>3509</v>
      </c>
      <c r="K266" s="23">
        <v>0</v>
      </c>
      <c r="L266" s="23" t="s">
        <v>5871</v>
      </c>
      <c r="M266" s="23" t="s">
        <v>7701</v>
      </c>
      <c r="N266" s="23" t="s">
        <v>1651</v>
      </c>
      <c r="O266" s="23" t="s">
        <v>11</v>
      </c>
      <c r="P266" s="23" t="s">
        <v>11</v>
      </c>
      <c r="Q266" s="22" t="s">
        <v>7762</v>
      </c>
      <c r="R266" s="22" t="s">
        <v>7762</v>
      </c>
      <c r="S266" s="22" t="s">
        <v>5507</v>
      </c>
      <c r="T266" s="22" t="s">
        <v>11</v>
      </c>
      <c r="U266" s="22" t="s">
        <v>11</v>
      </c>
      <c r="V266" s="22" t="s">
        <v>11</v>
      </c>
      <c r="W266" s="22" t="s">
        <v>11</v>
      </c>
      <c r="X266" s="22" t="s">
        <v>11</v>
      </c>
      <c r="Y266" s="22">
        <v>0</v>
      </c>
      <c r="Z266" s="22">
        <v>0</v>
      </c>
      <c r="AA266" s="22" t="s">
        <v>7758</v>
      </c>
      <c r="AB266" s="22">
        <v>1</v>
      </c>
      <c r="AC266" s="22" t="s">
        <v>7782</v>
      </c>
      <c r="AD266" s="22" t="s">
        <v>11</v>
      </c>
      <c r="AE266" s="22" t="s">
        <v>11</v>
      </c>
      <c r="AF266" s="22" t="s">
        <v>7760</v>
      </c>
      <c r="AG266" s="22" t="s">
        <v>7779</v>
      </c>
    </row>
    <row r="267" spans="1:33">
      <c r="A267" s="23" t="s">
        <v>1623</v>
      </c>
      <c r="B267" s="23" t="s">
        <v>452</v>
      </c>
      <c r="C267" s="23" t="s">
        <v>1623</v>
      </c>
      <c r="D267" s="23" t="s">
        <v>6820</v>
      </c>
      <c r="E267" s="23" t="s">
        <v>5372</v>
      </c>
      <c r="F267" s="23" t="s">
        <v>5422</v>
      </c>
      <c r="G267" s="23" t="s">
        <v>3507</v>
      </c>
      <c r="H267" s="23" t="s">
        <v>3508</v>
      </c>
      <c r="I267" s="23" t="s">
        <v>12</v>
      </c>
      <c r="J267" s="23" t="s">
        <v>3509</v>
      </c>
      <c r="K267" s="23">
        <v>0</v>
      </c>
      <c r="L267" s="23" t="s">
        <v>5870</v>
      </c>
      <c r="M267" s="201" t="s">
        <v>11</v>
      </c>
      <c r="N267" s="23" t="s">
        <v>1651</v>
      </c>
      <c r="O267" s="23" t="s">
        <v>11</v>
      </c>
      <c r="P267" s="23" t="s">
        <v>11</v>
      </c>
      <c r="Q267" s="22" t="s">
        <v>1539</v>
      </c>
      <c r="R267" s="22" t="s">
        <v>21</v>
      </c>
      <c r="S267" s="22" t="s">
        <v>6820</v>
      </c>
      <c r="T267" s="22" t="s">
        <v>6299</v>
      </c>
      <c r="U267" s="22" t="s">
        <v>6320</v>
      </c>
      <c r="V267" s="22" t="s">
        <v>6815</v>
      </c>
      <c r="W267" s="22" t="s">
        <v>6320</v>
      </c>
      <c r="X267" s="22" t="s">
        <v>6815</v>
      </c>
      <c r="Y267" s="22">
        <v>3</v>
      </c>
      <c r="Z267" s="22">
        <v>6</v>
      </c>
      <c r="AA267" s="22" t="s">
        <v>7758</v>
      </c>
      <c r="AB267" s="22">
        <v>2</v>
      </c>
      <c r="AC267" s="22" t="s">
        <v>93</v>
      </c>
      <c r="AD267" s="22" t="s">
        <v>7768</v>
      </c>
      <c r="AE267" s="22" t="s">
        <v>1579</v>
      </c>
      <c r="AF267" s="22" t="s">
        <v>7760</v>
      </c>
      <c r="AG267" s="22" t="s">
        <v>7761</v>
      </c>
    </row>
    <row r="268" spans="1:33">
      <c r="A268" s="23" t="s">
        <v>1623</v>
      </c>
      <c r="B268" s="23" t="s">
        <v>452</v>
      </c>
      <c r="C268" s="23" t="s">
        <v>1623</v>
      </c>
      <c r="D268" s="23" t="s">
        <v>5404</v>
      </c>
      <c r="E268" s="23" t="s">
        <v>5367</v>
      </c>
      <c r="F268" s="23" t="s">
        <v>5385</v>
      </c>
      <c r="G268" s="23" t="s">
        <v>3503</v>
      </c>
      <c r="H268" s="23" t="s">
        <v>3504</v>
      </c>
      <c r="I268" s="23" t="s">
        <v>10</v>
      </c>
      <c r="J268" s="23" t="s">
        <v>3505</v>
      </c>
      <c r="K268" s="23">
        <v>0</v>
      </c>
      <c r="L268" s="23" t="s">
        <v>5872</v>
      </c>
      <c r="M268" s="205" t="s">
        <v>11</v>
      </c>
      <c r="N268" s="23" t="s">
        <v>1633</v>
      </c>
      <c r="O268" s="23" t="s">
        <v>11</v>
      </c>
      <c r="P268" s="23" t="s">
        <v>11</v>
      </c>
      <c r="Q268" s="22" t="s">
        <v>1539</v>
      </c>
      <c r="R268" s="22" t="s">
        <v>20</v>
      </c>
      <c r="S268" s="22" t="s">
        <v>5404</v>
      </c>
      <c r="T268" s="22" t="s">
        <v>7772</v>
      </c>
      <c r="U268" s="22" t="s">
        <v>5579</v>
      </c>
      <c r="V268" s="22" t="s">
        <v>6296</v>
      </c>
      <c r="W268" s="22" t="s">
        <v>5579</v>
      </c>
      <c r="X268" s="22" t="s">
        <v>6296</v>
      </c>
      <c r="Y268" s="22">
        <v>3</v>
      </c>
      <c r="Z268" s="22">
        <v>6</v>
      </c>
      <c r="AA268" s="22" t="s">
        <v>11</v>
      </c>
      <c r="AB268" s="22">
        <v>1</v>
      </c>
      <c r="AC268" s="22" t="s">
        <v>87</v>
      </c>
      <c r="AD268" s="22" t="s">
        <v>7764</v>
      </c>
      <c r="AE268" s="22" t="s">
        <v>1579</v>
      </c>
      <c r="AF268" s="22" t="s">
        <v>7760</v>
      </c>
      <c r="AG268" s="22" t="s">
        <v>7761</v>
      </c>
    </row>
    <row r="269" spans="1:33">
      <c r="A269" s="23" t="s">
        <v>1623</v>
      </c>
      <c r="B269" s="23" t="s">
        <v>452</v>
      </c>
      <c r="C269" s="23" t="s">
        <v>1623</v>
      </c>
      <c r="D269" s="23" t="s">
        <v>6935</v>
      </c>
      <c r="E269" s="23" t="s">
        <v>5372</v>
      </c>
      <c r="F269" s="23" t="s">
        <v>5406</v>
      </c>
      <c r="G269" s="23" t="s">
        <v>3500</v>
      </c>
      <c r="H269" s="23" t="s">
        <v>3501</v>
      </c>
      <c r="I269" s="23" t="s">
        <v>10</v>
      </c>
      <c r="J269" s="23" t="s">
        <v>3502</v>
      </c>
      <c r="K269" s="23">
        <v>0</v>
      </c>
      <c r="L269" s="23" t="s">
        <v>5873</v>
      </c>
      <c r="M269" s="23" t="s">
        <v>11</v>
      </c>
      <c r="N269" s="23" t="s">
        <v>1651</v>
      </c>
      <c r="O269" s="23" t="s">
        <v>11</v>
      </c>
      <c r="P269" s="23" t="s">
        <v>11</v>
      </c>
      <c r="Q269" s="22" t="s">
        <v>1539</v>
      </c>
      <c r="R269" s="22" t="s">
        <v>20</v>
      </c>
      <c r="S269" s="22" t="s">
        <v>6935</v>
      </c>
      <c r="T269" s="22" t="s">
        <v>6337</v>
      </c>
      <c r="U269" s="22" t="s">
        <v>6334</v>
      </c>
      <c r="V269" s="22" t="s">
        <v>6815</v>
      </c>
      <c r="W269" s="22" t="s">
        <v>6334</v>
      </c>
      <c r="X269" s="22" t="s">
        <v>6815</v>
      </c>
      <c r="Y269" s="22">
        <v>3</v>
      </c>
      <c r="Z269" s="22">
        <v>6</v>
      </c>
      <c r="AA269" s="22" t="s">
        <v>11</v>
      </c>
      <c r="AB269" s="22">
        <v>1</v>
      </c>
      <c r="AC269" s="22" t="s">
        <v>89</v>
      </c>
      <c r="AD269" s="22" t="s">
        <v>7768</v>
      </c>
      <c r="AE269" s="22" t="s">
        <v>1579</v>
      </c>
      <c r="AF269" s="22" t="s">
        <v>7760</v>
      </c>
      <c r="AG269" s="22" t="s">
        <v>7761</v>
      </c>
    </row>
    <row r="270" spans="1:33">
      <c r="A270" s="23" t="s">
        <v>1623</v>
      </c>
      <c r="B270" s="23" t="s">
        <v>452</v>
      </c>
      <c r="C270" s="23" t="s">
        <v>1623</v>
      </c>
      <c r="D270" s="23" t="s">
        <v>5399</v>
      </c>
      <c r="E270" s="23" t="s">
        <v>5372</v>
      </c>
      <c r="F270" s="23" t="s">
        <v>5400</v>
      </c>
      <c r="G270" s="23" t="s">
        <v>3492</v>
      </c>
      <c r="H270" s="23" t="s">
        <v>3493</v>
      </c>
      <c r="I270" s="23" t="s">
        <v>16</v>
      </c>
      <c r="J270" s="23" t="s">
        <v>3494</v>
      </c>
      <c r="K270" s="23">
        <v>0</v>
      </c>
      <c r="L270" s="23" t="s">
        <v>5875</v>
      </c>
      <c r="M270" s="23" t="s">
        <v>11</v>
      </c>
      <c r="N270" s="23" t="s">
        <v>1768</v>
      </c>
      <c r="O270" s="23" t="s">
        <v>11</v>
      </c>
      <c r="P270" s="23" t="s">
        <v>11</v>
      </c>
      <c r="Q270" s="22" t="s">
        <v>1539</v>
      </c>
      <c r="R270" s="22" t="s">
        <v>842</v>
      </c>
      <c r="S270" s="22" t="s">
        <v>5399</v>
      </c>
      <c r="T270" s="22" t="s">
        <v>5579</v>
      </c>
      <c r="U270" s="22" t="s">
        <v>7772</v>
      </c>
      <c r="V270" s="22" t="s">
        <v>6296</v>
      </c>
      <c r="W270" s="22" t="s">
        <v>6296</v>
      </c>
      <c r="X270" s="22" t="s">
        <v>7772</v>
      </c>
      <c r="Y270" s="22">
        <v>7</v>
      </c>
      <c r="Z270" s="22">
        <v>7</v>
      </c>
      <c r="AA270" s="22" t="s">
        <v>11</v>
      </c>
      <c r="AB270" s="22">
        <v>1</v>
      </c>
      <c r="AC270" s="22" t="s">
        <v>86</v>
      </c>
      <c r="AD270" s="22" t="s">
        <v>7768</v>
      </c>
      <c r="AE270" s="22" t="s">
        <v>1579</v>
      </c>
      <c r="AF270" s="22" t="s">
        <v>7760</v>
      </c>
      <c r="AG270" s="22" t="s">
        <v>7761</v>
      </c>
    </row>
    <row r="271" spans="1:33">
      <c r="A271" s="23" t="s">
        <v>1623</v>
      </c>
      <c r="B271" s="23" t="s">
        <v>452</v>
      </c>
      <c r="C271" s="23" t="s">
        <v>1623</v>
      </c>
      <c r="D271" s="23" t="s">
        <v>5504</v>
      </c>
      <c r="E271" s="23" t="s">
        <v>5377</v>
      </c>
      <c r="F271" s="23" t="s">
        <v>5505</v>
      </c>
      <c r="G271" s="23" t="s">
        <v>3484</v>
      </c>
      <c r="H271" s="23" t="s">
        <v>3485</v>
      </c>
      <c r="I271" s="23" t="s">
        <v>16</v>
      </c>
      <c r="J271" s="23" t="s">
        <v>3486</v>
      </c>
      <c r="K271" s="23">
        <v>0</v>
      </c>
      <c r="L271" s="23" t="s">
        <v>5876</v>
      </c>
      <c r="M271" s="23" t="s">
        <v>11</v>
      </c>
      <c r="N271" s="23" t="s">
        <v>2425</v>
      </c>
      <c r="O271" s="23" t="s">
        <v>11</v>
      </c>
      <c r="P271" s="23" t="s">
        <v>11</v>
      </c>
      <c r="Q271" s="22" t="s">
        <v>1539</v>
      </c>
      <c r="R271" s="22" t="s">
        <v>842</v>
      </c>
      <c r="S271" s="22" t="s">
        <v>5504</v>
      </c>
      <c r="T271" s="22" t="s">
        <v>5579</v>
      </c>
      <c r="U271" s="22" t="s">
        <v>6346</v>
      </c>
      <c r="V271" s="22" t="s">
        <v>6296</v>
      </c>
      <c r="W271" s="22" t="s">
        <v>6296</v>
      </c>
      <c r="X271" s="22" t="s">
        <v>6346</v>
      </c>
      <c r="Y271" s="22">
        <v>7</v>
      </c>
      <c r="Z271" s="22">
        <v>7</v>
      </c>
      <c r="AA271" s="22" t="s">
        <v>11</v>
      </c>
      <c r="AB271" s="22">
        <v>1</v>
      </c>
      <c r="AC271" s="22" t="s">
        <v>82</v>
      </c>
      <c r="AD271" s="22" t="s">
        <v>7759</v>
      </c>
      <c r="AE271" s="22" t="s">
        <v>1579</v>
      </c>
      <c r="AF271" s="22" t="s">
        <v>7760</v>
      </c>
      <c r="AG271" s="22" t="s">
        <v>7761</v>
      </c>
    </row>
    <row r="272" spans="1:33">
      <c r="A272" s="23" t="s">
        <v>1623</v>
      </c>
      <c r="B272" s="23" t="s">
        <v>452</v>
      </c>
      <c r="C272" s="23" t="s">
        <v>1623</v>
      </c>
      <c r="D272" s="23" t="s">
        <v>5386</v>
      </c>
      <c r="E272" s="23" t="s">
        <v>5372</v>
      </c>
      <c r="F272" s="23" t="s">
        <v>5385</v>
      </c>
      <c r="G272" s="23" t="s">
        <v>3474</v>
      </c>
      <c r="H272" s="23" t="s">
        <v>3475</v>
      </c>
      <c r="I272" s="23" t="s">
        <v>14</v>
      </c>
      <c r="J272" s="23" t="s">
        <v>3476</v>
      </c>
      <c r="K272" s="23">
        <v>0</v>
      </c>
      <c r="L272" s="23" t="s">
        <v>5877</v>
      </c>
      <c r="M272" s="23" t="s">
        <v>11</v>
      </c>
      <c r="N272" s="23" t="s">
        <v>1633</v>
      </c>
      <c r="O272" s="23" t="s">
        <v>11</v>
      </c>
      <c r="P272" s="23" t="s">
        <v>11</v>
      </c>
      <c r="Q272" s="22" t="s">
        <v>1539</v>
      </c>
      <c r="R272" s="22" t="s">
        <v>842</v>
      </c>
      <c r="S272" s="22" t="s">
        <v>5386</v>
      </c>
      <c r="T272" s="22" t="s">
        <v>7772</v>
      </c>
      <c r="U272" s="22" t="s">
        <v>5579</v>
      </c>
      <c r="V272" s="22" t="s">
        <v>6296</v>
      </c>
      <c r="W272" s="22" t="s">
        <v>5579</v>
      </c>
      <c r="X272" s="22" t="s">
        <v>6296</v>
      </c>
      <c r="Y272" s="22">
        <v>3</v>
      </c>
      <c r="Z272" s="22">
        <v>6</v>
      </c>
      <c r="AA272" s="22" t="s">
        <v>11</v>
      </c>
      <c r="AB272" s="22">
        <v>1</v>
      </c>
      <c r="AC272" s="22" t="s">
        <v>65</v>
      </c>
      <c r="AD272" s="22" t="s">
        <v>7768</v>
      </c>
      <c r="AE272" s="22" t="s">
        <v>1579</v>
      </c>
      <c r="AF272" s="22" t="s">
        <v>7760</v>
      </c>
      <c r="AG272" s="22" t="s">
        <v>7761</v>
      </c>
    </row>
    <row r="273" spans="1:33">
      <c r="A273" s="23" t="s">
        <v>1623</v>
      </c>
      <c r="B273" s="23" t="s">
        <v>5632</v>
      </c>
      <c r="C273" s="23" t="s">
        <v>1623</v>
      </c>
      <c r="D273" s="23" t="s">
        <v>6973</v>
      </c>
      <c r="E273" s="23" t="s">
        <v>5491</v>
      </c>
      <c r="F273" s="23" t="s">
        <v>7656</v>
      </c>
      <c r="G273" s="23" t="s">
        <v>3471</v>
      </c>
      <c r="H273" s="23" t="s">
        <v>3472</v>
      </c>
      <c r="I273" s="23" t="s">
        <v>14</v>
      </c>
      <c r="J273" s="23" t="s">
        <v>3473</v>
      </c>
      <c r="K273" s="23">
        <v>0</v>
      </c>
      <c r="L273" s="23" t="s">
        <v>6975</v>
      </c>
      <c r="M273" s="201" t="s">
        <v>11</v>
      </c>
      <c r="N273" s="23" t="s">
        <v>1633</v>
      </c>
      <c r="O273" s="23" t="s">
        <v>11</v>
      </c>
      <c r="P273" s="23" t="s">
        <v>11</v>
      </c>
      <c r="Q273" s="22" t="s">
        <v>1539</v>
      </c>
      <c r="R273" s="22" t="s">
        <v>842</v>
      </c>
      <c r="S273" s="22" t="s">
        <v>6973</v>
      </c>
      <c r="T273" s="22" t="s">
        <v>6308</v>
      </c>
      <c r="U273" s="22" t="s">
        <v>6295</v>
      </c>
      <c r="V273" s="22" t="s">
        <v>6296</v>
      </c>
      <c r="W273" s="22" t="s">
        <v>6295</v>
      </c>
      <c r="X273" s="22" t="s">
        <v>6296</v>
      </c>
      <c r="Y273" s="22">
        <v>3</v>
      </c>
      <c r="Z273" s="22">
        <v>6</v>
      </c>
      <c r="AA273" s="22" t="s">
        <v>11</v>
      </c>
      <c r="AB273" s="22">
        <v>1</v>
      </c>
      <c r="AC273" s="22" t="s">
        <v>86</v>
      </c>
      <c r="AD273" s="22" t="s">
        <v>7766</v>
      </c>
      <c r="AE273" s="22" t="s">
        <v>5353</v>
      </c>
      <c r="AF273" s="22" t="s">
        <v>7760</v>
      </c>
      <c r="AG273" s="22" t="s">
        <v>7771</v>
      </c>
    </row>
    <row r="274" spans="1:33">
      <c r="A274" s="23" t="s">
        <v>1623</v>
      </c>
      <c r="B274" s="23" t="s">
        <v>452</v>
      </c>
      <c r="C274" s="23" t="s">
        <v>1623</v>
      </c>
      <c r="D274" s="23" t="s">
        <v>5399</v>
      </c>
      <c r="E274" s="23" t="s">
        <v>5372</v>
      </c>
      <c r="F274" s="23" t="s">
        <v>5400</v>
      </c>
      <c r="G274" s="23" t="s">
        <v>3468</v>
      </c>
      <c r="H274" s="23" t="s">
        <v>3469</v>
      </c>
      <c r="I274" s="23" t="s">
        <v>10</v>
      </c>
      <c r="J274" s="23" t="s">
        <v>3470</v>
      </c>
      <c r="K274" s="23">
        <v>0</v>
      </c>
      <c r="L274" s="23" t="s">
        <v>5878</v>
      </c>
      <c r="M274" s="23" t="s">
        <v>11</v>
      </c>
      <c r="N274" s="23" t="s">
        <v>1775</v>
      </c>
      <c r="O274" s="23" t="s">
        <v>11</v>
      </c>
      <c r="P274" s="23" t="s">
        <v>11</v>
      </c>
      <c r="Q274" s="22" t="s">
        <v>1539</v>
      </c>
      <c r="R274" s="22" t="s">
        <v>842</v>
      </c>
      <c r="S274" s="22" t="s">
        <v>5399</v>
      </c>
      <c r="T274" s="22" t="s">
        <v>5579</v>
      </c>
      <c r="U274" s="22" t="s">
        <v>7772</v>
      </c>
      <c r="V274" s="22" t="s">
        <v>6296</v>
      </c>
      <c r="W274" s="22" t="s">
        <v>6296</v>
      </c>
      <c r="X274" s="22" t="s">
        <v>7772</v>
      </c>
      <c r="Y274" s="22">
        <v>7</v>
      </c>
      <c r="Z274" s="22">
        <v>7</v>
      </c>
      <c r="AA274" s="22" t="s">
        <v>11</v>
      </c>
      <c r="AB274" s="22">
        <v>1</v>
      </c>
      <c r="AC274" s="22" t="s">
        <v>86</v>
      </c>
      <c r="AD274" s="22" t="s">
        <v>7768</v>
      </c>
      <c r="AE274" s="22" t="s">
        <v>1579</v>
      </c>
      <c r="AF274" s="22" t="s">
        <v>7760</v>
      </c>
      <c r="AG274" s="22" t="s">
        <v>7761</v>
      </c>
    </row>
    <row r="275" spans="1:33">
      <c r="A275" s="23" t="s">
        <v>1623</v>
      </c>
      <c r="B275" s="23" t="s">
        <v>461</v>
      </c>
      <c r="C275" s="23" t="s">
        <v>1623</v>
      </c>
      <c r="D275" s="23" t="s">
        <v>6789</v>
      </c>
      <c r="E275" s="23" t="s">
        <v>5593</v>
      </c>
      <c r="F275" s="23" t="s">
        <v>7650</v>
      </c>
      <c r="G275" s="23" t="s">
        <v>3465</v>
      </c>
      <c r="H275" s="23" t="s">
        <v>3466</v>
      </c>
      <c r="I275" s="23" t="s">
        <v>14</v>
      </c>
      <c r="J275" s="23" t="s">
        <v>3467</v>
      </c>
      <c r="K275" s="23">
        <v>0</v>
      </c>
      <c r="L275" s="23" t="s">
        <v>5879</v>
      </c>
      <c r="M275" s="23" t="s">
        <v>11</v>
      </c>
      <c r="N275" s="23" t="s">
        <v>1670</v>
      </c>
      <c r="O275" s="23" t="s">
        <v>11</v>
      </c>
      <c r="P275" s="23" t="s">
        <v>11</v>
      </c>
      <c r="Q275" s="22" t="s">
        <v>1539</v>
      </c>
      <c r="R275" s="22" t="s">
        <v>20</v>
      </c>
      <c r="S275" s="22" t="s">
        <v>6789</v>
      </c>
      <c r="T275" s="22" t="s">
        <v>6320</v>
      </c>
      <c r="U275" s="22" t="s">
        <v>6354</v>
      </c>
      <c r="V275" s="22" t="s">
        <v>7765</v>
      </c>
      <c r="W275" s="22" t="s">
        <v>7765</v>
      </c>
      <c r="X275" s="22" t="s">
        <v>6354</v>
      </c>
      <c r="Y275" s="22">
        <v>6</v>
      </c>
      <c r="Z275" s="22">
        <v>6</v>
      </c>
      <c r="AA275" s="22" t="s">
        <v>11</v>
      </c>
      <c r="AB275" s="22">
        <v>1</v>
      </c>
      <c r="AC275" s="22" t="s">
        <v>91</v>
      </c>
      <c r="AD275" s="22" t="s">
        <v>7766</v>
      </c>
      <c r="AE275" s="22" t="s">
        <v>5353</v>
      </c>
      <c r="AF275" s="22" t="s">
        <v>7760</v>
      </c>
      <c r="AG275" s="22" t="s">
        <v>7771</v>
      </c>
    </row>
    <row r="276" spans="1:33">
      <c r="A276" s="23" t="s">
        <v>1623</v>
      </c>
      <c r="B276" s="23" t="s">
        <v>1175</v>
      </c>
      <c r="C276" s="23" t="s">
        <v>1623</v>
      </c>
      <c r="D276" s="23" t="s">
        <v>6793</v>
      </c>
      <c r="E276" s="23" t="s">
        <v>5466</v>
      </c>
      <c r="F276" s="23" t="s">
        <v>7648</v>
      </c>
      <c r="G276" s="23" t="s">
        <v>3437</v>
      </c>
      <c r="H276" s="23" t="s">
        <v>3438</v>
      </c>
      <c r="I276" s="23" t="s">
        <v>13</v>
      </c>
      <c r="J276" s="23" t="s">
        <v>2700</v>
      </c>
      <c r="K276" s="23">
        <v>0</v>
      </c>
      <c r="L276" s="23" t="s">
        <v>5880</v>
      </c>
      <c r="M276" s="23" t="s">
        <v>11</v>
      </c>
      <c r="N276" s="23" t="s">
        <v>1633</v>
      </c>
      <c r="O276" s="23" t="s">
        <v>11</v>
      </c>
      <c r="P276" s="23" t="s">
        <v>11</v>
      </c>
      <c r="Q276" s="22" t="s">
        <v>1539</v>
      </c>
      <c r="R276" s="22" t="s">
        <v>21</v>
      </c>
      <c r="S276" s="22" t="s">
        <v>6793</v>
      </c>
      <c r="T276" s="22" t="s">
        <v>6299</v>
      </c>
      <c r="U276" s="22" t="s">
        <v>6337</v>
      </c>
      <c r="V276" s="22" t="s">
        <v>7765</v>
      </c>
      <c r="W276" s="22" t="s">
        <v>6337</v>
      </c>
      <c r="X276" s="22" t="s">
        <v>7765</v>
      </c>
      <c r="Y276" s="22">
        <v>3</v>
      </c>
      <c r="Z276" s="22">
        <v>6</v>
      </c>
      <c r="AA276" s="22" t="s">
        <v>11</v>
      </c>
      <c r="AB276" s="22">
        <v>1</v>
      </c>
      <c r="AC276" s="22" t="s">
        <v>96</v>
      </c>
      <c r="AD276" s="22" t="s">
        <v>7766</v>
      </c>
      <c r="AE276" s="22" t="s">
        <v>1579</v>
      </c>
      <c r="AF276" s="22" t="s">
        <v>7760</v>
      </c>
      <c r="AG276" s="22" t="s">
        <v>889</v>
      </c>
    </row>
    <row r="277" spans="1:33">
      <c r="A277" s="23" t="s">
        <v>1623</v>
      </c>
      <c r="B277" s="23" t="s">
        <v>452</v>
      </c>
      <c r="C277" s="23" t="s">
        <v>1623</v>
      </c>
      <c r="D277" s="23" t="s">
        <v>6935</v>
      </c>
      <c r="E277" s="23" t="s">
        <v>5372</v>
      </c>
      <c r="F277" s="23" t="s">
        <v>5406</v>
      </c>
      <c r="G277" s="23" t="s">
        <v>3425</v>
      </c>
      <c r="H277" s="23" t="s">
        <v>3426</v>
      </c>
      <c r="I277" s="23" t="s">
        <v>14</v>
      </c>
      <c r="J277" s="23" t="s">
        <v>3427</v>
      </c>
      <c r="K277" s="23">
        <v>0</v>
      </c>
      <c r="L277" s="23" t="s">
        <v>5881</v>
      </c>
      <c r="M277" s="23" t="s">
        <v>11</v>
      </c>
      <c r="N277" s="23" t="s">
        <v>1651</v>
      </c>
      <c r="O277" s="23" t="s">
        <v>11</v>
      </c>
      <c r="P277" s="23" t="s">
        <v>11</v>
      </c>
      <c r="Q277" s="22" t="s">
        <v>1539</v>
      </c>
      <c r="R277" s="22" t="s">
        <v>20</v>
      </c>
      <c r="S277" s="22" t="s">
        <v>6935</v>
      </c>
      <c r="T277" s="22" t="s">
        <v>6337</v>
      </c>
      <c r="U277" s="22" t="s">
        <v>6334</v>
      </c>
      <c r="V277" s="22" t="s">
        <v>6815</v>
      </c>
      <c r="W277" s="22" t="s">
        <v>6334</v>
      </c>
      <c r="X277" s="22" t="s">
        <v>6815</v>
      </c>
      <c r="Y277" s="22">
        <v>3</v>
      </c>
      <c r="Z277" s="22">
        <v>6</v>
      </c>
      <c r="AA277" s="22" t="s">
        <v>11</v>
      </c>
      <c r="AB277" s="22">
        <v>1</v>
      </c>
      <c r="AC277" s="22" t="s">
        <v>89</v>
      </c>
      <c r="AD277" s="22" t="s">
        <v>7768</v>
      </c>
      <c r="AE277" s="22" t="s">
        <v>1579</v>
      </c>
      <c r="AF277" s="22" t="s">
        <v>7760</v>
      </c>
      <c r="AG277" s="22" t="s">
        <v>7761</v>
      </c>
    </row>
    <row r="278" spans="1:33">
      <c r="A278" s="23" t="s">
        <v>1623</v>
      </c>
      <c r="B278" s="23" t="s">
        <v>461</v>
      </c>
      <c r="C278" s="23" t="s">
        <v>1623</v>
      </c>
      <c r="D278" s="23" t="s">
        <v>6789</v>
      </c>
      <c r="E278" s="23" t="s">
        <v>5593</v>
      </c>
      <c r="F278" s="23" t="s">
        <v>7650</v>
      </c>
      <c r="G278" s="23" t="s">
        <v>3415</v>
      </c>
      <c r="H278" s="23" t="s">
        <v>3416</v>
      </c>
      <c r="I278" s="23" t="s">
        <v>14</v>
      </c>
      <c r="J278" s="23" t="s">
        <v>3417</v>
      </c>
      <c r="K278" s="23">
        <v>0</v>
      </c>
      <c r="L278" s="23" t="s">
        <v>5882</v>
      </c>
      <c r="M278" s="23" t="s">
        <v>11</v>
      </c>
      <c r="N278" s="23" t="s">
        <v>1775</v>
      </c>
      <c r="O278" s="23" t="s">
        <v>11</v>
      </c>
      <c r="P278" s="23" t="s">
        <v>11</v>
      </c>
      <c r="Q278" s="22" t="s">
        <v>1539</v>
      </c>
      <c r="R278" s="22" t="s">
        <v>20</v>
      </c>
      <c r="S278" s="22" t="s">
        <v>6789</v>
      </c>
      <c r="T278" s="22" t="s">
        <v>6320</v>
      </c>
      <c r="U278" s="22" t="s">
        <v>6354</v>
      </c>
      <c r="V278" s="22" t="s">
        <v>7765</v>
      </c>
      <c r="W278" s="22" t="s">
        <v>7765</v>
      </c>
      <c r="X278" s="22" t="s">
        <v>6354</v>
      </c>
      <c r="Y278" s="22">
        <v>6</v>
      </c>
      <c r="Z278" s="22">
        <v>6</v>
      </c>
      <c r="AA278" s="22" t="s">
        <v>11</v>
      </c>
      <c r="AB278" s="22">
        <v>1</v>
      </c>
      <c r="AC278" s="22" t="s">
        <v>91</v>
      </c>
      <c r="AD278" s="22" t="s">
        <v>7766</v>
      </c>
      <c r="AE278" s="22" t="s">
        <v>5353</v>
      </c>
      <c r="AF278" s="22" t="s">
        <v>7760</v>
      </c>
      <c r="AG278" s="22" t="s">
        <v>7771</v>
      </c>
    </row>
    <row r="279" spans="1:33">
      <c r="A279" s="23" t="s">
        <v>1623</v>
      </c>
      <c r="B279" s="23" t="s">
        <v>461</v>
      </c>
      <c r="C279" s="23" t="s">
        <v>1623</v>
      </c>
      <c r="D279" s="23" t="s">
        <v>6943</v>
      </c>
      <c r="E279" s="23" t="s">
        <v>5491</v>
      </c>
      <c r="F279" s="23" t="s">
        <v>7658</v>
      </c>
      <c r="G279" s="23" t="s">
        <v>3394</v>
      </c>
      <c r="H279" s="23" t="s">
        <v>3395</v>
      </c>
      <c r="I279" s="23" t="s">
        <v>10</v>
      </c>
      <c r="J279" s="23" t="s">
        <v>3396</v>
      </c>
      <c r="K279" s="23">
        <v>0</v>
      </c>
      <c r="L279" s="23" t="s">
        <v>5883</v>
      </c>
      <c r="M279" s="205" t="s">
        <v>11</v>
      </c>
      <c r="N279" s="23" t="s">
        <v>1775</v>
      </c>
      <c r="O279" s="23" t="s">
        <v>11</v>
      </c>
      <c r="P279" s="23" t="s">
        <v>11</v>
      </c>
      <c r="Q279" s="22" t="s">
        <v>1539</v>
      </c>
      <c r="R279" s="22" t="s">
        <v>842</v>
      </c>
      <c r="S279" s="22" t="s">
        <v>6943</v>
      </c>
      <c r="T279" s="22" t="s">
        <v>6346</v>
      </c>
      <c r="U279" s="22" t="s">
        <v>6308</v>
      </c>
      <c r="V279" s="22" t="s">
        <v>6296</v>
      </c>
      <c r="W279" s="22" t="s">
        <v>6308</v>
      </c>
      <c r="X279" s="22" t="s">
        <v>6296</v>
      </c>
      <c r="Y279" s="22">
        <v>3</v>
      </c>
      <c r="Z279" s="22">
        <v>6</v>
      </c>
      <c r="AA279" s="22" t="s">
        <v>11</v>
      </c>
      <c r="AB279" s="22">
        <v>1</v>
      </c>
      <c r="AC279" s="22" t="s">
        <v>85</v>
      </c>
      <c r="AD279" s="22" t="s">
        <v>7766</v>
      </c>
      <c r="AE279" s="22" t="s">
        <v>5353</v>
      </c>
      <c r="AF279" s="22" t="s">
        <v>7760</v>
      </c>
      <c r="AG279" s="22" t="s">
        <v>7771</v>
      </c>
    </row>
    <row r="280" spans="1:33">
      <c r="A280" s="23" t="s">
        <v>1623</v>
      </c>
      <c r="B280" s="23" t="s">
        <v>452</v>
      </c>
      <c r="C280" s="23" t="s">
        <v>1623</v>
      </c>
      <c r="D280" s="23" t="s">
        <v>6977</v>
      </c>
      <c r="E280" s="23" t="s">
        <v>5377</v>
      </c>
      <c r="F280" s="23" t="s">
        <v>5543</v>
      </c>
      <c r="G280" s="23" t="s">
        <v>3366</v>
      </c>
      <c r="H280" s="23" t="s">
        <v>3367</v>
      </c>
      <c r="I280" s="23" t="s">
        <v>1544</v>
      </c>
      <c r="J280" s="23" t="s">
        <v>3368</v>
      </c>
      <c r="K280" s="23">
        <v>0</v>
      </c>
      <c r="L280" s="23" t="s">
        <v>5884</v>
      </c>
      <c r="M280" s="23" t="s">
        <v>11</v>
      </c>
      <c r="N280" s="23" t="s">
        <v>3369</v>
      </c>
      <c r="O280" s="23" t="s">
        <v>11</v>
      </c>
      <c r="P280" s="23" t="s">
        <v>11</v>
      </c>
      <c r="Q280" s="22" t="s">
        <v>1539</v>
      </c>
      <c r="R280" s="22" t="s">
        <v>842</v>
      </c>
      <c r="S280" s="22" t="s">
        <v>6977</v>
      </c>
      <c r="T280" s="22" t="s">
        <v>6346</v>
      </c>
      <c r="U280" s="22" t="s">
        <v>6295</v>
      </c>
      <c r="V280" s="22" t="s">
        <v>6296</v>
      </c>
      <c r="W280" s="22" t="s">
        <v>6295</v>
      </c>
      <c r="X280" s="22" t="s">
        <v>6296</v>
      </c>
      <c r="Y280" s="22">
        <v>3</v>
      </c>
      <c r="Z280" s="22">
        <v>6</v>
      </c>
      <c r="AA280" s="22" t="s">
        <v>11</v>
      </c>
      <c r="AB280" s="22">
        <v>1</v>
      </c>
      <c r="AC280" s="22" t="s">
        <v>85</v>
      </c>
      <c r="AD280" s="22" t="s">
        <v>7759</v>
      </c>
      <c r="AE280" s="22" t="s">
        <v>1579</v>
      </c>
      <c r="AF280" s="22" t="s">
        <v>7767</v>
      </c>
      <c r="AG280" s="22" t="s">
        <v>7767</v>
      </c>
    </row>
    <row r="281" spans="1:33">
      <c r="A281" s="23" t="s">
        <v>1623</v>
      </c>
      <c r="B281" s="23" t="s">
        <v>452</v>
      </c>
      <c r="C281" s="23" t="s">
        <v>1623</v>
      </c>
      <c r="D281" s="23" t="s">
        <v>6977</v>
      </c>
      <c r="E281" s="23" t="s">
        <v>5377</v>
      </c>
      <c r="F281" s="23" t="s">
        <v>5543</v>
      </c>
      <c r="G281" s="23" t="s">
        <v>3363</v>
      </c>
      <c r="H281" s="23" t="s">
        <v>3364</v>
      </c>
      <c r="I281" s="23" t="s">
        <v>10</v>
      </c>
      <c r="J281" s="23" t="s">
        <v>3365</v>
      </c>
      <c r="K281" s="23">
        <v>0</v>
      </c>
      <c r="L281" s="23" t="s">
        <v>5885</v>
      </c>
      <c r="M281" s="23" t="s">
        <v>11</v>
      </c>
      <c r="N281" s="23" t="s">
        <v>2183</v>
      </c>
      <c r="O281" s="23" t="s">
        <v>11</v>
      </c>
      <c r="P281" s="23" t="s">
        <v>11</v>
      </c>
      <c r="Q281" s="22" t="s">
        <v>1539</v>
      </c>
      <c r="R281" s="22" t="s">
        <v>842</v>
      </c>
      <c r="S281" s="22" t="s">
        <v>6977</v>
      </c>
      <c r="T281" s="22" t="s">
        <v>6346</v>
      </c>
      <c r="U281" s="22" t="s">
        <v>6295</v>
      </c>
      <c r="V281" s="22" t="s">
        <v>6296</v>
      </c>
      <c r="W281" s="22" t="s">
        <v>6295</v>
      </c>
      <c r="X281" s="22" t="s">
        <v>6296</v>
      </c>
      <c r="Y281" s="22">
        <v>3</v>
      </c>
      <c r="Z281" s="22">
        <v>6</v>
      </c>
      <c r="AA281" s="22" t="s">
        <v>11</v>
      </c>
      <c r="AB281" s="22">
        <v>1</v>
      </c>
      <c r="AC281" s="22" t="s">
        <v>85</v>
      </c>
      <c r="AD281" s="22" t="s">
        <v>7759</v>
      </c>
      <c r="AE281" s="22" t="s">
        <v>1579</v>
      </c>
      <c r="AF281" s="22" t="s">
        <v>7760</v>
      </c>
      <c r="AG281" s="22" t="s">
        <v>7761</v>
      </c>
    </row>
    <row r="282" spans="1:33">
      <c r="A282" s="23" t="s">
        <v>1623</v>
      </c>
      <c r="B282" s="23" t="s">
        <v>461</v>
      </c>
      <c r="C282" s="23" t="s">
        <v>1623</v>
      </c>
      <c r="D282" s="23" t="s">
        <v>5526</v>
      </c>
      <c r="E282" s="23" t="s">
        <v>5491</v>
      </c>
      <c r="F282" s="23" t="s">
        <v>5439</v>
      </c>
      <c r="G282" s="23" t="s">
        <v>3360</v>
      </c>
      <c r="H282" s="23" t="s">
        <v>3361</v>
      </c>
      <c r="I282" s="23" t="s">
        <v>14</v>
      </c>
      <c r="J282" s="23" t="s">
        <v>3362</v>
      </c>
      <c r="K282" s="23">
        <v>0</v>
      </c>
      <c r="L282" s="23" t="s">
        <v>5886</v>
      </c>
      <c r="M282" s="23" t="s">
        <v>11</v>
      </c>
      <c r="N282" s="23" t="s">
        <v>1768</v>
      </c>
      <c r="O282" s="23" t="s">
        <v>11</v>
      </c>
      <c r="P282" s="23" t="s">
        <v>11</v>
      </c>
      <c r="Q282" s="22" t="s">
        <v>1539</v>
      </c>
      <c r="R282" s="22" t="s">
        <v>20</v>
      </c>
      <c r="S282" s="22" t="s">
        <v>5526</v>
      </c>
      <c r="T282" s="22" t="s">
        <v>5569</v>
      </c>
      <c r="U282" s="22" t="s">
        <v>6320</v>
      </c>
      <c r="V282" s="22" t="s">
        <v>7765</v>
      </c>
      <c r="W282" s="22" t="s">
        <v>7765</v>
      </c>
      <c r="X282" s="22" t="s">
        <v>6320</v>
      </c>
      <c r="Y282" s="22">
        <v>6</v>
      </c>
      <c r="Z282" s="22">
        <v>6</v>
      </c>
      <c r="AA282" s="22" t="s">
        <v>11</v>
      </c>
      <c r="AB282" s="22">
        <v>1</v>
      </c>
      <c r="AC282" s="22" t="s">
        <v>91</v>
      </c>
      <c r="AD282" s="22" t="s">
        <v>7766</v>
      </c>
      <c r="AE282" s="22" t="s">
        <v>5353</v>
      </c>
      <c r="AF282" s="22" t="s">
        <v>7760</v>
      </c>
      <c r="AG282" s="22" t="s">
        <v>7771</v>
      </c>
    </row>
    <row r="283" spans="1:33">
      <c r="A283" s="23" t="s">
        <v>1623</v>
      </c>
      <c r="B283" s="23" t="s">
        <v>452</v>
      </c>
      <c r="C283" s="23" t="s">
        <v>1623</v>
      </c>
      <c r="D283" s="23" t="s">
        <v>5393</v>
      </c>
      <c r="E283" s="23" t="s">
        <v>5377</v>
      </c>
      <c r="F283" s="23" t="s">
        <v>5394</v>
      </c>
      <c r="G283" s="23" t="s">
        <v>3357</v>
      </c>
      <c r="H283" s="23" t="s">
        <v>3358</v>
      </c>
      <c r="I283" s="23" t="s">
        <v>16</v>
      </c>
      <c r="J283" s="23" t="s">
        <v>3359</v>
      </c>
      <c r="K283" s="23">
        <v>0</v>
      </c>
      <c r="L283" s="23" t="s">
        <v>5887</v>
      </c>
      <c r="M283" s="23" t="s">
        <v>11</v>
      </c>
      <c r="N283" s="23" t="s">
        <v>1651</v>
      </c>
      <c r="O283" s="23" t="s">
        <v>11</v>
      </c>
      <c r="P283" s="23" t="s">
        <v>11</v>
      </c>
      <c r="Q283" s="22" t="s">
        <v>1539</v>
      </c>
      <c r="R283" s="22" t="s">
        <v>842</v>
      </c>
      <c r="S283" s="22" t="s">
        <v>5393</v>
      </c>
      <c r="T283" s="22" t="s">
        <v>6331</v>
      </c>
      <c r="U283" s="22" t="s">
        <v>2490</v>
      </c>
      <c r="V283" s="22" t="s">
        <v>6296</v>
      </c>
      <c r="W283" s="22" t="s">
        <v>2490</v>
      </c>
      <c r="X283" s="22" t="s">
        <v>6296</v>
      </c>
      <c r="Y283" s="22">
        <v>3</v>
      </c>
      <c r="Z283" s="22">
        <v>6</v>
      </c>
      <c r="AA283" s="22" t="s">
        <v>11</v>
      </c>
      <c r="AB283" s="22">
        <v>1</v>
      </c>
      <c r="AC283" s="22" t="s">
        <v>65</v>
      </c>
      <c r="AD283" s="22" t="s">
        <v>7759</v>
      </c>
      <c r="AE283" s="22" t="s">
        <v>1579</v>
      </c>
      <c r="AF283" s="22" t="s">
        <v>7760</v>
      </c>
      <c r="AG283" s="22" t="s">
        <v>7761</v>
      </c>
    </row>
    <row r="284" spans="1:33">
      <c r="A284" s="23" t="s">
        <v>1623</v>
      </c>
      <c r="B284" s="23" t="s">
        <v>461</v>
      </c>
      <c r="C284" s="23" t="s">
        <v>1623</v>
      </c>
      <c r="D284" s="23" t="s">
        <v>5526</v>
      </c>
      <c r="E284" s="23" t="s">
        <v>5491</v>
      </c>
      <c r="F284" s="23" t="s">
        <v>5439</v>
      </c>
      <c r="G284" s="23" t="s">
        <v>3350</v>
      </c>
      <c r="H284" s="23" t="s">
        <v>3351</v>
      </c>
      <c r="I284" s="23" t="s">
        <v>12</v>
      </c>
      <c r="J284" s="23" t="s">
        <v>3352</v>
      </c>
      <c r="K284" s="23">
        <v>0</v>
      </c>
      <c r="L284" s="23" t="s">
        <v>5888</v>
      </c>
      <c r="M284" s="23" t="s">
        <v>11</v>
      </c>
      <c r="N284" s="23" t="s">
        <v>2350</v>
      </c>
      <c r="O284" s="23" t="s">
        <v>11</v>
      </c>
      <c r="P284" s="23" t="s">
        <v>11</v>
      </c>
      <c r="Q284" s="22" t="s">
        <v>1539</v>
      </c>
      <c r="R284" s="22" t="s">
        <v>20</v>
      </c>
      <c r="S284" s="22" t="s">
        <v>5526</v>
      </c>
      <c r="T284" s="22" t="s">
        <v>5569</v>
      </c>
      <c r="U284" s="22" t="s">
        <v>6320</v>
      </c>
      <c r="V284" s="22" t="s">
        <v>7765</v>
      </c>
      <c r="W284" s="22" t="s">
        <v>7765</v>
      </c>
      <c r="X284" s="22" t="s">
        <v>6320</v>
      </c>
      <c r="Y284" s="22">
        <v>6</v>
      </c>
      <c r="Z284" s="22">
        <v>6</v>
      </c>
      <c r="AA284" s="22" t="s">
        <v>11</v>
      </c>
      <c r="AB284" s="22">
        <v>1</v>
      </c>
      <c r="AC284" s="22" t="s">
        <v>91</v>
      </c>
      <c r="AD284" s="22" t="s">
        <v>7766</v>
      </c>
      <c r="AE284" s="22" t="s">
        <v>5353</v>
      </c>
      <c r="AF284" s="22" t="s">
        <v>7760</v>
      </c>
      <c r="AG284" s="22" t="s">
        <v>7771</v>
      </c>
    </row>
    <row r="285" spans="1:33">
      <c r="A285" s="23" t="s">
        <v>1623</v>
      </c>
      <c r="B285" s="23" t="s">
        <v>452</v>
      </c>
      <c r="C285" s="23" t="s">
        <v>1623</v>
      </c>
      <c r="D285" s="23" t="s">
        <v>6932</v>
      </c>
      <c r="E285" s="23" t="s">
        <v>5556</v>
      </c>
      <c r="F285" s="23" t="s">
        <v>7660</v>
      </c>
      <c r="G285" s="23" t="s">
        <v>3344</v>
      </c>
      <c r="H285" s="23" t="s">
        <v>3345</v>
      </c>
      <c r="I285" s="23" t="s">
        <v>10</v>
      </c>
      <c r="J285" s="23" t="s">
        <v>3346</v>
      </c>
      <c r="K285" s="23">
        <v>0</v>
      </c>
      <c r="L285" s="23" t="s">
        <v>5889</v>
      </c>
      <c r="M285" s="23" t="s">
        <v>11</v>
      </c>
      <c r="N285" s="23" t="s">
        <v>1633</v>
      </c>
      <c r="O285" s="23" t="s">
        <v>11</v>
      </c>
      <c r="P285" s="23" t="s">
        <v>11</v>
      </c>
      <c r="Q285" s="22" t="s">
        <v>1539</v>
      </c>
      <c r="R285" s="22" t="s">
        <v>20</v>
      </c>
      <c r="S285" s="22" t="s">
        <v>6932</v>
      </c>
      <c r="T285" s="22" t="s">
        <v>6295</v>
      </c>
      <c r="U285" s="22" t="s">
        <v>6308</v>
      </c>
      <c r="V285" s="22" t="s">
        <v>6296</v>
      </c>
      <c r="W285" s="22" t="s">
        <v>6296</v>
      </c>
      <c r="X285" s="22" t="s">
        <v>6308</v>
      </c>
      <c r="Y285" s="22">
        <v>7</v>
      </c>
      <c r="Z285" s="22">
        <v>7</v>
      </c>
      <c r="AA285" s="22" t="s">
        <v>11</v>
      </c>
      <c r="AB285" s="22">
        <v>1</v>
      </c>
      <c r="AC285" s="22" t="s">
        <v>87</v>
      </c>
      <c r="AD285" s="22" t="s">
        <v>7769</v>
      </c>
      <c r="AE285" s="22" t="s">
        <v>1579</v>
      </c>
      <c r="AF285" s="22" t="s">
        <v>7760</v>
      </c>
      <c r="AG285" s="22" t="s">
        <v>7761</v>
      </c>
    </row>
    <row r="286" spans="1:33">
      <c r="A286" s="23" t="s">
        <v>1623</v>
      </c>
      <c r="B286" s="23" t="s">
        <v>461</v>
      </c>
      <c r="C286" s="23" t="s">
        <v>1623</v>
      </c>
      <c r="D286" s="23" t="s">
        <v>5524</v>
      </c>
      <c r="E286" s="23" t="s">
        <v>5491</v>
      </c>
      <c r="F286" s="23" t="s">
        <v>5525</v>
      </c>
      <c r="G286" s="23" t="s">
        <v>3342</v>
      </c>
      <c r="H286" s="23" t="s">
        <v>3343</v>
      </c>
      <c r="I286" s="23" t="s">
        <v>14</v>
      </c>
      <c r="J286" s="23" t="s">
        <v>3143</v>
      </c>
      <c r="K286" s="23">
        <v>0</v>
      </c>
      <c r="L286" s="23" t="s">
        <v>5890</v>
      </c>
      <c r="M286" s="23" t="s">
        <v>11</v>
      </c>
      <c r="N286" s="23" t="s">
        <v>1661</v>
      </c>
      <c r="O286" s="23" t="s">
        <v>11</v>
      </c>
      <c r="P286" s="23" t="s">
        <v>11</v>
      </c>
      <c r="Q286" s="22" t="s">
        <v>1539</v>
      </c>
      <c r="R286" s="22" t="s">
        <v>20</v>
      </c>
      <c r="S286" s="22" t="s">
        <v>5524</v>
      </c>
      <c r="T286" s="22" t="s">
        <v>6334</v>
      </c>
      <c r="U286" s="22" t="s">
        <v>5569</v>
      </c>
      <c r="V286" s="22" t="s">
        <v>7765</v>
      </c>
      <c r="W286" s="22" t="s">
        <v>7765</v>
      </c>
      <c r="X286" s="22" t="s">
        <v>5569</v>
      </c>
      <c r="Y286" s="22">
        <v>6</v>
      </c>
      <c r="Z286" s="22">
        <v>6</v>
      </c>
      <c r="AA286" s="22" t="s">
        <v>11</v>
      </c>
      <c r="AB286" s="22">
        <v>1</v>
      </c>
      <c r="AC286" s="22" t="s">
        <v>89</v>
      </c>
      <c r="AD286" s="22" t="s">
        <v>7766</v>
      </c>
      <c r="AE286" s="22" t="s">
        <v>5353</v>
      </c>
      <c r="AF286" s="22" t="s">
        <v>7760</v>
      </c>
      <c r="AG286" s="22" t="s">
        <v>7771</v>
      </c>
    </row>
    <row r="287" spans="1:33">
      <c r="A287" s="23" t="s">
        <v>1623</v>
      </c>
      <c r="B287" s="23" t="s">
        <v>5348</v>
      </c>
      <c r="C287" s="23" t="s">
        <v>1623</v>
      </c>
      <c r="D287" s="23" t="s">
        <v>1578</v>
      </c>
      <c r="E287" s="23" t="s">
        <v>11</v>
      </c>
      <c r="F287" s="23" t="s">
        <v>11</v>
      </c>
      <c r="G287" s="23" t="s">
        <v>3338</v>
      </c>
      <c r="H287" s="23" t="s">
        <v>3339</v>
      </c>
      <c r="I287" s="23" t="s">
        <v>12</v>
      </c>
      <c r="J287" s="23" t="s">
        <v>3340</v>
      </c>
      <c r="K287" s="23">
        <v>0</v>
      </c>
      <c r="L287" s="23" t="s">
        <v>11</v>
      </c>
      <c r="M287" s="23" t="s">
        <v>11</v>
      </c>
      <c r="N287" s="23" t="s">
        <v>1651</v>
      </c>
      <c r="O287" s="23" t="s">
        <v>11</v>
      </c>
      <c r="P287" s="23" t="s">
        <v>11</v>
      </c>
      <c r="Q287" s="22" t="s">
        <v>1578</v>
      </c>
      <c r="R287" s="22" t="s">
        <v>1578</v>
      </c>
      <c r="S287" s="22" t="s">
        <v>1578</v>
      </c>
      <c r="T287" s="22" t="s">
        <v>11</v>
      </c>
      <c r="U287" s="22" t="s">
        <v>11</v>
      </c>
      <c r="V287" s="22" t="s">
        <v>11</v>
      </c>
      <c r="W287" s="22" t="s">
        <v>11</v>
      </c>
      <c r="X287" s="22" t="s">
        <v>11</v>
      </c>
      <c r="Y287" s="22">
        <v>0</v>
      </c>
      <c r="Z287" s="22">
        <v>0</v>
      </c>
      <c r="AA287" s="22" t="s">
        <v>11</v>
      </c>
      <c r="AB287" s="22">
        <v>1</v>
      </c>
      <c r="AC287" s="22" t="s">
        <v>1578</v>
      </c>
      <c r="AD287" s="22" t="s">
        <v>11</v>
      </c>
      <c r="AE287" s="22" t="s">
        <v>11</v>
      </c>
      <c r="AF287" s="22" t="s">
        <v>7760</v>
      </c>
      <c r="AG287" s="22" t="s">
        <v>7779</v>
      </c>
    </row>
    <row r="288" spans="1:33">
      <c r="A288" s="23" t="s">
        <v>1623</v>
      </c>
      <c r="B288" s="23" t="s">
        <v>452</v>
      </c>
      <c r="C288" s="23" t="s">
        <v>1623</v>
      </c>
      <c r="D288" s="23" t="s">
        <v>6811</v>
      </c>
      <c r="E288" s="23" t="s">
        <v>5377</v>
      </c>
      <c r="F288" s="23" t="s">
        <v>5550</v>
      </c>
      <c r="G288" s="23" t="s">
        <v>3335</v>
      </c>
      <c r="H288" s="23" t="s">
        <v>3336</v>
      </c>
      <c r="I288" s="23" t="s">
        <v>14</v>
      </c>
      <c r="J288" s="23" t="s">
        <v>3337</v>
      </c>
      <c r="K288" s="23">
        <v>0</v>
      </c>
      <c r="L288" s="23" t="s">
        <v>5891</v>
      </c>
      <c r="M288" s="23" t="s">
        <v>11</v>
      </c>
      <c r="N288" s="23" t="s">
        <v>1670</v>
      </c>
      <c r="O288" s="23" t="s">
        <v>11</v>
      </c>
      <c r="P288" s="23" t="s">
        <v>11</v>
      </c>
      <c r="Q288" s="22" t="s">
        <v>1539</v>
      </c>
      <c r="R288" s="22" t="s">
        <v>21</v>
      </c>
      <c r="S288" s="22" t="s">
        <v>6811</v>
      </c>
      <c r="T288" s="22" t="s">
        <v>6337</v>
      </c>
      <c r="U288" s="22" t="s">
        <v>6334</v>
      </c>
      <c r="V288" s="22" t="s">
        <v>7765</v>
      </c>
      <c r="W288" s="22" t="s">
        <v>6334</v>
      </c>
      <c r="X288" s="22" t="s">
        <v>7765</v>
      </c>
      <c r="Y288" s="22">
        <v>3</v>
      </c>
      <c r="Z288" s="22">
        <v>6</v>
      </c>
      <c r="AA288" s="22" t="s">
        <v>11</v>
      </c>
      <c r="AB288" s="22">
        <v>1</v>
      </c>
      <c r="AC288" s="22" t="s">
        <v>92</v>
      </c>
      <c r="AD288" s="22" t="s">
        <v>7759</v>
      </c>
      <c r="AE288" s="22" t="s">
        <v>1579</v>
      </c>
      <c r="AF288" s="22" t="s">
        <v>7760</v>
      </c>
      <c r="AG288" s="22" t="s">
        <v>7761</v>
      </c>
    </row>
    <row r="289" spans="1:33">
      <c r="A289" s="23" t="s">
        <v>1623</v>
      </c>
      <c r="B289" s="23" t="s">
        <v>452</v>
      </c>
      <c r="C289" s="23" t="s">
        <v>1623</v>
      </c>
      <c r="D289" s="23" t="s">
        <v>6811</v>
      </c>
      <c r="E289" s="23" t="s">
        <v>5377</v>
      </c>
      <c r="F289" s="23" t="s">
        <v>5550</v>
      </c>
      <c r="G289" s="23" t="s">
        <v>3333</v>
      </c>
      <c r="H289" s="23" t="s">
        <v>3334</v>
      </c>
      <c r="I289" s="23" t="s">
        <v>14</v>
      </c>
      <c r="J289" s="23" t="s">
        <v>2885</v>
      </c>
      <c r="K289" s="23">
        <v>0</v>
      </c>
      <c r="L289" s="23" t="s">
        <v>5892</v>
      </c>
      <c r="M289" s="23" t="s">
        <v>11</v>
      </c>
      <c r="N289" s="23" t="s">
        <v>1670</v>
      </c>
      <c r="O289" s="23" t="s">
        <v>11</v>
      </c>
      <c r="P289" s="23" t="s">
        <v>11</v>
      </c>
      <c r="Q289" s="22" t="s">
        <v>1539</v>
      </c>
      <c r="R289" s="22" t="s">
        <v>21</v>
      </c>
      <c r="S289" s="22" t="s">
        <v>6811</v>
      </c>
      <c r="T289" s="22" t="s">
        <v>6337</v>
      </c>
      <c r="U289" s="22" t="s">
        <v>6334</v>
      </c>
      <c r="V289" s="22" t="s">
        <v>7765</v>
      </c>
      <c r="W289" s="22" t="s">
        <v>6334</v>
      </c>
      <c r="X289" s="22" t="s">
        <v>7765</v>
      </c>
      <c r="Y289" s="22">
        <v>3</v>
      </c>
      <c r="Z289" s="22">
        <v>6</v>
      </c>
      <c r="AA289" s="22" t="s">
        <v>11</v>
      </c>
      <c r="AB289" s="22">
        <v>1</v>
      </c>
      <c r="AC289" s="22" t="s">
        <v>92</v>
      </c>
      <c r="AD289" s="22" t="s">
        <v>7759</v>
      </c>
      <c r="AE289" s="22" t="s">
        <v>1579</v>
      </c>
      <c r="AF289" s="22" t="s">
        <v>7760</v>
      </c>
      <c r="AG289" s="22" t="s">
        <v>7761</v>
      </c>
    </row>
    <row r="290" spans="1:33">
      <c r="A290" s="23" t="s">
        <v>1623</v>
      </c>
      <c r="B290" s="23" t="s">
        <v>452</v>
      </c>
      <c r="C290" s="23" t="s">
        <v>1623</v>
      </c>
      <c r="D290" s="23" t="s">
        <v>6818</v>
      </c>
      <c r="E290" s="23" t="s">
        <v>5432</v>
      </c>
      <c r="F290" s="23" t="s">
        <v>5425</v>
      </c>
      <c r="G290" s="23" t="s">
        <v>3330</v>
      </c>
      <c r="H290" s="23" t="s">
        <v>3331</v>
      </c>
      <c r="I290" s="23" t="s">
        <v>12</v>
      </c>
      <c r="J290" s="23" t="s">
        <v>3332</v>
      </c>
      <c r="K290" s="23">
        <v>0</v>
      </c>
      <c r="L290" s="23" t="s">
        <v>5893</v>
      </c>
      <c r="M290" s="23" t="s">
        <v>11</v>
      </c>
      <c r="N290" s="23" t="s">
        <v>1670</v>
      </c>
      <c r="O290" s="23" t="s">
        <v>11</v>
      </c>
      <c r="P290" s="23" t="s">
        <v>11</v>
      </c>
      <c r="Q290" s="22" t="s">
        <v>1539</v>
      </c>
      <c r="R290" s="22" t="s">
        <v>21</v>
      </c>
      <c r="S290" s="22" t="s">
        <v>6818</v>
      </c>
      <c r="T290" s="22" t="s">
        <v>6320</v>
      </c>
      <c r="U290" s="22" t="s">
        <v>6337</v>
      </c>
      <c r="V290" s="22" t="s">
        <v>6815</v>
      </c>
      <c r="W290" s="22" t="s">
        <v>6815</v>
      </c>
      <c r="X290" s="22" t="s">
        <v>6337</v>
      </c>
      <c r="Y290" s="22">
        <v>6</v>
      </c>
      <c r="Z290" s="22">
        <v>6</v>
      </c>
      <c r="AA290" s="22" t="s">
        <v>11</v>
      </c>
      <c r="AB290" s="22">
        <v>1</v>
      </c>
      <c r="AC290" s="22" t="s">
        <v>95</v>
      </c>
      <c r="AD290" s="22" t="s">
        <v>7764</v>
      </c>
      <c r="AE290" s="22" t="s">
        <v>1579</v>
      </c>
      <c r="AF290" s="22" t="s">
        <v>7760</v>
      </c>
      <c r="AG290" s="22" t="s">
        <v>7761</v>
      </c>
    </row>
    <row r="291" spans="1:33">
      <c r="A291" s="23" t="s">
        <v>1623</v>
      </c>
      <c r="B291" s="23" t="s">
        <v>452</v>
      </c>
      <c r="C291" s="23" t="s">
        <v>1623</v>
      </c>
      <c r="D291" s="23" t="s">
        <v>6980</v>
      </c>
      <c r="E291" s="23" t="s">
        <v>5432</v>
      </c>
      <c r="F291" s="23" t="s">
        <v>5553</v>
      </c>
      <c r="G291" s="23" t="s">
        <v>3327</v>
      </c>
      <c r="H291" s="23" t="s">
        <v>3328</v>
      </c>
      <c r="I291" s="23" t="s">
        <v>10</v>
      </c>
      <c r="J291" s="23" t="s">
        <v>3329</v>
      </c>
      <c r="K291" s="23">
        <v>0</v>
      </c>
      <c r="L291" s="23" t="s">
        <v>5894</v>
      </c>
      <c r="M291" s="23" t="s">
        <v>11</v>
      </c>
      <c r="N291" s="23" t="s">
        <v>1651</v>
      </c>
      <c r="O291" s="23" t="s">
        <v>11</v>
      </c>
      <c r="P291" s="23" t="s">
        <v>11</v>
      </c>
      <c r="Q291" s="22" t="s">
        <v>1539</v>
      </c>
      <c r="R291" s="22" t="s">
        <v>20</v>
      </c>
      <c r="S291" s="22" t="s">
        <v>6980</v>
      </c>
      <c r="T291" s="22" t="s">
        <v>5569</v>
      </c>
      <c r="U291" s="22" t="s">
        <v>6320</v>
      </c>
      <c r="V291" s="22" t="s">
        <v>6815</v>
      </c>
      <c r="W291" s="22" t="s">
        <v>6320</v>
      </c>
      <c r="X291" s="22" t="s">
        <v>6815</v>
      </c>
      <c r="Y291" s="22">
        <v>3</v>
      </c>
      <c r="Z291" s="22">
        <v>6</v>
      </c>
      <c r="AA291" s="22" t="s">
        <v>11</v>
      </c>
      <c r="AB291" s="22">
        <v>1</v>
      </c>
      <c r="AC291" s="22" t="s">
        <v>90</v>
      </c>
      <c r="AD291" s="22" t="s">
        <v>7764</v>
      </c>
      <c r="AE291" s="22" t="s">
        <v>1579</v>
      </c>
      <c r="AF291" s="22" t="s">
        <v>7760</v>
      </c>
      <c r="AG291" s="22" t="s">
        <v>7761</v>
      </c>
    </row>
    <row r="292" spans="1:33">
      <c r="A292" s="23" t="s">
        <v>1623</v>
      </c>
      <c r="B292" s="23" t="s">
        <v>461</v>
      </c>
      <c r="C292" s="23" t="s">
        <v>1623</v>
      </c>
      <c r="D292" s="23" t="s">
        <v>6784</v>
      </c>
      <c r="E292" s="23" t="s">
        <v>7649</v>
      </c>
      <c r="F292" s="23" t="s">
        <v>5360</v>
      </c>
      <c r="G292" s="23" t="s">
        <v>3325</v>
      </c>
      <c r="H292" s="23" t="s">
        <v>3326</v>
      </c>
      <c r="I292" s="23" t="s">
        <v>14</v>
      </c>
      <c r="J292" s="23" t="s">
        <v>3012</v>
      </c>
      <c r="K292" s="23">
        <v>0</v>
      </c>
      <c r="L292" s="23" t="s">
        <v>5895</v>
      </c>
      <c r="M292" s="23" t="s">
        <v>11</v>
      </c>
      <c r="N292" s="23" t="s">
        <v>1574</v>
      </c>
      <c r="O292" s="23" t="s">
        <v>11</v>
      </c>
      <c r="P292" s="23" t="s">
        <v>11</v>
      </c>
      <c r="Q292" s="22" t="s">
        <v>1539</v>
      </c>
      <c r="R292" s="22" t="s">
        <v>20</v>
      </c>
      <c r="S292" s="22" t="s">
        <v>6784</v>
      </c>
      <c r="T292" s="22" t="s">
        <v>6320</v>
      </c>
      <c r="U292" s="22" t="s">
        <v>6334</v>
      </c>
      <c r="V292" s="22" t="s">
        <v>7765</v>
      </c>
      <c r="W292" s="22" t="s">
        <v>6334</v>
      </c>
      <c r="X292" s="22" t="s">
        <v>7765</v>
      </c>
      <c r="Y292" s="22">
        <v>3</v>
      </c>
      <c r="Z292" s="22">
        <v>6</v>
      </c>
      <c r="AA292" s="22" t="s">
        <v>11</v>
      </c>
      <c r="AB292" s="22">
        <v>1</v>
      </c>
      <c r="AC292" s="22" t="s">
        <v>90</v>
      </c>
      <c r="AD292" s="22" t="s">
        <v>7776</v>
      </c>
      <c r="AE292" s="22" t="s">
        <v>5353</v>
      </c>
      <c r="AF292" s="22" t="s">
        <v>7760</v>
      </c>
      <c r="AG292" s="22" t="s">
        <v>7771</v>
      </c>
    </row>
    <row r="293" spans="1:33">
      <c r="A293" s="23" t="s">
        <v>1623</v>
      </c>
      <c r="B293" s="23" t="s">
        <v>452</v>
      </c>
      <c r="C293" s="23" t="s">
        <v>1623</v>
      </c>
      <c r="D293" s="23" t="s">
        <v>5504</v>
      </c>
      <c r="E293" s="23" t="s">
        <v>5377</v>
      </c>
      <c r="F293" s="23" t="s">
        <v>5505</v>
      </c>
      <c r="G293" s="23" t="s">
        <v>3322</v>
      </c>
      <c r="H293" s="23" t="s">
        <v>3323</v>
      </c>
      <c r="I293" s="23" t="s">
        <v>1544</v>
      </c>
      <c r="J293" s="23" t="s">
        <v>3324</v>
      </c>
      <c r="K293" s="23">
        <v>0</v>
      </c>
      <c r="L293" s="23" t="s">
        <v>5896</v>
      </c>
      <c r="M293" s="23" t="s">
        <v>11</v>
      </c>
      <c r="N293" s="23" t="s">
        <v>1651</v>
      </c>
      <c r="O293" s="23" t="s">
        <v>11</v>
      </c>
      <c r="P293" s="23" t="s">
        <v>11</v>
      </c>
      <c r="Q293" s="22" t="s">
        <v>1539</v>
      </c>
      <c r="R293" s="22" t="s">
        <v>842</v>
      </c>
      <c r="S293" s="22" t="s">
        <v>5504</v>
      </c>
      <c r="T293" s="22" t="s">
        <v>5579</v>
      </c>
      <c r="U293" s="22" t="s">
        <v>6346</v>
      </c>
      <c r="V293" s="22" t="s">
        <v>6296</v>
      </c>
      <c r="W293" s="22" t="s">
        <v>6296</v>
      </c>
      <c r="X293" s="22" t="s">
        <v>6346</v>
      </c>
      <c r="Y293" s="22">
        <v>7</v>
      </c>
      <c r="Z293" s="22">
        <v>7</v>
      </c>
      <c r="AA293" s="22" t="s">
        <v>11</v>
      </c>
      <c r="AB293" s="22">
        <v>1</v>
      </c>
      <c r="AC293" s="22" t="s">
        <v>82</v>
      </c>
      <c r="AD293" s="22" t="s">
        <v>7759</v>
      </c>
      <c r="AE293" s="22" t="s">
        <v>1579</v>
      </c>
      <c r="AF293" s="22" t="s">
        <v>7767</v>
      </c>
      <c r="AG293" s="22" t="s">
        <v>7767</v>
      </c>
    </row>
    <row r="294" spans="1:33">
      <c r="A294" s="23" t="s">
        <v>1623</v>
      </c>
      <c r="B294" s="23" t="s">
        <v>461</v>
      </c>
      <c r="C294" s="23" t="s">
        <v>1623</v>
      </c>
      <c r="D294" s="23" t="s">
        <v>5538</v>
      </c>
      <c r="E294" s="23" t="s">
        <v>5491</v>
      </c>
      <c r="F294" s="23" t="s">
        <v>5394</v>
      </c>
      <c r="G294" s="23" t="s">
        <v>3319</v>
      </c>
      <c r="H294" s="23" t="s">
        <v>3320</v>
      </c>
      <c r="I294" s="23" t="s">
        <v>10</v>
      </c>
      <c r="J294" s="23" t="s">
        <v>2571</v>
      </c>
      <c r="K294" s="23">
        <v>0</v>
      </c>
      <c r="L294" s="23" t="s">
        <v>5897</v>
      </c>
      <c r="M294" s="23" t="s">
        <v>11</v>
      </c>
      <c r="N294" s="23" t="s">
        <v>1633</v>
      </c>
      <c r="O294" s="23" t="s">
        <v>11</v>
      </c>
      <c r="P294" s="23" t="s">
        <v>11</v>
      </c>
      <c r="Q294" s="22" t="s">
        <v>1539</v>
      </c>
      <c r="R294" s="22" t="s">
        <v>20</v>
      </c>
      <c r="S294" s="22" t="s">
        <v>5538</v>
      </c>
      <c r="T294" s="22" t="s">
        <v>6331</v>
      </c>
      <c r="U294" s="22" t="s">
        <v>2490</v>
      </c>
      <c r="V294" s="22" t="s">
        <v>6296</v>
      </c>
      <c r="W294" s="22" t="s">
        <v>2490</v>
      </c>
      <c r="X294" s="22" t="s">
        <v>6296</v>
      </c>
      <c r="Y294" s="22">
        <v>3</v>
      </c>
      <c r="Z294" s="22">
        <v>6</v>
      </c>
      <c r="AA294" s="22" t="s">
        <v>11</v>
      </c>
      <c r="AB294" s="22">
        <v>1</v>
      </c>
      <c r="AC294" s="22" t="s">
        <v>87</v>
      </c>
      <c r="AD294" s="22" t="s">
        <v>7766</v>
      </c>
      <c r="AE294" s="22" t="s">
        <v>5353</v>
      </c>
      <c r="AF294" s="22" t="s">
        <v>7760</v>
      </c>
      <c r="AG294" s="22" t="s">
        <v>7771</v>
      </c>
    </row>
    <row r="295" spans="1:33">
      <c r="A295" s="23" t="s">
        <v>1623</v>
      </c>
      <c r="B295" s="23" t="s">
        <v>452</v>
      </c>
      <c r="C295" s="23" t="s">
        <v>1623</v>
      </c>
      <c r="D295" s="23" t="s">
        <v>6980</v>
      </c>
      <c r="E295" s="23" t="s">
        <v>5432</v>
      </c>
      <c r="F295" s="23" t="s">
        <v>5553</v>
      </c>
      <c r="G295" s="23" t="s">
        <v>3315</v>
      </c>
      <c r="H295" s="23" t="s">
        <v>3316</v>
      </c>
      <c r="I295" s="23" t="s">
        <v>14</v>
      </c>
      <c r="J295" s="23" t="s">
        <v>3317</v>
      </c>
      <c r="K295" s="23">
        <v>0</v>
      </c>
      <c r="L295" s="23" t="s">
        <v>5898</v>
      </c>
      <c r="M295" s="23" t="s">
        <v>11</v>
      </c>
      <c r="N295" s="23" t="s">
        <v>3318</v>
      </c>
      <c r="O295" s="23" t="s">
        <v>11</v>
      </c>
      <c r="P295" s="23" t="s">
        <v>11</v>
      </c>
      <c r="Q295" s="22" t="s">
        <v>1539</v>
      </c>
      <c r="R295" s="22" t="s">
        <v>20</v>
      </c>
      <c r="S295" s="22" t="s">
        <v>6980</v>
      </c>
      <c r="T295" s="22" t="s">
        <v>5569</v>
      </c>
      <c r="U295" s="22" t="s">
        <v>6320</v>
      </c>
      <c r="V295" s="22" t="s">
        <v>6815</v>
      </c>
      <c r="W295" s="22" t="s">
        <v>6320</v>
      </c>
      <c r="X295" s="22" t="s">
        <v>6815</v>
      </c>
      <c r="Y295" s="22">
        <v>3</v>
      </c>
      <c r="Z295" s="22">
        <v>6</v>
      </c>
      <c r="AA295" s="22" t="s">
        <v>11</v>
      </c>
      <c r="AB295" s="22">
        <v>1</v>
      </c>
      <c r="AC295" s="22" t="s">
        <v>90</v>
      </c>
      <c r="AD295" s="22" t="s">
        <v>7764</v>
      </c>
      <c r="AE295" s="22" t="s">
        <v>1579</v>
      </c>
      <c r="AF295" s="22" t="s">
        <v>7760</v>
      </c>
      <c r="AG295" s="22" t="s">
        <v>7761</v>
      </c>
    </row>
    <row r="296" spans="1:33">
      <c r="A296" s="23" t="s">
        <v>1623</v>
      </c>
      <c r="B296" s="23" t="s">
        <v>452</v>
      </c>
      <c r="C296" s="23" t="s">
        <v>1623</v>
      </c>
      <c r="D296" s="23" t="s">
        <v>7021</v>
      </c>
      <c r="E296" s="23" t="s">
        <v>5391</v>
      </c>
      <c r="F296" s="23" t="s">
        <v>7659</v>
      </c>
      <c r="G296" s="23" t="s">
        <v>3309</v>
      </c>
      <c r="H296" s="23" t="s">
        <v>3310</v>
      </c>
      <c r="I296" s="23" t="s">
        <v>10</v>
      </c>
      <c r="J296" s="23" t="s">
        <v>3311</v>
      </c>
      <c r="K296" s="23">
        <v>0</v>
      </c>
      <c r="L296" s="23" t="s">
        <v>5899</v>
      </c>
      <c r="M296" s="23" t="s">
        <v>11</v>
      </c>
      <c r="N296" s="23" t="s">
        <v>1775</v>
      </c>
      <c r="O296" s="23" t="s">
        <v>11</v>
      </c>
      <c r="P296" s="23" t="s">
        <v>11</v>
      </c>
      <c r="Q296" s="22" t="s">
        <v>1539</v>
      </c>
      <c r="R296" s="22" t="s">
        <v>20</v>
      </c>
      <c r="S296" s="22" t="s">
        <v>7021</v>
      </c>
      <c r="T296" s="22" t="s">
        <v>6308</v>
      </c>
      <c r="U296" s="22" t="s">
        <v>2490</v>
      </c>
      <c r="V296" s="22" t="s">
        <v>6296</v>
      </c>
      <c r="W296" s="22" t="s">
        <v>2490</v>
      </c>
      <c r="X296" s="22" t="s">
        <v>6296</v>
      </c>
      <c r="Y296" s="22">
        <v>3</v>
      </c>
      <c r="Z296" s="22">
        <v>6</v>
      </c>
      <c r="AA296" s="22" t="s">
        <v>11</v>
      </c>
      <c r="AB296" s="22">
        <v>1</v>
      </c>
      <c r="AC296" s="22" t="s">
        <v>87</v>
      </c>
      <c r="AD296" s="22" t="s">
        <v>7769</v>
      </c>
      <c r="AE296" s="22" t="s">
        <v>1579</v>
      </c>
      <c r="AF296" s="22" t="s">
        <v>7760</v>
      </c>
      <c r="AG296" s="22" t="s">
        <v>7761</v>
      </c>
    </row>
    <row r="297" spans="1:33">
      <c r="A297" s="23" t="s">
        <v>1623</v>
      </c>
      <c r="B297" s="23" t="s">
        <v>452</v>
      </c>
      <c r="C297" s="23" t="s">
        <v>1623</v>
      </c>
      <c r="D297" s="23" t="s">
        <v>6962</v>
      </c>
      <c r="E297" s="23" t="s">
        <v>5432</v>
      </c>
      <c r="F297" s="23" t="s">
        <v>5435</v>
      </c>
      <c r="G297" s="23" t="s">
        <v>3291</v>
      </c>
      <c r="H297" s="23" t="s">
        <v>3292</v>
      </c>
      <c r="I297" s="23" t="s">
        <v>13</v>
      </c>
      <c r="J297" s="23" t="s">
        <v>3293</v>
      </c>
      <c r="K297" s="23">
        <v>0</v>
      </c>
      <c r="L297" s="23" t="s">
        <v>5900</v>
      </c>
      <c r="M297" s="23" t="s">
        <v>11</v>
      </c>
      <c r="N297" s="23" t="s">
        <v>1651</v>
      </c>
      <c r="O297" s="23" t="s">
        <v>11</v>
      </c>
      <c r="P297" s="23" t="s">
        <v>11</v>
      </c>
      <c r="Q297" s="22" t="s">
        <v>1539</v>
      </c>
      <c r="R297" s="22" t="s">
        <v>21</v>
      </c>
      <c r="S297" s="22" t="s">
        <v>6962</v>
      </c>
      <c r="T297" s="22" t="s">
        <v>6299</v>
      </c>
      <c r="U297" s="22" t="s">
        <v>5569</v>
      </c>
      <c r="V297" s="22" t="s">
        <v>6815</v>
      </c>
      <c r="W297" s="22" t="s">
        <v>6815</v>
      </c>
      <c r="X297" s="22" t="s">
        <v>5569</v>
      </c>
      <c r="Y297" s="22">
        <v>6</v>
      </c>
      <c r="Z297" s="22">
        <v>6</v>
      </c>
      <c r="AA297" s="22" t="s">
        <v>11</v>
      </c>
      <c r="AB297" s="22">
        <v>1</v>
      </c>
      <c r="AC297" s="22" t="s">
        <v>96</v>
      </c>
      <c r="AD297" s="22" t="s">
        <v>7764</v>
      </c>
      <c r="AE297" s="22" t="s">
        <v>1579</v>
      </c>
      <c r="AF297" s="22" t="s">
        <v>7760</v>
      </c>
      <c r="AG297" s="22" t="s">
        <v>7761</v>
      </c>
    </row>
    <row r="298" spans="1:33">
      <c r="A298" s="23" t="s">
        <v>1623</v>
      </c>
      <c r="B298" s="23" t="s">
        <v>452</v>
      </c>
      <c r="C298" s="23" t="s">
        <v>1623</v>
      </c>
      <c r="D298" s="23" t="s">
        <v>6826</v>
      </c>
      <c r="E298" s="23" t="s">
        <v>5556</v>
      </c>
      <c r="F298" s="23" t="s">
        <v>5558</v>
      </c>
      <c r="G298" s="23" t="s">
        <v>3287</v>
      </c>
      <c r="H298" s="23" t="s">
        <v>3288</v>
      </c>
      <c r="I298" s="23" t="s">
        <v>14</v>
      </c>
      <c r="J298" s="23" t="s">
        <v>3289</v>
      </c>
      <c r="K298" s="23">
        <v>0</v>
      </c>
      <c r="L298" s="23" t="s">
        <v>5901</v>
      </c>
      <c r="M298" s="23" t="s">
        <v>11</v>
      </c>
      <c r="N298" s="23" t="s">
        <v>1651</v>
      </c>
      <c r="O298" s="23" t="s">
        <v>11</v>
      </c>
      <c r="P298" s="23" t="s">
        <v>11</v>
      </c>
      <c r="Q298" s="22" t="s">
        <v>1539</v>
      </c>
      <c r="R298" s="22" t="s">
        <v>20</v>
      </c>
      <c r="S298" s="22" t="s">
        <v>6826</v>
      </c>
      <c r="T298" s="22" t="s">
        <v>6337</v>
      </c>
      <c r="U298" s="22" t="s">
        <v>5569</v>
      </c>
      <c r="V298" s="22" t="s">
        <v>6815</v>
      </c>
      <c r="W298" s="22" t="s">
        <v>6815</v>
      </c>
      <c r="X298" s="22" t="s">
        <v>5569</v>
      </c>
      <c r="Y298" s="22">
        <v>6</v>
      </c>
      <c r="Z298" s="22">
        <v>6</v>
      </c>
      <c r="AA298" s="22" t="s">
        <v>11</v>
      </c>
      <c r="AB298" s="22">
        <v>1</v>
      </c>
      <c r="AC298" s="22" t="s">
        <v>90</v>
      </c>
      <c r="AD298" s="22" t="s">
        <v>7769</v>
      </c>
      <c r="AE298" s="22" t="s">
        <v>1579</v>
      </c>
      <c r="AF298" s="22" t="s">
        <v>7760</v>
      </c>
      <c r="AG298" s="22" t="s">
        <v>7761</v>
      </c>
    </row>
    <row r="299" spans="1:33">
      <c r="A299" s="23" t="s">
        <v>1623</v>
      </c>
      <c r="B299" s="23" t="s">
        <v>452</v>
      </c>
      <c r="C299" s="23" t="s">
        <v>1623</v>
      </c>
      <c r="D299" s="23" t="s">
        <v>6970</v>
      </c>
      <c r="E299" s="23" t="s">
        <v>5372</v>
      </c>
      <c r="F299" s="23" t="s">
        <v>5403</v>
      </c>
      <c r="G299" s="23" t="s">
        <v>3280</v>
      </c>
      <c r="H299" s="23" t="s">
        <v>3281</v>
      </c>
      <c r="I299" s="23" t="s">
        <v>16</v>
      </c>
      <c r="J299" s="23" t="s">
        <v>3282</v>
      </c>
      <c r="K299" s="23">
        <v>0</v>
      </c>
      <c r="L299" s="23" t="s">
        <v>5902</v>
      </c>
      <c r="M299" s="23" t="s">
        <v>11</v>
      </c>
      <c r="N299" s="23" t="s">
        <v>1633</v>
      </c>
      <c r="O299" s="23" t="s">
        <v>11</v>
      </c>
      <c r="P299" s="23" t="s">
        <v>11</v>
      </c>
      <c r="Q299" s="22" t="s">
        <v>1539</v>
      </c>
      <c r="R299" s="22" t="s">
        <v>842</v>
      </c>
      <c r="S299" s="22" t="s">
        <v>6970</v>
      </c>
      <c r="T299" s="22" t="s">
        <v>5579</v>
      </c>
      <c r="U299" s="22" t="s">
        <v>6295</v>
      </c>
      <c r="V299" s="22" t="s">
        <v>6296</v>
      </c>
      <c r="W299" s="22" t="s">
        <v>6296</v>
      </c>
      <c r="X299" s="22" t="s">
        <v>6295</v>
      </c>
      <c r="Y299" s="22">
        <v>7</v>
      </c>
      <c r="Z299" s="22">
        <v>7</v>
      </c>
      <c r="AA299" s="22" t="s">
        <v>11</v>
      </c>
      <c r="AB299" s="22">
        <v>1</v>
      </c>
      <c r="AC299" s="22" t="s">
        <v>85</v>
      </c>
      <c r="AD299" s="22" t="s">
        <v>7768</v>
      </c>
      <c r="AE299" s="22" t="s">
        <v>1579</v>
      </c>
      <c r="AF299" s="22" t="s">
        <v>7760</v>
      </c>
      <c r="AG299" s="22" t="s">
        <v>7761</v>
      </c>
    </row>
    <row r="300" spans="1:33">
      <c r="A300" s="23" t="s">
        <v>1623</v>
      </c>
      <c r="B300" s="23" t="s">
        <v>452</v>
      </c>
      <c r="C300" s="23" t="s">
        <v>1623</v>
      </c>
      <c r="D300" s="23" t="s">
        <v>6824</v>
      </c>
      <c r="E300" s="23" t="s">
        <v>5556</v>
      </c>
      <c r="F300" s="23" t="s">
        <v>5422</v>
      </c>
      <c r="G300" s="23" t="s">
        <v>3272</v>
      </c>
      <c r="H300" s="23" t="s">
        <v>3273</v>
      </c>
      <c r="I300" s="23" t="s">
        <v>14</v>
      </c>
      <c r="J300" s="23" t="s">
        <v>3274</v>
      </c>
      <c r="K300" s="23">
        <v>0</v>
      </c>
      <c r="L300" s="23" t="s">
        <v>5903</v>
      </c>
      <c r="M300" s="201" t="s">
        <v>11</v>
      </c>
      <c r="N300" s="23" t="s">
        <v>1670</v>
      </c>
      <c r="O300" s="23" t="s">
        <v>11</v>
      </c>
      <c r="P300" s="23" t="s">
        <v>11</v>
      </c>
      <c r="Q300" s="22" t="s">
        <v>1539</v>
      </c>
      <c r="R300" s="22" t="s">
        <v>21</v>
      </c>
      <c r="S300" s="22" t="s">
        <v>6824</v>
      </c>
      <c r="T300" s="22" t="s">
        <v>6299</v>
      </c>
      <c r="U300" s="22" t="s">
        <v>6320</v>
      </c>
      <c r="V300" s="22" t="s">
        <v>6815</v>
      </c>
      <c r="W300" s="22" t="s">
        <v>6320</v>
      </c>
      <c r="X300" s="22" t="s">
        <v>6815</v>
      </c>
      <c r="Y300" s="22">
        <v>3</v>
      </c>
      <c r="Z300" s="22">
        <v>6</v>
      </c>
      <c r="AA300" s="22" t="s">
        <v>7758</v>
      </c>
      <c r="AB300" s="22">
        <v>1</v>
      </c>
      <c r="AC300" s="22" t="s">
        <v>92</v>
      </c>
      <c r="AD300" s="22" t="s">
        <v>7769</v>
      </c>
      <c r="AE300" s="22" t="s">
        <v>1579</v>
      </c>
      <c r="AF300" s="22" t="s">
        <v>7760</v>
      </c>
      <c r="AG300" s="22" t="s">
        <v>7761</v>
      </c>
    </row>
    <row r="301" spans="1:33">
      <c r="A301" s="23" t="s">
        <v>1623</v>
      </c>
      <c r="B301" s="23" t="s">
        <v>5469</v>
      </c>
      <c r="C301" s="23" t="s">
        <v>1623</v>
      </c>
      <c r="D301" s="23" t="s">
        <v>47</v>
      </c>
      <c r="E301" s="23" t="s">
        <v>11</v>
      </c>
      <c r="F301" s="23" t="s">
        <v>11</v>
      </c>
      <c r="G301" s="23" t="s">
        <v>3272</v>
      </c>
      <c r="H301" s="23" t="s">
        <v>3273</v>
      </c>
      <c r="I301" s="23" t="s">
        <v>14</v>
      </c>
      <c r="J301" s="23" t="s">
        <v>3274</v>
      </c>
      <c r="K301" s="23">
        <v>0</v>
      </c>
      <c r="L301" s="23" t="s">
        <v>5904</v>
      </c>
      <c r="M301" s="23" t="s">
        <v>47</v>
      </c>
      <c r="N301" s="23" t="s">
        <v>1670</v>
      </c>
      <c r="O301" s="23" t="s">
        <v>11</v>
      </c>
      <c r="P301" s="23" t="s">
        <v>11</v>
      </c>
      <c r="Q301" s="22" t="s">
        <v>7762</v>
      </c>
      <c r="R301" s="22" t="s">
        <v>7762</v>
      </c>
      <c r="S301" s="22" t="s">
        <v>47</v>
      </c>
      <c r="T301" s="22" t="s">
        <v>11</v>
      </c>
      <c r="U301" s="22" t="s">
        <v>11</v>
      </c>
      <c r="V301" s="22" t="s">
        <v>11</v>
      </c>
      <c r="W301" s="22" t="s">
        <v>11</v>
      </c>
      <c r="X301" s="22" t="s">
        <v>11</v>
      </c>
      <c r="Y301" s="22">
        <v>0</v>
      </c>
      <c r="Z301" s="22">
        <v>0</v>
      </c>
      <c r="AA301" s="22" t="s">
        <v>7758</v>
      </c>
      <c r="AB301" s="22">
        <v>2</v>
      </c>
      <c r="AC301" s="22" t="s">
        <v>7775</v>
      </c>
      <c r="AD301" s="22" t="s">
        <v>11</v>
      </c>
      <c r="AE301" s="22" t="s">
        <v>5450</v>
      </c>
      <c r="AF301" s="22" t="s">
        <v>7760</v>
      </c>
      <c r="AG301" s="22" t="s">
        <v>7774</v>
      </c>
    </row>
    <row r="302" spans="1:33">
      <c r="A302" s="23" t="s">
        <v>1623</v>
      </c>
      <c r="B302" s="23" t="s">
        <v>461</v>
      </c>
      <c r="C302" s="23" t="s">
        <v>1623</v>
      </c>
      <c r="D302" s="23" t="s">
        <v>5524</v>
      </c>
      <c r="E302" s="23" t="s">
        <v>5491</v>
      </c>
      <c r="F302" s="23" t="s">
        <v>5525</v>
      </c>
      <c r="G302" s="23" t="s">
        <v>3268</v>
      </c>
      <c r="H302" s="23" t="s">
        <v>3269</v>
      </c>
      <c r="I302" s="23" t="s">
        <v>14</v>
      </c>
      <c r="J302" s="23" t="s">
        <v>3270</v>
      </c>
      <c r="K302" s="23">
        <v>0</v>
      </c>
      <c r="L302" s="23" t="s">
        <v>5905</v>
      </c>
      <c r="M302" s="23" t="s">
        <v>11</v>
      </c>
      <c r="N302" s="23" t="s">
        <v>3271</v>
      </c>
      <c r="O302" s="23" t="s">
        <v>11</v>
      </c>
      <c r="P302" s="23" t="s">
        <v>11</v>
      </c>
      <c r="Q302" s="22" t="s">
        <v>1539</v>
      </c>
      <c r="R302" s="22" t="s">
        <v>20</v>
      </c>
      <c r="S302" s="22" t="s">
        <v>5524</v>
      </c>
      <c r="T302" s="22" t="s">
        <v>6334</v>
      </c>
      <c r="U302" s="22" t="s">
        <v>5569</v>
      </c>
      <c r="V302" s="22" t="s">
        <v>7765</v>
      </c>
      <c r="W302" s="22" t="s">
        <v>7765</v>
      </c>
      <c r="X302" s="22" t="s">
        <v>5569</v>
      </c>
      <c r="Y302" s="22">
        <v>6</v>
      </c>
      <c r="Z302" s="22">
        <v>6</v>
      </c>
      <c r="AA302" s="22" t="s">
        <v>11</v>
      </c>
      <c r="AB302" s="22">
        <v>1</v>
      </c>
      <c r="AC302" s="22" t="s">
        <v>89</v>
      </c>
      <c r="AD302" s="22" t="s">
        <v>7766</v>
      </c>
      <c r="AE302" s="22" t="s">
        <v>5353</v>
      </c>
      <c r="AF302" s="22" t="s">
        <v>7760</v>
      </c>
      <c r="AG302" s="22" t="s">
        <v>7771</v>
      </c>
    </row>
    <row r="303" spans="1:33">
      <c r="A303" s="23" t="s">
        <v>1623</v>
      </c>
      <c r="B303" s="23" t="s">
        <v>452</v>
      </c>
      <c r="C303" s="23" t="s">
        <v>1623</v>
      </c>
      <c r="D303" s="23" t="s">
        <v>6935</v>
      </c>
      <c r="E303" s="23" t="s">
        <v>5372</v>
      </c>
      <c r="F303" s="23" t="s">
        <v>5406</v>
      </c>
      <c r="G303" s="23" t="s">
        <v>3266</v>
      </c>
      <c r="H303" s="23" t="s">
        <v>3267</v>
      </c>
      <c r="I303" s="23" t="s">
        <v>16</v>
      </c>
      <c r="J303" s="23" t="s">
        <v>2616</v>
      </c>
      <c r="K303" s="23">
        <v>0</v>
      </c>
      <c r="L303" s="23" t="s">
        <v>5906</v>
      </c>
      <c r="M303" s="201" t="s">
        <v>11</v>
      </c>
      <c r="N303" s="23" t="s">
        <v>1729</v>
      </c>
      <c r="O303" s="23" t="s">
        <v>11</v>
      </c>
      <c r="P303" s="23" t="s">
        <v>11</v>
      </c>
      <c r="Q303" s="22" t="s">
        <v>1539</v>
      </c>
      <c r="R303" s="22" t="s">
        <v>20</v>
      </c>
      <c r="S303" s="22" t="s">
        <v>6935</v>
      </c>
      <c r="T303" s="22" t="s">
        <v>6337</v>
      </c>
      <c r="U303" s="22" t="s">
        <v>6334</v>
      </c>
      <c r="V303" s="22" t="s">
        <v>6815</v>
      </c>
      <c r="W303" s="22" t="s">
        <v>6334</v>
      </c>
      <c r="X303" s="22" t="s">
        <v>6815</v>
      </c>
      <c r="Y303" s="22">
        <v>3</v>
      </c>
      <c r="Z303" s="22">
        <v>6</v>
      </c>
      <c r="AA303" s="22" t="s">
        <v>11</v>
      </c>
      <c r="AB303" s="22">
        <v>1</v>
      </c>
      <c r="AC303" s="22" t="s">
        <v>89</v>
      </c>
      <c r="AD303" s="22" t="s">
        <v>7768</v>
      </c>
      <c r="AE303" s="22" t="s">
        <v>1579</v>
      </c>
      <c r="AF303" s="22" t="s">
        <v>7760</v>
      </c>
      <c r="AG303" s="22" t="s">
        <v>7761</v>
      </c>
    </row>
    <row r="304" spans="1:33">
      <c r="A304" s="23" t="s">
        <v>1623</v>
      </c>
      <c r="B304" s="23" t="s">
        <v>452</v>
      </c>
      <c r="C304" s="23" t="s">
        <v>1623</v>
      </c>
      <c r="D304" s="23" t="s">
        <v>6803</v>
      </c>
      <c r="E304" s="23" t="s">
        <v>5377</v>
      </c>
      <c r="F304" s="23" t="s">
        <v>5439</v>
      </c>
      <c r="G304" s="23" t="s">
        <v>3260</v>
      </c>
      <c r="H304" s="23" t="s">
        <v>3261</v>
      </c>
      <c r="I304" s="23" t="s">
        <v>13</v>
      </c>
      <c r="J304" s="23" t="s">
        <v>3262</v>
      </c>
      <c r="K304" s="23">
        <v>0</v>
      </c>
      <c r="L304" s="23" t="s">
        <v>5907</v>
      </c>
      <c r="M304" s="23" t="s">
        <v>11</v>
      </c>
      <c r="N304" s="23" t="s">
        <v>1651</v>
      </c>
      <c r="O304" s="23" t="s">
        <v>11</v>
      </c>
      <c r="P304" s="23" t="s">
        <v>11</v>
      </c>
      <c r="Q304" s="22" t="s">
        <v>1539</v>
      </c>
      <c r="R304" s="22" t="s">
        <v>21</v>
      </c>
      <c r="S304" s="22" t="s">
        <v>6803</v>
      </c>
      <c r="T304" s="22" t="s">
        <v>5569</v>
      </c>
      <c r="U304" s="22" t="s">
        <v>6320</v>
      </c>
      <c r="V304" s="22" t="s">
        <v>7765</v>
      </c>
      <c r="W304" s="22" t="s">
        <v>7765</v>
      </c>
      <c r="X304" s="22" t="s">
        <v>6320</v>
      </c>
      <c r="Y304" s="22">
        <v>6</v>
      </c>
      <c r="Z304" s="22">
        <v>6</v>
      </c>
      <c r="AA304" s="22" t="s">
        <v>11</v>
      </c>
      <c r="AB304" s="22">
        <v>1</v>
      </c>
      <c r="AC304" s="22" t="s">
        <v>96</v>
      </c>
      <c r="AD304" s="22" t="s">
        <v>7759</v>
      </c>
      <c r="AE304" s="22" t="s">
        <v>1579</v>
      </c>
      <c r="AF304" s="22" t="s">
        <v>7760</v>
      </c>
      <c r="AG304" s="22" t="s">
        <v>7761</v>
      </c>
    </row>
    <row r="305" spans="1:33">
      <c r="A305" s="23" t="s">
        <v>1623</v>
      </c>
      <c r="B305" s="23" t="s">
        <v>452</v>
      </c>
      <c r="C305" s="23" t="s">
        <v>1623</v>
      </c>
      <c r="D305" s="23" t="s">
        <v>5399</v>
      </c>
      <c r="E305" s="23" t="s">
        <v>5372</v>
      </c>
      <c r="F305" s="23" t="s">
        <v>5400</v>
      </c>
      <c r="G305" s="23" t="s">
        <v>3256</v>
      </c>
      <c r="H305" s="23" t="s">
        <v>3257</v>
      </c>
      <c r="I305" s="23" t="s">
        <v>10</v>
      </c>
      <c r="J305" s="23" t="s">
        <v>3258</v>
      </c>
      <c r="K305" s="23">
        <v>0</v>
      </c>
      <c r="L305" s="23" t="s">
        <v>5908</v>
      </c>
      <c r="M305" s="205" t="s">
        <v>11</v>
      </c>
      <c r="N305" s="23" t="s">
        <v>3259</v>
      </c>
      <c r="O305" s="23" t="s">
        <v>11</v>
      </c>
      <c r="P305" s="23" t="s">
        <v>11</v>
      </c>
      <c r="Q305" s="22" t="s">
        <v>1539</v>
      </c>
      <c r="R305" s="22" t="s">
        <v>842</v>
      </c>
      <c r="S305" s="22" t="s">
        <v>5399</v>
      </c>
      <c r="T305" s="22" t="s">
        <v>5579</v>
      </c>
      <c r="U305" s="22" t="s">
        <v>7772</v>
      </c>
      <c r="V305" s="22" t="s">
        <v>6296</v>
      </c>
      <c r="W305" s="22" t="s">
        <v>6296</v>
      </c>
      <c r="X305" s="22" t="s">
        <v>7772</v>
      </c>
      <c r="Y305" s="22">
        <v>7</v>
      </c>
      <c r="Z305" s="22">
        <v>7</v>
      </c>
      <c r="AA305" s="22" t="s">
        <v>11</v>
      </c>
      <c r="AB305" s="22">
        <v>1</v>
      </c>
      <c r="AC305" s="22" t="s">
        <v>86</v>
      </c>
      <c r="AD305" s="22" t="s">
        <v>7768</v>
      </c>
      <c r="AE305" s="22" t="s">
        <v>1579</v>
      </c>
      <c r="AF305" s="22" t="s">
        <v>7760</v>
      </c>
      <c r="AG305" s="22" t="s">
        <v>7761</v>
      </c>
    </row>
    <row r="306" spans="1:33">
      <c r="A306" s="23" t="s">
        <v>1623</v>
      </c>
      <c r="B306" s="23" t="s">
        <v>452</v>
      </c>
      <c r="C306" s="23" t="s">
        <v>1623</v>
      </c>
      <c r="D306" s="23" t="s">
        <v>6980</v>
      </c>
      <c r="E306" s="23" t="s">
        <v>5432</v>
      </c>
      <c r="F306" s="23" t="s">
        <v>5553</v>
      </c>
      <c r="G306" s="23" t="s">
        <v>3248</v>
      </c>
      <c r="H306" s="23" t="s">
        <v>3249</v>
      </c>
      <c r="I306" s="23" t="s">
        <v>12</v>
      </c>
      <c r="J306" s="23" t="s">
        <v>3250</v>
      </c>
      <c r="K306" s="23">
        <v>0</v>
      </c>
      <c r="L306" s="23" t="s">
        <v>5909</v>
      </c>
      <c r="M306" s="23" t="s">
        <v>11</v>
      </c>
      <c r="N306" s="23" t="s">
        <v>3251</v>
      </c>
      <c r="O306" s="23" t="s">
        <v>11</v>
      </c>
      <c r="P306" s="23" t="s">
        <v>11</v>
      </c>
      <c r="Q306" s="22" t="s">
        <v>1539</v>
      </c>
      <c r="R306" s="22" t="s">
        <v>20</v>
      </c>
      <c r="S306" s="22" t="s">
        <v>6980</v>
      </c>
      <c r="T306" s="22" t="s">
        <v>5569</v>
      </c>
      <c r="U306" s="22" t="s">
        <v>6320</v>
      </c>
      <c r="V306" s="22" t="s">
        <v>6815</v>
      </c>
      <c r="W306" s="22" t="s">
        <v>6320</v>
      </c>
      <c r="X306" s="22" t="s">
        <v>6815</v>
      </c>
      <c r="Y306" s="22">
        <v>3</v>
      </c>
      <c r="Z306" s="22">
        <v>6</v>
      </c>
      <c r="AA306" s="22" t="s">
        <v>11</v>
      </c>
      <c r="AB306" s="22">
        <v>1</v>
      </c>
      <c r="AC306" s="22" t="s">
        <v>90</v>
      </c>
      <c r="AD306" s="22" t="s">
        <v>7764</v>
      </c>
      <c r="AE306" s="22" t="s">
        <v>1579</v>
      </c>
      <c r="AF306" s="22" t="s">
        <v>7760</v>
      </c>
      <c r="AG306" s="22" t="s">
        <v>7761</v>
      </c>
    </row>
    <row r="307" spans="1:33">
      <c r="A307" s="23" t="s">
        <v>1623</v>
      </c>
      <c r="B307" s="23" t="s">
        <v>452</v>
      </c>
      <c r="C307" s="23" t="s">
        <v>1623</v>
      </c>
      <c r="D307" s="23" t="s">
        <v>6962</v>
      </c>
      <c r="E307" s="23" t="s">
        <v>5432</v>
      </c>
      <c r="F307" s="23" t="s">
        <v>5435</v>
      </c>
      <c r="G307" s="23" t="s">
        <v>3245</v>
      </c>
      <c r="H307" s="23" t="s">
        <v>3246</v>
      </c>
      <c r="I307" s="23" t="s">
        <v>13</v>
      </c>
      <c r="J307" s="23" t="s">
        <v>3247</v>
      </c>
      <c r="K307" s="23">
        <v>0</v>
      </c>
      <c r="L307" s="23" t="s">
        <v>5910</v>
      </c>
      <c r="M307" s="23" t="s">
        <v>11</v>
      </c>
      <c r="N307" s="23" t="s">
        <v>1651</v>
      </c>
      <c r="O307" s="23" t="s">
        <v>11</v>
      </c>
      <c r="P307" s="23" t="s">
        <v>11</v>
      </c>
      <c r="Q307" s="22" t="s">
        <v>1539</v>
      </c>
      <c r="R307" s="22" t="s">
        <v>21</v>
      </c>
      <c r="S307" s="22" t="s">
        <v>6962</v>
      </c>
      <c r="T307" s="22" t="s">
        <v>6299</v>
      </c>
      <c r="U307" s="22" t="s">
        <v>5569</v>
      </c>
      <c r="V307" s="22" t="s">
        <v>6815</v>
      </c>
      <c r="W307" s="22" t="s">
        <v>6815</v>
      </c>
      <c r="X307" s="22" t="s">
        <v>5569</v>
      </c>
      <c r="Y307" s="22">
        <v>6</v>
      </c>
      <c r="Z307" s="22">
        <v>6</v>
      </c>
      <c r="AA307" s="22" t="s">
        <v>11</v>
      </c>
      <c r="AB307" s="22">
        <v>1</v>
      </c>
      <c r="AC307" s="22" t="s">
        <v>96</v>
      </c>
      <c r="AD307" s="22" t="s">
        <v>7764</v>
      </c>
      <c r="AE307" s="22" t="s">
        <v>1579</v>
      </c>
      <c r="AF307" s="22" t="s">
        <v>7760</v>
      </c>
      <c r="AG307" s="22" t="s">
        <v>7761</v>
      </c>
    </row>
    <row r="308" spans="1:33">
      <c r="A308" s="23" t="s">
        <v>1623</v>
      </c>
      <c r="B308" s="23" t="s">
        <v>452</v>
      </c>
      <c r="C308" s="23" t="s">
        <v>1623</v>
      </c>
      <c r="D308" s="23" t="s">
        <v>5549</v>
      </c>
      <c r="E308" s="23" t="s">
        <v>5432</v>
      </c>
      <c r="F308" s="23" t="s">
        <v>5550</v>
      </c>
      <c r="G308" s="23" t="s">
        <v>3238</v>
      </c>
      <c r="H308" s="23" t="s">
        <v>3239</v>
      </c>
      <c r="I308" s="23" t="s">
        <v>15</v>
      </c>
      <c r="J308" s="23" t="s">
        <v>3240</v>
      </c>
      <c r="K308" s="23">
        <v>0</v>
      </c>
      <c r="L308" s="23" t="s">
        <v>5911</v>
      </c>
      <c r="M308" s="23" t="s">
        <v>11</v>
      </c>
      <c r="N308" s="23" t="s">
        <v>1775</v>
      </c>
      <c r="O308" s="23" t="s">
        <v>11</v>
      </c>
      <c r="P308" s="23" t="s">
        <v>11</v>
      </c>
      <c r="Q308" s="22" t="s">
        <v>1539</v>
      </c>
      <c r="R308" s="22" t="s">
        <v>21</v>
      </c>
      <c r="S308" s="22" t="s">
        <v>5549</v>
      </c>
      <c r="T308" s="22" t="s">
        <v>6337</v>
      </c>
      <c r="U308" s="22" t="s">
        <v>6334</v>
      </c>
      <c r="V308" s="22" t="s">
        <v>7765</v>
      </c>
      <c r="W308" s="22" t="s">
        <v>6334</v>
      </c>
      <c r="X308" s="22" t="s">
        <v>7765</v>
      </c>
      <c r="Y308" s="22">
        <v>3</v>
      </c>
      <c r="Z308" s="22">
        <v>6</v>
      </c>
      <c r="AA308" s="22" t="s">
        <v>11</v>
      </c>
      <c r="AB308" s="22">
        <v>1</v>
      </c>
      <c r="AC308" s="22" t="s">
        <v>97</v>
      </c>
      <c r="AD308" s="22" t="s">
        <v>7764</v>
      </c>
      <c r="AE308" s="22" t="s">
        <v>1579</v>
      </c>
      <c r="AF308" s="22" t="s">
        <v>7760</v>
      </c>
      <c r="AG308" s="22" t="s">
        <v>7761</v>
      </c>
    </row>
    <row r="309" spans="1:33">
      <c r="A309" s="23" t="s">
        <v>1623</v>
      </c>
      <c r="B309" s="23" t="s">
        <v>5348</v>
      </c>
      <c r="C309" s="23" t="s">
        <v>1623</v>
      </c>
      <c r="D309" s="23" t="s">
        <v>1578</v>
      </c>
      <c r="E309" s="23" t="s">
        <v>11</v>
      </c>
      <c r="F309" s="23" t="s">
        <v>11</v>
      </c>
      <c r="G309" s="23" t="s">
        <v>3233</v>
      </c>
      <c r="H309" s="23" t="s">
        <v>3234</v>
      </c>
      <c r="I309" s="23" t="s">
        <v>17</v>
      </c>
      <c r="J309" s="23" t="s">
        <v>3235</v>
      </c>
      <c r="K309" s="23">
        <v>0</v>
      </c>
      <c r="L309" s="23" t="s">
        <v>5912</v>
      </c>
      <c r="M309" s="23" t="s">
        <v>11</v>
      </c>
      <c r="N309" s="23" t="s">
        <v>3236</v>
      </c>
      <c r="O309" s="23" t="s">
        <v>11</v>
      </c>
      <c r="P309" s="23" t="s">
        <v>11</v>
      </c>
      <c r="Q309" s="22" t="s">
        <v>1578</v>
      </c>
      <c r="R309" s="22" t="s">
        <v>1578</v>
      </c>
      <c r="S309" s="22" t="s">
        <v>1578</v>
      </c>
      <c r="T309" s="22" t="s">
        <v>11</v>
      </c>
      <c r="U309" s="22" t="s">
        <v>11</v>
      </c>
      <c r="V309" s="22" t="s">
        <v>11</v>
      </c>
      <c r="W309" s="22" t="s">
        <v>11</v>
      </c>
      <c r="X309" s="22" t="s">
        <v>11</v>
      </c>
      <c r="Y309" s="22">
        <v>0</v>
      </c>
      <c r="Z309" s="22">
        <v>0</v>
      </c>
      <c r="AA309" s="22" t="s">
        <v>11</v>
      </c>
      <c r="AB309" s="22">
        <v>1</v>
      </c>
      <c r="AC309" s="22" t="s">
        <v>1578</v>
      </c>
      <c r="AD309" s="22" t="s">
        <v>11</v>
      </c>
      <c r="AE309" s="22" t="s">
        <v>11</v>
      </c>
      <c r="AF309" s="22" t="s">
        <v>7770</v>
      </c>
      <c r="AG309" s="22" t="s">
        <v>7770</v>
      </c>
    </row>
    <row r="310" spans="1:33">
      <c r="A310" s="23" t="s">
        <v>1623</v>
      </c>
      <c r="B310" s="23" t="s">
        <v>452</v>
      </c>
      <c r="C310" s="23" t="s">
        <v>1623</v>
      </c>
      <c r="D310" s="23" t="s">
        <v>6820</v>
      </c>
      <c r="E310" s="23" t="s">
        <v>5372</v>
      </c>
      <c r="F310" s="23" t="s">
        <v>5422</v>
      </c>
      <c r="G310" s="23" t="s">
        <v>3230</v>
      </c>
      <c r="H310" s="23" t="s">
        <v>3231</v>
      </c>
      <c r="I310" s="23" t="s">
        <v>12</v>
      </c>
      <c r="J310" s="23" t="s">
        <v>3232</v>
      </c>
      <c r="K310" s="23">
        <v>0</v>
      </c>
      <c r="L310" s="23" t="s">
        <v>5913</v>
      </c>
      <c r="M310" s="205" t="s">
        <v>11</v>
      </c>
      <c r="N310" s="23" t="s">
        <v>1651</v>
      </c>
      <c r="O310" s="23" t="s">
        <v>11</v>
      </c>
      <c r="P310" s="23" t="s">
        <v>11</v>
      </c>
      <c r="Q310" s="22" t="s">
        <v>1539</v>
      </c>
      <c r="R310" s="22" t="s">
        <v>21</v>
      </c>
      <c r="S310" s="22" t="s">
        <v>6820</v>
      </c>
      <c r="T310" s="22" t="s">
        <v>6299</v>
      </c>
      <c r="U310" s="22" t="s">
        <v>6320</v>
      </c>
      <c r="V310" s="22" t="s">
        <v>6815</v>
      </c>
      <c r="W310" s="22" t="s">
        <v>6320</v>
      </c>
      <c r="X310" s="22" t="s">
        <v>6815</v>
      </c>
      <c r="Y310" s="22">
        <v>3</v>
      </c>
      <c r="Z310" s="22">
        <v>6</v>
      </c>
      <c r="AA310" s="22" t="s">
        <v>11</v>
      </c>
      <c r="AB310" s="22">
        <v>1</v>
      </c>
      <c r="AC310" s="22" t="s">
        <v>93</v>
      </c>
      <c r="AD310" s="22" t="s">
        <v>7768</v>
      </c>
      <c r="AE310" s="22" t="s">
        <v>1579</v>
      </c>
      <c r="AF310" s="22" t="s">
        <v>7760</v>
      </c>
      <c r="AG310" s="22" t="s">
        <v>7761</v>
      </c>
    </row>
    <row r="311" spans="1:33">
      <c r="A311" s="23" t="s">
        <v>1623</v>
      </c>
      <c r="B311" s="23" t="s">
        <v>452</v>
      </c>
      <c r="C311" s="23" t="s">
        <v>1623</v>
      </c>
      <c r="D311" s="23" t="s">
        <v>5402</v>
      </c>
      <c r="E311" s="23" t="s">
        <v>5367</v>
      </c>
      <c r="F311" s="23" t="s">
        <v>5403</v>
      </c>
      <c r="G311" s="23" t="s">
        <v>3228</v>
      </c>
      <c r="H311" s="23" t="s">
        <v>3229</v>
      </c>
      <c r="I311" s="23" t="s">
        <v>16</v>
      </c>
      <c r="J311" s="23" t="s">
        <v>2149</v>
      </c>
      <c r="K311" s="23">
        <v>0</v>
      </c>
      <c r="L311" s="23" t="s">
        <v>5914</v>
      </c>
      <c r="M311" s="23" t="s">
        <v>11</v>
      </c>
      <c r="N311" s="23" t="s">
        <v>1651</v>
      </c>
      <c r="O311" s="23" t="s">
        <v>11</v>
      </c>
      <c r="P311" s="23" t="s">
        <v>11</v>
      </c>
      <c r="Q311" s="22" t="s">
        <v>1539</v>
      </c>
      <c r="R311" s="22" t="s">
        <v>842</v>
      </c>
      <c r="S311" s="22" t="s">
        <v>5402</v>
      </c>
      <c r="T311" s="22" t="s">
        <v>5579</v>
      </c>
      <c r="U311" s="22" t="s">
        <v>6295</v>
      </c>
      <c r="V311" s="22" t="s">
        <v>6296</v>
      </c>
      <c r="W311" s="22" t="s">
        <v>6296</v>
      </c>
      <c r="X311" s="22" t="s">
        <v>6295</v>
      </c>
      <c r="Y311" s="22">
        <v>7</v>
      </c>
      <c r="Z311" s="22">
        <v>7</v>
      </c>
      <c r="AA311" s="22" t="s">
        <v>11</v>
      </c>
      <c r="AB311" s="22">
        <v>1</v>
      </c>
      <c r="AC311" s="22" t="s">
        <v>65</v>
      </c>
      <c r="AD311" s="22" t="s">
        <v>7764</v>
      </c>
      <c r="AE311" s="22" t="s">
        <v>1579</v>
      </c>
      <c r="AF311" s="22" t="s">
        <v>7760</v>
      </c>
      <c r="AG311" s="22" t="s">
        <v>7761</v>
      </c>
    </row>
    <row r="312" spans="1:33">
      <c r="A312" s="23" t="s">
        <v>1623</v>
      </c>
      <c r="B312" s="23" t="s">
        <v>461</v>
      </c>
      <c r="C312" s="23" t="s">
        <v>1623</v>
      </c>
      <c r="D312" s="23" t="s">
        <v>7017</v>
      </c>
      <c r="E312" s="23" t="s">
        <v>5357</v>
      </c>
      <c r="F312" s="23" t="s">
        <v>7661</v>
      </c>
      <c r="G312" s="23" t="s">
        <v>3225</v>
      </c>
      <c r="H312" s="23" t="s">
        <v>3226</v>
      </c>
      <c r="I312" s="23" t="s">
        <v>16</v>
      </c>
      <c r="J312" s="23" t="s">
        <v>3227</v>
      </c>
      <c r="K312" s="23">
        <v>0</v>
      </c>
      <c r="L312" s="23" t="s">
        <v>5915</v>
      </c>
      <c r="M312" s="23" t="s">
        <v>11</v>
      </c>
      <c r="N312" s="23" t="s">
        <v>1775</v>
      </c>
      <c r="O312" s="23" t="s">
        <v>11</v>
      </c>
      <c r="P312" s="23" t="s">
        <v>11</v>
      </c>
      <c r="Q312" s="22" t="s">
        <v>1539</v>
      </c>
      <c r="R312" s="22" t="s">
        <v>842</v>
      </c>
      <c r="S312" s="22" t="s">
        <v>7017</v>
      </c>
      <c r="T312" s="22" t="s">
        <v>6295</v>
      </c>
      <c r="U312" s="22" t="s">
        <v>2490</v>
      </c>
      <c r="V312" s="22" t="s">
        <v>6296</v>
      </c>
      <c r="W312" s="22" t="s">
        <v>6296</v>
      </c>
      <c r="X312" s="22" t="s">
        <v>2490</v>
      </c>
      <c r="Y312" s="22">
        <v>7</v>
      </c>
      <c r="Z312" s="22">
        <v>7</v>
      </c>
      <c r="AA312" s="22" t="s">
        <v>11</v>
      </c>
      <c r="AB312" s="22">
        <v>1</v>
      </c>
      <c r="AC312" s="22" t="s">
        <v>86</v>
      </c>
      <c r="AD312" s="22" t="s">
        <v>7780</v>
      </c>
      <c r="AE312" s="22" t="s">
        <v>5353</v>
      </c>
      <c r="AF312" s="22" t="s">
        <v>7760</v>
      </c>
      <c r="AG312" s="22" t="s">
        <v>7771</v>
      </c>
    </row>
    <row r="313" spans="1:33">
      <c r="A313" s="23" t="s">
        <v>1623</v>
      </c>
      <c r="B313" s="23" t="s">
        <v>461</v>
      </c>
      <c r="C313" s="23" t="s">
        <v>1623</v>
      </c>
      <c r="D313" s="23" t="s">
        <v>6789</v>
      </c>
      <c r="E313" s="23" t="s">
        <v>5593</v>
      </c>
      <c r="F313" s="23" t="s">
        <v>7650</v>
      </c>
      <c r="G313" s="23" t="s">
        <v>3222</v>
      </c>
      <c r="H313" s="23" t="s">
        <v>3223</v>
      </c>
      <c r="I313" s="23" t="s">
        <v>14</v>
      </c>
      <c r="J313" s="23" t="s">
        <v>3224</v>
      </c>
      <c r="K313" s="23">
        <v>0</v>
      </c>
      <c r="L313" s="23" t="s">
        <v>5916</v>
      </c>
      <c r="M313" s="205" t="s">
        <v>11</v>
      </c>
      <c r="N313" s="23" t="s">
        <v>1670</v>
      </c>
      <c r="O313" s="23" t="s">
        <v>11</v>
      </c>
      <c r="P313" s="23" t="s">
        <v>11</v>
      </c>
      <c r="Q313" s="22" t="s">
        <v>1539</v>
      </c>
      <c r="R313" s="22" t="s">
        <v>20</v>
      </c>
      <c r="S313" s="22" t="s">
        <v>6789</v>
      </c>
      <c r="T313" s="22" t="s">
        <v>6320</v>
      </c>
      <c r="U313" s="22" t="s">
        <v>6354</v>
      </c>
      <c r="V313" s="22" t="s">
        <v>7765</v>
      </c>
      <c r="W313" s="22" t="s">
        <v>7765</v>
      </c>
      <c r="X313" s="22" t="s">
        <v>6354</v>
      </c>
      <c r="Y313" s="22">
        <v>6</v>
      </c>
      <c r="Z313" s="22">
        <v>6</v>
      </c>
      <c r="AA313" s="22" t="s">
        <v>11</v>
      </c>
      <c r="AB313" s="22">
        <v>1</v>
      </c>
      <c r="AC313" s="22" t="s">
        <v>91</v>
      </c>
      <c r="AD313" s="22" t="s">
        <v>7766</v>
      </c>
      <c r="AE313" s="22" t="s">
        <v>5353</v>
      </c>
      <c r="AF313" s="22" t="s">
        <v>7760</v>
      </c>
      <c r="AG313" s="22" t="s">
        <v>7771</v>
      </c>
    </row>
    <row r="314" spans="1:33">
      <c r="A314" s="23" t="s">
        <v>1623</v>
      </c>
      <c r="B314" s="23" t="s">
        <v>452</v>
      </c>
      <c r="C314" s="23" t="s">
        <v>1623</v>
      </c>
      <c r="D314" s="23" t="s">
        <v>6811</v>
      </c>
      <c r="E314" s="23" t="s">
        <v>5377</v>
      </c>
      <c r="F314" s="23" t="s">
        <v>5550</v>
      </c>
      <c r="G314" s="23" t="s">
        <v>3219</v>
      </c>
      <c r="H314" s="23" t="s">
        <v>3220</v>
      </c>
      <c r="I314" s="23" t="s">
        <v>14</v>
      </c>
      <c r="J314" s="23" t="s">
        <v>3221</v>
      </c>
      <c r="K314" s="23">
        <v>0</v>
      </c>
      <c r="L314" s="23" t="s">
        <v>5917</v>
      </c>
      <c r="M314" s="23" t="s">
        <v>11</v>
      </c>
      <c r="N314" s="23" t="s">
        <v>1768</v>
      </c>
      <c r="O314" s="23" t="s">
        <v>11</v>
      </c>
      <c r="P314" s="23" t="s">
        <v>11</v>
      </c>
      <c r="Q314" s="22" t="s">
        <v>1539</v>
      </c>
      <c r="R314" s="22" t="s">
        <v>21</v>
      </c>
      <c r="S314" s="22" t="s">
        <v>6811</v>
      </c>
      <c r="T314" s="22" t="s">
        <v>6337</v>
      </c>
      <c r="U314" s="22" t="s">
        <v>6334</v>
      </c>
      <c r="V314" s="22" t="s">
        <v>7765</v>
      </c>
      <c r="W314" s="22" t="s">
        <v>6334</v>
      </c>
      <c r="X314" s="22" t="s">
        <v>7765</v>
      </c>
      <c r="Y314" s="22">
        <v>3</v>
      </c>
      <c r="Z314" s="22">
        <v>6</v>
      </c>
      <c r="AA314" s="22" t="s">
        <v>11</v>
      </c>
      <c r="AB314" s="22">
        <v>1</v>
      </c>
      <c r="AC314" s="22" t="s">
        <v>92</v>
      </c>
      <c r="AD314" s="22" t="s">
        <v>7759</v>
      </c>
      <c r="AE314" s="22" t="s">
        <v>1579</v>
      </c>
      <c r="AF314" s="22" t="s">
        <v>7760</v>
      </c>
      <c r="AG314" s="22" t="s">
        <v>7761</v>
      </c>
    </row>
    <row r="315" spans="1:33">
      <c r="A315" s="23" t="s">
        <v>1623</v>
      </c>
      <c r="B315" s="23" t="s">
        <v>452</v>
      </c>
      <c r="C315" s="23" t="s">
        <v>1623</v>
      </c>
      <c r="D315" s="23" t="s">
        <v>5380</v>
      </c>
      <c r="E315" s="23" t="s">
        <v>5367</v>
      </c>
      <c r="F315" s="23" t="s">
        <v>5381</v>
      </c>
      <c r="G315" s="23" t="s">
        <v>3207</v>
      </c>
      <c r="H315" s="23" t="s">
        <v>3208</v>
      </c>
      <c r="I315" s="23" t="s">
        <v>16</v>
      </c>
      <c r="J315" s="23" t="s">
        <v>3209</v>
      </c>
      <c r="K315" s="23">
        <v>0</v>
      </c>
      <c r="L315" s="23" t="s">
        <v>5918</v>
      </c>
      <c r="M315" s="23" t="s">
        <v>11</v>
      </c>
      <c r="N315" s="23" t="s">
        <v>1670</v>
      </c>
      <c r="O315" s="23" t="s">
        <v>11</v>
      </c>
      <c r="P315" s="23" t="s">
        <v>11</v>
      </c>
      <c r="Q315" s="22" t="s">
        <v>1539</v>
      </c>
      <c r="R315" s="22" t="s">
        <v>842</v>
      </c>
      <c r="S315" s="22" t="s">
        <v>5380</v>
      </c>
      <c r="T315" s="22" t="s">
        <v>2490</v>
      </c>
      <c r="U315" s="22" t="s">
        <v>6346</v>
      </c>
      <c r="V315" s="22" t="s">
        <v>6296</v>
      </c>
      <c r="W315" s="22" t="s">
        <v>6296</v>
      </c>
      <c r="X315" s="22" t="s">
        <v>6346</v>
      </c>
      <c r="Y315" s="22">
        <v>7</v>
      </c>
      <c r="Z315" s="22">
        <v>7</v>
      </c>
      <c r="AA315" s="22" t="s">
        <v>11</v>
      </c>
      <c r="AB315" s="22">
        <v>1</v>
      </c>
      <c r="AC315" s="22" t="s">
        <v>83</v>
      </c>
      <c r="AD315" s="22" t="s">
        <v>7764</v>
      </c>
      <c r="AE315" s="22" t="s">
        <v>1579</v>
      </c>
      <c r="AF315" s="22" t="s">
        <v>7760</v>
      </c>
      <c r="AG315" s="22" t="s">
        <v>7761</v>
      </c>
    </row>
    <row r="316" spans="1:33">
      <c r="A316" s="23" t="s">
        <v>1623</v>
      </c>
      <c r="B316" s="23" t="s">
        <v>459</v>
      </c>
      <c r="C316" s="23" t="s">
        <v>1623</v>
      </c>
      <c r="D316" s="23" t="s">
        <v>7662</v>
      </c>
      <c r="E316" s="23" t="s">
        <v>5461</v>
      </c>
      <c r="F316" s="23" t="s">
        <v>5460</v>
      </c>
      <c r="G316" s="23" t="s">
        <v>3196</v>
      </c>
      <c r="H316" s="23" t="s">
        <v>3197</v>
      </c>
      <c r="I316" s="23" t="s">
        <v>14</v>
      </c>
      <c r="J316" s="23" t="s">
        <v>3198</v>
      </c>
      <c r="K316" s="23">
        <v>0</v>
      </c>
      <c r="L316" s="23" t="s">
        <v>5919</v>
      </c>
      <c r="M316" s="23" t="s">
        <v>11</v>
      </c>
      <c r="N316" s="23" t="s">
        <v>1651</v>
      </c>
      <c r="O316" s="23" t="s">
        <v>11</v>
      </c>
      <c r="P316" s="23" t="s">
        <v>11</v>
      </c>
      <c r="Q316" s="22" t="s">
        <v>1539</v>
      </c>
      <c r="R316" s="22" t="s">
        <v>842</v>
      </c>
      <c r="S316" s="22" t="s">
        <v>7662</v>
      </c>
      <c r="T316" s="22" t="s">
        <v>5579</v>
      </c>
      <c r="U316" s="22" t="s">
        <v>11</v>
      </c>
      <c r="V316" s="22" t="s">
        <v>6352</v>
      </c>
      <c r="W316" s="22" t="s">
        <v>6352</v>
      </c>
      <c r="X316" s="22" t="s">
        <v>11</v>
      </c>
      <c r="Y316" s="22">
        <v>6</v>
      </c>
      <c r="Z316" s="22">
        <v>6</v>
      </c>
      <c r="AA316" s="22" t="s">
        <v>11</v>
      </c>
      <c r="AB316" s="22">
        <v>1</v>
      </c>
      <c r="AC316" s="22" t="s">
        <v>65</v>
      </c>
      <c r="AD316" s="22" t="s">
        <v>7773</v>
      </c>
      <c r="AE316" s="22" t="s">
        <v>5450</v>
      </c>
      <c r="AF316" s="22" t="s">
        <v>7760</v>
      </c>
      <c r="AG316" s="22" t="s">
        <v>7774</v>
      </c>
    </row>
    <row r="317" spans="1:33">
      <c r="A317" s="23" t="s">
        <v>1623</v>
      </c>
      <c r="B317" s="23" t="s">
        <v>461</v>
      </c>
      <c r="C317" s="23" t="s">
        <v>1623</v>
      </c>
      <c r="D317" s="23" t="s">
        <v>6797</v>
      </c>
      <c r="E317" s="23" t="s">
        <v>5491</v>
      </c>
      <c r="F317" s="23" t="s">
        <v>5515</v>
      </c>
      <c r="G317" s="23" t="s">
        <v>3189</v>
      </c>
      <c r="H317" s="23" t="s">
        <v>3190</v>
      </c>
      <c r="I317" s="23" t="s">
        <v>14</v>
      </c>
      <c r="J317" s="23" t="s">
        <v>3191</v>
      </c>
      <c r="K317" s="23">
        <v>0</v>
      </c>
      <c r="L317" s="23" t="s">
        <v>5920</v>
      </c>
      <c r="M317" s="205" t="s">
        <v>11</v>
      </c>
      <c r="N317" s="23" t="s">
        <v>1775</v>
      </c>
      <c r="O317" s="23" t="s">
        <v>11</v>
      </c>
      <c r="P317" s="23" t="s">
        <v>11</v>
      </c>
      <c r="Q317" s="22" t="s">
        <v>1539</v>
      </c>
      <c r="R317" s="22" t="s">
        <v>20</v>
      </c>
      <c r="S317" s="22" t="s">
        <v>6797</v>
      </c>
      <c r="T317" s="22" t="s">
        <v>6334</v>
      </c>
      <c r="U317" s="22" t="s">
        <v>6337</v>
      </c>
      <c r="V317" s="22" t="s">
        <v>7765</v>
      </c>
      <c r="W317" s="22" t="s">
        <v>7765</v>
      </c>
      <c r="X317" s="22" t="s">
        <v>6337</v>
      </c>
      <c r="Y317" s="22">
        <v>6</v>
      </c>
      <c r="Z317" s="22">
        <v>6</v>
      </c>
      <c r="AA317" s="22" t="s">
        <v>11</v>
      </c>
      <c r="AB317" s="22">
        <v>1</v>
      </c>
      <c r="AC317" s="22" t="s">
        <v>90</v>
      </c>
      <c r="AD317" s="22" t="s">
        <v>7766</v>
      </c>
      <c r="AE317" s="22" t="s">
        <v>5353</v>
      </c>
      <c r="AF317" s="22" t="s">
        <v>7760</v>
      </c>
      <c r="AG317" s="22" t="s">
        <v>7771</v>
      </c>
    </row>
    <row r="318" spans="1:33">
      <c r="A318" s="23" t="s">
        <v>1623</v>
      </c>
      <c r="B318" s="23" t="s">
        <v>452</v>
      </c>
      <c r="C318" s="23" t="s">
        <v>1623</v>
      </c>
      <c r="D318" s="23" t="s">
        <v>6820</v>
      </c>
      <c r="E318" s="23" t="s">
        <v>5372</v>
      </c>
      <c r="F318" s="23" t="s">
        <v>5422</v>
      </c>
      <c r="G318" s="23" t="s">
        <v>3172</v>
      </c>
      <c r="H318" s="23" t="s">
        <v>3173</v>
      </c>
      <c r="I318" s="23" t="s">
        <v>12</v>
      </c>
      <c r="J318" s="23" t="s">
        <v>3174</v>
      </c>
      <c r="K318" s="23">
        <v>0</v>
      </c>
      <c r="L318" s="23" t="s">
        <v>5921</v>
      </c>
      <c r="M318" s="23" t="s">
        <v>11</v>
      </c>
      <c r="N318" s="23" t="s">
        <v>1651</v>
      </c>
      <c r="O318" s="23" t="s">
        <v>11</v>
      </c>
      <c r="P318" s="23" t="s">
        <v>11</v>
      </c>
      <c r="Q318" s="22" t="s">
        <v>1539</v>
      </c>
      <c r="R318" s="22" t="s">
        <v>21</v>
      </c>
      <c r="S318" s="22" t="s">
        <v>6820</v>
      </c>
      <c r="T318" s="22" t="s">
        <v>6299</v>
      </c>
      <c r="U318" s="22" t="s">
        <v>6320</v>
      </c>
      <c r="V318" s="22" t="s">
        <v>6815</v>
      </c>
      <c r="W318" s="22" t="s">
        <v>6320</v>
      </c>
      <c r="X318" s="22" t="s">
        <v>6815</v>
      </c>
      <c r="Y318" s="22">
        <v>3</v>
      </c>
      <c r="Z318" s="22">
        <v>6</v>
      </c>
      <c r="AA318" s="22" t="s">
        <v>11</v>
      </c>
      <c r="AB318" s="22">
        <v>1</v>
      </c>
      <c r="AC318" s="22" t="s">
        <v>93</v>
      </c>
      <c r="AD318" s="22" t="s">
        <v>7768</v>
      </c>
      <c r="AE318" s="22" t="s">
        <v>1579</v>
      </c>
      <c r="AF318" s="22" t="s">
        <v>7760</v>
      </c>
      <c r="AG318" s="22" t="s">
        <v>7761</v>
      </c>
    </row>
    <row r="319" spans="1:33">
      <c r="A319" s="23" t="s">
        <v>1623</v>
      </c>
      <c r="B319" s="23" t="s">
        <v>461</v>
      </c>
      <c r="C319" s="23" t="s">
        <v>1623</v>
      </c>
      <c r="D319" s="23" t="s">
        <v>5489</v>
      </c>
      <c r="E319" s="23" t="s">
        <v>5491</v>
      </c>
      <c r="F319" s="23" t="s">
        <v>5490</v>
      </c>
      <c r="G319" s="23" t="s">
        <v>3165</v>
      </c>
      <c r="H319" s="23" t="s">
        <v>3166</v>
      </c>
      <c r="I319" s="23" t="s">
        <v>16</v>
      </c>
      <c r="J319" s="23" t="s">
        <v>3167</v>
      </c>
      <c r="K319" s="23">
        <v>0</v>
      </c>
      <c r="L319" s="23" t="s">
        <v>5922</v>
      </c>
      <c r="M319" s="23" t="s">
        <v>11</v>
      </c>
      <c r="N319" s="23" t="s">
        <v>1651</v>
      </c>
      <c r="O319" s="23" t="s">
        <v>11</v>
      </c>
      <c r="P319" s="23" t="s">
        <v>11</v>
      </c>
      <c r="Q319" s="22" t="s">
        <v>1539</v>
      </c>
      <c r="R319" s="22" t="s">
        <v>842</v>
      </c>
      <c r="S319" s="22" t="s">
        <v>5489</v>
      </c>
      <c r="T319" s="22" t="s">
        <v>2490</v>
      </c>
      <c r="U319" s="22" t="s">
        <v>5579</v>
      </c>
      <c r="V319" s="22" t="s">
        <v>6352</v>
      </c>
      <c r="W319" s="22" t="s">
        <v>5579</v>
      </c>
      <c r="X319" s="22" t="s">
        <v>6352</v>
      </c>
      <c r="Y319" s="22">
        <v>3</v>
      </c>
      <c r="Z319" s="22">
        <v>6</v>
      </c>
      <c r="AA319" s="22" t="s">
        <v>11</v>
      </c>
      <c r="AB319" s="22">
        <v>1</v>
      </c>
      <c r="AC319" s="22" t="s">
        <v>82</v>
      </c>
      <c r="AD319" s="22" t="s">
        <v>7766</v>
      </c>
      <c r="AE319" s="22" t="s">
        <v>5353</v>
      </c>
      <c r="AF319" s="22" t="s">
        <v>7760</v>
      </c>
      <c r="AG319" s="22" t="s">
        <v>7771</v>
      </c>
    </row>
    <row r="320" spans="1:33">
      <c r="A320" s="23" t="s">
        <v>1623</v>
      </c>
      <c r="B320" s="23" t="s">
        <v>464</v>
      </c>
      <c r="C320" s="23" t="s">
        <v>1623</v>
      </c>
      <c r="D320" s="23" t="s">
        <v>7023</v>
      </c>
      <c r="E320" s="23" t="s">
        <v>5564</v>
      </c>
      <c r="F320" s="23" t="s">
        <v>5563</v>
      </c>
      <c r="G320" s="23" t="s">
        <v>3163</v>
      </c>
      <c r="H320" s="23" t="s">
        <v>3164</v>
      </c>
      <c r="I320" s="23" t="s">
        <v>1544</v>
      </c>
      <c r="J320" s="23" t="s">
        <v>2239</v>
      </c>
      <c r="K320" s="23">
        <v>0</v>
      </c>
      <c r="L320" s="23" t="s">
        <v>5923</v>
      </c>
      <c r="M320" s="23" t="s">
        <v>11</v>
      </c>
      <c r="N320" s="23" t="s">
        <v>1651</v>
      </c>
      <c r="O320" s="23" t="s">
        <v>11</v>
      </c>
      <c r="P320" s="23" t="s">
        <v>11</v>
      </c>
      <c r="Q320" s="22" t="s">
        <v>1539</v>
      </c>
      <c r="R320" s="22" t="s">
        <v>841</v>
      </c>
      <c r="S320" s="22" t="s">
        <v>7023</v>
      </c>
      <c r="T320" s="22" t="s">
        <v>6295</v>
      </c>
      <c r="U320" s="22" t="s">
        <v>11</v>
      </c>
      <c r="V320" s="22" t="s">
        <v>6296</v>
      </c>
      <c r="W320" s="22" t="s">
        <v>6296</v>
      </c>
      <c r="X320" s="22" t="s">
        <v>11</v>
      </c>
      <c r="Y320" s="22">
        <v>7</v>
      </c>
      <c r="Z320" s="22">
        <v>7</v>
      </c>
      <c r="AA320" s="22" t="s">
        <v>11</v>
      </c>
      <c r="AB320" s="22">
        <v>1</v>
      </c>
      <c r="AC320" s="22" t="s">
        <v>79</v>
      </c>
      <c r="AD320" s="22" t="s">
        <v>7768</v>
      </c>
      <c r="AE320" s="22" t="s">
        <v>5450</v>
      </c>
      <c r="AF320" s="22" t="s">
        <v>7767</v>
      </c>
      <c r="AG320" s="22" t="s">
        <v>7767</v>
      </c>
    </row>
    <row r="321" spans="1:33">
      <c r="A321" s="23" t="s">
        <v>1623</v>
      </c>
      <c r="B321" s="23" t="s">
        <v>452</v>
      </c>
      <c r="C321" s="23" t="s">
        <v>1623</v>
      </c>
      <c r="D321" s="23" t="s">
        <v>5393</v>
      </c>
      <c r="E321" s="23" t="s">
        <v>5377</v>
      </c>
      <c r="F321" s="23" t="s">
        <v>5394</v>
      </c>
      <c r="G321" s="23" t="s">
        <v>3160</v>
      </c>
      <c r="H321" s="23" t="s">
        <v>3161</v>
      </c>
      <c r="I321" s="23" t="s">
        <v>16</v>
      </c>
      <c r="J321" s="23" t="s">
        <v>3150</v>
      </c>
      <c r="K321" s="23">
        <v>0</v>
      </c>
      <c r="L321" s="23" t="s">
        <v>5924</v>
      </c>
      <c r="M321" s="23" t="s">
        <v>11</v>
      </c>
      <c r="N321" s="23" t="s">
        <v>1633</v>
      </c>
      <c r="O321" s="23" t="s">
        <v>11</v>
      </c>
      <c r="P321" s="23" t="s">
        <v>11</v>
      </c>
      <c r="Q321" s="22" t="s">
        <v>1539</v>
      </c>
      <c r="R321" s="22" t="s">
        <v>842</v>
      </c>
      <c r="S321" s="22" t="s">
        <v>5393</v>
      </c>
      <c r="T321" s="22" t="s">
        <v>6331</v>
      </c>
      <c r="U321" s="22" t="s">
        <v>2490</v>
      </c>
      <c r="V321" s="22" t="s">
        <v>6296</v>
      </c>
      <c r="W321" s="22" t="s">
        <v>2490</v>
      </c>
      <c r="X321" s="22" t="s">
        <v>6296</v>
      </c>
      <c r="Y321" s="22">
        <v>3</v>
      </c>
      <c r="Z321" s="22">
        <v>6</v>
      </c>
      <c r="AA321" s="22" t="s">
        <v>11</v>
      </c>
      <c r="AB321" s="22">
        <v>1</v>
      </c>
      <c r="AC321" s="22" t="s">
        <v>65</v>
      </c>
      <c r="AD321" s="22" t="s">
        <v>7759</v>
      </c>
      <c r="AE321" s="22" t="s">
        <v>1579</v>
      </c>
      <c r="AF321" s="22" t="s">
        <v>7760</v>
      </c>
      <c r="AG321" s="22" t="s">
        <v>7761</v>
      </c>
    </row>
    <row r="322" spans="1:33">
      <c r="A322" s="23" t="s">
        <v>1623</v>
      </c>
      <c r="B322" s="23" t="s">
        <v>5632</v>
      </c>
      <c r="C322" s="23" t="s">
        <v>1623</v>
      </c>
      <c r="D322" s="23" t="s">
        <v>6973</v>
      </c>
      <c r="E322" s="23" t="s">
        <v>5491</v>
      </c>
      <c r="F322" s="23" t="s">
        <v>7656</v>
      </c>
      <c r="G322" s="23" t="s">
        <v>3154</v>
      </c>
      <c r="H322" s="23" t="s">
        <v>3155</v>
      </c>
      <c r="I322" s="23" t="s">
        <v>10</v>
      </c>
      <c r="J322" s="23" t="s">
        <v>3156</v>
      </c>
      <c r="K322" s="23">
        <v>0</v>
      </c>
      <c r="L322" s="23" t="s">
        <v>7014</v>
      </c>
      <c r="M322" s="23" t="s">
        <v>11</v>
      </c>
      <c r="N322" s="23" t="s">
        <v>1651</v>
      </c>
      <c r="O322" s="23" t="s">
        <v>11</v>
      </c>
      <c r="P322" s="23" t="s">
        <v>11</v>
      </c>
      <c r="Q322" s="22" t="s">
        <v>1539</v>
      </c>
      <c r="R322" s="22" t="s">
        <v>842</v>
      </c>
      <c r="S322" s="22" t="s">
        <v>6973</v>
      </c>
      <c r="T322" s="22" t="s">
        <v>6308</v>
      </c>
      <c r="U322" s="22" t="s">
        <v>6295</v>
      </c>
      <c r="V322" s="22" t="s">
        <v>6296</v>
      </c>
      <c r="W322" s="22" t="s">
        <v>6295</v>
      </c>
      <c r="X322" s="22" t="s">
        <v>6296</v>
      </c>
      <c r="Y322" s="22">
        <v>3</v>
      </c>
      <c r="Z322" s="22">
        <v>6</v>
      </c>
      <c r="AA322" s="22" t="s">
        <v>11</v>
      </c>
      <c r="AB322" s="22">
        <v>1</v>
      </c>
      <c r="AC322" s="22" t="s">
        <v>86</v>
      </c>
      <c r="AD322" s="22" t="s">
        <v>7766</v>
      </c>
      <c r="AE322" s="22" t="s">
        <v>5353</v>
      </c>
      <c r="AF322" s="22" t="s">
        <v>7760</v>
      </c>
      <c r="AG322" s="22" t="s">
        <v>7771</v>
      </c>
    </row>
    <row r="323" spans="1:33">
      <c r="A323" s="23" t="s">
        <v>1623</v>
      </c>
      <c r="B323" s="23" t="s">
        <v>452</v>
      </c>
      <c r="C323" s="23" t="s">
        <v>1623</v>
      </c>
      <c r="D323" s="23" t="s">
        <v>5552</v>
      </c>
      <c r="E323" s="23" t="s">
        <v>5372</v>
      </c>
      <c r="F323" s="23" t="s">
        <v>5553</v>
      </c>
      <c r="G323" s="23" t="s">
        <v>3151</v>
      </c>
      <c r="H323" s="23" t="s">
        <v>3152</v>
      </c>
      <c r="I323" s="23" t="s">
        <v>13</v>
      </c>
      <c r="J323" s="23" t="s">
        <v>3153</v>
      </c>
      <c r="K323" s="23">
        <v>0</v>
      </c>
      <c r="L323" s="23" t="s">
        <v>5925</v>
      </c>
      <c r="M323" s="205" t="s">
        <v>11</v>
      </c>
      <c r="N323" s="23" t="s">
        <v>1775</v>
      </c>
      <c r="O323" s="23" t="s">
        <v>11</v>
      </c>
      <c r="P323" s="23" t="s">
        <v>11</v>
      </c>
      <c r="Q323" s="22" t="s">
        <v>1539</v>
      </c>
      <c r="R323" s="22" t="s">
        <v>20</v>
      </c>
      <c r="S323" s="22" t="s">
        <v>5552</v>
      </c>
      <c r="T323" s="22" t="s">
        <v>5569</v>
      </c>
      <c r="U323" s="22" t="s">
        <v>6320</v>
      </c>
      <c r="V323" s="22" t="s">
        <v>6815</v>
      </c>
      <c r="W323" s="22" t="s">
        <v>6320</v>
      </c>
      <c r="X323" s="22" t="s">
        <v>6815</v>
      </c>
      <c r="Y323" s="22">
        <v>3</v>
      </c>
      <c r="Z323" s="22">
        <v>6</v>
      </c>
      <c r="AA323" s="22" t="s">
        <v>11</v>
      </c>
      <c r="AB323" s="22">
        <v>1</v>
      </c>
      <c r="AC323" s="22" t="s">
        <v>91</v>
      </c>
      <c r="AD323" s="22" t="s">
        <v>7768</v>
      </c>
      <c r="AE323" s="22" t="s">
        <v>1579</v>
      </c>
      <c r="AF323" s="22" t="s">
        <v>7760</v>
      </c>
      <c r="AG323" s="22" t="s">
        <v>7761</v>
      </c>
    </row>
    <row r="324" spans="1:33">
      <c r="A324" s="23" t="s">
        <v>1623</v>
      </c>
      <c r="B324" s="23" t="s">
        <v>461</v>
      </c>
      <c r="C324" s="23" t="s">
        <v>1623</v>
      </c>
      <c r="D324" s="23" t="s">
        <v>5520</v>
      </c>
      <c r="E324" s="23" t="s">
        <v>5491</v>
      </c>
      <c r="F324" s="23" t="s">
        <v>5521</v>
      </c>
      <c r="G324" s="23" t="s">
        <v>3141</v>
      </c>
      <c r="H324" s="23" t="s">
        <v>3142</v>
      </c>
      <c r="I324" s="23" t="s">
        <v>16</v>
      </c>
      <c r="J324" s="23" t="s">
        <v>3143</v>
      </c>
      <c r="K324" s="23">
        <v>0</v>
      </c>
      <c r="L324" s="23" t="s">
        <v>5926</v>
      </c>
      <c r="M324" s="23" t="s">
        <v>11</v>
      </c>
      <c r="N324" s="23" t="s">
        <v>1651</v>
      </c>
      <c r="O324" s="23" t="s">
        <v>11</v>
      </c>
      <c r="P324" s="23" t="s">
        <v>11</v>
      </c>
      <c r="Q324" s="22" t="s">
        <v>1539</v>
      </c>
      <c r="R324" s="22" t="s">
        <v>20</v>
      </c>
      <c r="S324" s="22" t="s">
        <v>5520</v>
      </c>
      <c r="T324" s="22" t="s">
        <v>6295</v>
      </c>
      <c r="U324" s="22" t="s">
        <v>6346</v>
      </c>
      <c r="V324" s="22" t="s">
        <v>6352</v>
      </c>
      <c r="W324" s="22" t="s">
        <v>6346</v>
      </c>
      <c r="X324" s="22" t="s">
        <v>6352</v>
      </c>
      <c r="Y324" s="22">
        <v>3</v>
      </c>
      <c r="Z324" s="22">
        <v>6</v>
      </c>
      <c r="AA324" s="22" t="s">
        <v>11</v>
      </c>
      <c r="AB324" s="22">
        <v>1</v>
      </c>
      <c r="AC324" s="22" t="s">
        <v>87</v>
      </c>
      <c r="AD324" s="22" t="s">
        <v>7766</v>
      </c>
      <c r="AE324" s="22" t="s">
        <v>5353</v>
      </c>
      <c r="AF324" s="22" t="s">
        <v>7760</v>
      </c>
      <c r="AG324" s="22" t="s">
        <v>7771</v>
      </c>
    </row>
    <row r="325" spans="1:33">
      <c r="A325" s="23" t="s">
        <v>1623</v>
      </c>
      <c r="B325" s="23" t="s">
        <v>452</v>
      </c>
      <c r="C325" s="23" t="s">
        <v>1623</v>
      </c>
      <c r="D325" s="23" t="s">
        <v>5549</v>
      </c>
      <c r="E325" s="23" t="s">
        <v>5432</v>
      </c>
      <c r="F325" s="23" t="s">
        <v>5550</v>
      </c>
      <c r="G325" s="23" t="s">
        <v>3131</v>
      </c>
      <c r="H325" s="23" t="s">
        <v>3132</v>
      </c>
      <c r="I325" s="23" t="s">
        <v>15</v>
      </c>
      <c r="J325" s="23" t="s">
        <v>2104</v>
      </c>
      <c r="K325" s="23">
        <v>0</v>
      </c>
      <c r="L325" s="23" t="s">
        <v>5927</v>
      </c>
      <c r="M325" s="205" t="s">
        <v>11</v>
      </c>
      <c r="N325" s="23" t="s">
        <v>1775</v>
      </c>
      <c r="O325" s="23" t="s">
        <v>11</v>
      </c>
      <c r="P325" s="23" t="s">
        <v>11</v>
      </c>
      <c r="Q325" s="22" t="s">
        <v>1539</v>
      </c>
      <c r="R325" s="22" t="s">
        <v>21</v>
      </c>
      <c r="S325" s="22" t="s">
        <v>5549</v>
      </c>
      <c r="T325" s="22" t="s">
        <v>6337</v>
      </c>
      <c r="U325" s="22" t="s">
        <v>6334</v>
      </c>
      <c r="V325" s="22" t="s">
        <v>7765</v>
      </c>
      <c r="W325" s="22" t="s">
        <v>6334</v>
      </c>
      <c r="X325" s="22" t="s">
        <v>7765</v>
      </c>
      <c r="Y325" s="22">
        <v>3</v>
      </c>
      <c r="Z325" s="22">
        <v>6</v>
      </c>
      <c r="AA325" s="22" t="s">
        <v>11</v>
      </c>
      <c r="AB325" s="22">
        <v>1</v>
      </c>
      <c r="AC325" s="22" t="s">
        <v>97</v>
      </c>
      <c r="AD325" s="22" t="s">
        <v>7764</v>
      </c>
      <c r="AE325" s="22" t="s">
        <v>1579</v>
      </c>
      <c r="AF325" s="22" t="s">
        <v>7760</v>
      </c>
      <c r="AG325" s="22" t="s">
        <v>7761</v>
      </c>
    </row>
    <row r="326" spans="1:33">
      <c r="A326" s="23" t="s">
        <v>1623</v>
      </c>
      <c r="B326" s="23" t="s">
        <v>5632</v>
      </c>
      <c r="C326" s="23" t="s">
        <v>1623</v>
      </c>
      <c r="D326" s="23" t="s">
        <v>6973</v>
      </c>
      <c r="E326" s="23" t="s">
        <v>5491</v>
      </c>
      <c r="F326" s="23" t="s">
        <v>7656</v>
      </c>
      <c r="G326" s="23" t="s">
        <v>3124</v>
      </c>
      <c r="H326" s="23" t="s">
        <v>3125</v>
      </c>
      <c r="I326" s="23" t="s">
        <v>10</v>
      </c>
      <c r="J326" s="23" t="s">
        <v>3126</v>
      </c>
      <c r="K326" s="23">
        <v>0</v>
      </c>
      <c r="L326" s="23" t="s">
        <v>7032</v>
      </c>
      <c r="M326" s="23" t="s">
        <v>11</v>
      </c>
      <c r="N326" s="23" t="s">
        <v>1651</v>
      </c>
      <c r="O326" s="23" t="s">
        <v>11</v>
      </c>
      <c r="P326" s="23" t="s">
        <v>11</v>
      </c>
      <c r="Q326" s="22" t="s">
        <v>1539</v>
      </c>
      <c r="R326" s="22" t="s">
        <v>842</v>
      </c>
      <c r="S326" s="22" t="s">
        <v>6973</v>
      </c>
      <c r="T326" s="22" t="s">
        <v>6308</v>
      </c>
      <c r="U326" s="22" t="s">
        <v>6295</v>
      </c>
      <c r="V326" s="22" t="s">
        <v>6296</v>
      </c>
      <c r="W326" s="22" t="s">
        <v>6295</v>
      </c>
      <c r="X326" s="22" t="s">
        <v>6296</v>
      </c>
      <c r="Y326" s="22">
        <v>3</v>
      </c>
      <c r="Z326" s="22">
        <v>6</v>
      </c>
      <c r="AA326" s="22" t="s">
        <v>11</v>
      </c>
      <c r="AB326" s="22">
        <v>1</v>
      </c>
      <c r="AC326" s="22" t="s">
        <v>86</v>
      </c>
      <c r="AD326" s="22" t="s">
        <v>7766</v>
      </c>
      <c r="AE326" s="22" t="s">
        <v>5353</v>
      </c>
      <c r="AF326" s="22" t="s">
        <v>7760</v>
      </c>
      <c r="AG326" s="22" t="s">
        <v>7771</v>
      </c>
    </row>
    <row r="327" spans="1:33">
      <c r="A327" s="23" t="s">
        <v>1623</v>
      </c>
      <c r="B327" s="23" t="s">
        <v>452</v>
      </c>
      <c r="C327" s="23" t="s">
        <v>1623</v>
      </c>
      <c r="D327" s="23" t="s">
        <v>6811</v>
      </c>
      <c r="E327" s="23" t="s">
        <v>5377</v>
      </c>
      <c r="F327" s="23" t="s">
        <v>5550</v>
      </c>
      <c r="G327" s="23" t="s">
        <v>3108</v>
      </c>
      <c r="H327" s="23" t="s">
        <v>3109</v>
      </c>
      <c r="I327" s="23" t="s">
        <v>14</v>
      </c>
      <c r="J327" s="23" t="s">
        <v>3110</v>
      </c>
      <c r="K327" s="23">
        <v>0</v>
      </c>
      <c r="L327" s="23" t="s">
        <v>5928</v>
      </c>
      <c r="M327" s="23" t="s">
        <v>11</v>
      </c>
      <c r="N327" s="23" t="s">
        <v>1661</v>
      </c>
      <c r="O327" s="23" t="s">
        <v>11</v>
      </c>
      <c r="P327" s="23" t="s">
        <v>11</v>
      </c>
      <c r="Q327" s="22" t="s">
        <v>1539</v>
      </c>
      <c r="R327" s="22" t="s">
        <v>21</v>
      </c>
      <c r="S327" s="22" t="s">
        <v>6811</v>
      </c>
      <c r="T327" s="22" t="s">
        <v>6337</v>
      </c>
      <c r="U327" s="22" t="s">
        <v>6334</v>
      </c>
      <c r="V327" s="22" t="s">
        <v>7765</v>
      </c>
      <c r="W327" s="22" t="s">
        <v>6334</v>
      </c>
      <c r="X327" s="22" t="s">
        <v>7765</v>
      </c>
      <c r="Y327" s="22">
        <v>3</v>
      </c>
      <c r="Z327" s="22">
        <v>6</v>
      </c>
      <c r="AA327" s="22" t="s">
        <v>11</v>
      </c>
      <c r="AB327" s="22">
        <v>1</v>
      </c>
      <c r="AC327" s="22" t="s">
        <v>92</v>
      </c>
      <c r="AD327" s="22" t="s">
        <v>7759</v>
      </c>
      <c r="AE327" s="22" t="s">
        <v>1579</v>
      </c>
      <c r="AF327" s="22" t="s">
        <v>7760</v>
      </c>
      <c r="AG327" s="22" t="s">
        <v>7761</v>
      </c>
    </row>
    <row r="328" spans="1:33">
      <c r="A328" s="23" t="s">
        <v>1623</v>
      </c>
      <c r="B328" s="23" t="s">
        <v>464</v>
      </c>
      <c r="C328" s="23" t="s">
        <v>1623</v>
      </c>
      <c r="D328" s="23" t="s">
        <v>7023</v>
      </c>
      <c r="E328" s="23" t="s">
        <v>5564</v>
      </c>
      <c r="F328" s="23" t="s">
        <v>5563</v>
      </c>
      <c r="G328" s="23" t="s">
        <v>3105</v>
      </c>
      <c r="H328" s="23" t="s">
        <v>3106</v>
      </c>
      <c r="I328" s="23" t="s">
        <v>1544</v>
      </c>
      <c r="J328" s="23" t="s">
        <v>1767</v>
      </c>
      <c r="K328" s="23">
        <v>0</v>
      </c>
      <c r="L328" s="23" t="s">
        <v>5929</v>
      </c>
      <c r="M328" s="23" t="s">
        <v>11</v>
      </c>
      <c r="N328" s="23" t="s">
        <v>2071</v>
      </c>
      <c r="O328" s="23" t="s">
        <v>11</v>
      </c>
      <c r="P328" s="23" t="s">
        <v>11</v>
      </c>
      <c r="Q328" s="22" t="s">
        <v>1539</v>
      </c>
      <c r="R328" s="22" t="s">
        <v>841</v>
      </c>
      <c r="S328" s="22" t="s">
        <v>7023</v>
      </c>
      <c r="T328" s="22" t="s">
        <v>6295</v>
      </c>
      <c r="U328" s="22" t="s">
        <v>11</v>
      </c>
      <c r="V328" s="22" t="s">
        <v>6296</v>
      </c>
      <c r="W328" s="22" t="s">
        <v>6296</v>
      </c>
      <c r="X328" s="22" t="s">
        <v>11</v>
      </c>
      <c r="Y328" s="22">
        <v>7</v>
      </c>
      <c r="Z328" s="22">
        <v>7</v>
      </c>
      <c r="AA328" s="22" t="s">
        <v>11</v>
      </c>
      <c r="AB328" s="22">
        <v>1</v>
      </c>
      <c r="AC328" s="22" t="s">
        <v>79</v>
      </c>
      <c r="AD328" s="22" t="s">
        <v>7768</v>
      </c>
      <c r="AE328" s="22" t="s">
        <v>5450</v>
      </c>
      <c r="AF328" s="22" t="s">
        <v>7767</v>
      </c>
      <c r="AG328" s="22" t="s">
        <v>7767</v>
      </c>
    </row>
    <row r="329" spans="1:33">
      <c r="A329" s="23" t="s">
        <v>1623</v>
      </c>
      <c r="B329" s="23" t="s">
        <v>452</v>
      </c>
      <c r="C329" s="23" t="s">
        <v>1623</v>
      </c>
      <c r="D329" s="23" t="s">
        <v>6804</v>
      </c>
      <c r="E329" s="23" t="s">
        <v>5377</v>
      </c>
      <c r="F329" s="23" t="s">
        <v>5515</v>
      </c>
      <c r="G329" s="23" t="s">
        <v>3093</v>
      </c>
      <c r="H329" s="23" t="s">
        <v>3094</v>
      </c>
      <c r="I329" s="23" t="s">
        <v>12</v>
      </c>
      <c r="J329" s="23" t="s">
        <v>3095</v>
      </c>
      <c r="K329" s="23">
        <v>0</v>
      </c>
      <c r="L329" s="23" t="s">
        <v>5930</v>
      </c>
      <c r="M329" s="23" t="s">
        <v>11</v>
      </c>
      <c r="N329" s="23" t="s">
        <v>1729</v>
      </c>
      <c r="O329" s="23" t="s">
        <v>11</v>
      </c>
      <c r="P329" s="23" t="s">
        <v>11</v>
      </c>
      <c r="Q329" s="22" t="s">
        <v>1539</v>
      </c>
      <c r="R329" s="22" t="s">
        <v>21</v>
      </c>
      <c r="S329" s="22" t="s">
        <v>6804</v>
      </c>
      <c r="T329" s="22" t="s">
        <v>6334</v>
      </c>
      <c r="U329" s="22" t="s">
        <v>6337</v>
      </c>
      <c r="V329" s="22" t="s">
        <v>7765</v>
      </c>
      <c r="W329" s="22" t="s">
        <v>7765</v>
      </c>
      <c r="X329" s="22" t="s">
        <v>6337</v>
      </c>
      <c r="Y329" s="22">
        <v>6</v>
      </c>
      <c r="Z329" s="22">
        <v>6</v>
      </c>
      <c r="AA329" s="22" t="s">
        <v>11</v>
      </c>
      <c r="AB329" s="22">
        <v>1</v>
      </c>
      <c r="AC329" s="22" t="s">
        <v>92</v>
      </c>
      <c r="AD329" s="22" t="s">
        <v>7759</v>
      </c>
      <c r="AE329" s="22" t="s">
        <v>1579</v>
      </c>
      <c r="AF329" s="22" t="s">
        <v>7760</v>
      </c>
      <c r="AG329" s="22" t="s">
        <v>7761</v>
      </c>
    </row>
    <row r="330" spans="1:33">
      <c r="A330" s="23" t="s">
        <v>1623</v>
      </c>
      <c r="B330" s="23" t="s">
        <v>452</v>
      </c>
      <c r="C330" s="23" t="s">
        <v>1623</v>
      </c>
      <c r="D330" s="23" t="s">
        <v>6826</v>
      </c>
      <c r="E330" s="23" t="s">
        <v>5556</v>
      </c>
      <c r="F330" s="23" t="s">
        <v>5558</v>
      </c>
      <c r="G330" s="23" t="s">
        <v>3086</v>
      </c>
      <c r="H330" s="23" t="s">
        <v>3087</v>
      </c>
      <c r="I330" s="23" t="s">
        <v>14</v>
      </c>
      <c r="J330" s="23" t="s">
        <v>3088</v>
      </c>
      <c r="K330" s="23">
        <v>0</v>
      </c>
      <c r="L330" s="23" t="s">
        <v>5931</v>
      </c>
      <c r="M330" s="23" t="s">
        <v>11</v>
      </c>
      <c r="N330" s="23" t="s">
        <v>1651</v>
      </c>
      <c r="O330" s="23" t="s">
        <v>11</v>
      </c>
      <c r="P330" s="23" t="s">
        <v>11</v>
      </c>
      <c r="Q330" s="22" t="s">
        <v>1539</v>
      </c>
      <c r="R330" s="22" t="s">
        <v>20</v>
      </c>
      <c r="S330" s="22" t="s">
        <v>6826</v>
      </c>
      <c r="T330" s="22" t="s">
        <v>6337</v>
      </c>
      <c r="U330" s="22" t="s">
        <v>5569</v>
      </c>
      <c r="V330" s="22" t="s">
        <v>6815</v>
      </c>
      <c r="W330" s="22" t="s">
        <v>6815</v>
      </c>
      <c r="X330" s="22" t="s">
        <v>5569</v>
      </c>
      <c r="Y330" s="22">
        <v>6</v>
      </c>
      <c r="Z330" s="22">
        <v>6</v>
      </c>
      <c r="AA330" s="22" t="s">
        <v>11</v>
      </c>
      <c r="AB330" s="22">
        <v>1</v>
      </c>
      <c r="AC330" s="22" t="s">
        <v>90</v>
      </c>
      <c r="AD330" s="22" t="s">
        <v>7769</v>
      </c>
      <c r="AE330" s="22" t="s">
        <v>1579</v>
      </c>
      <c r="AF330" s="22" t="s">
        <v>7760</v>
      </c>
      <c r="AG330" s="22" t="s">
        <v>7761</v>
      </c>
    </row>
    <row r="331" spans="1:33">
      <c r="A331" s="23" t="s">
        <v>1623</v>
      </c>
      <c r="B331" s="23" t="s">
        <v>452</v>
      </c>
      <c r="C331" s="23" t="s">
        <v>1623</v>
      </c>
      <c r="D331" s="23" t="s">
        <v>6816</v>
      </c>
      <c r="E331" s="23" t="s">
        <v>5432</v>
      </c>
      <c r="F331" s="23" t="s">
        <v>5598</v>
      </c>
      <c r="G331" s="23" t="s">
        <v>3084</v>
      </c>
      <c r="H331" s="23" t="s">
        <v>3085</v>
      </c>
      <c r="I331" s="23" t="s">
        <v>10</v>
      </c>
      <c r="J331" s="23" t="s">
        <v>1915</v>
      </c>
      <c r="K331" s="23">
        <v>0</v>
      </c>
      <c r="L331" s="23" t="s">
        <v>5932</v>
      </c>
      <c r="M331" s="23" t="s">
        <v>11</v>
      </c>
      <c r="N331" s="23" t="s">
        <v>1661</v>
      </c>
      <c r="O331" s="23" t="s">
        <v>11</v>
      </c>
      <c r="P331" s="23" t="s">
        <v>11</v>
      </c>
      <c r="Q331" s="22" t="s">
        <v>1539</v>
      </c>
      <c r="R331" s="22" t="s">
        <v>21</v>
      </c>
      <c r="S331" s="22" t="s">
        <v>6816</v>
      </c>
      <c r="T331" s="22" t="s">
        <v>6334</v>
      </c>
      <c r="U331" s="22" t="s">
        <v>6299</v>
      </c>
      <c r="V331" s="22" t="s">
        <v>6815</v>
      </c>
      <c r="W331" s="22" t="s">
        <v>6299</v>
      </c>
      <c r="X331" s="22" t="s">
        <v>6815</v>
      </c>
      <c r="Y331" s="22">
        <v>3</v>
      </c>
      <c r="Z331" s="22">
        <v>6</v>
      </c>
      <c r="AA331" s="22" t="s">
        <v>11</v>
      </c>
      <c r="AB331" s="22">
        <v>1</v>
      </c>
      <c r="AC331" s="22" t="s">
        <v>92</v>
      </c>
      <c r="AD331" s="22" t="s">
        <v>7764</v>
      </c>
      <c r="AE331" s="22" t="s">
        <v>1579</v>
      </c>
      <c r="AF331" s="22" t="s">
        <v>7760</v>
      </c>
      <c r="AG331" s="22" t="s">
        <v>7761</v>
      </c>
    </row>
    <row r="332" spans="1:33">
      <c r="A332" s="23" t="s">
        <v>1623</v>
      </c>
      <c r="B332" s="23" t="s">
        <v>452</v>
      </c>
      <c r="C332" s="23" t="s">
        <v>1623</v>
      </c>
      <c r="D332" s="23" t="s">
        <v>7007</v>
      </c>
      <c r="E332" s="23" t="s">
        <v>5625</v>
      </c>
      <c r="F332" s="23" t="s">
        <v>5403</v>
      </c>
      <c r="G332" s="23" t="s">
        <v>3081</v>
      </c>
      <c r="H332" s="23" t="s">
        <v>3082</v>
      </c>
      <c r="I332" s="23" t="s">
        <v>10</v>
      </c>
      <c r="J332" s="23" t="s">
        <v>3083</v>
      </c>
      <c r="K332" s="23">
        <v>0</v>
      </c>
      <c r="L332" s="23" t="s">
        <v>7010</v>
      </c>
      <c r="M332" s="23" t="s">
        <v>11</v>
      </c>
      <c r="N332" s="23" t="s">
        <v>1633</v>
      </c>
      <c r="O332" s="23" t="s">
        <v>11</v>
      </c>
      <c r="P332" s="23" t="s">
        <v>11</v>
      </c>
      <c r="Q332" s="22" t="s">
        <v>1539</v>
      </c>
      <c r="R332" s="22" t="s">
        <v>842</v>
      </c>
      <c r="S332" s="22" t="s">
        <v>7007</v>
      </c>
      <c r="T332" s="22" t="s">
        <v>5579</v>
      </c>
      <c r="U332" s="22" t="s">
        <v>6295</v>
      </c>
      <c r="V332" s="22" t="s">
        <v>6296</v>
      </c>
      <c r="W332" s="22" t="s">
        <v>6296</v>
      </c>
      <c r="X332" s="22" t="s">
        <v>6295</v>
      </c>
      <c r="Y332" s="22">
        <v>7</v>
      </c>
      <c r="Z332" s="22">
        <v>7</v>
      </c>
      <c r="AA332" s="22" t="s">
        <v>11</v>
      </c>
      <c r="AB332" s="22">
        <v>1</v>
      </c>
      <c r="AC332" s="22" t="s">
        <v>65</v>
      </c>
      <c r="AD332" s="22" t="s">
        <v>7766</v>
      </c>
      <c r="AE332" s="22" t="s">
        <v>1579</v>
      </c>
      <c r="AF332" s="22" t="s">
        <v>7760</v>
      </c>
      <c r="AG332" s="22" t="s">
        <v>889</v>
      </c>
    </row>
    <row r="333" spans="1:33">
      <c r="A333" s="23" t="s">
        <v>1623</v>
      </c>
      <c r="B333" s="23" t="s">
        <v>452</v>
      </c>
      <c r="C333" s="23" t="s">
        <v>1623</v>
      </c>
      <c r="D333" s="23" t="s">
        <v>6821</v>
      </c>
      <c r="E333" s="23" t="s">
        <v>5556</v>
      </c>
      <c r="F333" s="23" t="s">
        <v>5370</v>
      </c>
      <c r="G333" s="23" t="s">
        <v>3070</v>
      </c>
      <c r="H333" s="23" t="s">
        <v>3071</v>
      </c>
      <c r="I333" s="23" t="s">
        <v>18</v>
      </c>
      <c r="J333" s="23" t="s">
        <v>3072</v>
      </c>
      <c r="K333" s="23">
        <v>0</v>
      </c>
      <c r="L333" s="23" t="s">
        <v>5933</v>
      </c>
      <c r="M333" s="23" t="s">
        <v>11</v>
      </c>
      <c r="N333" s="23" t="s">
        <v>2232</v>
      </c>
      <c r="O333" s="23" t="s">
        <v>11</v>
      </c>
      <c r="P333" s="23" t="s">
        <v>11</v>
      </c>
      <c r="Q333" s="22" t="s">
        <v>1539</v>
      </c>
      <c r="R333" s="22" t="s">
        <v>21</v>
      </c>
      <c r="S333" s="22" t="s">
        <v>6821</v>
      </c>
      <c r="T333" s="22" t="s">
        <v>6354</v>
      </c>
      <c r="U333" s="22" t="s">
        <v>6337</v>
      </c>
      <c r="V333" s="22" t="s">
        <v>6815</v>
      </c>
      <c r="W333" s="22" t="s">
        <v>6815</v>
      </c>
      <c r="X333" s="22" t="s">
        <v>6337</v>
      </c>
      <c r="Y333" s="22">
        <v>6</v>
      </c>
      <c r="Z333" s="22">
        <v>6</v>
      </c>
      <c r="AA333" s="22" t="s">
        <v>11</v>
      </c>
      <c r="AB333" s="22">
        <v>1</v>
      </c>
      <c r="AC333" s="22" t="s">
        <v>141</v>
      </c>
      <c r="AD333" s="22" t="s">
        <v>7769</v>
      </c>
      <c r="AE333" s="22" t="s">
        <v>1579</v>
      </c>
      <c r="AF333" s="22" t="s">
        <v>7770</v>
      </c>
      <c r="AG333" s="22" t="s">
        <v>7770</v>
      </c>
    </row>
    <row r="334" spans="1:33">
      <c r="A334" s="23" t="s">
        <v>1623</v>
      </c>
      <c r="B334" s="23" t="s">
        <v>461</v>
      </c>
      <c r="C334" s="23" t="s">
        <v>1623</v>
      </c>
      <c r="D334" s="23" t="s">
        <v>6797</v>
      </c>
      <c r="E334" s="23" t="s">
        <v>5491</v>
      </c>
      <c r="F334" s="23" t="s">
        <v>5515</v>
      </c>
      <c r="G334" s="23" t="s">
        <v>3067</v>
      </c>
      <c r="H334" s="23" t="s">
        <v>3068</v>
      </c>
      <c r="I334" s="23" t="s">
        <v>14</v>
      </c>
      <c r="J334" s="23" t="s">
        <v>3069</v>
      </c>
      <c r="K334" s="23">
        <v>0</v>
      </c>
      <c r="L334" s="23" t="s">
        <v>5934</v>
      </c>
      <c r="M334" s="201" t="s">
        <v>11</v>
      </c>
      <c r="N334" s="23" t="s">
        <v>1775</v>
      </c>
      <c r="O334" s="23" t="s">
        <v>11</v>
      </c>
      <c r="P334" s="23" t="s">
        <v>11</v>
      </c>
      <c r="Q334" s="22" t="s">
        <v>1539</v>
      </c>
      <c r="R334" s="22" t="s">
        <v>20</v>
      </c>
      <c r="S334" s="22" t="s">
        <v>6797</v>
      </c>
      <c r="T334" s="22" t="s">
        <v>6334</v>
      </c>
      <c r="U334" s="22" t="s">
        <v>6337</v>
      </c>
      <c r="V334" s="22" t="s">
        <v>7765</v>
      </c>
      <c r="W334" s="22" t="s">
        <v>7765</v>
      </c>
      <c r="X334" s="22" t="s">
        <v>6337</v>
      </c>
      <c r="Y334" s="22">
        <v>6</v>
      </c>
      <c r="Z334" s="22">
        <v>6</v>
      </c>
      <c r="AA334" s="22" t="s">
        <v>7758</v>
      </c>
      <c r="AB334" s="22">
        <v>1</v>
      </c>
      <c r="AC334" s="22" t="s">
        <v>90</v>
      </c>
      <c r="AD334" s="22" t="s">
        <v>7766</v>
      </c>
      <c r="AE334" s="22" t="s">
        <v>5353</v>
      </c>
      <c r="AF334" s="22" t="s">
        <v>7760</v>
      </c>
      <c r="AG334" s="22" t="s">
        <v>7771</v>
      </c>
    </row>
    <row r="335" spans="1:33">
      <c r="A335" s="23" t="s">
        <v>1623</v>
      </c>
      <c r="B335" s="23" t="s">
        <v>459</v>
      </c>
      <c r="C335" s="23" t="s">
        <v>1623</v>
      </c>
      <c r="D335" s="23" t="s">
        <v>5530</v>
      </c>
      <c r="E335" s="23" t="s">
        <v>5532</v>
      </c>
      <c r="F335" s="23" t="s">
        <v>5531</v>
      </c>
      <c r="G335" s="23" t="s">
        <v>3067</v>
      </c>
      <c r="H335" s="23" t="s">
        <v>3068</v>
      </c>
      <c r="I335" s="23" t="s">
        <v>14</v>
      </c>
      <c r="J335" s="23" t="s">
        <v>3069</v>
      </c>
      <c r="K335" s="23">
        <v>0</v>
      </c>
      <c r="L335" s="23" t="s">
        <v>5935</v>
      </c>
      <c r="M335" s="201" t="s">
        <v>7702</v>
      </c>
      <c r="N335" s="23" t="s">
        <v>1775</v>
      </c>
      <c r="O335" s="23" t="s">
        <v>11</v>
      </c>
      <c r="P335" s="23" t="s">
        <v>11</v>
      </c>
      <c r="Q335" s="22" t="s">
        <v>7762</v>
      </c>
      <c r="R335" s="22" t="s">
        <v>7762</v>
      </c>
      <c r="S335" s="22" t="s">
        <v>5530</v>
      </c>
      <c r="T335" s="22" t="s">
        <v>6334</v>
      </c>
      <c r="U335" s="22" t="s">
        <v>11</v>
      </c>
      <c r="V335" s="22" t="s">
        <v>7765</v>
      </c>
      <c r="W335" s="22" t="s">
        <v>7765</v>
      </c>
      <c r="X335" s="22" t="s">
        <v>11</v>
      </c>
      <c r="Y335" s="22">
        <v>6</v>
      </c>
      <c r="Z335" s="22">
        <v>6</v>
      </c>
      <c r="AA335" s="22" t="s">
        <v>7758</v>
      </c>
      <c r="AB335" s="22">
        <v>2</v>
      </c>
      <c r="AC335" s="22" t="s">
        <v>89</v>
      </c>
      <c r="AD335" s="22" t="s">
        <v>7766</v>
      </c>
      <c r="AE335" s="22" t="s">
        <v>5450</v>
      </c>
      <c r="AF335" s="22" t="s">
        <v>7760</v>
      </c>
      <c r="AG335" s="22" t="s">
        <v>7774</v>
      </c>
    </row>
    <row r="336" spans="1:33">
      <c r="A336" s="23" t="s">
        <v>1623</v>
      </c>
      <c r="B336" s="23" t="s">
        <v>452</v>
      </c>
      <c r="C336" s="23" t="s">
        <v>1623</v>
      </c>
      <c r="D336" s="23" t="s">
        <v>6962</v>
      </c>
      <c r="E336" s="23" t="s">
        <v>5432</v>
      </c>
      <c r="F336" s="23" t="s">
        <v>5435</v>
      </c>
      <c r="G336" s="23" t="s">
        <v>3064</v>
      </c>
      <c r="H336" s="23" t="s">
        <v>3065</v>
      </c>
      <c r="I336" s="23" t="s">
        <v>13</v>
      </c>
      <c r="J336" s="23" t="s">
        <v>3066</v>
      </c>
      <c r="K336" s="23">
        <v>0</v>
      </c>
      <c r="L336" s="23" t="s">
        <v>5936</v>
      </c>
      <c r="M336" s="23" t="s">
        <v>11</v>
      </c>
      <c r="N336" s="23" t="s">
        <v>1633</v>
      </c>
      <c r="O336" s="23" t="s">
        <v>11</v>
      </c>
      <c r="P336" s="23" t="s">
        <v>11</v>
      </c>
      <c r="Q336" s="22" t="s">
        <v>1539</v>
      </c>
      <c r="R336" s="22" t="s">
        <v>21</v>
      </c>
      <c r="S336" s="22" t="s">
        <v>6962</v>
      </c>
      <c r="T336" s="22" t="s">
        <v>6299</v>
      </c>
      <c r="U336" s="22" t="s">
        <v>5569</v>
      </c>
      <c r="V336" s="22" t="s">
        <v>6815</v>
      </c>
      <c r="W336" s="22" t="s">
        <v>6815</v>
      </c>
      <c r="X336" s="22" t="s">
        <v>5569</v>
      </c>
      <c r="Y336" s="22">
        <v>6</v>
      </c>
      <c r="Z336" s="22">
        <v>6</v>
      </c>
      <c r="AA336" s="22" t="s">
        <v>11</v>
      </c>
      <c r="AB336" s="22">
        <v>1</v>
      </c>
      <c r="AC336" s="22" t="s">
        <v>96</v>
      </c>
      <c r="AD336" s="22" t="s">
        <v>7764</v>
      </c>
      <c r="AE336" s="22" t="s">
        <v>1579</v>
      </c>
      <c r="AF336" s="22" t="s">
        <v>7760</v>
      </c>
      <c r="AG336" s="22" t="s">
        <v>7761</v>
      </c>
    </row>
    <row r="337" spans="1:33">
      <c r="A337" s="23" t="s">
        <v>1623</v>
      </c>
      <c r="B337" s="23" t="s">
        <v>452</v>
      </c>
      <c r="C337" s="23" t="s">
        <v>1623</v>
      </c>
      <c r="D337" s="23" t="s">
        <v>6825</v>
      </c>
      <c r="E337" s="23" t="s">
        <v>5556</v>
      </c>
      <c r="F337" s="23" t="s">
        <v>7653</v>
      </c>
      <c r="G337" s="23" t="s">
        <v>3057</v>
      </c>
      <c r="H337" s="23" t="s">
        <v>3058</v>
      </c>
      <c r="I337" s="23" t="s">
        <v>10</v>
      </c>
      <c r="J337" s="23" t="s">
        <v>3059</v>
      </c>
      <c r="K337" s="23">
        <v>0</v>
      </c>
      <c r="L337" s="23" t="s">
        <v>5937</v>
      </c>
      <c r="M337" s="201" t="s">
        <v>11</v>
      </c>
      <c r="N337" s="23" t="s">
        <v>1633</v>
      </c>
      <c r="O337" s="23" t="s">
        <v>11</v>
      </c>
      <c r="P337" s="23" t="s">
        <v>11</v>
      </c>
      <c r="Q337" s="22" t="s">
        <v>1539</v>
      </c>
      <c r="R337" s="22" t="s">
        <v>20</v>
      </c>
      <c r="S337" s="22" t="s">
        <v>6825</v>
      </c>
      <c r="T337" s="22" t="s">
        <v>5569</v>
      </c>
      <c r="U337" s="22" t="s">
        <v>6299</v>
      </c>
      <c r="V337" s="22" t="s">
        <v>6815</v>
      </c>
      <c r="W337" s="22" t="s">
        <v>6299</v>
      </c>
      <c r="X337" s="22" t="s">
        <v>6815</v>
      </c>
      <c r="Y337" s="22">
        <v>3</v>
      </c>
      <c r="Z337" s="22">
        <v>6</v>
      </c>
      <c r="AA337" s="22" t="s">
        <v>11</v>
      </c>
      <c r="AB337" s="22">
        <v>1</v>
      </c>
      <c r="AC337" s="22" t="s">
        <v>89</v>
      </c>
      <c r="AD337" s="22" t="s">
        <v>7769</v>
      </c>
      <c r="AE337" s="22" t="s">
        <v>1579</v>
      </c>
      <c r="AF337" s="22" t="s">
        <v>7760</v>
      </c>
      <c r="AG337" s="22" t="s">
        <v>7761</v>
      </c>
    </row>
    <row r="338" spans="1:33">
      <c r="A338" s="23" t="s">
        <v>1623</v>
      </c>
      <c r="B338" s="23" t="s">
        <v>452</v>
      </c>
      <c r="C338" s="23" t="s">
        <v>1623</v>
      </c>
      <c r="D338" s="23" t="s">
        <v>5393</v>
      </c>
      <c r="E338" s="23" t="s">
        <v>5377</v>
      </c>
      <c r="F338" s="23" t="s">
        <v>5394</v>
      </c>
      <c r="G338" s="23" t="s">
        <v>3055</v>
      </c>
      <c r="H338" s="23" t="s">
        <v>3056</v>
      </c>
      <c r="I338" s="23" t="s">
        <v>10</v>
      </c>
      <c r="J338" s="23" t="s">
        <v>1825</v>
      </c>
      <c r="K338" s="23">
        <v>0</v>
      </c>
      <c r="L338" s="23" t="s">
        <v>5938</v>
      </c>
      <c r="M338" s="23" t="s">
        <v>11</v>
      </c>
      <c r="N338" s="23" t="s">
        <v>1651</v>
      </c>
      <c r="O338" s="23" t="s">
        <v>11</v>
      </c>
      <c r="P338" s="23" t="s">
        <v>11</v>
      </c>
      <c r="Q338" s="22" t="s">
        <v>1539</v>
      </c>
      <c r="R338" s="22" t="s">
        <v>842</v>
      </c>
      <c r="S338" s="22" t="s">
        <v>5393</v>
      </c>
      <c r="T338" s="22" t="s">
        <v>6331</v>
      </c>
      <c r="U338" s="22" t="s">
        <v>2490</v>
      </c>
      <c r="V338" s="22" t="s">
        <v>6296</v>
      </c>
      <c r="W338" s="22" t="s">
        <v>2490</v>
      </c>
      <c r="X338" s="22" t="s">
        <v>6296</v>
      </c>
      <c r="Y338" s="22">
        <v>3</v>
      </c>
      <c r="Z338" s="22">
        <v>6</v>
      </c>
      <c r="AA338" s="22" t="s">
        <v>11</v>
      </c>
      <c r="AB338" s="22">
        <v>1</v>
      </c>
      <c r="AC338" s="22" t="s">
        <v>65</v>
      </c>
      <c r="AD338" s="22" t="s">
        <v>7759</v>
      </c>
      <c r="AE338" s="22" t="s">
        <v>1579</v>
      </c>
      <c r="AF338" s="22" t="s">
        <v>7760</v>
      </c>
      <c r="AG338" s="22" t="s">
        <v>7761</v>
      </c>
    </row>
    <row r="339" spans="1:33">
      <c r="A339" s="23" t="s">
        <v>1623</v>
      </c>
      <c r="B339" s="23" t="s">
        <v>452</v>
      </c>
      <c r="C339" s="23" t="s">
        <v>1623</v>
      </c>
      <c r="D339" s="23" t="s">
        <v>6811</v>
      </c>
      <c r="E339" s="23" t="s">
        <v>5377</v>
      </c>
      <c r="F339" s="23" t="s">
        <v>5550</v>
      </c>
      <c r="G339" s="23" t="s">
        <v>3053</v>
      </c>
      <c r="H339" s="23" t="s">
        <v>3054</v>
      </c>
      <c r="I339" s="23" t="s">
        <v>14</v>
      </c>
      <c r="J339" s="23" t="s">
        <v>2392</v>
      </c>
      <c r="K339" s="23">
        <v>0</v>
      </c>
      <c r="L339" s="23" t="s">
        <v>5939</v>
      </c>
      <c r="M339" s="23" t="s">
        <v>11</v>
      </c>
      <c r="N339" s="23" t="s">
        <v>1895</v>
      </c>
      <c r="O339" s="23" t="s">
        <v>11</v>
      </c>
      <c r="P339" s="23" t="s">
        <v>11</v>
      </c>
      <c r="Q339" s="22" t="s">
        <v>1539</v>
      </c>
      <c r="R339" s="22" t="s">
        <v>21</v>
      </c>
      <c r="S339" s="22" t="s">
        <v>6811</v>
      </c>
      <c r="T339" s="22" t="s">
        <v>6337</v>
      </c>
      <c r="U339" s="22" t="s">
        <v>6334</v>
      </c>
      <c r="V339" s="22" t="s">
        <v>7765</v>
      </c>
      <c r="W339" s="22" t="s">
        <v>6334</v>
      </c>
      <c r="X339" s="22" t="s">
        <v>7765</v>
      </c>
      <c r="Y339" s="22">
        <v>3</v>
      </c>
      <c r="Z339" s="22">
        <v>6</v>
      </c>
      <c r="AA339" s="22" t="s">
        <v>11</v>
      </c>
      <c r="AB339" s="22">
        <v>1</v>
      </c>
      <c r="AC339" s="22" t="s">
        <v>92</v>
      </c>
      <c r="AD339" s="22" t="s">
        <v>7759</v>
      </c>
      <c r="AE339" s="22" t="s">
        <v>1579</v>
      </c>
      <c r="AF339" s="22" t="s">
        <v>7760</v>
      </c>
      <c r="AG339" s="22" t="s">
        <v>7761</v>
      </c>
    </row>
    <row r="340" spans="1:33">
      <c r="A340" s="23" t="s">
        <v>1623</v>
      </c>
      <c r="B340" s="23" t="s">
        <v>461</v>
      </c>
      <c r="C340" s="23" t="s">
        <v>1623</v>
      </c>
      <c r="D340" s="23" t="s">
        <v>6943</v>
      </c>
      <c r="E340" s="23" t="s">
        <v>5491</v>
      </c>
      <c r="F340" s="23" t="s">
        <v>7658</v>
      </c>
      <c r="G340" s="23" t="s">
        <v>3046</v>
      </c>
      <c r="H340" s="23" t="s">
        <v>3047</v>
      </c>
      <c r="I340" s="23" t="s">
        <v>16</v>
      </c>
      <c r="J340" s="23" t="s">
        <v>3048</v>
      </c>
      <c r="K340" s="23">
        <v>0</v>
      </c>
      <c r="L340" s="23" t="s">
        <v>5940</v>
      </c>
      <c r="M340" s="23" t="s">
        <v>11</v>
      </c>
      <c r="N340" s="23" t="s">
        <v>1633</v>
      </c>
      <c r="O340" s="23" t="s">
        <v>11</v>
      </c>
      <c r="P340" s="23" t="s">
        <v>11</v>
      </c>
      <c r="Q340" s="22" t="s">
        <v>1539</v>
      </c>
      <c r="R340" s="22" t="s">
        <v>842</v>
      </c>
      <c r="S340" s="22" t="s">
        <v>6943</v>
      </c>
      <c r="T340" s="22" t="s">
        <v>6346</v>
      </c>
      <c r="U340" s="22" t="s">
        <v>6308</v>
      </c>
      <c r="V340" s="22" t="s">
        <v>6296</v>
      </c>
      <c r="W340" s="22" t="s">
        <v>6308</v>
      </c>
      <c r="X340" s="22" t="s">
        <v>6296</v>
      </c>
      <c r="Y340" s="22">
        <v>3</v>
      </c>
      <c r="Z340" s="22">
        <v>6</v>
      </c>
      <c r="AA340" s="22" t="s">
        <v>11</v>
      </c>
      <c r="AB340" s="22">
        <v>1</v>
      </c>
      <c r="AC340" s="22" t="s">
        <v>85</v>
      </c>
      <c r="AD340" s="22" t="s">
        <v>7766</v>
      </c>
      <c r="AE340" s="22" t="s">
        <v>5353</v>
      </c>
      <c r="AF340" s="22" t="s">
        <v>7760</v>
      </c>
      <c r="AG340" s="22" t="s">
        <v>7771</v>
      </c>
    </row>
    <row r="341" spans="1:33">
      <c r="A341" s="23" t="s">
        <v>1623</v>
      </c>
      <c r="B341" s="23" t="s">
        <v>5632</v>
      </c>
      <c r="C341" s="23" t="s">
        <v>1623</v>
      </c>
      <c r="D341" s="23" t="s">
        <v>6973</v>
      </c>
      <c r="E341" s="23" t="s">
        <v>5491</v>
      </c>
      <c r="F341" s="23" t="s">
        <v>7656</v>
      </c>
      <c r="G341" s="23" t="s">
        <v>3042</v>
      </c>
      <c r="H341" s="23" t="s">
        <v>3043</v>
      </c>
      <c r="I341" s="23" t="s">
        <v>14</v>
      </c>
      <c r="J341" s="23" t="s">
        <v>3000</v>
      </c>
      <c r="K341" s="23">
        <v>0</v>
      </c>
      <c r="L341" s="23" t="s">
        <v>7013</v>
      </c>
      <c r="M341" s="23" t="s">
        <v>11</v>
      </c>
      <c r="N341" s="23" t="s">
        <v>1651</v>
      </c>
      <c r="O341" s="23" t="s">
        <v>11</v>
      </c>
      <c r="P341" s="23" t="s">
        <v>11</v>
      </c>
      <c r="Q341" s="22" t="s">
        <v>1539</v>
      </c>
      <c r="R341" s="22" t="s">
        <v>842</v>
      </c>
      <c r="S341" s="22" t="s">
        <v>6973</v>
      </c>
      <c r="T341" s="22" t="s">
        <v>6308</v>
      </c>
      <c r="U341" s="22" t="s">
        <v>6295</v>
      </c>
      <c r="V341" s="22" t="s">
        <v>6296</v>
      </c>
      <c r="W341" s="22" t="s">
        <v>6295</v>
      </c>
      <c r="X341" s="22" t="s">
        <v>6296</v>
      </c>
      <c r="Y341" s="22">
        <v>3</v>
      </c>
      <c r="Z341" s="22">
        <v>6</v>
      </c>
      <c r="AA341" s="22" t="s">
        <v>11</v>
      </c>
      <c r="AB341" s="22">
        <v>1</v>
      </c>
      <c r="AC341" s="22" t="s">
        <v>86</v>
      </c>
      <c r="AD341" s="22" t="s">
        <v>7766</v>
      </c>
      <c r="AE341" s="22" t="s">
        <v>5353</v>
      </c>
      <c r="AF341" s="22" t="s">
        <v>7760</v>
      </c>
      <c r="AG341" s="22" t="s">
        <v>7771</v>
      </c>
    </row>
    <row r="342" spans="1:33">
      <c r="A342" s="23" t="s">
        <v>1623</v>
      </c>
      <c r="B342" s="23" t="s">
        <v>464</v>
      </c>
      <c r="C342" s="23" t="s">
        <v>1623</v>
      </c>
      <c r="D342" s="23" t="s">
        <v>7023</v>
      </c>
      <c r="E342" s="23" t="s">
        <v>5564</v>
      </c>
      <c r="F342" s="23" t="s">
        <v>5563</v>
      </c>
      <c r="G342" s="23" t="s">
        <v>3028</v>
      </c>
      <c r="H342" s="23" t="s">
        <v>3029</v>
      </c>
      <c r="I342" s="23" t="s">
        <v>1544</v>
      </c>
      <c r="J342" s="23" t="s">
        <v>3030</v>
      </c>
      <c r="K342" s="23">
        <v>0</v>
      </c>
      <c r="L342" s="23" t="s">
        <v>5941</v>
      </c>
      <c r="M342" s="23" t="s">
        <v>11</v>
      </c>
      <c r="N342" s="23" t="s">
        <v>1858</v>
      </c>
      <c r="O342" s="23" t="s">
        <v>11</v>
      </c>
      <c r="P342" s="23" t="s">
        <v>11</v>
      </c>
      <c r="Q342" s="22" t="s">
        <v>1539</v>
      </c>
      <c r="R342" s="22" t="s">
        <v>841</v>
      </c>
      <c r="S342" s="22" t="s">
        <v>7023</v>
      </c>
      <c r="T342" s="22" t="s">
        <v>6295</v>
      </c>
      <c r="U342" s="22" t="s">
        <v>11</v>
      </c>
      <c r="V342" s="22" t="s">
        <v>6296</v>
      </c>
      <c r="W342" s="22" t="s">
        <v>6296</v>
      </c>
      <c r="X342" s="22" t="s">
        <v>11</v>
      </c>
      <c r="Y342" s="22">
        <v>7</v>
      </c>
      <c r="Z342" s="22">
        <v>7</v>
      </c>
      <c r="AA342" s="22" t="s">
        <v>11</v>
      </c>
      <c r="AB342" s="22">
        <v>1</v>
      </c>
      <c r="AC342" s="22" t="s">
        <v>79</v>
      </c>
      <c r="AD342" s="22" t="s">
        <v>7768</v>
      </c>
      <c r="AE342" s="22" t="s">
        <v>5450</v>
      </c>
      <c r="AF342" s="22" t="s">
        <v>7767</v>
      </c>
      <c r="AG342" s="22" t="s">
        <v>7767</v>
      </c>
    </row>
    <row r="343" spans="1:33">
      <c r="A343" s="23" t="s">
        <v>1623</v>
      </c>
      <c r="B343" s="23" t="s">
        <v>464</v>
      </c>
      <c r="C343" s="23" t="s">
        <v>1623</v>
      </c>
      <c r="D343" s="23" t="s">
        <v>7023</v>
      </c>
      <c r="E343" s="23" t="s">
        <v>5564</v>
      </c>
      <c r="F343" s="23" t="s">
        <v>5563</v>
      </c>
      <c r="G343" s="23" t="s">
        <v>3026</v>
      </c>
      <c r="H343" s="23" t="s">
        <v>3027</v>
      </c>
      <c r="I343" s="23" t="s">
        <v>1544</v>
      </c>
      <c r="J343" s="23" t="s">
        <v>1883</v>
      </c>
      <c r="K343" s="23">
        <v>0</v>
      </c>
      <c r="L343" s="23" t="s">
        <v>5942</v>
      </c>
      <c r="M343" s="201" t="s">
        <v>11</v>
      </c>
      <c r="N343" s="23" t="s">
        <v>1858</v>
      </c>
      <c r="O343" s="23" t="s">
        <v>11</v>
      </c>
      <c r="P343" s="23" t="s">
        <v>11</v>
      </c>
      <c r="Q343" s="22" t="s">
        <v>1539</v>
      </c>
      <c r="R343" s="22" t="s">
        <v>841</v>
      </c>
      <c r="S343" s="22" t="s">
        <v>7023</v>
      </c>
      <c r="T343" s="22" t="s">
        <v>6295</v>
      </c>
      <c r="U343" s="22" t="s">
        <v>11</v>
      </c>
      <c r="V343" s="22" t="s">
        <v>6296</v>
      </c>
      <c r="W343" s="22" t="s">
        <v>6296</v>
      </c>
      <c r="X343" s="22" t="s">
        <v>11</v>
      </c>
      <c r="Y343" s="22">
        <v>7</v>
      </c>
      <c r="Z343" s="22">
        <v>7</v>
      </c>
      <c r="AA343" s="22" t="s">
        <v>11</v>
      </c>
      <c r="AB343" s="22">
        <v>1</v>
      </c>
      <c r="AC343" s="22" t="s">
        <v>79</v>
      </c>
      <c r="AD343" s="22" t="s">
        <v>7768</v>
      </c>
      <c r="AE343" s="22" t="s">
        <v>5450</v>
      </c>
      <c r="AF343" s="22" t="s">
        <v>7767</v>
      </c>
      <c r="AG343" s="22" t="s">
        <v>7767</v>
      </c>
    </row>
    <row r="344" spans="1:33">
      <c r="A344" s="23" t="s">
        <v>1623</v>
      </c>
      <c r="B344" s="23" t="s">
        <v>5471</v>
      </c>
      <c r="C344" s="23" t="s">
        <v>1623</v>
      </c>
      <c r="D344" s="23" t="s">
        <v>5473</v>
      </c>
      <c r="E344" s="23" t="s">
        <v>11</v>
      </c>
      <c r="F344" s="23" t="s">
        <v>11</v>
      </c>
      <c r="G344" s="23" t="s">
        <v>3023</v>
      </c>
      <c r="H344" s="23" t="s">
        <v>3024</v>
      </c>
      <c r="I344" s="23" t="s">
        <v>16</v>
      </c>
      <c r="J344" s="23" t="s">
        <v>3025</v>
      </c>
      <c r="K344" s="23">
        <v>0</v>
      </c>
      <c r="L344" s="23" t="s">
        <v>5943</v>
      </c>
      <c r="M344" s="23" t="s">
        <v>7701</v>
      </c>
      <c r="N344" s="23" t="s">
        <v>1651</v>
      </c>
      <c r="O344" s="23" t="s">
        <v>11</v>
      </c>
      <c r="P344" s="23" t="s">
        <v>11</v>
      </c>
      <c r="Q344" s="22" t="s">
        <v>7762</v>
      </c>
      <c r="R344" s="22" t="s">
        <v>7762</v>
      </c>
      <c r="S344" s="22" t="s">
        <v>5473</v>
      </c>
      <c r="T344" s="22" t="s">
        <v>11</v>
      </c>
      <c r="U344" s="22" t="s">
        <v>11</v>
      </c>
      <c r="V344" s="22" t="s">
        <v>11</v>
      </c>
      <c r="W344" s="22" t="s">
        <v>11</v>
      </c>
      <c r="X344" s="22" t="s">
        <v>11</v>
      </c>
      <c r="Y344" s="22">
        <v>0</v>
      </c>
      <c r="Z344" s="22">
        <v>0</v>
      </c>
      <c r="AA344" s="22" t="s">
        <v>7758</v>
      </c>
      <c r="AB344" s="22">
        <v>1</v>
      </c>
      <c r="AC344" s="22" t="s">
        <v>7782</v>
      </c>
      <c r="AD344" s="22" t="s">
        <v>11</v>
      </c>
      <c r="AE344" s="22" t="s">
        <v>11</v>
      </c>
      <c r="AF344" s="22" t="s">
        <v>7760</v>
      </c>
      <c r="AG344" s="22" t="s">
        <v>7779</v>
      </c>
    </row>
    <row r="345" spans="1:33">
      <c r="A345" s="23" t="s">
        <v>1623</v>
      </c>
      <c r="B345" s="23" t="s">
        <v>452</v>
      </c>
      <c r="C345" s="23" t="s">
        <v>1623</v>
      </c>
      <c r="D345" s="23" t="s">
        <v>5504</v>
      </c>
      <c r="E345" s="23" t="s">
        <v>5377</v>
      </c>
      <c r="F345" s="23" t="s">
        <v>5505</v>
      </c>
      <c r="G345" s="23" t="s">
        <v>3023</v>
      </c>
      <c r="H345" s="23" t="s">
        <v>3024</v>
      </c>
      <c r="I345" s="23" t="s">
        <v>16</v>
      </c>
      <c r="J345" s="23" t="s">
        <v>3025</v>
      </c>
      <c r="K345" s="23">
        <v>0</v>
      </c>
      <c r="L345" s="23" t="s">
        <v>5944</v>
      </c>
      <c r="M345" s="201" t="s">
        <v>11</v>
      </c>
      <c r="N345" s="23" t="s">
        <v>1651</v>
      </c>
      <c r="O345" s="23" t="s">
        <v>11</v>
      </c>
      <c r="P345" s="23" t="s">
        <v>11</v>
      </c>
      <c r="Q345" s="22" t="s">
        <v>1539</v>
      </c>
      <c r="R345" s="22" t="s">
        <v>842</v>
      </c>
      <c r="S345" s="22" t="s">
        <v>5504</v>
      </c>
      <c r="T345" s="22" t="s">
        <v>5579</v>
      </c>
      <c r="U345" s="22" t="s">
        <v>6346</v>
      </c>
      <c r="V345" s="22" t="s">
        <v>6296</v>
      </c>
      <c r="W345" s="22" t="s">
        <v>6296</v>
      </c>
      <c r="X345" s="22" t="s">
        <v>6346</v>
      </c>
      <c r="Y345" s="22">
        <v>7</v>
      </c>
      <c r="Z345" s="22">
        <v>7</v>
      </c>
      <c r="AA345" s="22" t="s">
        <v>7758</v>
      </c>
      <c r="AB345" s="22">
        <v>2</v>
      </c>
      <c r="AC345" s="22" t="s">
        <v>82</v>
      </c>
      <c r="AD345" s="22" t="s">
        <v>7759</v>
      </c>
      <c r="AE345" s="22" t="s">
        <v>1579</v>
      </c>
      <c r="AF345" s="22" t="s">
        <v>7760</v>
      </c>
      <c r="AG345" s="22" t="s">
        <v>7761</v>
      </c>
    </row>
    <row r="346" spans="1:33">
      <c r="A346" s="23" t="s">
        <v>1623</v>
      </c>
      <c r="B346" s="23" t="s">
        <v>452</v>
      </c>
      <c r="C346" s="23" t="s">
        <v>1623</v>
      </c>
      <c r="D346" s="23" t="s">
        <v>6808</v>
      </c>
      <c r="E346" s="23" t="s">
        <v>5377</v>
      </c>
      <c r="F346" s="23" t="s">
        <v>7651</v>
      </c>
      <c r="G346" s="23" t="s">
        <v>3013</v>
      </c>
      <c r="H346" s="23" t="s">
        <v>3014</v>
      </c>
      <c r="I346" s="23" t="s">
        <v>10</v>
      </c>
      <c r="J346" s="23" t="s">
        <v>3015</v>
      </c>
      <c r="K346" s="23">
        <v>0</v>
      </c>
      <c r="L346" s="23" t="s">
        <v>5945</v>
      </c>
      <c r="M346" s="23" t="s">
        <v>11</v>
      </c>
      <c r="N346" s="23" t="s">
        <v>1651</v>
      </c>
      <c r="O346" s="23" t="s">
        <v>11</v>
      </c>
      <c r="P346" s="23" t="s">
        <v>11</v>
      </c>
      <c r="Q346" s="22" t="s">
        <v>1539</v>
      </c>
      <c r="R346" s="22" t="s">
        <v>20</v>
      </c>
      <c r="S346" s="22" t="s">
        <v>6808</v>
      </c>
      <c r="T346" s="22" t="s">
        <v>6299</v>
      </c>
      <c r="U346" s="22" t="s">
        <v>6320</v>
      </c>
      <c r="V346" s="22" t="s">
        <v>7765</v>
      </c>
      <c r="W346" s="22" t="s">
        <v>6320</v>
      </c>
      <c r="X346" s="22" t="s">
        <v>7765</v>
      </c>
      <c r="Y346" s="22">
        <v>3</v>
      </c>
      <c r="Z346" s="22">
        <v>6</v>
      </c>
      <c r="AA346" s="22" t="s">
        <v>11</v>
      </c>
      <c r="AB346" s="22">
        <v>1</v>
      </c>
      <c r="AC346" s="22" t="s">
        <v>90</v>
      </c>
      <c r="AD346" s="22" t="s">
        <v>7759</v>
      </c>
      <c r="AE346" s="22" t="s">
        <v>1579</v>
      </c>
      <c r="AF346" s="22" t="s">
        <v>7760</v>
      </c>
      <c r="AG346" s="22" t="s">
        <v>7761</v>
      </c>
    </row>
    <row r="347" spans="1:33">
      <c r="A347" s="23" t="s">
        <v>1623</v>
      </c>
      <c r="B347" s="23" t="s">
        <v>464</v>
      </c>
      <c r="C347" s="23" t="s">
        <v>1623</v>
      </c>
      <c r="D347" s="23" t="s">
        <v>7023</v>
      </c>
      <c r="E347" s="23" t="s">
        <v>5564</v>
      </c>
      <c r="F347" s="23" t="s">
        <v>5563</v>
      </c>
      <c r="G347" s="23" t="s">
        <v>3010</v>
      </c>
      <c r="H347" s="23" t="s">
        <v>3011</v>
      </c>
      <c r="I347" s="23" t="s">
        <v>1544</v>
      </c>
      <c r="J347" s="23" t="s">
        <v>3012</v>
      </c>
      <c r="K347" s="23">
        <v>0</v>
      </c>
      <c r="L347" s="23" t="s">
        <v>5946</v>
      </c>
      <c r="M347" s="205" t="s">
        <v>11</v>
      </c>
      <c r="N347" s="23" t="s">
        <v>1644</v>
      </c>
      <c r="O347" s="23" t="s">
        <v>11</v>
      </c>
      <c r="P347" s="23" t="s">
        <v>11</v>
      </c>
      <c r="Q347" s="22" t="s">
        <v>1539</v>
      </c>
      <c r="R347" s="22" t="s">
        <v>841</v>
      </c>
      <c r="S347" s="22" t="s">
        <v>7023</v>
      </c>
      <c r="T347" s="22" t="s">
        <v>6295</v>
      </c>
      <c r="U347" s="22" t="s">
        <v>11</v>
      </c>
      <c r="V347" s="22" t="s">
        <v>6296</v>
      </c>
      <c r="W347" s="22" t="s">
        <v>6296</v>
      </c>
      <c r="X347" s="22" t="s">
        <v>11</v>
      </c>
      <c r="Y347" s="22">
        <v>7</v>
      </c>
      <c r="Z347" s="22">
        <v>7</v>
      </c>
      <c r="AA347" s="22" t="s">
        <v>11</v>
      </c>
      <c r="AB347" s="22">
        <v>1</v>
      </c>
      <c r="AC347" s="22" t="s">
        <v>79</v>
      </c>
      <c r="AD347" s="22" t="s">
        <v>7768</v>
      </c>
      <c r="AE347" s="22" t="s">
        <v>5450</v>
      </c>
      <c r="AF347" s="22" t="s">
        <v>7767</v>
      </c>
      <c r="AG347" s="22" t="s">
        <v>7767</v>
      </c>
    </row>
    <row r="348" spans="1:33">
      <c r="A348" s="23" t="s">
        <v>1623</v>
      </c>
      <c r="B348" s="23" t="s">
        <v>5632</v>
      </c>
      <c r="C348" s="23" t="s">
        <v>1623</v>
      </c>
      <c r="D348" s="23" t="s">
        <v>6973</v>
      </c>
      <c r="E348" s="23" t="s">
        <v>5491</v>
      </c>
      <c r="F348" s="23" t="s">
        <v>7656</v>
      </c>
      <c r="G348" s="23" t="s">
        <v>3003</v>
      </c>
      <c r="H348" s="23" t="s">
        <v>3004</v>
      </c>
      <c r="I348" s="23" t="s">
        <v>10</v>
      </c>
      <c r="J348" s="23" t="s">
        <v>3005</v>
      </c>
      <c r="K348" s="23">
        <v>0</v>
      </c>
      <c r="L348" s="23" t="s">
        <v>7675</v>
      </c>
      <c r="M348" s="201" t="s">
        <v>11</v>
      </c>
      <c r="N348" s="23" t="s">
        <v>1633</v>
      </c>
      <c r="O348" s="23" t="s">
        <v>11</v>
      </c>
      <c r="P348" s="23" t="s">
        <v>11</v>
      </c>
      <c r="Q348" s="22" t="s">
        <v>1539</v>
      </c>
      <c r="R348" s="22" t="s">
        <v>842</v>
      </c>
      <c r="S348" s="22" t="s">
        <v>6973</v>
      </c>
      <c r="T348" s="22" t="s">
        <v>6308</v>
      </c>
      <c r="U348" s="22" t="s">
        <v>6295</v>
      </c>
      <c r="V348" s="22" t="s">
        <v>6296</v>
      </c>
      <c r="W348" s="22" t="s">
        <v>6295</v>
      </c>
      <c r="X348" s="22" t="s">
        <v>6296</v>
      </c>
      <c r="Y348" s="22">
        <v>3</v>
      </c>
      <c r="Z348" s="22">
        <v>6</v>
      </c>
      <c r="AA348" s="22" t="s">
        <v>7758</v>
      </c>
      <c r="AB348" s="22">
        <v>1</v>
      </c>
      <c r="AC348" s="22" t="s">
        <v>86</v>
      </c>
      <c r="AD348" s="22" t="s">
        <v>7766</v>
      </c>
      <c r="AE348" s="22" t="s">
        <v>5353</v>
      </c>
      <c r="AF348" s="22" t="s">
        <v>7760</v>
      </c>
      <c r="AG348" s="22" t="s">
        <v>7771</v>
      </c>
    </row>
    <row r="349" spans="1:33">
      <c r="A349" s="23" t="s">
        <v>1623</v>
      </c>
      <c r="B349" s="23" t="s">
        <v>5471</v>
      </c>
      <c r="C349" s="23" t="s">
        <v>1623</v>
      </c>
      <c r="D349" s="23" t="s">
        <v>5479</v>
      </c>
      <c r="E349" s="23" t="s">
        <v>11</v>
      </c>
      <c r="F349" s="23" t="s">
        <v>11</v>
      </c>
      <c r="G349" s="23" t="s">
        <v>3003</v>
      </c>
      <c r="H349" s="23" t="s">
        <v>3004</v>
      </c>
      <c r="I349" s="23" t="s">
        <v>10</v>
      </c>
      <c r="J349" s="23" t="s">
        <v>3005</v>
      </c>
      <c r="K349" s="23">
        <v>0</v>
      </c>
      <c r="L349" s="23" t="s">
        <v>5947</v>
      </c>
      <c r="M349" s="23" t="s">
        <v>7701</v>
      </c>
      <c r="N349" s="23" t="s">
        <v>1633</v>
      </c>
      <c r="O349" s="23" t="s">
        <v>11</v>
      </c>
      <c r="P349" s="23" t="s">
        <v>11</v>
      </c>
      <c r="Q349" s="22" t="s">
        <v>7762</v>
      </c>
      <c r="R349" s="22" t="s">
        <v>7762</v>
      </c>
      <c r="S349" s="22" t="s">
        <v>5479</v>
      </c>
      <c r="T349" s="22" t="s">
        <v>11</v>
      </c>
      <c r="U349" s="22" t="s">
        <v>11</v>
      </c>
      <c r="V349" s="22" t="s">
        <v>11</v>
      </c>
      <c r="W349" s="22" t="s">
        <v>11</v>
      </c>
      <c r="X349" s="22" t="s">
        <v>11</v>
      </c>
      <c r="Y349" s="22">
        <v>0</v>
      </c>
      <c r="Z349" s="22">
        <v>0</v>
      </c>
      <c r="AA349" s="22" t="s">
        <v>7758</v>
      </c>
      <c r="AB349" s="22">
        <v>2</v>
      </c>
      <c r="AC349" s="22" t="s">
        <v>7782</v>
      </c>
      <c r="AD349" s="22" t="s">
        <v>11</v>
      </c>
      <c r="AE349" s="22" t="s">
        <v>11</v>
      </c>
      <c r="AF349" s="22" t="s">
        <v>7760</v>
      </c>
      <c r="AG349" s="22" t="s">
        <v>7779</v>
      </c>
    </row>
    <row r="350" spans="1:33">
      <c r="A350" s="23" t="s">
        <v>1623</v>
      </c>
      <c r="B350" s="23" t="s">
        <v>464</v>
      </c>
      <c r="C350" s="23" t="s">
        <v>1623</v>
      </c>
      <c r="D350" s="23" t="s">
        <v>7023</v>
      </c>
      <c r="E350" s="23" t="s">
        <v>5564</v>
      </c>
      <c r="F350" s="23" t="s">
        <v>5563</v>
      </c>
      <c r="G350" s="23" t="s">
        <v>2990</v>
      </c>
      <c r="H350" s="23" t="s">
        <v>2991</v>
      </c>
      <c r="I350" s="23" t="s">
        <v>1544</v>
      </c>
      <c r="J350" s="23" t="s">
        <v>2992</v>
      </c>
      <c r="K350" s="23">
        <v>0</v>
      </c>
      <c r="L350" s="23" t="s">
        <v>5948</v>
      </c>
      <c r="M350" s="23" t="s">
        <v>11</v>
      </c>
      <c r="N350" s="23" t="s">
        <v>2993</v>
      </c>
      <c r="O350" s="23" t="s">
        <v>11</v>
      </c>
      <c r="P350" s="23" t="s">
        <v>11</v>
      </c>
      <c r="Q350" s="22" t="s">
        <v>1539</v>
      </c>
      <c r="R350" s="22" t="s">
        <v>841</v>
      </c>
      <c r="S350" s="22" t="s">
        <v>7023</v>
      </c>
      <c r="T350" s="22" t="s">
        <v>6295</v>
      </c>
      <c r="U350" s="22" t="s">
        <v>11</v>
      </c>
      <c r="V350" s="22" t="s">
        <v>6296</v>
      </c>
      <c r="W350" s="22" t="s">
        <v>6296</v>
      </c>
      <c r="X350" s="22" t="s">
        <v>11</v>
      </c>
      <c r="Y350" s="22">
        <v>7</v>
      </c>
      <c r="Z350" s="22">
        <v>7</v>
      </c>
      <c r="AA350" s="22" t="s">
        <v>11</v>
      </c>
      <c r="AB350" s="22">
        <v>1</v>
      </c>
      <c r="AC350" s="22" t="s">
        <v>79</v>
      </c>
      <c r="AD350" s="22" t="s">
        <v>7768</v>
      </c>
      <c r="AE350" s="22" t="s">
        <v>5450</v>
      </c>
      <c r="AF350" s="22" t="s">
        <v>7767</v>
      </c>
      <c r="AG350" s="22" t="s">
        <v>7767</v>
      </c>
    </row>
    <row r="351" spans="1:33">
      <c r="A351" s="23" t="s">
        <v>1623</v>
      </c>
      <c r="B351" s="23" t="s">
        <v>452</v>
      </c>
      <c r="C351" s="23" t="s">
        <v>1623</v>
      </c>
      <c r="D351" s="23" t="s">
        <v>6824</v>
      </c>
      <c r="E351" s="23" t="s">
        <v>5556</v>
      </c>
      <c r="F351" s="23" t="s">
        <v>5422</v>
      </c>
      <c r="G351" s="23" t="s">
        <v>2987</v>
      </c>
      <c r="H351" s="23" t="s">
        <v>2988</v>
      </c>
      <c r="I351" s="23" t="s">
        <v>14</v>
      </c>
      <c r="J351" s="23" t="s">
        <v>2989</v>
      </c>
      <c r="K351" s="23">
        <v>0</v>
      </c>
      <c r="L351" s="23" t="s">
        <v>5949</v>
      </c>
      <c r="M351" s="201" t="s">
        <v>11</v>
      </c>
      <c r="N351" s="23" t="s">
        <v>1775</v>
      </c>
      <c r="O351" s="23" t="s">
        <v>11</v>
      </c>
      <c r="P351" s="23" t="s">
        <v>11</v>
      </c>
      <c r="Q351" s="22" t="s">
        <v>1539</v>
      </c>
      <c r="R351" s="22" t="s">
        <v>21</v>
      </c>
      <c r="S351" s="22" t="s">
        <v>6824</v>
      </c>
      <c r="T351" s="22" t="s">
        <v>6299</v>
      </c>
      <c r="U351" s="22" t="s">
        <v>6320</v>
      </c>
      <c r="V351" s="22" t="s">
        <v>6815</v>
      </c>
      <c r="W351" s="22" t="s">
        <v>6320</v>
      </c>
      <c r="X351" s="22" t="s">
        <v>6815</v>
      </c>
      <c r="Y351" s="22">
        <v>3</v>
      </c>
      <c r="Z351" s="22">
        <v>6</v>
      </c>
      <c r="AA351" s="22" t="s">
        <v>11</v>
      </c>
      <c r="AB351" s="22">
        <v>1</v>
      </c>
      <c r="AC351" s="22" t="s">
        <v>92</v>
      </c>
      <c r="AD351" s="22" t="s">
        <v>7769</v>
      </c>
      <c r="AE351" s="22" t="s">
        <v>1579</v>
      </c>
      <c r="AF351" s="22" t="s">
        <v>7760</v>
      </c>
      <c r="AG351" s="22" t="s">
        <v>7761</v>
      </c>
    </row>
    <row r="352" spans="1:33">
      <c r="A352" s="23" t="s">
        <v>1623</v>
      </c>
      <c r="B352" s="23" t="s">
        <v>452</v>
      </c>
      <c r="C352" s="23" t="s">
        <v>1623</v>
      </c>
      <c r="D352" s="23" t="s">
        <v>6809</v>
      </c>
      <c r="E352" s="23" t="s">
        <v>5377</v>
      </c>
      <c r="F352" s="23" t="s">
        <v>5417</v>
      </c>
      <c r="G352" s="23" t="s">
        <v>2971</v>
      </c>
      <c r="H352" s="23" t="s">
        <v>2972</v>
      </c>
      <c r="I352" s="23" t="s">
        <v>14</v>
      </c>
      <c r="J352" s="23" t="s">
        <v>2973</v>
      </c>
      <c r="K352" s="23">
        <v>0</v>
      </c>
      <c r="L352" s="23" t="s">
        <v>5950</v>
      </c>
      <c r="M352" s="205" t="s">
        <v>11</v>
      </c>
      <c r="N352" s="23" t="s">
        <v>1768</v>
      </c>
      <c r="O352" s="23" t="s">
        <v>11</v>
      </c>
      <c r="P352" s="23" t="s">
        <v>11</v>
      </c>
      <c r="Q352" s="22" t="s">
        <v>1539</v>
      </c>
      <c r="R352" s="22" t="s">
        <v>21</v>
      </c>
      <c r="S352" s="22" t="s">
        <v>6809</v>
      </c>
      <c r="T352" s="22" t="s">
        <v>6299</v>
      </c>
      <c r="U352" s="22" t="s">
        <v>5569</v>
      </c>
      <c r="V352" s="22" t="s">
        <v>7765</v>
      </c>
      <c r="W352" s="22" t="s">
        <v>5569</v>
      </c>
      <c r="X352" s="22" t="s">
        <v>7765</v>
      </c>
      <c r="Y352" s="22">
        <v>3</v>
      </c>
      <c r="Z352" s="22">
        <v>6</v>
      </c>
      <c r="AA352" s="22" t="s">
        <v>11</v>
      </c>
      <c r="AB352" s="22">
        <v>1</v>
      </c>
      <c r="AC352" s="22" t="s">
        <v>92</v>
      </c>
      <c r="AD352" s="22" t="s">
        <v>7759</v>
      </c>
      <c r="AE352" s="22" t="s">
        <v>1579</v>
      </c>
      <c r="AF352" s="22" t="s">
        <v>7760</v>
      </c>
      <c r="AG352" s="22" t="s">
        <v>7761</v>
      </c>
    </row>
    <row r="353" spans="1:33">
      <c r="A353" s="23" t="s">
        <v>1623</v>
      </c>
      <c r="B353" s="23" t="s">
        <v>461</v>
      </c>
      <c r="C353" s="23" t="s">
        <v>1623</v>
      </c>
      <c r="D353" s="23" t="s">
        <v>5489</v>
      </c>
      <c r="E353" s="23" t="s">
        <v>5491</v>
      </c>
      <c r="F353" s="23" t="s">
        <v>5490</v>
      </c>
      <c r="G353" s="23" t="s">
        <v>2951</v>
      </c>
      <c r="H353" s="23" t="s">
        <v>2952</v>
      </c>
      <c r="I353" s="23" t="s">
        <v>16</v>
      </c>
      <c r="J353" s="23" t="s">
        <v>2953</v>
      </c>
      <c r="K353" s="23">
        <v>0</v>
      </c>
      <c r="L353" s="23" t="s">
        <v>5951</v>
      </c>
      <c r="M353" s="23" t="s">
        <v>11</v>
      </c>
      <c r="N353" s="23" t="s">
        <v>1670</v>
      </c>
      <c r="O353" s="23" t="s">
        <v>11</v>
      </c>
      <c r="P353" s="23" t="s">
        <v>11</v>
      </c>
      <c r="Q353" s="22" t="s">
        <v>1539</v>
      </c>
      <c r="R353" s="22" t="s">
        <v>842</v>
      </c>
      <c r="S353" s="22" t="s">
        <v>5489</v>
      </c>
      <c r="T353" s="22" t="s">
        <v>2490</v>
      </c>
      <c r="U353" s="22" t="s">
        <v>5579</v>
      </c>
      <c r="V353" s="22" t="s">
        <v>6352</v>
      </c>
      <c r="W353" s="22" t="s">
        <v>5579</v>
      </c>
      <c r="X353" s="22" t="s">
        <v>6352</v>
      </c>
      <c r="Y353" s="22">
        <v>3</v>
      </c>
      <c r="Z353" s="22">
        <v>6</v>
      </c>
      <c r="AA353" s="22" t="s">
        <v>11</v>
      </c>
      <c r="AB353" s="22">
        <v>1</v>
      </c>
      <c r="AC353" s="22" t="s">
        <v>82</v>
      </c>
      <c r="AD353" s="22" t="s">
        <v>7766</v>
      </c>
      <c r="AE353" s="22" t="s">
        <v>5353</v>
      </c>
      <c r="AF353" s="22" t="s">
        <v>7760</v>
      </c>
      <c r="AG353" s="22" t="s">
        <v>7771</v>
      </c>
    </row>
    <row r="354" spans="1:33">
      <c r="A354" s="23" t="s">
        <v>1623</v>
      </c>
      <c r="B354" s="23" t="s">
        <v>452</v>
      </c>
      <c r="C354" s="23" t="s">
        <v>1623</v>
      </c>
      <c r="D354" s="23" t="s">
        <v>5549</v>
      </c>
      <c r="E354" s="23" t="s">
        <v>5432</v>
      </c>
      <c r="F354" s="23" t="s">
        <v>5550</v>
      </c>
      <c r="G354" s="23" t="s">
        <v>2947</v>
      </c>
      <c r="H354" s="23" t="s">
        <v>2948</v>
      </c>
      <c r="I354" s="23" t="s">
        <v>15</v>
      </c>
      <c r="J354" s="23" t="s">
        <v>2949</v>
      </c>
      <c r="K354" s="23">
        <v>0</v>
      </c>
      <c r="L354" s="23" t="s">
        <v>5952</v>
      </c>
      <c r="M354" s="205" t="s">
        <v>11</v>
      </c>
      <c r="N354" s="23" t="s">
        <v>1670</v>
      </c>
      <c r="O354" s="23" t="s">
        <v>11</v>
      </c>
      <c r="P354" s="23" t="s">
        <v>11</v>
      </c>
      <c r="Q354" s="22" t="s">
        <v>1539</v>
      </c>
      <c r="R354" s="22" t="s">
        <v>21</v>
      </c>
      <c r="S354" s="22" t="s">
        <v>5549</v>
      </c>
      <c r="T354" s="22" t="s">
        <v>6337</v>
      </c>
      <c r="U354" s="22" t="s">
        <v>6334</v>
      </c>
      <c r="V354" s="22" t="s">
        <v>7765</v>
      </c>
      <c r="W354" s="22" t="s">
        <v>6334</v>
      </c>
      <c r="X354" s="22" t="s">
        <v>7765</v>
      </c>
      <c r="Y354" s="22">
        <v>3</v>
      </c>
      <c r="Z354" s="22">
        <v>6</v>
      </c>
      <c r="AA354" s="22" t="s">
        <v>11</v>
      </c>
      <c r="AB354" s="22">
        <v>1</v>
      </c>
      <c r="AC354" s="22" t="s">
        <v>97</v>
      </c>
      <c r="AD354" s="22" t="s">
        <v>7764</v>
      </c>
      <c r="AE354" s="22" t="s">
        <v>1579</v>
      </c>
      <c r="AF354" s="22" t="s">
        <v>7760</v>
      </c>
      <c r="AG354" s="22" t="s">
        <v>7761</v>
      </c>
    </row>
    <row r="355" spans="1:33">
      <c r="A355" s="23" t="s">
        <v>1623</v>
      </c>
      <c r="B355" s="23" t="s">
        <v>459</v>
      </c>
      <c r="C355" s="23" t="s">
        <v>1623</v>
      </c>
      <c r="D355" s="23" t="s">
        <v>7074</v>
      </c>
      <c r="E355" s="23" t="s">
        <v>5458</v>
      </c>
      <c r="F355" s="23" t="s">
        <v>5457</v>
      </c>
      <c r="G355" s="23" t="s">
        <v>2935</v>
      </c>
      <c r="H355" s="23" t="s">
        <v>2936</v>
      </c>
      <c r="I355" s="23" t="s">
        <v>14</v>
      </c>
      <c r="J355" s="23" t="s">
        <v>2937</v>
      </c>
      <c r="K355" s="23">
        <v>0</v>
      </c>
      <c r="L355" s="23" t="s">
        <v>5953</v>
      </c>
      <c r="M355" s="23" t="s">
        <v>11</v>
      </c>
      <c r="N355" s="23" t="s">
        <v>1775</v>
      </c>
      <c r="O355" s="23" t="s">
        <v>11</v>
      </c>
      <c r="P355" s="23" t="s">
        <v>11</v>
      </c>
      <c r="Q355" s="22" t="s">
        <v>1539</v>
      </c>
      <c r="R355" s="22" t="s">
        <v>842</v>
      </c>
      <c r="S355" s="22" t="s">
        <v>7074</v>
      </c>
      <c r="T355" s="22" t="s">
        <v>6346</v>
      </c>
      <c r="U355" s="22" t="s">
        <v>11</v>
      </c>
      <c r="V355" s="22" t="s">
        <v>6352</v>
      </c>
      <c r="W355" s="22" t="s">
        <v>6352</v>
      </c>
      <c r="X355" s="22" t="s">
        <v>11</v>
      </c>
      <c r="Y355" s="22">
        <v>6</v>
      </c>
      <c r="Z355" s="22">
        <v>6</v>
      </c>
      <c r="AA355" s="22" t="s">
        <v>11</v>
      </c>
      <c r="AB355" s="22">
        <v>1</v>
      </c>
      <c r="AC355" s="22" t="s">
        <v>86</v>
      </c>
      <c r="AD355" s="22" t="s">
        <v>7780</v>
      </c>
      <c r="AE355" s="22" t="s">
        <v>5450</v>
      </c>
      <c r="AF355" s="22" t="s">
        <v>7760</v>
      </c>
      <c r="AG355" s="22" t="s">
        <v>7774</v>
      </c>
    </row>
    <row r="356" spans="1:33">
      <c r="A356" s="23" t="s">
        <v>1623</v>
      </c>
      <c r="B356" s="23" t="s">
        <v>452</v>
      </c>
      <c r="C356" s="23" t="s">
        <v>1623</v>
      </c>
      <c r="D356" s="23" t="s">
        <v>6977</v>
      </c>
      <c r="E356" s="23" t="s">
        <v>5377</v>
      </c>
      <c r="F356" s="23" t="s">
        <v>5543</v>
      </c>
      <c r="G356" s="23" t="s">
        <v>2933</v>
      </c>
      <c r="H356" s="23" t="s">
        <v>2934</v>
      </c>
      <c r="I356" s="23" t="s">
        <v>10</v>
      </c>
      <c r="J356" s="23" t="s">
        <v>2914</v>
      </c>
      <c r="K356" s="23">
        <v>0</v>
      </c>
      <c r="L356" s="23" t="s">
        <v>5954</v>
      </c>
      <c r="M356" s="23" t="s">
        <v>11</v>
      </c>
      <c r="N356" s="23" t="s">
        <v>1661</v>
      </c>
      <c r="O356" s="23" t="s">
        <v>11</v>
      </c>
      <c r="P356" s="23" t="s">
        <v>11</v>
      </c>
      <c r="Q356" s="22" t="s">
        <v>1539</v>
      </c>
      <c r="R356" s="22" t="s">
        <v>842</v>
      </c>
      <c r="S356" s="22" t="s">
        <v>6977</v>
      </c>
      <c r="T356" s="22" t="s">
        <v>6346</v>
      </c>
      <c r="U356" s="22" t="s">
        <v>6295</v>
      </c>
      <c r="V356" s="22" t="s">
        <v>6296</v>
      </c>
      <c r="W356" s="22" t="s">
        <v>6295</v>
      </c>
      <c r="X356" s="22" t="s">
        <v>6296</v>
      </c>
      <c r="Y356" s="22">
        <v>3</v>
      </c>
      <c r="Z356" s="22">
        <v>6</v>
      </c>
      <c r="AA356" s="22" t="s">
        <v>11</v>
      </c>
      <c r="AB356" s="22">
        <v>1</v>
      </c>
      <c r="AC356" s="22" t="s">
        <v>85</v>
      </c>
      <c r="AD356" s="22" t="s">
        <v>7759</v>
      </c>
      <c r="AE356" s="22" t="s">
        <v>1579</v>
      </c>
      <c r="AF356" s="22" t="s">
        <v>7760</v>
      </c>
      <c r="AG356" s="22" t="s">
        <v>7761</v>
      </c>
    </row>
    <row r="357" spans="1:33">
      <c r="A357" s="23" t="s">
        <v>1623</v>
      </c>
      <c r="B357" s="23" t="s">
        <v>452</v>
      </c>
      <c r="C357" s="23" t="s">
        <v>1623</v>
      </c>
      <c r="D357" s="23" t="s">
        <v>6808</v>
      </c>
      <c r="E357" s="23" t="s">
        <v>5377</v>
      </c>
      <c r="F357" s="23" t="s">
        <v>7651</v>
      </c>
      <c r="G357" s="23" t="s">
        <v>2925</v>
      </c>
      <c r="H357" s="23" t="s">
        <v>2926</v>
      </c>
      <c r="I357" s="23" t="s">
        <v>10</v>
      </c>
      <c r="J357" s="23" t="s">
        <v>2927</v>
      </c>
      <c r="K357" s="23">
        <v>0</v>
      </c>
      <c r="L357" s="23" t="s">
        <v>5955</v>
      </c>
      <c r="M357" s="23" t="s">
        <v>11</v>
      </c>
      <c r="N357" s="23" t="s">
        <v>1651</v>
      </c>
      <c r="O357" s="23" t="s">
        <v>11</v>
      </c>
      <c r="P357" s="23" t="s">
        <v>11</v>
      </c>
      <c r="Q357" s="22" t="s">
        <v>1539</v>
      </c>
      <c r="R357" s="22" t="s">
        <v>20</v>
      </c>
      <c r="S357" s="22" t="s">
        <v>6808</v>
      </c>
      <c r="T357" s="22" t="s">
        <v>6299</v>
      </c>
      <c r="U357" s="22" t="s">
        <v>6320</v>
      </c>
      <c r="V357" s="22" t="s">
        <v>7765</v>
      </c>
      <c r="W357" s="22" t="s">
        <v>6320</v>
      </c>
      <c r="X357" s="22" t="s">
        <v>7765</v>
      </c>
      <c r="Y357" s="22">
        <v>3</v>
      </c>
      <c r="Z357" s="22">
        <v>6</v>
      </c>
      <c r="AA357" s="22" t="s">
        <v>11</v>
      </c>
      <c r="AB357" s="22">
        <v>1</v>
      </c>
      <c r="AC357" s="22" t="s">
        <v>90</v>
      </c>
      <c r="AD357" s="22" t="s">
        <v>7759</v>
      </c>
      <c r="AE357" s="22" t="s">
        <v>1579</v>
      </c>
      <c r="AF357" s="22" t="s">
        <v>7760</v>
      </c>
      <c r="AG357" s="22" t="s">
        <v>7761</v>
      </c>
    </row>
    <row r="358" spans="1:33">
      <c r="A358" s="23" t="s">
        <v>1623</v>
      </c>
      <c r="B358" s="23" t="s">
        <v>452</v>
      </c>
      <c r="C358" s="23" t="s">
        <v>1623</v>
      </c>
      <c r="D358" s="23" t="s">
        <v>6816</v>
      </c>
      <c r="E358" s="23" t="s">
        <v>5432</v>
      </c>
      <c r="F358" s="23" t="s">
        <v>5598</v>
      </c>
      <c r="G358" s="23" t="s">
        <v>2922</v>
      </c>
      <c r="H358" s="23" t="s">
        <v>2923</v>
      </c>
      <c r="I358" s="23" t="s">
        <v>10</v>
      </c>
      <c r="J358" s="23" t="s">
        <v>2924</v>
      </c>
      <c r="K358" s="23">
        <v>0</v>
      </c>
      <c r="L358" s="23" t="s">
        <v>5956</v>
      </c>
      <c r="M358" s="23" t="s">
        <v>11</v>
      </c>
      <c r="N358" s="23" t="s">
        <v>1651</v>
      </c>
      <c r="O358" s="23" t="s">
        <v>11</v>
      </c>
      <c r="P358" s="23" t="s">
        <v>11</v>
      </c>
      <c r="Q358" s="22" t="s">
        <v>1539</v>
      </c>
      <c r="R358" s="22" t="s">
        <v>21</v>
      </c>
      <c r="S358" s="22" t="s">
        <v>6816</v>
      </c>
      <c r="T358" s="22" t="s">
        <v>6334</v>
      </c>
      <c r="U358" s="22" t="s">
        <v>6299</v>
      </c>
      <c r="V358" s="22" t="s">
        <v>6815</v>
      </c>
      <c r="W358" s="22" t="s">
        <v>6299</v>
      </c>
      <c r="X358" s="22" t="s">
        <v>6815</v>
      </c>
      <c r="Y358" s="22">
        <v>3</v>
      </c>
      <c r="Z358" s="22">
        <v>6</v>
      </c>
      <c r="AA358" s="22" t="s">
        <v>11</v>
      </c>
      <c r="AB358" s="22">
        <v>1</v>
      </c>
      <c r="AC358" s="22" t="s">
        <v>92</v>
      </c>
      <c r="AD358" s="22" t="s">
        <v>7764</v>
      </c>
      <c r="AE358" s="22" t="s">
        <v>1579</v>
      </c>
      <c r="AF358" s="22" t="s">
        <v>7760</v>
      </c>
      <c r="AG358" s="22" t="s">
        <v>7761</v>
      </c>
    </row>
    <row r="359" spans="1:33">
      <c r="A359" s="23" t="s">
        <v>1623</v>
      </c>
      <c r="B359" s="23" t="s">
        <v>464</v>
      </c>
      <c r="C359" s="23" t="s">
        <v>1623</v>
      </c>
      <c r="D359" s="23" t="s">
        <v>6991</v>
      </c>
      <c r="E359" s="23" t="s">
        <v>5495</v>
      </c>
      <c r="F359" s="23" t="s">
        <v>5494</v>
      </c>
      <c r="G359" s="23" t="s">
        <v>2919</v>
      </c>
      <c r="H359" s="23" t="s">
        <v>2920</v>
      </c>
      <c r="I359" s="23" t="s">
        <v>1544</v>
      </c>
      <c r="J359" s="23" t="s">
        <v>2921</v>
      </c>
      <c r="K359" s="23">
        <v>0</v>
      </c>
      <c r="L359" s="23" t="s">
        <v>5957</v>
      </c>
      <c r="M359" s="201" t="s">
        <v>11</v>
      </c>
      <c r="N359" s="23" t="s">
        <v>2025</v>
      </c>
      <c r="O359" s="23" t="s">
        <v>11</v>
      </c>
      <c r="P359" s="23" t="s">
        <v>11</v>
      </c>
      <c r="Q359" s="22" t="s">
        <v>1539</v>
      </c>
      <c r="R359" s="22" t="s">
        <v>841</v>
      </c>
      <c r="S359" s="22" t="s">
        <v>6991</v>
      </c>
      <c r="T359" s="22" t="s">
        <v>6346</v>
      </c>
      <c r="U359" s="22" t="s">
        <v>11</v>
      </c>
      <c r="V359" s="22" t="s">
        <v>6296</v>
      </c>
      <c r="W359" s="22" t="s">
        <v>6296</v>
      </c>
      <c r="X359" s="22" t="s">
        <v>11</v>
      </c>
      <c r="Y359" s="22">
        <v>7</v>
      </c>
      <c r="Z359" s="22">
        <v>7</v>
      </c>
      <c r="AA359" s="22" t="s">
        <v>7758</v>
      </c>
      <c r="AB359" s="22">
        <v>1</v>
      </c>
      <c r="AC359" s="22" t="s">
        <v>134</v>
      </c>
      <c r="AD359" s="22" t="s">
        <v>7768</v>
      </c>
      <c r="AE359" s="22" t="s">
        <v>5450</v>
      </c>
      <c r="AF359" s="22" t="s">
        <v>7767</v>
      </c>
      <c r="AG359" s="22" t="s">
        <v>7767</v>
      </c>
    </row>
    <row r="360" spans="1:33">
      <c r="A360" s="23" t="s">
        <v>1623</v>
      </c>
      <c r="B360" s="23" t="s">
        <v>452</v>
      </c>
      <c r="C360" s="23" t="s">
        <v>1623</v>
      </c>
      <c r="D360" s="23" t="s">
        <v>6826</v>
      </c>
      <c r="E360" s="23" t="s">
        <v>5556</v>
      </c>
      <c r="F360" s="23" t="s">
        <v>5558</v>
      </c>
      <c r="G360" s="23" t="s">
        <v>2919</v>
      </c>
      <c r="H360" s="23" t="s">
        <v>2920</v>
      </c>
      <c r="I360" s="23" t="s">
        <v>1544</v>
      </c>
      <c r="J360" s="23" t="s">
        <v>2921</v>
      </c>
      <c r="K360" s="23">
        <v>0</v>
      </c>
      <c r="L360" s="23" t="s">
        <v>7027</v>
      </c>
      <c r="M360" s="201" t="s">
        <v>7702</v>
      </c>
      <c r="N360" s="23" t="s">
        <v>2025</v>
      </c>
      <c r="O360" s="23" t="s">
        <v>11</v>
      </c>
      <c r="P360" s="23" t="s">
        <v>11</v>
      </c>
      <c r="Q360" s="22" t="s">
        <v>7762</v>
      </c>
      <c r="R360" s="22" t="s">
        <v>7762</v>
      </c>
      <c r="S360" s="22" t="s">
        <v>6826</v>
      </c>
      <c r="T360" s="22" t="s">
        <v>6337</v>
      </c>
      <c r="U360" s="22" t="s">
        <v>5569</v>
      </c>
      <c r="V360" s="22" t="s">
        <v>6815</v>
      </c>
      <c r="W360" s="22" t="s">
        <v>6815</v>
      </c>
      <c r="X360" s="22" t="s">
        <v>5569</v>
      </c>
      <c r="Y360" s="22">
        <v>6</v>
      </c>
      <c r="Z360" s="22">
        <v>6</v>
      </c>
      <c r="AA360" s="22" t="s">
        <v>7758</v>
      </c>
      <c r="AB360" s="22">
        <v>2</v>
      </c>
      <c r="AC360" s="22" t="s">
        <v>90</v>
      </c>
      <c r="AD360" s="22" t="s">
        <v>7769</v>
      </c>
      <c r="AE360" s="22" t="s">
        <v>1579</v>
      </c>
      <c r="AF360" s="22" t="s">
        <v>7767</v>
      </c>
      <c r="AG360" s="22" t="s">
        <v>7767</v>
      </c>
    </row>
    <row r="361" spans="1:33">
      <c r="A361" s="23" t="s">
        <v>1623</v>
      </c>
      <c r="B361" s="23" t="s">
        <v>5348</v>
      </c>
      <c r="C361" s="23" t="s">
        <v>1623</v>
      </c>
      <c r="D361" s="23" t="s">
        <v>1578</v>
      </c>
      <c r="E361" s="23" t="s">
        <v>11</v>
      </c>
      <c r="F361" s="23" t="s">
        <v>11</v>
      </c>
      <c r="G361" s="23" t="s">
        <v>2905</v>
      </c>
      <c r="H361" s="23" t="s">
        <v>2906</v>
      </c>
      <c r="I361" s="23" t="s">
        <v>1544</v>
      </c>
      <c r="J361" s="23" t="s">
        <v>1660</v>
      </c>
      <c r="K361" s="23">
        <v>0</v>
      </c>
      <c r="L361" s="23" t="s">
        <v>5958</v>
      </c>
      <c r="M361" s="23" t="s">
        <v>11</v>
      </c>
      <c r="N361" s="23" t="s">
        <v>1858</v>
      </c>
      <c r="O361" s="23" t="s">
        <v>11</v>
      </c>
      <c r="P361" s="23" t="s">
        <v>11</v>
      </c>
      <c r="Q361" s="22" t="s">
        <v>1578</v>
      </c>
      <c r="R361" s="22" t="s">
        <v>1578</v>
      </c>
      <c r="S361" s="22" t="s">
        <v>1578</v>
      </c>
      <c r="T361" s="22" t="s">
        <v>11</v>
      </c>
      <c r="U361" s="22" t="s">
        <v>11</v>
      </c>
      <c r="V361" s="22" t="s">
        <v>11</v>
      </c>
      <c r="W361" s="22" t="s">
        <v>11</v>
      </c>
      <c r="X361" s="22" t="s">
        <v>11</v>
      </c>
      <c r="Y361" s="22">
        <v>0</v>
      </c>
      <c r="Z361" s="22">
        <v>0</v>
      </c>
      <c r="AA361" s="22" t="s">
        <v>11</v>
      </c>
      <c r="AB361" s="22">
        <v>1</v>
      </c>
      <c r="AC361" s="22" t="s">
        <v>1578</v>
      </c>
      <c r="AD361" s="22" t="s">
        <v>11</v>
      </c>
      <c r="AE361" s="22" t="s">
        <v>11</v>
      </c>
      <c r="AF361" s="22" t="s">
        <v>7767</v>
      </c>
      <c r="AG361" s="22" t="s">
        <v>7767</v>
      </c>
    </row>
    <row r="362" spans="1:33">
      <c r="A362" s="23" t="s">
        <v>1623</v>
      </c>
      <c r="B362" s="23" t="s">
        <v>452</v>
      </c>
      <c r="C362" s="23" t="s">
        <v>1623</v>
      </c>
      <c r="D362" s="23" t="s">
        <v>6820</v>
      </c>
      <c r="E362" s="23" t="s">
        <v>5372</v>
      </c>
      <c r="F362" s="23" t="s">
        <v>5422</v>
      </c>
      <c r="G362" s="23" t="s">
        <v>2902</v>
      </c>
      <c r="H362" s="23" t="s">
        <v>2903</v>
      </c>
      <c r="I362" s="23" t="s">
        <v>12</v>
      </c>
      <c r="J362" s="23" t="s">
        <v>2904</v>
      </c>
      <c r="K362" s="23">
        <v>0</v>
      </c>
      <c r="L362" s="23" t="s">
        <v>5959</v>
      </c>
      <c r="M362" s="205" t="s">
        <v>11</v>
      </c>
      <c r="N362" s="23" t="s">
        <v>1651</v>
      </c>
      <c r="O362" s="23" t="s">
        <v>11</v>
      </c>
      <c r="P362" s="23" t="s">
        <v>11</v>
      </c>
      <c r="Q362" s="22" t="s">
        <v>1539</v>
      </c>
      <c r="R362" s="22" t="s">
        <v>21</v>
      </c>
      <c r="S362" s="22" t="s">
        <v>6820</v>
      </c>
      <c r="T362" s="22" t="s">
        <v>6299</v>
      </c>
      <c r="U362" s="22" t="s">
        <v>6320</v>
      </c>
      <c r="V362" s="22" t="s">
        <v>6815</v>
      </c>
      <c r="W362" s="22" t="s">
        <v>6320</v>
      </c>
      <c r="X362" s="22" t="s">
        <v>6815</v>
      </c>
      <c r="Y362" s="22">
        <v>3</v>
      </c>
      <c r="Z362" s="22">
        <v>6</v>
      </c>
      <c r="AA362" s="22" t="s">
        <v>11</v>
      </c>
      <c r="AB362" s="22">
        <v>1</v>
      </c>
      <c r="AC362" s="22" t="s">
        <v>93</v>
      </c>
      <c r="AD362" s="22" t="s">
        <v>7768</v>
      </c>
      <c r="AE362" s="22" t="s">
        <v>1579</v>
      </c>
      <c r="AF362" s="22" t="s">
        <v>7760</v>
      </c>
      <c r="AG362" s="22" t="s">
        <v>7761</v>
      </c>
    </row>
    <row r="363" spans="1:33">
      <c r="A363" s="23" t="s">
        <v>1623</v>
      </c>
      <c r="B363" s="23" t="s">
        <v>461</v>
      </c>
      <c r="C363" s="23" t="s">
        <v>1623</v>
      </c>
      <c r="D363" s="23" t="s">
        <v>5524</v>
      </c>
      <c r="E363" s="23" t="s">
        <v>5491</v>
      </c>
      <c r="F363" s="23" t="s">
        <v>5525</v>
      </c>
      <c r="G363" s="23" t="s">
        <v>2899</v>
      </c>
      <c r="H363" s="23" t="s">
        <v>2900</v>
      </c>
      <c r="I363" s="23" t="s">
        <v>10</v>
      </c>
      <c r="J363" s="23" t="s">
        <v>2901</v>
      </c>
      <c r="K363" s="23">
        <v>0</v>
      </c>
      <c r="L363" s="23" t="s">
        <v>5960</v>
      </c>
      <c r="M363" s="205" t="s">
        <v>11</v>
      </c>
      <c r="N363" s="23" t="s">
        <v>1633</v>
      </c>
      <c r="O363" s="23" t="s">
        <v>11</v>
      </c>
      <c r="P363" s="23" t="s">
        <v>11</v>
      </c>
      <c r="Q363" s="22" t="s">
        <v>1539</v>
      </c>
      <c r="R363" s="22" t="s">
        <v>20</v>
      </c>
      <c r="S363" s="22" t="s">
        <v>5524</v>
      </c>
      <c r="T363" s="22" t="s">
        <v>6334</v>
      </c>
      <c r="U363" s="22" t="s">
        <v>5569</v>
      </c>
      <c r="V363" s="22" t="s">
        <v>7765</v>
      </c>
      <c r="W363" s="22" t="s">
        <v>7765</v>
      </c>
      <c r="X363" s="22" t="s">
        <v>5569</v>
      </c>
      <c r="Y363" s="22">
        <v>6</v>
      </c>
      <c r="Z363" s="22">
        <v>6</v>
      </c>
      <c r="AA363" s="22" t="s">
        <v>11</v>
      </c>
      <c r="AB363" s="22">
        <v>1</v>
      </c>
      <c r="AC363" s="22" t="s">
        <v>89</v>
      </c>
      <c r="AD363" s="22" t="s">
        <v>7766</v>
      </c>
      <c r="AE363" s="22" t="s">
        <v>5353</v>
      </c>
      <c r="AF363" s="22" t="s">
        <v>7760</v>
      </c>
      <c r="AG363" s="22" t="s">
        <v>7771</v>
      </c>
    </row>
    <row r="364" spans="1:33">
      <c r="A364" s="23" t="s">
        <v>1623</v>
      </c>
      <c r="B364" s="23" t="s">
        <v>452</v>
      </c>
      <c r="C364" s="23" t="s">
        <v>1623</v>
      </c>
      <c r="D364" s="23" t="s">
        <v>6826</v>
      </c>
      <c r="E364" s="23" t="s">
        <v>5556</v>
      </c>
      <c r="F364" s="23" t="s">
        <v>5558</v>
      </c>
      <c r="G364" s="23" t="s">
        <v>2896</v>
      </c>
      <c r="H364" s="23" t="s">
        <v>2897</v>
      </c>
      <c r="I364" s="23" t="s">
        <v>14</v>
      </c>
      <c r="J364" s="23" t="s">
        <v>2898</v>
      </c>
      <c r="K364" s="23">
        <v>0</v>
      </c>
      <c r="L364" s="23" t="s">
        <v>5961</v>
      </c>
      <c r="M364" s="205" t="s">
        <v>11</v>
      </c>
      <c r="N364" s="23" t="s">
        <v>1661</v>
      </c>
      <c r="O364" s="23" t="s">
        <v>11</v>
      </c>
      <c r="P364" s="23" t="s">
        <v>11</v>
      </c>
      <c r="Q364" s="22" t="s">
        <v>1539</v>
      </c>
      <c r="R364" s="22" t="s">
        <v>20</v>
      </c>
      <c r="S364" s="22" t="s">
        <v>6826</v>
      </c>
      <c r="T364" s="22" t="s">
        <v>6337</v>
      </c>
      <c r="U364" s="22" t="s">
        <v>5569</v>
      </c>
      <c r="V364" s="22" t="s">
        <v>6815</v>
      </c>
      <c r="W364" s="22" t="s">
        <v>6815</v>
      </c>
      <c r="X364" s="22" t="s">
        <v>5569</v>
      </c>
      <c r="Y364" s="22">
        <v>6</v>
      </c>
      <c r="Z364" s="22">
        <v>6</v>
      </c>
      <c r="AA364" s="22" t="s">
        <v>11</v>
      </c>
      <c r="AB364" s="22">
        <v>1</v>
      </c>
      <c r="AC364" s="22" t="s">
        <v>90</v>
      </c>
      <c r="AD364" s="22" t="s">
        <v>7769</v>
      </c>
      <c r="AE364" s="22" t="s">
        <v>1579</v>
      </c>
      <c r="AF364" s="22" t="s">
        <v>7760</v>
      </c>
      <c r="AG364" s="22" t="s">
        <v>7761</v>
      </c>
    </row>
    <row r="365" spans="1:33">
      <c r="A365" s="23" t="s">
        <v>1623</v>
      </c>
      <c r="B365" s="23" t="s">
        <v>452</v>
      </c>
      <c r="C365" s="23" t="s">
        <v>1623</v>
      </c>
      <c r="D365" s="23" t="s">
        <v>6820</v>
      </c>
      <c r="E365" s="23" t="s">
        <v>5372</v>
      </c>
      <c r="F365" s="23" t="s">
        <v>5422</v>
      </c>
      <c r="G365" s="23" t="s">
        <v>2894</v>
      </c>
      <c r="H365" s="23" t="s">
        <v>2895</v>
      </c>
      <c r="I365" s="23" t="s">
        <v>12</v>
      </c>
      <c r="J365" s="23" t="s">
        <v>2337</v>
      </c>
      <c r="K365" s="23">
        <v>0</v>
      </c>
      <c r="L365" s="23" t="s">
        <v>5962</v>
      </c>
      <c r="M365" s="23" t="s">
        <v>11</v>
      </c>
      <c r="N365" s="23" t="s">
        <v>1651</v>
      </c>
      <c r="O365" s="23" t="s">
        <v>11</v>
      </c>
      <c r="P365" s="23" t="s">
        <v>11</v>
      </c>
      <c r="Q365" s="22" t="s">
        <v>1539</v>
      </c>
      <c r="R365" s="22" t="s">
        <v>21</v>
      </c>
      <c r="S365" s="22" t="s">
        <v>6820</v>
      </c>
      <c r="T365" s="22" t="s">
        <v>6299</v>
      </c>
      <c r="U365" s="22" t="s">
        <v>6320</v>
      </c>
      <c r="V365" s="22" t="s">
        <v>6815</v>
      </c>
      <c r="W365" s="22" t="s">
        <v>6320</v>
      </c>
      <c r="X365" s="22" t="s">
        <v>6815</v>
      </c>
      <c r="Y365" s="22">
        <v>3</v>
      </c>
      <c r="Z365" s="22">
        <v>6</v>
      </c>
      <c r="AA365" s="22" t="s">
        <v>11</v>
      </c>
      <c r="AB365" s="22">
        <v>1</v>
      </c>
      <c r="AC365" s="22" t="s">
        <v>93</v>
      </c>
      <c r="AD365" s="22" t="s">
        <v>7768</v>
      </c>
      <c r="AE365" s="22" t="s">
        <v>1579</v>
      </c>
      <c r="AF365" s="22" t="s">
        <v>7760</v>
      </c>
      <c r="AG365" s="22" t="s">
        <v>7761</v>
      </c>
    </row>
    <row r="366" spans="1:33">
      <c r="A366" s="23" t="s">
        <v>1623</v>
      </c>
      <c r="B366" s="23" t="s">
        <v>464</v>
      </c>
      <c r="C366" s="23" t="s">
        <v>1623</v>
      </c>
      <c r="D366" s="23" t="s">
        <v>6991</v>
      </c>
      <c r="E366" s="23" t="s">
        <v>5495</v>
      </c>
      <c r="F366" s="23" t="s">
        <v>5494</v>
      </c>
      <c r="G366" s="23" t="s">
        <v>2868</v>
      </c>
      <c r="H366" s="23" t="s">
        <v>2869</v>
      </c>
      <c r="I366" s="23" t="s">
        <v>1544</v>
      </c>
      <c r="J366" s="23" t="s">
        <v>2870</v>
      </c>
      <c r="K366" s="23">
        <v>0</v>
      </c>
      <c r="L366" s="23" t="s">
        <v>5963</v>
      </c>
      <c r="M366" s="201" t="s">
        <v>11</v>
      </c>
      <c r="N366" s="23" t="s">
        <v>1644</v>
      </c>
      <c r="O366" s="23" t="s">
        <v>11</v>
      </c>
      <c r="P366" s="23" t="s">
        <v>11</v>
      </c>
      <c r="Q366" s="22" t="s">
        <v>1539</v>
      </c>
      <c r="R366" s="22" t="s">
        <v>841</v>
      </c>
      <c r="S366" s="22" t="s">
        <v>6991</v>
      </c>
      <c r="T366" s="22" t="s">
        <v>6346</v>
      </c>
      <c r="U366" s="22" t="s">
        <v>11</v>
      </c>
      <c r="V366" s="22" t="s">
        <v>6296</v>
      </c>
      <c r="W366" s="22" t="s">
        <v>6296</v>
      </c>
      <c r="X366" s="22" t="s">
        <v>11</v>
      </c>
      <c r="Y366" s="22">
        <v>7</v>
      </c>
      <c r="Z366" s="22">
        <v>7</v>
      </c>
      <c r="AA366" s="22" t="s">
        <v>11</v>
      </c>
      <c r="AB366" s="22">
        <v>1</v>
      </c>
      <c r="AC366" s="22" t="s">
        <v>134</v>
      </c>
      <c r="AD366" s="22" t="s">
        <v>7768</v>
      </c>
      <c r="AE366" s="22" t="s">
        <v>5450</v>
      </c>
      <c r="AF366" s="22" t="s">
        <v>7767</v>
      </c>
      <c r="AG366" s="22" t="s">
        <v>7767</v>
      </c>
    </row>
    <row r="367" spans="1:33">
      <c r="A367" s="23" t="s">
        <v>1623</v>
      </c>
      <c r="B367" s="23" t="s">
        <v>5469</v>
      </c>
      <c r="C367" s="23" t="s">
        <v>1623</v>
      </c>
      <c r="D367" s="23" t="s">
        <v>47</v>
      </c>
      <c r="E367" s="23" t="s">
        <v>11</v>
      </c>
      <c r="F367" s="23" t="s">
        <v>11</v>
      </c>
      <c r="G367" s="23" t="s">
        <v>2866</v>
      </c>
      <c r="H367" s="23" t="s">
        <v>2867</v>
      </c>
      <c r="I367" s="23" t="s">
        <v>16</v>
      </c>
      <c r="J367" s="23" t="s">
        <v>2760</v>
      </c>
      <c r="K367" s="23">
        <v>0</v>
      </c>
      <c r="L367" s="23" t="s">
        <v>5965</v>
      </c>
      <c r="M367" s="23" t="s">
        <v>47</v>
      </c>
      <c r="N367" s="23" t="s">
        <v>1651</v>
      </c>
      <c r="O367" s="23" t="s">
        <v>11</v>
      </c>
      <c r="P367" s="23" t="s">
        <v>11</v>
      </c>
      <c r="Q367" s="22" t="s">
        <v>7762</v>
      </c>
      <c r="R367" s="22" t="s">
        <v>7762</v>
      </c>
      <c r="S367" s="22" t="s">
        <v>47</v>
      </c>
      <c r="T367" s="22" t="s">
        <v>11</v>
      </c>
      <c r="U367" s="22" t="s">
        <v>11</v>
      </c>
      <c r="V367" s="22" t="s">
        <v>11</v>
      </c>
      <c r="W367" s="22" t="s">
        <v>11</v>
      </c>
      <c r="X367" s="22" t="s">
        <v>11</v>
      </c>
      <c r="Y367" s="22">
        <v>0</v>
      </c>
      <c r="Z367" s="22">
        <v>0</v>
      </c>
      <c r="AA367" s="22" t="s">
        <v>7758</v>
      </c>
      <c r="AB367" s="22">
        <v>1</v>
      </c>
      <c r="AC367" s="22" t="s">
        <v>7775</v>
      </c>
      <c r="AD367" s="22" t="s">
        <v>11</v>
      </c>
      <c r="AE367" s="22" t="s">
        <v>5450</v>
      </c>
      <c r="AF367" s="22" t="s">
        <v>7760</v>
      </c>
      <c r="AG367" s="22" t="s">
        <v>7774</v>
      </c>
    </row>
    <row r="368" spans="1:33">
      <c r="A368" s="23" t="s">
        <v>1623</v>
      </c>
      <c r="B368" s="23" t="s">
        <v>452</v>
      </c>
      <c r="C368" s="23" t="s">
        <v>1623</v>
      </c>
      <c r="D368" s="23" t="s">
        <v>7021</v>
      </c>
      <c r="E368" s="23" t="s">
        <v>5391</v>
      </c>
      <c r="F368" s="23" t="s">
        <v>7659</v>
      </c>
      <c r="G368" s="23" t="s">
        <v>2866</v>
      </c>
      <c r="H368" s="23" t="s">
        <v>2867</v>
      </c>
      <c r="I368" s="23" t="s">
        <v>16</v>
      </c>
      <c r="J368" s="23" t="s">
        <v>2760</v>
      </c>
      <c r="K368" s="23">
        <v>0</v>
      </c>
      <c r="L368" s="23" t="s">
        <v>5964</v>
      </c>
      <c r="M368" s="201" t="s">
        <v>11</v>
      </c>
      <c r="N368" s="23" t="s">
        <v>1651</v>
      </c>
      <c r="O368" s="23" t="s">
        <v>11</v>
      </c>
      <c r="P368" s="23" t="s">
        <v>11</v>
      </c>
      <c r="Q368" s="22" t="s">
        <v>1539</v>
      </c>
      <c r="R368" s="22" t="s">
        <v>20</v>
      </c>
      <c r="S368" s="22" t="s">
        <v>7021</v>
      </c>
      <c r="T368" s="22" t="s">
        <v>6308</v>
      </c>
      <c r="U368" s="22" t="s">
        <v>2490</v>
      </c>
      <c r="V368" s="22" t="s">
        <v>6296</v>
      </c>
      <c r="W368" s="22" t="s">
        <v>2490</v>
      </c>
      <c r="X368" s="22" t="s">
        <v>6296</v>
      </c>
      <c r="Y368" s="22">
        <v>3</v>
      </c>
      <c r="Z368" s="22">
        <v>6</v>
      </c>
      <c r="AA368" s="22" t="s">
        <v>7758</v>
      </c>
      <c r="AB368" s="22">
        <v>2</v>
      </c>
      <c r="AC368" s="22" t="s">
        <v>87</v>
      </c>
      <c r="AD368" s="22" t="s">
        <v>7769</v>
      </c>
      <c r="AE368" s="22" t="s">
        <v>1579</v>
      </c>
      <c r="AF368" s="22" t="s">
        <v>7760</v>
      </c>
      <c r="AG368" s="22" t="s">
        <v>7761</v>
      </c>
    </row>
    <row r="369" spans="1:33">
      <c r="A369" s="23" t="s">
        <v>1623</v>
      </c>
      <c r="B369" s="23" t="s">
        <v>452</v>
      </c>
      <c r="C369" s="23" t="s">
        <v>1623</v>
      </c>
      <c r="D369" s="23" t="s">
        <v>6824</v>
      </c>
      <c r="E369" s="23" t="s">
        <v>5556</v>
      </c>
      <c r="F369" s="23" t="s">
        <v>5422</v>
      </c>
      <c r="G369" s="23" t="s">
        <v>2860</v>
      </c>
      <c r="H369" s="23" t="s">
        <v>2861</v>
      </c>
      <c r="I369" s="23" t="s">
        <v>14</v>
      </c>
      <c r="J369" s="23" t="s">
        <v>2760</v>
      </c>
      <c r="K369" s="23">
        <v>0</v>
      </c>
      <c r="L369" s="23" t="s">
        <v>5966</v>
      </c>
      <c r="M369" s="23" t="s">
        <v>11</v>
      </c>
      <c r="N369" s="23" t="s">
        <v>1670</v>
      </c>
      <c r="O369" s="23" t="s">
        <v>11</v>
      </c>
      <c r="P369" s="23" t="s">
        <v>11</v>
      </c>
      <c r="Q369" s="22" t="s">
        <v>1539</v>
      </c>
      <c r="R369" s="22" t="s">
        <v>21</v>
      </c>
      <c r="S369" s="22" t="s">
        <v>6824</v>
      </c>
      <c r="T369" s="22" t="s">
        <v>6299</v>
      </c>
      <c r="U369" s="22" t="s">
        <v>6320</v>
      </c>
      <c r="V369" s="22" t="s">
        <v>6815</v>
      </c>
      <c r="W369" s="22" t="s">
        <v>6320</v>
      </c>
      <c r="X369" s="22" t="s">
        <v>6815</v>
      </c>
      <c r="Y369" s="22">
        <v>3</v>
      </c>
      <c r="Z369" s="22">
        <v>6</v>
      </c>
      <c r="AA369" s="22" t="s">
        <v>11</v>
      </c>
      <c r="AB369" s="22">
        <v>1</v>
      </c>
      <c r="AC369" s="22" t="s">
        <v>92</v>
      </c>
      <c r="AD369" s="22" t="s">
        <v>7769</v>
      </c>
      <c r="AE369" s="22" t="s">
        <v>1579</v>
      </c>
      <c r="AF369" s="22" t="s">
        <v>7760</v>
      </c>
      <c r="AG369" s="22" t="s">
        <v>7761</v>
      </c>
    </row>
    <row r="370" spans="1:33">
      <c r="A370" s="23" t="s">
        <v>1623</v>
      </c>
      <c r="B370" s="23" t="s">
        <v>452</v>
      </c>
      <c r="C370" s="23" t="s">
        <v>1623</v>
      </c>
      <c r="D370" s="23" t="s">
        <v>5552</v>
      </c>
      <c r="E370" s="23" t="s">
        <v>5372</v>
      </c>
      <c r="F370" s="23" t="s">
        <v>5553</v>
      </c>
      <c r="G370" s="23" t="s">
        <v>2849</v>
      </c>
      <c r="H370" s="23" t="s">
        <v>2850</v>
      </c>
      <c r="I370" s="23" t="s">
        <v>12</v>
      </c>
      <c r="J370" s="23" t="s">
        <v>1958</v>
      </c>
      <c r="K370" s="23">
        <v>0</v>
      </c>
      <c r="L370" s="23" t="s">
        <v>5967</v>
      </c>
      <c r="M370" s="205" t="s">
        <v>11</v>
      </c>
      <c r="N370" s="23" t="s">
        <v>2851</v>
      </c>
      <c r="O370" s="23" t="s">
        <v>11</v>
      </c>
      <c r="P370" s="23" t="s">
        <v>11</v>
      </c>
      <c r="Q370" s="22" t="s">
        <v>1539</v>
      </c>
      <c r="R370" s="22" t="s">
        <v>20</v>
      </c>
      <c r="S370" s="22" t="s">
        <v>5552</v>
      </c>
      <c r="T370" s="22" t="s">
        <v>5569</v>
      </c>
      <c r="U370" s="22" t="s">
        <v>6320</v>
      </c>
      <c r="V370" s="22" t="s">
        <v>6815</v>
      </c>
      <c r="W370" s="22" t="s">
        <v>6320</v>
      </c>
      <c r="X370" s="22" t="s">
        <v>6815</v>
      </c>
      <c r="Y370" s="22">
        <v>3</v>
      </c>
      <c r="Z370" s="22">
        <v>6</v>
      </c>
      <c r="AA370" s="22" t="s">
        <v>11</v>
      </c>
      <c r="AB370" s="22">
        <v>1</v>
      </c>
      <c r="AC370" s="22" t="s">
        <v>91</v>
      </c>
      <c r="AD370" s="22" t="s">
        <v>7768</v>
      </c>
      <c r="AE370" s="22" t="s">
        <v>1579</v>
      </c>
      <c r="AF370" s="22" t="s">
        <v>7760</v>
      </c>
      <c r="AG370" s="22" t="s">
        <v>7761</v>
      </c>
    </row>
    <row r="371" spans="1:33">
      <c r="A371" s="23" t="s">
        <v>1623</v>
      </c>
      <c r="B371" s="23" t="s">
        <v>452</v>
      </c>
      <c r="C371" s="23" t="s">
        <v>1623</v>
      </c>
      <c r="D371" s="23" t="s">
        <v>6826</v>
      </c>
      <c r="E371" s="23" t="s">
        <v>5556</v>
      </c>
      <c r="F371" s="23" t="s">
        <v>5558</v>
      </c>
      <c r="G371" s="23" t="s">
        <v>2839</v>
      </c>
      <c r="H371" s="23" t="s">
        <v>2840</v>
      </c>
      <c r="I371" s="23" t="s">
        <v>14</v>
      </c>
      <c r="J371" s="23" t="s">
        <v>2841</v>
      </c>
      <c r="K371" s="23">
        <v>0</v>
      </c>
      <c r="L371" s="23" t="s">
        <v>5968</v>
      </c>
      <c r="M371" s="23" t="s">
        <v>11</v>
      </c>
      <c r="N371" s="23" t="s">
        <v>1633</v>
      </c>
      <c r="O371" s="23" t="s">
        <v>11</v>
      </c>
      <c r="P371" s="23" t="s">
        <v>11</v>
      </c>
      <c r="Q371" s="22" t="s">
        <v>1539</v>
      </c>
      <c r="R371" s="22" t="s">
        <v>20</v>
      </c>
      <c r="S371" s="22" t="s">
        <v>6826</v>
      </c>
      <c r="T371" s="22" t="s">
        <v>6337</v>
      </c>
      <c r="U371" s="22" t="s">
        <v>5569</v>
      </c>
      <c r="V371" s="22" t="s">
        <v>6815</v>
      </c>
      <c r="W371" s="22" t="s">
        <v>6815</v>
      </c>
      <c r="X371" s="22" t="s">
        <v>5569</v>
      </c>
      <c r="Y371" s="22">
        <v>6</v>
      </c>
      <c r="Z371" s="22">
        <v>6</v>
      </c>
      <c r="AA371" s="22" t="s">
        <v>11</v>
      </c>
      <c r="AB371" s="22">
        <v>1</v>
      </c>
      <c r="AC371" s="22" t="s">
        <v>90</v>
      </c>
      <c r="AD371" s="22" t="s">
        <v>7769</v>
      </c>
      <c r="AE371" s="22" t="s">
        <v>1579</v>
      </c>
      <c r="AF371" s="22" t="s">
        <v>7760</v>
      </c>
      <c r="AG371" s="22" t="s">
        <v>7761</v>
      </c>
    </row>
    <row r="372" spans="1:33">
      <c r="A372" s="23" t="s">
        <v>1623</v>
      </c>
      <c r="B372" s="23" t="s">
        <v>464</v>
      </c>
      <c r="C372" s="23" t="s">
        <v>1623</v>
      </c>
      <c r="D372" s="23" t="s">
        <v>6991</v>
      </c>
      <c r="E372" s="23" t="s">
        <v>5495</v>
      </c>
      <c r="F372" s="23" t="s">
        <v>5494</v>
      </c>
      <c r="G372" s="23" t="s">
        <v>2836</v>
      </c>
      <c r="H372" s="23" t="s">
        <v>2837</v>
      </c>
      <c r="I372" s="23" t="s">
        <v>1544</v>
      </c>
      <c r="J372" s="23" t="s">
        <v>2838</v>
      </c>
      <c r="K372" s="23">
        <v>0</v>
      </c>
      <c r="L372" s="23" t="s">
        <v>5969</v>
      </c>
      <c r="M372" s="23" t="s">
        <v>11</v>
      </c>
      <c r="N372" s="23" t="s">
        <v>1858</v>
      </c>
      <c r="O372" s="23" t="s">
        <v>11</v>
      </c>
      <c r="P372" s="23" t="s">
        <v>11</v>
      </c>
      <c r="Q372" s="22" t="s">
        <v>1539</v>
      </c>
      <c r="R372" s="22" t="s">
        <v>841</v>
      </c>
      <c r="S372" s="22" t="s">
        <v>6991</v>
      </c>
      <c r="T372" s="22" t="s">
        <v>6346</v>
      </c>
      <c r="U372" s="22" t="s">
        <v>11</v>
      </c>
      <c r="V372" s="22" t="s">
        <v>6296</v>
      </c>
      <c r="W372" s="22" t="s">
        <v>6296</v>
      </c>
      <c r="X372" s="22" t="s">
        <v>11</v>
      </c>
      <c r="Y372" s="22">
        <v>7</v>
      </c>
      <c r="Z372" s="22">
        <v>7</v>
      </c>
      <c r="AA372" s="22" t="s">
        <v>11</v>
      </c>
      <c r="AB372" s="22">
        <v>1</v>
      </c>
      <c r="AC372" s="22" t="s">
        <v>134</v>
      </c>
      <c r="AD372" s="22" t="s">
        <v>7768</v>
      </c>
      <c r="AE372" s="22" t="s">
        <v>5450</v>
      </c>
      <c r="AF372" s="22" t="s">
        <v>7767</v>
      </c>
      <c r="AG372" s="22" t="s">
        <v>7767</v>
      </c>
    </row>
    <row r="373" spans="1:33">
      <c r="A373" s="23" t="s">
        <v>1623</v>
      </c>
      <c r="B373" s="23" t="s">
        <v>5348</v>
      </c>
      <c r="C373" s="23" t="s">
        <v>1623</v>
      </c>
      <c r="D373" s="23" t="s">
        <v>1578</v>
      </c>
      <c r="E373" s="23" t="s">
        <v>11</v>
      </c>
      <c r="F373" s="23" t="s">
        <v>11</v>
      </c>
      <c r="G373" s="23" t="s">
        <v>2823</v>
      </c>
      <c r="H373" s="23" t="s">
        <v>2824</v>
      </c>
      <c r="I373" s="23" t="s">
        <v>1544</v>
      </c>
      <c r="J373" s="23" t="s">
        <v>2822</v>
      </c>
      <c r="K373" s="23">
        <v>0</v>
      </c>
      <c r="L373" s="23" t="s">
        <v>5970</v>
      </c>
      <c r="M373" s="23" t="s">
        <v>11</v>
      </c>
      <c r="N373" s="23" t="s">
        <v>1674</v>
      </c>
      <c r="O373" s="23" t="s">
        <v>11</v>
      </c>
      <c r="P373" s="23" t="s">
        <v>11</v>
      </c>
      <c r="Q373" s="22" t="s">
        <v>1578</v>
      </c>
      <c r="R373" s="22" t="s">
        <v>1578</v>
      </c>
      <c r="S373" s="22" t="s">
        <v>1578</v>
      </c>
      <c r="T373" s="22" t="s">
        <v>11</v>
      </c>
      <c r="U373" s="22" t="s">
        <v>11</v>
      </c>
      <c r="V373" s="22" t="s">
        <v>11</v>
      </c>
      <c r="W373" s="22" t="s">
        <v>11</v>
      </c>
      <c r="X373" s="22" t="s">
        <v>11</v>
      </c>
      <c r="Y373" s="22">
        <v>0</v>
      </c>
      <c r="Z373" s="22">
        <v>0</v>
      </c>
      <c r="AA373" s="22" t="s">
        <v>11</v>
      </c>
      <c r="AB373" s="22">
        <v>1</v>
      </c>
      <c r="AC373" s="22" t="s">
        <v>1578</v>
      </c>
      <c r="AD373" s="22" t="s">
        <v>11</v>
      </c>
      <c r="AE373" s="22" t="s">
        <v>11</v>
      </c>
      <c r="AF373" s="22" t="s">
        <v>7767</v>
      </c>
      <c r="AG373" s="22" t="s">
        <v>7767</v>
      </c>
    </row>
    <row r="374" spans="1:33">
      <c r="A374" s="23" t="s">
        <v>1623</v>
      </c>
      <c r="B374" s="23" t="s">
        <v>452</v>
      </c>
      <c r="C374" s="23" t="s">
        <v>1623</v>
      </c>
      <c r="D374" s="23" t="s">
        <v>6932</v>
      </c>
      <c r="E374" s="23" t="s">
        <v>5556</v>
      </c>
      <c r="F374" s="23" t="s">
        <v>7660</v>
      </c>
      <c r="G374" s="23" t="s">
        <v>2820</v>
      </c>
      <c r="H374" s="23" t="s">
        <v>2821</v>
      </c>
      <c r="I374" s="23" t="s">
        <v>14</v>
      </c>
      <c r="J374" s="23" t="s">
        <v>2822</v>
      </c>
      <c r="K374" s="23">
        <v>0</v>
      </c>
      <c r="L374" s="23" t="s">
        <v>5971</v>
      </c>
      <c r="M374" s="23" t="s">
        <v>11</v>
      </c>
      <c r="N374" s="23" t="s">
        <v>1832</v>
      </c>
      <c r="O374" s="23" t="s">
        <v>11</v>
      </c>
      <c r="P374" s="23" t="s">
        <v>11</v>
      </c>
      <c r="Q374" s="22" t="s">
        <v>1539</v>
      </c>
      <c r="R374" s="22" t="s">
        <v>20</v>
      </c>
      <c r="S374" s="22" t="s">
        <v>6932</v>
      </c>
      <c r="T374" s="22" t="s">
        <v>6295</v>
      </c>
      <c r="U374" s="22" t="s">
        <v>6308</v>
      </c>
      <c r="V374" s="22" t="s">
        <v>6296</v>
      </c>
      <c r="W374" s="22" t="s">
        <v>6296</v>
      </c>
      <c r="X374" s="22" t="s">
        <v>6308</v>
      </c>
      <c r="Y374" s="22">
        <v>7</v>
      </c>
      <c r="Z374" s="22">
        <v>7</v>
      </c>
      <c r="AA374" s="22" t="s">
        <v>11</v>
      </c>
      <c r="AB374" s="22">
        <v>1</v>
      </c>
      <c r="AC374" s="22" t="s">
        <v>87</v>
      </c>
      <c r="AD374" s="22" t="s">
        <v>7769</v>
      </c>
      <c r="AE374" s="22" t="s">
        <v>1579</v>
      </c>
      <c r="AF374" s="22" t="s">
        <v>7760</v>
      </c>
      <c r="AG374" s="22" t="s">
        <v>7761</v>
      </c>
    </row>
    <row r="375" spans="1:33">
      <c r="A375" s="23" t="s">
        <v>1623</v>
      </c>
      <c r="B375" s="23" t="s">
        <v>459</v>
      </c>
      <c r="C375" s="23" t="s">
        <v>1623</v>
      </c>
      <c r="D375" s="23" t="s">
        <v>7074</v>
      </c>
      <c r="E375" s="23" t="s">
        <v>5458</v>
      </c>
      <c r="F375" s="23" t="s">
        <v>5457</v>
      </c>
      <c r="G375" s="23" t="s">
        <v>2817</v>
      </c>
      <c r="H375" s="23" t="s">
        <v>2818</v>
      </c>
      <c r="I375" s="23" t="s">
        <v>16</v>
      </c>
      <c r="J375" s="23" t="s">
        <v>1767</v>
      </c>
      <c r="K375" s="23">
        <v>0</v>
      </c>
      <c r="L375" s="23" t="s">
        <v>5972</v>
      </c>
      <c r="M375" s="23" t="s">
        <v>11</v>
      </c>
      <c r="N375" s="23" t="s">
        <v>1651</v>
      </c>
      <c r="O375" s="23" t="s">
        <v>11</v>
      </c>
      <c r="P375" s="23" t="s">
        <v>11</v>
      </c>
      <c r="Q375" s="22" t="s">
        <v>1539</v>
      </c>
      <c r="R375" s="22" t="s">
        <v>842</v>
      </c>
      <c r="S375" s="22" t="s">
        <v>7074</v>
      </c>
      <c r="T375" s="22" t="s">
        <v>6346</v>
      </c>
      <c r="U375" s="22" t="s">
        <v>11</v>
      </c>
      <c r="V375" s="22" t="s">
        <v>6352</v>
      </c>
      <c r="W375" s="22" t="s">
        <v>6352</v>
      </c>
      <c r="X375" s="22" t="s">
        <v>11</v>
      </c>
      <c r="Y375" s="22">
        <v>6</v>
      </c>
      <c r="Z375" s="22">
        <v>6</v>
      </c>
      <c r="AA375" s="22" t="s">
        <v>11</v>
      </c>
      <c r="AB375" s="22">
        <v>1</v>
      </c>
      <c r="AC375" s="22" t="s">
        <v>86</v>
      </c>
      <c r="AD375" s="22" t="s">
        <v>7780</v>
      </c>
      <c r="AE375" s="22" t="s">
        <v>5450</v>
      </c>
      <c r="AF375" s="22" t="s">
        <v>7760</v>
      </c>
      <c r="AG375" s="22" t="s">
        <v>7774</v>
      </c>
    </row>
    <row r="376" spans="1:33">
      <c r="A376" s="23" t="s">
        <v>1623</v>
      </c>
      <c r="B376" s="23" t="s">
        <v>452</v>
      </c>
      <c r="C376" s="23" t="s">
        <v>1623</v>
      </c>
      <c r="D376" s="23" t="s">
        <v>6935</v>
      </c>
      <c r="E376" s="23" t="s">
        <v>5372</v>
      </c>
      <c r="F376" s="23" t="s">
        <v>5406</v>
      </c>
      <c r="G376" s="23" t="s">
        <v>2810</v>
      </c>
      <c r="H376" s="23" t="s">
        <v>2811</v>
      </c>
      <c r="I376" s="23" t="s">
        <v>16</v>
      </c>
      <c r="J376" s="23" t="s">
        <v>2812</v>
      </c>
      <c r="K376" s="23">
        <v>0</v>
      </c>
      <c r="L376" s="23" t="s">
        <v>5973</v>
      </c>
      <c r="M376" s="23" t="s">
        <v>11</v>
      </c>
      <c r="N376" s="23" t="s">
        <v>1651</v>
      </c>
      <c r="O376" s="23" t="s">
        <v>11</v>
      </c>
      <c r="P376" s="23" t="s">
        <v>11</v>
      </c>
      <c r="Q376" s="22" t="s">
        <v>1539</v>
      </c>
      <c r="R376" s="22" t="s">
        <v>20</v>
      </c>
      <c r="S376" s="22" t="s">
        <v>6935</v>
      </c>
      <c r="T376" s="22" t="s">
        <v>6337</v>
      </c>
      <c r="U376" s="22" t="s">
        <v>6334</v>
      </c>
      <c r="V376" s="22" t="s">
        <v>6815</v>
      </c>
      <c r="W376" s="22" t="s">
        <v>6334</v>
      </c>
      <c r="X376" s="22" t="s">
        <v>6815</v>
      </c>
      <c r="Y376" s="22">
        <v>3</v>
      </c>
      <c r="Z376" s="22">
        <v>6</v>
      </c>
      <c r="AA376" s="22" t="s">
        <v>11</v>
      </c>
      <c r="AB376" s="22">
        <v>1</v>
      </c>
      <c r="AC376" s="22" t="s">
        <v>89</v>
      </c>
      <c r="AD376" s="22" t="s">
        <v>7768</v>
      </c>
      <c r="AE376" s="22" t="s">
        <v>1579</v>
      </c>
      <c r="AF376" s="22" t="s">
        <v>7760</v>
      </c>
      <c r="AG376" s="22" t="s">
        <v>7761</v>
      </c>
    </row>
    <row r="377" spans="1:33">
      <c r="A377" s="23" t="s">
        <v>1623</v>
      </c>
      <c r="B377" s="23" t="s">
        <v>452</v>
      </c>
      <c r="C377" s="23" t="s">
        <v>1623</v>
      </c>
      <c r="D377" s="23" t="s">
        <v>5384</v>
      </c>
      <c r="E377" s="23" t="s">
        <v>5377</v>
      </c>
      <c r="F377" s="23" t="s">
        <v>5385</v>
      </c>
      <c r="G377" s="23" t="s">
        <v>2802</v>
      </c>
      <c r="H377" s="23" t="s">
        <v>2803</v>
      </c>
      <c r="I377" s="23" t="s">
        <v>10</v>
      </c>
      <c r="J377" s="23" t="s">
        <v>1696</v>
      </c>
      <c r="K377" s="23">
        <v>0</v>
      </c>
      <c r="L377" s="23" t="s">
        <v>5974</v>
      </c>
      <c r="M377" s="23" t="s">
        <v>11</v>
      </c>
      <c r="N377" s="23" t="s">
        <v>1633</v>
      </c>
      <c r="O377" s="23" t="s">
        <v>11</v>
      </c>
      <c r="P377" s="23" t="s">
        <v>11</v>
      </c>
      <c r="Q377" s="22" t="s">
        <v>1539</v>
      </c>
      <c r="R377" s="22" t="s">
        <v>842</v>
      </c>
      <c r="S377" s="22" t="s">
        <v>5384</v>
      </c>
      <c r="T377" s="22" t="s">
        <v>7772</v>
      </c>
      <c r="U377" s="22" t="s">
        <v>5579</v>
      </c>
      <c r="V377" s="22" t="s">
        <v>6296</v>
      </c>
      <c r="W377" s="22" t="s">
        <v>5579</v>
      </c>
      <c r="X377" s="22" t="s">
        <v>6296</v>
      </c>
      <c r="Y377" s="22">
        <v>3</v>
      </c>
      <c r="Z377" s="22">
        <v>6</v>
      </c>
      <c r="AA377" s="22" t="s">
        <v>11</v>
      </c>
      <c r="AB377" s="22">
        <v>1</v>
      </c>
      <c r="AC377" s="22" t="s">
        <v>65</v>
      </c>
      <c r="AD377" s="22" t="s">
        <v>7759</v>
      </c>
      <c r="AE377" s="22" t="s">
        <v>1579</v>
      </c>
      <c r="AF377" s="22" t="s">
        <v>7760</v>
      </c>
      <c r="AG377" s="22" t="s">
        <v>7761</v>
      </c>
    </row>
    <row r="378" spans="1:33">
      <c r="A378" s="23" t="s">
        <v>1623</v>
      </c>
      <c r="B378" s="23" t="s">
        <v>1175</v>
      </c>
      <c r="C378" s="23" t="s">
        <v>1623</v>
      </c>
      <c r="D378" s="23" t="s">
        <v>6793</v>
      </c>
      <c r="E378" s="23" t="s">
        <v>5466</v>
      </c>
      <c r="F378" s="23" t="s">
        <v>7648</v>
      </c>
      <c r="G378" s="23" t="s">
        <v>2799</v>
      </c>
      <c r="H378" s="23" t="s">
        <v>2800</v>
      </c>
      <c r="I378" s="23" t="s">
        <v>13</v>
      </c>
      <c r="J378" s="23" t="s">
        <v>2801</v>
      </c>
      <c r="K378" s="23">
        <v>0</v>
      </c>
      <c r="L378" s="23" t="s">
        <v>5975</v>
      </c>
      <c r="M378" s="201" t="s">
        <v>11</v>
      </c>
      <c r="N378" s="23" t="s">
        <v>1633</v>
      </c>
      <c r="O378" s="23" t="s">
        <v>11</v>
      </c>
      <c r="P378" s="23" t="s">
        <v>11</v>
      </c>
      <c r="Q378" s="22" t="s">
        <v>1539</v>
      </c>
      <c r="R378" s="22" t="s">
        <v>21</v>
      </c>
      <c r="S378" s="22" t="s">
        <v>6793</v>
      </c>
      <c r="T378" s="22" t="s">
        <v>6299</v>
      </c>
      <c r="U378" s="22" t="s">
        <v>6337</v>
      </c>
      <c r="V378" s="22" t="s">
        <v>7765</v>
      </c>
      <c r="W378" s="22" t="s">
        <v>6337</v>
      </c>
      <c r="X378" s="22" t="s">
        <v>7765</v>
      </c>
      <c r="Y378" s="22">
        <v>3</v>
      </c>
      <c r="Z378" s="22">
        <v>6</v>
      </c>
      <c r="AA378" s="22" t="s">
        <v>7758</v>
      </c>
      <c r="AB378" s="22">
        <v>1</v>
      </c>
      <c r="AC378" s="22" t="s">
        <v>96</v>
      </c>
      <c r="AD378" s="22" t="s">
        <v>7766</v>
      </c>
      <c r="AE378" s="22" t="s">
        <v>1579</v>
      </c>
      <c r="AF378" s="22" t="s">
        <v>7760</v>
      </c>
      <c r="AG378" s="22" t="s">
        <v>889</v>
      </c>
    </row>
    <row r="379" spans="1:33">
      <c r="A379" s="23" t="s">
        <v>1623</v>
      </c>
      <c r="B379" s="23" t="s">
        <v>1175</v>
      </c>
      <c r="C379" s="23" t="s">
        <v>1623</v>
      </c>
      <c r="D379" s="23" t="s">
        <v>5566</v>
      </c>
      <c r="E379" s="23" t="s">
        <v>5466</v>
      </c>
      <c r="F379" s="23" t="s">
        <v>5567</v>
      </c>
      <c r="G379" s="23" t="s">
        <v>2799</v>
      </c>
      <c r="H379" s="23" t="s">
        <v>2800</v>
      </c>
      <c r="I379" s="23" t="s">
        <v>13</v>
      </c>
      <c r="J379" s="23" t="s">
        <v>2801</v>
      </c>
      <c r="K379" s="23">
        <v>0</v>
      </c>
      <c r="L379" s="23" t="s">
        <v>5975</v>
      </c>
      <c r="M379" s="201" t="s">
        <v>7702</v>
      </c>
      <c r="N379" s="23" t="s">
        <v>1633</v>
      </c>
      <c r="O379" s="23" t="s">
        <v>11</v>
      </c>
      <c r="P379" s="23" t="s">
        <v>11</v>
      </c>
      <c r="Q379" s="22" t="s">
        <v>7762</v>
      </c>
      <c r="R379" s="22" t="s">
        <v>7762</v>
      </c>
      <c r="S379" s="22" t="s">
        <v>5566</v>
      </c>
      <c r="T379" s="22" t="s">
        <v>6299</v>
      </c>
      <c r="U379" s="22" t="s">
        <v>6337</v>
      </c>
      <c r="V379" s="22" t="s">
        <v>7777</v>
      </c>
      <c r="W379" s="22" t="s">
        <v>7777</v>
      </c>
      <c r="X379" s="22" t="s">
        <v>6337</v>
      </c>
      <c r="Y379" s="22">
        <v>5</v>
      </c>
      <c r="Z379" s="22">
        <v>5</v>
      </c>
      <c r="AA379" s="22" t="s">
        <v>7758</v>
      </c>
      <c r="AB379" s="22">
        <v>2</v>
      </c>
      <c r="AC379" s="22" t="s">
        <v>94</v>
      </c>
      <c r="AD379" s="22" t="s">
        <v>7766</v>
      </c>
      <c r="AE379" s="22" t="s">
        <v>1579</v>
      </c>
      <c r="AF379" s="22" t="s">
        <v>7760</v>
      </c>
      <c r="AG379" s="22" t="s">
        <v>889</v>
      </c>
    </row>
    <row r="380" spans="1:33">
      <c r="A380" s="23" t="s">
        <v>1623</v>
      </c>
      <c r="B380" s="23" t="s">
        <v>452</v>
      </c>
      <c r="C380" s="23" t="s">
        <v>1623</v>
      </c>
      <c r="D380" s="23" t="s">
        <v>5544</v>
      </c>
      <c r="E380" s="23" t="s">
        <v>5377</v>
      </c>
      <c r="F380" s="23" t="s">
        <v>5545</v>
      </c>
      <c r="G380" s="23" t="s">
        <v>2795</v>
      </c>
      <c r="H380" s="23" t="s">
        <v>2796</v>
      </c>
      <c r="I380" s="23" t="s">
        <v>13</v>
      </c>
      <c r="J380" s="23" t="s">
        <v>2797</v>
      </c>
      <c r="K380" s="23">
        <v>0</v>
      </c>
      <c r="L380" s="23" t="s">
        <v>5976</v>
      </c>
      <c r="M380" s="23" t="s">
        <v>11</v>
      </c>
      <c r="N380" s="23" t="s">
        <v>1877</v>
      </c>
      <c r="O380" s="23" t="s">
        <v>11</v>
      </c>
      <c r="P380" s="23" t="s">
        <v>11</v>
      </c>
      <c r="Q380" s="22" t="s">
        <v>1539</v>
      </c>
      <c r="R380" s="22" t="s">
        <v>21</v>
      </c>
      <c r="S380" s="22" t="s">
        <v>5544</v>
      </c>
      <c r="T380" s="22" t="s">
        <v>6315</v>
      </c>
      <c r="U380" s="22" t="s">
        <v>6320</v>
      </c>
      <c r="V380" s="22" t="s">
        <v>6815</v>
      </c>
      <c r="W380" s="22" t="s">
        <v>6320</v>
      </c>
      <c r="X380" s="22" t="s">
        <v>6815</v>
      </c>
      <c r="Y380" s="22">
        <v>3</v>
      </c>
      <c r="Z380" s="22">
        <v>6</v>
      </c>
      <c r="AA380" s="22" t="s">
        <v>11</v>
      </c>
      <c r="AB380" s="22">
        <v>1</v>
      </c>
      <c r="AC380" s="22" t="s">
        <v>94</v>
      </c>
      <c r="AD380" s="22" t="s">
        <v>7759</v>
      </c>
      <c r="AE380" s="22" t="s">
        <v>1579</v>
      </c>
      <c r="AF380" s="22" t="s">
        <v>7760</v>
      </c>
      <c r="AG380" s="22" t="s">
        <v>7761</v>
      </c>
    </row>
    <row r="381" spans="1:33">
      <c r="A381" s="23" t="s">
        <v>1623</v>
      </c>
      <c r="B381" s="23" t="s">
        <v>459</v>
      </c>
      <c r="C381" s="23" t="s">
        <v>1623</v>
      </c>
      <c r="D381" s="23" t="s">
        <v>7074</v>
      </c>
      <c r="E381" s="23" t="s">
        <v>5458</v>
      </c>
      <c r="F381" s="23" t="s">
        <v>5457</v>
      </c>
      <c r="G381" s="23" t="s">
        <v>2791</v>
      </c>
      <c r="H381" s="23" t="s">
        <v>2792</v>
      </c>
      <c r="I381" s="23" t="s">
        <v>16</v>
      </c>
      <c r="J381" s="23" t="s">
        <v>2793</v>
      </c>
      <c r="K381" s="23">
        <v>0</v>
      </c>
      <c r="L381" s="23" t="s">
        <v>5977</v>
      </c>
      <c r="M381" s="201" t="s">
        <v>11</v>
      </c>
      <c r="N381" s="23" t="s">
        <v>1651</v>
      </c>
      <c r="O381" s="23" t="s">
        <v>11</v>
      </c>
      <c r="P381" s="23" t="s">
        <v>11</v>
      </c>
      <c r="Q381" s="22" t="s">
        <v>1539</v>
      </c>
      <c r="R381" s="22" t="s">
        <v>842</v>
      </c>
      <c r="S381" s="22" t="s">
        <v>7074</v>
      </c>
      <c r="T381" s="22" t="s">
        <v>6346</v>
      </c>
      <c r="U381" s="22" t="s">
        <v>11</v>
      </c>
      <c r="V381" s="22" t="s">
        <v>6352</v>
      </c>
      <c r="W381" s="22" t="s">
        <v>6352</v>
      </c>
      <c r="X381" s="22" t="s">
        <v>11</v>
      </c>
      <c r="Y381" s="22">
        <v>6</v>
      </c>
      <c r="Z381" s="22">
        <v>6</v>
      </c>
      <c r="AA381" s="22" t="s">
        <v>11</v>
      </c>
      <c r="AB381" s="22">
        <v>1</v>
      </c>
      <c r="AC381" s="22" t="s">
        <v>86</v>
      </c>
      <c r="AD381" s="22" t="s">
        <v>7780</v>
      </c>
      <c r="AE381" s="22" t="s">
        <v>5450</v>
      </c>
      <c r="AF381" s="22" t="s">
        <v>7760</v>
      </c>
      <c r="AG381" s="22" t="s">
        <v>7774</v>
      </c>
    </row>
    <row r="382" spans="1:33">
      <c r="A382" s="23" t="s">
        <v>1623</v>
      </c>
      <c r="B382" s="23" t="s">
        <v>452</v>
      </c>
      <c r="C382" s="23" t="s">
        <v>1623</v>
      </c>
      <c r="D382" s="23" t="s">
        <v>6809</v>
      </c>
      <c r="E382" s="23" t="s">
        <v>5377</v>
      </c>
      <c r="F382" s="23" t="s">
        <v>5417</v>
      </c>
      <c r="G382" s="23" t="s">
        <v>2781</v>
      </c>
      <c r="H382" s="23" t="s">
        <v>2782</v>
      </c>
      <c r="I382" s="23" t="s">
        <v>12</v>
      </c>
      <c r="J382" s="23" t="s">
        <v>2783</v>
      </c>
      <c r="K382" s="23">
        <v>0</v>
      </c>
      <c r="L382" s="23" t="s">
        <v>5978</v>
      </c>
      <c r="M382" s="23" t="s">
        <v>11</v>
      </c>
      <c r="N382" s="23" t="s">
        <v>1729</v>
      </c>
      <c r="O382" s="23" t="s">
        <v>11</v>
      </c>
      <c r="P382" s="23" t="s">
        <v>11</v>
      </c>
      <c r="Q382" s="22" t="s">
        <v>1539</v>
      </c>
      <c r="R382" s="22" t="s">
        <v>21</v>
      </c>
      <c r="S382" s="22" t="s">
        <v>6809</v>
      </c>
      <c r="T382" s="22" t="s">
        <v>6299</v>
      </c>
      <c r="U382" s="22" t="s">
        <v>5569</v>
      </c>
      <c r="V382" s="22" t="s">
        <v>7765</v>
      </c>
      <c r="W382" s="22" t="s">
        <v>5569</v>
      </c>
      <c r="X382" s="22" t="s">
        <v>7765</v>
      </c>
      <c r="Y382" s="22">
        <v>3</v>
      </c>
      <c r="Z382" s="22">
        <v>6</v>
      </c>
      <c r="AA382" s="22" t="s">
        <v>11</v>
      </c>
      <c r="AB382" s="22">
        <v>1</v>
      </c>
      <c r="AC382" s="22" t="s">
        <v>92</v>
      </c>
      <c r="AD382" s="22" t="s">
        <v>7759</v>
      </c>
      <c r="AE382" s="22" t="s">
        <v>1579</v>
      </c>
      <c r="AF382" s="22" t="s">
        <v>7760</v>
      </c>
      <c r="AG382" s="22" t="s">
        <v>7761</v>
      </c>
    </row>
    <row r="383" spans="1:33">
      <c r="A383" s="23" t="s">
        <v>1623</v>
      </c>
      <c r="B383" s="23" t="s">
        <v>461</v>
      </c>
      <c r="C383" s="23" t="s">
        <v>1623</v>
      </c>
      <c r="D383" s="23" t="s">
        <v>6789</v>
      </c>
      <c r="E383" s="23" t="s">
        <v>5593</v>
      </c>
      <c r="F383" s="23" t="s">
        <v>7650</v>
      </c>
      <c r="G383" s="23" t="s">
        <v>2758</v>
      </c>
      <c r="H383" s="23" t="s">
        <v>2759</v>
      </c>
      <c r="I383" s="23" t="s">
        <v>10</v>
      </c>
      <c r="J383" s="23" t="s">
        <v>2760</v>
      </c>
      <c r="K383" s="23">
        <v>0</v>
      </c>
      <c r="L383" s="23" t="s">
        <v>5979</v>
      </c>
      <c r="M383" s="23" t="s">
        <v>11</v>
      </c>
      <c r="N383" s="23" t="s">
        <v>1768</v>
      </c>
      <c r="O383" s="23" t="s">
        <v>11</v>
      </c>
      <c r="P383" s="23" t="s">
        <v>11</v>
      </c>
      <c r="Q383" s="22" t="s">
        <v>1539</v>
      </c>
      <c r="R383" s="22" t="s">
        <v>20</v>
      </c>
      <c r="S383" s="22" t="s">
        <v>6789</v>
      </c>
      <c r="T383" s="22" t="s">
        <v>6320</v>
      </c>
      <c r="U383" s="22" t="s">
        <v>6354</v>
      </c>
      <c r="V383" s="22" t="s">
        <v>7765</v>
      </c>
      <c r="W383" s="22" t="s">
        <v>7765</v>
      </c>
      <c r="X383" s="22" t="s">
        <v>6354</v>
      </c>
      <c r="Y383" s="22">
        <v>6</v>
      </c>
      <c r="Z383" s="22">
        <v>6</v>
      </c>
      <c r="AA383" s="22" t="s">
        <v>11</v>
      </c>
      <c r="AB383" s="22">
        <v>1</v>
      </c>
      <c r="AC383" s="22" t="s">
        <v>91</v>
      </c>
      <c r="AD383" s="22" t="s">
        <v>7766</v>
      </c>
      <c r="AE383" s="22" t="s">
        <v>5353</v>
      </c>
      <c r="AF383" s="22" t="s">
        <v>7760</v>
      </c>
      <c r="AG383" s="22" t="s">
        <v>7771</v>
      </c>
    </row>
    <row r="384" spans="1:33">
      <c r="A384" s="23" t="s">
        <v>1623</v>
      </c>
      <c r="B384" s="23" t="s">
        <v>452</v>
      </c>
      <c r="C384" s="23" t="s">
        <v>1623</v>
      </c>
      <c r="D384" s="23" t="s">
        <v>5386</v>
      </c>
      <c r="E384" s="23" t="s">
        <v>5372</v>
      </c>
      <c r="F384" s="23" t="s">
        <v>5385</v>
      </c>
      <c r="G384" s="23" t="s">
        <v>2755</v>
      </c>
      <c r="H384" s="23" t="s">
        <v>2756</v>
      </c>
      <c r="I384" s="23" t="s">
        <v>16</v>
      </c>
      <c r="J384" s="23" t="s">
        <v>2757</v>
      </c>
      <c r="K384" s="23">
        <v>0</v>
      </c>
      <c r="L384" s="23" t="s">
        <v>5980</v>
      </c>
      <c r="M384" s="23" t="s">
        <v>11</v>
      </c>
      <c r="N384" s="23" t="s">
        <v>1651</v>
      </c>
      <c r="O384" s="23" t="s">
        <v>11</v>
      </c>
      <c r="P384" s="23" t="s">
        <v>11</v>
      </c>
      <c r="Q384" s="22" t="s">
        <v>1539</v>
      </c>
      <c r="R384" s="22" t="s">
        <v>842</v>
      </c>
      <c r="S384" s="22" t="s">
        <v>5386</v>
      </c>
      <c r="T384" s="22" t="s">
        <v>7772</v>
      </c>
      <c r="U384" s="22" t="s">
        <v>5579</v>
      </c>
      <c r="V384" s="22" t="s">
        <v>6296</v>
      </c>
      <c r="W384" s="22" t="s">
        <v>5579</v>
      </c>
      <c r="X384" s="22" t="s">
        <v>6296</v>
      </c>
      <c r="Y384" s="22">
        <v>3</v>
      </c>
      <c r="Z384" s="22">
        <v>6</v>
      </c>
      <c r="AA384" s="22" t="s">
        <v>11</v>
      </c>
      <c r="AB384" s="22">
        <v>1</v>
      </c>
      <c r="AC384" s="22" t="s">
        <v>65</v>
      </c>
      <c r="AD384" s="22" t="s">
        <v>7768</v>
      </c>
      <c r="AE384" s="22" t="s">
        <v>1579</v>
      </c>
      <c r="AF384" s="22" t="s">
        <v>7760</v>
      </c>
      <c r="AG384" s="22" t="s">
        <v>7761</v>
      </c>
    </row>
    <row r="385" spans="1:33">
      <c r="A385" s="23" t="s">
        <v>1623</v>
      </c>
      <c r="B385" s="23" t="s">
        <v>461</v>
      </c>
      <c r="C385" s="23" t="s">
        <v>1623</v>
      </c>
      <c r="D385" s="23" t="s">
        <v>5489</v>
      </c>
      <c r="E385" s="23" t="s">
        <v>5491</v>
      </c>
      <c r="F385" s="23" t="s">
        <v>5490</v>
      </c>
      <c r="G385" s="23" t="s">
        <v>2752</v>
      </c>
      <c r="H385" s="23" t="s">
        <v>2753</v>
      </c>
      <c r="I385" s="23" t="s">
        <v>10</v>
      </c>
      <c r="J385" s="23" t="s">
        <v>2754</v>
      </c>
      <c r="K385" s="23">
        <v>0</v>
      </c>
      <c r="L385" s="23" t="s">
        <v>5981</v>
      </c>
      <c r="M385" s="23" t="s">
        <v>11</v>
      </c>
      <c r="N385" s="23" t="s">
        <v>1651</v>
      </c>
      <c r="O385" s="23" t="s">
        <v>11</v>
      </c>
      <c r="P385" s="23" t="s">
        <v>11</v>
      </c>
      <c r="Q385" s="22" t="s">
        <v>1539</v>
      </c>
      <c r="R385" s="22" t="s">
        <v>842</v>
      </c>
      <c r="S385" s="22" t="s">
        <v>5489</v>
      </c>
      <c r="T385" s="22" t="s">
        <v>2490</v>
      </c>
      <c r="U385" s="22" t="s">
        <v>5579</v>
      </c>
      <c r="V385" s="22" t="s">
        <v>6352</v>
      </c>
      <c r="W385" s="22" t="s">
        <v>5579</v>
      </c>
      <c r="X385" s="22" t="s">
        <v>6352</v>
      </c>
      <c r="Y385" s="22">
        <v>3</v>
      </c>
      <c r="Z385" s="22">
        <v>6</v>
      </c>
      <c r="AA385" s="22" t="s">
        <v>11</v>
      </c>
      <c r="AB385" s="22">
        <v>1</v>
      </c>
      <c r="AC385" s="22" t="s">
        <v>82</v>
      </c>
      <c r="AD385" s="22" t="s">
        <v>7766</v>
      </c>
      <c r="AE385" s="22" t="s">
        <v>5353</v>
      </c>
      <c r="AF385" s="22" t="s">
        <v>7760</v>
      </c>
      <c r="AG385" s="22" t="s">
        <v>7771</v>
      </c>
    </row>
    <row r="386" spans="1:33">
      <c r="A386" s="23" t="s">
        <v>1623</v>
      </c>
      <c r="B386" s="23" t="s">
        <v>452</v>
      </c>
      <c r="C386" s="23" t="s">
        <v>1623</v>
      </c>
      <c r="D386" s="23" t="s">
        <v>6824</v>
      </c>
      <c r="E386" s="23" t="s">
        <v>5556</v>
      </c>
      <c r="F386" s="23" t="s">
        <v>5422</v>
      </c>
      <c r="G386" s="23" t="s">
        <v>2749</v>
      </c>
      <c r="H386" s="23" t="s">
        <v>2750</v>
      </c>
      <c r="I386" s="23" t="s">
        <v>14</v>
      </c>
      <c r="J386" s="23" t="s">
        <v>2751</v>
      </c>
      <c r="K386" s="23">
        <v>0</v>
      </c>
      <c r="L386" s="23" t="s">
        <v>5982</v>
      </c>
      <c r="M386" s="205" t="s">
        <v>11</v>
      </c>
      <c r="N386" s="23" t="s">
        <v>1633</v>
      </c>
      <c r="O386" s="23" t="s">
        <v>11</v>
      </c>
      <c r="P386" s="23" t="s">
        <v>11</v>
      </c>
      <c r="Q386" s="22" t="s">
        <v>1539</v>
      </c>
      <c r="R386" s="22" t="s">
        <v>21</v>
      </c>
      <c r="S386" s="22" t="s">
        <v>6824</v>
      </c>
      <c r="T386" s="22" t="s">
        <v>6299</v>
      </c>
      <c r="U386" s="22" t="s">
        <v>6320</v>
      </c>
      <c r="V386" s="22" t="s">
        <v>6815</v>
      </c>
      <c r="W386" s="22" t="s">
        <v>6320</v>
      </c>
      <c r="X386" s="22" t="s">
        <v>6815</v>
      </c>
      <c r="Y386" s="22">
        <v>3</v>
      </c>
      <c r="Z386" s="22">
        <v>6</v>
      </c>
      <c r="AA386" s="22" t="s">
        <v>11</v>
      </c>
      <c r="AB386" s="22">
        <v>1</v>
      </c>
      <c r="AC386" s="22" t="s">
        <v>92</v>
      </c>
      <c r="AD386" s="22" t="s">
        <v>7769</v>
      </c>
      <c r="AE386" s="22" t="s">
        <v>1579</v>
      </c>
      <c r="AF386" s="22" t="s">
        <v>7760</v>
      </c>
      <c r="AG386" s="22" t="s">
        <v>7761</v>
      </c>
    </row>
    <row r="387" spans="1:33">
      <c r="A387" s="23" t="s">
        <v>1623</v>
      </c>
      <c r="B387" s="23" t="s">
        <v>452</v>
      </c>
      <c r="C387" s="23" t="s">
        <v>1623</v>
      </c>
      <c r="D387" s="23" t="s">
        <v>5386</v>
      </c>
      <c r="E387" s="23" t="s">
        <v>5372</v>
      </c>
      <c r="F387" s="23" t="s">
        <v>5385</v>
      </c>
      <c r="G387" s="23" t="s">
        <v>2745</v>
      </c>
      <c r="H387" s="23" t="s">
        <v>2746</v>
      </c>
      <c r="I387" s="23" t="s">
        <v>10</v>
      </c>
      <c r="J387" s="23" t="s">
        <v>2747</v>
      </c>
      <c r="K387" s="23">
        <v>0</v>
      </c>
      <c r="L387" s="23" t="s">
        <v>5983</v>
      </c>
      <c r="M387" s="23" t="s">
        <v>11</v>
      </c>
      <c r="N387" s="23" t="s">
        <v>1670</v>
      </c>
      <c r="O387" s="23" t="s">
        <v>11</v>
      </c>
      <c r="P387" s="23" t="s">
        <v>11</v>
      </c>
      <c r="Q387" s="22" t="s">
        <v>1539</v>
      </c>
      <c r="R387" s="22" t="s">
        <v>842</v>
      </c>
      <c r="S387" s="22" t="s">
        <v>5386</v>
      </c>
      <c r="T387" s="22" t="s">
        <v>7772</v>
      </c>
      <c r="U387" s="22" t="s">
        <v>5579</v>
      </c>
      <c r="V387" s="22" t="s">
        <v>6296</v>
      </c>
      <c r="W387" s="22" t="s">
        <v>5579</v>
      </c>
      <c r="X387" s="22" t="s">
        <v>6296</v>
      </c>
      <c r="Y387" s="22">
        <v>3</v>
      </c>
      <c r="Z387" s="22">
        <v>6</v>
      </c>
      <c r="AA387" s="22" t="s">
        <v>11</v>
      </c>
      <c r="AB387" s="22">
        <v>1</v>
      </c>
      <c r="AC387" s="22" t="s">
        <v>65</v>
      </c>
      <c r="AD387" s="22" t="s">
        <v>7768</v>
      </c>
      <c r="AE387" s="22" t="s">
        <v>1579</v>
      </c>
      <c r="AF387" s="22" t="s">
        <v>7760</v>
      </c>
      <c r="AG387" s="22" t="s">
        <v>7761</v>
      </c>
    </row>
    <row r="388" spans="1:33">
      <c r="A388" s="23" t="s">
        <v>1623</v>
      </c>
      <c r="B388" s="23" t="s">
        <v>452</v>
      </c>
      <c r="C388" s="23" t="s">
        <v>1623</v>
      </c>
      <c r="D388" s="23" t="s">
        <v>5399</v>
      </c>
      <c r="E388" s="23" t="s">
        <v>5372</v>
      </c>
      <c r="F388" s="23" t="s">
        <v>5400</v>
      </c>
      <c r="G388" s="23" t="s">
        <v>2743</v>
      </c>
      <c r="H388" s="23" t="s">
        <v>2744</v>
      </c>
      <c r="I388" s="23" t="s">
        <v>16</v>
      </c>
      <c r="J388" s="23" t="s">
        <v>1706</v>
      </c>
      <c r="K388" s="23">
        <v>0</v>
      </c>
      <c r="L388" s="23" t="s">
        <v>5984</v>
      </c>
      <c r="M388" s="23" t="s">
        <v>11</v>
      </c>
      <c r="N388" s="23" t="s">
        <v>1651</v>
      </c>
      <c r="O388" s="23" t="s">
        <v>11</v>
      </c>
      <c r="P388" s="23" t="s">
        <v>11</v>
      </c>
      <c r="Q388" s="22" t="s">
        <v>1539</v>
      </c>
      <c r="R388" s="22" t="s">
        <v>842</v>
      </c>
      <c r="S388" s="22" t="s">
        <v>5399</v>
      </c>
      <c r="T388" s="22" t="s">
        <v>5579</v>
      </c>
      <c r="U388" s="22" t="s">
        <v>7772</v>
      </c>
      <c r="V388" s="22" t="s">
        <v>6296</v>
      </c>
      <c r="W388" s="22" t="s">
        <v>6296</v>
      </c>
      <c r="X388" s="22" t="s">
        <v>7772</v>
      </c>
      <c r="Y388" s="22">
        <v>7</v>
      </c>
      <c r="Z388" s="22">
        <v>7</v>
      </c>
      <c r="AA388" s="22" t="s">
        <v>11</v>
      </c>
      <c r="AB388" s="22">
        <v>1</v>
      </c>
      <c r="AC388" s="22" t="s">
        <v>86</v>
      </c>
      <c r="AD388" s="22" t="s">
        <v>7768</v>
      </c>
      <c r="AE388" s="22" t="s">
        <v>1579</v>
      </c>
      <c r="AF388" s="22" t="s">
        <v>7760</v>
      </c>
      <c r="AG388" s="22" t="s">
        <v>7761</v>
      </c>
    </row>
    <row r="389" spans="1:33">
      <c r="A389" s="23" t="s">
        <v>1623</v>
      </c>
      <c r="B389" s="23" t="s">
        <v>461</v>
      </c>
      <c r="C389" s="23" t="s">
        <v>1623</v>
      </c>
      <c r="D389" s="23" t="s">
        <v>5538</v>
      </c>
      <c r="E389" s="23" t="s">
        <v>5491</v>
      </c>
      <c r="F389" s="23" t="s">
        <v>5394</v>
      </c>
      <c r="G389" s="23" t="s">
        <v>2740</v>
      </c>
      <c r="H389" s="23" t="s">
        <v>2741</v>
      </c>
      <c r="I389" s="23" t="s">
        <v>10</v>
      </c>
      <c r="J389" s="23" t="s">
        <v>2742</v>
      </c>
      <c r="K389" s="23">
        <v>0</v>
      </c>
      <c r="L389" s="23" t="s">
        <v>5985</v>
      </c>
      <c r="M389" s="205" t="s">
        <v>11</v>
      </c>
      <c r="N389" s="23" t="s">
        <v>1633</v>
      </c>
      <c r="O389" s="23" t="s">
        <v>11</v>
      </c>
      <c r="P389" s="23" t="s">
        <v>11</v>
      </c>
      <c r="Q389" s="22" t="s">
        <v>1539</v>
      </c>
      <c r="R389" s="22" t="s">
        <v>20</v>
      </c>
      <c r="S389" s="22" t="s">
        <v>5538</v>
      </c>
      <c r="T389" s="22" t="s">
        <v>6331</v>
      </c>
      <c r="U389" s="22" t="s">
        <v>2490</v>
      </c>
      <c r="V389" s="22" t="s">
        <v>6296</v>
      </c>
      <c r="W389" s="22" t="s">
        <v>2490</v>
      </c>
      <c r="X389" s="22" t="s">
        <v>6296</v>
      </c>
      <c r="Y389" s="22">
        <v>3</v>
      </c>
      <c r="Z389" s="22">
        <v>6</v>
      </c>
      <c r="AA389" s="22" t="s">
        <v>11</v>
      </c>
      <c r="AB389" s="22">
        <v>1</v>
      </c>
      <c r="AC389" s="22" t="s">
        <v>87</v>
      </c>
      <c r="AD389" s="22" t="s">
        <v>7766</v>
      </c>
      <c r="AE389" s="22" t="s">
        <v>5353</v>
      </c>
      <c r="AF389" s="22" t="s">
        <v>7760</v>
      </c>
      <c r="AG389" s="22" t="s">
        <v>7771</v>
      </c>
    </row>
    <row r="390" spans="1:33">
      <c r="A390" s="23" t="s">
        <v>1623</v>
      </c>
      <c r="B390" s="23" t="s">
        <v>459</v>
      </c>
      <c r="C390" s="23" t="s">
        <v>1623</v>
      </c>
      <c r="D390" s="23" t="s">
        <v>5462</v>
      </c>
      <c r="E390" s="23" t="s">
        <v>5464</v>
      </c>
      <c r="F390" s="23" t="s">
        <v>5463</v>
      </c>
      <c r="G390" s="23" t="s">
        <v>2737</v>
      </c>
      <c r="H390" s="23" t="s">
        <v>2738</v>
      </c>
      <c r="I390" s="23" t="s">
        <v>10</v>
      </c>
      <c r="J390" s="23" t="s">
        <v>2733</v>
      </c>
      <c r="K390" s="23">
        <v>0</v>
      </c>
      <c r="L390" s="23" t="s">
        <v>5986</v>
      </c>
      <c r="M390" s="23" t="s">
        <v>11</v>
      </c>
      <c r="N390" s="23" t="s">
        <v>1651</v>
      </c>
      <c r="O390" s="23" t="s">
        <v>11</v>
      </c>
      <c r="P390" s="23" t="s">
        <v>11</v>
      </c>
      <c r="Q390" s="22" t="s">
        <v>1539</v>
      </c>
      <c r="R390" s="22" t="s">
        <v>842</v>
      </c>
      <c r="S390" s="22" t="s">
        <v>5462</v>
      </c>
      <c r="T390" s="22" t="s">
        <v>6331</v>
      </c>
      <c r="U390" s="22" t="s">
        <v>11</v>
      </c>
      <c r="V390" s="22" t="s">
        <v>6296</v>
      </c>
      <c r="W390" s="22" t="s">
        <v>6296</v>
      </c>
      <c r="X390" s="22" t="s">
        <v>11</v>
      </c>
      <c r="Y390" s="22">
        <v>7</v>
      </c>
      <c r="Z390" s="22">
        <v>7</v>
      </c>
      <c r="AA390" s="22" t="s">
        <v>11</v>
      </c>
      <c r="AB390" s="22">
        <v>1</v>
      </c>
      <c r="AC390" s="22" t="s">
        <v>65</v>
      </c>
      <c r="AD390" s="22" t="s">
        <v>7778</v>
      </c>
      <c r="AE390" s="22" t="s">
        <v>5450</v>
      </c>
      <c r="AF390" s="22" t="s">
        <v>7760</v>
      </c>
      <c r="AG390" s="22" t="s">
        <v>7778</v>
      </c>
    </row>
    <row r="391" spans="1:33">
      <c r="A391" s="23" t="s">
        <v>1623</v>
      </c>
      <c r="B391" s="23" t="s">
        <v>461</v>
      </c>
      <c r="C391" s="23" t="s">
        <v>1623</v>
      </c>
      <c r="D391" s="23" t="s">
        <v>5524</v>
      </c>
      <c r="E391" s="23" t="s">
        <v>5491</v>
      </c>
      <c r="F391" s="23" t="s">
        <v>5525</v>
      </c>
      <c r="G391" s="23" t="s">
        <v>2734</v>
      </c>
      <c r="H391" s="23" t="s">
        <v>2735</v>
      </c>
      <c r="I391" s="23" t="s">
        <v>14</v>
      </c>
      <c r="J391" s="23" t="s">
        <v>2736</v>
      </c>
      <c r="K391" s="23">
        <v>0</v>
      </c>
      <c r="L391" s="23" t="s">
        <v>5987</v>
      </c>
      <c r="M391" s="23" t="s">
        <v>11</v>
      </c>
      <c r="N391" s="23" t="s">
        <v>1661</v>
      </c>
      <c r="O391" s="23" t="s">
        <v>11</v>
      </c>
      <c r="P391" s="23" t="s">
        <v>11</v>
      </c>
      <c r="Q391" s="22" t="s">
        <v>1539</v>
      </c>
      <c r="R391" s="22" t="s">
        <v>20</v>
      </c>
      <c r="S391" s="22" t="s">
        <v>5524</v>
      </c>
      <c r="T391" s="22" t="s">
        <v>6334</v>
      </c>
      <c r="U391" s="22" t="s">
        <v>5569</v>
      </c>
      <c r="V391" s="22" t="s">
        <v>7765</v>
      </c>
      <c r="W391" s="22" t="s">
        <v>7765</v>
      </c>
      <c r="X391" s="22" t="s">
        <v>5569</v>
      </c>
      <c r="Y391" s="22">
        <v>6</v>
      </c>
      <c r="Z391" s="22">
        <v>6</v>
      </c>
      <c r="AA391" s="22" t="s">
        <v>11</v>
      </c>
      <c r="AB391" s="22">
        <v>1</v>
      </c>
      <c r="AC391" s="22" t="s">
        <v>89</v>
      </c>
      <c r="AD391" s="22" t="s">
        <v>7766</v>
      </c>
      <c r="AE391" s="22" t="s">
        <v>5353</v>
      </c>
      <c r="AF391" s="22" t="s">
        <v>7760</v>
      </c>
      <c r="AG391" s="22" t="s">
        <v>7771</v>
      </c>
    </row>
    <row r="392" spans="1:33">
      <c r="A392" s="23" t="s">
        <v>1623</v>
      </c>
      <c r="B392" s="23" t="s">
        <v>452</v>
      </c>
      <c r="C392" s="23" t="s">
        <v>1623</v>
      </c>
      <c r="D392" s="23" t="s">
        <v>5386</v>
      </c>
      <c r="E392" s="23" t="s">
        <v>5372</v>
      </c>
      <c r="F392" s="23" t="s">
        <v>5385</v>
      </c>
      <c r="G392" s="23" t="s">
        <v>2728</v>
      </c>
      <c r="H392" s="23" t="s">
        <v>2729</v>
      </c>
      <c r="I392" s="23" t="s">
        <v>16</v>
      </c>
      <c r="J392" s="23" t="s">
        <v>2730</v>
      </c>
      <c r="K392" s="23">
        <v>0</v>
      </c>
      <c r="L392" s="23" t="s">
        <v>5988</v>
      </c>
      <c r="M392" s="23" t="s">
        <v>11</v>
      </c>
      <c r="N392" s="23" t="s">
        <v>1651</v>
      </c>
      <c r="O392" s="23" t="s">
        <v>11</v>
      </c>
      <c r="P392" s="23" t="s">
        <v>11</v>
      </c>
      <c r="Q392" s="22" t="s">
        <v>1539</v>
      </c>
      <c r="R392" s="22" t="s">
        <v>842</v>
      </c>
      <c r="S392" s="22" t="s">
        <v>5386</v>
      </c>
      <c r="T392" s="22" t="s">
        <v>7772</v>
      </c>
      <c r="U392" s="22" t="s">
        <v>5579</v>
      </c>
      <c r="V392" s="22" t="s">
        <v>6296</v>
      </c>
      <c r="W392" s="22" t="s">
        <v>5579</v>
      </c>
      <c r="X392" s="22" t="s">
        <v>6296</v>
      </c>
      <c r="Y392" s="22">
        <v>3</v>
      </c>
      <c r="Z392" s="22">
        <v>6</v>
      </c>
      <c r="AA392" s="22" t="s">
        <v>11</v>
      </c>
      <c r="AB392" s="22">
        <v>1</v>
      </c>
      <c r="AC392" s="22" t="s">
        <v>65</v>
      </c>
      <c r="AD392" s="22" t="s">
        <v>7768</v>
      </c>
      <c r="AE392" s="22" t="s">
        <v>1579</v>
      </c>
      <c r="AF392" s="22" t="s">
        <v>7760</v>
      </c>
      <c r="AG392" s="22" t="s">
        <v>7761</v>
      </c>
    </row>
    <row r="393" spans="1:33">
      <c r="A393" s="23" t="s">
        <v>1623</v>
      </c>
      <c r="B393" s="23" t="s">
        <v>452</v>
      </c>
      <c r="C393" s="23" t="s">
        <v>1623</v>
      </c>
      <c r="D393" s="23" t="s">
        <v>6962</v>
      </c>
      <c r="E393" s="23" t="s">
        <v>5432</v>
      </c>
      <c r="F393" s="23" t="s">
        <v>5435</v>
      </c>
      <c r="G393" s="23" t="s">
        <v>2725</v>
      </c>
      <c r="H393" s="23" t="s">
        <v>2726</v>
      </c>
      <c r="I393" s="23" t="s">
        <v>13</v>
      </c>
      <c r="J393" s="23" t="s">
        <v>2727</v>
      </c>
      <c r="K393" s="23">
        <v>0</v>
      </c>
      <c r="L393" s="23" t="s">
        <v>5989</v>
      </c>
      <c r="M393" s="23" t="s">
        <v>11</v>
      </c>
      <c r="N393" s="23" t="s">
        <v>1670</v>
      </c>
      <c r="O393" s="23" t="s">
        <v>11</v>
      </c>
      <c r="P393" s="23" t="s">
        <v>11</v>
      </c>
      <c r="Q393" s="22" t="s">
        <v>1539</v>
      </c>
      <c r="R393" s="22" t="s">
        <v>21</v>
      </c>
      <c r="S393" s="22" t="s">
        <v>6962</v>
      </c>
      <c r="T393" s="22" t="s">
        <v>6299</v>
      </c>
      <c r="U393" s="22" t="s">
        <v>5569</v>
      </c>
      <c r="V393" s="22" t="s">
        <v>6815</v>
      </c>
      <c r="W393" s="22" t="s">
        <v>6815</v>
      </c>
      <c r="X393" s="22" t="s">
        <v>5569</v>
      </c>
      <c r="Y393" s="22">
        <v>6</v>
      </c>
      <c r="Z393" s="22">
        <v>6</v>
      </c>
      <c r="AA393" s="22" t="s">
        <v>11</v>
      </c>
      <c r="AB393" s="22">
        <v>1</v>
      </c>
      <c r="AC393" s="22" t="s">
        <v>96</v>
      </c>
      <c r="AD393" s="22" t="s">
        <v>7764</v>
      </c>
      <c r="AE393" s="22" t="s">
        <v>1579</v>
      </c>
      <c r="AF393" s="22" t="s">
        <v>7760</v>
      </c>
      <c r="AG393" s="22" t="s">
        <v>7761</v>
      </c>
    </row>
    <row r="394" spans="1:33">
      <c r="A394" s="23" t="s">
        <v>1623</v>
      </c>
      <c r="B394" s="23" t="s">
        <v>461</v>
      </c>
      <c r="C394" s="23" t="s">
        <v>1623</v>
      </c>
      <c r="D394" s="23" t="s">
        <v>5526</v>
      </c>
      <c r="E394" s="23" t="s">
        <v>5491</v>
      </c>
      <c r="F394" s="23" t="s">
        <v>5439</v>
      </c>
      <c r="G394" s="23" t="s">
        <v>2713</v>
      </c>
      <c r="H394" s="23" t="s">
        <v>2714</v>
      </c>
      <c r="I394" s="23" t="s">
        <v>14</v>
      </c>
      <c r="J394" s="23" t="s">
        <v>2715</v>
      </c>
      <c r="K394" s="23">
        <v>0</v>
      </c>
      <c r="L394" s="23" t="s">
        <v>5990</v>
      </c>
      <c r="M394" s="23" t="s">
        <v>11</v>
      </c>
      <c r="N394" s="23" t="s">
        <v>1651</v>
      </c>
      <c r="O394" s="23" t="s">
        <v>11</v>
      </c>
      <c r="P394" s="23" t="s">
        <v>11</v>
      </c>
      <c r="Q394" s="22" t="s">
        <v>1539</v>
      </c>
      <c r="R394" s="22" t="s">
        <v>20</v>
      </c>
      <c r="S394" s="22" t="s">
        <v>5526</v>
      </c>
      <c r="T394" s="22" t="s">
        <v>5569</v>
      </c>
      <c r="U394" s="22" t="s">
        <v>6320</v>
      </c>
      <c r="V394" s="22" t="s">
        <v>7765</v>
      </c>
      <c r="W394" s="22" t="s">
        <v>7765</v>
      </c>
      <c r="X394" s="22" t="s">
        <v>6320</v>
      </c>
      <c r="Y394" s="22">
        <v>6</v>
      </c>
      <c r="Z394" s="22">
        <v>6</v>
      </c>
      <c r="AA394" s="22" t="s">
        <v>11</v>
      </c>
      <c r="AB394" s="22">
        <v>1</v>
      </c>
      <c r="AC394" s="22" t="s">
        <v>91</v>
      </c>
      <c r="AD394" s="22" t="s">
        <v>7766</v>
      </c>
      <c r="AE394" s="22" t="s">
        <v>5353</v>
      </c>
      <c r="AF394" s="22" t="s">
        <v>7760</v>
      </c>
      <c r="AG394" s="22" t="s">
        <v>7771</v>
      </c>
    </row>
    <row r="395" spans="1:33">
      <c r="A395" s="23" t="s">
        <v>1623</v>
      </c>
      <c r="B395" s="23" t="s">
        <v>461</v>
      </c>
      <c r="C395" s="23" t="s">
        <v>1623</v>
      </c>
      <c r="D395" s="23" t="s">
        <v>6784</v>
      </c>
      <c r="E395" s="23" t="s">
        <v>7649</v>
      </c>
      <c r="F395" s="23" t="s">
        <v>5360</v>
      </c>
      <c r="G395" s="23" t="s">
        <v>2708</v>
      </c>
      <c r="H395" s="23" t="s">
        <v>2709</v>
      </c>
      <c r="I395" s="23" t="s">
        <v>14</v>
      </c>
      <c r="J395" s="23" t="s">
        <v>1684</v>
      </c>
      <c r="K395" s="23">
        <v>0</v>
      </c>
      <c r="L395" s="23" t="s">
        <v>5991</v>
      </c>
      <c r="M395" s="23" t="s">
        <v>11</v>
      </c>
      <c r="N395" s="23" t="s">
        <v>1661</v>
      </c>
      <c r="O395" s="23" t="s">
        <v>11</v>
      </c>
      <c r="P395" s="23" t="s">
        <v>11</v>
      </c>
      <c r="Q395" s="22" t="s">
        <v>1539</v>
      </c>
      <c r="R395" s="22" t="s">
        <v>20</v>
      </c>
      <c r="S395" s="22" t="s">
        <v>6784</v>
      </c>
      <c r="T395" s="22" t="s">
        <v>6320</v>
      </c>
      <c r="U395" s="22" t="s">
        <v>6334</v>
      </c>
      <c r="V395" s="22" t="s">
        <v>7765</v>
      </c>
      <c r="W395" s="22" t="s">
        <v>6334</v>
      </c>
      <c r="X395" s="22" t="s">
        <v>7765</v>
      </c>
      <c r="Y395" s="22">
        <v>3</v>
      </c>
      <c r="Z395" s="22">
        <v>6</v>
      </c>
      <c r="AA395" s="22" t="s">
        <v>11</v>
      </c>
      <c r="AB395" s="22">
        <v>1</v>
      </c>
      <c r="AC395" s="22" t="s">
        <v>90</v>
      </c>
      <c r="AD395" s="22" t="s">
        <v>7776</v>
      </c>
      <c r="AE395" s="22" t="s">
        <v>5353</v>
      </c>
      <c r="AF395" s="22" t="s">
        <v>7760</v>
      </c>
      <c r="AG395" s="22" t="s">
        <v>7771</v>
      </c>
    </row>
    <row r="396" spans="1:33">
      <c r="A396" s="23" t="s">
        <v>1623</v>
      </c>
      <c r="B396" s="23" t="s">
        <v>461</v>
      </c>
      <c r="C396" s="23" t="s">
        <v>1623</v>
      </c>
      <c r="D396" s="23" t="s">
        <v>6943</v>
      </c>
      <c r="E396" s="23" t="s">
        <v>5491</v>
      </c>
      <c r="F396" s="23" t="s">
        <v>7658</v>
      </c>
      <c r="G396" s="23" t="s">
        <v>2705</v>
      </c>
      <c r="H396" s="23" t="s">
        <v>2706</v>
      </c>
      <c r="I396" s="23" t="s">
        <v>16</v>
      </c>
      <c r="J396" s="23" t="s">
        <v>2707</v>
      </c>
      <c r="K396" s="23">
        <v>0</v>
      </c>
      <c r="L396" s="23" t="s">
        <v>5992</v>
      </c>
      <c r="M396" s="201" t="s">
        <v>7748</v>
      </c>
      <c r="N396" s="23" t="s">
        <v>1651</v>
      </c>
      <c r="O396" s="23" t="s">
        <v>11</v>
      </c>
      <c r="P396" s="23" t="s">
        <v>11</v>
      </c>
      <c r="Q396" s="22" t="s">
        <v>7762</v>
      </c>
      <c r="R396" s="22" t="s">
        <v>7762</v>
      </c>
      <c r="S396" s="22" t="s">
        <v>6943</v>
      </c>
      <c r="T396" s="22" t="s">
        <v>6346</v>
      </c>
      <c r="U396" s="22" t="s">
        <v>6308</v>
      </c>
      <c r="V396" s="22" t="s">
        <v>6296</v>
      </c>
      <c r="W396" s="22" t="s">
        <v>6308</v>
      </c>
      <c r="X396" s="22" t="s">
        <v>6296</v>
      </c>
      <c r="Y396" s="22">
        <v>3</v>
      </c>
      <c r="Z396" s="22">
        <v>6</v>
      </c>
      <c r="AA396" s="22" t="s">
        <v>11</v>
      </c>
      <c r="AB396" s="22">
        <v>1</v>
      </c>
      <c r="AC396" s="22" t="s">
        <v>85</v>
      </c>
      <c r="AD396" s="22" t="s">
        <v>7766</v>
      </c>
      <c r="AE396" s="22" t="s">
        <v>5353</v>
      </c>
      <c r="AF396" s="22" t="s">
        <v>7760</v>
      </c>
      <c r="AG396" s="22" t="s">
        <v>7771</v>
      </c>
    </row>
    <row r="397" spans="1:33">
      <c r="A397" s="23" t="s">
        <v>1623</v>
      </c>
      <c r="B397" s="23" t="s">
        <v>452</v>
      </c>
      <c r="C397" s="23" t="s">
        <v>1623</v>
      </c>
      <c r="D397" s="23" t="s">
        <v>6821</v>
      </c>
      <c r="E397" s="23" t="s">
        <v>5556</v>
      </c>
      <c r="F397" s="23" t="s">
        <v>5370</v>
      </c>
      <c r="G397" s="23" t="s">
        <v>2701</v>
      </c>
      <c r="H397" s="23" t="s">
        <v>2702</v>
      </c>
      <c r="I397" s="23" t="s">
        <v>18</v>
      </c>
      <c r="J397" s="23" t="s">
        <v>2703</v>
      </c>
      <c r="K397" s="23">
        <v>0</v>
      </c>
      <c r="L397" s="23" t="s">
        <v>5993</v>
      </c>
      <c r="M397" s="23" t="s">
        <v>11</v>
      </c>
      <c r="N397" s="23" t="s">
        <v>2704</v>
      </c>
      <c r="O397" s="23" t="s">
        <v>11</v>
      </c>
      <c r="P397" s="23" t="s">
        <v>11</v>
      </c>
      <c r="Q397" s="22" t="s">
        <v>1539</v>
      </c>
      <c r="R397" s="22" t="s">
        <v>21</v>
      </c>
      <c r="S397" s="22" t="s">
        <v>6821</v>
      </c>
      <c r="T397" s="22" t="s">
        <v>6354</v>
      </c>
      <c r="U397" s="22" t="s">
        <v>6337</v>
      </c>
      <c r="V397" s="22" t="s">
        <v>6815</v>
      </c>
      <c r="W397" s="22" t="s">
        <v>6815</v>
      </c>
      <c r="X397" s="22" t="s">
        <v>6337</v>
      </c>
      <c r="Y397" s="22">
        <v>6</v>
      </c>
      <c r="Z397" s="22">
        <v>6</v>
      </c>
      <c r="AA397" s="22" t="s">
        <v>11</v>
      </c>
      <c r="AB397" s="22">
        <v>1</v>
      </c>
      <c r="AC397" s="22" t="s">
        <v>141</v>
      </c>
      <c r="AD397" s="22" t="s">
        <v>7769</v>
      </c>
      <c r="AE397" s="22" t="s">
        <v>1579</v>
      </c>
      <c r="AF397" s="22" t="s">
        <v>7770</v>
      </c>
      <c r="AG397" s="22" t="s">
        <v>7770</v>
      </c>
    </row>
    <row r="398" spans="1:33">
      <c r="A398" s="23" t="s">
        <v>1623</v>
      </c>
      <c r="B398" s="23" t="s">
        <v>452</v>
      </c>
      <c r="C398" s="23" t="s">
        <v>1623</v>
      </c>
      <c r="D398" s="23" t="s">
        <v>7007</v>
      </c>
      <c r="E398" s="23" t="s">
        <v>5625</v>
      </c>
      <c r="F398" s="23" t="s">
        <v>5403</v>
      </c>
      <c r="G398" s="23" t="s">
        <v>2698</v>
      </c>
      <c r="H398" s="23" t="s">
        <v>2699</v>
      </c>
      <c r="I398" s="23" t="s">
        <v>16</v>
      </c>
      <c r="J398" s="23" t="s">
        <v>2700</v>
      </c>
      <c r="K398" s="23">
        <v>0</v>
      </c>
      <c r="L398" s="23" t="s">
        <v>7676</v>
      </c>
      <c r="M398" s="23" t="s">
        <v>11</v>
      </c>
      <c r="N398" s="23" t="s">
        <v>1651</v>
      </c>
      <c r="O398" s="23" t="s">
        <v>11</v>
      </c>
      <c r="P398" s="23" t="s">
        <v>11</v>
      </c>
      <c r="Q398" s="22" t="s">
        <v>1539</v>
      </c>
      <c r="R398" s="22" t="s">
        <v>842</v>
      </c>
      <c r="S398" s="22" t="s">
        <v>7007</v>
      </c>
      <c r="T398" s="22" t="s">
        <v>5579</v>
      </c>
      <c r="U398" s="22" t="s">
        <v>6295</v>
      </c>
      <c r="V398" s="22" t="s">
        <v>6296</v>
      </c>
      <c r="W398" s="22" t="s">
        <v>6296</v>
      </c>
      <c r="X398" s="22" t="s">
        <v>6295</v>
      </c>
      <c r="Y398" s="22">
        <v>7</v>
      </c>
      <c r="Z398" s="22">
        <v>7</v>
      </c>
      <c r="AA398" s="22" t="s">
        <v>11</v>
      </c>
      <c r="AB398" s="22">
        <v>1</v>
      </c>
      <c r="AC398" s="22" t="s">
        <v>65</v>
      </c>
      <c r="AD398" s="22" t="s">
        <v>7766</v>
      </c>
      <c r="AE398" s="22" t="s">
        <v>1579</v>
      </c>
      <c r="AF398" s="22" t="s">
        <v>7760</v>
      </c>
      <c r="AG398" s="22" t="s">
        <v>889</v>
      </c>
    </row>
    <row r="399" spans="1:33">
      <c r="A399" s="23" t="s">
        <v>1623</v>
      </c>
      <c r="B399" s="23" t="s">
        <v>452</v>
      </c>
      <c r="C399" s="23" t="s">
        <v>1623</v>
      </c>
      <c r="D399" s="23" t="s">
        <v>6818</v>
      </c>
      <c r="E399" s="23" t="s">
        <v>5432</v>
      </c>
      <c r="F399" s="23" t="s">
        <v>5425</v>
      </c>
      <c r="G399" s="23" t="s">
        <v>2689</v>
      </c>
      <c r="H399" s="23" t="s">
        <v>2690</v>
      </c>
      <c r="I399" s="23" t="s">
        <v>12</v>
      </c>
      <c r="J399" s="23" t="s">
        <v>2691</v>
      </c>
      <c r="K399" s="23">
        <v>0</v>
      </c>
      <c r="L399" s="23" t="s">
        <v>5994</v>
      </c>
      <c r="M399" s="201" t="s">
        <v>11</v>
      </c>
      <c r="N399" s="23" t="s">
        <v>1670</v>
      </c>
      <c r="O399" s="23" t="s">
        <v>11</v>
      </c>
      <c r="P399" s="23" t="s">
        <v>11</v>
      </c>
      <c r="Q399" s="22" t="s">
        <v>1539</v>
      </c>
      <c r="R399" s="22" t="s">
        <v>21</v>
      </c>
      <c r="S399" s="22" t="s">
        <v>6818</v>
      </c>
      <c r="T399" s="22" t="s">
        <v>6320</v>
      </c>
      <c r="U399" s="22" t="s">
        <v>6337</v>
      </c>
      <c r="V399" s="22" t="s">
        <v>6815</v>
      </c>
      <c r="W399" s="22" t="s">
        <v>6815</v>
      </c>
      <c r="X399" s="22" t="s">
        <v>6337</v>
      </c>
      <c r="Y399" s="22">
        <v>6</v>
      </c>
      <c r="Z399" s="22">
        <v>6</v>
      </c>
      <c r="AA399" s="22" t="s">
        <v>11</v>
      </c>
      <c r="AB399" s="22">
        <v>1</v>
      </c>
      <c r="AC399" s="22" t="s">
        <v>95</v>
      </c>
      <c r="AD399" s="22" t="s">
        <v>7764</v>
      </c>
      <c r="AE399" s="22" t="s">
        <v>1579</v>
      </c>
      <c r="AF399" s="22" t="s">
        <v>7760</v>
      </c>
      <c r="AG399" s="22" t="s">
        <v>7761</v>
      </c>
    </row>
    <row r="400" spans="1:33">
      <c r="A400" s="23" t="s">
        <v>1623</v>
      </c>
      <c r="B400" s="23" t="s">
        <v>452</v>
      </c>
      <c r="C400" s="23" t="s">
        <v>1623</v>
      </c>
      <c r="D400" s="23" t="s">
        <v>5404</v>
      </c>
      <c r="E400" s="23" t="s">
        <v>5367</v>
      </c>
      <c r="F400" s="23" t="s">
        <v>5385</v>
      </c>
      <c r="G400" s="23" t="s">
        <v>2684</v>
      </c>
      <c r="H400" s="23" t="s">
        <v>2685</v>
      </c>
      <c r="I400" s="23" t="s">
        <v>10</v>
      </c>
      <c r="J400" s="23" t="s">
        <v>2686</v>
      </c>
      <c r="K400" s="23">
        <v>0</v>
      </c>
      <c r="L400" s="23" t="s">
        <v>5995</v>
      </c>
      <c r="M400" s="205" t="s">
        <v>11</v>
      </c>
      <c r="N400" s="23" t="s">
        <v>2687</v>
      </c>
      <c r="O400" s="23" t="s">
        <v>11</v>
      </c>
      <c r="P400" s="23" t="s">
        <v>11</v>
      </c>
      <c r="Q400" s="22" t="s">
        <v>1539</v>
      </c>
      <c r="R400" s="22" t="s">
        <v>20</v>
      </c>
      <c r="S400" s="22" t="s">
        <v>5404</v>
      </c>
      <c r="T400" s="22" t="s">
        <v>7772</v>
      </c>
      <c r="U400" s="22" t="s">
        <v>5579</v>
      </c>
      <c r="V400" s="22" t="s">
        <v>6296</v>
      </c>
      <c r="W400" s="22" t="s">
        <v>5579</v>
      </c>
      <c r="X400" s="22" t="s">
        <v>6296</v>
      </c>
      <c r="Y400" s="22">
        <v>3</v>
      </c>
      <c r="Z400" s="22">
        <v>6</v>
      </c>
      <c r="AA400" s="22" t="s">
        <v>11</v>
      </c>
      <c r="AB400" s="22">
        <v>1</v>
      </c>
      <c r="AC400" s="22" t="s">
        <v>87</v>
      </c>
      <c r="AD400" s="22" t="s">
        <v>7764</v>
      </c>
      <c r="AE400" s="22" t="s">
        <v>1579</v>
      </c>
      <c r="AF400" s="22" t="s">
        <v>7760</v>
      </c>
      <c r="AG400" s="22" t="s">
        <v>7761</v>
      </c>
    </row>
    <row r="401" spans="1:33">
      <c r="A401" s="23" t="s">
        <v>1623</v>
      </c>
      <c r="B401" s="23" t="s">
        <v>452</v>
      </c>
      <c r="C401" s="23" t="s">
        <v>1623</v>
      </c>
      <c r="D401" s="23" t="s">
        <v>5392</v>
      </c>
      <c r="E401" s="23" t="s">
        <v>5377</v>
      </c>
      <c r="F401" s="23" t="s">
        <v>5390</v>
      </c>
      <c r="G401" s="23" t="s">
        <v>2682</v>
      </c>
      <c r="H401" s="23" t="s">
        <v>2683</v>
      </c>
      <c r="I401" s="23" t="s">
        <v>10</v>
      </c>
      <c r="J401" s="23" t="s">
        <v>2493</v>
      </c>
      <c r="K401" s="23">
        <v>0</v>
      </c>
      <c r="L401" s="23" t="s">
        <v>5996</v>
      </c>
      <c r="M401" s="23" t="s">
        <v>11</v>
      </c>
      <c r="N401" s="23" t="s">
        <v>1651</v>
      </c>
      <c r="O401" s="23" t="s">
        <v>11</v>
      </c>
      <c r="P401" s="23" t="s">
        <v>11</v>
      </c>
      <c r="Q401" s="22" t="s">
        <v>1539</v>
      </c>
      <c r="R401" s="22" t="s">
        <v>842</v>
      </c>
      <c r="S401" s="22" t="s">
        <v>5392</v>
      </c>
      <c r="T401" s="22" t="s">
        <v>6295</v>
      </c>
      <c r="U401" s="22" t="s">
        <v>7772</v>
      </c>
      <c r="V401" s="22" t="s">
        <v>6296</v>
      </c>
      <c r="W401" s="22" t="s">
        <v>6296</v>
      </c>
      <c r="X401" s="22" t="s">
        <v>7772</v>
      </c>
      <c r="Y401" s="22">
        <v>7</v>
      </c>
      <c r="Z401" s="22">
        <v>7</v>
      </c>
      <c r="AA401" s="22" t="s">
        <v>11</v>
      </c>
      <c r="AB401" s="22">
        <v>1</v>
      </c>
      <c r="AC401" s="22" t="s">
        <v>65</v>
      </c>
      <c r="AD401" s="22" t="s">
        <v>7759</v>
      </c>
      <c r="AE401" s="22" t="s">
        <v>1579</v>
      </c>
      <c r="AF401" s="22" t="s">
        <v>7760</v>
      </c>
      <c r="AG401" s="22" t="s">
        <v>7761</v>
      </c>
    </row>
    <row r="402" spans="1:33">
      <c r="A402" s="23" t="s">
        <v>1623</v>
      </c>
      <c r="B402" s="23" t="s">
        <v>459</v>
      </c>
      <c r="C402" s="23" t="s">
        <v>1623</v>
      </c>
      <c r="D402" s="23" t="s">
        <v>6929</v>
      </c>
      <c r="E402" s="23" t="s">
        <v>5455</v>
      </c>
      <c r="F402" s="23" t="s">
        <v>5453</v>
      </c>
      <c r="G402" s="23" t="s">
        <v>2650</v>
      </c>
      <c r="H402" s="23" t="s">
        <v>2651</v>
      </c>
      <c r="I402" s="23" t="s">
        <v>1544</v>
      </c>
      <c r="J402" s="23" t="s">
        <v>1915</v>
      </c>
      <c r="K402" s="23">
        <v>0</v>
      </c>
      <c r="L402" s="23" t="s">
        <v>5997</v>
      </c>
      <c r="M402" s="23" t="s">
        <v>11</v>
      </c>
      <c r="N402" s="23" t="s">
        <v>1644</v>
      </c>
      <c r="O402" s="23" t="s">
        <v>11</v>
      </c>
      <c r="P402" s="23" t="s">
        <v>11</v>
      </c>
      <c r="Q402" s="22" t="s">
        <v>1539</v>
      </c>
      <c r="R402" s="22" t="s">
        <v>841</v>
      </c>
      <c r="S402" s="22" t="s">
        <v>6929</v>
      </c>
      <c r="T402" s="22" t="s">
        <v>6295</v>
      </c>
      <c r="U402" s="22" t="s">
        <v>11</v>
      </c>
      <c r="V402" s="22" t="s">
        <v>6352</v>
      </c>
      <c r="W402" s="22" t="s">
        <v>6352</v>
      </c>
      <c r="X402" s="22" t="s">
        <v>11</v>
      </c>
      <c r="Y402" s="22">
        <v>6</v>
      </c>
      <c r="Z402" s="22">
        <v>6</v>
      </c>
      <c r="AA402" s="22" t="s">
        <v>11</v>
      </c>
      <c r="AB402" s="22">
        <v>1</v>
      </c>
      <c r="AC402" s="22" t="s">
        <v>78</v>
      </c>
      <c r="AD402" s="22" t="s">
        <v>7776</v>
      </c>
      <c r="AE402" s="22" t="s">
        <v>5450</v>
      </c>
      <c r="AF402" s="22" t="s">
        <v>7767</v>
      </c>
      <c r="AG402" s="22" t="s">
        <v>7767</v>
      </c>
    </row>
    <row r="403" spans="1:33">
      <c r="A403" s="23" t="s">
        <v>1623</v>
      </c>
      <c r="B403" s="23" t="s">
        <v>461</v>
      </c>
      <c r="C403" s="23" t="s">
        <v>1623</v>
      </c>
      <c r="D403" s="23" t="s">
        <v>5538</v>
      </c>
      <c r="E403" s="23" t="s">
        <v>5491</v>
      </c>
      <c r="F403" s="23" t="s">
        <v>5394</v>
      </c>
      <c r="G403" s="23" t="s">
        <v>2647</v>
      </c>
      <c r="H403" s="23" t="s">
        <v>2648</v>
      </c>
      <c r="I403" s="23" t="s">
        <v>10</v>
      </c>
      <c r="J403" s="23" t="s">
        <v>1774</v>
      </c>
      <c r="K403" s="23">
        <v>0</v>
      </c>
      <c r="L403" s="23" t="s">
        <v>5998</v>
      </c>
      <c r="M403" s="23" t="s">
        <v>11</v>
      </c>
      <c r="N403" s="23" t="s">
        <v>1651</v>
      </c>
      <c r="O403" s="23" t="s">
        <v>11</v>
      </c>
      <c r="P403" s="23" t="s">
        <v>11</v>
      </c>
      <c r="Q403" s="22" t="s">
        <v>1539</v>
      </c>
      <c r="R403" s="22" t="s">
        <v>20</v>
      </c>
      <c r="S403" s="22" t="s">
        <v>5538</v>
      </c>
      <c r="T403" s="22" t="s">
        <v>6331</v>
      </c>
      <c r="U403" s="22" t="s">
        <v>2490</v>
      </c>
      <c r="V403" s="22" t="s">
        <v>6296</v>
      </c>
      <c r="W403" s="22" t="s">
        <v>2490</v>
      </c>
      <c r="X403" s="22" t="s">
        <v>6296</v>
      </c>
      <c r="Y403" s="22">
        <v>3</v>
      </c>
      <c r="Z403" s="22">
        <v>6</v>
      </c>
      <c r="AA403" s="22" t="s">
        <v>11</v>
      </c>
      <c r="AB403" s="22">
        <v>1</v>
      </c>
      <c r="AC403" s="22" t="s">
        <v>87</v>
      </c>
      <c r="AD403" s="22" t="s">
        <v>7766</v>
      </c>
      <c r="AE403" s="22" t="s">
        <v>5353</v>
      </c>
      <c r="AF403" s="22" t="s">
        <v>7760</v>
      </c>
      <c r="AG403" s="22" t="s">
        <v>7771</v>
      </c>
    </row>
    <row r="404" spans="1:33">
      <c r="A404" s="23" t="s">
        <v>1623</v>
      </c>
      <c r="B404" s="23" t="s">
        <v>452</v>
      </c>
      <c r="C404" s="23" t="s">
        <v>1623</v>
      </c>
      <c r="D404" s="23" t="s">
        <v>6825</v>
      </c>
      <c r="E404" s="23" t="s">
        <v>5556</v>
      </c>
      <c r="F404" s="23" t="s">
        <v>7653</v>
      </c>
      <c r="G404" s="23" t="s">
        <v>2644</v>
      </c>
      <c r="H404" s="23" t="s">
        <v>2645</v>
      </c>
      <c r="I404" s="23" t="s">
        <v>10</v>
      </c>
      <c r="J404" s="23" t="s">
        <v>2646</v>
      </c>
      <c r="K404" s="23">
        <v>0</v>
      </c>
      <c r="L404" s="23" t="s">
        <v>5999</v>
      </c>
      <c r="M404" s="23" t="s">
        <v>11</v>
      </c>
      <c r="N404" s="23" t="s">
        <v>1651</v>
      </c>
      <c r="O404" s="23" t="s">
        <v>11</v>
      </c>
      <c r="P404" s="23" t="s">
        <v>11</v>
      </c>
      <c r="Q404" s="22" t="s">
        <v>1539</v>
      </c>
      <c r="R404" s="22" t="s">
        <v>20</v>
      </c>
      <c r="S404" s="22" t="s">
        <v>6825</v>
      </c>
      <c r="T404" s="22" t="s">
        <v>5569</v>
      </c>
      <c r="U404" s="22" t="s">
        <v>6299</v>
      </c>
      <c r="V404" s="22" t="s">
        <v>6815</v>
      </c>
      <c r="W404" s="22" t="s">
        <v>6299</v>
      </c>
      <c r="X404" s="22" t="s">
        <v>6815</v>
      </c>
      <c r="Y404" s="22">
        <v>3</v>
      </c>
      <c r="Z404" s="22">
        <v>6</v>
      </c>
      <c r="AA404" s="22" t="s">
        <v>11</v>
      </c>
      <c r="AB404" s="22">
        <v>1</v>
      </c>
      <c r="AC404" s="22" t="s">
        <v>89</v>
      </c>
      <c r="AD404" s="22" t="s">
        <v>7769</v>
      </c>
      <c r="AE404" s="22" t="s">
        <v>1579</v>
      </c>
      <c r="AF404" s="22" t="s">
        <v>7760</v>
      </c>
      <c r="AG404" s="22" t="s">
        <v>7761</v>
      </c>
    </row>
    <row r="405" spans="1:33">
      <c r="A405" s="23" t="s">
        <v>1623</v>
      </c>
      <c r="B405" s="23" t="s">
        <v>461</v>
      </c>
      <c r="C405" s="23" t="s">
        <v>1623</v>
      </c>
      <c r="D405" s="23" t="s">
        <v>5520</v>
      </c>
      <c r="E405" s="23" t="s">
        <v>5491</v>
      </c>
      <c r="F405" s="23" t="s">
        <v>5521</v>
      </c>
      <c r="G405" s="23" t="s">
        <v>2637</v>
      </c>
      <c r="H405" s="23" t="s">
        <v>2638</v>
      </c>
      <c r="I405" s="23" t="s">
        <v>10</v>
      </c>
      <c r="J405" s="23" t="s">
        <v>2639</v>
      </c>
      <c r="K405" s="23">
        <v>0</v>
      </c>
      <c r="L405" s="23" t="s">
        <v>6000</v>
      </c>
      <c r="M405" s="23" t="s">
        <v>11</v>
      </c>
      <c r="N405" s="23" t="s">
        <v>1633</v>
      </c>
      <c r="O405" s="23" t="s">
        <v>11</v>
      </c>
      <c r="P405" s="23" t="s">
        <v>11</v>
      </c>
      <c r="Q405" s="22" t="s">
        <v>1539</v>
      </c>
      <c r="R405" s="22" t="s">
        <v>20</v>
      </c>
      <c r="S405" s="22" t="s">
        <v>5520</v>
      </c>
      <c r="T405" s="22" t="s">
        <v>6295</v>
      </c>
      <c r="U405" s="22" t="s">
        <v>6346</v>
      </c>
      <c r="V405" s="22" t="s">
        <v>6352</v>
      </c>
      <c r="W405" s="22" t="s">
        <v>6346</v>
      </c>
      <c r="X405" s="22" t="s">
        <v>6352</v>
      </c>
      <c r="Y405" s="22">
        <v>3</v>
      </c>
      <c r="Z405" s="22">
        <v>6</v>
      </c>
      <c r="AA405" s="22" t="s">
        <v>11</v>
      </c>
      <c r="AB405" s="22">
        <v>1</v>
      </c>
      <c r="AC405" s="22" t="s">
        <v>87</v>
      </c>
      <c r="AD405" s="22" t="s">
        <v>7766</v>
      </c>
      <c r="AE405" s="22" t="s">
        <v>5353</v>
      </c>
      <c r="AF405" s="22" t="s">
        <v>7760</v>
      </c>
      <c r="AG405" s="22" t="s">
        <v>7771</v>
      </c>
    </row>
    <row r="406" spans="1:33">
      <c r="A406" s="23" t="s">
        <v>1623</v>
      </c>
      <c r="B406" s="23" t="s">
        <v>452</v>
      </c>
      <c r="C406" s="23" t="s">
        <v>1623</v>
      </c>
      <c r="D406" s="23" t="s">
        <v>6934</v>
      </c>
      <c r="E406" s="23" t="s">
        <v>5556</v>
      </c>
      <c r="F406" s="23" t="s">
        <v>5488</v>
      </c>
      <c r="G406" s="23" t="s">
        <v>2622</v>
      </c>
      <c r="H406" s="23" t="s">
        <v>2623</v>
      </c>
      <c r="I406" s="23" t="s">
        <v>10</v>
      </c>
      <c r="J406" s="23" t="s">
        <v>2624</v>
      </c>
      <c r="K406" s="23">
        <v>0</v>
      </c>
      <c r="L406" s="23" t="s">
        <v>6001</v>
      </c>
      <c r="M406" s="23" t="s">
        <v>11</v>
      </c>
      <c r="N406" s="23" t="s">
        <v>1768</v>
      </c>
      <c r="O406" s="23" t="s">
        <v>11</v>
      </c>
      <c r="P406" s="23" t="s">
        <v>11</v>
      </c>
      <c r="Q406" s="22" t="s">
        <v>1539</v>
      </c>
      <c r="R406" s="22" t="s">
        <v>842</v>
      </c>
      <c r="S406" s="22" t="s">
        <v>6934</v>
      </c>
      <c r="T406" s="22" t="s">
        <v>6346</v>
      </c>
      <c r="U406" s="22" t="s">
        <v>5579</v>
      </c>
      <c r="V406" s="22" t="s">
        <v>6296</v>
      </c>
      <c r="W406" s="22" t="s">
        <v>5579</v>
      </c>
      <c r="X406" s="22" t="s">
        <v>6296</v>
      </c>
      <c r="Y406" s="22">
        <v>3</v>
      </c>
      <c r="Z406" s="22">
        <v>6</v>
      </c>
      <c r="AA406" s="22" t="s">
        <v>11</v>
      </c>
      <c r="AB406" s="22">
        <v>1</v>
      </c>
      <c r="AC406" s="22" t="s">
        <v>85</v>
      </c>
      <c r="AD406" s="22" t="s">
        <v>7769</v>
      </c>
      <c r="AE406" s="22" t="s">
        <v>1579</v>
      </c>
      <c r="AF406" s="22" t="s">
        <v>7760</v>
      </c>
      <c r="AG406" s="22" t="s">
        <v>7761</v>
      </c>
    </row>
    <row r="407" spans="1:33">
      <c r="A407" s="23" t="s">
        <v>1623</v>
      </c>
      <c r="B407" s="23" t="s">
        <v>452</v>
      </c>
      <c r="C407" s="23" t="s">
        <v>1623</v>
      </c>
      <c r="D407" s="23" t="s">
        <v>6980</v>
      </c>
      <c r="E407" s="23" t="s">
        <v>5432</v>
      </c>
      <c r="F407" s="23" t="s">
        <v>5553</v>
      </c>
      <c r="G407" s="23" t="s">
        <v>2614</v>
      </c>
      <c r="H407" s="23" t="s">
        <v>2615</v>
      </c>
      <c r="I407" s="23" t="s">
        <v>14</v>
      </c>
      <c r="J407" s="23" t="s">
        <v>2616</v>
      </c>
      <c r="K407" s="23">
        <v>0</v>
      </c>
      <c r="L407" s="23" t="s">
        <v>6002</v>
      </c>
      <c r="M407" s="23" t="s">
        <v>11</v>
      </c>
      <c r="N407" s="23" t="s">
        <v>1661</v>
      </c>
      <c r="O407" s="23" t="s">
        <v>11</v>
      </c>
      <c r="P407" s="23" t="s">
        <v>11</v>
      </c>
      <c r="Q407" s="22" t="s">
        <v>1539</v>
      </c>
      <c r="R407" s="22" t="s">
        <v>20</v>
      </c>
      <c r="S407" s="22" t="s">
        <v>6980</v>
      </c>
      <c r="T407" s="22" t="s">
        <v>5569</v>
      </c>
      <c r="U407" s="22" t="s">
        <v>6320</v>
      </c>
      <c r="V407" s="22" t="s">
        <v>6815</v>
      </c>
      <c r="W407" s="22" t="s">
        <v>6320</v>
      </c>
      <c r="X407" s="22" t="s">
        <v>6815</v>
      </c>
      <c r="Y407" s="22">
        <v>3</v>
      </c>
      <c r="Z407" s="22">
        <v>6</v>
      </c>
      <c r="AA407" s="22" t="s">
        <v>11</v>
      </c>
      <c r="AB407" s="22">
        <v>1</v>
      </c>
      <c r="AC407" s="22" t="s">
        <v>90</v>
      </c>
      <c r="AD407" s="22" t="s">
        <v>7764</v>
      </c>
      <c r="AE407" s="22" t="s">
        <v>1579</v>
      </c>
      <c r="AF407" s="22" t="s">
        <v>7760</v>
      </c>
      <c r="AG407" s="22" t="s">
        <v>7761</v>
      </c>
    </row>
    <row r="408" spans="1:33">
      <c r="A408" s="23" t="s">
        <v>1623</v>
      </c>
      <c r="B408" s="23" t="s">
        <v>464</v>
      </c>
      <c r="C408" s="23" t="s">
        <v>1623</v>
      </c>
      <c r="D408" s="23" t="s">
        <v>6968</v>
      </c>
      <c r="E408" s="23" t="s">
        <v>7655</v>
      </c>
      <c r="F408" s="23" t="s">
        <v>5447</v>
      </c>
      <c r="G408" s="23" t="s">
        <v>2605</v>
      </c>
      <c r="H408" s="23" t="s">
        <v>2606</v>
      </c>
      <c r="I408" s="23" t="s">
        <v>1544</v>
      </c>
      <c r="J408" s="23" t="s">
        <v>2604</v>
      </c>
      <c r="K408" s="23">
        <v>0</v>
      </c>
      <c r="L408" s="23" t="s">
        <v>6003</v>
      </c>
      <c r="M408" s="23" t="s">
        <v>11</v>
      </c>
      <c r="N408" s="23" t="s">
        <v>2607</v>
      </c>
      <c r="O408" s="23" t="s">
        <v>11</v>
      </c>
      <c r="P408" s="23" t="s">
        <v>11</v>
      </c>
      <c r="Q408" s="22" t="s">
        <v>1539</v>
      </c>
      <c r="R408" s="22" t="s">
        <v>841</v>
      </c>
      <c r="S408" s="22" t="s">
        <v>6968</v>
      </c>
      <c r="T408" s="22" t="s">
        <v>5579</v>
      </c>
      <c r="U408" s="22" t="s">
        <v>11</v>
      </c>
      <c r="V408" s="22" t="s">
        <v>6296</v>
      </c>
      <c r="W408" s="22" t="s">
        <v>6296</v>
      </c>
      <c r="X408" s="22" t="s">
        <v>11</v>
      </c>
      <c r="Y408" s="22">
        <v>7</v>
      </c>
      <c r="Z408" s="22">
        <v>7</v>
      </c>
      <c r="AA408" s="22" t="s">
        <v>11</v>
      </c>
      <c r="AB408" s="22">
        <v>1</v>
      </c>
      <c r="AC408" s="22" t="s">
        <v>80</v>
      </c>
      <c r="AD408" s="22" t="s">
        <v>7764</v>
      </c>
      <c r="AE408" s="22" t="s">
        <v>5450</v>
      </c>
      <c r="AF408" s="22" t="s">
        <v>7767</v>
      </c>
      <c r="AG408" s="22" t="s">
        <v>7767</v>
      </c>
    </row>
    <row r="409" spans="1:33">
      <c r="A409" s="23" t="s">
        <v>1623</v>
      </c>
      <c r="B409" s="23" t="s">
        <v>464</v>
      </c>
      <c r="C409" s="23" t="s">
        <v>1623</v>
      </c>
      <c r="D409" s="23" t="s">
        <v>6968</v>
      </c>
      <c r="E409" s="23" t="s">
        <v>7655</v>
      </c>
      <c r="F409" s="23" t="s">
        <v>5447</v>
      </c>
      <c r="G409" s="23" t="s">
        <v>2598</v>
      </c>
      <c r="H409" s="23" t="s">
        <v>2599</v>
      </c>
      <c r="I409" s="23" t="s">
        <v>1544</v>
      </c>
      <c r="J409" s="23" t="s">
        <v>2600</v>
      </c>
      <c r="K409" s="23">
        <v>0</v>
      </c>
      <c r="L409" s="23" t="s">
        <v>7677</v>
      </c>
      <c r="M409" s="23" t="s">
        <v>11</v>
      </c>
      <c r="N409" s="23" t="s">
        <v>2601</v>
      </c>
      <c r="O409" s="23" t="s">
        <v>11</v>
      </c>
      <c r="P409" s="23" t="s">
        <v>11</v>
      </c>
      <c r="Q409" s="22" t="s">
        <v>1539</v>
      </c>
      <c r="R409" s="22" t="s">
        <v>841</v>
      </c>
      <c r="S409" s="22" t="s">
        <v>6968</v>
      </c>
      <c r="T409" s="22" t="s">
        <v>5579</v>
      </c>
      <c r="U409" s="22" t="s">
        <v>11</v>
      </c>
      <c r="V409" s="22" t="s">
        <v>6296</v>
      </c>
      <c r="W409" s="22" t="s">
        <v>6296</v>
      </c>
      <c r="X409" s="22" t="s">
        <v>11</v>
      </c>
      <c r="Y409" s="22">
        <v>7</v>
      </c>
      <c r="Z409" s="22">
        <v>7</v>
      </c>
      <c r="AA409" s="22" t="s">
        <v>11</v>
      </c>
      <c r="AB409" s="22">
        <v>1</v>
      </c>
      <c r="AC409" s="22" t="s">
        <v>80</v>
      </c>
      <c r="AD409" s="22" t="s">
        <v>7764</v>
      </c>
      <c r="AE409" s="22" t="s">
        <v>5450</v>
      </c>
      <c r="AF409" s="22" t="s">
        <v>7767</v>
      </c>
      <c r="AG409" s="22" t="s">
        <v>7767</v>
      </c>
    </row>
    <row r="410" spans="1:33">
      <c r="A410" s="23" t="s">
        <v>1623</v>
      </c>
      <c r="B410" s="23" t="s">
        <v>461</v>
      </c>
      <c r="C410" s="23" t="s">
        <v>1623</v>
      </c>
      <c r="D410" s="23" t="s">
        <v>7017</v>
      </c>
      <c r="E410" s="23" t="s">
        <v>5357</v>
      </c>
      <c r="F410" s="23" t="s">
        <v>7661</v>
      </c>
      <c r="G410" s="23" t="s">
        <v>2593</v>
      </c>
      <c r="H410" s="23" t="s">
        <v>2594</v>
      </c>
      <c r="I410" s="23" t="s">
        <v>16</v>
      </c>
      <c r="J410" s="23" t="s">
        <v>2595</v>
      </c>
      <c r="K410" s="23">
        <v>0</v>
      </c>
      <c r="L410" s="23" t="s">
        <v>6004</v>
      </c>
      <c r="M410" s="23" t="s">
        <v>11</v>
      </c>
      <c r="N410" s="23" t="s">
        <v>1775</v>
      </c>
      <c r="O410" s="23" t="s">
        <v>11</v>
      </c>
      <c r="P410" s="23" t="s">
        <v>11</v>
      </c>
      <c r="Q410" s="22" t="s">
        <v>1539</v>
      </c>
      <c r="R410" s="22" t="s">
        <v>842</v>
      </c>
      <c r="S410" s="22" t="s">
        <v>7017</v>
      </c>
      <c r="T410" s="22" t="s">
        <v>6295</v>
      </c>
      <c r="U410" s="22" t="s">
        <v>2490</v>
      </c>
      <c r="V410" s="22" t="s">
        <v>6296</v>
      </c>
      <c r="W410" s="22" t="s">
        <v>6296</v>
      </c>
      <c r="X410" s="22" t="s">
        <v>2490</v>
      </c>
      <c r="Y410" s="22">
        <v>7</v>
      </c>
      <c r="Z410" s="22">
        <v>7</v>
      </c>
      <c r="AA410" s="22" t="s">
        <v>11</v>
      </c>
      <c r="AB410" s="22">
        <v>1</v>
      </c>
      <c r="AC410" s="22" t="s">
        <v>86</v>
      </c>
      <c r="AD410" s="22" t="s">
        <v>7780</v>
      </c>
      <c r="AE410" s="22" t="s">
        <v>5353</v>
      </c>
      <c r="AF410" s="22" t="s">
        <v>7760</v>
      </c>
      <c r="AG410" s="22" t="s">
        <v>7771</v>
      </c>
    </row>
    <row r="411" spans="1:33">
      <c r="A411" s="23" t="s">
        <v>1623</v>
      </c>
      <c r="B411" s="23" t="s">
        <v>461</v>
      </c>
      <c r="C411" s="23" t="s">
        <v>1623</v>
      </c>
      <c r="D411" s="23" t="s">
        <v>5520</v>
      </c>
      <c r="E411" s="23" t="s">
        <v>5491</v>
      </c>
      <c r="F411" s="23" t="s">
        <v>5521</v>
      </c>
      <c r="G411" s="23" t="s">
        <v>2590</v>
      </c>
      <c r="H411" s="23" t="s">
        <v>2591</v>
      </c>
      <c r="I411" s="23" t="s">
        <v>14</v>
      </c>
      <c r="J411" s="23" t="s">
        <v>2592</v>
      </c>
      <c r="K411" s="23">
        <v>0</v>
      </c>
      <c r="L411" s="23" t="s">
        <v>6005</v>
      </c>
      <c r="M411" s="23" t="s">
        <v>11</v>
      </c>
      <c r="N411" s="23" t="s">
        <v>1633</v>
      </c>
      <c r="O411" s="23" t="s">
        <v>11</v>
      </c>
      <c r="P411" s="23" t="s">
        <v>11</v>
      </c>
      <c r="Q411" s="22" t="s">
        <v>1539</v>
      </c>
      <c r="R411" s="22" t="s">
        <v>20</v>
      </c>
      <c r="S411" s="22" t="s">
        <v>5520</v>
      </c>
      <c r="T411" s="22" t="s">
        <v>6295</v>
      </c>
      <c r="U411" s="22" t="s">
        <v>6346</v>
      </c>
      <c r="V411" s="22" t="s">
        <v>6352</v>
      </c>
      <c r="W411" s="22" t="s">
        <v>6346</v>
      </c>
      <c r="X411" s="22" t="s">
        <v>6352</v>
      </c>
      <c r="Y411" s="22">
        <v>3</v>
      </c>
      <c r="Z411" s="22">
        <v>6</v>
      </c>
      <c r="AA411" s="22" t="s">
        <v>11</v>
      </c>
      <c r="AB411" s="22">
        <v>1</v>
      </c>
      <c r="AC411" s="22" t="s">
        <v>87</v>
      </c>
      <c r="AD411" s="22" t="s">
        <v>7766</v>
      </c>
      <c r="AE411" s="22" t="s">
        <v>5353</v>
      </c>
      <c r="AF411" s="22" t="s">
        <v>7760</v>
      </c>
      <c r="AG411" s="22" t="s">
        <v>7771</v>
      </c>
    </row>
    <row r="412" spans="1:33">
      <c r="A412" s="23" t="s">
        <v>1623</v>
      </c>
      <c r="B412" s="23" t="s">
        <v>461</v>
      </c>
      <c r="C412" s="23" t="s">
        <v>1623</v>
      </c>
      <c r="D412" s="23" t="s">
        <v>5520</v>
      </c>
      <c r="E412" s="23" t="s">
        <v>5491</v>
      </c>
      <c r="F412" s="23" t="s">
        <v>5521</v>
      </c>
      <c r="G412" s="23" t="s">
        <v>2588</v>
      </c>
      <c r="H412" s="23" t="s">
        <v>2589</v>
      </c>
      <c r="I412" s="23" t="s">
        <v>10</v>
      </c>
      <c r="J412" s="23" t="s">
        <v>2478</v>
      </c>
      <c r="K412" s="23">
        <v>0</v>
      </c>
      <c r="L412" s="23" t="s">
        <v>6006</v>
      </c>
      <c r="M412" s="23" t="s">
        <v>11</v>
      </c>
      <c r="N412" s="23" t="s">
        <v>1651</v>
      </c>
      <c r="O412" s="23" t="s">
        <v>11</v>
      </c>
      <c r="P412" s="23" t="s">
        <v>11</v>
      </c>
      <c r="Q412" s="22" t="s">
        <v>1539</v>
      </c>
      <c r="R412" s="22" t="s">
        <v>20</v>
      </c>
      <c r="S412" s="22" t="s">
        <v>5520</v>
      </c>
      <c r="T412" s="22" t="s">
        <v>6295</v>
      </c>
      <c r="U412" s="22" t="s">
        <v>6346</v>
      </c>
      <c r="V412" s="22" t="s">
        <v>6352</v>
      </c>
      <c r="W412" s="22" t="s">
        <v>6346</v>
      </c>
      <c r="X412" s="22" t="s">
        <v>6352</v>
      </c>
      <c r="Y412" s="22">
        <v>3</v>
      </c>
      <c r="Z412" s="22">
        <v>6</v>
      </c>
      <c r="AA412" s="22" t="s">
        <v>11</v>
      </c>
      <c r="AB412" s="22">
        <v>1</v>
      </c>
      <c r="AC412" s="22" t="s">
        <v>87</v>
      </c>
      <c r="AD412" s="22" t="s">
        <v>7766</v>
      </c>
      <c r="AE412" s="22" t="s">
        <v>5353</v>
      </c>
      <c r="AF412" s="22" t="s">
        <v>7760</v>
      </c>
      <c r="AG412" s="22" t="s">
        <v>7771</v>
      </c>
    </row>
    <row r="413" spans="1:33">
      <c r="A413" s="23" t="s">
        <v>1623</v>
      </c>
      <c r="B413" s="23" t="s">
        <v>452</v>
      </c>
      <c r="C413" s="23" t="s">
        <v>1623</v>
      </c>
      <c r="D413" s="23" t="s">
        <v>6809</v>
      </c>
      <c r="E413" s="23" t="s">
        <v>5377</v>
      </c>
      <c r="F413" s="23" t="s">
        <v>5417</v>
      </c>
      <c r="G413" s="23" t="s">
        <v>2585</v>
      </c>
      <c r="H413" s="23" t="s">
        <v>2586</v>
      </c>
      <c r="I413" s="23" t="s">
        <v>12</v>
      </c>
      <c r="J413" s="23" t="s">
        <v>2587</v>
      </c>
      <c r="K413" s="23">
        <v>0</v>
      </c>
      <c r="L413" s="23" t="s">
        <v>6007</v>
      </c>
      <c r="M413" s="23" t="s">
        <v>11</v>
      </c>
      <c r="N413" s="23" t="s">
        <v>1768</v>
      </c>
      <c r="O413" s="23" t="s">
        <v>11</v>
      </c>
      <c r="P413" s="23" t="s">
        <v>11</v>
      </c>
      <c r="Q413" s="22" t="s">
        <v>1539</v>
      </c>
      <c r="R413" s="22" t="s">
        <v>21</v>
      </c>
      <c r="S413" s="22" t="s">
        <v>6809</v>
      </c>
      <c r="T413" s="22" t="s">
        <v>6299</v>
      </c>
      <c r="U413" s="22" t="s">
        <v>5569</v>
      </c>
      <c r="V413" s="22" t="s">
        <v>7765</v>
      </c>
      <c r="W413" s="22" t="s">
        <v>5569</v>
      </c>
      <c r="X413" s="22" t="s">
        <v>7765</v>
      </c>
      <c r="Y413" s="22">
        <v>3</v>
      </c>
      <c r="Z413" s="22">
        <v>6</v>
      </c>
      <c r="AA413" s="22" t="s">
        <v>11</v>
      </c>
      <c r="AB413" s="22">
        <v>1</v>
      </c>
      <c r="AC413" s="22" t="s">
        <v>92</v>
      </c>
      <c r="AD413" s="22" t="s">
        <v>7759</v>
      </c>
      <c r="AE413" s="22" t="s">
        <v>1579</v>
      </c>
      <c r="AF413" s="22" t="s">
        <v>7760</v>
      </c>
      <c r="AG413" s="22" t="s">
        <v>7761</v>
      </c>
    </row>
    <row r="414" spans="1:33">
      <c r="A414" s="23" t="s">
        <v>1623</v>
      </c>
      <c r="B414" s="23" t="s">
        <v>452</v>
      </c>
      <c r="C414" s="23" t="s">
        <v>1623</v>
      </c>
      <c r="D414" s="23" t="s">
        <v>6818</v>
      </c>
      <c r="E414" s="23" t="s">
        <v>5432</v>
      </c>
      <c r="F414" s="23" t="s">
        <v>5425</v>
      </c>
      <c r="G414" s="23" t="s">
        <v>2581</v>
      </c>
      <c r="H414" s="23" t="s">
        <v>2582</v>
      </c>
      <c r="I414" s="23" t="s">
        <v>13</v>
      </c>
      <c r="J414" s="23" t="s">
        <v>2583</v>
      </c>
      <c r="K414" s="23">
        <v>0</v>
      </c>
      <c r="L414" s="23" t="s">
        <v>6008</v>
      </c>
      <c r="M414" s="23" t="s">
        <v>11</v>
      </c>
      <c r="N414" s="23" t="s">
        <v>2584</v>
      </c>
      <c r="O414" s="23" t="s">
        <v>11</v>
      </c>
      <c r="P414" s="23" t="s">
        <v>11</v>
      </c>
      <c r="Q414" s="22" t="s">
        <v>1539</v>
      </c>
      <c r="R414" s="22" t="s">
        <v>21</v>
      </c>
      <c r="S414" s="22" t="s">
        <v>6818</v>
      </c>
      <c r="T414" s="22" t="s">
        <v>6320</v>
      </c>
      <c r="U414" s="22" t="s">
        <v>6337</v>
      </c>
      <c r="V414" s="22" t="s">
        <v>6815</v>
      </c>
      <c r="W414" s="22" t="s">
        <v>6815</v>
      </c>
      <c r="X414" s="22" t="s">
        <v>6337</v>
      </c>
      <c r="Y414" s="22">
        <v>6</v>
      </c>
      <c r="Z414" s="22">
        <v>6</v>
      </c>
      <c r="AA414" s="22" t="s">
        <v>11</v>
      </c>
      <c r="AB414" s="22">
        <v>1</v>
      </c>
      <c r="AC414" s="22" t="s">
        <v>95</v>
      </c>
      <c r="AD414" s="22" t="s">
        <v>7764</v>
      </c>
      <c r="AE414" s="22" t="s">
        <v>1579</v>
      </c>
      <c r="AF414" s="22" t="s">
        <v>7760</v>
      </c>
      <c r="AG414" s="22" t="s">
        <v>7761</v>
      </c>
    </row>
    <row r="415" spans="1:33">
      <c r="A415" s="23" t="s">
        <v>1623</v>
      </c>
      <c r="B415" s="23" t="s">
        <v>452</v>
      </c>
      <c r="C415" s="23" t="s">
        <v>1623</v>
      </c>
      <c r="D415" s="23" t="s">
        <v>5384</v>
      </c>
      <c r="E415" s="23" t="s">
        <v>5377</v>
      </c>
      <c r="F415" s="23" t="s">
        <v>5385</v>
      </c>
      <c r="G415" s="23" t="s">
        <v>2573</v>
      </c>
      <c r="H415" s="23" t="s">
        <v>2574</v>
      </c>
      <c r="I415" s="23" t="s">
        <v>14</v>
      </c>
      <c r="J415" s="23" t="s">
        <v>2575</v>
      </c>
      <c r="K415" s="23">
        <v>0</v>
      </c>
      <c r="L415" s="23" t="s">
        <v>6009</v>
      </c>
      <c r="M415" s="23" t="s">
        <v>11</v>
      </c>
      <c r="N415" s="23" t="s">
        <v>1574</v>
      </c>
      <c r="O415" s="23" t="s">
        <v>11</v>
      </c>
      <c r="P415" s="23" t="s">
        <v>11</v>
      </c>
      <c r="Q415" s="22" t="s">
        <v>1539</v>
      </c>
      <c r="R415" s="22" t="s">
        <v>842</v>
      </c>
      <c r="S415" s="22" t="s">
        <v>5384</v>
      </c>
      <c r="T415" s="22" t="s">
        <v>7772</v>
      </c>
      <c r="U415" s="22" t="s">
        <v>5579</v>
      </c>
      <c r="V415" s="22" t="s">
        <v>6296</v>
      </c>
      <c r="W415" s="22" t="s">
        <v>5579</v>
      </c>
      <c r="X415" s="22" t="s">
        <v>6296</v>
      </c>
      <c r="Y415" s="22">
        <v>3</v>
      </c>
      <c r="Z415" s="22">
        <v>6</v>
      </c>
      <c r="AA415" s="22" t="s">
        <v>11</v>
      </c>
      <c r="AB415" s="22">
        <v>1</v>
      </c>
      <c r="AC415" s="22" t="s">
        <v>65</v>
      </c>
      <c r="AD415" s="22" t="s">
        <v>7759</v>
      </c>
      <c r="AE415" s="22" t="s">
        <v>1579</v>
      </c>
      <c r="AF415" s="22" t="s">
        <v>7760</v>
      </c>
      <c r="AG415" s="22" t="s">
        <v>7761</v>
      </c>
    </row>
    <row r="416" spans="1:33">
      <c r="A416" s="23" t="s">
        <v>1623</v>
      </c>
      <c r="B416" s="23" t="s">
        <v>1175</v>
      </c>
      <c r="C416" s="23" t="s">
        <v>1623</v>
      </c>
      <c r="D416" s="23" t="s">
        <v>6793</v>
      </c>
      <c r="E416" s="23" t="s">
        <v>5466</v>
      </c>
      <c r="F416" s="23" t="s">
        <v>7648</v>
      </c>
      <c r="G416" s="23" t="s">
        <v>2569</v>
      </c>
      <c r="H416" s="23" t="s">
        <v>2570</v>
      </c>
      <c r="I416" s="23" t="s">
        <v>13</v>
      </c>
      <c r="J416" s="23" t="s">
        <v>2571</v>
      </c>
      <c r="K416" s="23">
        <v>0</v>
      </c>
      <c r="L416" s="23" t="s">
        <v>6010</v>
      </c>
      <c r="M416" s="23" t="s">
        <v>11</v>
      </c>
      <c r="N416" s="23" t="s">
        <v>1633</v>
      </c>
      <c r="O416" s="23" t="s">
        <v>11</v>
      </c>
      <c r="P416" s="23" t="s">
        <v>11</v>
      </c>
      <c r="Q416" s="22" t="s">
        <v>1539</v>
      </c>
      <c r="R416" s="22" t="s">
        <v>21</v>
      </c>
      <c r="S416" s="22" t="s">
        <v>6793</v>
      </c>
      <c r="T416" s="22" t="s">
        <v>6299</v>
      </c>
      <c r="U416" s="22" t="s">
        <v>6337</v>
      </c>
      <c r="V416" s="22" t="s">
        <v>7765</v>
      </c>
      <c r="W416" s="22" t="s">
        <v>6337</v>
      </c>
      <c r="X416" s="22" t="s">
        <v>7765</v>
      </c>
      <c r="Y416" s="22">
        <v>3</v>
      </c>
      <c r="Z416" s="22">
        <v>6</v>
      </c>
      <c r="AA416" s="22" t="s">
        <v>11</v>
      </c>
      <c r="AB416" s="22">
        <v>1</v>
      </c>
      <c r="AC416" s="22" t="s">
        <v>96</v>
      </c>
      <c r="AD416" s="22" t="s">
        <v>7766</v>
      </c>
      <c r="AE416" s="22" t="s">
        <v>1579</v>
      </c>
      <c r="AF416" s="22" t="s">
        <v>7760</v>
      </c>
      <c r="AG416" s="22" t="s">
        <v>889</v>
      </c>
    </row>
    <row r="417" spans="1:33">
      <c r="A417" s="23" t="s">
        <v>1623</v>
      </c>
      <c r="B417" s="23" t="s">
        <v>461</v>
      </c>
      <c r="C417" s="23" t="s">
        <v>1623</v>
      </c>
      <c r="D417" s="23" t="s">
        <v>6943</v>
      </c>
      <c r="E417" s="23" t="s">
        <v>5491</v>
      </c>
      <c r="F417" s="23" t="s">
        <v>7658</v>
      </c>
      <c r="G417" s="23" t="s">
        <v>2554</v>
      </c>
      <c r="H417" s="23" t="s">
        <v>2555</v>
      </c>
      <c r="I417" s="23" t="s">
        <v>16</v>
      </c>
      <c r="J417" s="23" t="s">
        <v>2556</v>
      </c>
      <c r="K417" s="23">
        <v>0</v>
      </c>
      <c r="L417" s="23" t="s">
        <v>6011</v>
      </c>
      <c r="M417" s="23" t="s">
        <v>11</v>
      </c>
      <c r="N417" s="23" t="s">
        <v>2557</v>
      </c>
      <c r="O417" s="23" t="s">
        <v>11</v>
      </c>
      <c r="P417" s="23" t="s">
        <v>11</v>
      </c>
      <c r="Q417" s="22" t="s">
        <v>1539</v>
      </c>
      <c r="R417" s="22" t="s">
        <v>842</v>
      </c>
      <c r="S417" s="22" t="s">
        <v>6943</v>
      </c>
      <c r="T417" s="22" t="s">
        <v>6346</v>
      </c>
      <c r="U417" s="22" t="s">
        <v>6308</v>
      </c>
      <c r="V417" s="22" t="s">
        <v>6296</v>
      </c>
      <c r="W417" s="22" t="s">
        <v>6308</v>
      </c>
      <c r="X417" s="22" t="s">
        <v>6296</v>
      </c>
      <c r="Y417" s="22">
        <v>3</v>
      </c>
      <c r="Z417" s="22">
        <v>6</v>
      </c>
      <c r="AA417" s="22" t="s">
        <v>11</v>
      </c>
      <c r="AB417" s="22">
        <v>1</v>
      </c>
      <c r="AC417" s="22" t="s">
        <v>85</v>
      </c>
      <c r="AD417" s="22" t="s">
        <v>7766</v>
      </c>
      <c r="AE417" s="22" t="s">
        <v>5353</v>
      </c>
      <c r="AF417" s="22" t="s">
        <v>7760</v>
      </c>
      <c r="AG417" s="22" t="s">
        <v>7771</v>
      </c>
    </row>
    <row r="418" spans="1:33">
      <c r="A418" s="23" t="s">
        <v>1623</v>
      </c>
      <c r="B418" s="23" t="s">
        <v>452</v>
      </c>
      <c r="C418" s="23" t="s">
        <v>1623</v>
      </c>
      <c r="D418" s="23" t="s">
        <v>5399</v>
      </c>
      <c r="E418" s="23" t="s">
        <v>5372</v>
      </c>
      <c r="F418" s="23" t="s">
        <v>5400</v>
      </c>
      <c r="G418" s="23" t="s">
        <v>2527</v>
      </c>
      <c r="H418" s="23" t="s">
        <v>2528</v>
      </c>
      <c r="I418" s="23" t="s">
        <v>10</v>
      </c>
      <c r="J418" s="23" t="s">
        <v>2529</v>
      </c>
      <c r="K418" s="23">
        <v>0</v>
      </c>
      <c r="L418" s="23" t="s">
        <v>6012</v>
      </c>
      <c r="M418" s="205" t="s">
        <v>11</v>
      </c>
      <c r="N418" s="23" t="s">
        <v>1891</v>
      </c>
      <c r="O418" s="23" t="s">
        <v>11</v>
      </c>
      <c r="P418" s="23" t="s">
        <v>11</v>
      </c>
      <c r="Q418" s="22" t="s">
        <v>1539</v>
      </c>
      <c r="R418" s="22" t="s">
        <v>842</v>
      </c>
      <c r="S418" s="22" t="s">
        <v>5399</v>
      </c>
      <c r="T418" s="22" t="s">
        <v>5579</v>
      </c>
      <c r="U418" s="22" t="s">
        <v>7772</v>
      </c>
      <c r="V418" s="22" t="s">
        <v>6296</v>
      </c>
      <c r="W418" s="22" t="s">
        <v>6296</v>
      </c>
      <c r="X418" s="22" t="s">
        <v>7772</v>
      </c>
      <c r="Y418" s="22">
        <v>7</v>
      </c>
      <c r="Z418" s="22">
        <v>7</v>
      </c>
      <c r="AA418" s="22" t="s">
        <v>11</v>
      </c>
      <c r="AB418" s="22">
        <v>1</v>
      </c>
      <c r="AC418" s="22" t="s">
        <v>86</v>
      </c>
      <c r="AD418" s="22" t="s">
        <v>7768</v>
      </c>
      <c r="AE418" s="22" t="s">
        <v>1579</v>
      </c>
      <c r="AF418" s="22" t="s">
        <v>7760</v>
      </c>
      <c r="AG418" s="22" t="s">
        <v>7761</v>
      </c>
    </row>
    <row r="419" spans="1:33">
      <c r="A419" s="23" t="s">
        <v>1623</v>
      </c>
      <c r="B419" s="23" t="s">
        <v>5445</v>
      </c>
      <c r="C419" s="23" t="s">
        <v>1623</v>
      </c>
      <c r="D419" s="23" t="s">
        <v>5444</v>
      </c>
      <c r="E419" s="23" t="s">
        <v>11</v>
      </c>
      <c r="F419" s="23" t="s">
        <v>11</v>
      </c>
      <c r="G419" s="23" t="s">
        <v>2517</v>
      </c>
      <c r="H419" s="23" t="s">
        <v>2518</v>
      </c>
      <c r="I419" s="23" t="s">
        <v>1657</v>
      </c>
      <c r="J419" s="23" t="s">
        <v>2519</v>
      </c>
      <c r="K419" s="23">
        <v>0</v>
      </c>
      <c r="L419" s="23" t="s">
        <v>11</v>
      </c>
      <c r="M419" s="23" t="s">
        <v>11</v>
      </c>
      <c r="N419" s="23" t="s">
        <v>1651</v>
      </c>
      <c r="O419" s="23" t="s">
        <v>11</v>
      </c>
      <c r="P419" s="23" t="s">
        <v>11</v>
      </c>
      <c r="Q419" s="22" t="s">
        <v>5444</v>
      </c>
      <c r="R419" s="22" t="s">
        <v>5444</v>
      </c>
      <c r="S419" s="22" t="s">
        <v>5444</v>
      </c>
      <c r="T419" s="22" t="s">
        <v>11</v>
      </c>
      <c r="U419" s="22" t="s">
        <v>11</v>
      </c>
      <c r="V419" s="22" t="s">
        <v>11</v>
      </c>
      <c r="W419" s="22" t="s">
        <v>11</v>
      </c>
      <c r="X419" s="22" t="s">
        <v>11</v>
      </c>
      <c r="Y419" s="22">
        <v>0</v>
      </c>
      <c r="Z419" s="22">
        <v>0</v>
      </c>
      <c r="AA419" s="22" t="s">
        <v>11</v>
      </c>
      <c r="AB419" s="22">
        <v>1</v>
      </c>
      <c r="AC419" s="22" t="s">
        <v>5444</v>
      </c>
      <c r="AD419" s="22" t="s">
        <v>11</v>
      </c>
      <c r="AE419" s="22" t="s">
        <v>11</v>
      </c>
      <c r="AF419" s="22" t="s">
        <v>7770</v>
      </c>
      <c r="AG419" s="22" t="s">
        <v>7770</v>
      </c>
    </row>
    <row r="420" spans="1:33">
      <c r="A420" s="23" t="s">
        <v>1623</v>
      </c>
      <c r="B420" s="23" t="s">
        <v>452</v>
      </c>
      <c r="C420" s="23" t="s">
        <v>1623</v>
      </c>
      <c r="D420" s="23" t="s">
        <v>6808</v>
      </c>
      <c r="E420" s="23" t="s">
        <v>5377</v>
      </c>
      <c r="F420" s="23" t="s">
        <v>7651</v>
      </c>
      <c r="G420" s="23" t="s">
        <v>2503</v>
      </c>
      <c r="H420" s="23" t="s">
        <v>2504</v>
      </c>
      <c r="I420" s="23" t="s">
        <v>10</v>
      </c>
      <c r="J420" s="23" t="s">
        <v>2505</v>
      </c>
      <c r="K420" s="23">
        <v>0</v>
      </c>
      <c r="L420" s="23" t="s">
        <v>6013</v>
      </c>
      <c r="M420" s="23" t="s">
        <v>11</v>
      </c>
      <c r="N420" s="23" t="s">
        <v>1651</v>
      </c>
      <c r="O420" s="23" t="s">
        <v>11</v>
      </c>
      <c r="P420" s="23" t="s">
        <v>11</v>
      </c>
      <c r="Q420" s="22" t="s">
        <v>1539</v>
      </c>
      <c r="R420" s="22" t="s">
        <v>20</v>
      </c>
      <c r="S420" s="22" t="s">
        <v>6808</v>
      </c>
      <c r="T420" s="22" t="s">
        <v>6299</v>
      </c>
      <c r="U420" s="22" t="s">
        <v>6320</v>
      </c>
      <c r="V420" s="22" t="s">
        <v>7765</v>
      </c>
      <c r="W420" s="22" t="s">
        <v>6320</v>
      </c>
      <c r="X420" s="22" t="s">
        <v>7765</v>
      </c>
      <c r="Y420" s="22">
        <v>3</v>
      </c>
      <c r="Z420" s="22">
        <v>6</v>
      </c>
      <c r="AA420" s="22" t="s">
        <v>11</v>
      </c>
      <c r="AB420" s="22">
        <v>1</v>
      </c>
      <c r="AC420" s="22" t="s">
        <v>90</v>
      </c>
      <c r="AD420" s="22" t="s">
        <v>7759</v>
      </c>
      <c r="AE420" s="22" t="s">
        <v>1579</v>
      </c>
      <c r="AF420" s="22" t="s">
        <v>7760</v>
      </c>
      <c r="AG420" s="22" t="s">
        <v>7761</v>
      </c>
    </row>
    <row r="421" spans="1:33">
      <c r="A421" s="23" t="s">
        <v>1623</v>
      </c>
      <c r="B421" s="23" t="s">
        <v>452</v>
      </c>
      <c r="C421" s="23" t="s">
        <v>1623</v>
      </c>
      <c r="D421" s="23" t="s">
        <v>6977</v>
      </c>
      <c r="E421" s="23" t="s">
        <v>5377</v>
      </c>
      <c r="F421" s="23" t="s">
        <v>5543</v>
      </c>
      <c r="G421" s="23" t="s">
        <v>2491</v>
      </c>
      <c r="H421" s="23" t="s">
        <v>2492</v>
      </c>
      <c r="I421" s="23" t="s">
        <v>1544</v>
      </c>
      <c r="J421" s="23" t="s">
        <v>2493</v>
      </c>
      <c r="K421" s="23">
        <v>0</v>
      </c>
      <c r="L421" s="23" t="s">
        <v>6014</v>
      </c>
      <c r="M421" s="23" t="s">
        <v>11</v>
      </c>
      <c r="N421" s="23" t="s">
        <v>1644</v>
      </c>
      <c r="O421" s="23" t="s">
        <v>11</v>
      </c>
      <c r="P421" s="23" t="s">
        <v>11</v>
      </c>
      <c r="Q421" s="22" t="s">
        <v>1539</v>
      </c>
      <c r="R421" s="22" t="s">
        <v>842</v>
      </c>
      <c r="S421" s="22" t="s">
        <v>6977</v>
      </c>
      <c r="T421" s="22" t="s">
        <v>6346</v>
      </c>
      <c r="U421" s="22" t="s">
        <v>6295</v>
      </c>
      <c r="V421" s="22" t="s">
        <v>6296</v>
      </c>
      <c r="W421" s="22" t="s">
        <v>6295</v>
      </c>
      <c r="X421" s="22" t="s">
        <v>6296</v>
      </c>
      <c r="Y421" s="22">
        <v>3</v>
      </c>
      <c r="Z421" s="22">
        <v>6</v>
      </c>
      <c r="AA421" s="22" t="s">
        <v>11</v>
      </c>
      <c r="AB421" s="22">
        <v>1</v>
      </c>
      <c r="AC421" s="22" t="s">
        <v>85</v>
      </c>
      <c r="AD421" s="22" t="s">
        <v>7759</v>
      </c>
      <c r="AE421" s="22" t="s">
        <v>1579</v>
      </c>
      <c r="AF421" s="22" t="s">
        <v>7767</v>
      </c>
      <c r="AG421" s="22" t="s">
        <v>7767</v>
      </c>
    </row>
    <row r="422" spans="1:33">
      <c r="A422" s="23" t="s">
        <v>1623</v>
      </c>
      <c r="B422" s="23" t="s">
        <v>452</v>
      </c>
      <c r="C422" s="23" t="s">
        <v>1623</v>
      </c>
      <c r="D422" s="23" t="s">
        <v>6818</v>
      </c>
      <c r="E422" s="23" t="s">
        <v>5432</v>
      </c>
      <c r="F422" s="23" t="s">
        <v>5425</v>
      </c>
      <c r="G422" s="23" t="s">
        <v>2482</v>
      </c>
      <c r="H422" s="23" t="s">
        <v>2483</v>
      </c>
      <c r="I422" s="23" t="s">
        <v>12</v>
      </c>
      <c r="J422" s="23" t="s">
        <v>2484</v>
      </c>
      <c r="K422" s="23">
        <v>0</v>
      </c>
      <c r="L422" s="23" t="s">
        <v>6015</v>
      </c>
      <c r="M422" s="23" t="s">
        <v>11</v>
      </c>
      <c r="N422" s="23" t="s">
        <v>2485</v>
      </c>
      <c r="O422" s="23" t="s">
        <v>11</v>
      </c>
      <c r="P422" s="23" t="s">
        <v>11</v>
      </c>
      <c r="Q422" s="22" t="s">
        <v>1539</v>
      </c>
      <c r="R422" s="22" t="s">
        <v>21</v>
      </c>
      <c r="S422" s="22" t="s">
        <v>6818</v>
      </c>
      <c r="T422" s="22" t="s">
        <v>6320</v>
      </c>
      <c r="U422" s="22" t="s">
        <v>6337</v>
      </c>
      <c r="V422" s="22" t="s">
        <v>6815</v>
      </c>
      <c r="W422" s="22" t="s">
        <v>6815</v>
      </c>
      <c r="X422" s="22" t="s">
        <v>6337</v>
      </c>
      <c r="Y422" s="22">
        <v>6</v>
      </c>
      <c r="Z422" s="22">
        <v>6</v>
      </c>
      <c r="AA422" s="22" t="s">
        <v>11</v>
      </c>
      <c r="AB422" s="22">
        <v>1</v>
      </c>
      <c r="AC422" s="22" t="s">
        <v>95</v>
      </c>
      <c r="AD422" s="22" t="s">
        <v>7764</v>
      </c>
      <c r="AE422" s="22" t="s">
        <v>1579</v>
      </c>
      <c r="AF422" s="22" t="s">
        <v>7760</v>
      </c>
      <c r="AG422" s="22" t="s">
        <v>7761</v>
      </c>
    </row>
    <row r="423" spans="1:33">
      <c r="A423" s="23" t="s">
        <v>1623</v>
      </c>
      <c r="B423" s="23" t="s">
        <v>452</v>
      </c>
      <c r="C423" s="23" t="s">
        <v>1623</v>
      </c>
      <c r="D423" s="23" t="s">
        <v>6809</v>
      </c>
      <c r="E423" s="23" t="s">
        <v>5377</v>
      </c>
      <c r="F423" s="23" t="s">
        <v>5417</v>
      </c>
      <c r="G423" s="23" t="s">
        <v>2479</v>
      </c>
      <c r="H423" s="23" t="s">
        <v>2480</v>
      </c>
      <c r="I423" s="23" t="s">
        <v>14</v>
      </c>
      <c r="J423" s="23" t="s">
        <v>2481</v>
      </c>
      <c r="K423" s="23">
        <v>0</v>
      </c>
      <c r="L423" s="23" t="s">
        <v>6016</v>
      </c>
      <c r="M423" s="23" t="s">
        <v>11</v>
      </c>
      <c r="N423" s="23" t="s">
        <v>1661</v>
      </c>
      <c r="O423" s="23" t="s">
        <v>11</v>
      </c>
      <c r="P423" s="23" t="s">
        <v>11</v>
      </c>
      <c r="Q423" s="22" t="s">
        <v>1539</v>
      </c>
      <c r="R423" s="22" t="s">
        <v>21</v>
      </c>
      <c r="S423" s="22" t="s">
        <v>6809</v>
      </c>
      <c r="T423" s="22" t="s">
        <v>6299</v>
      </c>
      <c r="U423" s="22" t="s">
        <v>5569</v>
      </c>
      <c r="V423" s="22" t="s">
        <v>7765</v>
      </c>
      <c r="W423" s="22" t="s">
        <v>5569</v>
      </c>
      <c r="X423" s="22" t="s">
        <v>7765</v>
      </c>
      <c r="Y423" s="22">
        <v>3</v>
      </c>
      <c r="Z423" s="22">
        <v>6</v>
      </c>
      <c r="AA423" s="22" t="s">
        <v>11</v>
      </c>
      <c r="AB423" s="22">
        <v>1</v>
      </c>
      <c r="AC423" s="22" t="s">
        <v>92</v>
      </c>
      <c r="AD423" s="22" t="s">
        <v>7759</v>
      </c>
      <c r="AE423" s="22" t="s">
        <v>1579</v>
      </c>
      <c r="AF423" s="22" t="s">
        <v>7760</v>
      </c>
      <c r="AG423" s="22" t="s">
        <v>7761</v>
      </c>
    </row>
    <row r="424" spans="1:33">
      <c r="A424" s="23" t="s">
        <v>1623</v>
      </c>
      <c r="B424" s="23" t="s">
        <v>452</v>
      </c>
      <c r="C424" s="23" t="s">
        <v>1623</v>
      </c>
      <c r="D424" s="23" t="s">
        <v>7007</v>
      </c>
      <c r="E424" s="23" t="s">
        <v>5625</v>
      </c>
      <c r="F424" s="23" t="s">
        <v>5403</v>
      </c>
      <c r="G424" s="23" t="s">
        <v>2476</v>
      </c>
      <c r="H424" s="23" t="s">
        <v>2477</v>
      </c>
      <c r="I424" s="23" t="s">
        <v>16</v>
      </c>
      <c r="J424" s="23" t="s">
        <v>2478</v>
      </c>
      <c r="K424" s="23">
        <v>0</v>
      </c>
      <c r="L424" s="23" t="s">
        <v>7119</v>
      </c>
      <c r="M424" s="201" t="s">
        <v>11</v>
      </c>
      <c r="N424" s="23" t="s">
        <v>1651</v>
      </c>
      <c r="O424" s="23" t="s">
        <v>11</v>
      </c>
      <c r="P424" s="23" t="s">
        <v>11</v>
      </c>
      <c r="Q424" s="22" t="s">
        <v>1539</v>
      </c>
      <c r="R424" s="22" t="s">
        <v>842</v>
      </c>
      <c r="S424" s="22" t="s">
        <v>7007</v>
      </c>
      <c r="T424" s="22" t="s">
        <v>5579</v>
      </c>
      <c r="U424" s="22" t="s">
        <v>6295</v>
      </c>
      <c r="V424" s="22" t="s">
        <v>6296</v>
      </c>
      <c r="W424" s="22" t="s">
        <v>6296</v>
      </c>
      <c r="X424" s="22" t="s">
        <v>6295</v>
      </c>
      <c r="Y424" s="22">
        <v>7</v>
      </c>
      <c r="Z424" s="22">
        <v>7</v>
      </c>
      <c r="AA424" s="22" t="s">
        <v>7758</v>
      </c>
      <c r="AB424" s="22">
        <v>1</v>
      </c>
      <c r="AC424" s="22" t="s">
        <v>65</v>
      </c>
      <c r="AD424" s="22" t="s">
        <v>7766</v>
      </c>
      <c r="AE424" s="22" t="s">
        <v>1579</v>
      </c>
      <c r="AF424" s="22" t="s">
        <v>7760</v>
      </c>
      <c r="AG424" s="22" t="s">
        <v>889</v>
      </c>
    </row>
    <row r="425" spans="1:33">
      <c r="A425" s="23" t="s">
        <v>1623</v>
      </c>
      <c r="B425" s="23" t="s">
        <v>5471</v>
      </c>
      <c r="C425" s="23" t="s">
        <v>1623</v>
      </c>
      <c r="D425" s="23" t="s">
        <v>5499</v>
      </c>
      <c r="E425" s="23" t="s">
        <v>11</v>
      </c>
      <c r="F425" s="23" t="s">
        <v>11</v>
      </c>
      <c r="G425" s="23" t="s">
        <v>2476</v>
      </c>
      <c r="H425" s="23" t="s">
        <v>2477</v>
      </c>
      <c r="I425" s="23" t="s">
        <v>16</v>
      </c>
      <c r="J425" s="23" t="s">
        <v>2478</v>
      </c>
      <c r="K425" s="23">
        <v>0</v>
      </c>
      <c r="L425" s="23" t="s">
        <v>6017</v>
      </c>
      <c r="M425" s="23" t="s">
        <v>7701</v>
      </c>
      <c r="N425" s="23" t="s">
        <v>1651</v>
      </c>
      <c r="O425" s="23" t="s">
        <v>11</v>
      </c>
      <c r="P425" s="23" t="s">
        <v>11</v>
      </c>
      <c r="Q425" s="22" t="s">
        <v>7762</v>
      </c>
      <c r="R425" s="22" t="s">
        <v>7762</v>
      </c>
      <c r="S425" s="22" t="s">
        <v>5499</v>
      </c>
      <c r="T425" s="22" t="s">
        <v>11</v>
      </c>
      <c r="U425" s="22" t="s">
        <v>11</v>
      </c>
      <c r="V425" s="22" t="s">
        <v>11</v>
      </c>
      <c r="W425" s="22" t="s">
        <v>11</v>
      </c>
      <c r="X425" s="22" t="s">
        <v>11</v>
      </c>
      <c r="Y425" s="22">
        <v>0</v>
      </c>
      <c r="Z425" s="22">
        <v>0</v>
      </c>
      <c r="AA425" s="22" t="s">
        <v>7758</v>
      </c>
      <c r="AB425" s="22">
        <v>2</v>
      </c>
      <c r="AC425" s="22" t="s">
        <v>7782</v>
      </c>
      <c r="AD425" s="22" t="s">
        <v>11</v>
      </c>
      <c r="AE425" s="22" t="s">
        <v>11</v>
      </c>
      <c r="AF425" s="22" t="s">
        <v>7760</v>
      </c>
      <c r="AG425" s="22" t="s">
        <v>7779</v>
      </c>
    </row>
    <row r="426" spans="1:33">
      <c r="A426" s="23" t="s">
        <v>1623</v>
      </c>
      <c r="B426" s="23" t="s">
        <v>5348</v>
      </c>
      <c r="C426" s="23" t="s">
        <v>1623</v>
      </c>
      <c r="D426" s="23" t="s">
        <v>1578</v>
      </c>
      <c r="E426" s="23" t="s">
        <v>11</v>
      </c>
      <c r="F426" s="23" t="s">
        <v>11</v>
      </c>
      <c r="G426" s="23" t="s">
        <v>2449</v>
      </c>
      <c r="H426" s="23" t="s">
        <v>2450</v>
      </c>
      <c r="I426" s="23" t="s">
        <v>16</v>
      </c>
      <c r="J426" s="23" t="s">
        <v>2451</v>
      </c>
      <c r="K426" s="23">
        <v>0</v>
      </c>
      <c r="L426" s="23" t="s">
        <v>6018</v>
      </c>
      <c r="M426" s="201" t="s">
        <v>11</v>
      </c>
      <c r="N426" s="23" t="s">
        <v>2435</v>
      </c>
      <c r="O426" s="23" t="s">
        <v>11</v>
      </c>
      <c r="P426" s="23" t="s">
        <v>11</v>
      </c>
      <c r="Q426" s="22" t="s">
        <v>1578</v>
      </c>
      <c r="R426" s="22" t="s">
        <v>1578</v>
      </c>
      <c r="S426" s="22" t="s">
        <v>1578</v>
      </c>
      <c r="T426" s="22" t="s">
        <v>11</v>
      </c>
      <c r="U426" s="22" t="s">
        <v>11</v>
      </c>
      <c r="V426" s="22" t="s">
        <v>11</v>
      </c>
      <c r="W426" s="22" t="s">
        <v>11</v>
      </c>
      <c r="X426" s="22" t="s">
        <v>11</v>
      </c>
      <c r="Y426" s="22">
        <v>0</v>
      </c>
      <c r="Z426" s="22">
        <v>0</v>
      </c>
      <c r="AA426" s="22" t="s">
        <v>11</v>
      </c>
      <c r="AB426" s="22">
        <v>1</v>
      </c>
      <c r="AC426" s="22" t="s">
        <v>1578</v>
      </c>
      <c r="AD426" s="22" t="s">
        <v>11</v>
      </c>
      <c r="AE426" s="22" t="s">
        <v>11</v>
      </c>
      <c r="AF426" s="22" t="s">
        <v>7760</v>
      </c>
      <c r="AG426" s="22" t="s">
        <v>7779</v>
      </c>
    </row>
    <row r="427" spans="1:33">
      <c r="A427" s="23" t="s">
        <v>1623</v>
      </c>
      <c r="B427" s="23" t="s">
        <v>5471</v>
      </c>
      <c r="C427" s="23" t="s">
        <v>1623</v>
      </c>
      <c r="D427" s="23" t="s">
        <v>5497</v>
      </c>
      <c r="E427" s="23" t="s">
        <v>11</v>
      </c>
      <c r="F427" s="23" t="s">
        <v>11</v>
      </c>
      <c r="G427" s="23" t="s">
        <v>2445</v>
      </c>
      <c r="H427" s="23" t="s">
        <v>2446</v>
      </c>
      <c r="I427" s="23" t="s">
        <v>10</v>
      </c>
      <c r="J427" s="23" t="s">
        <v>2447</v>
      </c>
      <c r="K427" s="23">
        <v>0</v>
      </c>
      <c r="L427" s="23" t="s">
        <v>6019</v>
      </c>
      <c r="M427" s="23" t="s">
        <v>7701</v>
      </c>
      <c r="N427" s="23" t="s">
        <v>1574</v>
      </c>
      <c r="O427" s="23" t="s">
        <v>11</v>
      </c>
      <c r="P427" s="23" t="s">
        <v>11</v>
      </c>
      <c r="Q427" s="22" t="s">
        <v>7762</v>
      </c>
      <c r="R427" s="22" t="s">
        <v>7762</v>
      </c>
      <c r="S427" s="22" t="s">
        <v>5497</v>
      </c>
      <c r="T427" s="22" t="s">
        <v>11</v>
      </c>
      <c r="U427" s="22" t="s">
        <v>11</v>
      </c>
      <c r="V427" s="22" t="s">
        <v>11</v>
      </c>
      <c r="W427" s="22" t="s">
        <v>11</v>
      </c>
      <c r="X427" s="22" t="s">
        <v>11</v>
      </c>
      <c r="Y427" s="22">
        <v>0</v>
      </c>
      <c r="Z427" s="22">
        <v>0</v>
      </c>
      <c r="AA427" s="22" t="s">
        <v>7758</v>
      </c>
      <c r="AB427" s="22">
        <v>1</v>
      </c>
      <c r="AC427" s="22" t="s">
        <v>7782</v>
      </c>
      <c r="AD427" s="22" t="s">
        <v>11</v>
      </c>
      <c r="AE427" s="22" t="s">
        <v>11</v>
      </c>
      <c r="AF427" s="22" t="s">
        <v>7760</v>
      </c>
      <c r="AG427" s="22" t="s">
        <v>7779</v>
      </c>
    </row>
    <row r="428" spans="1:33">
      <c r="A428" s="23" t="s">
        <v>1623</v>
      </c>
      <c r="B428" s="23" t="s">
        <v>452</v>
      </c>
      <c r="C428" s="23" t="s">
        <v>1623</v>
      </c>
      <c r="D428" s="23" t="s">
        <v>5402</v>
      </c>
      <c r="E428" s="23" t="s">
        <v>5367</v>
      </c>
      <c r="F428" s="23" t="s">
        <v>5403</v>
      </c>
      <c r="G428" s="23" t="s">
        <v>2445</v>
      </c>
      <c r="H428" s="23" t="s">
        <v>2446</v>
      </c>
      <c r="I428" s="23" t="s">
        <v>10</v>
      </c>
      <c r="J428" s="23" t="s">
        <v>2447</v>
      </c>
      <c r="K428" s="23">
        <v>0</v>
      </c>
      <c r="L428" s="23" t="s">
        <v>6019</v>
      </c>
      <c r="M428" s="201" t="s">
        <v>11</v>
      </c>
      <c r="N428" s="23" t="s">
        <v>1574</v>
      </c>
      <c r="O428" s="23" t="s">
        <v>11</v>
      </c>
      <c r="P428" s="23" t="s">
        <v>11</v>
      </c>
      <c r="Q428" s="22" t="s">
        <v>1539</v>
      </c>
      <c r="R428" s="22" t="s">
        <v>842</v>
      </c>
      <c r="S428" s="22" t="s">
        <v>5402</v>
      </c>
      <c r="T428" s="22" t="s">
        <v>5579</v>
      </c>
      <c r="U428" s="22" t="s">
        <v>6295</v>
      </c>
      <c r="V428" s="22" t="s">
        <v>6296</v>
      </c>
      <c r="W428" s="22" t="s">
        <v>6296</v>
      </c>
      <c r="X428" s="22" t="s">
        <v>6295</v>
      </c>
      <c r="Y428" s="22">
        <v>7</v>
      </c>
      <c r="Z428" s="22">
        <v>7</v>
      </c>
      <c r="AA428" s="22" t="s">
        <v>7758</v>
      </c>
      <c r="AB428" s="22">
        <v>2</v>
      </c>
      <c r="AC428" s="22" t="s">
        <v>65</v>
      </c>
      <c r="AD428" s="22" t="s">
        <v>7764</v>
      </c>
      <c r="AE428" s="22" t="s">
        <v>1579</v>
      </c>
      <c r="AF428" s="22" t="s">
        <v>7760</v>
      </c>
      <c r="AG428" s="22" t="s">
        <v>7761</v>
      </c>
    </row>
    <row r="429" spans="1:33">
      <c r="A429" s="23" t="s">
        <v>1623</v>
      </c>
      <c r="B429" s="23" t="s">
        <v>1175</v>
      </c>
      <c r="C429" s="23" t="s">
        <v>1623</v>
      </c>
      <c r="D429" s="23" t="s">
        <v>5566</v>
      </c>
      <c r="E429" s="23" t="s">
        <v>5466</v>
      </c>
      <c r="F429" s="23" t="s">
        <v>5567</v>
      </c>
      <c r="G429" s="23" t="s">
        <v>2442</v>
      </c>
      <c r="H429" s="23" t="s">
        <v>2443</v>
      </c>
      <c r="I429" s="23" t="s">
        <v>13</v>
      </c>
      <c r="J429" s="23" t="s">
        <v>2444</v>
      </c>
      <c r="K429" s="23">
        <v>0</v>
      </c>
      <c r="L429" s="23" t="s">
        <v>6020</v>
      </c>
      <c r="M429" s="201" t="s">
        <v>11</v>
      </c>
      <c r="N429" s="23" t="s">
        <v>1670</v>
      </c>
      <c r="O429" s="23" t="s">
        <v>11</v>
      </c>
      <c r="P429" s="23" t="s">
        <v>11</v>
      </c>
      <c r="Q429" s="22" t="s">
        <v>1539</v>
      </c>
      <c r="R429" s="22" t="s">
        <v>21</v>
      </c>
      <c r="S429" s="22" t="s">
        <v>5566</v>
      </c>
      <c r="T429" s="22" t="s">
        <v>6299</v>
      </c>
      <c r="U429" s="22" t="s">
        <v>6337</v>
      </c>
      <c r="V429" s="22" t="s">
        <v>7777</v>
      </c>
      <c r="W429" s="22" t="s">
        <v>7777</v>
      </c>
      <c r="X429" s="22" t="s">
        <v>6337</v>
      </c>
      <c r="Y429" s="22">
        <v>5</v>
      </c>
      <c r="Z429" s="22">
        <v>5</v>
      </c>
      <c r="AA429" s="22" t="s">
        <v>7758</v>
      </c>
      <c r="AB429" s="22">
        <v>1</v>
      </c>
      <c r="AC429" s="22" t="s">
        <v>94</v>
      </c>
      <c r="AD429" s="22" t="s">
        <v>7766</v>
      </c>
      <c r="AE429" s="22" t="s">
        <v>1579</v>
      </c>
      <c r="AF429" s="22" t="s">
        <v>7760</v>
      </c>
      <c r="AG429" s="22" t="s">
        <v>889</v>
      </c>
    </row>
    <row r="430" spans="1:33">
      <c r="A430" s="23" t="s">
        <v>1623</v>
      </c>
      <c r="B430" s="23" t="s">
        <v>1175</v>
      </c>
      <c r="C430" s="23" t="s">
        <v>1623</v>
      </c>
      <c r="D430" s="23" t="s">
        <v>6793</v>
      </c>
      <c r="E430" s="23" t="s">
        <v>5466</v>
      </c>
      <c r="F430" s="23" t="s">
        <v>7648</v>
      </c>
      <c r="G430" s="23" t="s">
        <v>2442</v>
      </c>
      <c r="H430" s="23" t="s">
        <v>2443</v>
      </c>
      <c r="I430" s="23" t="s">
        <v>13</v>
      </c>
      <c r="J430" s="23" t="s">
        <v>2444</v>
      </c>
      <c r="K430" s="23">
        <v>0</v>
      </c>
      <c r="L430" s="23" t="s">
        <v>6020</v>
      </c>
      <c r="M430" s="201" t="s">
        <v>7702</v>
      </c>
      <c r="N430" s="23" t="s">
        <v>1670</v>
      </c>
      <c r="O430" s="23" t="s">
        <v>11</v>
      </c>
      <c r="P430" s="23" t="s">
        <v>11</v>
      </c>
      <c r="Q430" s="22" t="s">
        <v>7762</v>
      </c>
      <c r="R430" s="22" t="s">
        <v>7762</v>
      </c>
      <c r="S430" s="22" t="s">
        <v>6793</v>
      </c>
      <c r="T430" s="22" t="s">
        <v>6299</v>
      </c>
      <c r="U430" s="22" t="s">
        <v>6337</v>
      </c>
      <c r="V430" s="22" t="s">
        <v>7765</v>
      </c>
      <c r="W430" s="22" t="s">
        <v>6337</v>
      </c>
      <c r="X430" s="22" t="s">
        <v>7765</v>
      </c>
      <c r="Y430" s="22">
        <v>3</v>
      </c>
      <c r="Z430" s="22">
        <v>6</v>
      </c>
      <c r="AA430" s="22" t="s">
        <v>7758</v>
      </c>
      <c r="AB430" s="22">
        <v>2</v>
      </c>
      <c r="AC430" s="22" t="s">
        <v>96</v>
      </c>
      <c r="AD430" s="22" t="s">
        <v>7766</v>
      </c>
      <c r="AE430" s="22" t="s">
        <v>1579</v>
      </c>
      <c r="AF430" s="22" t="s">
        <v>7760</v>
      </c>
      <c r="AG430" s="22" t="s">
        <v>889</v>
      </c>
    </row>
    <row r="431" spans="1:33">
      <c r="A431" s="23" t="s">
        <v>1623</v>
      </c>
      <c r="B431" s="23" t="s">
        <v>5632</v>
      </c>
      <c r="C431" s="23" t="s">
        <v>1623</v>
      </c>
      <c r="D431" s="23" t="s">
        <v>6973</v>
      </c>
      <c r="E431" s="23" t="s">
        <v>5491</v>
      </c>
      <c r="F431" s="23" t="s">
        <v>7656</v>
      </c>
      <c r="G431" s="23" t="s">
        <v>2439</v>
      </c>
      <c r="H431" s="23" t="s">
        <v>2440</v>
      </c>
      <c r="I431" s="23" t="s">
        <v>10</v>
      </c>
      <c r="J431" s="23" t="s">
        <v>2441</v>
      </c>
      <c r="K431" s="23">
        <v>0</v>
      </c>
      <c r="L431" s="23" t="s">
        <v>6987</v>
      </c>
      <c r="M431" s="205" t="s">
        <v>11</v>
      </c>
      <c r="N431" s="23" t="s">
        <v>1633</v>
      </c>
      <c r="O431" s="23" t="s">
        <v>11</v>
      </c>
      <c r="P431" s="23" t="s">
        <v>11</v>
      </c>
      <c r="Q431" s="22" t="s">
        <v>1539</v>
      </c>
      <c r="R431" s="22" t="s">
        <v>842</v>
      </c>
      <c r="S431" s="22" t="s">
        <v>6973</v>
      </c>
      <c r="T431" s="22" t="s">
        <v>6308</v>
      </c>
      <c r="U431" s="22" t="s">
        <v>6295</v>
      </c>
      <c r="V431" s="22" t="s">
        <v>6296</v>
      </c>
      <c r="W431" s="22" t="s">
        <v>6295</v>
      </c>
      <c r="X431" s="22" t="s">
        <v>6296</v>
      </c>
      <c r="Y431" s="22">
        <v>3</v>
      </c>
      <c r="Z431" s="22">
        <v>6</v>
      </c>
      <c r="AA431" s="22" t="s">
        <v>11</v>
      </c>
      <c r="AB431" s="22">
        <v>1</v>
      </c>
      <c r="AC431" s="22" t="s">
        <v>86</v>
      </c>
      <c r="AD431" s="22" t="s">
        <v>7766</v>
      </c>
      <c r="AE431" s="22" t="s">
        <v>5353</v>
      </c>
      <c r="AF431" s="22" t="s">
        <v>7760</v>
      </c>
      <c r="AG431" s="22" t="s">
        <v>7771</v>
      </c>
    </row>
    <row r="432" spans="1:33">
      <c r="A432" s="23" t="s">
        <v>1623</v>
      </c>
      <c r="B432" s="23" t="s">
        <v>452</v>
      </c>
      <c r="C432" s="23" t="s">
        <v>1623</v>
      </c>
      <c r="D432" s="23" t="s">
        <v>6962</v>
      </c>
      <c r="E432" s="23" t="s">
        <v>5432</v>
      </c>
      <c r="F432" s="23" t="s">
        <v>5435</v>
      </c>
      <c r="G432" s="23" t="s">
        <v>2436</v>
      </c>
      <c r="H432" s="23" t="s">
        <v>2437</v>
      </c>
      <c r="I432" s="23" t="s">
        <v>13</v>
      </c>
      <c r="J432" s="23" t="s">
        <v>2438</v>
      </c>
      <c r="K432" s="23">
        <v>0</v>
      </c>
      <c r="L432" s="23" t="s">
        <v>6021</v>
      </c>
      <c r="M432" s="23" t="s">
        <v>11</v>
      </c>
      <c r="N432" s="23" t="s">
        <v>1891</v>
      </c>
      <c r="O432" s="23" t="s">
        <v>11</v>
      </c>
      <c r="P432" s="23" t="s">
        <v>11</v>
      </c>
      <c r="Q432" s="22" t="s">
        <v>1539</v>
      </c>
      <c r="R432" s="22" t="s">
        <v>21</v>
      </c>
      <c r="S432" s="22" t="s">
        <v>6962</v>
      </c>
      <c r="T432" s="22" t="s">
        <v>6299</v>
      </c>
      <c r="U432" s="22" t="s">
        <v>5569</v>
      </c>
      <c r="V432" s="22" t="s">
        <v>6815</v>
      </c>
      <c r="W432" s="22" t="s">
        <v>6815</v>
      </c>
      <c r="X432" s="22" t="s">
        <v>5569</v>
      </c>
      <c r="Y432" s="22">
        <v>6</v>
      </c>
      <c r="Z432" s="22">
        <v>6</v>
      </c>
      <c r="AA432" s="22" t="s">
        <v>11</v>
      </c>
      <c r="AB432" s="22">
        <v>1</v>
      </c>
      <c r="AC432" s="22" t="s">
        <v>96</v>
      </c>
      <c r="AD432" s="22" t="s">
        <v>7764</v>
      </c>
      <c r="AE432" s="22" t="s">
        <v>1579</v>
      </c>
      <c r="AF432" s="22" t="s">
        <v>7760</v>
      </c>
      <c r="AG432" s="22" t="s">
        <v>7761</v>
      </c>
    </row>
    <row r="433" spans="1:33">
      <c r="A433" s="23" t="s">
        <v>1623</v>
      </c>
      <c r="B433" s="23" t="s">
        <v>452</v>
      </c>
      <c r="C433" s="23" t="s">
        <v>1623</v>
      </c>
      <c r="D433" s="23" t="s">
        <v>6818</v>
      </c>
      <c r="E433" s="23" t="s">
        <v>5432</v>
      </c>
      <c r="F433" s="23" t="s">
        <v>5425</v>
      </c>
      <c r="G433" s="23" t="s">
        <v>2432</v>
      </c>
      <c r="H433" s="23" t="s">
        <v>2433</v>
      </c>
      <c r="I433" s="23" t="s">
        <v>12</v>
      </c>
      <c r="J433" s="23" t="s">
        <v>2434</v>
      </c>
      <c r="K433" s="23">
        <v>0</v>
      </c>
      <c r="L433" s="23" t="s">
        <v>6022</v>
      </c>
      <c r="M433" s="201" t="s">
        <v>11</v>
      </c>
      <c r="N433" s="23" t="s">
        <v>2435</v>
      </c>
      <c r="O433" s="23" t="s">
        <v>11</v>
      </c>
      <c r="P433" s="23" t="s">
        <v>11</v>
      </c>
      <c r="Q433" s="22" t="s">
        <v>1539</v>
      </c>
      <c r="R433" s="22" t="s">
        <v>21</v>
      </c>
      <c r="S433" s="22" t="s">
        <v>6818</v>
      </c>
      <c r="T433" s="22" t="s">
        <v>6320</v>
      </c>
      <c r="U433" s="22" t="s">
        <v>6337</v>
      </c>
      <c r="V433" s="22" t="s">
        <v>6815</v>
      </c>
      <c r="W433" s="22" t="s">
        <v>6815</v>
      </c>
      <c r="X433" s="22" t="s">
        <v>6337</v>
      </c>
      <c r="Y433" s="22">
        <v>6</v>
      </c>
      <c r="Z433" s="22">
        <v>6</v>
      </c>
      <c r="AA433" s="22" t="s">
        <v>11</v>
      </c>
      <c r="AB433" s="22">
        <v>1</v>
      </c>
      <c r="AC433" s="22" t="s">
        <v>95</v>
      </c>
      <c r="AD433" s="22" t="s">
        <v>7764</v>
      </c>
      <c r="AE433" s="22" t="s">
        <v>1579</v>
      </c>
      <c r="AF433" s="22" t="s">
        <v>7760</v>
      </c>
      <c r="AG433" s="22" t="s">
        <v>7761</v>
      </c>
    </row>
    <row r="434" spans="1:33">
      <c r="A434" s="23" t="s">
        <v>1623</v>
      </c>
      <c r="B434" s="23" t="s">
        <v>461</v>
      </c>
      <c r="C434" s="23" t="s">
        <v>1623</v>
      </c>
      <c r="D434" s="23" t="s">
        <v>7017</v>
      </c>
      <c r="E434" s="23" t="s">
        <v>5357</v>
      </c>
      <c r="F434" s="23" t="s">
        <v>7661</v>
      </c>
      <c r="G434" s="23" t="s">
        <v>2429</v>
      </c>
      <c r="H434" s="23" t="s">
        <v>2430</v>
      </c>
      <c r="I434" s="23" t="s">
        <v>16</v>
      </c>
      <c r="J434" s="23" t="s">
        <v>2431</v>
      </c>
      <c r="K434" s="23">
        <v>0</v>
      </c>
      <c r="L434" s="23" t="s">
        <v>6023</v>
      </c>
      <c r="M434" s="23" t="s">
        <v>11</v>
      </c>
      <c r="N434" s="23" t="s">
        <v>1661</v>
      </c>
      <c r="O434" s="23" t="s">
        <v>11</v>
      </c>
      <c r="P434" s="23" t="s">
        <v>11</v>
      </c>
      <c r="Q434" s="22" t="s">
        <v>1539</v>
      </c>
      <c r="R434" s="22" t="s">
        <v>842</v>
      </c>
      <c r="S434" s="22" t="s">
        <v>7017</v>
      </c>
      <c r="T434" s="22" t="s">
        <v>6295</v>
      </c>
      <c r="U434" s="22" t="s">
        <v>2490</v>
      </c>
      <c r="V434" s="22" t="s">
        <v>6296</v>
      </c>
      <c r="W434" s="22" t="s">
        <v>6296</v>
      </c>
      <c r="X434" s="22" t="s">
        <v>2490</v>
      </c>
      <c r="Y434" s="22">
        <v>7</v>
      </c>
      <c r="Z434" s="22">
        <v>7</v>
      </c>
      <c r="AA434" s="22" t="s">
        <v>11</v>
      </c>
      <c r="AB434" s="22">
        <v>1</v>
      </c>
      <c r="AC434" s="22" t="s">
        <v>86</v>
      </c>
      <c r="AD434" s="22" t="s">
        <v>7780</v>
      </c>
      <c r="AE434" s="22" t="s">
        <v>5353</v>
      </c>
      <c r="AF434" s="22" t="s">
        <v>7760</v>
      </c>
      <c r="AG434" s="22" t="s">
        <v>7771</v>
      </c>
    </row>
    <row r="435" spans="1:33">
      <c r="A435" s="23" t="s">
        <v>1623</v>
      </c>
      <c r="B435" s="23" t="s">
        <v>5632</v>
      </c>
      <c r="C435" s="23" t="s">
        <v>1623</v>
      </c>
      <c r="D435" s="23" t="s">
        <v>6973</v>
      </c>
      <c r="E435" s="23" t="s">
        <v>5491</v>
      </c>
      <c r="F435" s="23" t="s">
        <v>7656</v>
      </c>
      <c r="G435" s="23" t="s">
        <v>2426</v>
      </c>
      <c r="H435" s="23" t="s">
        <v>2427</v>
      </c>
      <c r="I435" s="23" t="s">
        <v>10</v>
      </c>
      <c r="J435" s="23" t="s">
        <v>2428</v>
      </c>
      <c r="K435" s="23">
        <v>0</v>
      </c>
      <c r="L435" s="23" t="s">
        <v>7033</v>
      </c>
      <c r="M435" s="23" t="s">
        <v>11</v>
      </c>
      <c r="N435" s="23" t="s">
        <v>1633</v>
      </c>
      <c r="O435" s="23" t="s">
        <v>11</v>
      </c>
      <c r="P435" s="23" t="s">
        <v>11</v>
      </c>
      <c r="Q435" s="22" t="s">
        <v>1539</v>
      </c>
      <c r="R435" s="22" t="s">
        <v>842</v>
      </c>
      <c r="S435" s="22" t="s">
        <v>6973</v>
      </c>
      <c r="T435" s="22" t="s">
        <v>6308</v>
      </c>
      <c r="U435" s="22" t="s">
        <v>6295</v>
      </c>
      <c r="V435" s="22" t="s">
        <v>6296</v>
      </c>
      <c r="W435" s="22" t="s">
        <v>6295</v>
      </c>
      <c r="X435" s="22" t="s">
        <v>6296</v>
      </c>
      <c r="Y435" s="22">
        <v>3</v>
      </c>
      <c r="Z435" s="22">
        <v>6</v>
      </c>
      <c r="AA435" s="22" t="s">
        <v>11</v>
      </c>
      <c r="AB435" s="22">
        <v>1</v>
      </c>
      <c r="AC435" s="22" t="s">
        <v>86</v>
      </c>
      <c r="AD435" s="22" t="s">
        <v>7766</v>
      </c>
      <c r="AE435" s="22" t="s">
        <v>5353</v>
      </c>
      <c r="AF435" s="22" t="s">
        <v>7760</v>
      </c>
      <c r="AG435" s="22" t="s">
        <v>7771</v>
      </c>
    </row>
    <row r="436" spans="1:33">
      <c r="A436" s="23" t="s">
        <v>1623</v>
      </c>
      <c r="B436" s="23" t="s">
        <v>452</v>
      </c>
      <c r="C436" s="23" t="s">
        <v>1623</v>
      </c>
      <c r="D436" s="23" t="s">
        <v>6934</v>
      </c>
      <c r="E436" s="23" t="s">
        <v>5556</v>
      </c>
      <c r="F436" s="23" t="s">
        <v>5488</v>
      </c>
      <c r="G436" s="23" t="s">
        <v>2415</v>
      </c>
      <c r="H436" s="23" t="s">
        <v>2416</v>
      </c>
      <c r="I436" s="23" t="s">
        <v>1544</v>
      </c>
      <c r="J436" s="23" t="s">
        <v>2417</v>
      </c>
      <c r="K436" s="23">
        <v>0</v>
      </c>
      <c r="L436" s="23" t="s">
        <v>6024</v>
      </c>
      <c r="M436" s="23" t="s">
        <v>11</v>
      </c>
      <c r="N436" s="23" t="s">
        <v>1852</v>
      </c>
      <c r="O436" s="23" t="s">
        <v>11</v>
      </c>
      <c r="P436" s="23" t="s">
        <v>11</v>
      </c>
      <c r="Q436" s="22" t="s">
        <v>1539</v>
      </c>
      <c r="R436" s="22" t="s">
        <v>842</v>
      </c>
      <c r="S436" s="22" t="s">
        <v>6934</v>
      </c>
      <c r="T436" s="22" t="s">
        <v>6346</v>
      </c>
      <c r="U436" s="22" t="s">
        <v>5579</v>
      </c>
      <c r="V436" s="22" t="s">
        <v>6296</v>
      </c>
      <c r="W436" s="22" t="s">
        <v>5579</v>
      </c>
      <c r="X436" s="22" t="s">
        <v>6296</v>
      </c>
      <c r="Y436" s="22">
        <v>3</v>
      </c>
      <c r="Z436" s="22">
        <v>6</v>
      </c>
      <c r="AA436" s="22" t="s">
        <v>11</v>
      </c>
      <c r="AB436" s="22">
        <v>1</v>
      </c>
      <c r="AC436" s="22" t="s">
        <v>85</v>
      </c>
      <c r="AD436" s="22" t="s">
        <v>7769</v>
      </c>
      <c r="AE436" s="22" t="s">
        <v>1579</v>
      </c>
      <c r="AF436" s="22" t="s">
        <v>7767</v>
      </c>
      <c r="AG436" s="22" t="s">
        <v>7767</v>
      </c>
    </row>
    <row r="437" spans="1:33">
      <c r="A437" s="23" t="s">
        <v>1623</v>
      </c>
      <c r="B437" s="23" t="s">
        <v>5445</v>
      </c>
      <c r="C437" s="23" t="s">
        <v>1623</v>
      </c>
      <c r="D437" s="23" t="s">
        <v>5444</v>
      </c>
      <c r="E437" s="23" t="s">
        <v>11</v>
      </c>
      <c r="F437" s="23" t="s">
        <v>11</v>
      </c>
      <c r="G437" s="23" t="s">
        <v>2388</v>
      </c>
      <c r="H437" s="23" t="s">
        <v>2389</v>
      </c>
      <c r="I437" s="23" t="s">
        <v>1657</v>
      </c>
      <c r="J437" s="23" t="s">
        <v>2386</v>
      </c>
      <c r="K437" s="23">
        <v>0</v>
      </c>
      <c r="L437" s="23" t="s">
        <v>11</v>
      </c>
      <c r="M437" s="23" t="s">
        <v>11</v>
      </c>
      <c r="N437" s="23" t="s">
        <v>1741</v>
      </c>
      <c r="O437" s="23" t="s">
        <v>11</v>
      </c>
      <c r="P437" s="23" t="s">
        <v>11</v>
      </c>
      <c r="Q437" s="22" t="s">
        <v>5444</v>
      </c>
      <c r="R437" s="22" t="s">
        <v>5444</v>
      </c>
      <c r="S437" s="22" t="s">
        <v>5444</v>
      </c>
      <c r="T437" s="22" t="s">
        <v>11</v>
      </c>
      <c r="U437" s="22" t="s">
        <v>11</v>
      </c>
      <c r="V437" s="22" t="s">
        <v>11</v>
      </c>
      <c r="W437" s="22" t="s">
        <v>11</v>
      </c>
      <c r="X437" s="22" t="s">
        <v>11</v>
      </c>
      <c r="Y437" s="22">
        <v>0</v>
      </c>
      <c r="Z437" s="22">
        <v>0</v>
      </c>
      <c r="AA437" s="22" t="s">
        <v>11</v>
      </c>
      <c r="AB437" s="22">
        <v>1</v>
      </c>
      <c r="AC437" s="22" t="s">
        <v>5444</v>
      </c>
      <c r="AD437" s="22" t="s">
        <v>11</v>
      </c>
      <c r="AE437" s="22" t="s">
        <v>11</v>
      </c>
      <c r="AF437" s="22" t="s">
        <v>7770</v>
      </c>
      <c r="AG437" s="22" t="s">
        <v>7770</v>
      </c>
    </row>
    <row r="438" spans="1:33">
      <c r="A438" s="23" t="s">
        <v>1623</v>
      </c>
      <c r="B438" s="23" t="s">
        <v>452</v>
      </c>
      <c r="C438" s="23" t="s">
        <v>1623</v>
      </c>
      <c r="D438" s="23" t="s">
        <v>5380</v>
      </c>
      <c r="E438" s="23" t="s">
        <v>5367</v>
      </c>
      <c r="F438" s="23" t="s">
        <v>5381</v>
      </c>
      <c r="G438" s="23" t="s">
        <v>2375</v>
      </c>
      <c r="H438" s="23" t="s">
        <v>2376</v>
      </c>
      <c r="I438" s="23" t="s">
        <v>16</v>
      </c>
      <c r="J438" s="23" t="s">
        <v>2377</v>
      </c>
      <c r="K438" s="23">
        <v>0</v>
      </c>
      <c r="L438" s="23" t="s">
        <v>6025</v>
      </c>
      <c r="M438" s="23" t="s">
        <v>11</v>
      </c>
      <c r="N438" s="23" t="s">
        <v>1729</v>
      </c>
      <c r="O438" s="23" t="s">
        <v>11</v>
      </c>
      <c r="P438" s="23" t="s">
        <v>11</v>
      </c>
      <c r="Q438" s="22" t="s">
        <v>1539</v>
      </c>
      <c r="R438" s="22" t="s">
        <v>842</v>
      </c>
      <c r="S438" s="22" t="s">
        <v>5380</v>
      </c>
      <c r="T438" s="22" t="s">
        <v>2490</v>
      </c>
      <c r="U438" s="22" t="s">
        <v>6346</v>
      </c>
      <c r="V438" s="22" t="s">
        <v>6296</v>
      </c>
      <c r="W438" s="22" t="s">
        <v>6296</v>
      </c>
      <c r="X438" s="22" t="s">
        <v>6346</v>
      </c>
      <c r="Y438" s="22">
        <v>7</v>
      </c>
      <c r="Z438" s="22">
        <v>7</v>
      </c>
      <c r="AA438" s="22" t="s">
        <v>11</v>
      </c>
      <c r="AB438" s="22">
        <v>1</v>
      </c>
      <c r="AC438" s="22" t="s">
        <v>83</v>
      </c>
      <c r="AD438" s="22" t="s">
        <v>7764</v>
      </c>
      <c r="AE438" s="22" t="s">
        <v>1579</v>
      </c>
      <c r="AF438" s="22" t="s">
        <v>7760</v>
      </c>
      <c r="AG438" s="22" t="s">
        <v>7761</v>
      </c>
    </row>
    <row r="439" spans="1:33">
      <c r="A439" s="23" t="s">
        <v>1623</v>
      </c>
      <c r="B439" s="23" t="s">
        <v>461</v>
      </c>
      <c r="C439" s="23" t="s">
        <v>1623</v>
      </c>
      <c r="D439" s="23" t="s">
        <v>5538</v>
      </c>
      <c r="E439" s="23" t="s">
        <v>5491</v>
      </c>
      <c r="F439" s="23" t="s">
        <v>5394</v>
      </c>
      <c r="G439" s="23" t="s">
        <v>2365</v>
      </c>
      <c r="H439" s="23" t="s">
        <v>2366</v>
      </c>
      <c r="I439" s="23" t="s">
        <v>10</v>
      </c>
      <c r="J439" s="23" t="s">
        <v>2367</v>
      </c>
      <c r="K439" s="23">
        <v>0</v>
      </c>
      <c r="L439" s="23" t="s">
        <v>6026</v>
      </c>
      <c r="M439" s="23" t="s">
        <v>11</v>
      </c>
      <c r="N439" s="23" t="s">
        <v>1633</v>
      </c>
      <c r="O439" s="23" t="s">
        <v>11</v>
      </c>
      <c r="P439" s="23" t="s">
        <v>11</v>
      </c>
      <c r="Q439" s="22" t="s">
        <v>1539</v>
      </c>
      <c r="R439" s="22" t="s">
        <v>20</v>
      </c>
      <c r="S439" s="22" t="s">
        <v>5538</v>
      </c>
      <c r="T439" s="22" t="s">
        <v>6331</v>
      </c>
      <c r="U439" s="22" t="s">
        <v>2490</v>
      </c>
      <c r="V439" s="22" t="s">
        <v>6296</v>
      </c>
      <c r="W439" s="22" t="s">
        <v>2490</v>
      </c>
      <c r="X439" s="22" t="s">
        <v>6296</v>
      </c>
      <c r="Y439" s="22">
        <v>3</v>
      </c>
      <c r="Z439" s="22">
        <v>6</v>
      </c>
      <c r="AA439" s="22" t="s">
        <v>11</v>
      </c>
      <c r="AB439" s="22">
        <v>1</v>
      </c>
      <c r="AC439" s="22" t="s">
        <v>87</v>
      </c>
      <c r="AD439" s="22" t="s">
        <v>7766</v>
      </c>
      <c r="AE439" s="22" t="s">
        <v>5353</v>
      </c>
      <c r="AF439" s="22" t="s">
        <v>7760</v>
      </c>
      <c r="AG439" s="22" t="s">
        <v>7771</v>
      </c>
    </row>
    <row r="440" spans="1:33">
      <c r="A440" s="23" t="s">
        <v>1623</v>
      </c>
      <c r="B440" s="23" t="s">
        <v>452</v>
      </c>
      <c r="C440" s="23" t="s">
        <v>1623</v>
      </c>
      <c r="D440" s="23" t="s">
        <v>5380</v>
      </c>
      <c r="E440" s="23" t="s">
        <v>5367</v>
      </c>
      <c r="F440" s="23" t="s">
        <v>5381</v>
      </c>
      <c r="G440" s="23" t="s">
        <v>2351</v>
      </c>
      <c r="H440" s="23" t="s">
        <v>2352</v>
      </c>
      <c r="I440" s="23" t="s">
        <v>16</v>
      </c>
      <c r="J440" s="23" t="s">
        <v>2353</v>
      </c>
      <c r="K440" s="23">
        <v>0</v>
      </c>
      <c r="L440" s="23" t="s">
        <v>6027</v>
      </c>
      <c r="M440" s="201" t="s">
        <v>11</v>
      </c>
      <c r="N440" s="23" t="s">
        <v>1697</v>
      </c>
      <c r="O440" s="23" t="s">
        <v>11</v>
      </c>
      <c r="P440" s="23" t="s">
        <v>11</v>
      </c>
      <c r="Q440" s="22" t="s">
        <v>1539</v>
      </c>
      <c r="R440" s="22" t="s">
        <v>842</v>
      </c>
      <c r="S440" s="22" t="s">
        <v>5380</v>
      </c>
      <c r="T440" s="22" t="s">
        <v>2490</v>
      </c>
      <c r="U440" s="22" t="s">
        <v>6346</v>
      </c>
      <c r="V440" s="22" t="s">
        <v>6296</v>
      </c>
      <c r="W440" s="22" t="s">
        <v>6296</v>
      </c>
      <c r="X440" s="22" t="s">
        <v>6346</v>
      </c>
      <c r="Y440" s="22">
        <v>7</v>
      </c>
      <c r="Z440" s="22">
        <v>7</v>
      </c>
      <c r="AA440" s="22" t="s">
        <v>7758</v>
      </c>
      <c r="AB440" s="22">
        <v>1</v>
      </c>
      <c r="AC440" s="22" t="s">
        <v>83</v>
      </c>
      <c r="AD440" s="22" t="s">
        <v>7764</v>
      </c>
      <c r="AE440" s="22" t="s">
        <v>1579</v>
      </c>
      <c r="AF440" s="22" t="s">
        <v>7760</v>
      </c>
      <c r="AG440" s="22" t="s">
        <v>7761</v>
      </c>
    </row>
    <row r="441" spans="1:33">
      <c r="A441" s="23" t="s">
        <v>1623</v>
      </c>
      <c r="B441" s="23" t="s">
        <v>5471</v>
      </c>
      <c r="C441" s="23" t="s">
        <v>1623</v>
      </c>
      <c r="D441" s="23" t="s">
        <v>5500</v>
      </c>
      <c r="E441" s="23" t="s">
        <v>11</v>
      </c>
      <c r="F441" s="23" t="s">
        <v>11</v>
      </c>
      <c r="G441" s="23" t="s">
        <v>2351</v>
      </c>
      <c r="H441" s="23" t="s">
        <v>2352</v>
      </c>
      <c r="I441" s="23" t="s">
        <v>16</v>
      </c>
      <c r="J441" s="23" t="s">
        <v>2353</v>
      </c>
      <c r="K441" s="23">
        <v>0</v>
      </c>
      <c r="L441" s="23" t="s">
        <v>6027</v>
      </c>
      <c r="M441" s="23" t="s">
        <v>7701</v>
      </c>
      <c r="N441" s="23" t="s">
        <v>1697</v>
      </c>
      <c r="O441" s="23" t="s">
        <v>11</v>
      </c>
      <c r="P441" s="23" t="s">
        <v>11</v>
      </c>
      <c r="Q441" s="22" t="s">
        <v>7762</v>
      </c>
      <c r="R441" s="22" t="s">
        <v>7762</v>
      </c>
      <c r="S441" s="22" t="s">
        <v>5500</v>
      </c>
      <c r="T441" s="22" t="s">
        <v>11</v>
      </c>
      <c r="U441" s="22" t="s">
        <v>11</v>
      </c>
      <c r="V441" s="22" t="s">
        <v>11</v>
      </c>
      <c r="W441" s="22" t="s">
        <v>11</v>
      </c>
      <c r="X441" s="22" t="s">
        <v>11</v>
      </c>
      <c r="Y441" s="22">
        <v>0</v>
      </c>
      <c r="Z441" s="22">
        <v>0</v>
      </c>
      <c r="AA441" s="22" t="s">
        <v>7758</v>
      </c>
      <c r="AB441" s="22">
        <v>2</v>
      </c>
      <c r="AC441" s="22" t="s">
        <v>7782</v>
      </c>
      <c r="AD441" s="22" t="s">
        <v>11</v>
      </c>
      <c r="AE441" s="22" t="s">
        <v>11</v>
      </c>
      <c r="AF441" s="22" t="s">
        <v>7760</v>
      </c>
      <c r="AG441" s="22" t="s">
        <v>7779</v>
      </c>
    </row>
    <row r="442" spans="1:33">
      <c r="A442" s="23" t="s">
        <v>1623</v>
      </c>
      <c r="B442" s="23" t="s">
        <v>452</v>
      </c>
      <c r="C442" s="23" t="s">
        <v>1623</v>
      </c>
      <c r="D442" s="23" t="s">
        <v>5392</v>
      </c>
      <c r="E442" s="23" t="s">
        <v>5377</v>
      </c>
      <c r="F442" s="23" t="s">
        <v>5390</v>
      </c>
      <c r="G442" s="23" t="s">
        <v>2339</v>
      </c>
      <c r="H442" s="23" t="s">
        <v>2340</v>
      </c>
      <c r="I442" s="23" t="s">
        <v>10</v>
      </c>
      <c r="J442" s="23" t="s">
        <v>2324</v>
      </c>
      <c r="K442" s="23">
        <v>0</v>
      </c>
      <c r="L442" s="23" t="s">
        <v>6028</v>
      </c>
      <c r="M442" s="23" t="s">
        <v>11</v>
      </c>
      <c r="N442" s="23" t="s">
        <v>1651</v>
      </c>
      <c r="O442" s="23" t="s">
        <v>11</v>
      </c>
      <c r="P442" s="23" t="s">
        <v>11</v>
      </c>
      <c r="Q442" s="22" t="s">
        <v>1539</v>
      </c>
      <c r="R442" s="22" t="s">
        <v>842</v>
      </c>
      <c r="S442" s="22" t="s">
        <v>5392</v>
      </c>
      <c r="T442" s="22" t="s">
        <v>6295</v>
      </c>
      <c r="U442" s="22" t="s">
        <v>7772</v>
      </c>
      <c r="V442" s="22" t="s">
        <v>6296</v>
      </c>
      <c r="W442" s="22" t="s">
        <v>6296</v>
      </c>
      <c r="X442" s="22" t="s">
        <v>7772</v>
      </c>
      <c r="Y442" s="22">
        <v>7</v>
      </c>
      <c r="Z442" s="22">
        <v>7</v>
      </c>
      <c r="AA442" s="22" t="s">
        <v>11</v>
      </c>
      <c r="AB442" s="22">
        <v>1</v>
      </c>
      <c r="AC442" s="22" t="s">
        <v>65</v>
      </c>
      <c r="AD442" s="22" t="s">
        <v>7759</v>
      </c>
      <c r="AE442" s="22" t="s">
        <v>1579</v>
      </c>
      <c r="AF442" s="22" t="s">
        <v>7760</v>
      </c>
      <c r="AG442" s="22" t="s">
        <v>7761</v>
      </c>
    </row>
    <row r="443" spans="1:33">
      <c r="A443" s="23" t="s">
        <v>1623</v>
      </c>
      <c r="B443" s="23" t="s">
        <v>452</v>
      </c>
      <c r="C443" s="23" t="s">
        <v>1623</v>
      </c>
      <c r="D443" s="23" t="s">
        <v>5549</v>
      </c>
      <c r="E443" s="23" t="s">
        <v>5432</v>
      </c>
      <c r="F443" s="23" t="s">
        <v>5550</v>
      </c>
      <c r="G443" s="23" t="s">
        <v>2335</v>
      </c>
      <c r="H443" s="23" t="s">
        <v>2336</v>
      </c>
      <c r="I443" s="23" t="s">
        <v>15</v>
      </c>
      <c r="J443" s="23" t="s">
        <v>2337</v>
      </c>
      <c r="K443" s="23">
        <v>0</v>
      </c>
      <c r="L443" s="23" t="s">
        <v>6029</v>
      </c>
      <c r="M443" s="23" t="s">
        <v>11</v>
      </c>
      <c r="N443" s="23" t="s">
        <v>1574</v>
      </c>
      <c r="O443" s="23" t="s">
        <v>11</v>
      </c>
      <c r="P443" s="23" t="s">
        <v>11</v>
      </c>
      <c r="Q443" s="22" t="s">
        <v>1539</v>
      </c>
      <c r="R443" s="22" t="s">
        <v>21</v>
      </c>
      <c r="S443" s="22" t="s">
        <v>5549</v>
      </c>
      <c r="T443" s="22" t="s">
        <v>6337</v>
      </c>
      <c r="U443" s="22" t="s">
        <v>6334</v>
      </c>
      <c r="V443" s="22" t="s">
        <v>7765</v>
      </c>
      <c r="W443" s="22" t="s">
        <v>6334</v>
      </c>
      <c r="X443" s="22" t="s">
        <v>7765</v>
      </c>
      <c r="Y443" s="22">
        <v>3</v>
      </c>
      <c r="Z443" s="22">
        <v>6</v>
      </c>
      <c r="AA443" s="22" t="s">
        <v>11</v>
      </c>
      <c r="AB443" s="22">
        <v>1</v>
      </c>
      <c r="AC443" s="22" t="s">
        <v>97</v>
      </c>
      <c r="AD443" s="22" t="s">
        <v>7764</v>
      </c>
      <c r="AE443" s="22" t="s">
        <v>1579</v>
      </c>
      <c r="AF443" s="22" t="s">
        <v>7760</v>
      </c>
      <c r="AG443" s="22" t="s">
        <v>7761</v>
      </c>
    </row>
    <row r="444" spans="1:33">
      <c r="A444" s="23" t="s">
        <v>1623</v>
      </c>
      <c r="B444" s="23" t="s">
        <v>459</v>
      </c>
      <c r="C444" s="23" t="s">
        <v>1623</v>
      </c>
      <c r="D444" s="23" t="s">
        <v>7074</v>
      </c>
      <c r="E444" s="23" t="s">
        <v>5458</v>
      </c>
      <c r="F444" s="23" t="s">
        <v>5457</v>
      </c>
      <c r="G444" s="23" t="s">
        <v>2322</v>
      </c>
      <c r="H444" s="23" t="s">
        <v>2323</v>
      </c>
      <c r="I444" s="23" t="s">
        <v>16</v>
      </c>
      <c r="J444" s="23" t="s">
        <v>2324</v>
      </c>
      <c r="K444" s="23">
        <v>0</v>
      </c>
      <c r="L444" s="23" t="s">
        <v>6030</v>
      </c>
      <c r="M444" s="201" t="s">
        <v>11</v>
      </c>
      <c r="N444" s="23" t="s">
        <v>1651</v>
      </c>
      <c r="O444" s="23" t="s">
        <v>11</v>
      </c>
      <c r="P444" s="23" t="s">
        <v>11</v>
      </c>
      <c r="Q444" s="22" t="s">
        <v>1539</v>
      </c>
      <c r="R444" s="22" t="s">
        <v>842</v>
      </c>
      <c r="S444" s="22" t="s">
        <v>7074</v>
      </c>
      <c r="T444" s="22" t="s">
        <v>6346</v>
      </c>
      <c r="U444" s="22" t="s">
        <v>11</v>
      </c>
      <c r="V444" s="22" t="s">
        <v>6352</v>
      </c>
      <c r="W444" s="22" t="s">
        <v>6352</v>
      </c>
      <c r="X444" s="22" t="s">
        <v>11</v>
      </c>
      <c r="Y444" s="22">
        <v>6</v>
      </c>
      <c r="Z444" s="22">
        <v>6</v>
      </c>
      <c r="AA444" s="22" t="s">
        <v>11</v>
      </c>
      <c r="AB444" s="22">
        <v>1</v>
      </c>
      <c r="AC444" s="22" t="s">
        <v>86</v>
      </c>
      <c r="AD444" s="22" t="s">
        <v>7780</v>
      </c>
      <c r="AE444" s="22" t="s">
        <v>5450</v>
      </c>
      <c r="AF444" s="22" t="s">
        <v>7760</v>
      </c>
      <c r="AG444" s="22" t="s">
        <v>7774</v>
      </c>
    </row>
    <row r="445" spans="1:33">
      <c r="A445" s="23" t="s">
        <v>1623</v>
      </c>
      <c r="B445" s="23" t="s">
        <v>5445</v>
      </c>
      <c r="C445" s="23" t="s">
        <v>1623</v>
      </c>
      <c r="D445" s="23" t="s">
        <v>5444</v>
      </c>
      <c r="E445" s="23" t="s">
        <v>11</v>
      </c>
      <c r="F445" s="23" t="s">
        <v>11</v>
      </c>
      <c r="G445" s="23" t="s">
        <v>2307</v>
      </c>
      <c r="H445" s="23" t="s">
        <v>2308</v>
      </c>
      <c r="I445" s="23" t="s">
        <v>12</v>
      </c>
      <c r="J445" s="23" t="s">
        <v>2309</v>
      </c>
      <c r="K445" s="23">
        <v>0</v>
      </c>
      <c r="L445" s="23" t="s">
        <v>6031</v>
      </c>
      <c r="M445" s="23" t="s">
        <v>11</v>
      </c>
      <c r="N445" s="23" t="s">
        <v>1651</v>
      </c>
      <c r="O445" s="23" t="s">
        <v>11</v>
      </c>
      <c r="P445" s="23" t="s">
        <v>11</v>
      </c>
      <c r="Q445" s="22" t="s">
        <v>5444</v>
      </c>
      <c r="R445" s="22" t="s">
        <v>5444</v>
      </c>
      <c r="S445" s="22" t="s">
        <v>5444</v>
      </c>
      <c r="T445" s="22" t="s">
        <v>11</v>
      </c>
      <c r="U445" s="22" t="s">
        <v>11</v>
      </c>
      <c r="V445" s="22" t="s">
        <v>11</v>
      </c>
      <c r="W445" s="22" t="s">
        <v>11</v>
      </c>
      <c r="X445" s="22" t="s">
        <v>11</v>
      </c>
      <c r="Y445" s="22">
        <v>0</v>
      </c>
      <c r="Z445" s="22">
        <v>0</v>
      </c>
      <c r="AA445" s="22" t="s">
        <v>11</v>
      </c>
      <c r="AB445" s="22">
        <v>1</v>
      </c>
      <c r="AC445" s="22" t="s">
        <v>5444</v>
      </c>
      <c r="AD445" s="22" t="s">
        <v>11</v>
      </c>
      <c r="AE445" s="22" t="s">
        <v>11</v>
      </c>
      <c r="AF445" s="22" t="s">
        <v>7760</v>
      </c>
      <c r="AG445" s="22" t="s">
        <v>7779</v>
      </c>
    </row>
    <row r="446" spans="1:33">
      <c r="A446" s="23" t="s">
        <v>1623</v>
      </c>
      <c r="B446" s="23" t="s">
        <v>459</v>
      </c>
      <c r="C446" s="23" t="s">
        <v>1623</v>
      </c>
      <c r="D446" s="23" t="s">
        <v>7662</v>
      </c>
      <c r="E446" s="23" t="s">
        <v>5461</v>
      </c>
      <c r="F446" s="23" t="s">
        <v>5460</v>
      </c>
      <c r="G446" s="23" t="s">
        <v>2299</v>
      </c>
      <c r="H446" s="23" t="s">
        <v>2300</v>
      </c>
      <c r="I446" s="23" t="s">
        <v>10</v>
      </c>
      <c r="J446" s="23" t="s">
        <v>2301</v>
      </c>
      <c r="K446" s="23">
        <v>0</v>
      </c>
      <c r="L446" s="23" t="s">
        <v>6032</v>
      </c>
      <c r="M446" s="23" t="s">
        <v>11</v>
      </c>
      <c r="N446" s="23" t="s">
        <v>1661</v>
      </c>
      <c r="O446" s="23" t="s">
        <v>11</v>
      </c>
      <c r="P446" s="23" t="s">
        <v>11</v>
      </c>
      <c r="Q446" s="22" t="s">
        <v>1539</v>
      </c>
      <c r="R446" s="22" t="s">
        <v>842</v>
      </c>
      <c r="S446" s="22" t="s">
        <v>7662</v>
      </c>
      <c r="T446" s="22" t="s">
        <v>5579</v>
      </c>
      <c r="U446" s="22" t="s">
        <v>11</v>
      </c>
      <c r="V446" s="22" t="s">
        <v>6352</v>
      </c>
      <c r="W446" s="22" t="s">
        <v>6352</v>
      </c>
      <c r="X446" s="22" t="s">
        <v>11</v>
      </c>
      <c r="Y446" s="22">
        <v>6</v>
      </c>
      <c r="Z446" s="22">
        <v>6</v>
      </c>
      <c r="AA446" s="22" t="s">
        <v>11</v>
      </c>
      <c r="AB446" s="22">
        <v>1</v>
      </c>
      <c r="AC446" s="22" t="s">
        <v>65</v>
      </c>
      <c r="AD446" s="22" t="s">
        <v>7773</v>
      </c>
      <c r="AE446" s="22" t="s">
        <v>5450</v>
      </c>
      <c r="AF446" s="22" t="s">
        <v>7760</v>
      </c>
      <c r="AG446" s="22" t="s">
        <v>7774</v>
      </c>
    </row>
    <row r="447" spans="1:33">
      <c r="A447" s="23" t="s">
        <v>1623</v>
      </c>
      <c r="B447" s="23" t="s">
        <v>452</v>
      </c>
      <c r="C447" s="23" t="s">
        <v>1623</v>
      </c>
      <c r="D447" s="23" t="s">
        <v>6962</v>
      </c>
      <c r="E447" s="23" t="s">
        <v>5432</v>
      </c>
      <c r="F447" s="23" t="s">
        <v>5435</v>
      </c>
      <c r="G447" s="23" t="s">
        <v>2292</v>
      </c>
      <c r="H447" s="23" t="s">
        <v>2293</v>
      </c>
      <c r="I447" s="23" t="s">
        <v>13</v>
      </c>
      <c r="J447" s="23" t="s">
        <v>2294</v>
      </c>
      <c r="K447" s="23">
        <v>0</v>
      </c>
      <c r="L447" s="23" t="s">
        <v>6033</v>
      </c>
      <c r="M447" s="23" t="s">
        <v>11</v>
      </c>
      <c r="N447" s="23" t="s">
        <v>1633</v>
      </c>
      <c r="O447" s="23" t="s">
        <v>11</v>
      </c>
      <c r="P447" s="23" t="s">
        <v>11</v>
      </c>
      <c r="Q447" s="22" t="s">
        <v>1539</v>
      </c>
      <c r="R447" s="22" t="s">
        <v>21</v>
      </c>
      <c r="S447" s="22" t="s">
        <v>6962</v>
      </c>
      <c r="T447" s="22" t="s">
        <v>6299</v>
      </c>
      <c r="U447" s="22" t="s">
        <v>5569</v>
      </c>
      <c r="V447" s="22" t="s">
        <v>6815</v>
      </c>
      <c r="W447" s="22" t="s">
        <v>6815</v>
      </c>
      <c r="X447" s="22" t="s">
        <v>5569</v>
      </c>
      <c r="Y447" s="22">
        <v>6</v>
      </c>
      <c r="Z447" s="22">
        <v>6</v>
      </c>
      <c r="AA447" s="22" t="s">
        <v>11</v>
      </c>
      <c r="AB447" s="22">
        <v>1</v>
      </c>
      <c r="AC447" s="22" t="s">
        <v>96</v>
      </c>
      <c r="AD447" s="22" t="s">
        <v>7764</v>
      </c>
      <c r="AE447" s="22" t="s">
        <v>1579</v>
      </c>
      <c r="AF447" s="22" t="s">
        <v>7760</v>
      </c>
      <c r="AG447" s="22" t="s">
        <v>7761</v>
      </c>
    </row>
    <row r="448" spans="1:33">
      <c r="A448" s="23" t="s">
        <v>1623</v>
      </c>
      <c r="B448" s="23" t="s">
        <v>452</v>
      </c>
      <c r="C448" s="23" t="s">
        <v>1623</v>
      </c>
      <c r="D448" s="23" t="s">
        <v>5436</v>
      </c>
      <c r="E448" s="23" t="s">
        <v>5377</v>
      </c>
      <c r="F448" s="23" t="s">
        <v>5437</v>
      </c>
      <c r="G448" s="23" t="s">
        <v>2288</v>
      </c>
      <c r="H448" s="23" t="s">
        <v>2289</v>
      </c>
      <c r="I448" s="23" t="s">
        <v>13</v>
      </c>
      <c r="J448" s="23" t="s">
        <v>2290</v>
      </c>
      <c r="K448" s="23">
        <v>0</v>
      </c>
      <c r="L448" s="23" t="s">
        <v>6034</v>
      </c>
      <c r="M448" s="205" t="s">
        <v>11</v>
      </c>
      <c r="N448" s="23" t="s">
        <v>1768</v>
      </c>
      <c r="O448" s="23" t="s">
        <v>11</v>
      </c>
      <c r="P448" s="23" t="s">
        <v>11</v>
      </c>
      <c r="Q448" s="22" t="s">
        <v>1539</v>
      </c>
      <c r="R448" s="22" t="s">
        <v>21</v>
      </c>
      <c r="S448" s="22" t="s">
        <v>5436</v>
      </c>
      <c r="T448" s="22" t="s">
        <v>6337</v>
      </c>
      <c r="U448" s="22" t="s">
        <v>7781</v>
      </c>
      <c r="V448" s="22" t="s">
        <v>6815</v>
      </c>
      <c r="W448" s="22" t="s">
        <v>7781</v>
      </c>
      <c r="X448" s="22" t="s">
        <v>6815</v>
      </c>
      <c r="Y448" s="22">
        <v>3</v>
      </c>
      <c r="Z448" s="22">
        <v>6</v>
      </c>
      <c r="AA448" s="22" t="s">
        <v>11</v>
      </c>
      <c r="AB448" s="22">
        <v>1</v>
      </c>
      <c r="AC448" s="22" t="s">
        <v>94</v>
      </c>
      <c r="AD448" s="22" t="s">
        <v>7759</v>
      </c>
      <c r="AE448" s="22" t="s">
        <v>1579</v>
      </c>
      <c r="AF448" s="22" t="s">
        <v>7760</v>
      </c>
      <c r="AG448" s="22" t="s">
        <v>7761</v>
      </c>
    </row>
    <row r="449" spans="1:33">
      <c r="A449" s="23" t="s">
        <v>1623</v>
      </c>
      <c r="B449" s="23" t="s">
        <v>452</v>
      </c>
      <c r="C449" s="23" t="s">
        <v>1623</v>
      </c>
      <c r="D449" s="23" t="s">
        <v>5544</v>
      </c>
      <c r="E449" s="23" t="s">
        <v>5377</v>
      </c>
      <c r="F449" s="23" t="s">
        <v>5545</v>
      </c>
      <c r="G449" s="23" t="s">
        <v>2285</v>
      </c>
      <c r="H449" s="23" t="s">
        <v>2286</v>
      </c>
      <c r="I449" s="23" t="s">
        <v>13</v>
      </c>
      <c r="J449" s="23" t="s">
        <v>2287</v>
      </c>
      <c r="K449" s="23">
        <v>0</v>
      </c>
      <c r="L449" s="23" t="s">
        <v>6035</v>
      </c>
      <c r="M449" s="205" t="s">
        <v>11</v>
      </c>
      <c r="N449" s="23" t="s">
        <v>1670</v>
      </c>
      <c r="O449" s="23" t="s">
        <v>11</v>
      </c>
      <c r="P449" s="23" t="s">
        <v>11</v>
      </c>
      <c r="Q449" s="22" t="s">
        <v>1539</v>
      </c>
      <c r="R449" s="22" t="s">
        <v>21</v>
      </c>
      <c r="S449" s="22" t="s">
        <v>5544</v>
      </c>
      <c r="T449" s="22" t="s">
        <v>6315</v>
      </c>
      <c r="U449" s="22" t="s">
        <v>6320</v>
      </c>
      <c r="V449" s="22" t="s">
        <v>6815</v>
      </c>
      <c r="W449" s="22" t="s">
        <v>6320</v>
      </c>
      <c r="X449" s="22" t="s">
        <v>6815</v>
      </c>
      <c r="Y449" s="22">
        <v>3</v>
      </c>
      <c r="Z449" s="22">
        <v>6</v>
      </c>
      <c r="AA449" s="22" t="s">
        <v>11</v>
      </c>
      <c r="AB449" s="22">
        <v>1</v>
      </c>
      <c r="AC449" s="22" t="s">
        <v>94</v>
      </c>
      <c r="AD449" s="22" t="s">
        <v>7759</v>
      </c>
      <c r="AE449" s="22" t="s">
        <v>1579</v>
      </c>
      <c r="AF449" s="22" t="s">
        <v>7760</v>
      </c>
      <c r="AG449" s="22" t="s">
        <v>7761</v>
      </c>
    </row>
    <row r="450" spans="1:33">
      <c r="A450" s="23" t="s">
        <v>1623</v>
      </c>
      <c r="B450" s="23" t="s">
        <v>461</v>
      </c>
      <c r="C450" s="23" t="s">
        <v>1623</v>
      </c>
      <c r="D450" s="23" t="s">
        <v>6784</v>
      </c>
      <c r="E450" s="23" t="s">
        <v>7649</v>
      </c>
      <c r="F450" s="23" t="s">
        <v>5360</v>
      </c>
      <c r="G450" s="23" t="s">
        <v>2282</v>
      </c>
      <c r="H450" s="23" t="s">
        <v>2283</v>
      </c>
      <c r="I450" s="23" t="s">
        <v>14</v>
      </c>
      <c r="J450" s="23" t="s">
        <v>2284</v>
      </c>
      <c r="K450" s="23">
        <v>0</v>
      </c>
      <c r="L450" s="23" t="s">
        <v>7678</v>
      </c>
      <c r="M450" s="23" t="s">
        <v>11</v>
      </c>
      <c r="N450" s="23" t="s">
        <v>1661</v>
      </c>
      <c r="O450" s="23" t="s">
        <v>11</v>
      </c>
      <c r="P450" s="23" t="s">
        <v>11</v>
      </c>
      <c r="Q450" s="22" t="s">
        <v>1539</v>
      </c>
      <c r="R450" s="22" t="s">
        <v>20</v>
      </c>
      <c r="S450" s="22" t="s">
        <v>6784</v>
      </c>
      <c r="T450" s="22" t="s">
        <v>6320</v>
      </c>
      <c r="U450" s="22" t="s">
        <v>6334</v>
      </c>
      <c r="V450" s="22" t="s">
        <v>7765</v>
      </c>
      <c r="W450" s="22" t="s">
        <v>6334</v>
      </c>
      <c r="X450" s="22" t="s">
        <v>7765</v>
      </c>
      <c r="Y450" s="22">
        <v>3</v>
      </c>
      <c r="Z450" s="22">
        <v>6</v>
      </c>
      <c r="AA450" s="22" t="s">
        <v>11</v>
      </c>
      <c r="AB450" s="22">
        <v>1</v>
      </c>
      <c r="AC450" s="22" t="s">
        <v>90</v>
      </c>
      <c r="AD450" s="22" t="s">
        <v>7776</v>
      </c>
      <c r="AE450" s="22" t="s">
        <v>5353</v>
      </c>
      <c r="AF450" s="22" t="s">
        <v>7760</v>
      </c>
      <c r="AG450" s="22" t="s">
        <v>7771</v>
      </c>
    </row>
    <row r="451" spans="1:33">
      <c r="A451" s="23" t="s">
        <v>1623</v>
      </c>
      <c r="B451" s="23" t="s">
        <v>452</v>
      </c>
      <c r="C451" s="23" t="s">
        <v>1623</v>
      </c>
      <c r="D451" s="23" t="s">
        <v>5392</v>
      </c>
      <c r="E451" s="23" t="s">
        <v>5377</v>
      </c>
      <c r="F451" s="23" t="s">
        <v>5390</v>
      </c>
      <c r="G451" s="23" t="s">
        <v>2275</v>
      </c>
      <c r="H451" s="23" t="s">
        <v>2276</v>
      </c>
      <c r="I451" s="23" t="s">
        <v>10</v>
      </c>
      <c r="J451" s="23" t="s">
        <v>2277</v>
      </c>
      <c r="K451" s="23">
        <v>0</v>
      </c>
      <c r="L451" s="23" t="s">
        <v>6037</v>
      </c>
      <c r="M451" s="205" t="s">
        <v>11</v>
      </c>
      <c r="N451" s="23" t="s">
        <v>1651</v>
      </c>
      <c r="O451" s="23" t="s">
        <v>11</v>
      </c>
      <c r="P451" s="23" t="s">
        <v>11</v>
      </c>
      <c r="Q451" s="22" t="s">
        <v>1539</v>
      </c>
      <c r="R451" s="22" t="s">
        <v>842</v>
      </c>
      <c r="S451" s="22" t="s">
        <v>5392</v>
      </c>
      <c r="T451" s="22" t="s">
        <v>6295</v>
      </c>
      <c r="U451" s="22" t="s">
        <v>7772</v>
      </c>
      <c r="V451" s="22" t="s">
        <v>6296</v>
      </c>
      <c r="W451" s="22" t="s">
        <v>6296</v>
      </c>
      <c r="X451" s="22" t="s">
        <v>7772</v>
      </c>
      <c r="Y451" s="22">
        <v>7</v>
      </c>
      <c r="Z451" s="22">
        <v>7</v>
      </c>
      <c r="AA451" s="22" t="s">
        <v>11</v>
      </c>
      <c r="AB451" s="22">
        <v>1</v>
      </c>
      <c r="AC451" s="22" t="s">
        <v>65</v>
      </c>
      <c r="AD451" s="22" t="s">
        <v>7759</v>
      </c>
      <c r="AE451" s="22" t="s">
        <v>1579</v>
      </c>
      <c r="AF451" s="22" t="s">
        <v>7760</v>
      </c>
      <c r="AG451" s="22" t="s">
        <v>7761</v>
      </c>
    </row>
    <row r="452" spans="1:33">
      <c r="A452" s="23" t="s">
        <v>1623</v>
      </c>
      <c r="B452" s="23" t="s">
        <v>452</v>
      </c>
      <c r="C452" s="23" t="s">
        <v>1623</v>
      </c>
      <c r="D452" s="23" t="s">
        <v>5392</v>
      </c>
      <c r="E452" s="23" t="s">
        <v>5377</v>
      </c>
      <c r="F452" s="23" t="s">
        <v>5390</v>
      </c>
      <c r="G452" s="23" t="s">
        <v>2272</v>
      </c>
      <c r="H452" s="23" t="s">
        <v>2273</v>
      </c>
      <c r="I452" s="23" t="s">
        <v>10</v>
      </c>
      <c r="J452" s="23" t="s">
        <v>2274</v>
      </c>
      <c r="K452" s="23">
        <v>0</v>
      </c>
      <c r="L452" s="23" t="s">
        <v>6038</v>
      </c>
      <c r="M452" s="205" t="s">
        <v>11</v>
      </c>
      <c r="N452" s="23" t="s">
        <v>1651</v>
      </c>
      <c r="O452" s="23" t="s">
        <v>11</v>
      </c>
      <c r="P452" s="23" t="s">
        <v>11</v>
      </c>
      <c r="Q452" s="22" t="s">
        <v>1539</v>
      </c>
      <c r="R452" s="22" t="s">
        <v>842</v>
      </c>
      <c r="S452" s="22" t="s">
        <v>5392</v>
      </c>
      <c r="T452" s="22" t="s">
        <v>6295</v>
      </c>
      <c r="U452" s="22" t="s">
        <v>7772</v>
      </c>
      <c r="V452" s="22" t="s">
        <v>6296</v>
      </c>
      <c r="W452" s="22" t="s">
        <v>6296</v>
      </c>
      <c r="X452" s="22" t="s">
        <v>7772</v>
      </c>
      <c r="Y452" s="22">
        <v>7</v>
      </c>
      <c r="Z452" s="22">
        <v>7</v>
      </c>
      <c r="AA452" s="22" t="s">
        <v>11</v>
      </c>
      <c r="AB452" s="22">
        <v>1</v>
      </c>
      <c r="AC452" s="22" t="s">
        <v>65</v>
      </c>
      <c r="AD452" s="22" t="s">
        <v>7759</v>
      </c>
      <c r="AE452" s="22" t="s">
        <v>1579</v>
      </c>
      <c r="AF452" s="22" t="s">
        <v>7760</v>
      </c>
      <c r="AG452" s="22" t="s">
        <v>7761</v>
      </c>
    </row>
    <row r="453" spans="1:33">
      <c r="A453" s="23" t="s">
        <v>1623</v>
      </c>
      <c r="B453" s="23" t="s">
        <v>452</v>
      </c>
      <c r="C453" s="23" t="s">
        <v>1623</v>
      </c>
      <c r="D453" s="23" t="s">
        <v>6826</v>
      </c>
      <c r="E453" s="23" t="s">
        <v>5556</v>
      </c>
      <c r="F453" s="23" t="s">
        <v>5558</v>
      </c>
      <c r="G453" s="23" t="s">
        <v>2269</v>
      </c>
      <c r="H453" s="23" t="s">
        <v>2270</v>
      </c>
      <c r="I453" s="23" t="s">
        <v>14</v>
      </c>
      <c r="J453" s="23" t="s">
        <v>2271</v>
      </c>
      <c r="K453" s="23">
        <v>0</v>
      </c>
      <c r="L453" s="23" t="s">
        <v>6039</v>
      </c>
      <c r="M453" s="23" t="s">
        <v>11</v>
      </c>
      <c r="N453" s="23" t="s">
        <v>1651</v>
      </c>
      <c r="O453" s="23" t="s">
        <v>11</v>
      </c>
      <c r="P453" s="23" t="s">
        <v>11</v>
      </c>
      <c r="Q453" s="22" t="s">
        <v>1539</v>
      </c>
      <c r="R453" s="22" t="s">
        <v>20</v>
      </c>
      <c r="S453" s="22" t="s">
        <v>6826</v>
      </c>
      <c r="T453" s="22" t="s">
        <v>6337</v>
      </c>
      <c r="U453" s="22" t="s">
        <v>5569</v>
      </c>
      <c r="V453" s="22" t="s">
        <v>6815</v>
      </c>
      <c r="W453" s="22" t="s">
        <v>6815</v>
      </c>
      <c r="X453" s="22" t="s">
        <v>5569</v>
      </c>
      <c r="Y453" s="22">
        <v>6</v>
      </c>
      <c r="Z453" s="22">
        <v>6</v>
      </c>
      <c r="AA453" s="22" t="s">
        <v>11</v>
      </c>
      <c r="AB453" s="22">
        <v>1</v>
      </c>
      <c r="AC453" s="22" t="s">
        <v>90</v>
      </c>
      <c r="AD453" s="22" t="s">
        <v>7769</v>
      </c>
      <c r="AE453" s="22" t="s">
        <v>1579</v>
      </c>
      <c r="AF453" s="22" t="s">
        <v>7760</v>
      </c>
      <c r="AG453" s="22" t="s">
        <v>7761</v>
      </c>
    </row>
    <row r="454" spans="1:33">
      <c r="A454" s="23" t="s">
        <v>1623</v>
      </c>
      <c r="B454" s="23" t="s">
        <v>452</v>
      </c>
      <c r="C454" s="23" t="s">
        <v>1623</v>
      </c>
      <c r="D454" s="23" t="s">
        <v>6816</v>
      </c>
      <c r="E454" s="23" t="s">
        <v>5432</v>
      </c>
      <c r="F454" s="23" t="s">
        <v>5598</v>
      </c>
      <c r="G454" s="23" t="s">
        <v>2251</v>
      </c>
      <c r="H454" s="23" t="s">
        <v>2252</v>
      </c>
      <c r="I454" s="23" t="s">
        <v>14</v>
      </c>
      <c r="J454" s="23" t="s">
        <v>2253</v>
      </c>
      <c r="K454" s="23">
        <v>0</v>
      </c>
      <c r="L454" s="23" t="s">
        <v>6040</v>
      </c>
      <c r="M454" s="205" t="s">
        <v>11</v>
      </c>
      <c r="N454" s="23" t="s">
        <v>1633</v>
      </c>
      <c r="O454" s="23" t="s">
        <v>11</v>
      </c>
      <c r="P454" s="23" t="s">
        <v>11</v>
      </c>
      <c r="Q454" s="22" t="s">
        <v>1539</v>
      </c>
      <c r="R454" s="22" t="s">
        <v>21</v>
      </c>
      <c r="S454" s="22" t="s">
        <v>6816</v>
      </c>
      <c r="T454" s="22" t="s">
        <v>6334</v>
      </c>
      <c r="U454" s="22" t="s">
        <v>6299</v>
      </c>
      <c r="V454" s="22" t="s">
        <v>6815</v>
      </c>
      <c r="W454" s="22" t="s">
        <v>6299</v>
      </c>
      <c r="X454" s="22" t="s">
        <v>6815</v>
      </c>
      <c r="Y454" s="22">
        <v>3</v>
      </c>
      <c r="Z454" s="22">
        <v>6</v>
      </c>
      <c r="AA454" s="22" t="s">
        <v>11</v>
      </c>
      <c r="AB454" s="22">
        <v>1</v>
      </c>
      <c r="AC454" s="22" t="s">
        <v>92</v>
      </c>
      <c r="AD454" s="22" t="s">
        <v>7764</v>
      </c>
      <c r="AE454" s="22" t="s">
        <v>1579</v>
      </c>
      <c r="AF454" s="22" t="s">
        <v>7760</v>
      </c>
      <c r="AG454" s="22" t="s">
        <v>7761</v>
      </c>
    </row>
    <row r="455" spans="1:33">
      <c r="A455" s="23" t="s">
        <v>1623</v>
      </c>
      <c r="B455" s="23" t="s">
        <v>461</v>
      </c>
      <c r="C455" s="23" t="s">
        <v>1623</v>
      </c>
      <c r="D455" s="23" t="s">
        <v>7017</v>
      </c>
      <c r="E455" s="23" t="s">
        <v>5357</v>
      </c>
      <c r="F455" s="23" t="s">
        <v>7661</v>
      </c>
      <c r="G455" s="23" t="s">
        <v>2248</v>
      </c>
      <c r="H455" s="23" t="s">
        <v>2249</v>
      </c>
      <c r="I455" s="23" t="s">
        <v>16</v>
      </c>
      <c r="J455" s="23" t="s">
        <v>2250</v>
      </c>
      <c r="K455" s="23">
        <v>0</v>
      </c>
      <c r="L455" s="23" t="s">
        <v>6041</v>
      </c>
      <c r="M455" s="23" t="s">
        <v>11</v>
      </c>
      <c r="N455" s="23" t="s">
        <v>1768</v>
      </c>
      <c r="O455" s="23" t="s">
        <v>11</v>
      </c>
      <c r="P455" s="23" t="s">
        <v>11</v>
      </c>
      <c r="Q455" s="22" t="s">
        <v>1539</v>
      </c>
      <c r="R455" s="22" t="s">
        <v>842</v>
      </c>
      <c r="S455" s="22" t="s">
        <v>7017</v>
      </c>
      <c r="T455" s="22" t="s">
        <v>6295</v>
      </c>
      <c r="U455" s="22" t="s">
        <v>2490</v>
      </c>
      <c r="V455" s="22" t="s">
        <v>6296</v>
      </c>
      <c r="W455" s="22" t="s">
        <v>6296</v>
      </c>
      <c r="X455" s="22" t="s">
        <v>2490</v>
      </c>
      <c r="Y455" s="22">
        <v>7</v>
      </c>
      <c r="Z455" s="22">
        <v>7</v>
      </c>
      <c r="AA455" s="22" t="s">
        <v>11</v>
      </c>
      <c r="AB455" s="22">
        <v>1</v>
      </c>
      <c r="AC455" s="22" t="s">
        <v>86</v>
      </c>
      <c r="AD455" s="22" t="s">
        <v>7780</v>
      </c>
      <c r="AE455" s="22" t="s">
        <v>5353</v>
      </c>
      <c r="AF455" s="22" t="s">
        <v>7760</v>
      </c>
      <c r="AG455" s="22" t="s">
        <v>7771</v>
      </c>
    </row>
    <row r="456" spans="1:33">
      <c r="A456" s="23" t="s">
        <v>1623</v>
      </c>
      <c r="B456" s="23" t="s">
        <v>452</v>
      </c>
      <c r="C456" s="23" t="s">
        <v>1623</v>
      </c>
      <c r="D456" s="23" t="s">
        <v>7007</v>
      </c>
      <c r="E456" s="23" t="s">
        <v>5625</v>
      </c>
      <c r="F456" s="23" t="s">
        <v>5403</v>
      </c>
      <c r="G456" s="23" t="s">
        <v>2237</v>
      </c>
      <c r="H456" s="23" t="s">
        <v>2238</v>
      </c>
      <c r="I456" s="23" t="s">
        <v>16</v>
      </c>
      <c r="J456" s="23" t="s">
        <v>2239</v>
      </c>
      <c r="K456" s="23">
        <v>0</v>
      </c>
      <c r="L456" s="23" t="s">
        <v>7115</v>
      </c>
      <c r="M456" s="23" t="s">
        <v>11</v>
      </c>
      <c r="N456" s="23" t="s">
        <v>1768</v>
      </c>
      <c r="O456" s="23" t="s">
        <v>11</v>
      </c>
      <c r="P456" s="23" t="s">
        <v>11</v>
      </c>
      <c r="Q456" s="22" t="s">
        <v>1539</v>
      </c>
      <c r="R456" s="22" t="s">
        <v>842</v>
      </c>
      <c r="S456" s="22" t="s">
        <v>7007</v>
      </c>
      <c r="T456" s="22" t="s">
        <v>5579</v>
      </c>
      <c r="U456" s="22" t="s">
        <v>6295</v>
      </c>
      <c r="V456" s="22" t="s">
        <v>6296</v>
      </c>
      <c r="W456" s="22" t="s">
        <v>6296</v>
      </c>
      <c r="X456" s="22" t="s">
        <v>6295</v>
      </c>
      <c r="Y456" s="22">
        <v>7</v>
      </c>
      <c r="Z456" s="22">
        <v>7</v>
      </c>
      <c r="AA456" s="22" t="s">
        <v>11</v>
      </c>
      <c r="AB456" s="22">
        <v>1</v>
      </c>
      <c r="AC456" s="22" t="s">
        <v>65</v>
      </c>
      <c r="AD456" s="22" t="s">
        <v>7766</v>
      </c>
      <c r="AE456" s="22" t="s">
        <v>1579</v>
      </c>
      <c r="AF456" s="22" t="s">
        <v>7760</v>
      </c>
      <c r="AG456" s="22" t="s">
        <v>889</v>
      </c>
    </row>
    <row r="457" spans="1:33">
      <c r="A457" s="23" t="s">
        <v>1623</v>
      </c>
      <c r="B457" s="23" t="s">
        <v>452</v>
      </c>
      <c r="C457" s="23" t="s">
        <v>1623</v>
      </c>
      <c r="D457" s="23" t="s">
        <v>6821</v>
      </c>
      <c r="E457" s="23" t="s">
        <v>5556</v>
      </c>
      <c r="F457" s="23" t="s">
        <v>5370</v>
      </c>
      <c r="G457" s="23" t="s">
        <v>2229</v>
      </c>
      <c r="H457" s="23" t="s">
        <v>2230</v>
      </c>
      <c r="I457" s="23" t="s">
        <v>18</v>
      </c>
      <c r="J457" s="23" t="s">
        <v>2231</v>
      </c>
      <c r="K457" s="23">
        <v>0</v>
      </c>
      <c r="L457" s="23" t="s">
        <v>6042</v>
      </c>
      <c r="M457" s="23" t="s">
        <v>11</v>
      </c>
      <c r="N457" s="23" t="s">
        <v>2232</v>
      </c>
      <c r="O457" s="23" t="s">
        <v>11</v>
      </c>
      <c r="P457" s="23" t="s">
        <v>11</v>
      </c>
      <c r="Q457" s="22" t="s">
        <v>1539</v>
      </c>
      <c r="R457" s="22" t="s">
        <v>21</v>
      </c>
      <c r="S457" s="22" t="s">
        <v>6821</v>
      </c>
      <c r="T457" s="22" t="s">
        <v>6354</v>
      </c>
      <c r="U457" s="22" t="s">
        <v>6337</v>
      </c>
      <c r="V457" s="22" t="s">
        <v>6815</v>
      </c>
      <c r="W457" s="22" t="s">
        <v>6815</v>
      </c>
      <c r="X457" s="22" t="s">
        <v>6337</v>
      </c>
      <c r="Y457" s="22">
        <v>6</v>
      </c>
      <c r="Z457" s="22">
        <v>6</v>
      </c>
      <c r="AA457" s="22" t="s">
        <v>11</v>
      </c>
      <c r="AB457" s="22">
        <v>1</v>
      </c>
      <c r="AC457" s="22" t="s">
        <v>141</v>
      </c>
      <c r="AD457" s="22" t="s">
        <v>7769</v>
      </c>
      <c r="AE457" s="22" t="s">
        <v>1579</v>
      </c>
      <c r="AF457" s="22" t="s">
        <v>7770</v>
      </c>
      <c r="AG457" s="22" t="s">
        <v>7770</v>
      </c>
    </row>
    <row r="458" spans="1:33">
      <c r="A458" s="23" t="s">
        <v>1623</v>
      </c>
      <c r="B458" s="23" t="s">
        <v>461</v>
      </c>
      <c r="C458" s="23" t="s">
        <v>1623</v>
      </c>
      <c r="D458" s="23" t="s">
        <v>5538</v>
      </c>
      <c r="E458" s="23" t="s">
        <v>5491</v>
      </c>
      <c r="F458" s="23" t="s">
        <v>5394</v>
      </c>
      <c r="G458" s="23" t="s">
        <v>2226</v>
      </c>
      <c r="H458" s="23" t="s">
        <v>2227</v>
      </c>
      <c r="I458" s="23" t="s">
        <v>10</v>
      </c>
      <c r="J458" s="23" t="s">
        <v>2228</v>
      </c>
      <c r="K458" s="23">
        <v>0</v>
      </c>
      <c r="L458" s="23" t="s">
        <v>6043</v>
      </c>
      <c r="M458" s="23" t="s">
        <v>11</v>
      </c>
      <c r="N458" s="23" t="s">
        <v>1670</v>
      </c>
      <c r="O458" s="23" t="s">
        <v>11</v>
      </c>
      <c r="P458" s="23" t="s">
        <v>11</v>
      </c>
      <c r="Q458" s="22" t="s">
        <v>1539</v>
      </c>
      <c r="R458" s="22" t="s">
        <v>20</v>
      </c>
      <c r="S458" s="22" t="s">
        <v>5538</v>
      </c>
      <c r="T458" s="22" t="s">
        <v>6331</v>
      </c>
      <c r="U458" s="22" t="s">
        <v>2490</v>
      </c>
      <c r="V458" s="22" t="s">
        <v>6296</v>
      </c>
      <c r="W458" s="22" t="s">
        <v>2490</v>
      </c>
      <c r="X458" s="22" t="s">
        <v>6296</v>
      </c>
      <c r="Y458" s="22">
        <v>3</v>
      </c>
      <c r="Z458" s="22">
        <v>6</v>
      </c>
      <c r="AA458" s="22" t="s">
        <v>11</v>
      </c>
      <c r="AB458" s="22">
        <v>1</v>
      </c>
      <c r="AC458" s="22" t="s">
        <v>87</v>
      </c>
      <c r="AD458" s="22" t="s">
        <v>7766</v>
      </c>
      <c r="AE458" s="22" t="s">
        <v>5353</v>
      </c>
      <c r="AF458" s="22" t="s">
        <v>7760</v>
      </c>
      <c r="AG458" s="22" t="s">
        <v>7771</v>
      </c>
    </row>
    <row r="459" spans="1:33">
      <c r="A459" s="23" t="s">
        <v>1623</v>
      </c>
      <c r="B459" s="23" t="s">
        <v>461</v>
      </c>
      <c r="C459" s="23" t="s">
        <v>1623</v>
      </c>
      <c r="D459" s="23" t="s">
        <v>5520</v>
      </c>
      <c r="E459" s="23" t="s">
        <v>5491</v>
      </c>
      <c r="F459" s="23" t="s">
        <v>5521</v>
      </c>
      <c r="G459" s="23" t="s">
        <v>2224</v>
      </c>
      <c r="H459" s="23" t="s">
        <v>2225</v>
      </c>
      <c r="I459" s="23" t="s">
        <v>16</v>
      </c>
      <c r="J459" s="23" t="s">
        <v>1696</v>
      </c>
      <c r="K459" s="23">
        <v>0</v>
      </c>
      <c r="L459" s="23" t="s">
        <v>6044</v>
      </c>
      <c r="M459" s="23" t="s">
        <v>11</v>
      </c>
      <c r="N459" s="23" t="s">
        <v>1633</v>
      </c>
      <c r="O459" s="23" t="s">
        <v>11</v>
      </c>
      <c r="P459" s="23" t="s">
        <v>11</v>
      </c>
      <c r="Q459" s="22" t="s">
        <v>1539</v>
      </c>
      <c r="R459" s="22" t="s">
        <v>20</v>
      </c>
      <c r="S459" s="22" t="s">
        <v>5520</v>
      </c>
      <c r="T459" s="22" t="s">
        <v>6295</v>
      </c>
      <c r="U459" s="22" t="s">
        <v>6346</v>
      </c>
      <c r="V459" s="22" t="s">
        <v>6352</v>
      </c>
      <c r="W459" s="22" t="s">
        <v>6346</v>
      </c>
      <c r="X459" s="22" t="s">
        <v>6352</v>
      </c>
      <c r="Y459" s="22">
        <v>3</v>
      </c>
      <c r="Z459" s="22">
        <v>6</v>
      </c>
      <c r="AA459" s="22" t="s">
        <v>11</v>
      </c>
      <c r="AB459" s="22">
        <v>1</v>
      </c>
      <c r="AC459" s="22" t="s">
        <v>87</v>
      </c>
      <c r="AD459" s="22" t="s">
        <v>7766</v>
      </c>
      <c r="AE459" s="22" t="s">
        <v>5353</v>
      </c>
      <c r="AF459" s="22" t="s">
        <v>7760</v>
      </c>
      <c r="AG459" s="22" t="s">
        <v>7771</v>
      </c>
    </row>
    <row r="460" spans="1:33">
      <c r="A460" s="23" t="s">
        <v>1623</v>
      </c>
      <c r="B460" s="23" t="s">
        <v>452</v>
      </c>
      <c r="C460" s="23" t="s">
        <v>1623</v>
      </c>
      <c r="D460" s="23" t="s">
        <v>5392</v>
      </c>
      <c r="E460" s="23" t="s">
        <v>5377</v>
      </c>
      <c r="F460" s="23" t="s">
        <v>5390</v>
      </c>
      <c r="G460" s="23" t="s">
        <v>2214</v>
      </c>
      <c r="H460" s="23" t="s">
        <v>2215</v>
      </c>
      <c r="I460" s="23" t="s">
        <v>10</v>
      </c>
      <c r="J460" s="23" t="s">
        <v>2216</v>
      </c>
      <c r="K460" s="23">
        <v>0</v>
      </c>
      <c r="L460" s="23" t="s">
        <v>6045</v>
      </c>
      <c r="M460" s="23" t="s">
        <v>11</v>
      </c>
      <c r="N460" s="23" t="s">
        <v>1651</v>
      </c>
      <c r="O460" s="23" t="s">
        <v>11</v>
      </c>
      <c r="P460" s="23" t="s">
        <v>11</v>
      </c>
      <c r="Q460" s="22" t="s">
        <v>1539</v>
      </c>
      <c r="R460" s="22" t="s">
        <v>842</v>
      </c>
      <c r="S460" s="22" t="s">
        <v>5392</v>
      </c>
      <c r="T460" s="22" t="s">
        <v>6295</v>
      </c>
      <c r="U460" s="22" t="s">
        <v>7772</v>
      </c>
      <c r="V460" s="22" t="s">
        <v>6296</v>
      </c>
      <c r="W460" s="22" t="s">
        <v>6296</v>
      </c>
      <c r="X460" s="22" t="s">
        <v>7772</v>
      </c>
      <c r="Y460" s="22">
        <v>7</v>
      </c>
      <c r="Z460" s="22">
        <v>7</v>
      </c>
      <c r="AA460" s="22" t="s">
        <v>11</v>
      </c>
      <c r="AB460" s="22">
        <v>1</v>
      </c>
      <c r="AC460" s="22" t="s">
        <v>65</v>
      </c>
      <c r="AD460" s="22" t="s">
        <v>7759</v>
      </c>
      <c r="AE460" s="22" t="s">
        <v>1579</v>
      </c>
      <c r="AF460" s="22" t="s">
        <v>7760</v>
      </c>
      <c r="AG460" s="22" t="s">
        <v>7761</v>
      </c>
    </row>
    <row r="461" spans="1:33">
      <c r="A461" s="23" t="s">
        <v>1623</v>
      </c>
      <c r="B461" s="23" t="s">
        <v>461</v>
      </c>
      <c r="C461" s="23" t="s">
        <v>1623</v>
      </c>
      <c r="D461" s="23" t="s">
        <v>6943</v>
      </c>
      <c r="E461" s="23" t="s">
        <v>5491</v>
      </c>
      <c r="F461" s="23" t="s">
        <v>7658</v>
      </c>
      <c r="G461" s="23" t="s">
        <v>2208</v>
      </c>
      <c r="H461" s="23" t="s">
        <v>2209</v>
      </c>
      <c r="I461" s="23" t="s">
        <v>10</v>
      </c>
      <c r="J461" s="23" t="s">
        <v>2210</v>
      </c>
      <c r="K461" s="23">
        <v>0</v>
      </c>
      <c r="L461" s="23" t="s">
        <v>6046</v>
      </c>
      <c r="M461" s="23" t="s">
        <v>11</v>
      </c>
      <c r="N461" s="23" t="s">
        <v>1633</v>
      </c>
      <c r="O461" s="23" t="s">
        <v>11</v>
      </c>
      <c r="P461" s="23" t="s">
        <v>11</v>
      </c>
      <c r="Q461" s="22" t="s">
        <v>1539</v>
      </c>
      <c r="R461" s="22" t="s">
        <v>842</v>
      </c>
      <c r="S461" s="22" t="s">
        <v>6943</v>
      </c>
      <c r="T461" s="22" t="s">
        <v>6346</v>
      </c>
      <c r="U461" s="22" t="s">
        <v>6308</v>
      </c>
      <c r="V461" s="22" t="s">
        <v>6296</v>
      </c>
      <c r="W461" s="22" t="s">
        <v>6308</v>
      </c>
      <c r="X461" s="22" t="s">
        <v>6296</v>
      </c>
      <c r="Y461" s="22">
        <v>3</v>
      </c>
      <c r="Z461" s="22">
        <v>6</v>
      </c>
      <c r="AA461" s="22" t="s">
        <v>11</v>
      </c>
      <c r="AB461" s="22">
        <v>1</v>
      </c>
      <c r="AC461" s="22" t="s">
        <v>85</v>
      </c>
      <c r="AD461" s="22" t="s">
        <v>7766</v>
      </c>
      <c r="AE461" s="22" t="s">
        <v>5353</v>
      </c>
      <c r="AF461" s="22" t="s">
        <v>7760</v>
      </c>
      <c r="AG461" s="22" t="s">
        <v>7771</v>
      </c>
    </row>
    <row r="462" spans="1:33">
      <c r="A462" s="23" t="s">
        <v>1623</v>
      </c>
      <c r="B462" s="23" t="s">
        <v>452</v>
      </c>
      <c r="C462" s="23" t="s">
        <v>1623</v>
      </c>
      <c r="D462" s="23" t="s">
        <v>5384</v>
      </c>
      <c r="E462" s="23" t="s">
        <v>5377</v>
      </c>
      <c r="F462" s="23" t="s">
        <v>5385</v>
      </c>
      <c r="G462" s="23" t="s">
        <v>2205</v>
      </c>
      <c r="H462" s="23" t="s">
        <v>2206</v>
      </c>
      <c r="I462" s="23" t="s">
        <v>10</v>
      </c>
      <c r="J462" s="23" t="s">
        <v>2207</v>
      </c>
      <c r="K462" s="23">
        <v>0</v>
      </c>
      <c r="L462" s="23" t="s">
        <v>6047</v>
      </c>
      <c r="M462" s="23" t="s">
        <v>11</v>
      </c>
      <c r="N462" s="23" t="s">
        <v>1633</v>
      </c>
      <c r="O462" s="23" t="s">
        <v>11</v>
      </c>
      <c r="P462" s="23" t="s">
        <v>11</v>
      </c>
      <c r="Q462" s="22" t="s">
        <v>1539</v>
      </c>
      <c r="R462" s="22" t="s">
        <v>842</v>
      </c>
      <c r="S462" s="22" t="s">
        <v>5384</v>
      </c>
      <c r="T462" s="22" t="s">
        <v>7772</v>
      </c>
      <c r="U462" s="22" t="s">
        <v>5579</v>
      </c>
      <c r="V462" s="22" t="s">
        <v>6296</v>
      </c>
      <c r="W462" s="22" t="s">
        <v>5579</v>
      </c>
      <c r="X462" s="22" t="s">
        <v>6296</v>
      </c>
      <c r="Y462" s="22">
        <v>3</v>
      </c>
      <c r="Z462" s="22">
        <v>6</v>
      </c>
      <c r="AA462" s="22" t="s">
        <v>11</v>
      </c>
      <c r="AB462" s="22">
        <v>1</v>
      </c>
      <c r="AC462" s="22" t="s">
        <v>65</v>
      </c>
      <c r="AD462" s="22" t="s">
        <v>7759</v>
      </c>
      <c r="AE462" s="22" t="s">
        <v>1579</v>
      </c>
      <c r="AF462" s="22" t="s">
        <v>7760</v>
      </c>
      <c r="AG462" s="22" t="s">
        <v>7761</v>
      </c>
    </row>
    <row r="463" spans="1:33">
      <c r="A463" s="23" t="s">
        <v>1623</v>
      </c>
      <c r="B463" s="23" t="s">
        <v>452</v>
      </c>
      <c r="C463" s="23" t="s">
        <v>1623</v>
      </c>
      <c r="D463" s="23" t="s">
        <v>5544</v>
      </c>
      <c r="E463" s="23" t="s">
        <v>5377</v>
      </c>
      <c r="F463" s="23" t="s">
        <v>5545</v>
      </c>
      <c r="G463" s="23" t="s">
        <v>2196</v>
      </c>
      <c r="H463" s="23" t="s">
        <v>2197</v>
      </c>
      <c r="I463" s="23" t="s">
        <v>13</v>
      </c>
      <c r="J463" s="23" t="s">
        <v>1656</v>
      </c>
      <c r="K463" s="23">
        <v>0</v>
      </c>
      <c r="L463" s="23" t="s">
        <v>6048</v>
      </c>
      <c r="M463" s="23" t="s">
        <v>11</v>
      </c>
      <c r="N463" s="23" t="s">
        <v>1633</v>
      </c>
      <c r="O463" s="23" t="s">
        <v>11</v>
      </c>
      <c r="P463" s="23" t="s">
        <v>11</v>
      </c>
      <c r="Q463" s="22" t="s">
        <v>1539</v>
      </c>
      <c r="R463" s="22" t="s">
        <v>21</v>
      </c>
      <c r="S463" s="22" t="s">
        <v>5544</v>
      </c>
      <c r="T463" s="22" t="s">
        <v>6315</v>
      </c>
      <c r="U463" s="22" t="s">
        <v>6320</v>
      </c>
      <c r="V463" s="22" t="s">
        <v>6815</v>
      </c>
      <c r="W463" s="22" t="s">
        <v>6320</v>
      </c>
      <c r="X463" s="22" t="s">
        <v>6815</v>
      </c>
      <c r="Y463" s="22">
        <v>3</v>
      </c>
      <c r="Z463" s="22">
        <v>6</v>
      </c>
      <c r="AA463" s="22" t="s">
        <v>11</v>
      </c>
      <c r="AB463" s="22">
        <v>1</v>
      </c>
      <c r="AC463" s="22" t="s">
        <v>94</v>
      </c>
      <c r="AD463" s="22" t="s">
        <v>7759</v>
      </c>
      <c r="AE463" s="22" t="s">
        <v>1579</v>
      </c>
      <c r="AF463" s="22" t="s">
        <v>7760</v>
      </c>
      <c r="AG463" s="22" t="s">
        <v>7761</v>
      </c>
    </row>
    <row r="464" spans="1:33">
      <c r="A464" s="23" t="s">
        <v>1623</v>
      </c>
      <c r="B464" s="23" t="s">
        <v>452</v>
      </c>
      <c r="C464" s="23" t="s">
        <v>1623</v>
      </c>
      <c r="D464" s="23" t="s">
        <v>6962</v>
      </c>
      <c r="E464" s="23" t="s">
        <v>5432</v>
      </c>
      <c r="F464" s="23" t="s">
        <v>5435</v>
      </c>
      <c r="G464" s="23" t="s">
        <v>2193</v>
      </c>
      <c r="H464" s="23" t="s">
        <v>2194</v>
      </c>
      <c r="I464" s="23" t="s">
        <v>13</v>
      </c>
      <c r="J464" s="23" t="s">
        <v>2195</v>
      </c>
      <c r="K464" s="23">
        <v>0</v>
      </c>
      <c r="L464" s="23" t="s">
        <v>6049</v>
      </c>
      <c r="M464" s="23" t="s">
        <v>11</v>
      </c>
      <c r="N464" s="23" t="s">
        <v>1651</v>
      </c>
      <c r="O464" s="23" t="s">
        <v>11</v>
      </c>
      <c r="P464" s="23" t="s">
        <v>11</v>
      </c>
      <c r="Q464" s="22" t="s">
        <v>1539</v>
      </c>
      <c r="R464" s="22" t="s">
        <v>21</v>
      </c>
      <c r="S464" s="22" t="s">
        <v>6962</v>
      </c>
      <c r="T464" s="22" t="s">
        <v>6299</v>
      </c>
      <c r="U464" s="22" t="s">
        <v>5569</v>
      </c>
      <c r="V464" s="22" t="s">
        <v>6815</v>
      </c>
      <c r="W464" s="22" t="s">
        <v>6815</v>
      </c>
      <c r="X464" s="22" t="s">
        <v>5569</v>
      </c>
      <c r="Y464" s="22">
        <v>6</v>
      </c>
      <c r="Z464" s="22">
        <v>6</v>
      </c>
      <c r="AA464" s="22" t="s">
        <v>11</v>
      </c>
      <c r="AB464" s="22">
        <v>1</v>
      </c>
      <c r="AC464" s="22" t="s">
        <v>96</v>
      </c>
      <c r="AD464" s="22" t="s">
        <v>7764</v>
      </c>
      <c r="AE464" s="22" t="s">
        <v>1579</v>
      </c>
      <c r="AF464" s="22" t="s">
        <v>7760</v>
      </c>
      <c r="AG464" s="22" t="s">
        <v>7761</v>
      </c>
    </row>
    <row r="465" spans="1:33">
      <c r="A465" s="23" t="s">
        <v>1623</v>
      </c>
      <c r="B465" s="23" t="s">
        <v>452</v>
      </c>
      <c r="C465" s="23" t="s">
        <v>1623</v>
      </c>
      <c r="D465" s="23" t="s">
        <v>6940</v>
      </c>
      <c r="E465" s="23" t="s">
        <v>5377</v>
      </c>
      <c r="F465" s="23" t="s">
        <v>5543</v>
      </c>
      <c r="G465" s="23" t="s">
        <v>2185</v>
      </c>
      <c r="H465" s="23" t="s">
        <v>2186</v>
      </c>
      <c r="I465" s="23" t="s">
        <v>16</v>
      </c>
      <c r="J465" s="23" t="s">
        <v>2187</v>
      </c>
      <c r="K465" s="23">
        <v>0</v>
      </c>
      <c r="L465" s="23" t="s">
        <v>6050</v>
      </c>
      <c r="M465" s="205" t="s">
        <v>11</v>
      </c>
      <c r="N465" s="23" t="s">
        <v>1625</v>
      </c>
      <c r="O465" s="23" t="s">
        <v>11</v>
      </c>
      <c r="P465" s="23" t="s">
        <v>11</v>
      </c>
      <c r="Q465" s="22" t="s">
        <v>1539</v>
      </c>
      <c r="R465" s="22" t="s">
        <v>842</v>
      </c>
      <c r="S465" s="22" t="s">
        <v>6940</v>
      </c>
      <c r="T465" s="22" t="s">
        <v>6346</v>
      </c>
      <c r="U465" s="22" t="s">
        <v>6295</v>
      </c>
      <c r="V465" s="22" t="s">
        <v>6296</v>
      </c>
      <c r="W465" s="22" t="s">
        <v>6295</v>
      </c>
      <c r="X465" s="22" t="s">
        <v>6296</v>
      </c>
      <c r="Y465" s="22">
        <v>3</v>
      </c>
      <c r="Z465" s="22">
        <v>6</v>
      </c>
      <c r="AA465" s="22" t="s">
        <v>11</v>
      </c>
      <c r="AB465" s="22">
        <v>1</v>
      </c>
      <c r="AC465" s="22" t="s">
        <v>83</v>
      </c>
      <c r="AD465" s="22" t="s">
        <v>7759</v>
      </c>
      <c r="AE465" s="22" t="s">
        <v>1579</v>
      </c>
      <c r="AF465" s="22" t="s">
        <v>7760</v>
      </c>
      <c r="AG465" s="22" t="s">
        <v>7761</v>
      </c>
    </row>
    <row r="466" spans="1:33">
      <c r="A466" s="23" t="s">
        <v>1623</v>
      </c>
      <c r="B466" s="23" t="s">
        <v>452</v>
      </c>
      <c r="C466" s="23" t="s">
        <v>1623</v>
      </c>
      <c r="D466" s="23" t="s">
        <v>6825</v>
      </c>
      <c r="E466" s="23" t="s">
        <v>5556</v>
      </c>
      <c r="F466" s="23" t="s">
        <v>7653</v>
      </c>
      <c r="G466" s="23" t="s">
        <v>2175</v>
      </c>
      <c r="H466" s="23" t="s">
        <v>2176</v>
      </c>
      <c r="I466" s="23" t="s">
        <v>10</v>
      </c>
      <c r="J466" s="23" t="s">
        <v>2177</v>
      </c>
      <c r="K466" s="23">
        <v>0</v>
      </c>
      <c r="L466" s="23" t="s">
        <v>6051</v>
      </c>
      <c r="M466" s="23" t="s">
        <v>11</v>
      </c>
      <c r="N466" s="23" t="s">
        <v>1651</v>
      </c>
      <c r="O466" s="23" t="s">
        <v>11</v>
      </c>
      <c r="P466" s="23" t="s">
        <v>11</v>
      </c>
      <c r="Q466" s="22" t="s">
        <v>1539</v>
      </c>
      <c r="R466" s="22" t="s">
        <v>20</v>
      </c>
      <c r="S466" s="22" t="s">
        <v>6825</v>
      </c>
      <c r="T466" s="22" t="s">
        <v>5569</v>
      </c>
      <c r="U466" s="22" t="s">
        <v>6299</v>
      </c>
      <c r="V466" s="22" t="s">
        <v>6815</v>
      </c>
      <c r="W466" s="22" t="s">
        <v>6299</v>
      </c>
      <c r="X466" s="22" t="s">
        <v>6815</v>
      </c>
      <c r="Y466" s="22">
        <v>3</v>
      </c>
      <c r="Z466" s="22">
        <v>6</v>
      </c>
      <c r="AA466" s="22" t="s">
        <v>11</v>
      </c>
      <c r="AB466" s="22">
        <v>1</v>
      </c>
      <c r="AC466" s="22" t="s">
        <v>89</v>
      </c>
      <c r="AD466" s="22" t="s">
        <v>7769</v>
      </c>
      <c r="AE466" s="22" t="s">
        <v>1579</v>
      </c>
      <c r="AF466" s="22" t="s">
        <v>7760</v>
      </c>
      <c r="AG466" s="22" t="s">
        <v>7761</v>
      </c>
    </row>
    <row r="467" spans="1:33">
      <c r="A467" s="23" t="s">
        <v>1623</v>
      </c>
      <c r="B467" s="23" t="s">
        <v>452</v>
      </c>
      <c r="C467" s="23" t="s">
        <v>1623</v>
      </c>
      <c r="D467" s="23" t="s">
        <v>6809</v>
      </c>
      <c r="E467" s="23" t="s">
        <v>5377</v>
      </c>
      <c r="F467" s="23" t="s">
        <v>5417</v>
      </c>
      <c r="G467" s="23" t="s">
        <v>2157</v>
      </c>
      <c r="H467" s="23" t="s">
        <v>2158</v>
      </c>
      <c r="I467" s="23" t="s">
        <v>14</v>
      </c>
      <c r="J467" s="23" t="s">
        <v>2159</v>
      </c>
      <c r="K467" s="23">
        <v>0</v>
      </c>
      <c r="L467" s="23" t="s">
        <v>6052</v>
      </c>
      <c r="M467" s="23" t="s">
        <v>11</v>
      </c>
      <c r="N467" s="23" t="s">
        <v>1670</v>
      </c>
      <c r="O467" s="23" t="s">
        <v>11</v>
      </c>
      <c r="P467" s="23" t="s">
        <v>11</v>
      </c>
      <c r="Q467" s="22" t="s">
        <v>1539</v>
      </c>
      <c r="R467" s="22" t="s">
        <v>21</v>
      </c>
      <c r="S467" s="22" t="s">
        <v>6809</v>
      </c>
      <c r="T467" s="22" t="s">
        <v>6299</v>
      </c>
      <c r="U467" s="22" t="s">
        <v>5569</v>
      </c>
      <c r="V467" s="22" t="s">
        <v>7765</v>
      </c>
      <c r="W467" s="22" t="s">
        <v>5569</v>
      </c>
      <c r="X467" s="22" t="s">
        <v>7765</v>
      </c>
      <c r="Y467" s="22">
        <v>3</v>
      </c>
      <c r="Z467" s="22">
        <v>6</v>
      </c>
      <c r="AA467" s="22" t="s">
        <v>11</v>
      </c>
      <c r="AB467" s="22">
        <v>1</v>
      </c>
      <c r="AC467" s="22" t="s">
        <v>92</v>
      </c>
      <c r="AD467" s="22" t="s">
        <v>7759</v>
      </c>
      <c r="AE467" s="22" t="s">
        <v>1579</v>
      </c>
      <c r="AF467" s="22" t="s">
        <v>7760</v>
      </c>
      <c r="AG467" s="22" t="s">
        <v>7761</v>
      </c>
    </row>
    <row r="468" spans="1:33">
      <c r="A468" s="23" t="s">
        <v>1623</v>
      </c>
      <c r="B468" s="23" t="s">
        <v>452</v>
      </c>
      <c r="C468" s="23" t="s">
        <v>1623</v>
      </c>
      <c r="D468" s="23" t="s">
        <v>5393</v>
      </c>
      <c r="E468" s="23" t="s">
        <v>5377</v>
      </c>
      <c r="F468" s="23" t="s">
        <v>5394</v>
      </c>
      <c r="G468" s="23" t="s">
        <v>2154</v>
      </c>
      <c r="H468" s="23" t="s">
        <v>2155</v>
      </c>
      <c r="I468" s="23" t="s">
        <v>16</v>
      </c>
      <c r="J468" s="23" t="s">
        <v>2156</v>
      </c>
      <c r="K468" s="23">
        <v>0</v>
      </c>
      <c r="L468" s="23" t="s">
        <v>6053</v>
      </c>
      <c r="M468" s="23" t="s">
        <v>11</v>
      </c>
      <c r="N468" s="23" t="s">
        <v>1768</v>
      </c>
      <c r="O468" s="23" t="s">
        <v>11</v>
      </c>
      <c r="P468" s="23" t="s">
        <v>11</v>
      </c>
      <c r="Q468" s="22" t="s">
        <v>1539</v>
      </c>
      <c r="R468" s="22" t="s">
        <v>842</v>
      </c>
      <c r="S468" s="22" t="s">
        <v>5393</v>
      </c>
      <c r="T468" s="22" t="s">
        <v>6331</v>
      </c>
      <c r="U468" s="22" t="s">
        <v>2490</v>
      </c>
      <c r="V468" s="22" t="s">
        <v>6296</v>
      </c>
      <c r="W468" s="22" t="s">
        <v>2490</v>
      </c>
      <c r="X468" s="22" t="s">
        <v>6296</v>
      </c>
      <c r="Y468" s="22">
        <v>3</v>
      </c>
      <c r="Z468" s="22">
        <v>6</v>
      </c>
      <c r="AA468" s="22" t="s">
        <v>11</v>
      </c>
      <c r="AB468" s="22">
        <v>1</v>
      </c>
      <c r="AC468" s="22" t="s">
        <v>65</v>
      </c>
      <c r="AD468" s="22" t="s">
        <v>7759</v>
      </c>
      <c r="AE468" s="22" t="s">
        <v>1579</v>
      </c>
      <c r="AF468" s="22" t="s">
        <v>7760</v>
      </c>
      <c r="AG468" s="22" t="s">
        <v>7761</v>
      </c>
    </row>
    <row r="469" spans="1:33">
      <c r="A469" s="23" t="s">
        <v>1623</v>
      </c>
      <c r="B469" s="23" t="s">
        <v>461</v>
      </c>
      <c r="C469" s="23" t="s">
        <v>1623</v>
      </c>
      <c r="D469" s="23" t="s">
        <v>6784</v>
      </c>
      <c r="E469" s="23" t="s">
        <v>7649</v>
      </c>
      <c r="F469" s="23" t="s">
        <v>5360</v>
      </c>
      <c r="G469" s="23" t="s">
        <v>2147</v>
      </c>
      <c r="H469" s="23" t="s">
        <v>2148</v>
      </c>
      <c r="I469" s="23" t="s">
        <v>10</v>
      </c>
      <c r="J469" s="23" t="s">
        <v>2149</v>
      </c>
      <c r="K469" s="23">
        <v>0</v>
      </c>
      <c r="L469" s="23" t="s">
        <v>6054</v>
      </c>
      <c r="M469" s="23" t="s">
        <v>11</v>
      </c>
      <c r="N469" s="23" t="s">
        <v>1670</v>
      </c>
      <c r="O469" s="23" t="s">
        <v>11</v>
      </c>
      <c r="P469" s="23" t="s">
        <v>11</v>
      </c>
      <c r="Q469" s="22" t="s">
        <v>1539</v>
      </c>
      <c r="R469" s="22" t="s">
        <v>20</v>
      </c>
      <c r="S469" s="22" t="s">
        <v>6784</v>
      </c>
      <c r="T469" s="22" t="s">
        <v>6320</v>
      </c>
      <c r="U469" s="22" t="s">
        <v>6334</v>
      </c>
      <c r="V469" s="22" t="s">
        <v>7765</v>
      </c>
      <c r="W469" s="22" t="s">
        <v>6334</v>
      </c>
      <c r="X469" s="22" t="s">
        <v>7765</v>
      </c>
      <c r="Y469" s="22">
        <v>3</v>
      </c>
      <c r="Z469" s="22">
        <v>6</v>
      </c>
      <c r="AA469" s="22" t="s">
        <v>11</v>
      </c>
      <c r="AB469" s="22">
        <v>1</v>
      </c>
      <c r="AC469" s="22" t="s">
        <v>90</v>
      </c>
      <c r="AD469" s="22" t="s">
        <v>7776</v>
      </c>
      <c r="AE469" s="22" t="s">
        <v>5353</v>
      </c>
      <c r="AF469" s="22" t="s">
        <v>7760</v>
      </c>
      <c r="AG469" s="22" t="s">
        <v>7771</v>
      </c>
    </row>
    <row r="470" spans="1:33">
      <c r="A470" s="23" t="s">
        <v>1623</v>
      </c>
      <c r="B470" s="23" t="s">
        <v>1175</v>
      </c>
      <c r="C470" s="23" t="s">
        <v>1623</v>
      </c>
      <c r="D470" s="23" t="s">
        <v>6793</v>
      </c>
      <c r="E470" s="23" t="s">
        <v>5466</v>
      </c>
      <c r="F470" s="23" t="s">
        <v>7648</v>
      </c>
      <c r="G470" s="23" t="s">
        <v>2124</v>
      </c>
      <c r="H470" s="23" t="s">
        <v>2125</v>
      </c>
      <c r="I470" s="23" t="s">
        <v>13</v>
      </c>
      <c r="J470" s="23" t="s">
        <v>2126</v>
      </c>
      <c r="K470" s="23">
        <v>0</v>
      </c>
      <c r="L470" s="23" t="s">
        <v>6055</v>
      </c>
      <c r="M470" s="23" t="s">
        <v>11</v>
      </c>
      <c r="N470" s="23" t="s">
        <v>1670</v>
      </c>
      <c r="O470" s="23" t="s">
        <v>11</v>
      </c>
      <c r="P470" s="23" t="s">
        <v>11</v>
      </c>
      <c r="Q470" s="22" t="s">
        <v>1539</v>
      </c>
      <c r="R470" s="22" t="s">
        <v>21</v>
      </c>
      <c r="S470" s="22" t="s">
        <v>6793</v>
      </c>
      <c r="T470" s="22" t="s">
        <v>6299</v>
      </c>
      <c r="U470" s="22" t="s">
        <v>6337</v>
      </c>
      <c r="V470" s="22" t="s">
        <v>7765</v>
      </c>
      <c r="W470" s="22" t="s">
        <v>6337</v>
      </c>
      <c r="X470" s="22" t="s">
        <v>7765</v>
      </c>
      <c r="Y470" s="22">
        <v>3</v>
      </c>
      <c r="Z470" s="22">
        <v>6</v>
      </c>
      <c r="AA470" s="22" t="s">
        <v>11</v>
      </c>
      <c r="AB470" s="22">
        <v>1</v>
      </c>
      <c r="AC470" s="22" t="s">
        <v>96</v>
      </c>
      <c r="AD470" s="22" t="s">
        <v>7766</v>
      </c>
      <c r="AE470" s="22" t="s">
        <v>1579</v>
      </c>
      <c r="AF470" s="22" t="s">
        <v>7760</v>
      </c>
      <c r="AG470" s="22" t="s">
        <v>889</v>
      </c>
    </row>
    <row r="471" spans="1:33">
      <c r="A471" s="23" t="s">
        <v>1623</v>
      </c>
      <c r="B471" s="23" t="s">
        <v>464</v>
      </c>
      <c r="C471" s="23" t="s">
        <v>1623</v>
      </c>
      <c r="D471" s="23" t="s">
        <v>6968</v>
      </c>
      <c r="E471" s="23" t="s">
        <v>7655</v>
      </c>
      <c r="F471" s="23" t="s">
        <v>5447</v>
      </c>
      <c r="G471" s="23" t="s">
        <v>2114</v>
      </c>
      <c r="H471" s="23" t="s">
        <v>2115</v>
      </c>
      <c r="I471" s="23" t="s">
        <v>1544</v>
      </c>
      <c r="J471" s="23" t="s">
        <v>2116</v>
      </c>
      <c r="K471" s="23">
        <v>0</v>
      </c>
      <c r="L471" s="23" t="s">
        <v>6056</v>
      </c>
      <c r="M471" s="23" t="s">
        <v>11</v>
      </c>
      <c r="N471" s="23" t="s">
        <v>2117</v>
      </c>
      <c r="O471" s="23" t="s">
        <v>11</v>
      </c>
      <c r="P471" s="23" t="s">
        <v>11</v>
      </c>
      <c r="Q471" s="22" t="s">
        <v>1539</v>
      </c>
      <c r="R471" s="22" t="s">
        <v>841</v>
      </c>
      <c r="S471" s="22" t="s">
        <v>6968</v>
      </c>
      <c r="T471" s="22" t="s">
        <v>5579</v>
      </c>
      <c r="U471" s="22" t="s">
        <v>11</v>
      </c>
      <c r="V471" s="22" t="s">
        <v>6296</v>
      </c>
      <c r="W471" s="22" t="s">
        <v>6296</v>
      </c>
      <c r="X471" s="22" t="s">
        <v>11</v>
      </c>
      <c r="Y471" s="22">
        <v>7</v>
      </c>
      <c r="Z471" s="22">
        <v>7</v>
      </c>
      <c r="AA471" s="22" t="s">
        <v>11</v>
      </c>
      <c r="AB471" s="22">
        <v>1</v>
      </c>
      <c r="AC471" s="22" t="s">
        <v>80</v>
      </c>
      <c r="AD471" s="22" t="s">
        <v>7764</v>
      </c>
      <c r="AE471" s="22" t="s">
        <v>5450</v>
      </c>
      <c r="AF471" s="22" t="s">
        <v>7767</v>
      </c>
      <c r="AG471" s="22" t="s">
        <v>7767</v>
      </c>
    </row>
    <row r="472" spans="1:33">
      <c r="A472" s="23" t="s">
        <v>1623</v>
      </c>
      <c r="B472" s="23" t="s">
        <v>5632</v>
      </c>
      <c r="C472" s="23" t="s">
        <v>1623</v>
      </c>
      <c r="D472" s="23" t="s">
        <v>6973</v>
      </c>
      <c r="E472" s="23" t="s">
        <v>5491</v>
      </c>
      <c r="F472" s="23" t="s">
        <v>7656</v>
      </c>
      <c r="G472" s="23" t="s">
        <v>2105</v>
      </c>
      <c r="H472" s="23" t="s">
        <v>2106</v>
      </c>
      <c r="I472" s="23" t="s">
        <v>10</v>
      </c>
      <c r="J472" s="23" t="s">
        <v>1782</v>
      </c>
      <c r="K472" s="23">
        <v>0</v>
      </c>
      <c r="L472" s="23" t="s">
        <v>7095</v>
      </c>
      <c r="M472" s="23" t="s">
        <v>11</v>
      </c>
      <c r="N472" s="23" t="s">
        <v>1651</v>
      </c>
      <c r="O472" s="23" t="s">
        <v>11</v>
      </c>
      <c r="P472" s="23" t="s">
        <v>11</v>
      </c>
      <c r="Q472" s="22" t="s">
        <v>1539</v>
      </c>
      <c r="R472" s="22" t="s">
        <v>842</v>
      </c>
      <c r="S472" s="22" t="s">
        <v>6973</v>
      </c>
      <c r="T472" s="22" t="s">
        <v>6308</v>
      </c>
      <c r="U472" s="22" t="s">
        <v>6295</v>
      </c>
      <c r="V472" s="22" t="s">
        <v>6296</v>
      </c>
      <c r="W472" s="22" t="s">
        <v>6295</v>
      </c>
      <c r="X472" s="22" t="s">
        <v>6296</v>
      </c>
      <c r="Y472" s="22">
        <v>3</v>
      </c>
      <c r="Z472" s="22">
        <v>6</v>
      </c>
      <c r="AA472" s="22" t="s">
        <v>11</v>
      </c>
      <c r="AB472" s="22">
        <v>1</v>
      </c>
      <c r="AC472" s="22" t="s">
        <v>86</v>
      </c>
      <c r="AD472" s="22" t="s">
        <v>7766</v>
      </c>
      <c r="AE472" s="22" t="s">
        <v>5353</v>
      </c>
      <c r="AF472" s="22" t="s">
        <v>7760</v>
      </c>
      <c r="AG472" s="22" t="s">
        <v>7771</v>
      </c>
    </row>
    <row r="473" spans="1:33">
      <c r="A473" s="23" t="s">
        <v>1623</v>
      </c>
      <c r="B473" s="23" t="s">
        <v>452</v>
      </c>
      <c r="C473" s="23" t="s">
        <v>1623</v>
      </c>
      <c r="D473" s="23" t="s">
        <v>5399</v>
      </c>
      <c r="E473" s="23" t="s">
        <v>5372</v>
      </c>
      <c r="F473" s="23" t="s">
        <v>5400</v>
      </c>
      <c r="G473" s="23" t="s">
        <v>2102</v>
      </c>
      <c r="H473" s="23" t="s">
        <v>2103</v>
      </c>
      <c r="I473" s="23" t="s">
        <v>10</v>
      </c>
      <c r="J473" s="23" t="s">
        <v>2104</v>
      </c>
      <c r="K473" s="23">
        <v>0</v>
      </c>
      <c r="L473" s="23" t="s">
        <v>6057</v>
      </c>
      <c r="M473" s="23" t="s">
        <v>11</v>
      </c>
      <c r="N473" s="23" t="s">
        <v>1670</v>
      </c>
      <c r="O473" s="23" t="s">
        <v>11</v>
      </c>
      <c r="P473" s="23" t="s">
        <v>11</v>
      </c>
      <c r="Q473" s="22" t="s">
        <v>1539</v>
      </c>
      <c r="R473" s="22" t="s">
        <v>842</v>
      </c>
      <c r="S473" s="22" t="s">
        <v>5399</v>
      </c>
      <c r="T473" s="22" t="s">
        <v>5579</v>
      </c>
      <c r="U473" s="22" t="s">
        <v>7772</v>
      </c>
      <c r="V473" s="22" t="s">
        <v>6296</v>
      </c>
      <c r="W473" s="22" t="s">
        <v>6296</v>
      </c>
      <c r="X473" s="22" t="s">
        <v>7772</v>
      </c>
      <c r="Y473" s="22">
        <v>7</v>
      </c>
      <c r="Z473" s="22">
        <v>7</v>
      </c>
      <c r="AA473" s="22" t="s">
        <v>11</v>
      </c>
      <c r="AB473" s="22">
        <v>1</v>
      </c>
      <c r="AC473" s="22" t="s">
        <v>86</v>
      </c>
      <c r="AD473" s="22" t="s">
        <v>7768</v>
      </c>
      <c r="AE473" s="22" t="s">
        <v>1579</v>
      </c>
      <c r="AF473" s="22" t="s">
        <v>7760</v>
      </c>
      <c r="AG473" s="22" t="s">
        <v>7761</v>
      </c>
    </row>
    <row r="474" spans="1:33">
      <c r="A474" s="23" t="s">
        <v>1623</v>
      </c>
      <c r="B474" s="23" t="s">
        <v>452</v>
      </c>
      <c r="C474" s="23" t="s">
        <v>1623</v>
      </c>
      <c r="D474" s="23" t="s">
        <v>6934</v>
      </c>
      <c r="E474" s="23" t="s">
        <v>5556</v>
      </c>
      <c r="F474" s="23" t="s">
        <v>5488</v>
      </c>
      <c r="G474" s="23" t="s">
        <v>2098</v>
      </c>
      <c r="H474" s="23" t="s">
        <v>2099</v>
      </c>
      <c r="I474" s="23" t="s">
        <v>1544</v>
      </c>
      <c r="J474" s="23" t="s">
        <v>1825</v>
      </c>
      <c r="K474" s="23">
        <v>0</v>
      </c>
      <c r="L474" s="23" t="s">
        <v>6058</v>
      </c>
      <c r="M474" s="23" t="s">
        <v>11</v>
      </c>
      <c r="N474" s="23" t="s">
        <v>2100</v>
      </c>
      <c r="O474" s="23" t="s">
        <v>11</v>
      </c>
      <c r="P474" s="23" t="s">
        <v>11</v>
      </c>
      <c r="Q474" s="22" t="s">
        <v>1539</v>
      </c>
      <c r="R474" s="22" t="s">
        <v>842</v>
      </c>
      <c r="S474" s="22" t="s">
        <v>6934</v>
      </c>
      <c r="T474" s="22" t="s">
        <v>6346</v>
      </c>
      <c r="U474" s="22" t="s">
        <v>5579</v>
      </c>
      <c r="V474" s="22" t="s">
        <v>6296</v>
      </c>
      <c r="W474" s="22" t="s">
        <v>5579</v>
      </c>
      <c r="X474" s="22" t="s">
        <v>6296</v>
      </c>
      <c r="Y474" s="22">
        <v>3</v>
      </c>
      <c r="Z474" s="22">
        <v>6</v>
      </c>
      <c r="AA474" s="22" t="s">
        <v>11</v>
      </c>
      <c r="AB474" s="22">
        <v>1</v>
      </c>
      <c r="AC474" s="22" t="s">
        <v>85</v>
      </c>
      <c r="AD474" s="22" t="s">
        <v>7769</v>
      </c>
      <c r="AE474" s="22" t="s">
        <v>1579</v>
      </c>
      <c r="AF474" s="22" t="s">
        <v>7767</v>
      </c>
      <c r="AG474" s="22" t="s">
        <v>7767</v>
      </c>
    </row>
    <row r="475" spans="1:33">
      <c r="A475" s="23" t="s">
        <v>1623</v>
      </c>
      <c r="B475" s="23" t="s">
        <v>452</v>
      </c>
      <c r="C475" s="23" t="s">
        <v>1623</v>
      </c>
      <c r="D475" s="23" t="s">
        <v>5399</v>
      </c>
      <c r="E475" s="23" t="s">
        <v>5372</v>
      </c>
      <c r="F475" s="23" t="s">
        <v>5400</v>
      </c>
      <c r="G475" s="23" t="s">
        <v>2096</v>
      </c>
      <c r="H475" s="23" t="s">
        <v>2097</v>
      </c>
      <c r="I475" s="23" t="s">
        <v>16</v>
      </c>
      <c r="J475" s="23" t="s">
        <v>1782</v>
      </c>
      <c r="K475" s="23">
        <v>0</v>
      </c>
      <c r="L475" s="23" t="s">
        <v>6059</v>
      </c>
      <c r="M475" s="23" t="s">
        <v>11</v>
      </c>
      <c r="N475" s="23" t="s">
        <v>1651</v>
      </c>
      <c r="O475" s="23" t="s">
        <v>11</v>
      </c>
      <c r="P475" s="23" t="s">
        <v>11</v>
      </c>
      <c r="Q475" s="22" t="s">
        <v>1539</v>
      </c>
      <c r="R475" s="22" t="s">
        <v>842</v>
      </c>
      <c r="S475" s="22" t="s">
        <v>5399</v>
      </c>
      <c r="T475" s="22" t="s">
        <v>5579</v>
      </c>
      <c r="U475" s="22" t="s">
        <v>7772</v>
      </c>
      <c r="V475" s="22" t="s">
        <v>6296</v>
      </c>
      <c r="W475" s="22" t="s">
        <v>6296</v>
      </c>
      <c r="X475" s="22" t="s">
        <v>7772</v>
      </c>
      <c r="Y475" s="22">
        <v>7</v>
      </c>
      <c r="Z475" s="22">
        <v>7</v>
      </c>
      <c r="AA475" s="22" t="s">
        <v>11</v>
      </c>
      <c r="AB475" s="22">
        <v>1</v>
      </c>
      <c r="AC475" s="22" t="s">
        <v>86</v>
      </c>
      <c r="AD475" s="22" t="s">
        <v>7768</v>
      </c>
      <c r="AE475" s="22" t="s">
        <v>1579</v>
      </c>
      <c r="AF475" s="22" t="s">
        <v>7760</v>
      </c>
      <c r="AG475" s="22" t="s">
        <v>7761</v>
      </c>
    </row>
    <row r="476" spans="1:33">
      <c r="A476" s="23" t="s">
        <v>1623</v>
      </c>
      <c r="B476" s="23" t="s">
        <v>452</v>
      </c>
      <c r="C476" s="23" t="s">
        <v>1623</v>
      </c>
      <c r="D476" s="23" t="s">
        <v>5552</v>
      </c>
      <c r="E476" s="23" t="s">
        <v>5372</v>
      </c>
      <c r="F476" s="23" t="s">
        <v>5553</v>
      </c>
      <c r="G476" s="23" t="s">
        <v>2093</v>
      </c>
      <c r="H476" s="23" t="s">
        <v>2094</v>
      </c>
      <c r="I476" s="23" t="s">
        <v>14</v>
      </c>
      <c r="J476" s="23" t="s">
        <v>2095</v>
      </c>
      <c r="K476" s="23">
        <v>0</v>
      </c>
      <c r="L476" s="23" t="s">
        <v>6060</v>
      </c>
      <c r="M476" s="23" t="s">
        <v>11</v>
      </c>
      <c r="N476" s="23" t="s">
        <v>1633</v>
      </c>
      <c r="O476" s="23" t="s">
        <v>11</v>
      </c>
      <c r="P476" s="23" t="s">
        <v>11</v>
      </c>
      <c r="Q476" s="22" t="s">
        <v>1539</v>
      </c>
      <c r="R476" s="22" t="s">
        <v>20</v>
      </c>
      <c r="S476" s="22" t="s">
        <v>5552</v>
      </c>
      <c r="T476" s="22" t="s">
        <v>5569</v>
      </c>
      <c r="U476" s="22" t="s">
        <v>6320</v>
      </c>
      <c r="V476" s="22" t="s">
        <v>6815</v>
      </c>
      <c r="W476" s="22" t="s">
        <v>6320</v>
      </c>
      <c r="X476" s="22" t="s">
        <v>6815</v>
      </c>
      <c r="Y476" s="22">
        <v>3</v>
      </c>
      <c r="Z476" s="22">
        <v>6</v>
      </c>
      <c r="AA476" s="22" t="s">
        <v>11</v>
      </c>
      <c r="AB476" s="22">
        <v>1</v>
      </c>
      <c r="AC476" s="22" t="s">
        <v>91</v>
      </c>
      <c r="AD476" s="22" t="s">
        <v>7768</v>
      </c>
      <c r="AE476" s="22" t="s">
        <v>1579</v>
      </c>
      <c r="AF476" s="22" t="s">
        <v>7760</v>
      </c>
      <c r="AG476" s="22" t="s">
        <v>7761</v>
      </c>
    </row>
    <row r="477" spans="1:33">
      <c r="A477" s="23" t="s">
        <v>1623</v>
      </c>
      <c r="B477" s="23" t="s">
        <v>452</v>
      </c>
      <c r="C477" s="23" t="s">
        <v>1623</v>
      </c>
      <c r="D477" s="23" t="s">
        <v>6935</v>
      </c>
      <c r="E477" s="23" t="s">
        <v>5372</v>
      </c>
      <c r="F477" s="23" t="s">
        <v>5406</v>
      </c>
      <c r="G477" s="23" t="s">
        <v>2090</v>
      </c>
      <c r="H477" s="23" t="s">
        <v>2091</v>
      </c>
      <c r="I477" s="23" t="s">
        <v>10</v>
      </c>
      <c r="J477" s="23" t="s">
        <v>2092</v>
      </c>
      <c r="K477" s="23">
        <v>0</v>
      </c>
      <c r="L477" s="23" t="s">
        <v>6061</v>
      </c>
      <c r="M477" s="23" t="s">
        <v>11</v>
      </c>
      <c r="N477" s="23" t="s">
        <v>1768</v>
      </c>
      <c r="O477" s="23" t="s">
        <v>11</v>
      </c>
      <c r="P477" s="23" t="s">
        <v>11</v>
      </c>
      <c r="Q477" s="22" t="s">
        <v>1539</v>
      </c>
      <c r="R477" s="22" t="s">
        <v>20</v>
      </c>
      <c r="S477" s="22" t="s">
        <v>6935</v>
      </c>
      <c r="T477" s="22" t="s">
        <v>6337</v>
      </c>
      <c r="U477" s="22" t="s">
        <v>6334</v>
      </c>
      <c r="V477" s="22" t="s">
        <v>6815</v>
      </c>
      <c r="W477" s="22" t="s">
        <v>6334</v>
      </c>
      <c r="X477" s="22" t="s">
        <v>6815</v>
      </c>
      <c r="Y477" s="22">
        <v>3</v>
      </c>
      <c r="Z477" s="22">
        <v>6</v>
      </c>
      <c r="AA477" s="22" t="s">
        <v>11</v>
      </c>
      <c r="AB477" s="22">
        <v>1</v>
      </c>
      <c r="AC477" s="22" t="s">
        <v>89</v>
      </c>
      <c r="AD477" s="22" t="s">
        <v>7768</v>
      </c>
      <c r="AE477" s="22" t="s">
        <v>1579</v>
      </c>
      <c r="AF477" s="22" t="s">
        <v>7760</v>
      </c>
      <c r="AG477" s="22" t="s">
        <v>7761</v>
      </c>
    </row>
    <row r="478" spans="1:33">
      <c r="A478" s="23" t="s">
        <v>1623</v>
      </c>
      <c r="B478" s="23" t="s">
        <v>452</v>
      </c>
      <c r="C478" s="23" t="s">
        <v>1623</v>
      </c>
      <c r="D478" s="23" t="s">
        <v>6811</v>
      </c>
      <c r="E478" s="23" t="s">
        <v>5377</v>
      </c>
      <c r="F478" s="23" t="s">
        <v>5550</v>
      </c>
      <c r="G478" s="23" t="s">
        <v>2082</v>
      </c>
      <c r="H478" s="23" t="s">
        <v>2083</v>
      </c>
      <c r="I478" s="23" t="s">
        <v>10</v>
      </c>
      <c r="J478" s="23" t="s">
        <v>2084</v>
      </c>
      <c r="K478" s="23">
        <v>0</v>
      </c>
      <c r="L478" s="23" t="s">
        <v>6062</v>
      </c>
      <c r="M478" s="23" t="s">
        <v>11</v>
      </c>
      <c r="N478" s="23" t="s">
        <v>1661</v>
      </c>
      <c r="O478" s="23" t="s">
        <v>11</v>
      </c>
      <c r="P478" s="23" t="s">
        <v>11</v>
      </c>
      <c r="Q478" s="22" t="s">
        <v>1539</v>
      </c>
      <c r="R478" s="22" t="s">
        <v>21</v>
      </c>
      <c r="S478" s="22" t="s">
        <v>6811</v>
      </c>
      <c r="T478" s="22" t="s">
        <v>6337</v>
      </c>
      <c r="U478" s="22" t="s">
        <v>6334</v>
      </c>
      <c r="V478" s="22" t="s">
        <v>7765</v>
      </c>
      <c r="W478" s="22" t="s">
        <v>6334</v>
      </c>
      <c r="X478" s="22" t="s">
        <v>7765</v>
      </c>
      <c r="Y478" s="22">
        <v>3</v>
      </c>
      <c r="Z478" s="22">
        <v>6</v>
      </c>
      <c r="AA478" s="22" t="s">
        <v>11</v>
      </c>
      <c r="AB478" s="22">
        <v>1</v>
      </c>
      <c r="AC478" s="22" t="s">
        <v>92</v>
      </c>
      <c r="AD478" s="22" t="s">
        <v>7759</v>
      </c>
      <c r="AE478" s="22" t="s">
        <v>1579</v>
      </c>
      <c r="AF478" s="22" t="s">
        <v>7760</v>
      </c>
      <c r="AG478" s="22" t="s">
        <v>7761</v>
      </c>
    </row>
    <row r="479" spans="1:33">
      <c r="A479" s="23" t="s">
        <v>1623</v>
      </c>
      <c r="B479" s="23" t="s">
        <v>452</v>
      </c>
      <c r="C479" s="23" t="s">
        <v>1623</v>
      </c>
      <c r="D479" s="23" t="s">
        <v>6824</v>
      </c>
      <c r="E479" s="23" t="s">
        <v>5556</v>
      </c>
      <c r="F479" s="23" t="s">
        <v>5422</v>
      </c>
      <c r="G479" s="23" t="s">
        <v>2079</v>
      </c>
      <c r="H479" s="23" t="s">
        <v>2080</v>
      </c>
      <c r="I479" s="23" t="s">
        <v>14</v>
      </c>
      <c r="J479" s="23" t="s">
        <v>2081</v>
      </c>
      <c r="K479" s="23">
        <v>0</v>
      </c>
      <c r="L479" s="23" t="s">
        <v>6063</v>
      </c>
      <c r="M479" s="23" t="s">
        <v>11</v>
      </c>
      <c r="N479" s="23" t="s">
        <v>1670</v>
      </c>
      <c r="O479" s="23" t="s">
        <v>11</v>
      </c>
      <c r="P479" s="23" t="s">
        <v>11</v>
      </c>
      <c r="Q479" s="22" t="s">
        <v>1539</v>
      </c>
      <c r="R479" s="22" t="s">
        <v>21</v>
      </c>
      <c r="S479" s="22" t="s">
        <v>6824</v>
      </c>
      <c r="T479" s="22" t="s">
        <v>6299</v>
      </c>
      <c r="U479" s="22" t="s">
        <v>6320</v>
      </c>
      <c r="V479" s="22" t="s">
        <v>6815</v>
      </c>
      <c r="W479" s="22" t="s">
        <v>6320</v>
      </c>
      <c r="X479" s="22" t="s">
        <v>6815</v>
      </c>
      <c r="Y479" s="22">
        <v>3</v>
      </c>
      <c r="Z479" s="22">
        <v>6</v>
      </c>
      <c r="AA479" s="22" t="s">
        <v>11</v>
      </c>
      <c r="AB479" s="22">
        <v>1</v>
      </c>
      <c r="AC479" s="22" t="s">
        <v>92</v>
      </c>
      <c r="AD479" s="22" t="s">
        <v>7769</v>
      </c>
      <c r="AE479" s="22" t="s">
        <v>1579</v>
      </c>
      <c r="AF479" s="22" t="s">
        <v>7760</v>
      </c>
      <c r="AG479" s="22" t="s">
        <v>7761</v>
      </c>
    </row>
    <row r="480" spans="1:33">
      <c r="A480" s="23" t="s">
        <v>1623</v>
      </c>
      <c r="B480" s="23" t="s">
        <v>459</v>
      </c>
      <c r="C480" s="23" t="s">
        <v>1623</v>
      </c>
      <c r="D480" s="23" t="s">
        <v>6929</v>
      </c>
      <c r="E480" s="23" t="s">
        <v>5455</v>
      </c>
      <c r="F480" s="23" t="s">
        <v>5453</v>
      </c>
      <c r="G480" s="23" t="s">
        <v>2073</v>
      </c>
      <c r="H480" s="23" t="s">
        <v>2074</v>
      </c>
      <c r="I480" s="23" t="s">
        <v>1544</v>
      </c>
      <c r="J480" s="23" t="s">
        <v>2075</v>
      </c>
      <c r="K480" s="23">
        <v>0</v>
      </c>
      <c r="L480" s="23" t="s">
        <v>6064</v>
      </c>
      <c r="M480" s="23" t="s">
        <v>11</v>
      </c>
      <c r="N480" s="23" t="s">
        <v>1644</v>
      </c>
      <c r="O480" s="23" t="s">
        <v>11</v>
      </c>
      <c r="P480" s="23" t="s">
        <v>11</v>
      </c>
      <c r="Q480" s="22" t="s">
        <v>1539</v>
      </c>
      <c r="R480" s="22" t="s">
        <v>841</v>
      </c>
      <c r="S480" s="22" t="s">
        <v>6929</v>
      </c>
      <c r="T480" s="22" t="s">
        <v>6295</v>
      </c>
      <c r="U480" s="22" t="s">
        <v>11</v>
      </c>
      <c r="V480" s="22" t="s">
        <v>6352</v>
      </c>
      <c r="W480" s="22" t="s">
        <v>6352</v>
      </c>
      <c r="X480" s="22" t="s">
        <v>11</v>
      </c>
      <c r="Y480" s="22">
        <v>6</v>
      </c>
      <c r="Z480" s="22">
        <v>6</v>
      </c>
      <c r="AA480" s="22" t="s">
        <v>11</v>
      </c>
      <c r="AB480" s="22">
        <v>1</v>
      </c>
      <c r="AC480" s="22" t="s">
        <v>78</v>
      </c>
      <c r="AD480" s="22" t="s">
        <v>7776</v>
      </c>
      <c r="AE480" s="22" t="s">
        <v>5450</v>
      </c>
      <c r="AF480" s="22" t="s">
        <v>7767</v>
      </c>
      <c r="AG480" s="22" t="s">
        <v>7767</v>
      </c>
    </row>
    <row r="481" spans="1:33">
      <c r="A481" s="23" t="s">
        <v>1623</v>
      </c>
      <c r="B481" s="23" t="s">
        <v>459</v>
      </c>
      <c r="C481" s="23" t="s">
        <v>1623</v>
      </c>
      <c r="D481" s="23" t="s">
        <v>6929</v>
      </c>
      <c r="E481" s="23" t="s">
        <v>5455</v>
      </c>
      <c r="F481" s="23" t="s">
        <v>5453</v>
      </c>
      <c r="G481" s="23" t="s">
        <v>2069</v>
      </c>
      <c r="H481" s="23" t="s">
        <v>2070</v>
      </c>
      <c r="I481" s="23" t="s">
        <v>1544</v>
      </c>
      <c r="J481" s="23" t="s">
        <v>1961</v>
      </c>
      <c r="K481" s="23">
        <v>0</v>
      </c>
      <c r="L481" s="23" t="s">
        <v>6065</v>
      </c>
      <c r="M481" s="23" t="s">
        <v>11</v>
      </c>
      <c r="N481" s="23" t="s">
        <v>2071</v>
      </c>
      <c r="O481" s="23" t="s">
        <v>11</v>
      </c>
      <c r="P481" s="23" t="s">
        <v>11</v>
      </c>
      <c r="Q481" s="22" t="s">
        <v>1539</v>
      </c>
      <c r="R481" s="22" t="s">
        <v>841</v>
      </c>
      <c r="S481" s="22" t="s">
        <v>6929</v>
      </c>
      <c r="T481" s="22" t="s">
        <v>6295</v>
      </c>
      <c r="U481" s="22" t="s">
        <v>11</v>
      </c>
      <c r="V481" s="22" t="s">
        <v>6352</v>
      </c>
      <c r="W481" s="22" t="s">
        <v>6352</v>
      </c>
      <c r="X481" s="22" t="s">
        <v>11</v>
      </c>
      <c r="Y481" s="22">
        <v>6</v>
      </c>
      <c r="Z481" s="22">
        <v>6</v>
      </c>
      <c r="AA481" s="22" t="s">
        <v>11</v>
      </c>
      <c r="AB481" s="22">
        <v>1</v>
      </c>
      <c r="AC481" s="22" t="s">
        <v>78</v>
      </c>
      <c r="AD481" s="22" t="s">
        <v>7776</v>
      </c>
      <c r="AE481" s="22" t="s">
        <v>5450</v>
      </c>
      <c r="AF481" s="22" t="s">
        <v>7767</v>
      </c>
      <c r="AG481" s="22" t="s">
        <v>7767</v>
      </c>
    </row>
    <row r="482" spans="1:33">
      <c r="A482" s="23" t="s">
        <v>1623</v>
      </c>
      <c r="B482" s="23" t="s">
        <v>452</v>
      </c>
      <c r="C482" s="23" t="s">
        <v>1623</v>
      </c>
      <c r="D482" s="23" t="s">
        <v>6825</v>
      </c>
      <c r="E482" s="23" t="s">
        <v>5556</v>
      </c>
      <c r="F482" s="23" t="s">
        <v>7653</v>
      </c>
      <c r="G482" s="23" t="s">
        <v>2055</v>
      </c>
      <c r="H482" s="23" t="s">
        <v>2056</v>
      </c>
      <c r="I482" s="23" t="s">
        <v>10</v>
      </c>
      <c r="J482" s="23" t="s">
        <v>1825</v>
      </c>
      <c r="K482" s="23">
        <v>0</v>
      </c>
      <c r="L482" s="23" t="s">
        <v>6066</v>
      </c>
      <c r="M482" s="23" t="s">
        <v>11</v>
      </c>
      <c r="N482" s="23" t="s">
        <v>1651</v>
      </c>
      <c r="O482" s="23" t="s">
        <v>11</v>
      </c>
      <c r="P482" s="23" t="s">
        <v>11</v>
      </c>
      <c r="Q482" s="22" t="s">
        <v>1539</v>
      </c>
      <c r="R482" s="22" t="s">
        <v>20</v>
      </c>
      <c r="S482" s="22" t="s">
        <v>6825</v>
      </c>
      <c r="T482" s="22" t="s">
        <v>5569</v>
      </c>
      <c r="U482" s="22" t="s">
        <v>6299</v>
      </c>
      <c r="V482" s="22" t="s">
        <v>6815</v>
      </c>
      <c r="W482" s="22" t="s">
        <v>6299</v>
      </c>
      <c r="X482" s="22" t="s">
        <v>6815</v>
      </c>
      <c r="Y482" s="22">
        <v>3</v>
      </c>
      <c r="Z482" s="22">
        <v>6</v>
      </c>
      <c r="AA482" s="22" t="s">
        <v>11</v>
      </c>
      <c r="AB482" s="22">
        <v>1</v>
      </c>
      <c r="AC482" s="22" t="s">
        <v>89</v>
      </c>
      <c r="AD482" s="22" t="s">
        <v>7769</v>
      </c>
      <c r="AE482" s="22" t="s">
        <v>1579</v>
      </c>
      <c r="AF482" s="22" t="s">
        <v>7760</v>
      </c>
      <c r="AG482" s="22" t="s">
        <v>7761</v>
      </c>
    </row>
    <row r="483" spans="1:33">
      <c r="A483" s="23" t="s">
        <v>1623</v>
      </c>
      <c r="B483" s="23" t="s">
        <v>452</v>
      </c>
      <c r="C483" s="23" t="s">
        <v>1623</v>
      </c>
      <c r="D483" s="23" t="s">
        <v>6804</v>
      </c>
      <c r="E483" s="23" t="s">
        <v>5377</v>
      </c>
      <c r="F483" s="23" t="s">
        <v>5515</v>
      </c>
      <c r="G483" s="23" t="s">
        <v>2052</v>
      </c>
      <c r="H483" s="23" t="s">
        <v>2053</v>
      </c>
      <c r="I483" s="23" t="s">
        <v>12</v>
      </c>
      <c r="J483" s="23" t="s">
        <v>2054</v>
      </c>
      <c r="K483" s="23">
        <v>0</v>
      </c>
      <c r="L483" s="23" t="s">
        <v>6067</v>
      </c>
      <c r="M483" s="205" t="s">
        <v>11</v>
      </c>
      <c r="N483" s="23" t="s">
        <v>1670</v>
      </c>
      <c r="O483" s="23" t="s">
        <v>11</v>
      </c>
      <c r="P483" s="23" t="s">
        <v>11</v>
      </c>
      <c r="Q483" s="22" t="s">
        <v>1539</v>
      </c>
      <c r="R483" s="22" t="s">
        <v>21</v>
      </c>
      <c r="S483" s="22" t="s">
        <v>6804</v>
      </c>
      <c r="T483" s="22" t="s">
        <v>6334</v>
      </c>
      <c r="U483" s="22" t="s">
        <v>6337</v>
      </c>
      <c r="V483" s="22" t="s">
        <v>7765</v>
      </c>
      <c r="W483" s="22" t="s">
        <v>7765</v>
      </c>
      <c r="X483" s="22" t="s">
        <v>6337</v>
      </c>
      <c r="Y483" s="22">
        <v>6</v>
      </c>
      <c r="Z483" s="22">
        <v>6</v>
      </c>
      <c r="AA483" s="22" t="s">
        <v>11</v>
      </c>
      <c r="AB483" s="22">
        <v>1</v>
      </c>
      <c r="AC483" s="22" t="s">
        <v>92</v>
      </c>
      <c r="AD483" s="22" t="s">
        <v>7759</v>
      </c>
      <c r="AE483" s="22" t="s">
        <v>1579</v>
      </c>
      <c r="AF483" s="22" t="s">
        <v>7760</v>
      </c>
      <c r="AG483" s="22" t="s">
        <v>7761</v>
      </c>
    </row>
    <row r="484" spans="1:33">
      <c r="A484" s="23" t="s">
        <v>1623</v>
      </c>
      <c r="B484" s="23" t="s">
        <v>452</v>
      </c>
      <c r="C484" s="23" t="s">
        <v>1623</v>
      </c>
      <c r="D484" s="23" t="s">
        <v>6804</v>
      </c>
      <c r="E484" s="23" t="s">
        <v>5377</v>
      </c>
      <c r="F484" s="23" t="s">
        <v>5515</v>
      </c>
      <c r="G484" s="23" t="s">
        <v>2049</v>
      </c>
      <c r="H484" s="23" t="s">
        <v>2050</v>
      </c>
      <c r="I484" s="23" t="s">
        <v>14</v>
      </c>
      <c r="J484" s="23" t="s">
        <v>2051</v>
      </c>
      <c r="K484" s="23">
        <v>0</v>
      </c>
      <c r="L484" s="23" t="s">
        <v>6068</v>
      </c>
      <c r="M484" s="23" t="s">
        <v>11</v>
      </c>
      <c r="N484" s="23" t="s">
        <v>1651</v>
      </c>
      <c r="O484" s="23" t="s">
        <v>11</v>
      </c>
      <c r="P484" s="23" t="s">
        <v>11</v>
      </c>
      <c r="Q484" s="22" t="s">
        <v>1539</v>
      </c>
      <c r="R484" s="22" t="s">
        <v>21</v>
      </c>
      <c r="S484" s="22" t="s">
        <v>6804</v>
      </c>
      <c r="T484" s="22" t="s">
        <v>6334</v>
      </c>
      <c r="U484" s="22" t="s">
        <v>6337</v>
      </c>
      <c r="V484" s="22" t="s">
        <v>7765</v>
      </c>
      <c r="W484" s="22" t="s">
        <v>7765</v>
      </c>
      <c r="X484" s="22" t="s">
        <v>6337</v>
      </c>
      <c r="Y484" s="22">
        <v>6</v>
      </c>
      <c r="Z484" s="22">
        <v>6</v>
      </c>
      <c r="AA484" s="22" t="s">
        <v>11</v>
      </c>
      <c r="AB484" s="22">
        <v>1</v>
      </c>
      <c r="AC484" s="22" t="s">
        <v>92</v>
      </c>
      <c r="AD484" s="22" t="s">
        <v>7759</v>
      </c>
      <c r="AE484" s="22" t="s">
        <v>1579</v>
      </c>
      <c r="AF484" s="22" t="s">
        <v>7760</v>
      </c>
      <c r="AG484" s="22" t="s">
        <v>7761</v>
      </c>
    </row>
    <row r="485" spans="1:33">
      <c r="A485" s="23" t="s">
        <v>1623</v>
      </c>
      <c r="B485" s="23" t="s">
        <v>452</v>
      </c>
      <c r="C485" s="23" t="s">
        <v>1623</v>
      </c>
      <c r="D485" s="23" t="s">
        <v>5552</v>
      </c>
      <c r="E485" s="23" t="s">
        <v>5372</v>
      </c>
      <c r="F485" s="23" t="s">
        <v>5553</v>
      </c>
      <c r="G485" s="23" t="s">
        <v>2033</v>
      </c>
      <c r="H485" s="23" t="s">
        <v>2034</v>
      </c>
      <c r="I485" s="23" t="s">
        <v>12</v>
      </c>
      <c r="J485" s="23" t="s">
        <v>2035</v>
      </c>
      <c r="K485" s="23">
        <v>0</v>
      </c>
      <c r="L485" s="23" t="s">
        <v>6069</v>
      </c>
      <c r="M485" s="23" t="s">
        <v>11</v>
      </c>
      <c r="N485" s="23" t="s">
        <v>1651</v>
      </c>
      <c r="O485" s="23" t="s">
        <v>11</v>
      </c>
      <c r="P485" s="23" t="s">
        <v>11</v>
      </c>
      <c r="Q485" s="22" t="s">
        <v>1539</v>
      </c>
      <c r="R485" s="22" t="s">
        <v>20</v>
      </c>
      <c r="S485" s="22" t="s">
        <v>5552</v>
      </c>
      <c r="T485" s="22" t="s">
        <v>5569</v>
      </c>
      <c r="U485" s="22" t="s">
        <v>6320</v>
      </c>
      <c r="V485" s="22" t="s">
        <v>6815</v>
      </c>
      <c r="W485" s="22" t="s">
        <v>6320</v>
      </c>
      <c r="X485" s="22" t="s">
        <v>6815</v>
      </c>
      <c r="Y485" s="22">
        <v>3</v>
      </c>
      <c r="Z485" s="22">
        <v>6</v>
      </c>
      <c r="AA485" s="22" t="s">
        <v>11</v>
      </c>
      <c r="AB485" s="22">
        <v>1</v>
      </c>
      <c r="AC485" s="22" t="s">
        <v>91</v>
      </c>
      <c r="AD485" s="22" t="s">
        <v>7768</v>
      </c>
      <c r="AE485" s="22" t="s">
        <v>1579</v>
      </c>
      <c r="AF485" s="22" t="s">
        <v>7760</v>
      </c>
      <c r="AG485" s="22" t="s">
        <v>7761</v>
      </c>
    </row>
    <row r="486" spans="1:33">
      <c r="A486" s="23" t="s">
        <v>1623</v>
      </c>
      <c r="B486" s="23" t="s">
        <v>452</v>
      </c>
      <c r="C486" s="23" t="s">
        <v>1623</v>
      </c>
      <c r="D486" s="23" t="s">
        <v>6970</v>
      </c>
      <c r="E486" s="23" t="s">
        <v>5372</v>
      </c>
      <c r="F486" s="23" t="s">
        <v>5403</v>
      </c>
      <c r="G486" s="23" t="s">
        <v>2030</v>
      </c>
      <c r="H486" s="23" t="s">
        <v>2031</v>
      </c>
      <c r="I486" s="23" t="s">
        <v>1544</v>
      </c>
      <c r="J486" s="23" t="s">
        <v>2032</v>
      </c>
      <c r="K486" s="23">
        <v>0</v>
      </c>
      <c r="L486" s="23" t="s">
        <v>6070</v>
      </c>
      <c r="M486" s="23" t="s">
        <v>11</v>
      </c>
      <c r="N486" s="23" t="s">
        <v>1852</v>
      </c>
      <c r="O486" s="23" t="s">
        <v>11</v>
      </c>
      <c r="P486" s="23" t="s">
        <v>11</v>
      </c>
      <c r="Q486" s="22" t="s">
        <v>1539</v>
      </c>
      <c r="R486" s="22" t="s">
        <v>842</v>
      </c>
      <c r="S486" s="22" t="s">
        <v>6970</v>
      </c>
      <c r="T486" s="22" t="s">
        <v>5579</v>
      </c>
      <c r="U486" s="22" t="s">
        <v>6295</v>
      </c>
      <c r="V486" s="22" t="s">
        <v>6296</v>
      </c>
      <c r="W486" s="22" t="s">
        <v>6296</v>
      </c>
      <c r="X486" s="22" t="s">
        <v>6295</v>
      </c>
      <c r="Y486" s="22">
        <v>7</v>
      </c>
      <c r="Z486" s="22">
        <v>7</v>
      </c>
      <c r="AA486" s="22" t="s">
        <v>11</v>
      </c>
      <c r="AB486" s="22">
        <v>1</v>
      </c>
      <c r="AC486" s="22" t="s">
        <v>85</v>
      </c>
      <c r="AD486" s="22" t="s">
        <v>7768</v>
      </c>
      <c r="AE486" s="22" t="s">
        <v>1579</v>
      </c>
      <c r="AF486" s="22" t="s">
        <v>7767</v>
      </c>
      <c r="AG486" s="22" t="s">
        <v>7767</v>
      </c>
    </row>
    <row r="487" spans="1:33">
      <c r="A487" s="23" t="s">
        <v>1623</v>
      </c>
      <c r="B487" s="23" t="s">
        <v>5445</v>
      </c>
      <c r="C487" s="23" t="s">
        <v>1623</v>
      </c>
      <c r="D487" s="23" t="s">
        <v>5444</v>
      </c>
      <c r="E487" s="23" t="s">
        <v>11</v>
      </c>
      <c r="F487" s="23" t="s">
        <v>11</v>
      </c>
      <c r="G487" s="23" t="s">
        <v>1994</v>
      </c>
      <c r="H487" s="23" t="s">
        <v>1995</v>
      </c>
      <c r="I487" s="23" t="s">
        <v>1657</v>
      </c>
      <c r="J487" s="23" t="s">
        <v>1996</v>
      </c>
      <c r="K487" s="23">
        <v>0</v>
      </c>
      <c r="L487" s="23" t="s">
        <v>11</v>
      </c>
      <c r="M487" s="23" t="s">
        <v>11</v>
      </c>
      <c r="N487" s="23" t="s">
        <v>1670</v>
      </c>
      <c r="O487" s="23" t="s">
        <v>11</v>
      </c>
      <c r="P487" s="23" t="s">
        <v>11</v>
      </c>
      <c r="Q487" s="22" t="s">
        <v>5444</v>
      </c>
      <c r="R487" s="22" t="s">
        <v>5444</v>
      </c>
      <c r="S487" s="22" t="s">
        <v>5444</v>
      </c>
      <c r="T487" s="22" t="s">
        <v>11</v>
      </c>
      <c r="U487" s="22" t="s">
        <v>11</v>
      </c>
      <c r="V487" s="22" t="s">
        <v>11</v>
      </c>
      <c r="W487" s="22" t="s">
        <v>11</v>
      </c>
      <c r="X487" s="22" t="s">
        <v>11</v>
      </c>
      <c r="Y487" s="22">
        <v>0</v>
      </c>
      <c r="Z487" s="22">
        <v>0</v>
      </c>
      <c r="AA487" s="22" t="s">
        <v>11</v>
      </c>
      <c r="AB487" s="22">
        <v>1</v>
      </c>
      <c r="AC487" s="22" t="s">
        <v>5444</v>
      </c>
      <c r="AD487" s="22" t="s">
        <v>11</v>
      </c>
      <c r="AE487" s="22" t="s">
        <v>11</v>
      </c>
      <c r="AF487" s="22" t="s">
        <v>7770</v>
      </c>
      <c r="AG487" s="22" t="s">
        <v>7770</v>
      </c>
    </row>
    <row r="488" spans="1:33">
      <c r="A488" s="23" t="s">
        <v>1623</v>
      </c>
      <c r="B488" s="23" t="s">
        <v>459</v>
      </c>
      <c r="C488" s="23" t="s">
        <v>1623</v>
      </c>
      <c r="D488" s="23" t="s">
        <v>5530</v>
      </c>
      <c r="E488" s="23" t="s">
        <v>5532</v>
      </c>
      <c r="F488" s="23" t="s">
        <v>5531</v>
      </c>
      <c r="G488" s="23" t="s">
        <v>1987</v>
      </c>
      <c r="H488" s="23" t="s">
        <v>1988</v>
      </c>
      <c r="I488" s="23" t="s">
        <v>14</v>
      </c>
      <c r="J488" s="23" t="s">
        <v>1989</v>
      </c>
      <c r="K488" s="23">
        <v>0</v>
      </c>
      <c r="L488" s="23" t="s">
        <v>6071</v>
      </c>
      <c r="M488" s="201" t="s">
        <v>11</v>
      </c>
      <c r="N488" s="23" t="s">
        <v>1775</v>
      </c>
      <c r="O488" s="23" t="s">
        <v>11</v>
      </c>
      <c r="P488" s="23" t="s">
        <v>11</v>
      </c>
      <c r="Q488" s="22" t="s">
        <v>1539</v>
      </c>
      <c r="R488" s="22" t="s">
        <v>20</v>
      </c>
      <c r="S488" s="22" t="s">
        <v>5530</v>
      </c>
      <c r="T488" s="22" t="s">
        <v>6334</v>
      </c>
      <c r="U488" s="22" t="s">
        <v>11</v>
      </c>
      <c r="V488" s="22" t="s">
        <v>7765</v>
      </c>
      <c r="W488" s="22" t="s">
        <v>7765</v>
      </c>
      <c r="X488" s="22" t="s">
        <v>11</v>
      </c>
      <c r="Y488" s="22">
        <v>6</v>
      </c>
      <c r="Z488" s="22">
        <v>6</v>
      </c>
      <c r="AA488" s="22" t="s">
        <v>7758</v>
      </c>
      <c r="AB488" s="22">
        <v>1</v>
      </c>
      <c r="AC488" s="22" t="s">
        <v>89</v>
      </c>
      <c r="AD488" s="22" t="s">
        <v>7766</v>
      </c>
      <c r="AE488" s="22" t="s">
        <v>5450</v>
      </c>
      <c r="AF488" s="22" t="s">
        <v>7760</v>
      </c>
      <c r="AG488" s="22" t="s">
        <v>7774</v>
      </c>
    </row>
    <row r="489" spans="1:33">
      <c r="A489" s="23" t="s">
        <v>1623</v>
      </c>
      <c r="B489" s="23" t="s">
        <v>461</v>
      </c>
      <c r="C489" s="23" t="s">
        <v>1623</v>
      </c>
      <c r="D489" s="23" t="s">
        <v>6797</v>
      </c>
      <c r="E489" s="23" t="s">
        <v>5491</v>
      </c>
      <c r="F489" s="23" t="s">
        <v>5515</v>
      </c>
      <c r="G489" s="23" t="s">
        <v>1987</v>
      </c>
      <c r="H489" s="23" t="s">
        <v>1988</v>
      </c>
      <c r="I489" s="23" t="s">
        <v>14</v>
      </c>
      <c r="J489" s="23" t="s">
        <v>1989</v>
      </c>
      <c r="K489" s="23">
        <v>0</v>
      </c>
      <c r="L489" s="23" t="s">
        <v>6072</v>
      </c>
      <c r="M489" s="201" t="s">
        <v>7702</v>
      </c>
      <c r="N489" s="23" t="s">
        <v>1775</v>
      </c>
      <c r="O489" s="23" t="s">
        <v>11</v>
      </c>
      <c r="P489" s="23" t="s">
        <v>11</v>
      </c>
      <c r="Q489" s="22" t="s">
        <v>7762</v>
      </c>
      <c r="R489" s="22" t="s">
        <v>7762</v>
      </c>
      <c r="S489" s="22" t="s">
        <v>6797</v>
      </c>
      <c r="T489" s="22" t="s">
        <v>6334</v>
      </c>
      <c r="U489" s="22" t="s">
        <v>6337</v>
      </c>
      <c r="V489" s="22" t="s">
        <v>7765</v>
      </c>
      <c r="W489" s="22" t="s">
        <v>7765</v>
      </c>
      <c r="X489" s="22" t="s">
        <v>6337</v>
      </c>
      <c r="Y489" s="22">
        <v>6</v>
      </c>
      <c r="Z489" s="22">
        <v>6</v>
      </c>
      <c r="AA489" s="22" t="s">
        <v>7758</v>
      </c>
      <c r="AB489" s="22">
        <v>2</v>
      </c>
      <c r="AC489" s="22" t="s">
        <v>90</v>
      </c>
      <c r="AD489" s="22" t="s">
        <v>7766</v>
      </c>
      <c r="AE489" s="22" t="s">
        <v>5353</v>
      </c>
      <c r="AF489" s="22" t="s">
        <v>7760</v>
      </c>
      <c r="AG489" s="22" t="s">
        <v>7771</v>
      </c>
    </row>
    <row r="490" spans="1:33">
      <c r="A490" s="23" t="s">
        <v>1623</v>
      </c>
      <c r="B490" s="23" t="s">
        <v>452</v>
      </c>
      <c r="C490" s="23" t="s">
        <v>1623</v>
      </c>
      <c r="D490" s="23" t="s">
        <v>5552</v>
      </c>
      <c r="E490" s="23" t="s">
        <v>5372</v>
      </c>
      <c r="F490" s="23" t="s">
        <v>5553</v>
      </c>
      <c r="G490" s="23" t="s">
        <v>1969</v>
      </c>
      <c r="H490" s="23" t="s">
        <v>1970</v>
      </c>
      <c r="I490" s="23" t="s">
        <v>14</v>
      </c>
      <c r="J490" s="23" t="s">
        <v>1971</v>
      </c>
      <c r="K490" s="23">
        <v>0</v>
      </c>
      <c r="L490" s="23" t="s">
        <v>6073</v>
      </c>
      <c r="M490" s="23" t="s">
        <v>11</v>
      </c>
      <c r="N490" s="23" t="s">
        <v>1729</v>
      </c>
      <c r="O490" s="23" t="s">
        <v>11</v>
      </c>
      <c r="P490" s="23" t="s">
        <v>11</v>
      </c>
      <c r="Q490" s="22" t="s">
        <v>1539</v>
      </c>
      <c r="R490" s="22" t="s">
        <v>20</v>
      </c>
      <c r="S490" s="22" t="s">
        <v>5552</v>
      </c>
      <c r="T490" s="22" t="s">
        <v>5569</v>
      </c>
      <c r="U490" s="22" t="s">
        <v>6320</v>
      </c>
      <c r="V490" s="22" t="s">
        <v>6815</v>
      </c>
      <c r="W490" s="22" t="s">
        <v>6320</v>
      </c>
      <c r="X490" s="22" t="s">
        <v>6815</v>
      </c>
      <c r="Y490" s="22">
        <v>3</v>
      </c>
      <c r="Z490" s="22">
        <v>6</v>
      </c>
      <c r="AA490" s="22" t="s">
        <v>11</v>
      </c>
      <c r="AB490" s="22">
        <v>1</v>
      </c>
      <c r="AC490" s="22" t="s">
        <v>91</v>
      </c>
      <c r="AD490" s="22" t="s">
        <v>7768</v>
      </c>
      <c r="AE490" s="22" t="s">
        <v>1579</v>
      </c>
      <c r="AF490" s="22" t="s">
        <v>7760</v>
      </c>
      <c r="AG490" s="22" t="s">
        <v>7761</v>
      </c>
    </row>
    <row r="491" spans="1:33">
      <c r="A491" s="23" t="s">
        <v>1623</v>
      </c>
      <c r="B491" s="23" t="s">
        <v>461</v>
      </c>
      <c r="C491" s="23" t="s">
        <v>1623</v>
      </c>
      <c r="D491" s="23" t="s">
        <v>7017</v>
      </c>
      <c r="E491" s="23" t="s">
        <v>5357</v>
      </c>
      <c r="F491" s="23" t="s">
        <v>7661</v>
      </c>
      <c r="G491" s="23" t="s">
        <v>1959</v>
      </c>
      <c r="H491" s="23" t="s">
        <v>1960</v>
      </c>
      <c r="I491" s="23" t="s">
        <v>16</v>
      </c>
      <c r="J491" s="23" t="s">
        <v>1961</v>
      </c>
      <c r="K491" s="23">
        <v>0</v>
      </c>
      <c r="L491" s="23" t="s">
        <v>6074</v>
      </c>
      <c r="M491" s="205" t="s">
        <v>11</v>
      </c>
      <c r="N491" s="23" t="s">
        <v>1775</v>
      </c>
      <c r="O491" s="23" t="s">
        <v>11</v>
      </c>
      <c r="P491" s="23" t="s">
        <v>11</v>
      </c>
      <c r="Q491" s="22" t="s">
        <v>1539</v>
      </c>
      <c r="R491" s="22" t="s">
        <v>842</v>
      </c>
      <c r="S491" s="22" t="s">
        <v>7017</v>
      </c>
      <c r="T491" s="22" t="s">
        <v>6295</v>
      </c>
      <c r="U491" s="22" t="s">
        <v>2490</v>
      </c>
      <c r="V491" s="22" t="s">
        <v>6296</v>
      </c>
      <c r="W491" s="22" t="s">
        <v>6296</v>
      </c>
      <c r="X491" s="22" t="s">
        <v>2490</v>
      </c>
      <c r="Y491" s="22">
        <v>7</v>
      </c>
      <c r="Z491" s="22">
        <v>7</v>
      </c>
      <c r="AA491" s="22" t="s">
        <v>11</v>
      </c>
      <c r="AB491" s="22">
        <v>1</v>
      </c>
      <c r="AC491" s="22" t="s">
        <v>86</v>
      </c>
      <c r="AD491" s="22" t="s">
        <v>7780</v>
      </c>
      <c r="AE491" s="22" t="s">
        <v>5353</v>
      </c>
      <c r="AF491" s="22" t="s">
        <v>7760</v>
      </c>
      <c r="AG491" s="22" t="s">
        <v>7771</v>
      </c>
    </row>
    <row r="492" spans="1:33">
      <c r="A492" s="23" t="s">
        <v>1623</v>
      </c>
      <c r="B492" s="23" t="s">
        <v>452</v>
      </c>
      <c r="C492" s="23" t="s">
        <v>1623</v>
      </c>
      <c r="D492" s="23" t="s">
        <v>6816</v>
      </c>
      <c r="E492" s="23" t="s">
        <v>5432</v>
      </c>
      <c r="F492" s="23" t="s">
        <v>5598</v>
      </c>
      <c r="G492" s="23" t="s">
        <v>1953</v>
      </c>
      <c r="H492" s="23" t="s">
        <v>1954</v>
      </c>
      <c r="I492" s="23" t="s">
        <v>14</v>
      </c>
      <c r="J492" s="23" t="s">
        <v>1955</v>
      </c>
      <c r="K492" s="23">
        <v>0</v>
      </c>
      <c r="L492" s="23" t="s">
        <v>6075</v>
      </c>
      <c r="M492" s="201" t="s">
        <v>11</v>
      </c>
      <c r="N492" s="23" t="s">
        <v>1651</v>
      </c>
      <c r="O492" s="23" t="s">
        <v>11</v>
      </c>
      <c r="P492" s="23" t="s">
        <v>11</v>
      </c>
      <c r="Q492" s="22" t="s">
        <v>1539</v>
      </c>
      <c r="R492" s="22" t="s">
        <v>21</v>
      </c>
      <c r="S492" s="22" t="s">
        <v>6816</v>
      </c>
      <c r="T492" s="22" t="s">
        <v>6334</v>
      </c>
      <c r="U492" s="22" t="s">
        <v>6299</v>
      </c>
      <c r="V492" s="22" t="s">
        <v>6815</v>
      </c>
      <c r="W492" s="22" t="s">
        <v>6299</v>
      </c>
      <c r="X492" s="22" t="s">
        <v>6815</v>
      </c>
      <c r="Y492" s="22">
        <v>3</v>
      </c>
      <c r="Z492" s="22">
        <v>6</v>
      </c>
      <c r="AA492" s="22" t="s">
        <v>11</v>
      </c>
      <c r="AB492" s="22">
        <v>1</v>
      </c>
      <c r="AC492" s="22" t="s">
        <v>92</v>
      </c>
      <c r="AD492" s="22" t="s">
        <v>7764</v>
      </c>
      <c r="AE492" s="22" t="s">
        <v>1579</v>
      </c>
      <c r="AF492" s="22" t="s">
        <v>7760</v>
      </c>
      <c r="AG492" s="22" t="s">
        <v>7761</v>
      </c>
    </row>
    <row r="493" spans="1:33">
      <c r="A493" s="23" t="s">
        <v>1623</v>
      </c>
      <c r="B493" s="23" t="s">
        <v>452</v>
      </c>
      <c r="C493" s="23" t="s">
        <v>1623</v>
      </c>
      <c r="D493" s="23" t="s">
        <v>6803</v>
      </c>
      <c r="E493" s="23" t="s">
        <v>5377</v>
      </c>
      <c r="F493" s="23" t="s">
        <v>5439</v>
      </c>
      <c r="G493" s="23" t="s">
        <v>1941</v>
      </c>
      <c r="H493" s="23" t="s">
        <v>1942</v>
      </c>
      <c r="I493" s="23" t="s">
        <v>13</v>
      </c>
      <c r="J493" s="23" t="s">
        <v>1943</v>
      </c>
      <c r="K493" s="23">
        <v>0</v>
      </c>
      <c r="L493" s="23" t="s">
        <v>6076</v>
      </c>
      <c r="M493" s="23" t="s">
        <v>11</v>
      </c>
      <c r="N493" s="23" t="s">
        <v>1651</v>
      </c>
      <c r="O493" s="23" t="s">
        <v>11</v>
      </c>
      <c r="P493" s="23" t="s">
        <v>11</v>
      </c>
      <c r="Q493" s="22" t="s">
        <v>1539</v>
      </c>
      <c r="R493" s="22" t="s">
        <v>21</v>
      </c>
      <c r="S493" s="22" t="s">
        <v>6803</v>
      </c>
      <c r="T493" s="22" t="s">
        <v>5569</v>
      </c>
      <c r="U493" s="22" t="s">
        <v>6320</v>
      </c>
      <c r="V493" s="22" t="s">
        <v>7765</v>
      </c>
      <c r="W493" s="22" t="s">
        <v>7765</v>
      </c>
      <c r="X493" s="22" t="s">
        <v>6320</v>
      </c>
      <c r="Y493" s="22">
        <v>6</v>
      </c>
      <c r="Z493" s="22">
        <v>6</v>
      </c>
      <c r="AA493" s="22" t="s">
        <v>11</v>
      </c>
      <c r="AB493" s="22">
        <v>1</v>
      </c>
      <c r="AC493" s="22" t="s">
        <v>96</v>
      </c>
      <c r="AD493" s="22" t="s">
        <v>7759</v>
      </c>
      <c r="AE493" s="22" t="s">
        <v>1579</v>
      </c>
      <c r="AF493" s="22" t="s">
        <v>7760</v>
      </c>
      <c r="AG493" s="22" t="s">
        <v>7761</v>
      </c>
    </row>
    <row r="494" spans="1:33">
      <c r="A494" s="23" t="s">
        <v>1623</v>
      </c>
      <c r="B494" s="23" t="s">
        <v>461</v>
      </c>
      <c r="C494" s="23" t="s">
        <v>1623</v>
      </c>
      <c r="D494" s="23" t="s">
        <v>6797</v>
      </c>
      <c r="E494" s="23" t="s">
        <v>5491</v>
      </c>
      <c r="F494" s="23" t="s">
        <v>5515</v>
      </c>
      <c r="G494" s="23" t="s">
        <v>1927</v>
      </c>
      <c r="H494" s="23" t="s">
        <v>1928</v>
      </c>
      <c r="I494" s="23" t="s">
        <v>14</v>
      </c>
      <c r="J494" s="23" t="s">
        <v>1929</v>
      </c>
      <c r="K494" s="23">
        <v>0</v>
      </c>
      <c r="L494" s="23" t="s">
        <v>6624</v>
      </c>
      <c r="M494" s="201" t="s">
        <v>11</v>
      </c>
      <c r="N494" s="23" t="s">
        <v>1729</v>
      </c>
      <c r="O494" s="23" t="s">
        <v>11</v>
      </c>
      <c r="P494" s="23" t="s">
        <v>11</v>
      </c>
      <c r="Q494" s="22" t="s">
        <v>1539</v>
      </c>
      <c r="R494" s="22" t="s">
        <v>20</v>
      </c>
      <c r="S494" s="22" t="s">
        <v>6797</v>
      </c>
      <c r="T494" s="22" t="s">
        <v>6334</v>
      </c>
      <c r="U494" s="22" t="s">
        <v>6337</v>
      </c>
      <c r="V494" s="22" t="s">
        <v>7765</v>
      </c>
      <c r="W494" s="22" t="s">
        <v>7765</v>
      </c>
      <c r="X494" s="22" t="s">
        <v>6337</v>
      </c>
      <c r="Y494" s="22">
        <v>6</v>
      </c>
      <c r="Z494" s="22">
        <v>6</v>
      </c>
      <c r="AA494" s="22" t="s">
        <v>11</v>
      </c>
      <c r="AB494" s="22">
        <v>1</v>
      </c>
      <c r="AC494" s="22" t="s">
        <v>90</v>
      </c>
      <c r="AD494" s="22" t="s">
        <v>7766</v>
      </c>
      <c r="AE494" s="22" t="s">
        <v>5353</v>
      </c>
      <c r="AF494" s="22" t="s">
        <v>7760</v>
      </c>
      <c r="AG494" s="22" t="s">
        <v>7771</v>
      </c>
    </row>
    <row r="495" spans="1:33">
      <c r="A495" s="23" t="s">
        <v>1623</v>
      </c>
      <c r="B495" s="23" t="s">
        <v>5471</v>
      </c>
      <c r="C495" s="23" t="s">
        <v>1623</v>
      </c>
      <c r="D495" s="23" t="s">
        <v>5502</v>
      </c>
      <c r="E495" s="23" t="s">
        <v>11</v>
      </c>
      <c r="F495" s="23" t="s">
        <v>11</v>
      </c>
      <c r="G495" s="23" t="s">
        <v>1923</v>
      </c>
      <c r="H495" s="23" t="s">
        <v>1924</v>
      </c>
      <c r="I495" s="23" t="s">
        <v>16</v>
      </c>
      <c r="J495" s="23" t="s">
        <v>1925</v>
      </c>
      <c r="K495" s="23">
        <v>0</v>
      </c>
      <c r="L495" s="23" t="s">
        <v>6077</v>
      </c>
      <c r="M495" s="23" t="s">
        <v>7701</v>
      </c>
      <c r="N495" s="23" t="s">
        <v>1651</v>
      </c>
      <c r="O495" s="23" t="s">
        <v>11</v>
      </c>
      <c r="P495" s="23" t="s">
        <v>11</v>
      </c>
      <c r="Q495" s="22" t="s">
        <v>7762</v>
      </c>
      <c r="R495" s="22" t="s">
        <v>7762</v>
      </c>
      <c r="S495" s="22" t="s">
        <v>5502</v>
      </c>
      <c r="T495" s="22" t="s">
        <v>11</v>
      </c>
      <c r="U495" s="22" t="s">
        <v>11</v>
      </c>
      <c r="V495" s="22" t="s">
        <v>11</v>
      </c>
      <c r="W495" s="22" t="s">
        <v>11</v>
      </c>
      <c r="X495" s="22" t="s">
        <v>11</v>
      </c>
      <c r="Y495" s="22">
        <v>0</v>
      </c>
      <c r="Z495" s="22">
        <v>0</v>
      </c>
      <c r="AA495" s="22" t="s">
        <v>7758</v>
      </c>
      <c r="AB495" s="22">
        <v>1</v>
      </c>
      <c r="AC495" s="22" t="s">
        <v>7782</v>
      </c>
      <c r="AD495" s="22" t="s">
        <v>11</v>
      </c>
      <c r="AE495" s="22" t="s">
        <v>11</v>
      </c>
      <c r="AF495" s="22" t="s">
        <v>7760</v>
      </c>
      <c r="AG495" s="22" t="s">
        <v>7779</v>
      </c>
    </row>
    <row r="496" spans="1:33">
      <c r="A496" s="23" t="s">
        <v>1623</v>
      </c>
      <c r="B496" s="23" t="s">
        <v>461</v>
      </c>
      <c r="C496" s="23" t="s">
        <v>1623</v>
      </c>
      <c r="D496" s="23" t="s">
        <v>5539</v>
      </c>
      <c r="E496" s="23" t="s">
        <v>5541</v>
      </c>
      <c r="F496" s="23" t="s">
        <v>5540</v>
      </c>
      <c r="G496" s="23" t="s">
        <v>1923</v>
      </c>
      <c r="H496" s="23" t="s">
        <v>1924</v>
      </c>
      <c r="I496" s="23" t="s">
        <v>16</v>
      </c>
      <c r="J496" s="23" t="s">
        <v>1925</v>
      </c>
      <c r="K496" s="23">
        <v>0</v>
      </c>
      <c r="L496" s="23" t="s">
        <v>6078</v>
      </c>
      <c r="M496" s="201" t="s">
        <v>11</v>
      </c>
      <c r="N496" s="23" t="s">
        <v>1651</v>
      </c>
      <c r="O496" s="23" t="s">
        <v>11</v>
      </c>
      <c r="P496" s="23" t="s">
        <v>11</v>
      </c>
      <c r="Q496" s="22" t="s">
        <v>1539</v>
      </c>
      <c r="R496" s="22" t="s">
        <v>842</v>
      </c>
      <c r="S496" s="22" t="s">
        <v>5539</v>
      </c>
      <c r="T496" s="22" t="s">
        <v>2490</v>
      </c>
      <c r="U496" s="22" t="s">
        <v>7772</v>
      </c>
      <c r="V496" s="22" t="s">
        <v>6352</v>
      </c>
      <c r="W496" s="22" t="s">
        <v>7772</v>
      </c>
      <c r="X496" s="22" t="s">
        <v>6352</v>
      </c>
      <c r="Y496" s="22">
        <v>3</v>
      </c>
      <c r="Z496" s="22">
        <v>6</v>
      </c>
      <c r="AA496" s="22" t="s">
        <v>7758</v>
      </c>
      <c r="AB496" s="22">
        <v>2</v>
      </c>
      <c r="AC496" s="22" t="s">
        <v>82</v>
      </c>
      <c r="AD496" s="22" t="s">
        <v>7773</v>
      </c>
      <c r="AE496" s="22" t="s">
        <v>5353</v>
      </c>
      <c r="AF496" s="22" t="s">
        <v>7760</v>
      </c>
      <c r="AG496" s="22" t="s">
        <v>7771</v>
      </c>
    </row>
    <row r="497" spans="1:33">
      <c r="A497" s="23" t="s">
        <v>1623</v>
      </c>
      <c r="B497" s="23" t="s">
        <v>461</v>
      </c>
      <c r="C497" s="23" t="s">
        <v>1623</v>
      </c>
      <c r="D497" s="23" t="s">
        <v>6797</v>
      </c>
      <c r="E497" s="23" t="s">
        <v>5491</v>
      </c>
      <c r="F497" s="23" t="s">
        <v>5515</v>
      </c>
      <c r="G497" s="23" t="s">
        <v>1919</v>
      </c>
      <c r="H497" s="23" t="s">
        <v>1920</v>
      </c>
      <c r="I497" s="23" t="s">
        <v>12</v>
      </c>
      <c r="J497" s="23" t="s">
        <v>1921</v>
      </c>
      <c r="K497" s="23">
        <v>0</v>
      </c>
      <c r="L497" s="23" t="s">
        <v>6079</v>
      </c>
      <c r="M497" s="23" t="s">
        <v>11</v>
      </c>
      <c r="N497" s="23" t="s">
        <v>1574</v>
      </c>
      <c r="O497" s="23" t="s">
        <v>11</v>
      </c>
      <c r="P497" s="23" t="s">
        <v>11</v>
      </c>
      <c r="Q497" s="22" t="s">
        <v>1539</v>
      </c>
      <c r="R497" s="22" t="s">
        <v>20</v>
      </c>
      <c r="S497" s="22" t="s">
        <v>6797</v>
      </c>
      <c r="T497" s="22" t="s">
        <v>6334</v>
      </c>
      <c r="U497" s="22" t="s">
        <v>6337</v>
      </c>
      <c r="V497" s="22" t="s">
        <v>7765</v>
      </c>
      <c r="W497" s="22" t="s">
        <v>7765</v>
      </c>
      <c r="X497" s="22" t="s">
        <v>6337</v>
      </c>
      <c r="Y497" s="22">
        <v>6</v>
      </c>
      <c r="Z497" s="22">
        <v>6</v>
      </c>
      <c r="AA497" s="22" t="s">
        <v>11</v>
      </c>
      <c r="AB497" s="22">
        <v>1</v>
      </c>
      <c r="AC497" s="22" t="s">
        <v>90</v>
      </c>
      <c r="AD497" s="22" t="s">
        <v>7766</v>
      </c>
      <c r="AE497" s="22" t="s">
        <v>5353</v>
      </c>
      <c r="AF497" s="22" t="s">
        <v>7760</v>
      </c>
      <c r="AG497" s="22" t="s">
        <v>7771</v>
      </c>
    </row>
    <row r="498" spans="1:33">
      <c r="A498" s="23" t="s">
        <v>1623</v>
      </c>
      <c r="B498" s="23" t="s">
        <v>5445</v>
      </c>
      <c r="C498" s="23" t="s">
        <v>1623</v>
      </c>
      <c r="D498" s="23" t="s">
        <v>5444</v>
      </c>
      <c r="E498" s="23" t="s">
        <v>11</v>
      </c>
      <c r="F498" s="23" t="s">
        <v>11</v>
      </c>
      <c r="G498" s="23" t="s">
        <v>1916</v>
      </c>
      <c r="H498" s="23" t="s">
        <v>1917</v>
      </c>
      <c r="I498" s="23" t="s">
        <v>1657</v>
      </c>
      <c r="J498" s="23" t="s">
        <v>1918</v>
      </c>
      <c r="K498" s="23">
        <v>0</v>
      </c>
      <c r="L498" s="23" t="s">
        <v>11</v>
      </c>
      <c r="M498" s="23" t="s">
        <v>11</v>
      </c>
      <c r="N498" s="23" t="s">
        <v>1729</v>
      </c>
      <c r="O498" s="23" t="s">
        <v>11</v>
      </c>
      <c r="P498" s="23" t="s">
        <v>11</v>
      </c>
      <c r="Q498" s="22" t="s">
        <v>5444</v>
      </c>
      <c r="R498" s="22" t="s">
        <v>5444</v>
      </c>
      <c r="S498" s="22" t="s">
        <v>5444</v>
      </c>
      <c r="T498" s="22" t="s">
        <v>11</v>
      </c>
      <c r="U498" s="22" t="s">
        <v>11</v>
      </c>
      <c r="V498" s="22" t="s">
        <v>11</v>
      </c>
      <c r="W498" s="22" t="s">
        <v>11</v>
      </c>
      <c r="X498" s="22" t="s">
        <v>11</v>
      </c>
      <c r="Y498" s="22">
        <v>0</v>
      </c>
      <c r="Z498" s="22">
        <v>0</v>
      </c>
      <c r="AA498" s="22" t="s">
        <v>11</v>
      </c>
      <c r="AB498" s="22">
        <v>1</v>
      </c>
      <c r="AC498" s="22" t="s">
        <v>5444</v>
      </c>
      <c r="AD498" s="22" t="s">
        <v>11</v>
      </c>
      <c r="AE498" s="22" t="s">
        <v>11</v>
      </c>
      <c r="AF498" s="22" t="s">
        <v>7770</v>
      </c>
      <c r="AG498" s="22" t="s">
        <v>7770</v>
      </c>
    </row>
    <row r="499" spans="1:33">
      <c r="A499" s="23" t="s">
        <v>1623</v>
      </c>
      <c r="B499" s="23" t="s">
        <v>452</v>
      </c>
      <c r="C499" s="23" t="s">
        <v>1623</v>
      </c>
      <c r="D499" s="23" t="s">
        <v>6980</v>
      </c>
      <c r="E499" s="23" t="s">
        <v>5432</v>
      </c>
      <c r="F499" s="23" t="s">
        <v>5553</v>
      </c>
      <c r="G499" s="23" t="s">
        <v>1913</v>
      </c>
      <c r="H499" s="23" t="s">
        <v>1914</v>
      </c>
      <c r="I499" s="23" t="s">
        <v>16</v>
      </c>
      <c r="J499" s="23" t="s">
        <v>1915</v>
      </c>
      <c r="K499" s="23">
        <v>0</v>
      </c>
      <c r="L499" s="23" t="s">
        <v>6080</v>
      </c>
      <c r="M499" s="201" t="s">
        <v>11</v>
      </c>
      <c r="N499" s="23" t="s">
        <v>1729</v>
      </c>
      <c r="O499" s="23" t="s">
        <v>11</v>
      </c>
      <c r="P499" s="23" t="s">
        <v>11</v>
      </c>
      <c r="Q499" s="22" t="s">
        <v>1539</v>
      </c>
      <c r="R499" s="22" t="s">
        <v>20</v>
      </c>
      <c r="S499" s="22" t="s">
        <v>6980</v>
      </c>
      <c r="T499" s="22" t="s">
        <v>5569</v>
      </c>
      <c r="U499" s="22" t="s">
        <v>6320</v>
      </c>
      <c r="V499" s="22" t="s">
        <v>6815</v>
      </c>
      <c r="W499" s="22" t="s">
        <v>6320</v>
      </c>
      <c r="X499" s="22" t="s">
        <v>6815</v>
      </c>
      <c r="Y499" s="22">
        <v>3</v>
      </c>
      <c r="Z499" s="22">
        <v>6</v>
      </c>
      <c r="AA499" s="22" t="s">
        <v>11</v>
      </c>
      <c r="AB499" s="22">
        <v>1</v>
      </c>
      <c r="AC499" s="22" t="s">
        <v>90</v>
      </c>
      <c r="AD499" s="22" t="s">
        <v>7764</v>
      </c>
      <c r="AE499" s="22" t="s">
        <v>1579</v>
      </c>
      <c r="AF499" s="22" t="s">
        <v>7760</v>
      </c>
      <c r="AG499" s="22" t="s">
        <v>7761</v>
      </c>
    </row>
    <row r="500" spans="1:33">
      <c r="A500" s="23" t="s">
        <v>1623</v>
      </c>
      <c r="B500" s="23" t="s">
        <v>461</v>
      </c>
      <c r="C500" s="23" t="s">
        <v>1623</v>
      </c>
      <c r="D500" s="23" t="s">
        <v>5526</v>
      </c>
      <c r="E500" s="23" t="s">
        <v>5491</v>
      </c>
      <c r="F500" s="23" t="s">
        <v>5439</v>
      </c>
      <c r="G500" s="23" t="s">
        <v>1904</v>
      </c>
      <c r="H500" s="23" t="s">
        <v>1905</v>
      </c>
      <c r="I500" s="23" t="s">
        <v>12</v>
      </c>
      <c r="J500" s="23" t="s">
        <v>1906</v>
      </c>
      <c r="K500" s="23">
        <v>0</v>
      </c>
      <c r="L500" s="23" t="s">
        <v>6082</v>
      </c>
      <c r="M500" s="201" t="s">
        <v>11</v>
      </c>
      <c r="N500" s="23" t="s">
        <v>1729</v>
      </c>
      <c r="O500" s="23" t="s">
        <v>11</v>
      </c>
      <c r="P500" s="23" t="s">
        <v>11</v>
      </c>
      <c r="Q500" s="22" t="s">
        <v>1539</v>
      </c>
      <c r="R500" s="22" t="s">
        <v>20</v>
      </c>
      <c r="S500" s="22" t="s">
        <v>5526</v>
      </c>
      <c r="T500" s="22" t="s">
        <v>5569</v>
      </c>
      <c r="U500" s="22" t="s">
        <v>6320</v>
      </c>
      <c r="V500" s="22" t="s">
        <v>7765</v>
      </c>
      <c r="W500" s="22" t="s">
        <v>7765</v>
      </c>
      <c r="X500" s="22" t="s">
        <v>6320</v>
      </c>
      <c r="Y500" s="22">
        <v>6</v>
      </c>
      <c r="Z500" s="22">
        <v>6</v>
      </c>
      <c r="AA500" s="22" t="s">
        <v>7758</v>
      </c>
      <c r="AB500" s="22">
        <v>1</v>
      </c>
      <c r="AC500" s="22" t="s">
        <v>91</v>
      </c>
      <c r="AD500" s="22" t="s">
        <v>7766</v>
      </c>
      <c r="AE500" s="22" t="s">
        <v>5353</v>
      </c>
      <c r="AF500" s="22" t="s">
        <v>7760</v>
      </c>
      <c r="AG500" s="22" t="s">
        <v>7771</v>
      </c>
    </row>
    <row r="501" spans="1:33">
      <c r="A501" s="23" t="s">
        <v>1623</v>
      </c>
      <c r="B501" s="23" t="s">
        <v>1175</v>
      </c>
      <c r="C501" s="23" t="s">
        <v>1623</v>
      </c>
      <c r="D501" s="23" t="s">
        <v>5528</v>
      </c>
      <c r="E501" s="23" t="s">
        <v>5466</v>
      </c>
      <c r="F501" s="23" t="s">
        <v>5529</v>
      </c>
      <c r="G501" s="23" t="s">
        <v>1904</v>
      </c>
      <c r="H501" s="23" t="s">
        <v>1905</v>
      </c>
      <c r="I501" s="23" t="s">
        <v>12</v>
      </c>
      <c r="J501" s="23" t="s">
        <v>1906</v>
      </c>
      <c r="K501" s="23">
        <v>0</v>
      </c>
      <c r="L501" s="23" t="s">
        <v>6081</v>
      </c>
      <c r="M501" s="201"/>
      <c r="N501" s="23" t="s">
        <v>1729</v>
      </c>
      <c r="O501" s="23" t="s">
        <v>11</v>
      </c>
      <c r="P501" s="23" t="s">
        <v>11</v>
      </c>
      <c r="Q501" s="22" t="s">
        <v>1539</v>
      </c>
      <c r="R501" s="22" t="s">
        <v>21</v>
      </c>
      <c r="S501" s="22" t="s">
        <v>5528</v>
      </c>
      <c r="T501" s="22" t="s">
        <v>6320</v>
      </c>
      <c r="U501" s="22" t="s">
        <v>7781</v>
      </c>
      <c r="V501" s="22" t="s">
        <v>7765</v>
      </c>
      <c r="W501" s="22" t="s">
        <v>7765</v>
      </c>
      <c r="X501" s="22" t="s">
        <v>7781</v>
      </c>
      <c r="Y501" s="22">
        <v>6</v>
      </c>
      <c r="Z501" s="22">
        <v>6</v>
      </c>
      <c r="AA501" s="22" t="s">
        <v>7758</v>
      </c>
      <c r="AB501" s="22">
        <v>2</v>
      </c>
      <c r="AC501" s="22" t="s">
        <v>94</v>
      </c>
      <c r="AD501" s="22" t="s">
        <v>7766</v>
      </c>
      <c r="AE501" s="22" t="s">
        <v>1579</v>
      </c>
      <c r="AF501" s="22" t="s">
        <v>7760</v>
      </c>
      <c r="AG501" s="22" t="s">
        <v>889</v>
      </c>
    </row>
    <row r="502" spans="1:33">
      <c r="A502" s="23" t="s">
        <v>1623</v>
      </c>
      <c r="B502" s="23" t="s">
        <v>461</v>
      </c>
      <c r="C502" s="23" t="s">
        <v>1623</v>
      </c>
      <c r="D502" s="23" t="s">
        <v>5538</v>
      </c>
      <c r="E502" s="23" t="s">
        <v>5491</v>
      </c>
      <c r="F502" s="23" t="s">
        <v>5394</v>
      </c>
      <c r="G502" s="23" t="s">
        <v>1901</v>
      </c>
      <c r="H502" s="23" t="s">
        <v>1902</v>
      </c>
      <c r="I502" s="23" t="s">
        <v>10</v>
      </c>
      <c r="J502" s="23" t="s">
        <v>1903</v>
      </c>
      <c r="K502" s="23">
        <v>0</v>
      </c>
      <c r="L502" s="23" t="s">
        <v>6083</v>
      </c>
      <c r="M502" s="23" t="s">
        <v>11</v>
      </c>
      <c r="N502" s="23" t="s">
        <v>1633</v>
      </c>
      <c r="O502" s="23" t="s">
        <v>11</v>
      </c>
      <c r="P502" s="23" t="s">
        <v>11</v>
      </c>
      <c r="Q502" s="22" t="s">
        <v>1539</v>
      </c>
      <c r="R502" s="22" t="s">
        <v>20</v>
      </c>
      <c r="S502" s="22" t="s">
        <v>5538</v>
      </c>
      <c r="T502" s="22" t="s">
        <v>6331</v>
      </c>
      <c r="U502" s="22" t="s">
        <v>2490</v>
      </c>
      <c r="V502" s="22" t="s">
        <v>6296</v>
      </c>
      <c r="W502" s="22" t="s">
        <v>2490</v>
      </c>
      <c r="X502" s="22" t="s">
        <v>6296</v>
      </c>
      <c r="Y502" s="22">
        <v>3</v>
      </c>
      <c r="Z502" s="22">
        <v>6</v>
      </c>
      <c r="AA502" s="22" t="s">
        <v>11</v>
      </c>
      <c r="AB502" s="22">
        <v>1</v>
      </c>
      <c r="AC502" s="22" t="s">
        <v>87</v>
      </c>
      <c r="AD502" s="22" t="s">
        <v>7766</v>
      </c>
      <c r="AE502" s="22" t="s">
        <v>5353</v>
      </c>
      <c r="AF502" s="22" t="s">
        <v>7760</v>
      </c>
      <c r="AG502" s="22" t="s">
        <v>7771</v>
      </c>
    </row>
    <row r="503" spans="1:33">
      <c r="A503" s="23" t="s">
        <v>1623</v>
      </c>
      <c r="B503" s="23" t="s">
        <v>452</v>
      </c>
      <c r="C503" s="23" t="s">
        <v>1623</v>
      </c>
      <c r="D503" s="23" t="s">
        <v>6804</v>
      </c>
      <c r="E503" s="23" t="s">
        <v>5377</v>
      </c>
      <c r="F503" s="23" t="s">
        <v>5515</v>
      </c>
      <c r="G503" s="23" t="s">
        <v>1892</v>
      </c>
      <c r="H503" s="23" t="s">
        <v>1893</v>
      </c>
      <c r="I503" s="23" t="s">
        <v>14</v>
      </c>
      <c r="J503" s="23" t="s">
        <v>1894</v>
      </c>
      <c r="K503" s="23">
        <v>0</v>
      </c>
      <c r="L503" s="23" t="s">
        <v>6084</v>
      </c>
      <c r="M503" s="23" t="s">
        <v>11</v>
      </c>
      <c r="N503" s="23" t="s">
        <v>1895</v>
      </c>
      <c r="O503" s="23" t="s">
        <v>11</v>
      </c>
      <c r="P503" s="23" t="s">
        <v>11</v>
      </c>
      <c r="Q503" s="22" t="s">
        <v>1539</v>
      </c>
      <c r="R503" s="22" t="s">
        <v>21</v>
      </c>
      <c r="S503" s="22" t="s">
        <v>6804</v>
      </c>
      <c r="T503" s="22" t="s">
        <v>6334</v>
      </c>
      <c r="U503" s="22" t="s">
        <v>6337</v>
      </c>
      <c r="V503" s="22" t="s">
        <v>7765</v>
      </c>
      <c r="W503" s="22" t="s">
        <v>7765</v>
      </c>
      <c r="X503" s="22" t="s">
        <v>6337</v>
      </c>
      <c r="Y503" s="22">
        <v>6</v>
      </c>
      <c r="Z503" s="22">
        <v>6</v>
      </c>
      <c r="AA503" s="22" t="s">
        <v>11</v>
      </c>
      <c r="AB503" s="22">
        <v>1</v>
      </c>
      <c r="AC503" s="22" t="s">
        <v>92</v>
      </c>
      <c r="AD503" s="22" t="s">
        <v>7759</v>
      </c>
      <c r="AE503" s="22" t="s">
        <v>1579</v>
      </c>
      <c r="AF503" s="22" t="s">
        <v>7760</v>
      </c>
      <c r="AG503" s="22" t="s">
        <v>7761</v>
      </c>
    </row>
    <row r="504" spans="1:33">
      <c r="A504" s="23" t="s">
        <v>1623</v>
      </c>
      <c r="B504" s="23" t="s">
        <v>452</v>
      </c>
      <c r="C504" s="23" t="s">
        <v>1623</v>
      </c>
      <c r="D504" s="23" t="s">
        <v>5402</v>
      </c>
      <c r="E504" s="23" t="s">
        <v>5367</v>
      </c>
      <c r="F504" s="23" t="s">
        <v>5403</v>
      </c>
      <c r="G504" s="23" t="s">
        <v>1884</v>
      </c>
      <c r="H504" s="23" t="s">
        <v>1885</v>
      </c>
      <c r="I504" s="23" t="s">
        <v>16</v>
      </c>
      <c r="J504" s="23" t="s">
        <v>1886</v>
      </c>
      <c r="K504" s="23">
        <v>0</v>
      </c>
      <c r="L504" s="23" t="s">
        <v>6085</v>
      </c>
      <c r="M504" s="201" t="s">
        <v>11</v>
      </c>
      <c r="N504" s="23" t="s">
        <v>1775</v>
      </c>
      <c r="O504" s="23" t="s">
        <v>11</v>
      </c>
      <c r="P504" s="23" t="s">
        <v>11</v>
      </c>
      <c r="Q504" s="22" t="s">
        <v>1539</v>
      </c>
      <c r="R504" s="22" t="s">
        <v>842</v>
      </c>
      <c r="S504" s="22" t="s">
        <v>5402</v>
      </c>
      <c r="T504" s="22" t="s">
        <v>5579</v>
      </c>
      <c r="U504" s="22" t="s">
        <v>6295</v>
      </c>
      <c r="V504" s="22" t="s">
        <v>6296</v>
      </c>
      <c r="W504" s="22" t="s">
        <v>6296</v>
      </c>
      <c r="X504" s="22" t="s">
        <v>6295</v>
      </c>
      <c r="Y504" s="22">
        <v>7</v>
      </c>
      <c r="Z504" s="22">
        <v>7</v>
      </c>
      <c r="AA504" s="22" t="s">
        <v>11</v>
      </c>
      <c r="AB504" s="22">
        <v>1</v>
      </c>
      <c r="AC504" s="22" t="s">
        <v>65</v>
      </c>
      <c r="AD504" s="22" t="s">
        <v>7764</v>
      </c>
      <c r="AE504" s="22" t="s">
        <v>1579</v>
      </c>
      <c r="AF504" s="22" t="s">
        <v>7760</v>
      </c>
      <c r="AG504" s="22" t="s">
        <v>7761</v>
      </c>
    </row>
    <row r="505" spans="1:33">
      <c r="A505" s="23" t="s">
        <v>1623</v>
      </c>
      <c r="B505" s="23" t="s">
        <v>461</v>
      </c>
      <c r="C505" s="23" t="s">
        <v>1623</v>
      </c>
      <c r="D505" s="23" t="s">
        <v>6797</v>
      </c>
      <c r="E505" s="23" t="s">
        <v>5491</v>
      </c>
      <c r="F505" s="23" t="s">
        <v>5515</v>
      </c>
      <c r="G505" s="23" t="s">
        <v>1881</v>
      </c>
      <c r="H505" s="23" t="s">
        <v>1882</v>
      </c>
      <c r="I505" s="23" t="s">
        <v>14</v>
      </c>
      <c r="J505" s="23" t="s">
        <v>1883</v>
      </c>
      <c r="K505" s="23">
        <v>0</v>
      </c>
      <c r="L505" s="23" t="s">
        <v>6086</v>
      </c>
      <c r="M505" s="23" t="s">
        <v>11</v>
      </c>
      <c r="N505" s="23" t="s">
        <v>1633</v>
      </c>
      <c r="O505" s="23" t="s">
        <v>11</v>
      </c>
      <c r="P505" s="23" t="s">
        <v>11</v>
      </c>
      <c r="Q505" s="22" t="s">
        <v>1539</v>
      </c>
      <c r="R505" s="22" t="s">
        <v>20</v>
      </c>
      <c r="S505" s="22" t="s">
        <v>6797</v>
      </c>
      <c r="T505" s="22" t="s">
        <v>6334</v>
      </c>
      <c r="U505" s="22" t="s">
        <v>6337</v>
      </c>
      <c r="V505" s="22" t="s">
        <v>7765</v>
      </c>
      <c r="W505" s="22" t="s">
        <v>7765</v>
      </c>
      <c r="X505" s="22" t="s">
        <v>6337</v>
      </c>
      <c r="Y505" s="22">
        <v>6</v>
      </c>
      <c r="Z505" s="22">
        <v>6</v>
      </c>
      <c r="AA505" s="22" t="s">
        <v>11</v>
      </c>
      <c r="AB505" s="22">
        <v>1</v>
      </c>
      <c r="AC505" s="22" t="s">
        <v>90</v>
      </c>
      <c r="AD505" s="22" t="s">
        <v>7766</v>
      </c>
      <c r="AE505" s="22" t="s">
        <v>5353</v>
      </c>
      <c r="AF505" s="22" t="s">
        <v>7760</v>
      </c>
      <c r="AG505" s="22" t="s">
        <v>7771</v>
      </c>
    </row>
    <row r="506" spans="1:33">
      <c r="A506" s="23" t="s">
        <v>1623</v>
      </c>
      <c r="B506" s="23" t="s">
        <v>461</v>
      </c>
      <c r="C506" s="23" t="s">
        <v>1623</v>
      </c>
      <c r="D506" s="23" t="s">
        <v>5524</v>
      </c>
      <c r="E506" s="23" t="s">
        <v>5491</v>
      </c>
      <c r="F506" s="23" t="s">
        <v>5525</v>
      </c>
      <c r="G506" s="23" t="s">
        <v>1878</v>
      </c>
      <c r="H506" s="23" t="s">
        <v>1879</v>
      </c>
      <c r="I506" s="23" t="s">
        <v>10</v>
      </c>
      <c r="J506" s="23" t="s">
        <v>1880</v>
      </c>
      <c r="K506" s="23">
        <v>0</v>
      </c>
      <c r="L506" s="23" t="s">
        <v>6087</v>
      </c>
      <c r="M506" s="23" t="s">
        <v>11</v>
      </c>
      <c r="N506" s="23" t="s">
        <v>1651</v>
      </c>
      <c r="O506" s="23" t="s">
        <v>11</v>
      </c>
      <c r="P506" s="23" t="s">
        <v>11</v>
      </c>
      <c r="Q506" s="22" t="s">
        <v>1539</v>
      </c>
      <c r="R506" s="22" t="s">
        <v>20</v>
      </c>
      <c r="S506" s="22" t="s">
        <v>5524</v>
      </c>
      <c r="T506" s="22" t="s">
        <v>6334</v>
      </c>
      <c r="U506" s="22" t="s">
        <v>5569</v>
      </c>
      <c r="V506" s="22" t="s">
        <v>7765</v>
      </c>
      <c r="W506" s="22" t="s">
        <v>7765</v>
      </c>
      <c r="X506" s="22" t="s">
        <v>5569</v>
      </c>
      <c r="Y506" s="22">
        <v>6</v>
      </c>
      <c r="Z506" s="22">
        <v>6</v>
      </c>
      <c r="AA506" s="22" t="s">
        <v>11</v>
      </c>
      <c r="AB506" s="22">
        <v>1</v>
      </c>
      <c r="AC506" s="22" t="s">
        <v>89</v>
      </c>
      <c r="AD506" s="22" t="s">
        <v>7766</v>
      </c>
      <c r="AE506" s="22" t="s">
        <v>5353</v>
      </c>
      <c r="AF506" s="22" t="s">
        <v>7760</v>
      </c>
      <c r="AG506" s="22" t="s">
        <v>7771</v>
      </c>
    </row>
    <row r="507" spans="1:33">
      <c r="A507" s="23" t="s">
        <v>1623</v>
      </c>
      <c r="B507" s="23" t="s">
        <v>452</v>
      </c>
      <c r="C507" s="23" t="s">
        <v>1623</v>
      </c>
      <c r="D507" s="23" t="s">
        <v>5552</v>
      </c>
      <c r="E507" s="23" t="s">
        <v>5372</v>
      </c>
      <c r="F507" s="23" t="s">
        <v>5553</v>
      </c>
      <c r="G507" s="23" t="s">
        <v>1874</v>
      </c>
      <c r="H507" s="23" t="s">
        <v>1875</v>
      </c>
      <c r="I507" s="23" t="s">
        <v>12</v>
      </c>
      <c r="J507" s="23" t="s">
        <v>1876</v>
      </c>
      <c r="K507" s="23">
        <v>0</v>
      </c>
      <c r="L507" s="23" t="s">
        <v>6088</v>
      </c>
      <c r="M507" s="23" t="s">
        <v>11</v>
      </c>
      <c r="N507" s="23" t="s">
        <v>1877</v>
      </c>
      <c r="O507" s="23" t="s">
        <v>11</v>
      </c>
      <c r="P507" s="23" t="s">
        <v>11</v>
      </c>
      <c r="Q507" s="22" t="s">
        <v>1539</v>
      </c>
      <c r="R507" s="22" t="s">
        <v>20</v>
      </c>
      <c r="S507" s="22" t="s">
        <v>5552</v>
      </c>
      <c r="T507" s="22" t="s">
        <v>5569</v>
      </c>
      <c r="U507" s="22" t="s">
        <v>6320</v>
      </c>
      <c r="V507" s="22" t="s">
        <v>6815</v>
      </c>
      <c r="W507" s="22" t="s">
        <v>6320</v>
      </c>
      <c r="X507" s="22" t="s">
        <v>6815</v>
      </c>
      <c r="Y507" s="22">
        <v>3</v>
      </c>
      <c r="Z507" s="22">
        <v>6</v>
      </c>
      <c r="AA507" s="22" t="s">
        <v>11</v>
      </c>
      <c r="AB507" s="22">
        <v>1</v>
      </c>
      <c r="AC507" s="22" t="s">
        <v>91</v>
      </c>
      <c r="AD507" s="22" t="s">
        <v>7768</v>
      </c>
      <c r="AE507" s="22" t="s">
        <v>1579</v>
      </c>
      <c r="AF507" s="22" t="s">
        <v>7760</v>
      </c>
      <c r="AG507" s="22" t="s">
        <v>7761</v>
      </c>
    </row>
    <row r="508" spans="1:33">
      <c r="A508" s="23" t="s">
        <v>1623</v>
      </c>
      <c r="B508" s="23" t="s">
        <v>452</v>
      </c>
      <c r="C508" s="23" t="s">
        <v>1623</v>
      </c>
      <c r="D508" s="23" t="s">
        <v>6818</v>
      </c>
      <c r="E508" s="23" t="s">
        <v>5432</v>
      </c>
      <c r="F508" s="23" t="s">
        <v>5425</v>
      </c>
      <c r="G508" s="23" t="s">
        <v>1871</v>
      </c>
      <c r="H508" s="23" t="s">
        <v>1872</v>
      </c>
      <c r="I508" s="23" t="s">
        <v>12</v>
      </c>
      <c r="J508" s="23" t="s">
        <v>1873</v>
      </c>
      <c r="K508" s="23">
        <v>0</v>
      </c>
      <c r="L508" s="23" t="s">
        <v>6089</v>
      </c>
      <c r="M508" s="23" t="s">
        <v>11</v>
      </c>
      <c r="N508" s="23" t="s">
        <v>1670</v>
      </c>
      <c r="O508" s="23" t="s">
        <v>11</v>
      </c>
      <c r="P508" s="23" t="s">
        <v>11</v>
      </c>
      <c r="Q508" s="22" t="s">
        <v>1539</v>
      </c>
      <c r="R508" s="22" t="s">
        <v>21</v>
      </c>
      <c r="S508" s="22" t="s">
        <v>6818</v>
      </c>
      <c r="T508" s="22" t="s">
        <v>6320</v>
      </c>
      <c r="U508" s="22" t="s">
        <v>6337</v>
      </c>
      <c r="V508" s="22" t="s">
        <v>6815</v>
      </c>
      <c r="W508" s="22" t="s">
        <v>6815</v>
      </c>
      <c r="X508" s="22" t="s">
        <v>6337</v>
      </c>
      <c r="Y508" s="22">
        <v>6</v>
      </c>
      <c r="Z508" s="22">
        <v>6</v>
      </c>
      <c r="AA508" s="22" t="s">
        <v>11</v>
      </c>
      <c r="AB508" s="22">
        <v>1</v>
      </c>
      <c r="AC508" s="22" t="s">
        <v>95</v>
      </c>
      <c r="AD508" s="22" t="s">
        <v>7764</v>
      </c>
      <c r="AE508" s="22" t="s">
        <v>1579</v>
      </c>
      <c r="AF508" s="22" t="s">
        <v>7760</v>
      </c>
      <c r="AG508" s="22" t="s">
        <v>7761</v>
      </c>
    </row>
    <row r="509" spans="1:33">
      <c r="A509" s="23" t="s">
        <v>1623</v>
      </c>
      <c r="B509" s="23" t="s">
        <v>461</v>
      </c>
      <c r="C509" s="23" t="s">
        <v>1623</v>
      </c>
      <c r="D509" s="23" t="s">
        <v>5526</v>
      </c>
      <c r="E509" s="23" t="s">
        <v>5491</v>
      </c>
      <c r="F509" s="23" t="s">
        <v>5439</v>
      </c>
      <c r="G509" s="23" t="s">
        <v>1868</v>
      </c>
      <c r="H509" s="23" t="s">
        <v>1869</v>
      </c>
      <c r="I509" s="23" t="s">
        <v>12</v>
      </c>
      <c r="J509" s="23" t="s">
        <v>1870</v>
      </c>
      <c r="K509" s="23">
        <v>0</v>
      </c>
      <c r="L509" s="23" t="s">
        <v>6090</v>
      </c>
      <c r="M509" s="23" t="s">
        <v>11</v>
      </c>
      <c r="N509" s="23" t="s">
        <v>1651</v>
      </c>
      <c r="O509" s="23" t="s">
        <v>11</v>
      </c>
      <c r="P509" s="23" t="s">
        <v>11</v>
      </c>
      <c r="Q509" s="22" t="s">
        <v>1539</v>
      </c>
      <c r="R509" s="22" t="s">
        <v>20</v>
      </c>
      <c r="S509" s="22" t="s">
        <v>5526</v>
      </c>
      <c r="T509" s="22" t="s">
        <v>5569</v>
      </c>
      <c r="U509" s="22" t="s">
        <v>6320</v>
      </c>
      <c r="V509" s="22" t="s">
        <v>7765</v>
      </c>
      <c r="W509" s="22" t="s">
        <v>7765</v>
      </c>
      <c r="X509" s="22" t="s">
        <v>6320</v>
      </c>
      <c r="Y509" s="22">
        <v>6</v>
      </c>
      <c r="Z509" s="22">
        <v>6</v>
      </c>
      <c r="AA509" s="22" t="s">
        <v>11</v>
      </c>
      <c r="AB509" s="22">
        <v>1</v>
      </c>
      <c r="AC509" s="22" t="s">
        <v>91</v>
      </c>
      <c r="AD509" s="22" t="s">
        <v>7766</v>
      </c>
      <c r="AE509" s="22" t="s">
        <v>5353</v>
      </c>
      <c r="AF509" s="22" t="s">
        <v>7760</v>
      </c>
      <c r="AG509" s="22" t="s">
        <v>7771</v>
      </c>
    </row>
    <row r="510" spans="1:33">
      <c r="A510" s="23" t="s">
        <v>1623</v>
      </c>
      <c r="B510" s="23" t="s">
        <v>452</v>
      </c>
      <c r="C510" s="23" t="s">
        <v>1623</v>
      </c>
      <c r="D510" s="23" t="s">
        <v>6820</v>
      </c>
      <c r="E510" s="23" t="s">
        <v>5372</v>
      </c>
      <c r="F510" s="23" t="s">
        <v>5422</v>
      </c>
      <c r="G510" s="23" t="s">
        <v>1859</v>
      </c>
      <c r="H510" s="23" t="s">
        <v>1860</v>
      </c>
      <c r="I510" s="23" t="s">
        <v>12</v>
      </c>
      <c r="J510" s="23" t="s">
        <v>1861</v>
      </c>
      <c r="K510" s="23">
        <v>0</v>
      </c>
      <c r="L510" s="23" t="s">
        <v>6091</v>
      </c>
      <c r="M510" s="23" t="s">
        <v>11</v>
      </c>
      <c r="N510" s="23" t="s">
        <v>1768</v>
      </c>
      <c r="O510" s="23" t="s">
        <v>11</v>
      </c>
      <c r="P510" s="23" t="s">
        <v>11</v>
      </c>
      <c r="Q510" s="22" t="s">
        <v>1539</v>
      </c>
      <c r="R510" s="22" t="s">
        <v>21</v>
      </c>
      <c r="S510" s="22" t="s">
        <v>6820</v>
      </c>
      <c r="T510" s="22" t="s">
        <v>6299</v>
      </c>
      <c r="U510" s="22" t="s">
        <v>6320</v>
      </c>
      <c r="V510" s="22" t="s">
        <v>6815</v>
      </c>
      <c r="W510" s="22" t="s">
        <v>6320</v>
      </c>
      <c r="X510" s="22" t="s">
        <v>6815</v>
      </c>
      <c r="Y510" s="22">
        <v>3</v>
      </c>
      <c r="Z510" s="22">
        <v>6</v>
      </c>
      <c r="AA510" s="22" t="s">
        <v>11</v>
      </c>
      <c r="AB510" s="22">
        <v>1</v>
      </c>
      <c r="AC510" s="22" t="s">
        <v>93</v>
      </c>
      <c r="AD510" s="22" t="s">
        <v>7768</v>
      </c>
      <c r="AE510" s="22" t="s">
        <v>1579</v>
      </c>
      <c r="AF510" s="22" t="s">
        <v>7760</v>
      </c>
      <c r="AG510" s="22" t="s">
        <v>7761</v>
      </c>
    </row>
    <row r="511" spans="1:33">
      <c r="A511" s="23" t="s">
        <v>1623</v>
      </c>
      <c r="B511" s="23" t="s">
        <v>464</v>
      </c>
      <c r="C511" s="23" t="s">
        <v>1623</v>
      </c>
      <c r="D511" s="23" t="s">
        <v>6991</v>
      </c>
      <c r="E511" s="23" t="s">
        <v>5495</v>
      </c>
      <c r="F511" s="23" t="s">
        <v>5494</v>
      </c>
      <c r="G511" s="23" t="s">
        <v>1855</v>
      </c>
      <c r="H511" s="23" t="s">
        <v>1856</v>
      </c>
      <c r="I511" s="23" t="s">
        <v>1544</v>
      </c>
      <c r="J511" s="23" t="s">
        <v>1857</v>
      </c>
      <c r="K511" s="23">
        <v>0</v>
      </c>
      <c r="L511" s="23" t="s">
        <v>6092</v>
      </c>
      <c r="M511" s="205" t="s">
        <v>11</v>
      </c>
      <c r="N511" s="23" t="s">
        <v>1858</v>
      </c>
      <c r="O511" s="23" t="s">
        <v>11</v>
      </c>
      <c r="P511" s="23" t="s">
        <v>11</v>
      </c>
      <c r="Q511" s="22" t="s">
        <v>1539</v>
      </c>
      <c r="R511" s="22" t="s">
        <v>841</v>
      </c>
      <c r="S511" s="22" t="s">
        <v>6991</v>
      </c>
      <c r="T511" s="22" t="s">
        <v>6346</v>
      </c>
      <c r="U511" s="22" t="s">
        <v>11</v>
      </c>
      <c r="V511" s="22" t="s">
        <v>6296</v>
      </c>
      <c r="W511" s="22" t="s">
        <v>6296</v>
      </c>
      <c r="X511" s="22" t="s">
        <v>11</v>
      </c>
      <c r="Y511" s="22">
        <v>7</v>
      </c>
      <c r="Z511" s="22">
        <v>7</v>
      </c>
      <c r="AA511" s="22" t="s">
        <v>11</v>
      </c>
      <c r="AB511" s="22">
        <v>1</v>
      </c>
      <c r="AC511" s="22" t="s">
        <v>134</v>
      </c>
      <c r="AD511" s="22" t="s">
        <v>7768</v>
      </c>
      <c r="AE511" s="22" t="s">
        <v>5450</v>
      </c>
      <c r="AF511" s="22" t="s">
        <v>7767</v>
      </c>
      <c r="AG511" s="22" t="s">
        <v>7767</v>
      </c>
    </row>
    <row r="512" spans="1:33">
      <c r="A512" s="23" t="s">
        <v>1623</v>
      </c>
      <c r="B512" s="23" t="s">
        <v>452</v>
      </c>
      <c r="C512" s="23" t="s">
        <v>1623</v>
      </c>
      <c r="D512" s="23" t="s">
        <v>6818</v>
      </c>
      <c r="E512" s="23" t="s">
        <v>5432</v>
      </c>
      <c r="F512" s="23" t="s">
        <v>5425</v>
      </c>
      <c r="G512" s="23" t="s">
        <v>1829</v>
      </c>
      <c r="H512" s="23" t="s">
        <v>1830</v>
      </c>
      <c r="I512" s="23" t="s">
        <v>12</v>
      </c>
      <c r="J512" s="23" t="s">
        <v>1831</v>
      </c>
      <c r="K512" s="23">
        <v>0</v>
      </c>
      <c r="L512" s="23" t="s">
        <v>6093</v>
      </c>
      <c r="M512" s="23" t="s">
        <v>11</v>
      </c>
      <c r="N512" s="23" t="s">
        <v>1832</v>
      </c>
      <c r="O512" s="23" t="s">
        <v>11</v>
      </c>
      <c r="P512" s="23" t="s">
        <v>11</v>
      </c>
      <c r="Q512" s="22" t="s">
        <v>1539</v>
      </c>
      <c r="R512" s="22" t="s">
        <v>21</v>
      </c>
      <c r="S512" s="22" t="s">
        <v>6818</v>
      </c>
      <c r="T512" s="22" t="s">
        <v>6320</v>
      </c>
      <c r="U512" s="22" t="s">
        <v>6337</v>
      </c>
      <c r="V512" s="22" t="s">
        <v>6815</v>
      </c>
      <c r="W512" s="22" t="s">
        <v>6815</v>
      </c>
      <c r="X512" s="22" t="s">
        <v>6337</v>
      </c>
      <c r="Y512" s="22">
        <v>6</v>
      </c>
      <c r="Z512" s="22">
        <v>6</v>
      </c>
      <c r="AA512" s="22" t="s">
        <v>11</v>
      </c>
      <c r="AB512" s="22">
        <v>1</v>
      </c>
      <c r="AC512" s="22" t="s">
        <v>95</v>
      </c>
      <c r="AD512" s="22" t="s">
        <v>7764</v>
      </c>
      <c r="AE512" s="22" t="s">
        <v>1579</v>
      </c>
      <c r="AF512" s="22" t="s">
        <v>7760</v>
      </c>
      <c r="AG512" s="22" t="s">
        <v>7761</v>
      </c>
    </row>
    <row r="513" spans="1:33">
      <c r="A513" s="23" t="s">
        <v>1623</v>
      </c>
      <c r="B513" s="23" t="s">
        <v>452</v>
      </c>
      <c r="C513" s="23" t="s">
        <v>1623</v>
      </c>
      <c r="D513" s="23" t="s">
        <v>5380</v>
      </c>
      <c r="E513" s="23" t="s">
        <v>5367</v>
      </c>
      <c r="F513" s="23" t="s">
        <v>5381</v>
      </c>
      <c r="G513" s="23" t="s">
        <v>1823</v>
      </c>
      <c r="H513" s="23" t="s">
        <v>1824</v>
      </c>
      <c r="I513" s="23" t="s">
        <v>1544</v>
      </c>
      <c r="J513" s="23" t="s">
        <v>1825</v>
      </c>
      <c r="K513" s="23">
        <v>0</v>
      </c>
      <c r="L513" s="23" t="s">
        <v>6094</v>
      </c>
      <c r="M513" s="23" t="s">
        <v>11</v>
      </c>
      <c r="N513" s="23" t="s">
        <v>1674</v>
      </c>
      <c r="O513" s="23" t="s">
        <v>11</v>
      </c>
      <c r="P513" s="23" t="s">
        <v>11</v>
      </c>
      <c r="Q513" s="22" t="s">
        <v>1539</v>
      </c>
      <c r="R513" s="22" t="s">
        <v>842</v>
      </c>
      <c r="S513" s="22" t="s">
        <v>5380</v>
      </c>
      <c r="T513" s="22" t="s">
        <v>2490</v>
      </c>
      <c r="U513" s="22" t="s">
        <v>6346</v>
      </c>
      <c r="V513" s="22" t="s">
        <v>6296</v>
      </c>
      <c r="W513" s="22" t="s">
        <v>6296</v>
      </c>
      <c r="X513" s="22" t="s">
        <v>6346</v>
      </c>
      <c r="Y513" s="22">
        <v>7</v>
      </c>
      <c r="Z513" s="22">
        <v>7</v>
      </c>
      <c r="AA513" s="22" t="s">
        <v>11</v>
      </c>
      <c r="AB513" s="22">
        <v>1</v>
      </c>
      <c r="AC513" s="22" t="s">
        <v>83</v>
      </c>
      <c r="AD513" s="22" t="s">
        <v>7764</v>
      </c>
      <c r="AE513" s="22" t="s">
        <v>1579</v>
      </c>
      <c r="AF513" s="22" t="s">
        <v>7767</v>
      </c>
      <c r="AG513" s="22" t="s">
        <v>7767</v>
      </c>
    </row>
    <row r="514" spans="1:33">
      <c r="A514" s="23" t="s">
        <v>1623</v>
      </c>
      <c r="B514" s="23" t="s">
        <v>452</v>
      </c>
      <c r="C514" s="23" t="s">
        <v>1623</v>
      </c>
      <c r="D514" s="23" t="s">
        <v>5384</v>
      </c>
      <c r="E514" s="23" t="s">
        <v>5377</v>
      </c>
      <c r="F514" s="23" t="s">
        <v>5385</v>
      </c>
      <c r="G514" s="23" t="s">
        <v>1808</v>
      </c>
      <c r="H514" s="23" t="s">
        <v>1809</v>
      </c>
      <c r="I514" s="23" t="s">
        <v>10</v>
      </c>
      <c r="J514" s="23" t="s">
        <v>1810</v>
      </c>
      <c r="K514" s="23">
        <v>0</v>
      </c>
      <c r="L514" s="23" t="s">
        <v>6095</v>
      </c>
      <c r="M514" s="23" t="s">
        <v>11</v>
      </c>
      <c r="N514" s="23" t="s">
        <v>1633</v>
      </c>
      <c r="O514" s="23" t="s">
        <v>11</v>
      </c>
      <c r="P514" s="23" t="s">
        <v>11</v>
      </c>
      <c r="Q514" s="22" t="s">
        <v>1539</v>
      </c>
      <c r="R514" s="22" t="s">
        <v>842</v>
      </c>
      <c r="S514" s="22" t="s">
        <v>5384</v>
      </c>
      <c r="T514" s="22" t="s">
        <v>7772</v>
      </c>
      <c r="U514" s="22" t="s">
        <v>5579</v>
      </c>
      <c r="V514" s="22" t="s">
        <v>6296</v>
      </c>
      <c r="W514" s="22" t="s">
        <v>5579</v>
      </c>
      <c r="X514" s="22" t="s">
        <v>6296</v>
      </c>
      <c r="Y514" s="22">
        <v>3</v>
      </c>
      <c r="Z514" s="22">
        <v>6</v>
      </c>
      <c r="AA514" s="22" t="s">
        <v>11</v>
      </c>
      <c r="AB514" s="22">
        <v>1</v>
      </c>
      <c r="AC514" s="22" t="s">
        <v>65</v>
      </c>
      <c r="AD514" s="22" t="s">
        <v>7759</v>
      </c>
      <c r="AE514" s="22" t="s">
        <v>1579</v>
      </c>
      <c r="AF514" s="22" t="s">
        <v>7760</v>
      </c>
      <c r="AG514" s="22" t="s">
        <v>7761</v>
      </c>
    </row>
    <row r="515" spans="1:33">
      <c r="A515" s="23" t="s">
        <v>1623</v>
      </c>
      <c r="B515" s="23" t="s">
        <v>461</v>
      </c>
      <c r="C515" s="23" t="s">
        <v>1623</v>
      </c>
      <c r="D515" s="23" t="s">
        <v>6789</v>
      </c>
      <c r="E515" s="23" t="s">
        <v>5593</v>
      </c>
      <c r="F515" s="23" t="s">
        <v>7650</v>
      </c>
      <c r="G515" s="23" t="s">
        <v>1804</v>
      </c>
      <c r="H515" s="23" t="s">
        <v>1805</v>
      </c>
      <c r="I515" s="23" t="s">
        <v>14</v>
      </c>
      <c r="J515" s="23" t="s">
        <v>1806</v>
      </c>
      <c r="K515" s="23">
        <v>0</v>
      </c>
      <c r="L515" s="23" t="s">
        <v>6096</v>
      </c>
      <c r="M515" s="23" t="s">
        <v>11</v>
      </c>
      <c r="N515" s="23" t="s">
        <v>1670</v>
      </c>
      <c r="O515" s="23" t="s">
        <v>11</v>
      </c>
      <c r="P515" s="23" t="s">
        <v>11</v>
      </c>
      <c r="Q515" s="22" t="s">
        <v>1539</v>
      </c>
      <c r="R515" s="22" t="s">
        <v>20</v>
      </c>
      <c r="S515" s="22" t="s">
        <v>6789</v>
      </c>
      <c r="T515" s="22" t="s">
        <v>6320</v>
      </c>
      <c r="U515" s="22" t="s">
        <v>6354</v>
      </c>
      <c r="V515" s="22" t="s">
        <v>7765</v>
      </c>
      <c r="W515" s="22" t="s">
        <v>7765</v>
      </c>
      <c r="X515" s="22" t="s">
        <v>6354</v>
      </c>
      <c r="Y515" s="22">
        <v>6</v>
      </c>
      <c r="Z515" s="22">
        <v>6</v>
      </c>
      <c r="AA515" s="22" t="s">
        <v>11</v>
      </c>
      <c r="AB515" s="22">
        <v>1</v>
      </c>
      <c r="AC515" s="22" t="s">
        <v>91</v>
      </c>
      <c r="AD515" s="22" t="s">
        <v>7766</v>
      </c>
      <c r="AE515" s="22" t="s">
        <v>5353</v>
      </c>
      <c r="AF515" s="22" t="s">
        <v>7760</v>
      </c>
      <c r="AG515" s="22" t="s">
        <v>7771</v>
      </c>
    </row>
    <row r="516" spans="1:33">
      <c r="A516" s="23" t="s">
        <v>1623</v>
      </c>
      <c r="B516" s="23" t="s">
        <v>452</v>
      </c>
      <c r="C516" s="23" t="s">
        <v>1623</v>
      </c>
      <c r="D516" s="23" t="s">
        <v>6804</v>
      </c>
      <c r="E516" s="23" t="s">
        <v>5377</v>
      </c>
      <c r="F516" s="23" t="s">
        <v>5515</v>
      </c>
      <c r="G516" s="23" t="s">
        <v>1801</v>
      </c>
      <c r="H516" s="23" t="s">
        <v>1802</v>
      </c>
      <c r="I516" s="23" t="s">
        <v>12</v>
      </c>
      <c r="J516" s="23" t="s">
        <v>1803</v>
      </c>
      <c r="K516" s="23">
        <v>0</v>
      </c>
      <c r="L516" s="23" t="s">
        <v>6097</v>
      </c>
      <c r="M516" s="23" t="s">
        <v>11</v>
      </c>
      <c r="N516" s="23" t="s">
        <v>1775</v>
      </c>
      <c r="O516" s="23" t="s">
        <v>11</v>
      </c>
      <c r="P516" s="23" t="s">
        <v>11</v>
      </c>
      <c r="Q516" s="22" t="s">
        <v>1539</v>
      </c>
      <c r="R516" s="22" t="s">
        <v>21</v>
      </c>
      <c r="S516" s="22" t="s">
        <v>6804</v>
      </c>
      <c r="T516" s="22" t="s">
        <v>6334</v>
      </c>
      <c r="U516" s="22" t="s">
        <v>6337</v>
      </c>
      <c r="V516" s="22" t="s">
        <v>7765</v>
      </c>
      <c r="W516" s="22" t="s">
        <v>7765</v>
      </c>
      <c r="X516" s="22" t="s">
        <v>6337</v>
      </c>
      <c r="Y516" s="22">
        <v>6</v>
      </c>
      <c r="Z516" s="22">
        <v>6</v>
      </c>
      <c r="AA516" s="22" t="s">
        <v>11</v>
      </c>
      <c r="AB516" s="22">
        <v>1</v>
      </c>
      <c r="AC516" s="22" t="s">
        <v>92</v>
      </c>
      <c r="AD516" s="22" t="s">
        <v>7759</v>
      </c>
      <c r="AE516" s="22" t="s">
        <v>1579</v>
      </c>
      <c r="AF516" s="22" t="s">
        <v>7760</v>
      </c>
      <c r="AG516" s="22" t="s">
        <v>7761</v>
      </c>
    </row>
    <row r="517" spans="1:33">
      <c r="A517" s="23" t="s">
        <v>1623</v>
      </c>
      <c r="B517" s="23" t="s">
        <v>452</v>
      </c>
      <c r="C517" s="23" t="s">
        <v>1623</v>
      </c>
      <c r="D517" s="23" t="s">
        <v>6816</v>
      </c>
      <c r="E517" s="23" t="s">
        <v>5432</v>
      </c>
      <c r="F517" s="23" t="s">
        <v>5598</v>
      </c>
      <c r="G517" s="23" t="s">
        <v>1780</v>
      </c>
      <c r="H517" s="23" t="s">
        <v>1781</v>
      </c>
      <c r="I517" s="23" t="s">
        <v>14</v>
      </c>
      <c r="J517" s="23" t="s">
        <v>1782</v>
      </c>
      <c r="K517" s="23">
        <v>0</v>
      </c>
      <c r="L517" s="23" t="s">
        <v>6098</v>
      </c>
      <c r="M517" s="23" t="s">
        <v>11</v>
      </c>
      <c r="N517" s="23" t="s">
        <v>1651</v>
      </c>
      <c r="O517" s="23" t="s">
        <v>11</v>
      </c>
      <c r="P517" s="23" t="s">
        <v>11</v>
      </c>
      <c r="Q517" s="22" t="s">
        <v>1539</v>
      </c>
      <c r="R517" s="22" t="s">
        <v>21</v>
      </c>
      <c r="S517" s="22" t="s">
        <v>6816</v>
      </c>
      <c r="T517" s="22" t="s">
        <v>6334</v>
      </c>
      <c r="U517" s="22" t="s">
        <v>6299</v>
      </c>
      <c r="V517" s="22" t="s">
        <v>6815</v>
      </c>
      <c r="W517" s="22" t="s">
        <v>6299</v>
      </c>
      <c r="X517" s="22" t="s">
        <v>6815</v>
      </c>
      <c r="Y517" s="22">
        <v>3</v>
      </c>
      <c r="Z517" s="22">
        <v>6</v>
      </c>
      <c r="AA517" s="22" t="s">
        <v>11</v>
      </c>
      <c r="AB517" s="22">
        <v>1</v>
      </c>
      <c r="AC517" s="22" t="s">
        <v>92</v>
      </c>
      <c r="AD517" s="22" t="s">
        <v>7764</v>
      </c>
      <c r="AE517" s="22" t="s">
        <v>1579</v>
      </c>
      <c r="AF517" s="22" t="s">
        <v>7760</v>
      </c>
      <c r="AG517" s="22" t="s">
        <v>7761</v>
      </c>
    </row>
    <row r="518" spans="1:33">
      <c r="A518" s="23" t="s">
        <v>1623</v>
      </c>
      <c r="B518" s="23" t="s">
        <v>461</v>
      </c>
      <c r="C518" s="23" t="s">
        <v>1623</v>
      </c>
      <c r="D518" s="23" t="s">
        <v>6789</v>
      </c>
      <c r="E518" s="23" t="s">
        <v>5593</v>
      </c>
      <c r="F518" s="23" t="s">
        <v>7650</v>
      </c>
      <c r="G518" s="23" t="s">
        <v>1777</v>
      </c>
      <c r="H518" s="23" t="s">
        <v>1778</v>
      </c>
      <c r="I518" s="23" t="s">
        <v>14</v>
      </c>
      <c r="J518" s="23" t="s">
        <v>1779</v>
      </c>
      <c r="K518" s="23">
        <v>0</v>
      </c>
      <c r="L518" s="23" t="s">
        <v>6099</v>
      </c>
      <c r="M518" s="205" t="s">
        <v>11</v>
      </c>
      <c r="N518" s="23" t="s">
        <v>1633</v>
      </c>
      <c r="O518" s="23" t="s">
        <v>11</v>
      </c>
      <c r="P518" s="23" t="s">
        <v>11</v>
      </c>
      <c r="Q518" s="22" t="s">
        <v>1539</v>
      </c>
      <c r="R518" s="22" t="s">
        <v>20</v>
      </c>
      <c r="S518" s="22" t="s">
        <v>6789</v>
      </c>
      <c r="T518" s="22" t="s">
        <v>6320</v>
      </c>
      <c r="U518" s="22" t="s">
        <v>6354</v>
      </c>
      <c r="V518" s="22" t="s">
        <v>7765</v>
      </c>
      <c r="W518" s="22" t="s">
        <v>7765</v>
      </c>
      <c r="X518" s="22" t="s">
        <v>6354</v>
      </c>
      <c r="Y518" s="22">
        <v>6</v>
      </c>
      <c r="Z518" s="22">
        <v>6</v>
      </c>
      <c r="AA518" s="22" t="s">
        <v>11</v>
      </c>
      <c r="AB518" s="22">
        <v>1</v>
      </c>
      <c r="AC518" s="22" t="s">
        <v>91</v>
      </c>
      <c r="AD518" s="22" t="s">
        <v>7766</v>
      </c>
      <c r="AE518" s="22" t="s">
        <v>5353</v>
      </c>
      <c r="AF518" s="22" t="s">
        <v>7760</v>
      </c>
      <c r="AG518" s="22" t="s">
        <v>7771</v>
      </c>
    </row>
    <row r="519" spans="1:33">
      <c r="A519" s="23" t="s">
        <v>1623</v>
      </c>
      <c r="B519" s="23" t="s">
        <v>459</v>
      </c>
      <c r="C519" s="23" t="s">
        <v>1623</v>
      </c>
      <c r="D519" s="23" t="s">
        <v>7074</v>
      </c>
      <c r="E519" s="23" t="s">
        <v>5458</v>
      </c>
      <c r="F519" s="23" t="s">
        <v>5457</v>
      </c>
      <c r="G519" s="23" t="s">
        <v>1772</v>
      </c>
      <c r="H519" s="23" t="s">
        <v>1773</v>
      </c>
      <c r="I519" s="23" t="s">
        <v>16</v>
      </c>
      <c r="J519" s="23" t="s">
        <v>1774</v>
      </c>
      <c r="K519" s="23">
        <v>0</v>
      </c>
      <c r="L519" s="23" t="s">
        <v>6100</v>
      </c>
      <c r="M519" s="23" t="s">
        <v>11</v>
      </c>
      <c r="N519" s="23" t="s">
        <v>1775</v>
      </c>
      <c r="O519" s="23" t="s">
        <v>11</v>
      </c>
      <c r="P519" s="23" t="s">
        <v>11</v>
      </c>
      <c r="Q519" s="22" t="s">
        <v>1539</v>
      </c>
      <c r="R519" s="22" t="s">
        <v>842</v>
      </c>
      <c r="S519" s="22" t="s">
        <v>7074</v>
      </c>
      <c r="T519" s="22" t="s">
        <v>6346</v>
      </c>
      <c r="U519" s="22" t="s">
        <v>11</v>
      </c>
      <c r="V519" s="22" t="s">
        <v>6352</v>
      </c>
      <c r="W519" s="22" t="s">
        <v>6352</v>
      </c>
      <c r="X519" s="22" t="s">
        <v>11</v>
      </c>
      <c r="Y519" s="22">
        <v>6</v>
      </c>
      <c r="Z519" s="22">
        <v>6</v>
      </c>
      <c r="AA519" s="22" t="s">
        <v>11</v>
      </c>
      <c r="AB519" s="22">
        <v>1</v>
      </c>
      <c r="AC519" s="22" t="s">
        <v>86</v>
      </c>
      <c r="AD519" s="22" t="s">
        <v>7780</v>
      </c>
      <c r="AE519" s="22" t="s">
        <v>5450</v>
      </c>
      <c r="AF519" s="22" t="s">
        <v>7760</v>
      </c>
      <c r="AG519" s="22" t="s">
        <v>7774</v>
      </c>
    </row>
    <row r="520" spans="1:33">
      <c r="A520" s="23" t="s">
        <v>1623</v>
      </c>
      <c r="B520" s="23" t="s">
        <v>452</v>
      </c>
      <c r="C520" s="23" t="s">
        <v>1623</v>
      </c>
      <c r="D520" s="23" t="s">
        <v>6935</v>
      </c>
      <c r="E520" s="23" t="s">
        <v>5372</v>
      </c>
      <c r="F520" s="23" t="s">
        <v>5406</v>
      </c>
      <c r="G520" s="23" t="s">
        <v>1769</v>
      </c>
      <c r="H520" s="23" t="s">
        <v>1770</v>
      </c>
      <c r="I520" s="23" t="s">
        <v>10</v>
      </c>
      <c r="J520" s="23" t="s">
        <v>1771</v>
      </c>
      <c r="K520" s="23">
        <v>0</v>
      </c>
      <c r="L520" s="23" t="s">
        <v>6101</v>
      </c>
      <c r="M520" s="23" t="s">
        <v>11</v>
      </c>
      <c r="N520" s="23" t="s">
        <v>1651</v>
      </c>
      <c r="O520" s="23" t="s">
        <v>11</v>
      </c>
      <c r="P520" s="23" t="s">
        <v>11</v>
      </c>
      <c r="Q520" s="22" t="s">
        <v>1539</v>
      </c>
      <c r="R520" s="22" t="s">
        <v>20</v>
      </c>
      <c r="S520" s="22" t="s">
        <v>6935</v>
      </c>
      <c r="T520" s="22" t="s">
        <v>6337</v>
      </c>
      <c r="U520" s="22" t="s">
        <v>6334</v>
      </c>
      <c r="V520" s="22" t="s">
        <v>6815</v>
      </c>
      <c r="W520" s="22" t="s">
        <v>6334</v>
      </c>
      <c r="X520" s="22" t="s">
        <v>6815</v>
      </c>
      <c r="Y520" s="22">
        <v>3</v>
      </c>
      <c r="Z520" s="22">
        <v>6</v>
      </c>
      <c r="AA520" s="22" t="s">
        <v>11</v>
      </c>
      <c r="AB520" s="22">
        <v>1</v>
      </c>
      <c r="AC520" s="22" t="s">
        <v>89</v>
      </c>
      <c r="AD520" s="22" t="s">
        <v>7768</v>
      </c>
      <c r="AE520" s="22" t="s">
        <v>1579</v>
      </c>
      <c r="AF520" s="22" t="s">
        <v>7760</v>
      </c>
      <c r="AG520" s="22" t="s">
        <v>7761</v>
      </c>
    </row>
    <row r="521" spans="1:33">
      <c r="A521" s="23" t="s">
        <v>1623</v>
      </c>
      <c r="B521" s="23" t="s">
        <v>452</v>
      </c>
      <c r="C521" s="23" t="s">
        <v>1623</v>
      </c>
      <c r="D521" s="23" t="s">
        <v>6980</v>
      </c>
      <c r="E521" s="23" t="s">
        <v>5432</v>
      </c>
      <c r="F521" s="23" t="s">
        <v>5553</v>
      </c>
      <c r="G521" s="23" t="s">
        <v>1765</v>
      </c>
      <c r="H521" s="23" t="s">
        <v>1766</v>
      </c>
      <c r="I521" s="23" t="s">
        <v>14</v>
      </c>
      <c r="J521" s="23" t="s">
        <v>1767</v>
      </c>
      <c r="K521" s="23">
        <v>0</v>
      </c>
      <c r="L521" s="23" t="s">
        <v>6102</v>
      </c>
      <c r="M521" s="23" t="s">
        <v>11</v>
      </c>
      <c r="N521" s="23" t="s">
        <v>1768</v>
      </c>
      <c r="O521" s="23" t="s">
        <v>11</v>
      </c>
      <c r="P521" s="23" t="s">
        <v>11</v>
      </c>
      <c r="Q521" s="22" t="s">
        <v>1539</v>
      </c>
      <c r="R521" s="22" t="s">
        <v>20</v>
      </c>
      <c r="S521" s="22" t="s">
        <v>6980</v>
      </c>
      <c r="T521" s="22" t="s">
        <v>5569</v>
      </c>
      <c r="U521" s="22" t="s">
        <v>6320</v>
      </c>
      <c r="V521" s="22" t="s">
        <v>6815</v>
      </c>
      <c r="W521" s="22" t="s">
        <v>6320</v>
      </c>
      <c r="X521" s="22" t="s">
        <v>6815</v>
      </c>
      <c r="Y521" s="22">
        <v>3</v>
      </c>
      <c r="Z521" s="22">
        <v>6</v>
      </c>
      <c r="AA521" s="22" t="s">
        <v>11</v>
      </c>
      <c r="AB521" s="22">
        <v>1</v>
      </c>
      <c r="AC521" s="22" t="s">
        <v>90</v>
      </c>
      <c r="AD521" s="22" t="s">
        <v>7764</v>
      </c>
      <c r="AE521" s="22" t="s">
        <v>1579</v>
      </c>
      <c r="AF521" s="22" t="s">
        <v>7760</v>
      </c>
      <c r="AG521" s="22" t="s">
        <v>7761</v>
      </c>
    </row>
    <row r="522" spans="1:33">
      <c r="A522" s="23" t="s">
        <v>1623</v>
      </c>
      <c r="B522" s="23" t="s">
        <v>452</v>
      </c>
      <c r="C522" s="23" t="s">
        <v>1623</v>
      </c>
      <c r="D522" s="23" t="s">
        <v>6824</v>
      </c>
      <c r="E522" s="23" t="s">
        <v>5556</v>
      </c>
      <c r="F522" s="23" t="s">
        <v>5422</v>
      </c>
      <c r="G522" s="23" t="s">
        <v>1761</v>
      </c>
      <c r="H522" s="23" t="s">
        <v>1762</v>
      </c>
      <c r="I522" s="23" t="s">
        <v>14</v>
      </c>
      <c r="J522" s="23" t="s">
        <v>1763</v>
      </c>
      <c r="K522" s="23">
        <v>0</v>
      </c>
      <c r="L522" s="23" t="s">
        <v>6103</v>
      </c>
      <c r="M522" s="23" t="s">
        <v>11</v>
      </c>
      <c r="N522" s="23" t="s">
        <v>1764</v>
      </c>
      <c r="O522" s="23" t="s">
        <v>11</v>
      </c>
      <c r="P522" s="23" t="s">
        <v>11</v>
      </c>
      <c r="Q522" s="22" t="s">
        <v>1539</v>
      </c>
      <c r="R522" s="22" t="s">
        <v>21</v>
      </c>
      <c r="S522" s="22" t="s">
        <v>6824</v>
      </c>
      <c r="T522" s="22" t="s">
        <v>6299</v>
      </c>
      <c r="U522" s="22" t="s">
        <v>6320</v>
      </c>
      <c r="V522" s="22" t="s">
        <v>6815</v>
      </c>
      <c r="W522" s="22" t="s">
        <v>6320</v>
      </c>
      <c r="X522" s="22" t="s">
        <v>6815</v>
      </c>
      <c r="Y522" s="22">
        <v>3</v>
      </c>
      <c r="Z522" s="22">
        <v>6</v>
      </c>
      <c r="AA522" s="22" t="s">
        <v>11</v>
      </c>
      <c r="AB522" s="22">
        <v>1</v>
      </c>
      <c r="AC522" s="22" t="s">
        <v>92</v>
      </c>
      <c r="AD522" s="22" t="s">
        <v>7769</v>
      </c>
      <c r="AE522" s="22" t="s">
        <v>1579</v>
      </c>
      <c r="AF522" s="22" t="s">
        <v>7760</v>
      </c>
      <c r="AG522" s="22" t="s">
        <v>7761</v>
      </c>
    </row>
    <row r="523" spans="1:33">
      <c r="A523" s="23" t="s">
        <v>1623</v>
      </c>
      <c r="B523" s="23" t="s">
        <v>452</v>
      </c>
      <c r="C523" s="23" t="s">
        <v>1623</v>
      </c>
      <c r="D523" s="23" t="s">
        <v>6808</v>
      </c>
      <c r="E523" s="23" t="s">
        <v>5377</v>
      </c>
      <c r="F523" s="23" t="s">
        <v>7651</v>
      </c>
      <c r="G523" s="23" t="s">
        <v>1758</v>
      </c>
      <c r="H523" s="23" t="s">
        <v>1759</v>
      </c>
      <c r="I523" s="23" t="s">
        <v>10</v>
      </c>
      <c r="J523" s="23" t="s">
        <v>1760</v>
      </c>
      <c r="K523" s="23">
        <v>0</v>
      </c>
      <c r="L523" s="23" t="s">
        <v>6104</v>
      </c>
      <c r="M523" s="205" t="s">
        <v>11</v>
      </c>
      <c r="N523" s="23" t="s">
        <v>1651</v>
      </c>
      <c r="O523" s="23" t="s">
        <v>11</v>
      </c>
      <c r="P523" s="23" t="s">
        <v>11</v>
      </c>
      <c r="Q523" s="22" t="s">
        <v>1539</v>
      </c>
      <c r="R523" s="22" t="s">
        <v>20</v>
      </c>
      <c r="S523" s="22" t="s">
        <v>6808</v>
      </c>
      <c r="T523" s="22" t="s">
        <v>6299</v>
      </c>
      <c r="U523" s="22" t="s">
        <v>6320</v>
      </c>
      <c r="V523" s="22" t="s">
        <v>7765</v>
      </c>
      <c r="W523" s="22" t="s">
        <v>6320</v>
      </c>
      <c r="X523" s="22" t="s">
        <v>7765</v>
      </c>
      <c r="Y523" s="22">
        <v>3</v>
      </c>
      <c r="Z523" s="22">
        <v>6</v>
      </c>
      <c r="AA523" s="22" t="s">
        <v>11</v>
      </c>
      <c r="AB523" s="22">
        <v>1</v>
      </c>
      <c r="AC523" s="22" t="s">
        <v>90</v>
      </c>
      <c r="AD523" s="22" t="s">
        <v>7759</v>
      </c>
      <c r="AE523" s="22" t="s">
        <v>1579</v>
      </c>
      <c r="AF523" s="22" t="s">
        <v>7760</v>
      </c>
      <c r="AG523" s="22" t="s">
        <v>7761</v>
      </c>
    </row>
    <row r="524" spans="1:33">
      <c r="A524" s="23" t="s">
        <v>1623</v>
      </c>
      <c r="B524" s="23" t="s">
        <v>452</v>
      </c>
      <c r="C524" s="23" t="s">
        <v>1623</v>
      </c>
      <c r="D524" s="23" t="s">
        <v>5392</v>
      </c>
      <c r="E524" s="23" t="s">
        <v>5377</v>
      </c>
      <c r="F524" s="23" t="s">
        <v>5390</v>
      </c>
      <c r="G524" s="23" t="s">
        <v>1755</v>
      </c>
      <c r="H524" s="23" t="s">
        <v>1756</v>
      </c>
      <c r="I524" s="23" t="s">
        <v>10</v>
      </c>
      <c r="J524" s="23" t="s">
        <v>1757</v>
      </c>
      <c r="K524" s="23">
        <v>0</v>
      </c>
      <c r="L524" s="23" t="s">
        <v>6105</v>
      </c>
      <c r="M524" s="205" t="s">
        <v>11</v>
      </c>
      <c r="N524" s="23" t="s">
        <v>1670</v>
      </c>
      <c r="O524" s="23" t="s">
        <v>11</v>
      </c>
      <c r="P524" s="23" t="s">
        <v>11</v>
      </c>
      <c r="Q524" s="22" t="s">
        <v>1539</v>
      </c>
      <c r="R524" s="22" t="s">
        <v>842</v>
      </c>
      <c r="S524" s="22" t="s">
        <v>5392</v>
      </c>
      <c r="T524" s="22" t="s">
        <v>6295</v>
      </c>
      <c r="U524" s="22" t="s">
        <v>7772</v>
      </c>
      <c r="V524" s="22" t="s">
        <v>6296</v>
      </c>
      <c r="W524" s="22" t="s">
        <v>6296</v>
      </c>
      <c r="X524" s="22" t="s">
        <v>7772</v>
      </c>
      <c r="Y524" s="22">
        <v>7</v>
      </c>
      <c r="Z524" s="22">
        <v>7</v>
      </c>
      <c r="AA524" s="22" t="s">
        <v>11</v>
      </c>
      <c r="AB524" s="22">
        <v>1</v>
      </c>
      <c r="AC524" s="22" t="s">
        <v>65</v>
      </c>
      <c r="AD524" s="22" t="s">
        <v>7759</v>
      </c>
      <c r="AE524" s="22" t="s">
        <v>1579</v>
      </c>
      <c r="AF524" s="22" t="s">
        <v>7760</v>
      </c>
      <c r="AG524" s="22" t="s">
        <v>7761</v>
      </c>
    </row>
    <row r="525" spans="1:33">
      <c r="A525" s="23" t="s">
        <v>1623</v>
      </c>
      <c r="B525" s="23" t="s">
        <v>1175</v>
      </c>
      <c r="C525" s="23" t="s">
        <v>1623</v>
      </c>
      <c r="D525" s="23" t="s">
        <v>6793</v>
      </c>
      <c r="E525" s="23" t="s">
        <v>5466</v>
      </c>
      <c r="F525" s="23" t="s">
        <v>7648</v>
      </c>
      <c r="G525" s="23" t="s">
        <v>1752</v>
      </c>
      <c r="H525" s="23" t="s">
        <v>1753</v>
      </c>
      <c r="I525" s="23" t="s">
        <v>13</v>
      </c>
      <c r="J525" s="23" t="s">
        <v>1754</v>
      </c>
      <c r="K525" s="23">
        <v>0</v>
      </c>
      <c r="L525" s="23" t="s">
        <v>6106</v>
      </c>
      <c r="M525" s="201" t="s">
        <v>11</v>
      </c>
      <c r="N525" s="23" t="s">
        <v>1633</v>
      </c>
      <c r="O525" s="23" t="s">
        <v>11</v>
      </c>
      <c r="P525" s="23" t="s">
        <v>11</v>
      </c>
      <c r="Q525" s="22" t="s">
        <v>1539</v>
      </c>
      <c r="R525" s="22" t="s">
        <v>21</v>
      </c>
      <c r="S525" s="22" t="s">
        <v>6793</v>
      </c>
      <c r="T525" s="22" t="s">
        <v>6299</v>
      </c>
      <c r="U525" s="22" t="s">
        <v>6337</v>
      </c>
      <c r="V525" s="22" t="s">
        <v>7765</v>
      </c>
      <c r="W525" s="22" t="s">
        <v>6337</v>
      </c>
      <c r="X525" s="22" t="s">
        <v>7765</v>
      </c>
      <c r="Y525" s="22">
        <v>3</v>
      </c>
      <c r="Z525" s="22">
        <v>6</v>
      </c>
      <c r="AA525" s="22" t="s">
        <v>7758</v>
      </c>
      <c r="AB525" s="22">
        <v>1</v>
      </c>
      <c r="AC525" s="22" t="s">
        <v>96</v>
      </c>
      <c r="AD525" s="22" t="s">
        <v>7766</v>
      </c>
      <c r="AE525" s="22" t="s">
        <v>1579</v>
      </c>
      <c r="AF525" s="22" t="s">
        <v>7760</v>
      </c>
      <c r="AG525" s="22" t="s">
        <v>889</v>
      </c>
    </row>
    <row r="526" spans="1:33">
      <c r="A526" s="23" t="s">
        <v>1623</v>
      </c>
      <c r="B526" s="23" t="s">
        <v>1175</v>
      </c>
      <c r="C526" s="23" t="s">
        <v>1623</v>
      </c>
      <c r="D526" s="23" t="s">
        <v>5566</v>
      </c>
      <c r="E526" s="23" t="s">
        <v>5466</v>
      </c>
      <c r="F526" s="23" t="s">
        <v>5567</v>
      </c>
      <c r="G526" s="23" t="s">
        <v>1752</v>
      </c>
      <c r="H526" s="23" t="s">
        <v>1753</v>
      </c>
      <c r="I526" s="23" t="s">
        <v>13</v>
      </c>
      <c r="J526" s="23" t="s">
        <v>1754</v>
      </c>
      <c r="K526" s="23">
        <v>0</v>
      </c>
      <c r="L526" s="23" t="s">
        <v>6106</v>
      </c>
      <c r="M526" s="201" t="s">
        <v>7702</v>
      </c>
      <c r="N526" s="23" t="s">
        <v>1633</v>
      </c>
      <c r="O526" s="23" t="s">
        <v>11</v>
      </c>
      <c r="P526" s="23" t="s">
        <v>11</v>
      </c>
      <c r="Q526" s="22" t="s">
        <v>7762</v>
      </c>
      <c r="R526" s="22" t="s">
        <v>7762</v>
      </c>
      <c r="S526" s="22" t="s">
        <v>5566</v>
      </c>
      <c r="T526" s="22" t="s">
        <v>6299</v>
      </c>
      <c r="U526" s="22" t="s">
        <v>6337</v>
      </c>
      <c r="V526" s="22" t="s">
        <v>7777</v>
      </c>
      <c r="W526" s="22" t="s">
        <v>7777</v>
      </c>
      <c r="X526" s="22" t="s">
        <v>6337</v>
      </c>
      <c r="Y526" s="22">
        <v>5</v>
      </c>
      <c r="Z526" s="22">
        <v>5</v>
      </c>
      <c r="AA526" s="22" t="s">
        <v>7758</v>
      </c>
      <c r="AB526" s="22">
        <v>2</v>
      </c>
      <c r="AC526" s="22" t="s">
        <v>94</v>
      </c>
      <c r="AD526" s="22" t="s">
        <v>7766</v>
      </c>
      <c r="AE526" s="22" t="s">
        <v>1579</v>
      </c>
      <c r="AF526" s="22" t="s">
        <v>7760</v>
      </c>
      <c r="AG526" s="22" t="s">
        <v>889</v>
      </c>
    </row>
    <row r="527" spans="1:33">
      <c r="A527" s="23" t="s">
        <v>1623</v>
      </c>
      <c r="B527" s="23" t="s">
        <v>452</v>
      </c>
      <c r="C527" s="23" t="s">
        <v>1623</v>
      </c>
      <c r="D527" s="23" t="s">
        <v>5504</v>
      </c>
      <c r="E527" s="23" t="s">
        <v>5377</v>
      </c>
      <c r="F527" s="23" t="s">
        <v>5505</v>
      </c>
      <c r="G527" s="23" t="s">
        <v>1743</v>
      </c>
      <c r="H527" s="23" t="s">
        <v>1744</v>
      </c>
      <c r="I527" s="23" t="s">
        <v>1544</v>
      </c>
      <c r="J527" s="23" t="s">
        <v>1745</v>
      </c>
      <c r="K527" s="23">
        <v>0</v>
      </c>
      <c r="L527" s="23" t="s">
        <v>6107</v>
      </c>
      <c r="M527" s="23" t="s">
        <v>11</v>
      </c>
      <c r="N527" s="23" t="s">
        <v>1746</v>
      </c>
      <c r="O527" s="23" t="s">
        <v>11</v>
      </c>
      <c r="P527" s="23" t="s">
        <v>11</v>
      </c>
      <c r="Q527" s="22" t="s">
        <v>1539</v>
      </c>
      <c r="R527" s="22" t="s">
        <v>842</v>
      </c>
      <c r="S527" s="22" t="s">
        <v>5504</v>
      </c>
      <c r="T527" s="22" t="s">
        <v>5579</v>
      </c>
      <c r="U527" s="22" t="s">
        <v>6346</v>
      </c>
      <c r="V527" s="22" t="s">
        <v>6296</v>
      </c>
      <c r="W527" s="22" t="s">
        <v>6296</v>
      </c>
      <c r="X527" s="22" t="s">
        <v>6346</v>
      </c>
      <c r="Y527" s="22">
        <v>7</v>
      </c>
      <c r="Z527" s="22">
        <v>7</v>
      </c>
      <c r="AA527" s="22" t="s">
        <v>11</v>
      </c>
      <c r="AB527" s="22">
        <v>1</v>
      </c>
      <c r="AC527" s="22" t="s">
        <v>82</v>
      </c>
      <c r="AD527" s="22" t="s">
        <v>7759</v>
      </c>
      <c r="AE527" s="22" t="s">
        <v>1579</v>
      </c>
      <c r="AF527" s="22" t="s">
        <v>7767</v>
      </c>
      <c r="AG527" s="22" t="s">
        <v>7767</v>
      </c>
    </row>
    <row r="528" spans="1:33">
      <c r="A528" s="23" t="s">
        <v>1623</v>
      </c>
      <c r="B528" s="23" t="s">
        <v>452</v>
      </c>
      <c r="C528" s="23" t="s">
        <v>1623</v>
      </c>
      <c r="D528" s="23" t="s">
        <v>5379</v>
      </c>
      <c r="E528" s="23" t="s">
        <v>5377</v>
      </c>
      <c r="F528" s="23" t="s">
        <v>11</v>
      </c>
      <c r="G528" s="23" t="s">
        <v>1738</v>
      </c>
      <c r="H528" s="23" t="s">
        <v>1739</v>
      </c>
      <c r="I528" s="23" t="s">
        <v>1657</v>
      </c>
      <c r="J528" s="23" t="s">
        <v>1740</v>
      </c>
      <c r="K528" s="23">
        <v>0</v>
      </c>
      <c r="L528" s="23" t="s">
        <v>6108</v>
      </c>
      <c r="M528" s="23" t="s">
        <v>11</v>
      </c>
      <c r="N528" s="23" t="s">
        <v>1741</v>
      </c>
      <c r="O528" s="23" t="s">
        <v>11</v>
      </c>
      <c r="P528" s="23" t="s">
        <v>11</v>
      </c>
      <c r="Q528" s="22" t="s">
        <v>1539</v>
      </c>
      <c r="R528" s="22" t="s">
        <v>21</v>
      </c>
      <c r="S528" s="22" t="s">
        <v>5379</v>
      </c>
      <c r="T528" s="22" t="s">
        <v>11</v>
      </c>
      <c r="U528" s="22" t="s">
        <v>11</v>
      </c>
      <c r="V528" s="22" t="s">
        <v>11</v>
      </c>
      <c r="W528" s="22" t="s">
        <v>11</v>
      </c>
      <c r="X528" s="22" t="s">
        <v>11</v>
      </c>
      <c r="Y528" s="22">
        <v>0</v>
      </c>
      <c r="Z528" s="22">
        <v>0</v>
      </c>
      <c r="AA528" s="22" t="s">
        <v>11</v>
      </c>
      <c r="AB528" s="22">
        <v>1</v>
      </c>
      <c r="AC528" s="22" t="s">
        <v>144</v>
      </c>
      <c r="AD528" s="22" t="s">
        <v>7759</v>
      </c>
      <c r="AE528" s="22" t="s">
        <v>1579</v>
      </c>
      <c r="AF528" s="22" t="s">
        <v>7770</v>
      </c>
      <c r="AG528" s="22" t="s">
        <v>7770</v>
      </c>
    </row>
    <row r="529" spans="1:33">
      <c r="A529" s="23" t="s">
        <v>1623</v>
      </c>
      <c r="B529" s="23" t="s">
        <v>452</v>
      </c>
      <c r="C529" s="23" t="s">
        <v>1623</v>
      </c>
      <c r="D529" s="23" t="s">
        <v>6825</v>
      </c>
      <c r="E529" s="23" t="s">
        <v>5556</v>
      </c>
      <c r="F529" s="23" t="s">
        <v>7653</v>
      </c>
      <c r="G529" s="23" t="s">
        <v>1735</v>
      </c>
      <c r="H529" s="23" t="s">
        <v>1736</v>
      </c>
      <c r="I529" s="23" t="s">
        <v>14</v>
      </c>
      <c r="J529" s="23" t="s">
        <v>1737</v>
      </c>
      <c r="K529" s="23">
        <v>0</v>
      </c>
      <c r="L529" s="23" t="s">
        <v>6109</v>
      </c>
      <c r="M529" s="201" t="s">
        <v>11</v>
      </c>
      <c r="N529" s="23" t="s">
        <v>1670</v>
      </c>
      <c r="O529" s="23" t="s">
        <v>11</v>
      </c>
      <c r="P529" s="23" t="s">
        <v>11</v>
      </c>
      <c r="Q529" s="22" t="s">
        <v>1539</v>
      </c>
      <c r="R529" s="22" t="s">
        <v>20</v>
      </c>
      <c r="S529" s="22" t="s">
        <v>6825</v>
      </c>
      <c r="T529" s="22" t="s">
        <v>5569</v>
      </c>
      <c r="U529" s="22" t="s">
        <v>6299</v>
      </c>
      <c r="V529" s="22" t="s">
        <v>6815</v>
      </c>
      <c r="W529" s="22" t="s">
        <v>6299</v>
      </c>
      <c r="X529" s="22" t="s">
        <v>6815</v>
      </c>
      <c r="Y529" s="22">
        <v>3</v>
      </c>
      <c r="Z529" s="22">
        <v>6</v>
      </c>
      <c r="AA529" s="22" t="s">
        <v>11</v>
      </c>
      <c r="AB529" s="22">
        <v>1</v>
      </c>
      <c r="AC529" s="22" t="s">
        <v>89</v>
      </c>
      <c r="AD529" s="22" t="s">
        <v>7769</v>
      </c>
      <c r="AE529" s="22" t="s">
        <v>1579</v>
      </c>
      <c r="AF529" s="22" t="s">
        <v>7760</v>
      </c>
      <c r="AG529" s="22" t="s">
        <v>7761</v>
      </c>
    </row>
    <row r="530" spans="1:33">
      <c r="A530" s="23" t="s">
        <v>1623</v>
      </c>
      <c r="B530" s="23" t="s">
        <v>5445</v>
      </c>
      <c r="C530" s="23" t="s">
        <v>1623</v>
      </c>
      <c r="D530" s="23" t="s">
        <v>5444</v>
      </c>
      <c r="E530" s="23" t="s">
        <v>11</v>
      </c>
      <c r="F530" s="23" t="s">
        <v>11</v>
      </c>
      <c r="G530" s="23" t="s">
        <v>1726</v>
      </c>
      <c r="H530" s="23" t="s">
        <v>1727</v>
      </c>
      <c r="I530" s="23" t="s">
        <v>1657</v>
      </c>
      <c r="J530" s="23" t="s">
        <v>1728</v>
      </c>
      <c r="K530" s="23">
        <v>0</v>
      </c>
      <c r="L530" s="23" t="s">
        <v>11</v>
      </c>
      <c r="M530" s="23" t="s">
        <v>11</v>
      </c>
      <c r="N530" s="23" t="s">
        <v>1729</v>
      </c>
      <c r="O530" s="23" t="s">
        <v>11</v>
      </c>
      <c r="P530" s="23" t="s">
        <v>11</v>
      </c>
      <c r="Q530" s="22" t="s">
        <v>5444</v>
      </c>
      <c r="R530" s="22" t="s">
        <v>5444</v>
      </c>
      <c r="S530" s="22" t="s">
        <v>5444</v>
      </c>
      <c r="T530" s="22" t="s">
        <v>11</v>
      </c>
      <c r="U530" s="22" t="s">
        <v>11</v>
      </c>
      <c r="V530" s="22" t="s">
        <v>11</v>
      </c>
      <c r="W530" s="22" t="s">
        <v>11</v>
      </c>
      <c r="X530" s="22" t="s">
        <v>11</v>
      </c>
      <c r="Y530" s="22">
        <v>0</v>
      </c>
      <c r="Z530" s="22">
        <v>0</v>
      </c>
      <c r="AA530" s="22" t="s">
        <v>11</v>
      </c>
      <c r="AB530" s="22">
        <v>1</v>
      </c>
      <c r="AC530" s="22" t="s">
        <v>5444</v>
      </c>
      <c r="AD530" s="22" t="s">
        <v>11</v>
      </c>
      <c r="AE530" s="22" t="s">
        <v>11</v>
      </c>
      <c r="AF530" s="22" t="s">
        <v>7770</v>
      </c>
      <c r="AG530" s="22" t="s">
        <v>7770</v>
      </c>
    </row>
    <row r="531" spans="1:33">
      <c r="A531" s="23" t="s">
        <v>1623</v>
      </c>
      <c r="B531" s="23" t="s">
        <v>452</v>
      </c>
      <c r="C531" s="23" t="s">
        <v>1623</v>
      </c>
      <c r="D531" s="23" t="s">
        <v>6816</v>
      </c>
      <c r="E531" s="23" t="s">
        <v>5432</v>
      </c>
      <c r="F531" s="23" t="s">
        <v>5598</v>
      </c>
      <c r="G531" s="23" t="s">
        <v>1717</v>
      </c>
      <c r="H531" s="23" t="s">
        <v>1718</v>
      </c>
      <c r="I531" s="23" t="s">
        <v>10</v>
      </c>
      <c r="J531" s="23" t="s">
        <v>1719</v>
      </c>
      <c r="K531" s="23">
        <v>0</v>
      </c>
      <c r="L531" s="23" t="s">
        <v>6110</v>
      </c>
      <c r="M531" s="23" t="s">
        <v>11</v>
      </c>
      <c r="N531" s="23" t="s">
        <v>1651</v>
      </c>
      <c r="O531" s="23" t="s">
        <v>11</v>
      </c>
      <c r="P531" s="23" t="s">
        <v>11</v>
      </c>
      <c r="Q531" s="22" t="s">
        <v>1539</v>
      </c>
      <c r="R531" s="22" t="s">
        <v>21</v>
      </c>
      <c r="S531" s="22" t="s">
        <v>6816</v>
      </c>
      <c r="T531" s="22" t="s">
        <v>6334</v>
      </c>
      <c r="U531" s="22" t="s">
        <v>6299</v>
      </c>
      <c r="V531" s="22" t="s">
        <v>6815</v>
      </c>
      <c r="W531" s="22" t="s">
        <v>6299</v>
      </c>
      <c r="X531" s="22" t="s">
        <v>6815</v>
      </c>
      <c r="Y531" s="22">
        <v>3</v>
      </c>
      <c r="Z531" s="22">
        <v>6</v>
      </c>
      <c r="AA531" s="22" t="s">
        <v>11</v>
      </c>
      <c r="AB531" s="22">
        <v>1</v>
      </c>
      <c r="AC531" s="22" t="s">
        <v>92</v>
      </c>
      <c r="AD531" s="22" t="s">
        <v>7764</v>
      </c>
      <c r="AE531" s="22" t="s">
        <v>1579</v>
      </c>
      <c r="AF531" s="22" t="s">
        <v>7760</v>
      </c>
      <c r="AG531" s="22" t="s">
        <v>7761</v>
      </c>
    </row>
    <row r="532" spans="1:33">
      <c r="A532" s="23" t="s">
        <v>1623</v>
      </c>
      <c r="B532" s="23" t="s">
        <v>452</v>
      </c>
      <c r="C532" s="23" t="s">
        <v>1623</v>
      </c>
      <c r="D532" s="23" t="s">
        <v>5544</v>
      </c>
      <c r="E532" s="23" t="s">
        <v>5377</v>
      </c>
      <c r="F532" s="23" t="s">
        <v>5545</v>
      </c>
      <c r="G532" s="23" t="s">
        <v>1710</v>
      </c>
      <c r="H532" s="23" t="s">
        <v>1711</v>
      </c>
      <c r="I532" s="23" t="s">
        <v>13</v>
      </c>
      <c r="J532" s="23" t="s">
        <v>1712</v>
      </c>
      <c r="K532" s="23">
        <v>0</v>
      </c>
      <c r="L532" s="23" t="s">
        <v>6111</v>
      </c>
      <c r="M532" s="23" t="s">
        <v>11</v>
      </c>
      <c r="N532" s="23" t="s">
        <v>1633</v>
      </c>
      <c r="O532" s="23" t="s">
        <v>11</v>
      </c>
      <c r="P532" s="23" t="s">
        <v>11</v>
      </c>
      <c r="Q532" s="22" t="s">
        <v>1539</v>
      </c>
      <c r="R532" s="22" t="s">
        <v>21</v>
      </c>
      <c r="S532" s="22" t="s">
        <v>5544</v>
      </c>
      <c r="T532" s="22" t="s">
        <v>6315</v>
      </c>
      <c r="U532" s="22" t="s">
        <v>6320</v>
      </c>
      <c r="V532" s="22" t="s">
        <v>6815</v>
      </c>
      <c r="W532" s="22" t="s">
        <v>6320</v>
      </c>
      <c r="X532" s="22" t="s">
        <v>6815</v>
      </c>
      <c r="Y532" s="22">
        <v>3</v>
      </c>
      <c r="Z532" s="22">
        <v>6</v>
      </c>
      <c r="AA532" s="22" t="s">
        <v>11</v>
      </c>
      <c r="AB532" s="22">
        <v>1</v>
      </c>
      <c r="AC532" s="22" t="s">
        <v>94</v>
      </c>
      <c r="AD532" s="22" t="s">
        <v>7759</v>
      </c>
      <c r="AE532" s="22" t="s">
        <v>1579</v>
      </c>
      <c r="AF532" s="22" t="s">
        <v>7760</v>
      </c>
      <c r="AG532" s="22" t="s">
        <v>7761</v>
      </c>
    </row>
    <row r="533" spans="1:33">
      <c r="A533" s="23" t="s">
        <v>1623</v>
      </c>
      <c r="B533" s="23" t="s">
        <v>452</v>
      </c>
      <c r="C533" s="23" t="s">
        <v>1623</v>
      </c>
      <c r="D533" s="23" t="s">
        <v>6980</v>
      </c>
      <c r="E533" s="23" t="s">
        <v>5432</v>
      </c>
      <c r="F533" s="23" t="s">
        <v>5553</v>
      </c>
      <c r="G533" s="23" t="s">
        <v>1701</v>
      </c>
      <c r="H533" s="23" t="s">
        <v>1702</v>
      </c>
      <c r="I533" s="23" t="s">
        <v>14</v>
      </c>
      <c r="J533" s="23" t="s">
        <v>1703</v>
      </c>
      <c r="K533" s="23">
        <v>0</v>
      </c>
      <c r="L533" s="23" t="s">
        <v>6112</v>
      </c>
      <c r="M533" s="23" t="s">
        <v>11</v>
      </c>
      <c r="N533" s="23" t="s">
        <v>1633</v>
      </c>
      <c r="O533" s="23" t="s">
        <v>11</v>
      </c>
      <c r="P533" s="23" t="s">
        <v>11</v>
      </c>
      <c r="Q533" s="22" t="s">
        <v>1539</v>
      </c>
      <c r="R533" s="22" t="s">
        <v>20</v>
      </c>
      <c r="S533" s="22" t="s">
        <v>6980</v>
      </c>
      <c r="T533" s="22" t="s">
        <v>5569</v>
      </c>
      <c r="U533" s="22" t="s">
        <v>6320</v>
      </c>
      <c r="V533" s="22" t="s">
        <v>6815</v>
      </c>
      <c r="W533" s="22" t="s">
        <v>6320</v>
      </c>
      <c r="X533" s="22" t="s">
        <v>6815</v>
      </c>
      <c r="Y533" s="22">
        <v>3</v>
      </c>
      <c r="Z533" s="22">
        <v>6</v>
      </c>
      <c r="AA533" s="22" t="s">
        <v>11</v>
      </c>
      <c r="AB533" s="22">
        <v>1</v>
      </c>
      <c r="AC533" s="22" t="s">
        <v>90</v>
      </c>
      <c r="AD533" s="22" t="s">
        <v>7764</v>
      </c>
      <c r="AE533" s="22" t="s">
        <v>1579</v>
      </c>
      <c r="AF533" s="22" t="s">
        <v>7760</v>
      </c>
      <c r="AG533" s="22" t="s">
        <v>7761</v>
      </c>
    </row>
    <row r="534" spans="1:33">
      <c r="A534" s="23" t="s">
        <v>1623</v>
      </c>
      <c r="B534" s="23" t="s">
        <v>452</v>
      </c>
      <c r="C534" s="23" t="s">
        <v>1623</v>
      </c>
      <c r="D534" s="23" t="s">
        <v>5384</v>
      </c>
      <c r="E534" s="23" t="s">
        <v>5377</v>
      </c>
      <c r="F534" s="23" t="s">
        <v>5385</v>
      </c>
      <c r="G534" s="23" t="s">
        <v>1698</v>
      </c>
      <c r="H534" s="23" t="s">
        <v>1699</v>
      </c>
      <c r="I534" s="23" t="s">
        <v>1544</v>
      </c>
      <c r="J534" s="23" t="s">
        <v>1700</v>
      </c>
      <c r="K534" s="23">
        <v>0</v>
      </c>
      <c r="L534" s="23" t="s">
        <v>6113</v>
      </c>
      <c r="M534" s="23" t="s">
        <v>11</v>
      </c>
      <c r="N534" s="23" t="s">
        <v>1651</v>
      </c>
      <c r="O534" s="23" t="s">
        <v>11</v>
      </c>
      <c r="P534" s="23" t="s">
        <v>11</v>
      </c>
      <c r="Q534" s="22" t="s">
        <v>1539</v>
      </c>
      <c r="R534" s="22" t="s">
        <v>842</v>
      </c>
      <c r="S534" s="22" t="s">
        <v>5384</v>
      </c>
      <c r="T534" s="22" t="s">
        <v>7772</v>
      </c>
      <c r="U534" s="22" t="s">
        <v>5579</v>
      </c>
      <c r="V534" s="22" t="s">
        <v>6296</v>
      </c>
      <c r="W534" s="22" t="s">
        <v>5579</v>
      </c>
      <c r="X534" s="22" t="s">
        <v>6296</v>
      </c>
      <c r="Y534" s="22">
        <v>3</v>
      </c>
      <c r="Z534" s="22">
        <v>6</v>
      </c>
      <c r="AA534" s="22" t="s">
        <v>11</v>
      </c>
      <c r="AB534" s="22">
        <v>1</v>
      </c>
      <c r="AC534" s="22" t="s">
        <v>65</v>
      </c>
      <c r="AD534" s="22" t="s">
        <v>7759</v>
      </c>
      <c r="AE534" s="22" t="s">
        <v>1579</v>
      </c>
      <c r="AF534" s="22" t="s">
        <v>7767</v>
      </c>
      <c r="AG534" s="22" t="s">
        <v>7767</v>
      </c>
    </row>
    <row r="535" spans="1:33">
      <c r="A535" s="23" t="s">
        <v>1623</v>
      </c>
      <c r="B535" s="23" t="s">
        <v>452</v>
      </c>
      <c r="C535" s="23" t="s">
        <v>1623</v>
      </c>
      <c r="D535" s="23" t="s">
        <v>6803</v>
      </c>
      <c r="E535" s="23" t="s">
        <v>5377</v>
      </c>
      <c r="F535" s="23" t="s">
        <v>5439</v>
      </c>
      <c r="G535" s="23" t="s">
        <v>1694</v>
      </c>
      <c r="H535" s="23" t="s">
        <v>1695</v>
      </c>
      <c r="I535" s="23" t="s">
        <v>13</v>
      </c>
      <c r="J535" s="23" t="s">
        <v>1696</v>
      </c>
      <c r="K535" s="23">
        <v>0</v>
      </c>
      <c r="L535" s="23" t="s">
        <v>6114</v>
      </c>
      <c r="M535" s="23" t="s">
        <v>11</v>
      </c>
      <c r="N535" s="23" t="s">
        <v>1697</v>
      </c>
      <c r="O535" s="23" t="s">
        <v>11</v>
      </c>
      <c r="P535" s="23" t="s">
        <v>11</v>
      </c>
      <c r="Q535" s="22" t="s">
        <v>1539</v>
      </c>
      <c r="R535" s="22" t="s">
        <v>21</v>
      </c>
      <c r="S535" s="22" t="s">
        <v>6803</v>
      </c>
      <c r="T535" s="22" t="s">
        <v>5569</v>
      </c>
      <c r="U535" s="22" t="s">
        <v>6320</v>
      </c>
      <c r="V535" s="22" t="s">
        <v>7765</v>
      </c>
      <c r="W535" s="22" t="s">
        <v>7765</v>
      </c>
      <c r="X535" s="22" t="s">
        <v>6320</v>
      </c>
      <c r="Y535" s="22">
        <v>6</v>
      </c>
      <c r="Z535" s="22">
        <v>6</v>
      </c>
      <c r="AA535" s="22" t="s">
        <v>11</v>
      </c>
      <c r="AB535" s="22">
        <v>1</v>
      </c>
      <c r="AC535" s="22" t="s">
        <v>96</v>
      </c>
      <c r="AD535" s="22" t="s">
        <v>7759</v>
      </c>
      <c r="AE535" s="22" t="s">
        <v>1579</v>
      </c>
      <c r="AF535" s="22" t="s">
        <v>7760</v>
      </c>
      <c r="AG535" s="22" t="s">
        <v>7761</v>
      </c>
    </row>
    <row r="536" spans="1:33">
      <c r="A536" s="23" t="s">
        <v>1623</v>
      </c>
      <c r="B536" s="23" t="s">
        <v>461</v>
      </c>
      <c r="C536" s="23" t="s">
        <v>1623</v>
      </c>
      <c r="D536" s="23" t="s">
        <v>6784</v>
      </c>
      <c r="E536" s="23" t="s">
        <v>7649</v>
      </c>
      <c r="F536" s="23" t="s">
        <v>5360</v>
      </c>
      <c r="G536" s="23" t="s">
        <v>1691</v>
      </c>
      <c r="H536" s="23" t="s">
        <v>1692</v>
      </c>
      <c r="I536" s="23" t="s">
        <v>14</v>
      </c>
      <c r="J536" s="23" t="s">
        <v>1693</v>
      </c>
      <c r="K536" s="23">
        <v>0</v>
      </c>
      <c r="L536" s="23" t="s">
        <v>6115</v>
      </c>
      <c r="M536" s="201" t="s">
        <v>11</v>
      </c>
      <c r="N536" s="23" t="s">
        <v>1661</v>
      </c>
      <c r="O536" s="23" t="s">
        <v>11</v>
      </c>
      <c r="P536" s="23" t="s">
        <v>11</v>
      </c>
      <c r="Q536" s="22" t="s">
        <v>1539</v>
      </c>
      <c r="R536" s="22" t="s">
        <v>20</v>
      </c>
      <c r="S536" s="22" t="s">
        <v>6784</v>
      </c>
      <c r="T536" s="22" t="s">
        <v>6320</v>
      </c>
      <c r="U536" s="22" t="s">
        <v>6334</v>
      </c>
      <c r="V536" s="22" t="s">
        <v>7765</v>
      </c>
      <c r="W536" s="22" t="s">
        <v>6334</v>
      </c>
      <c r="X536" s="22" t="s">
        <v>7765</v>
      </c>
      <c r="Y536" s="22">
        <v>3</v>
      </c>
      <c r="Z536" s="22">
        <v>6</v>
      </c>
      <c r="AA536" s="22" t="s">
        <v>7758</v>
      </c>
      <c r="AB536" s="22">
        <v>1</v>
      </c>
      <c r="AC536" s="22" t="s">
        <v>90</v>
      </c>
      <c r="AD536" s="22" t="s">
        <v>7776</v>
      </c>
      <c r="AE536" s="22" t="s">
        <v>5353</v>
      </c>
      <c r="AF536" s="22" t="s">
        <v>7760</v>
      </c>
      <c r="AG536" s="22" t="s">
        <v>7771</v>
      </c>
    </row>
    <row r="537" spans="1:33">
      <c r="A537" s="23" t="s">
        <v>1623</v>
      </c>
      <c r="B537" s="23" t="s">
        <v>5469</v>
      </c>
      <c r="C537" s="23" t="s">
        <v>1623</v>
      </c>
      <c r="D537" s="23" t="s">
        <v>47</v>
      </c>
      <c r="E537" s="23" t="s">
        <v>11</v>
      </c>
      <c r="F537" s="23" t="s">
        <v>11</v>
      </c>
      <c r="G537" s="23" t="s">
        <v>1691</v>
      </c>
      <c r="H537" s="23" t="s">
        <v>1692</v>
      </c>
      <c r="I537" s="23" t="s">
        <v>14</v>
      </c>
      <c r="J537" s="23" t="s">
        <v>1693</v>
      </c>
      <c r="K537" s="23">
        <v>0</v>
      </c>
      <c r="L537" s="23" t="s">
        <v>6116</v>
      </c>
      <c r="M537" s="23" t="s">
        <v>47</v>
      </c>
      <c r="N537" s="23" t="s">
        <v>1661</v>
      </c>
      <c r="O537" s="23" t="s">
        <v>11</v>
      </c>
      <c r="P537" s="23" t="s">
        <v>11</v>
      </c>
      <c r="Q537" s="22" t="s">
        <v>7762</v>
      </c>
      <c r="R537" s="22" t="s">
        <v>7762</v>
      </c>
      <c r="S537" s="22" t="s">
        <v>47</v>
      </c>
      <c r="T537" s="22" t="s">
        <v>11</v>
      </c>
      <c r="U537" s="22" t="s">
        <v>11</v>
      </c>
      <c r="V537" s="22" t="s">
        <v>11</v>
      </c>
      <c r="W537" s="22" t="s">
        <v>11</v>
      </c>
      <c r="X537" s="22" t="s">
        <v>11</v>
      </c>
      <c r="Y537" s="22">
        <v>0</v>
      </c>
      <c r="Z537" s="22">
        <v>0</v>
      </c>
      <c r="AA537" s="22" t="s">
        <v>7758</v>
      </c>
      <c r="AB537" s="22">
        <v>2</v>
      </c>
      <c r="AC537" s="22" t="s">
        <v>7775</v>
      </c>
      <c r="AD537" s="22" t="s">
        <v>11</v>
      </c>
      <c r="AE537" s="22" t="s">
        <v>5450</v>
      </c>
      <c r="AF537" s="22" t="s">
        <v>7760</v>
      </c>
      <c r="AG537" s="22" t="s">
        <v>7774</v>
      </c>
    </row>
    <row r="538" spans="1:33">
      <c r="A538" s="23" t="s">
        <v>1623</v>
      </c>
      <c r="B538" s="23" t="s">
        <v>5476</v>
      </c>
      <c r="C538" s="23" t="s">
        <v>1623</v>
      </c>
      <c r="D538" s="23" t="s">
        <v>5486</v>
      </c>
      <c r="E538" s="23" t="s">
        <v>11</v>
      </c>
      <c r="F538" s="23" t="s">
        <v>11</v>
      </c>
      <c r="G538" s="23" t="s">
        <v>1678</v>
      </c>
      <c r="H538" s="23" t="s">
        <v>1679</v>
      </c>
      <c r="I538" s="23" t="s">
        <v>16</v>
      </c>
      <c r="J538" s="23" t="s">
        <v>1680</v>
      </c>
      <c r="K538" s="23">
        <v>0</v>
      </c>
      <c r="L538" s="23" t="s">
        <v>6117</v>
      </c>
      <c r="M538" s="23" t="s">
        <v>7701</v>
      </c>
      <c r="N538" s="23" t="s">
        <v>1670</v>
      </c>
      <c r="O538" s="23" t="s">
        <v>11</v>
      </c>
      <c r="P538" s="23" t="s">
        <v>11</v>
      </c>
      <c r="Q538" s="22" t="s">
        <v>7762</v>
      </c>
      <c r="R538" s="22" t="s">
        <v>7762</v>
      </c>
      <c r="S538" s="22" t="s">
        <v>5486</v>
      </c>
      <c r="T538" s="22" t="s">
        <v>11</v>
      </c>
      <c r="U538" s="22" t="s">
        <v>11</v>
      </c>
      <c r="V538" s="22" t="s">
        <v>11</v>
      </c>
      <c r="W538" s="22" t="s">
        <v>11</v>
      </c>
      <c r="X538" s="22" t="s">
        <v>11</v>
      </c>
      <c r="Y538" s="22">
        <v>0</v>
      </c>
      <c r="Z538" s="22">
        <v>0</v>
      </c>
      <c r="AA538" s="22" t="s">
        <v>7758</v>
      </c>
      <c r="AB538" s="22">
        <v>1</v>
      </c>
      <c r="AC538" s="22" t="s">
        <v>7782</v>
      </c>
      <c r="AD538" s="22" t="s">
        <v>11</v>
      </c>
      <c r="AE538" s="22" t="s">
        <v>11</v>
      </c>
      <c r="AF538" s="22" t="s">
        <v>7760</v>
      </c>
      <c r="AG538" s="22" t="s">
        <v>7779</v>
      </c>
    </row>
    <row r="539" spans="1:33">
      <c r="A539" s="23" t="s">
        <v>1623</v>
      </c>
      <c r="B539" s="23" t="s">
        <v>461</v>
      </c>
      <c r="C539" s="23" t="s">
        <v>1623</v>
      </c>
      <c r="D539" s="23" t="s">
        <v>5489</v>
      </c>
      <c r="E539" s="23" t="s">
        <v>5491</v>
      </c>
      <c r="F539" s="23" t="s">
        <v>5490</v>
      </c>
      <c r="G539" s="23" t="s">
        <v>1678</v>
      </c>
      <c r="H539" s="23" t="s">
        <v>1679</v>
      </c>
      <c r="I539" s="23" t="s">
        <v>16</v>
      </c>
      <c r="J539" s="23" t="s">
        <v>1680</v>
      </c>
      <c r="K539" s="23">
        <v>0</v>
      </c>
      <c r="L539" s="23" t="s">
        <v>6118</v>
      </c>
      <c r="M539" s="201" t="s">
        <v>11</v>
      </c>
      <c r="N539" s="23" t="s">
        <v>1670</v>
      </c>
      <c r="O539" s="23" t="s">
        <v>11</v>
      </c>
      <c r="P539" s="23" t="s">
        <v>11</v>
      </c>
      <c r="Q539" s="22" t="s">
        <v>1539</v>
      </c>
      <c r="R539" s="22" t="s">
        <v>842</v>
      </c>
      <c r="S539" s="22" t="s">
        <v>5489</v>
      </c>
      <c r="T539" s="22" t="s">
        <v>2490</v>
      </c>
      <c r="U539" s="22" t="s">
        <v>5579</v>
      </c>
      <c r="V539" s="22" t="s">
        <v>6352</v>
      </c>
      <c r="W539" s="22" t="s">
        <v>5579</v>
      </c>
      <c r="X539" s="22" t="s">
        <v>6352</v>
      </c>
      <c r="Y539" s="22">
        <v>3</v>
      </c>
      <c r="Z539" s="22">
        <v>6</v>
      </c>
      <c r="AA539" s="22" t="s">
        <v>7758</v>
      </c>
      <c r="AB539" s="22">
        <v>2</v>
      </c>
      <c r="AC539" s="22" t="s">
        <v>82</v>
      </c>
      <c r="AD539" s="22" t="s">
        <v>7766</v>
      </c>
      <c r="AE539" s="22" t="s">
        <v>5353</v>
      </c>
      <c r="AF539" s="22" t="s">
        <v>7760</v>
      </c>
      <c r="AG539" s="22" t="s">
        <v>7771</v>
      </c>
    </row>
    <row r="540" spans="1:33">
      <c r="A540" s="23" t="s">
        <v>1623</v>
      </c>
      <c r="B540" s="23" t="s">
        <v>452</v>
      </c>
      <c r="C540" s="23" t="s">
        <v>1623</v>
      </c>
      <c r="D540" s="23" t="s">
        <v>5380</v>
      </c>
      <c r="E540" s="23" t="s">
        <v>5367</v>
      </c>
      <c r="F540" s="23" t="s">
        <v>5381</v>
      </c>
      <c r="G540" s="23" t="s">
        <v>1675</v>
      </c>
      <c r="H540" s="23" t="s">
        <v>1676</v>
      </c>
      <c r="I540" s="23" t="s">
        <v>16</v>
      </c>
      <c r="J540" s="23" t="s">
        <v>1677</v>
      </c>
      <c r="K540" s="23">
        <v>0</v>
      </c>
      <c r="L540" s="23" t="s">
        <v>6119</v>
      </c>
      <c r="M540" s="201" t="s">
        <v>11</v>
      </c>
      <c r="N540" s="23" t="s">
        <v>1651</v>
      </c>
      <c r="O540" s="23" t="s">
        <v>11</v>
      </c>
      <c r="P540" s="23" t="s">
        <v>11</v>
      </c>
      <c r="Q540" s="22" t="s">
        <v>1539</v>
      </c>
      <c r="R540" s="22" t="s">
        <v>842</v>
      </c>
      <c r="S540" s="22" t="s">
        <v>5380</v>
      </c>
      <c r="T540" s="22" t="s">
        <v>2490</v>
      </c>
      <c r="U540" s="22" t="s">
        <v>6346</v>
      </c>
      <c r="V540" s="22" t="s">
        <v>6296</v>
      </c>
      <c r="W540" s="22" t="s">
        <v>6296</v>
      </c>
      <c r="X540" s="22" t="s">
        <v>6346</v>
      </c>
      <c r="Y540" s="22">
        <v>7</v>
      </c>
      <c r="Z540" s="22">
        <v>7</v>
      </c>
      <c r="AA540" s="22" t="s">
        <v>7758</v>
      </c>
      <c r="AB540" s="22">
        <v>1</v>
      </c>
      <c r="AC540" s="22" t="s">
        <v>83</v>
      </c>
      <c r="AD540" s="22" t="s">
        <v>7764</v>
      </c>
      <c r="AE540" s="22" t="s">
        <v>1579</v>
      </c>
      <c r="AF540" s="22" t="s">
        <v>7760</v>
      </c>
      <c r="AG540" s="22" t="s">
        <v>7761</v>
      </c>
    </row>
    <row r="541" spans="1:33">
      <c r="A541" s="23" t="s">
        <v>1623</v>
      </c>
      <c r="B541" s="23" t="s">
        <v>5469</v>
      </c>
      <c r="C541" s="23" t="s">
        <v>1623</v>
      </c>
      <c r="D541" s="23" t="s">
        <v>47</v>
      </c>
      <c r="E541" s="23" t="s">
        <v>11</v>
      </c>
      <c r="F541" s="23" t="s">
        <v>11</v>
      </c>
      <c r="G541" s="23" t="s">
        <v>1675</v>
      </c>
      <c r="H541" s="23" t="s">
        <v>1676</v>
      </c>
      <c r="I541" s="23" t="s">
        <v>16</v>
      </c>
      <c r="J541" s="23" t="s">
        <v>1677</v>
      </c>
      <c r="K541" s="23">
        <v>0</v>
      </c>
      <c r="L541" s="23" t="s">
        <v>6120</v>
      </c>
      <c r="M541" s="23" t="s">
        <v>47</v>
      </c>
      <c r="N541" s="23" t="s">
        <v>1651</v>
      </c>
      <c r="O541" s="23" t="s">
        <v>11</v>
      </c>
      <c r="P541" s="23" t="s">
        <v>11</v>
      </c>
      <c r="Q541" s="22" t="s">
        <v>7762</v>
      </c>
      <c r="R541" s="22" t="s">
        <v>7762</v>
      </c>
      <c r="S541" s="22" t="s">
        <v>47</v>
      </c>
      <c r="T541" s="22" t="s">
        <v>11</v>
      </c>
      <c r="U541" s="22" t="s">
        <v>11</v>
      </c>
      <c r="V541" s="22" t="s">
        <v>11</v>
      </c>
      <c r="W541" s="22" t="s">
        <v>11</v>
      </c>
      <c r="X541" s="22" t="s">
        <v>11</v>
      </c>
      <c r="Y541" s="22">
        <v>0</v>
      </c>
      <c r="Z541" s="22">
        <v>0</v>
      </c>
      <c r="AA541" s="22" t="s">
        <v>7758</v>
      </c>
      <c r="AB541" s="22">
        <v>2</v>
      </c>
      <c r="AC541" s="22" t="s">
        <v>7775</v>
      </c>
      <c r="AD541" s="22" t="s">
        <v>11</v>
      </c>
      <c r="AE541" s="22" t="s">
        <v>5450</v>
      </c>
      <c r="AF541" s="22" t="s">
        <v>7760</v>
      </c>
      <c r="AG541" s="22" t="s">
        <v>7774</v>
      </c>
    </row>
    <row r="542" spans="1:33">
      <c r="A542" s="23" t="s">
        <v>1623</v>
      </c>
      <c r="B542" s="23" t="s">
        <v>452</v>
      </c>
      <c r="C542" s="23" t="s">
        <v>1623</v>
      </c>
      <c r="D542" s="23" t="s">
        <v>7021</v>
      </c>
      <c r="E542" s="23" t="s">
        <v>5391</v>
      </c>
      <c r="F542" s="23" t="s">
        <v>7659</v>
      </c>
      <c r="G542" s="23" t="s">
        <v>1671</v>
      </c>
      <c r="H542" s="23" t="s">
        <v>1672</v>
      </c>
      <c r="I542" s="23" t="s">
        <v>1544</v>
      </c>
      <c r="J542" s="23" t="s">
        <v>1673</v>
      </c>
      <c r="K542" s="23">
        <v>0</v>
      </c>
      <c r="L542" s="23" t="s">
        <v>6121</v>
      </c>
      <c r="M542" s="201" t="s">
        <v>11</v>
      </c>
      <c r="N542" s="23" t="s">
        <v>1674</v>
      </c>
      <c r="O542" s="23" t="s">
        <v>11</v>
      </c>
      <c r="P542" s="23" t="s">
        <v>11</v>
      </c>
      <c r="Q542" s="22" t="s">
        <v>1539</v>
      </c>
      <c r="R542" s="22" t="s">
        <v>20</v>
      </c>
      <c r="S542" s="22" t="s">
        <v>7021</v>
      </c>
      <c r="T542" s="22" t="s">
        <v>6308</v>
      </c>
      <c r="U542" s="22" t="s">
        <v>2490</v>
      </c>
      <c r="V542" s="22" t="s">
        <v>6296</v>
      </c>
      <c r="W542" s="22" t="s">
        <v>2490</v>
      </c>
      <c r="X542" s="22" t="s">
        <v>6296</v>
      </c>
      <c r="Y542" s="22">
        <v>3</v>
      </c>
      <c r="Z542" s="22">
        <v>6</v>
      </c>
      <c r="AA542" s="22" t="s">
        <v>11</v>
      </c>
      <c r="AB542" s="22">
        <v>1</v>
      </c>
      <c r="AC542" s="22" t="s">
        <v>87</v>
      </c>
      <c r="AD542" s="22" t="s">
        <v>7769</v>
      </c>
      <c r="AE542" s="22" t="s">
        <v>1579</v>
      </c>
      <c r="AF542" s="22" t="s">
        <v>7767</v>
      </c>
      <c r="AG542" s="22" t="s">
        <v>7767</v>
      </c>
    </row>
    <row r="543" spans="1:33">
      <c r="A543" s="23" t="s">
        <v>1623</v>
      </c>
      <c r="B543" s="23" t="s">
        <v>452</v>
      </c>
      <c r="C543" s="23" t="s">
        <v>1623</v>
      </c>
      <c r="D543" s="23" t="s">
        <v>5386</v>
      </c>
      <c r="E543" s="23" t="s">
        <v>5372</v>
      </c>
      <c r="F543" s="23" t="s">
        <v>5385</v>
      </c>
      <c r="G543" s="23" t="s">
        <v>1667</v>
      </c>
      <c r="H543" s="23" t="s">
        <v>1668</v>
      </c>
      <c r="I543" s="23" t="s">
        <v>10</v>
      </c>
      <c r="J543" s="23" t="s">
        <v>1669</v>
      </c>
      <c r="K543" s="23">
        <v>0</v>
      </c>
      <c r="L543" s="23" t="s">
        <v>6122</v>
      </c>
      <c r="M543" s="23" t="s">
        <v>11</v>
      </c>
      <c r="N543" s="23" t="s">
        <v>1670</v>
      </c>
      <c r="O543" s="23" t="s">
        <v>11</v>
      </c>
      <c r="P543" s="23" t="s">
        <v>11</v>
      </c>
      <c r="Q543" s="22" t="s">
        <v>1539</v>
      </c>
      <c r="R543" s="22" t="s">
        <v>842</v>
      </c>
      <c r="S543" s="22" t="s">
        <v>5386</v>
      </c>
      <c r="T543" s="22" t="s">
        <v>7772</v>
      </c>
      <c r="U543" s="22" t="s">
        <v>5579</v>
      </c>
      <c r="V543" s="22" t="s">
        <v>6296</v>
      </c>
      <c r="W543" s="22" t="s">
        <v>5579</v>
      </c>
      <c r="X543" s="22" t="s">
        <v>6296</v>
      </c>
      <c r="Y543" s="22">
        <v>3</v>
      </c>
      <c r="Z543" s="22">
        <v>6</v>
      </c>
      <c r="AA543" s="22" t="s">
        <v>11</v>
      </c>
      <c r="AB543" s="22">
        <v>1</v>
      </c>
      <c r="AC543" s="22" t="s">
        <v>65</v>
      </c>
      <c r="AD543" s="22" t="s">
        <v>7768</v>
      </c>
      <c r="AE543" s="22" t="s">
        <v>1579</v>
      </c>
      <c r="AF543" s="22" t="s">
        <v>7760</v>
      </c>
      <c r="AG543" s="22" t="s">
        <v>7761</v>
      </c>
    </row>
    <row r="544" spans="1:33">
      <c r="A544" s="23" t="s">
        <v>1623</v>
      </c>
      <c r="B544" s="23" t="s">
        <v>452</v>
      </c>
      <c r="C544" s="23" t="s">
        <v>1623</v>
      </c>
      <c r="D544" s="23" t="s">
        <v>6826</v>
      </c>
      <c r="E544" s="23" t="s">
        <v>5556</v>
      </c>
      <c r="F544" s="23" t="s">
        <v>5558</v>
      </c>
      <c r="G544" s="23" t="s">
        <v>1658</v>
      </c>
      <c r="H544" s="23" t="s">
        <v>1659</v>
      </c>
      <c r="I544" s="23" t="s">
        <v>14</v>
      </c>
      <c r="J544" s="23" t="s">
        <v>1660</v>
      </c>
      <c r="K544" s="23">
        <v>0</v>
      </c>
      <c r="L544" s="23" t="s">
        <v>6123</v>
      </c>
      <c r="M544" s="201" t="s">
        <v>11</v>
      </c>
      <c r="N544" s="23" t="s">
        <v>1661</v>
      </c>
      <c r="O544" s="23" t="s">
        <v>11</v>
      </c>
      <c r="P544" s="23" t="s">
        <v>11</v>
      </c>
      <c r="Q544" s="22" t="s">
        <v>1539</v>
      </c>
      <c r="R544" s="22" t="s">
        <v>20</v>
      </c>
      <c r="S544" s="22" t="s">
        <v>6826</v>
      </c>
      <c r="T544" s="22" t="s">
        <v>6337</v>
      </c>
      <c r="U544" s="22" t="s">
        <v>5569</v>
      </c>
      <c r="V544" s="22" t="s">
        <v>6815</v>
      </c>
      <c r="W544" s="22" t="s">
        <v>6815</v>
      </c>
      <c r="X544" s="22" t="s">
        <v>5569</v>
      </c>
      <c r="Y544" s="22">
        <v>6</v>
      </c>
      <c r="Z544" s="22">
        <v>6</v>
      </c>
      <c r="AA544" s="22" t="s">
        <v>11</v>
      </c>
      <c r="AB544" s="22">
        <v>1</v>
      </c>
      <c r="AC544" s="22" t="s">
        <v>90</v>
      </c>
      <c r="AD544" s="22" t="s">
        <v>7769</v>
      </c>
      <c r="AE544" s="22" t="s">
        <v>1579</v>
      </c>
      <c r="AF544" s="22" t="s">
        <v>7760</v>
      </c>
      <c r="AG544" s="22" t="s">
        <v>7761</v>
      </c>
    </row>
    <row r="545" spans="1:33">
      <c r="A545" s="23" t="s">
        <v>1623</v>
      </c>
      <c r="B545" s="23" t="s">
        <v>5445</v>
      </c>
      <c r="C545" s="23" t="s">
        <v>1623</v>
      </c>
      <c r="D545" s="23" t="s">
        <v>5444</v>
      </c>
      <c r="E545" s="23" t="s">
        <v>11</v>
      </c>
      <c r="F545" s="23" t="s">
        <v>11</v>
      </c>
      <c r="G545" s="23" t="s">
        <v>1654</v>
      </c>
      <c r="H545" s="23" t="s">
        <v>1655</v>
      </c>
      <c r="I545" s="23" t="s">
        <v>1657</v>
      </c>
      <c r="J545" s="23" t="s">
        <v>1656</v>
      </c>
      <c r="K545" s="23">
        <v>0</v>
      </c>
      <c r="L545" s="23" t="s">
        <v>11</v>
      </c>
      <c r="M545" s="23" t="s">
        <v>11</v>
      </c>
      <c r="N545" s="23" t="s">
        <v>1633</v>
      </c>
      <c r="O545" s="23" t="s">
        <v>11</v>
      </c>
      <c r="P545" s="23" t="s">
        <v>11</v>
      </c>
      <c r="Q545" s="22" t="s">
        <v>5444</v>
      </c>
      <c r="R545" s="22" t="s">
        <v>5444</v>
      </c>
      <c r="S545" s="22" t="s">
        <v>5444</v>
      </c>
      <c r="T545" s="22" t="s">
        <v>11</v>
      </c>
      <c r="U545" s="22" t="s">
        <v>11</v>
      </c>
      <c r="V545" s="22" t="s">
        <v>11</v>
      </c>
      <c r="W545" s="22" t="s">
        <v>11</v>
      </c>
      <c r="X545" s="22" t="s">
        <v>11</v>
      </c>
      <c r="Y545" s="22">
        <v>0</v>
      </c>
      <c r="Z545" s="22">
        <v>0</v>
      </c>
      <c r="AA545" s="22" t="s">
        <v>11</v>
      </c>
      <c r="AB545" s="22">
        <v>1</v>
      </c>
      <c r="AC545" s="22" t="s">
        <v>5444</v>
      </c>
      <c r="AD545" s="22" t="s">
        <v>11</v>
      </c>
      <c r="AE545" s="22" t="s">
        <v>11</v>
      </c>
      <c r="AF545" s="22" t="s">
        <v>7770</v>
      </c>
      <c r="AG545" s="22" t="s">
        <v>7770</v>
      </c>
    </row>
    <row r="546" spans="1:33">
      <c r="A546" s="23" t="s">
        <v>1623</v>
      </c>
      <c r="B546" s="23" t="s">
        <v>452</v>
      </c>
      <c r="C546" s="23" t="s">
        <v>1623</v>
      </c>
      <c r="D546" s="23" t="s">
        <v>6816</v>
      </c>
      <c r="E546" s="23" t="s">
        <v>5432</v>
      </c>
      <c r="F546" s="23" t="s">
        <v>5598</v>
      </c>
      <c r="G546" s="23" t="s">
        <v>5148</v>
      </c>
      <c r="H546" s="23" t="s">
        <v>5149</v>
      </c>
      <c r="I546" s="23" t="s">
        <v>12</v>
      </c>
      <c r="J546" s="23" t="s">
        <v>5151</v>
      </c>
      <c r="K546" s="23">
        <v>0</v>
      </c>
      <c r="L546" s="23" t="s">
        <v>6124</v>
      </c>
      <c r="M546" s="23" t="s">
        <v>11</v>
      </c>
      <c r="N546" s="23" t="s">
        <v>1574</v>
      </c>
      <c r="O546" s="23" t="s">
        <v>11</v>
      </c>
      <c r="P546" s="23" t="s">
        <v>11</v>
      </c>
      <c r="Q546" s="22" t="s">
        <v>1539</v>
      </c>
      <c r="R546" s="22" t="s">
        <v>21</v>
      </c>
      <c r="S546" s="22" t="s">
        <v>6816</v>
      </c>
      <c r="T546" s="22" t="s">
        <v>6334</v>
      </c>
      <c r="U546" s="22" t="s">
        <v>6299</v>
      </c>
      <c r="V546" s="22" t="s">
        <v>6815</v>
      </c>
      <c r="W546" s="22" t="s">
        <v>6299</v>
      </c>
      <c r="X546" s="22" t="s">
        <v>6815</v>
      </c>
      <c r="Y546" s="22">
        <v>3</v>
      </c>
      <c r="Z546" s="22">
        <v>6</v>
      </c>
      <c r="AA546" s="22" t="s">
        <v>11</v>
      </c>
      <c r="AB546" s="22">
        <v>1</v>
      </c>
      <c r="AC546" s="22" t="s">
        <v>92</v>
      </c>
      <c r="AD546" s="22" t="s">
        <v>7764</v>
      </c>
      <c r="AE546" s="22" t="s">
        <v>1579</v>
      </c>
      <c r="AF546" s="22" t="s">
        <v>7760</v>
      </c>
      <c r="AG546" s="22" t="s">
        <v>7761</v>
      </c>
    </row>
    <row r="547" spans="1:33">
      <c r="A547" s="23" t="s">
        <v>1623</v>
      </c>
      <c r="B547" s="23" t="s">
        <v>461</v>
      </c>
      <c r="C547" s="23" t="s">
        <v>1623</v>
      </c>
      <c r="D547" s="23" t="s">
        <v>6797</v>
      </c>
      <c r="E547" s="23" t="s">
        <v>5491</v>
      </c>
      <c r="F547" s="23" t="s">
        <v>5515</v>
      </c>
      <c r="G547" s="23" t="s">
        <v>5006</v>
      </c>
      <c r="H547" s="23" t="s">
        <v>5007</v>
      </c>
      <c r="I547" s="23" t="s">
        <v>12</v>
      </c>
      <c r="J547" s="23" t="s">
        <v>5009</v>
      </c>
      <c r="K547" s="23">
        <v>0</v>
      </c>
      <c r="L547" s="23" t="s">
        <v>6125</v>
      </c>
      <c r="M547" s="23" t="s">
        <v>11</v>
      </c>
      <c r="N547" s="23" t="s">
        <v>1729</v>
      </c>
      <c r="O547" s="23" t="s">
        <v>11</v>
      </c>
      <c r="P547" s="23" t="s">
        <v>11</v>
      </c>
      <c r="Q547" s="22" t="s">
        <v>1539</v>
      </c>
      <c r="R547" s="22" t="s">
        <v>20</v>
      </c>
      <c r="S547" s="22" t="s">
        <v>6797</v>
      </c>
      <c r="T547" s="22" t="s">
        <v>6334</v>
      </c>
      <c r="U547" s="22" t="s">
        <v>6337</v>
      </c>
      <c r="V547" s="22" t="s">
        <v>7765</v>
      </c>
      <c r="W547" s="22" t="s">
        <v>7765</v>
      </c>
      <c r="X547" s="22" t="s">
        <v>6337</v>
      </c>
      <c r="Y547" s="22">
        <v>6</v>
      </c>
      <c r="Z547" s="22">
        <v>6</v>
      </c>
      <c r="AA547" s="22" t="s">
        <v>11</v>
      </c>
      <c r="AB547" s="22">
        <v>1</v>
      </c>
      <c r="AC547" s="22" t="s">
        <v>90</v>
      </c>
      <c r="AD547" s="22" t="s">
        <v>7766</v>
      </c>
      <c r="AE547" s="22" t="s">
        <v>5353</v>
      </c>
      <c r="AF547" s="22" t="s">
        <v>7760</v>
      </c>
      <c r="AG547" s="22" t="s">
        <v>7771</v>
      </c>
    </row>
    <row r="548" spans="1:33">
      <c r="A548" s="23" t="s">
        <v>1623</v>
      </c>
      <c r="B548" s="23" t="s">
        <v>452</v>
      </c>
      <c r="C548" s="23" t="s">
        <v>1623</v>
      </c>
      <c r="D548" s="23" t="s">
        <v>6816</v>
      </c>
      <c r="E548" s="23" t="s">
        <v>5432</v>
      </c>
      <c r="F548" s="23" t="s">
        <v>5598</v>
      </c>
      <c r="G548" s="23" t="s">
        <v>2563</v>
      </c>
      <c r="H548" s="23" t="s">
        <v>2564</v>
      </c>
      <c r="I548" s="23" t="s">
        <v>13</v>
      </c>
      <c r="J548" s="23" t="s">
        <v>2565</v>
      </c>
      <c r="K548" s="23">
        <v>0</v>
      </c>
      <c r="L548" s="23" t="s">
        <v>6126</v>
      </c>
      <c r="M548" s="23" t="s">
        <v>11</v>
      </c>
      <c r="N548" s="23" t="s">
        <v>1574</v>
      </c>
      <c r="O548" s="23" t="s">
        <v>11</v>
      </c>
      <c r="P548" s="23" t="s">
        <v>11</v>
      </c>
      <c r="Q548" s="22" t="s">
        <v>1539</v>
      </c>
      <c r="R548" s="22" t="s">
        <v>21</v>
      </c>
      <c r="S548" s="22" t="s">
        <v>6816</v>
      </c>
      <c r="T548" s="22" t="s">
        <v>6334</v>
      </c>
      <c r="U548" s="22" t="s">
        <v>6299</v>
      </c>
      <c r="V548" s="22" t="s">
        <v>6815</v>
      </c>
      <c r="W548" s="22" t="s">
        <v>6299</v>
      </c>
      <c r="X548" s="22" t="s">
        <v>6815</v>
      </c>
      <c r="Y548" s="22">
        <v>3</v>
      </c>
      <c r="Z548" s="22">
        <v>6</v>
      </c>
      <c r="AA548" s="22" t="s">
        <v>11</v>
      </c>
      <c r="AB548" s="22">
        <v>1</v>
      </c>
      <c r="AC548" s="22" t="s">
        <v>92</v>
      </c>
      <c r="AD548" s="22" t="s">
        <v>7764</v>
      </c>
      <c r="AE548" s="22" t="s">
        <v>1579</v>
      </c>
      <c r="AF548" s="22" t="s">
        <v>7760</v>
      </c>
      <c r="AG548" s="22" t="s">
        <v>7761</v>
      </c>
    </row>
    <row r="549" spans="1:33">
      <c r="A549" s="23" t="s">
        <v>1623</v>
      </c>
      <c r="B549" s="23" t="s">
        <v>452</v>
      </c>
      <c r="C549" s="23" t="s">
        <v>1623</v>
      </c>
      <c r="D549" s="23" t="s">
        <v>5402</v>
      </c>
      <c r="E549" s="23" t="s">
        <v>5367</v>
      </c>
      <c r="F549" s="23" t="s">
        <v>5403</v>
      </c>
      <c r="G549" s="23" t="s">
        <v>4508</v>
      </c>
      <c r="H549" s="23" t="s">
        <v>908</v>
      </c>
      <c r="I549" s="23" t="s">
        <v>14</v>
      </c>
      <c r="J549" s="23" t="s">
        <v>4498</v>
      </c>
      <c r="K549" s="23">
        <v>0</v>
      </c>
      <c r="L549" s="23" t="s">
        <v>7679</v>
      </c>
      <c r="M549" s="23" t="s">
        <v>11</v>
      </c>
      <c r="N549" s="23" t="s">
        <v>1651</v>
      </c>
      <c r="O549" s="23" t="s">
        <v>11</v>
      </c>
      <c r="P549" s="23" t="s">
        <v>11</v>
      </c>
      <c r="Q549" s="22" t="s">
        <v>1539</v>
      </c>
      <c r="R549" s="22" t="s">
        <v>842</v>
      </c>
      <c r="S549" s="22" t="s">
        <v>5402</v>
      </c>
      <c r="T549" s="22" t="s">
        <v>5579</v>
      </c>
      <c r="U549" s="22" t="s">
        <v>6295</v>
      </c>
      <c r="V549" s="22" t="s">
        <v>6296</v>
      </c>
      <c r="W549" s="22" t="s">
        <v>6296</v>
      </c>
      <c r="X549" s="22" t="s">
        <v>6295</v>
      </c>
      <c r="Y549" s="22">
        <v>7</v>
      </c>
      <c r="Z549" s="22">
        <v>7</v>
      </c>
      <c r="AA549" s="22" t="s">
        <v>11</v>
      </c>
      <c r="AB549" s="22">
        <v>1</v>
      </c>
      <c r="AC549" s="22" t="s">
        <v>65</v>
      </c>
      <c r="AD549" s="22" t="s">
        <v>7764</v>
      </c>
      <c r="AE549" s="22" t="s">
        <v>1579</v>
      </c>
      <c r="AF549" s="22" t="s">
        <v>7760</v>
      </c>
      <c r="AG549" s="22" t="s">
        <v>7761</v>
      </c>
    </row>
    <row r="550" spans="1:33">
      <c r="A550" s="23" t="s">
        <v>1623</v>
      </c>
      <c r="B550" s="23" t="s">
        <v>452</v>
      </c>
      <c r="C550" s="23" t="s">
        <v>1623</v>
      </c>
      <c r="D550" s="23" t="s">
        <v>5384</v>
      </c>
      <c r="E550" s="23" t="s">
        <v>5377</v>
      </c>
      <c r="F550" s="23" t="s">
        <v>5385</v>
      </c>
      <c r="G550" s="23" t="s">
        <v>4155</v>
      </c>
      <c r="H550" s="23" t="s">
        <v>4156</v>
      </c>
      <c r="I550" s="23" t="s">
        <v>14</v>
      </c>
      <c r="J550" s="23" t="s">
        <v>4157</v>
      </c>
      <c r="K550" s="23">
        <v>0</v>
      </c>
      <c r="L550" s="23" t="s">
        <v>6127</v>
      </c>
      <c r="M550" s="23" t="s">
        <v>11</v>
      </c>
      <c r="N550" s="23" t="s">
        <v>3430</v>
      </c>
      <c r="O550" s="23" t="s">
        <v>11</v>
      </c>
      <c r="P550" s="23" t="s">
        <v>11</v>
      </c>
      <c r="Q550" s="22" t="s">
        <v>1539</v>
      </c>
      <c r="R550" s="22" t="s">
        <v>842</v>
      </c>
      <c r="S550" s="22" t="s">
        <v>5384</v>
      </c>
      <c r="T550" s="22" t="s">
        <v>7772</v>
      </c>
      <c r="U550" s="22" t="s">
        <v>5579</v>
      </c>
      <c r="V550" s="22" t="s">
        <v>6296</v>
      </c>
      <c r="W550" s="22" t="s">
        <v>5579</v>
      </c>
      <c r="X550" s="22" t="s">
        <v>6296</v>
      </c>
      <c r="Y550" s="22">
        <v>3</v>
      </c>
      <c r="Z550" s="22">
        <v>6</v>
      </c>
      <c r="AA550" s="22" t="s">
        <v>11</v>
      </c>
      <c r="AB550" s="22">
        <v>1</v>
      </c>
      <c r="AC550" s="22" t="s">
        <v>65</v>
      </c>
      <c r="AD550" s="22" t="s">
        <v>7759</v>
      </c>
      <c r="AE550" s="22" t="s">
        <v>1579</v>
      </c>
      <c r="AF550" s="22" t="s">
        <v>7760</v>
      </c>
      <c r="AG550" s="22" t="s">
        <v>7761</v>
      </c>
    </row>
    <row r="551" spans="1:33">
      <c r="A551" s="23" t="s">
        <v>1623</v>
      </c>
      <c r="B551" s="23" t="s">
        <v>452</v>
      </c>
      <c r="C551" s="23" t="s">
        <v>1623</v>
      </c>
      <c r="D551" s="23" t="s">
        <v>6804</v>
      </c>
      <c r="E551" s="23" t="s">
        <v>5377</v>
      </c>
      <c r="F551" s="23" t="s">
        <v>5515</v>
      </c>
      <c r="G551" s="23" t="s">
        <v>3527</v>
      </c>
      <c r="H551" s="23" t="s">
        <v>3528</v>
      </c>
      <c r="I551" s="23" t="s">
        <v>12</v>
      </c>
      <c r="J551" s="23" t="s">
        <v>3529</v>
      </c>
      <c r="K551" s="23">
        <v>0</v>
      </c>
      <c r="L551" s="23" t="s">
        <v>6128</v>
      </c>
      <c r="M551" s="23" t="s">
        <v>11</v>
      </c>
      <c r="N551" s="23" t="s">
        <v>1877</v>
      </c>
      <c r="O551" s="23" t="s">
        <v>11</v>
      </c>
      <c r="P551" s="23" t="s">
        <v>11</v>
      </c>
      <c r="Q551" s="22" t="s">
        <v>1539</v>
      </c>
      <c r="R551" s="22" t="s">
        <v>21</v>
      </c>
      <c r="S551" s="22" t="s">
        <v>6804</v>
      </c>
      <c r="T551" s="22" t="s">
        <v>6334</v>
      </c>
      <c r="U551" s="22" t="s">
        <v>6337</v>
      </c>
      <c r="V551" s="22" t="s">
        <v>7765</v>
      </c>
      <c r="W551" s="22" t="s">
        <v>7765</v>
      </c>
      <c r="X551" s="22" t="s">
        <v>6337</v>
      </c>
      <c r="Y551" s="22">
        <v>6</v>
      </c>
      <c r="Z551" s="22">
        <v>6</v>
      </c>
      <c r="AA551" s="22" t="s">
        <v>11</v>
      </c>
      <c r="AB551" s="22">
        <v>1</v>
      </c>
      <c r="AC551" s="22" t="s">
        <v>92</v>
      </c>
      <c r="AD551" s="22" t="s">
        <v>7759</v>
      </c>
      <c r="AE551" s="22" t="s">
        <v>1579</v>
      </c>
      <c r="AF551" s="22" t="s">
        <v>7760</v>
      </c>
      <c r="AG551" s="22" t="s">
        <v>7761</v>
      </c>
    </row>
    <row r="552" spans="1:33">
      <c r="A552" s="23" t="s">
        <v>1623</v>
      </c>
      <c r="B552" s="23" t="s">
        <v>452</v>
      </c>
      <c r="C552" s="23" t="s">
        <v>1623</v>
      </c>
      <c r="D552" s="23" t="s">
        <v>6980</v>
      </c>
      <c r="E552" s="23" t="s">
        <v>5432</v>
      </c>
      <c r="F552" s="23" t="s">
        <v>5553</v>
      </c>
      <c r="G552" s="23" t="s">
        <v>1950</v>
      </c>
      <c r="H552" s="23" t="s">
        <v>1951</v>
      </c>
      <c r="I552" s="23" t="s">
        <v>14</v>
      </c>
      <c r="J552" s="23" t="s">
        <v>1947</v>
      </c>
      <c r="K552" s="23">
        <v>0</v>
      </c>
      <c r="L552" s="23" t="s">
        <v>6129</v>
      </c>
      <c r="M552" s="205" t="s">
        <v>11</v>
      </c>
      <c r="N552" s="23" t="s">
        <v>1949</v>
      </c>
      <c r="O552" s="23" t="s">
        <v>11</v>
      </c>
      <c r="P552" s="23" t="s">
        <v>11</v>
      </c>
      <c r="Q552" s="22" t="s">
        <v>1539</v>
      </c>
      <c r="R552" s="22" t="s">
        <v>20</v>
      </c>
      <c r="S552" s="22" t="s">
        <v>6980</v>
      </c>
      <c r="T552" s="22" t="s">
        <v>5569</v>
      </c>
      <c r="U552" s="22" t="s">
        <v>6320</v>
      </c>
      <c r="V552" s="22" t="s">
        <v>6815</v>
      </c>
      <c r="W552" s="22" t="s">
        <v>6320</v>
      </c>
      <c r="X552" s="22" t="s">
        <v>6815</v>
      </c>
      <c r="Y552" s="22">
        <v>3</v>
      </c>
      <c r="Z552" s="22">
        <v>6</v>
      </c>
      <c r="AA552" s="22" t="s">
        <v>11</v>
      </c>
      <c r="AB552" s="22">
        <v>1</v>
      </c>
      <c r="AC552" s="22" t="s">
        <v>90</v>
      </c>
      <c r="AD552" s="22" t="s">
        <v>7764</v>
      </c>
      <c r="AE552" s="22" t="s">
        <v>1579</v>
      </c>
      <c r="AF552" s="22" t="s">
        <v>7760</v>
      </c>
      <c r="AG552" s="22" t="s">
        <v>7761</v>
      </c>
    </row>
    <row r="553" spans="1:33">
      <c r="A553" s="23" t="s">
        <v>1623</v>
      </c>
      <c r="B553" s="23" t="s">
        <v>459</v>
      </c>
      <c r="C553" s="23" t="s">
        <v>1623</v>
      </c>
      <c r="D553" s="23" t="s">
        <v>6929</v>
      </c>
      <c r="E553" s="23" t="s">
        <v>5455</v>
      </c>
      <c r="F553" s="23" t="s">
        <v>5453</v>
      </c>
      <c r="G553" s="23" t="s">
        <v>4648</v>
      </c>
      <c r="H553" s="23" t="s">
        <v>4649</v>
      </c>
      <c r="I553" s="23" t="s">
        <v>1562</v>
      </c>
      <c r="J553" s="23" t="s">
        <v>4650</v>
      </c>
      <c r="K553" s="23">
        <v>0</v>
      </c>
      <c r="L553" s="23" t="s">
        <v>7106</v>
      </c>
      <c r="M553" s="23" t="s">
        <v>11</v>
      </c>
      <c r="N553" s="23" t="s">
        <v>4652</v>
      </c>
      <c r="O553" s="23" t="s">
        <v>11</v>
      </c>
      <c r="P553" s="23" t="s">
        <v>11</v>
      </c>
      <c r="Q553" s="22" t="s">
        <v>1539</v>
      </c>
      <c r="R553" s="22" t="s">
        <v>841</v>
      </c>
      <c r="S553" s="22" t="s">
        <v>6929</v>
      </c>
      <c r="T553" s="22" t="s">
        <v>6295</v>
      </c>
      <c r="U553" s="22" t="s">
        <v>11</v>
      </c>
      <c r="V553" s="22" t="s">
        <v>6352</v>
      </c>
      <c r="W553" s="22" t="s">
        <v>6352</v>
      </c>
      <c r="X553" s="22" t="s">
        <v>11</v>
      </c>
      <c r="Y553" s="22">
        <v>6</v>
      </c>
      <c r="Z553" s="22">
        <v>6</v>
      </c>
      <c r="AA553" s="22" t="s">
        <v>11</v>
      </c>
      <c r="AB553" s="22">
        <v>1</v>
      </c>
      <c r="AC553" s="22" t="s">
        <v>78</v>
      </c>
      <c r="AD553" s="22" t="s">
        <v>7776</v>
      </c>
      <c r="AE553" s="22" t="s">
        <v>5450</v>
      </c>
      <c r="AF553" s="22" t="s">
        <v>7767</v>
      </c>
      <c r="AG553" s="22" t="s">
        <v>7767</v>
      </c>
    </row>
    <row r="554" spans="1:33">
      <c r="A554" s="23" t="s">
        <v>1623</v>
      </c>
      <c r="B554" s="23" t="s">
        <v>452</v>
      </c>
      <c r="C554" s="23" t="s">
        <v>1623</v>
      </c>
      <c r="D554" s="23" t="s">
        <v>6940</v>
      </c>
      <c r="E554" s="23" t="s">
        <v>5377</v>
      </c>
      <c r="F554" s="23" t="s">
        <v>5543</v>
      </c>
      <c r="G554" s="23" t="s">
        <v>4327</v>
      </c>
      <c r="H554" s="23" t="s">
        <v>4328</v>
      </c>
      <c r="I554" s="23" t="s">
        <v>16</v>
      </c>
      <c r="J554" s="23" t="s">
        <v>4330</v>
      </c>
      <c r="K554" s="23">
        <v>0</v>
      </c>
      <c r="L554" s="23" t="s">
        <v>6130</v>
      </c>
      <c r="M554" s="23" t="s">
        <v>11</v>
      </c>
      <c r="N554" s="23" t="s">
        <v>1633</v>
      </c>
      <c r="O554" s="23" t="s">
        <v>11</v>
      </c>
      <c r="P554" s="23" t="s">
        <v>11</v>
      </c>
      <c r="Q554" s="22" t="s">
        <v>1539</v>
      </c>
      <c r="R554" s="22" t="s">
        <v>842</v>
      </c>
      <c r="S554" s="22" t="s">
        <v>6940</v>
      </c>
      <c r="T554" s="22" t="s">
        <v>6346</v>
      </c>
      <c r="U554" s="22" t="s">
        <v>6295</v>
      </c>
      <c r="V554" s="22" t="s">
        <v>6296</v>
      </c>
      <c r="W554" s="22" t="s">
        <v>6295</v>
      </c>
      <c r="X554" s="22" t="s">
        <v>6296</v>
      </c>
      <c r="Y554" s="22">
        <v>3</v>
      </c>
      <c r="Z554" s="22">
        <v>6</v>
      </c>
      <c r="AA554" s="22" t="s">
        <v>11</v>
      </c>
      <c r="AB554" s="22">
        <v>1</v>
      </c>
      <c r="AC554" s="22" t="s">
        <v>83</v>
      </c>
      <c r="AD554" s="22" t="s">
        <v>7759</v>
      </c>
      <c r="AE554" s="22" t="s">
        <v>1579</v>
      </c>
      <c r="AF554" s="22" t="s">
        <v>7760</v>
      </c>
      <c r="AG554" s="22" t="s">
        <v>7761</v>
      </c>
    </row>
    <row r="555" spans="1:33">
      <c r="A555" s="23" t="s">
        <v>1623</v>
      </c>
      <c r="B555" s="23" t="s">
        <v>452</v>
      </c>
      <c r="C555" s="23" t="s">
        <v>1623</v>
      </c>
      <c r="D555" s="23" t="s">
        <v>5504</v>
      </c>
      <c r="E555" s="23" t="s">
        <v>5377</v>
      </c>
      <c r="F555" s="23" t="s">
        <v>5505</v>
      </c>
      <c r="G555" s="23" t="s">
        <v>3562</v>
      </c>
      <c r="H555" s="23" t="s">
        <v>3563</v>
      </c>
      <c r="I555" s="23" t="s">
        <v>16</v>
      </c>
      <c r="J555" s="23" t="s">
        <v>3565</v>
      </c>
      <c r="K555" s="23">
        <v>0</v>
      </c>
      <c r="L555" s="23" t="s">
        <v>6131</v>
      </c>
      <c r="M555" s="23" t="s">
        <v>11</v>
      </c>
      <c r="N555" s="23" t="s">
        <v>1633</v>
      </c>
      <c r="O555" s="23" t="s">
        <v>11</v>
      </c>
      <c r="P555" s="23" t="s">
        <v>11</v>
      </c>
      <c r="Q555" s="22" t="s">
        <v>1539</v>
      </c>
      <c r="R555" s="22" t="s">
        <v>842</v>
      </c>
      <c r="S555" s="22" t="s">
        <v>5504</v>
      </c>
      <c r="T555" s="22" t="s">
        <v>5579</v>
      </c>
      <c r="U555" s="22" t="s">
        <v>6346</v>
      </c>
      <c r="V555" s="22" t="s">
        <v>6296</v>
      </c>
      <c r="W555" s="22" t="s">
        <v>6296</v>
      </c>
      <c r="X555" s="22" t="s">
        <v>6346</v>
      </c>
      <c r="Y555" s="22">
        <v>7</v>
      </c>
      <c r="Z555" s="22">
        <v>7</v>
      </c>
      <c r="AA555" s="22" t="s">
        <v>11</v>
      </c>
      <c r="AB555" s="22">
        <v>1</v>
      </c>
      <c r="AC555" s="22" t="s">
        <v>82</v>
      </c>
      <c r="AD555" s="22" t="s">
        <v>7759</v>
      </c>
      <c r="AE555" s="22" t="s">
        <v>1579</v>
      </c>
      <c r="AF555" s="22" t="s">
        <v>7760</v>
      </c>
      <c r="AG555" s="22" t="s">
        <v>7761</v>
      </c>
    </row>
    <row r="556" spans="1:33">
      <c r="A556" s="23" t="s">
        <v>1623</v>
      </c>
      <c r="B556" s="23" t="s">
        <v>461</v>
      </c>
      <c r="C556" s="23" t="s">
        <v>1623</v>
      </c>
      <c r="D556" s="23" t="s">
        <v>6943</v>
      </c>
      <c r="E556" s="23" t="s">
        <v>5491</v>
      </c>
      <c r="F556" s="23" t="s">
        <v>7658</v>
      </c>
      <c r="G556" s="23" t="s">
        <v>3867</v>
      </c>
      <c r="H556" s="23" t="s">
        <v>3868</v>
      </c>
      <c r="I556" s="23" t="s">
        <v>16</v>
      </c>
      <c r="J556" s="23" t="s">
        <v>3870</v>
      </c>
      <c r="K556" s="23">
        <v>0</v>
      </c>
      <c r="L556" s="23" t="s">
        <v>6132</v>
      </c>
      <c r="M556" s="23" t="s">
        <v>11</v>
      </c>
      <c r="N556" s="23" t="s">
        <v>1633</v>
      </c>
      <c r="O556" s="23" t="s">
        <v>11</v>
      </c>
      <c r="P556" s="23" t="s">
        <v>11</v>
      </c>
      <c r="Q556" s="22" t="s">
        <v>1539</v>
      </c>
      <c r="R556" s="22" t="s">
        <v>842</v>
      </c>
      <c r="S556" s="22" t="s">
        <v>6943</v>
      </c>
      <c r="T556" s="22" t="s">
        <v>6346</v>
      </c>
      <c r="U556" s="22" t="s">
        <v>6308</v>
      </c>
      <c r="V556" s="22" t="s">
        <v>6296</v>
      </c>
      <c r="W556" s="22" t="s">
        <v>6308</v>
      </c>
      <c r="X556" s="22" t="s">
        <v>6296</v>
      </c>
      <c r="Y556" s="22">
        <v>3</v>
      </c>
      <c r="Z556" s="22">
        <v>6</v>
      </c>
      <c r="AA556" s="22" t="s">
        <v>11</v>
      </c>
      <c r="AB556" s="22">
        <v>1</v>
      </c>
      <c r="AC556" s="22" t="s">
        <v>85</v>
      </c>
      <c r="AD556" s="22" t="s">
        <v>7766</v>
      </c>
      <c r="AE556" s="22" t="s">
        <v>5353</v>
      </c>
      <c r="AF556" s="22" t="s">
        <v>7760</v>
      </c>
      <c r="AG556" s="22" t="s">
        <v>7771</v>
      </c>
    </row>
    <row r="557" spans="1:33">
      <c r="A557" s="23" t="s">
        <v>1623</v>
      </c>
      <c r="B557" s="23" t="s">
        <v>461</v>
      </c>
      <c r="C557" s="23" t="s">
        <v>1623</v>
      </c>
      <c r="D557" s="23" t="s">
        <v>5489</v>
      </c>
      <c r="E557" s="23" t="s">
        <v>5491</v>
      </c>
      <c r="F557" s="23" t="s">
        <v>5490</v>
      </c>
      <c r="G557" s="23" t="s">
        <v>3431</v>
      </c>
      <c r="H557" s="23" t="s">
        <v>3432</v>
      </c>
      <c r="I557" s="23" t="s">
        <v>16</v>
      </c>
      <c r="J557" s="23" t="s">
        <v>3434</v>
      </c>
      <c r="K557" s="23">
        <v>0</v>
      </c>
      <c r="L557" s="23" t="s">
        <v>6133</v>
      </c>
      <c r="M557" s="205" t="s">
        <v>11</v>
      </c>
      <c r="N557" s="23" t="s">
        <v>1633</v>
      </c>
      <c r="O557" s="23" t="s">
        <v>11</v>
      </c>
      <c r="P557" s="23" t="s">
        <v>11</v>
      </c>
      <c r="Q557" s="22" t="s">
        <v>1539</v>
      </c>
      <c r="R557" s="22" t="s">
        <v>842</v>
      </c>
      <c r="S557" s="22" t="s">
        <v>5489</v>
      </c>
      <c r="T557" s="22" t="s">
        <v>2490</v>
      </c>
      <c r="U557" s="22" t="s">
        <v>5579</v>
      </c>
      <c r="V557" s="22" t="s">
        <v>6352</v>
      </c>
      <c r="W557" s="22" t="s">
        <v>5579</v>
      </c>
      <c r="X557" s="22" t="s">
        <v>6352</v>
      </c>
      <c r="Y557" s="22">
        <v>3</v>
      </c>
      <c r="Z557" s="22">
        <v>6</v>
      </c>
      <c r="AA557" s="22" t="s">
        <v>11</v>
      </c>
      <c r="AB557" s="22">
        <v>1</v>
      </c>
      <c r="AC557" s="22" t="s">
        <v>82</v>
      </c>
      <c r="AD557" s="22" t="s">
        <v>7766</v>
      </c>
      <c r="AE557" s="22" t="s">
        <v>5353</v>
      </c>
      <c r="AF557" s="22" t="s">
        <v>7760</v>
      </c>
      <c r="AG557" s="22" t="s">
        <v>7771</v>
      </c>
    </row>
    <row r="558" spans="1:33">
      <c r="A558" s="23" t="s">
        <v>1623</v>
      </c>
      <c r="B558" s="23" t="s">
        <v>452</v>
      </c>
      <c r="C558" s="23" t="s">
        <v>1623</v>
      </c>
      <c r="D558" s="23" t="s">
        <v>5504</v>
      </c>
      <c r="E558" s="23" t="s">
        <v>5377</v>
      </c>
      <c r="F558" s="23" t="s">
        <v>5505</v>
      </c>
      <c r="G558" s="23" t="s">
        <v>5251</v>
      </c>
      <c r="H558" s="23" t="s">
        <v>5252</v>
      </c>
      <c r="I558" s="23" t="s">
        <v>16</v>
      </c>
      <c r="J558" s="23" t="s">
        <v>5037</v>
      </c>
      <c r="K558" s="23">
        <v>0</v>
      </c>
      <c r="L558" s="23" t="s">
        <v>6938</v>
      </c>
      <c r="M558" s="23" t="s">
        <v>11</v>
      </c>
      <c r="N558" s="23" t="s">
        <v>1633</v>
      </c>
      <c r="O558" s="23" t="s">
        <v>11</v>
      </c>
      <c r="P558" s="23" t="s">
        <v>11</v>
      </c>
      <c r="Q558" s="22" t="s">
        <v>1539</v>
      </c>
      <c r="R558" s="22" t="s">
        <v>842</v>
      </c>
      <c r="S558" s="22" t="s">
        <v>5504</v>
      </c>
      <c r="T558" s="22" t="s">
        <v>5579</v>
      </c>
      <c r="U558" s="22" t="s">
        <v>6346</v>
      </c>
      <c r="V558" s="22" t="s">
        <v>6296</v>
      </c>
      <c r="W558" s="22" t="s">
        <v>6296</v>
      </c>
      <c r="X558" s="22" t="s">
        <v>6346</v>
      </c>
      <c r="Y558" s="22">
        <v>7</v>
      </c>
      <c r="Z558" s="22">
        <v>7</v>
      </c>
      <c r="AA558" s="22" t="s">
        <v>11</v>
      </c>
      <c r="AB558" s="22">
        <v>1</v>
      </c>
      <c r="AC558" s="22" t="s">
        <v>82</v>
      </c>
      <c r="AD558" s="22" t="s">
        <v>7759</v>
      </c>
      <c r="AE558" s="22" t="s">
        <v>1579</v>
      </c>
      <c r="AF558" s="22" t="s">
        <v>7760</v>
      </c>
      <c r="AG558" s="22" t="s">
        <v>7761</v>
      </c>
    </row>
    <row r="559" spans="1:33">
      <c r="A559" s="23" t="s">
        <v>1623</v>
      </c>
      <c r="B559" s="23" t="s">
        <v>461</v>
      </c>
      <c r="C559" s="23" t="s">
        <v>1623</v>
      </c>
      <c r="D559" s="23" t="s">
        <v>5489</v>
      </c>
      <c r="E559" s="23" t="s">
        <v>5491</v>
      </c>
      <c r="F559" s="23" t="s">
        <v>5490</v>
      </c>
      <c r="G559" s="23" t="s">
        <v>4852</v>
      </c>
      <c r="H559" s="23" t="s">
        <v>4853</v>
      </c>
      <c r="I559" s="23" t="s">
        <v>16</v>
      </c>
      <c r="J559" s="23" t="s">
        <v>4855</v>
      </c>
      <c r="K559" s="23">
        <v>0</v>
      </c>
      <c r="L559" s="23" t="s">
        <v>6134</v>
      </c>
      <c r="M559" s="23" t="s">
        <v>11</v>
      </c>
      <c r="N559" s="23" t="s">
        <v>1633</v>
      </c>
      <c r="O559" s="23" t="s">
        <v>11</v>
      </c>
      <c r="P559" s="23" t="s">
        <v>11</v>
      </c>
      <c r="Q559" s="22" t="s">
        <v>1539</v>
      </c>
      <c r="R559" s="22" t="s">
        <v>842</v>
      </c>
      <c r="S559" s="22" t="s">
        <v>5489</v>
      </c>
      <c r="T559" s="22" t="s">
        <v>2490</v>
      </c>
      <c r="U559" s="22" t="s">
        <v>5579</v>
      </c>
      <c r="V559" s="22" t="s">
        <v>6352</v>
      </c>
      <c r="W559" s="22" t="s">
        <v>5579</v>
      </c>
      <c r="X559" s="22" t="s">
        <v>6352</v>
      </c>
      <c r="Y559" s="22">
        <v>3</v>
      </c>
      <c r="Z559" s="22">
        <v>6</v>
      </c>
      <c r="AA559" s="22" t="s">
        <v>11</v>
      </c>
      <c r="AB559" s="22">
        <v>1</v>
      </c>
      <c r="AC559" s="22" t="s">
        <v>82</v>
      </c>
      <c r="AD559" s="22" t="s">
        <v>7766</v>
      </c>
      <c r="AE559" s="22" t="s">
        <v>5353</v>
      </c>
      <c r="AF559" s="22" t="s">
        <v>7760</v>
      </c>
      <c r="AG559" s="22" t="s">
        <v>7771</v>
      </c>
    </row>
    <row r="560" spans="1:33">
      <c r="A560" s="23" t="s">
        <v>1623</v>
      </c>
      <c r="B560" s="23" t="s">
        <v>464</v>
      </c>
      <c r="C560" s="23" t="s">
        <v>1623</v>
      </c>
      <c r="D560" s="23" t="s">
        <v>6991</v>
      </c>
      <c r="E560" s="23" t="s">
        <v>5495</v>
      </c>
      <c r="F560" s="23" t="s">
        <v>5494</v>
      </c>
      <c r="G560" s="23" t="s">
        <v>3037</v>
      </c>
      <c r="H560" s="23" t="s">
        <v>3038</v>
      </c>
      <c r="I560" s="23" t="s">
        <v>1563</v>
      </c>
      <c r="J560" s="23" t="s">
        <v>3040</v>
      </c>
      <c r="K560" s="23">
        <v>0</v>
      </c>
      <c r="L560" s="23" t="s">
        <v>6135</v>
      </c>
      <c r="M560" s="23" t="s">
        <v>11</v>
      </c>
      <c r="N560" s="23" t="s">
        <v>3041</v>
      </c>
      <c r="O560" s="23" t="s">
        <v>11</v>
      </c>
      <c r="P560" s="23" t="s">
        <v>11</v>
      </c>
      <c r="Q560" s="22" t="s">
        <v>1539</v>
      </c>
      <c r="R560" s="22" t="s">
        <v>841</v>
      </c>
      <c r="S560" s="22" t="s">
        <v>6991</v>
      </c>
      <c r="T560" s="22" t="s">
        <v>6346</v>
      </c>
      <c r="U560" s="22" t="s">
        <v>11</v>
      </c>
      <c r="V560" s="22" t="s">
        <v>6296</v>
      </c>
      <c r="W560" s="22" t="s">
        <v>6296</v>
      </c>
      <c r="X560" s="22" t="s">
        <v>11</v>
      </c>
      <c r="Y560" s="22">
        <v>7</v>
      </c>
      <c r="Z560" s="22">
        <v>7</v>
      </c>
      <c r="AA560" s="22" t="s">
        <v>11</v>
      </c>
      <c r="AB560" s="22">
        <v>1</v>
      </c>
      <c r="AC560" s="22" t="s">
        <v>134</v>
      </c>
      <c r="AD560" s="22" t="s">
        <v>7768</v>
      </c>
      <c r="AE560" s="22" t="s">
        <v>5450</v>
      </c>
      <c r="AF560" s="22" t="s">
        <v>7767</v>
      </c>
      <c r="AG560" s="22" t="s">
        <v>7767</v>
      </c>
    </row>
    <row r="561" spans="1:33">
      <c r="A561" s="23" t="s">
        <v>1623</v>
      </c>
      <c r="B561" s="23" t="s">
        <v>464</v>
      </c>
      <c r="C561" s="23" t="s">
        <v>1623</v>
      </c>
      <c r="D561" s="23" t="s">
        <v>6991</v>
      </c>
      <c r="E561" s="23" t="s">
        <v>5495</v>
      </c>
      <c r="F561" s="23" t="s">
        <v>5494</v>
      </c>
      <c r="G561" s="23" t="s">
        <v>3044</v>
      </c>
      <c r="H561" s="23" t="s">
        <v>3045</v>
      </c>
      <c r="I561" s="23" t="s">
        <v>1563</v>
      </c>
      <c r="J561" s="23" t="s">
        <v>3040</v>
      </c>
      <c r="K561" s="23">
        <v>0</v>
      </c>
      <c r="L561" s="23" t="s">
        <v>6610</v>
      </c>
      <c r="M561" s="23" t="s">
        <v>11</v>
      </c>
      <c r="N561" s="23" t="s">
        <v>3041</v>
      </c>
      <c r="O561" s="23" t="s">
        <v>11</v>
      </c>
      <c r="P561" s="23" t="s">
        <v>11</v>
      </c>
      <c r="Q561" s="22" t="s">
        <v>1539</v>
      </c>
      <c r="R561" s="22" t="s">
        <v>841</v>
      </c>
      <c r="S561" s="22" t="s">
        <v>6991</v>
      </c>
      <c r="T561" s="22" t="s">
        <v>6346</v>
      </c>
      <c r="U561" s="22" t="s">
        <v>11</v>
      </c>
      <c r="V561" s="22" t="s">
        <v>6296</v>
      </c>
      <c r="W561" s="22" t="s">
        <v>6296</v>
      </c>
      <c r="X561" s="22" t="s">
        <v>11</v>
      </c>
      <c r="Y561" s="22">
        <v>7</v>
      </c>
      <c r="Z561" s="22">
        <v>7</v>
      </c>
      <c r="AA561" s="22" t="s">
        <v>11</v>
      </c>
      <c r="AB561" s="22">
        <v>1</v>
      </c>
      <c r="AC561" s="22" t="s">
        <v>134</v>
      </c>
      <c r="AD561" s="22" t="s">
        <v>7768</v>
      </c>
      <c r="AE561" s="22" t="s">
        <v>5450</v>
      </c>
      <c r="AF561" s="22" t="s">
        <v>7767</v>
      </c>
      <c r="AG561" s="22" t="s">
        <v>7767</v>
      </c>
    </row>
    <row r="562" spans="1:33">
      <c r="A562" s="23" t="s">
        <v>1623</v>
      </c>
      <c r="B562" s="23" t="s">
        <v>464</v>
      </c>
      <c r="C562" s="23" t="s">
        <v>1623</v>
      </c>
      <c r="D562" s="23" t="s">
        <v>7023</v>
      </c>
      <c r="E562" s="23" t="s">
        <v>5564</v>
      </c>
      <c r="F562" s="23" t="s">
        <v>5563</v>
      </c>
      <c r="G562" s="23" t="s">
        <v>3032</v>
      </c>
      <c r="H562" s="23" t="s">
        <v>3033</v>
      </c>
      <c r="I562" s="23" t="s">
        <v>1562</v>
      </c>
      <c r="J562" s="23" t="s">
        <v>3035</v>
      </c>
      <c r="K562" s="23">
        <v>0</v>
      </c>
      <c r="L562" s="23" t="s">
        <v>6136</v>
      </c>
      <c r="M562" s="23" t="s">
        <v>11</v>
      </c>
      <c r="N562" s="23" t="s">
        <v>3036</v>
      </c>
      <c r="O562" s="23" t="s">
        <v>11</v>
      </c>
      <c r="P562" s="23" t="s">
        <v>11</v>
      </c>
      <c r="Q562" s="22" t="s">
        <v>1539</v>
      </c>
      <c r="R562" s="22" t="s">
        <v>841</v>
      </c>
      <c r="S562" s="22" t="s">
        <v>7023</v>
      </c>
      <c r="T562" s="22" t="s">
        <v>6295</v>
      </c>
      <c r="U562" s="22" t="s">
        <v>11</v>
      </c>
      <c r="V562" s="22" t="s">
        <v>6296</v>
      </c>
      <c r="W562" s="22" t="s">
        <v>6296</v>
      </c>
      <c r="X562" s="22" t="s">
        <v>11</v>
      </c>
      <c r="Y562" s="22">
        <v>7</v>
      </c>
      <c r="Z562" s="22">
        <v>7</v>
      </c>
      <c r="AA562" s="22" t="s">
        <v>11</v>
      </c>
      <c r="AB562" s="22">
        <v>1</v>
      </c>
      <c r="AC562" s="22" t="s">
        <v>79</v>
      </c>
      <c r="AD562" s="22" t="s">
        <v>7768</v>
      </c>
      <c r="AE562" s="22" t="s">
        <v>5450</v>
      </c>
      <c r="AF562" s="22" t="s">
        <v>7767</v>
      </c>
      <c r="AG562" s="22" t="s">
        <v>7767</v>
      </c>
    </row>
    <row r="563" spans="1:33">
      <c r="A563" s="23" t="s">
        <v>1623</v>
      </c>
      <c r="B563" s="23" t="s">
        <v>452</v>
      </c>
      <c r="C563" s="23" t="s">
        <v>1623</v>
      </c>
      <c r="D563" s="23" t="s">
        <v>6940</v>
      </c>
      <c r="E563" s="23" t="s">
        <v>5377</v>
      </c>
      <c r="F563" s="23" t="s">
        <v>5543</v>
      </c>
      <c r="G563" s="23" t="s">
        <v>1627</v>
      </c>
      <c r="H563" s="23" t="s">
        <v>1628</v>
      </c>
      <c r="I563" s="23" t="s">
        <v>16</v>
      </c>
      <c r="J563" s="23" t="s">
        <v>1631</v>
      </c>
      <c r="K563" s="23">
        <v>0</v>
      </c>
      <c r="L563" s="23" t="s">
        <v>6137</v>
      </c>
      <c r="M563" s="23" t="s">
        <v>11</v>
      </c>
      <c r="N563" s="23" t="s">
        <v>1633</v>
      </c>
      <c r="O563" s="23" t="s">
        <v>11</v>
      </c>
      <c r="P563" s="23" t="s">
        <v>11</v>
      </c>
      <c r="Q563" s="22" t="s">
        <v>1539</v>
      </c>
      <c r="R563" s="22" t="s">
        <v>842</v>
      </c>
      <c r="S563" s="22" t="s">
        <v>6940</v>
      </c>
      <c r="T563" s="22" t="s">
        <v>6346</v>
      </c>
      <c r="U563" s="22" t="s">
        <v>6295</v>
      </c>
      <c r="V563" s="22" t="s">
        <v>6296</v>
      </c>
      <c r="W563" s="22" t="s">
        <v>6295</v>
      </c>
      <c r="X563" s="22" t="s">
        <v>6296</v>
      </c>
      <c r="Y563" s="22">
        <v>3</v>
      </c>
      <c r="Z563" s="22">
        <v>6</v>
      </c>
      <c r="AA563" s="22" t="s">
        <v>11</v>
      </c>
      <c r="AB563" s="22">
        <v>1</v>
      </c>
      <c r="AC563" s="22" t="s">
        <v>83</v>
      </c>
      <c r="AD563" s="22" t="s">
        <v>7759</v>
      </c>
      <c r="AE563" s="22" t="s">
        <v>1579</v>
      </c>
      <c r="AF563" s="22" t="s">
        <v>7760</v>
      </c>
      <c r="AG563" s="22" t="s">
        <v>7761</v>
      </c>
    </row>
    <row r="564" spans="1:33">
      <c r="A564" s="23" t="s">
        <v>1623</v>
      </c>
      <c r="B564" s="23" t="s">
        <v>452</v>
      </c>
      <c r="C564" s="23" t="s">
        <v>1623</v>
      </c>
      <c r="D564" s="23" t="s">
        <v>5386</v>
      </c>
      <c r="E564" s="23" t="s">
        <v>5372</v>
      </c>
      <c r="F564" s="23" t="s">
        <v>5385</v>
      </c>
      <c r="G564" s="23" t="s">
        <v>1748</v>
      </c>
      <c r="H564" s="23" t="s">
        <v>1749</v>
      </c>
      <c r="I564" s="23" t="s">
        <v>14</v>
      </c>
      <c r="J564" s="23" t="s">
        <v>1732</v>
      </c>
      <c r="K564" s="23">
        <v>0</v>
      </c>
      <c r="L564" s="23" t="s">
        <v>6138</v>
      </c>
      <c r="M564" s="23" t="s">
        <v>11</v>
      </c>
      <c r="N564" s="23" t="s">
        <v>1733</v>
      </c>
      <c r="O564" s="23" t="s">
        <v>11</v>
      </c>
      <c r="P564" s="23" t="s">
        <v>11</v>
      </c>
      <c r="Q564" s="22" t="s">
        <v>1539</v>
      </c>
      <c r="R564" s="22" t="s">
        <v>842</v>
      </c>
      <c r="S564" s="22" t="s">
        <v>5386</v>
      </c>
      <c r="T564" s="22" t="s">
        <v>7772</v>
      </c>
      <c r="U564" s="22" t="s">
        <v>5579</v>
      </c>
      <c r="V564" s="22" t="s">
        <v>6296</v>
      </c>
      <c r="W564" s="22" t="s">
        <v>5579</v>
      </c>
      <c r="X564" s="22" t="s">
        <v>6296</v>
      </c>
      <c r="Y564" s="22">
        <v>3</v>
      </c>
      <c r="Z564" s="22">
        <v>6</v>
      </c>
      <c r="AA564" s="22" t="s">
        <v>11</v>
      </c>
      <c r="AB564" s="22">
        <v>1</v>
      </c>
      <c r="AC564" s="22" t="s">
        <v>65</v>
      </c>
      <c r="AD564" s="22" t="s">
        <v>7768</v>
      </c>
      <c r="AE564" s="22" t="s">
        <v>1579</v>
      </c>
      <c r="AF564" s="22" t="s">
        <v>7760</v>
      </c>
      <c r="AG564" s="22" t="s">
        <v>7761</v>
      </c>
    </row>
    <row r="565" spans="1:33">
      <c r="A565" s="23" t="s">
        <v>1623</v>
      </c>
      <c r="B565" s="23" t="s">
        <v>464</v>
      </c>
      <c r="C565" s="23" t="s">
        <v>1623</v>
      </c>
      <c r="D565" s="23" t="s">
        <v>6991</v>
      </c>
      <c r="E565" s="23" t="s">
        <v>5495</v>
      </c>
      <c r="F565" s="23" t="s">
        <v>5494</v>
      </c>
      <c r="G565" s="23" t="s">
        <v>3006</v>
      </c>
      <c r="H565" s="23" t="s">
        <v>3007</v>
      </c>
      <c r="I565" s="23" t="s">
        <v>1544</v>
      </c>
      <c r="J565" s="23" t="s">
        <v>3009</v>
      </c>
      <c r="K565" s="23">
        <v>0</v>
      </c>
      <c r="L565" s="23" t="s">
        <v>6139</v>
      </c>
      <c r="M565" s="23" t="s">
        <v>11</v>
      </c>
      <c r="N565" s="23" t="s">
        <v>3001</v>
      </c>
      <c r="O565" s="23" t="s">
        <v>11</v>
      </c>
      <c r="P565" s="23" t="s">
        <v>11</v>
      </c>
      <c r="Q565" s="22" t="s">
        <v>1539</v>
      </c>
      <c r="R565" s="22" t="s">
        <v>841</v>
      </c>
      <c r="S565" s="22" t="s">
        <v>6991</v>
      </c>
      <c r="T565" s="22" t="s">
        <v>6346</v>
      </c>
      <c r="U565" s="22" t="s">
        <v>11</v>
      </c>
      <c r="V565" s="22" t="s">
        <v>6296</v>
      </c>
      <c r="W565" s="22" t="s">
        <v>6296</v>
      </c>
      <c r="X565" s="22" t="s">
        <v>11</v>
      </c>
      <c r="Y565" s="22">
        <v>7</v>
      </c>
      <c r="Z565" s="22">
        <v>7</v>
      </c>
      <c r="AA565" s="22" t="s">
        <v>11</v>
      </c>
      <c r="AB565" s="22">
        <v>1</v>
      </c>
      <c r="AC565" s="22" t="s">
        <v>134</v>
      </c>
      <c r="AD565" s="22" t="s">
        <v>7768</v>
      </c>
      <c r="AE565" s="22" t="s">
        <v>5450</v>
      </c>
      <c r="AF565" s="22" t="s">
        <v>7767</v>
      </c>
      <c r="AG565" s="22" t="s">
        <v>7767</v>
      </c>
    </row>
    <row r="566" spans="1:33">
      <c r="A566" s="23" t="s">
        <v>1623</v>
      </c>
      <c r="B566" s="23" t="s">
        <v>452</v>
      </c>
      <c r="C566" s="23" t="s">
        <v>1623</v>
      </c>
      <c r="D566" s="23" t="s">
        <v>6977</v>
      </c>
      <c r="E566" s="23" t="s">
        <v>5377</v>
      </c>
      <c r="F566" s="23" t="s">
        <v>5543</v>
      </c>
      <c r="G566" s="23" t="s">
        <v>1896</v>
      </c>
      <c r="H566" s="23" t="s">
        <v>1897</v>
      </c>
      <c r="I566" s="23" t="s">
        <v>16</v>
      </c>
      <c r="J566" s="23" t="s">
        <v>1899</v>
      </c>
      <c r="K566" s="23">
        <v>0</v>
      </c>
      <c r="L566" s="23" t="s">
        <v>6140</v>
      </c>
      <c r="M566" s="23" t="s">
        <v>11</v>
      </c>
      <c r="N566" s="23" t="s">
        <v>1900</v>
      </c>
      <c r="O566" s="23" t="s">
        <v>11</v>
      </c>
      <c r="P566" s="23" t="s">
        <v>11</v>
      </c>
      <c r="Q566" s="22" t="s">
        <v>1539</v>
      </c>
      <c r="R566" s="22" t="s">
        <v>842</v>
      </c>
      <c r="S566" s="22" t="s">
        <v>6977</v>
      </c>
      <c r="T566" s="22" t="s">
        <v>6346</v>
      </c>
      <c r="U566" s="22" t="s">
        <v>6295</v>
      </c>
      <c r="V566" s="22" t="s">
        <v>6296</v>
      </c>
      <c r="W566" s="22" t="s">
        <v>6295</v>
      </c>
      <c r="X566" s="22" t="s">
        <v>6296</v>
      </c>
      <c r="Y566" s="22">
        <v>3</v>
      </c>
      <c r="Z566" s="22">
        <v>6</v>
      </c>
      <c r="AA566" s="22" t="s">
        <v>11</v>
      </c>
      <c r="AB566" s="22">
        <v>1</v>
      </c>
      <c r="AC566" s="22" t="s">
        <v>85</v>
      </c>
      <c r="AD566" s="22" t="s">
        <v>7759</v>
      </c>
      <c r="AE566" s="22" t="s">
        <v>1579</v>
      </c>
      <c r="AF566" s="22" t="s">
        <v>7760</v>
      </c>
      <c r="AG566" s="22" t="s">
        <v>7761</v>
      </c>
    </row>
    <row r="567" spans="1:33">
      <c r="A567" s="23" t="s">
        <v>1623</v>
      </c>
      <c r="B567" s="23" t="s">
        <v>452</v>
      </c>
      <c r="C567" s="23" t="s">
        <v>1623</v>
      </c>
      <c r="D567" s="23" t="s">
        <v>6977</v>
      </c>
      <c r="E567" s="23" t="s">
        <v>5377</v>
      </c>
      <c r="F567" s="23" t="s">
        <v>5543</v>
      </c>
      <c r="G567" s="23" t="s">
        <v>3175</v>
      </c>
      <c r="H567" s="23" t="s">
        <v>3176</v>
      </c>
      <c r="I567" s="23" t="s">
        <v>16</v>
      </c>
      <c r="J567" s="23" t="s">
        <v>3178</v>
      </c>
      <c r="K567" s="23">
        <v>0</v>
      </c>
      <c r="L567" s="23" t="s">
        <v>6141</v>
      </c>
      <c r="M567" s="23" t="s">
        <v>11</v>
      </c>
      <c r="N567" s="23" t="s">
        <v>1900</v>
      </c>
      <c r="O567" s="23" t="s">
        <v>11</v>
      </c>
      <c r="P567" s="23" t="s">
        <v>11</v>
      </c>
      <c r="Q567" s="22" t="s">
        <v>1539</v>
      </c>
      <c r="R567" s="22" t="s">
        <v>842</v>
      </c>
      <c r="S567" s="22" t="s">
        <v>6977</v>
      </c>
      <c r="T567" s="22" t="s">
        <v>6346</v>
      </c>
      <c r="U567" s="22" t="s">
        <v>6295</v>
      </c>
      <c r="V567" s="22" t="s">
        <v>6296</v>
      </c>
      <c r="W567" s="22" t="s">
        <v>6295</v>
      </c>
      <c r="X567" s="22" t="s">
        <v>6296</v>
      </c>
      <c r="Y567" s="22">
        <v>3</v>
      </c>
      <c r="Z567" s="22">
        <v>6</v>
      </c>
      <c r="AA567" s="22" t="s">
        <v>11</v>
      </c>
      <c r="AB567" s="22">
        <v>1</v>
      </c>
      <c r="AC567" s="22" t="s">
        <v>85</v>
      </c>
      <c r="AD567" s="22" t="s">
        <v>7759</v>
      </c>
      <c r="AE567" s="22" t="s">
        <v>1579</v>
      </c>
      <c r="AF567" s="22" t="s">
        <v>7760</v>
      </c>
      <c r="AG567" s="22" t="s">
        <v>7761</v>
      </c>
    </row>
    <row r="568" spans="1:33">
      <c r="A568" s="23" t="s">
        <v>1623</v>
      </c>
      <c r="B568" s="23" t="s">
        <v>452</v>
      </c>
      <c r="C568" s="23" t="s">
        <v>1623</v>
      </c>
      <c r="D568" s="23" t="s">
        <v>6977</v>
      </c>
      <c r="E568" s="23" t="s">
        <v>5377</v>
      </c>
      <c r="F568" s="23" t="s">
        <v>5543</v>
      </c>
      <c r="G568" s="23" t="s">
        <v>3073</v>
      </c>
      <c r="H568" s="23" t="s">
        <v>3074</v>
      </c>
      <c r="I568" s="23" t="s">
        <v>10</v>
      </c>
      <c r="J568" s="23" t="s">
        <v>3076</v>
      </c>
      <c r="K568" s="23">
        <v>0</v>
      </c>
      <c r="L568" s="23" t="s">
        <v>6142</v>
      </c>
      <c r="M568" s="201" t="s">
        <v>11</v>
      </c>
      <c r="N568" s="23" t="s">
        <v>1651</v>
      </c>
      <c r="O568" s="23" t="s">
        <v>11</v>
      </c>
      <c r="P568" s="23" t="s">
        <v>11</v>
      </c>
      <c r="Q568" s="22" t="s">
        <v>1539</v>
      </c>
      <c r="R568" s="22" t="s">
        <v>842</v>
      </c>
      <c r="S568" s="22" t="s">
        <v>6977</v>
      </c>
      <c r="T568" s="22" t="s">
        <v>6346</v>
      </c>
      <c r="U568" s="22" t="s">
        <v>6295</v>
      </c>
      <c r="V568" s="22" t="s">
        <v>6296</v>
      </c>
      <c r="W568" s="22" t="s">
        <v>6295</v>
      </c>
      <c r="X568" s="22" t="s">
        <v>6296</v>
      </c>
      <c r="Y568" s="22">
        <v>3</v>
      </c>
      <c r="Z568" s="22">
        <v>6</v>
      </c>
      <c r="AA568" s="22" t="s">
        <v>7758</v>
      </c>
      <c r="AB568" s="22">
        <v>1</v>
      </c>
      <c r="AC568" s="22" t="s">
        <v>85</v>
      </c>
      <c r="AD568" s="22" t="s">
        <v>7759</v>
      </c>
      <c r="AE568" s="22" t="s">
        <v>1579</v>
      </c>
      <c r="AF568" s="22" t="s">
        <v>7760</v>
      </c>
      <c r="AG568" s="22" t="s">
        <v>7761</v>
      </c>
    </row>
    <row r="569" spans="1:33">
      <c r="A569" s="23" t="s">
        <v>1623</v>
      </c>
      <c r="B569" s="23" t="s">
        <v>5471</v>
      </c>
      <c r="C569" s="23" t="s">
        <v>1623</v>
      </c>
      <c r="D569" s="23" t="s">
        <v>5506</v>
      </c>
      <c r="E569" s="23" t="s">
        <v>11</v>
      </c>
      <c r="F569" s="23" t="s">
        <v>11</v>
      </c>
      <c r="G569" s="23" t="s">
        <v>3073</v>
      </c>
      <c r="H569" s="23" t="s">
        <v>3074</v>
      </c>
      <c r="I569" s="23" t="s">
        <v>10</v>
      </c>
      <c r="J569" s="23" t="s">
        <v>3076</v>
      </c>
      <c r="K569" s="23">
        <v>0</v>
      </c>
      <c r="L569" s="23" t="s">
        <v>6142</v>
      </c>
      <c r="M569" s="23" t="s">
        <v>7701</v>
      </c>
      <c r="N569" s="23" t="s">
        <v>1651</v>
      </c>
      <c r="O569" s="23" t="s">
        <v>11</v>
      </c>
      <c r="P569" s="23" t="s">
        <v>11</v>
      </c>
      <c r="Q569" s="22" t="s">
        <v>7762</v>
      </c>
      <c r="R569" s="22" t="s">
        <v>7762</v>
      </c>
      <c r="S569" s="22" t="s">
        <v>5506</v>
      </c>
      <c r="T569" s="22" t="s">
        <v>11</v>
      </c>
      <c r="U569" s="22" t="s">
        <v>11</v>
      </c>
      <c r="V569" s="22" t="s">
        <v>11</v>
      </c>
      <c r="W569" s="22" t="s">
        <v>11</v>
      </c>
      <c r="X569" s="22" t="s">
        <v>11</v>
      </c>
      <c r="Y569" s="22">
        <v>0</v>
      </c>
      <c r="Z569" s="22">
        <v>0</v>
      </c>
      <c r="AA569" s="22" t="s">
        <v>7758</v>
      </c>
      <c r="AB569" s="22">
        <v>2</v>
      </c>
      <c r="AC569" s="22" t="s">
        <v>7782</v>
      </c>
      <c r="AD569" s="22" t="s">
        <v>11</v>
      </c>
      <c r="AE569" s="22" t="s">
        <v>11</v>
      </c>
      <c r="AF569" s="22" t="s">
        <v>7760</v>
      </c>
      <c r="AG569" s="22" t="s">
        <v>7779</v>
      </c>
    </row>
    <row r="570" spans="1:33">
      <c r="A570" s="23" t="s">
        <v>1623</v>
      </c>
      <c r="B570" s="23" t="s">
        <v>452</v>
      </c>
      <c r="C570" s="23" t="s">
        <v>1623</v>
      </c>
      <c r="D570" s="23" t="s">
        <v>6977</v>
      </c>
      <c r="E570" s="23" t="s">
        <v>5377</v>
      </c>
      <c r="F570" s="23" t="s">
        <v>5511</v>
      </c>
      <c r="G570" s="23" t="s">
        <v>1944</v>
      </c>
      <c r="H570" s="23" t="s">
        <v>1945</v>
      </c>
      <c r="I570" s="23" t="s">
        <v>16</v>
      </c>
      <c r="J570" s="23" t="s">
        <v>1947</v>
      </c>
      <c r="K570" s="23">
        <v>0</v>
      </c>
      <c r="L570" s="23" t="s">
        <v>6143</v>
      </c>
      <c r="M570" s="205" t="s">
        <v>11</v>
      </c>
      <c r="N570" s="23" t="s">
        <v>1949</v>
      </c>
      <c r="O570" s="23" t="s">
        <v>11</v>
      </c>
      <c r="P570" s="23" t="s">
        <v>11</v>
      </c>
      <c r="Q570" s="22" t="s">
        <v>1539</v>
      </c>
      <c r="R570" s="22" t="s">
        <v>842</v>
      </c>
      <c r="S570" s="22" t="s">
        <v>6977</v>
      </c>
      <c r="T570" s="22" t="s">
        <v>6331</v>
      </c>
      <c r="U570" s="22" t="s">
        <v>6337</v>
      </c>
      <c r="V570" s="22" t="s">
        <v>7783</v>
      </c>
      <c r="W570" s="22" t="s">
        <v>6337</v>
      </c>
      <c r="X570" s="22" t="s">
        <v>7783</v>
      </c>
      <c r="Y570" s="22">
        <v>3</v>
      </c>
      <c r="Z570" s="22">
        <v>6</v>
      </c>
      <c r="AA570" s="22" t="s">
        <v>7758</v>
      </c>
      <c r="AB570" s="22">
        <v>1</v>
      </c>
      <c r="AC570" s="22" t="s">
        <v>85</v>
      </c>
      <c r="AD570" s="22" t="s">
        <v>7759</v>
      </c>
      <c r="AE570" s="22" t="s">
        <v>1579</v>
      </c>
      <c r="AF570" s="22" t="s">
        <v>7760</v>
      </c>
      <c r="AG570" s="22" t="s">
        <v>7761</v>
      </c>
    </row>
    <row r="571" spans="1:33">
      <c r="A571" s="23" t="s">
        <v>1623</v>
      </c>
      <c r="B571" s="23" t="s">
        <v>452</v>
      </c>
      <c r="C571" s="23" t="s">
        <v>1623</v>
      </c>
      <c r="D571" s="23" t="s">
        <v>5380</v>
      </c>
      <c r="E571" s="23" t="s">
        <v>5367</v>
      </c>
      <c r="F571" s="23" t="s">
        <v>5381</v>
      </c>
      <c r="G571" s="23" t="s">
        <v>1944</v>
      </c>
      <c r="H571" s="23" t="s">
        <v>1945</v>
      </c>
      <c r="I571" s="23" t="s">
        <v>16</v>
      </c>
      <c r="J571" s="23" t="s">
        <v>1947</v>
      </c>
      <c r="K571" s="23">
        <v>0</v>
      </c>
      <c r="L571" s="23" t="s">
        <v>6143</v>
      </c>
      <c r="M571" s="201" t="s">
        <v>7702</v>
      </c>
      <c r="N571" s="23" t="s">
        <v>1949</v>
      </c>
      <c r="O571" s="23" t="s">
        <v>11</v>
      </c>
      <c r="P571" s="23" t="s">
        <v>11</v>
      </c>
      <c r="Q571" s="22" t="s">
        <v>7762</v>
      </c>
      <c r="R571" s="22" t="s">
        <v>7762</v>
      </c>
      <c r="S571" s="22" t="s">
        <v>5380</v>
      </c>
      <c r="T571" s="22" t="s">
        <v>2490</v>
      </c>
      <c r="U571" s="22" t="s">
        <v>6346</v>
      </c>
      <c r="V571" s="22" t="s">
        <v>6296</v>
      </c>
      <c r="W571" s="22" t="s">
        <v>6296</v>
      </c>
      <c r="X571" s="22" t="s">
        <v>6346</v>
      </c>
      <c r="Y571" s="22">
        <v>7</v>
      </c>
      <c r="Z571" s="22">
        <v>7</v>
      </c>
      <c r="AA571" s="22" t="s">
        <v>7758</v>
      </c>
      <c r="AB571" s="22">
        <v>2</v>
      </c>
      <c r="AC571" s="22" t="s">
        <v>83</v>
      </c>
      <c r="AD571" s="22" t="s">
        <v>7764</v>
      </c>
      <c r="AE571" s="22" t="s">
        <v>1579</v>
      </c>
      <c r="AF571" s="22" t="s">
        <v>7760</v>
      </c>
      <c r="AG571" s="22" t="s">
        <v>7761</v>
      </c>
    </row>
    <row r="572" spans="1:33">
      <c r="A572" s="23" t="s">
        <v>1623</v>
      </c>
      <c r="B572" s="23" t="s">
        <v>452</v>
      </c>
      <c r="C572" s="23" t="s">
        <v>1623</v>
      </c>
      <c r="D572" s="23" t="s">
        <v>5554</v>
      </c>
      <c r="E572" s="23" t="s">
        <v>5372</v>
      </c>
      <c r="F572" s="23" t="s">
        <v>5381</v>
      </c>
      <c r="G572" s="23" t="s">
        <v>4006</v>
      </c>
      <c r="H572" s="23" t="s">
        <v>4007</v>
      </c>
      <c r="I572" s="23" t="s">
        <v>16</v>
      </c>
      <c r="J572" s="23" t="s">
        <v>4008</v>
      </c>
      <c r="K572" s="23">
        <v>0</v>
      </c>
      <c r="L572" s="23" t="s">
        <v>6144</v>
      </c>
      <c r="M572" s="201" t="s">
        <v>11</v>
      </c>
      <c r="N572" s="23" t="s">
        <v>1661</v>
      </c>
      <c r="O572" s="23" t="s">
        <v>4009</v>
      </c>
      <c r="P572" s="23" t="s">
        <v>11</v>
      </c>
      <c r="Q572" s="22" t="s">
        <v>1539</v>
      </c>
      <c r="R572" s="22" t="s">
        <v>842</v>
      </c>
      <c r="S572" s="22" t="s">
        <v>5554</v>
      </c>
      <c r="T572" s="22" t="s">
        <v>2490</v>
      </c>
      <c r="U572" s="22" t="s">
        <v>6346</v>
      </c>
      <c r="V572" s="22" t="s">
        <v>6296</v>
      </c>
      <c r="W572" s="22" t="s">
        <v>6296</v>
      </c>
      <c r="X572" s="22" t="s">
        <v>6346</v>
      </c>
      <c r="Y572" s="22">
        <v>7</v>
      </c>
      <c r="Z572" s="22">
        <v>7</v>
      </c>
      <c r="AA572" s="22" t="s">
        <v>11</v>
      </c>
      <c r="AB572" s="22">
        <v>1</v>
      </c>
      <c r="AC572" s="22" t="s">
        <v>82</v>
      </c>
      <c r="AD572" s="22" t="s">
        <v>7768</v>
      </c>
      <c r="AE572" s="22" t="s">
        <v>1579</v>
      </c>
      <c r="AF572" s="22" t="s">
        <v>7760</v>
      </c>
      <c r="AG572" s="22" t="s">
        <v>7761</v>
      </c>
    </row>
    <row r="573" spans="1:33">
      <c r="A573" s="23" t="s">
        <v>1623</v>
      </c>
      <c r="B573" s="23" t="s">
        <v>452</v>
      </c>
      <c r="C573" s="23" t="s">
        <v>1623</v>
      </c>
      <c r="D573" s="23" t="s">
        <v>6980</v>
      </c>
      <c r="E573" s="23" t="s">
        <v>5432</v>
      </c>
      <c r="F573" s="23" t="s">
        <v>5553</v>
      </c>
      <c r="G573" s="23" t="s">
        <v>2805</v>
      </c>
      <c r="H573" s="23" t="s">
        <v>2806</v>
      </c>
      <c r="I573" s="23" t="s">
        <v>12</v>
      </c>
      <c r="J573" s="23" t="s">
        <v>2808</v>
      </c>
      <c r="K573" s="23">
        <v>0</v>
      </c>
      <c r="L573" s="23" t="s">
        <v>6145</v>
      </c>
      <c r="M573" s="23" t="s">
        <v>11</v>
      </c>
      <c r="N573" s="23" t="s">
        <v>1900</v>
      </c>
      <c r="O573" s="23" t="s">
        <v>11</v>
      </c>
      <c r="P573" s="23" t="s">
        <v>11</v>
      </c>
      <c r="Q573" s="22" t="s">
        <v>1539</v>
      </c>
      <c r="R573" s="22" t="s">
        <v>20</v>
      </c>
      <c r="S573" s="22" t="s">
        <v>6980</v>
      </c>
      <c r="T573" s="22" t="s">
        <v>5569</v>
      </c>
      <c r="U573" s="22" t="s">
        <v>6320</v>
      </c>
      <c r="V573" s="22" t="s">
        <v>6815</v>
      </c>
      <c r="W573" s="22" t="s">
        <v>6320</v>
      </c>
      <c r="X573" s="22" t="s">
        <v>6815</v>
      </c>
      <c r="Y573" s="22">
        <v>3</v>
      </c>
      <c r="Z573" s="22">
        <v>6</v>
      </c>
      <c r="AA573" s="22" t="s">
        <v>11</v>
      </c>
      <c r="AB573" s="22">
        <v>1</v>
      </c>
      <c r="AC573" s="22" t="s">
        <v>90</v>
      </c>
      <c r="AD573" s="22" t="s">
        <v>7764</v>
      </c>
      <c r="AE573" s="22" t="s">
        <v>1579</v>
      </c>
      <c r="AF573" s="22" t="s">
        <v>7760</v>
      </c>
      <c r="AG573" s="22" t="s">
        <v>7761</v>
      </c>
    </row>
    <row r="574" spans="1:33">
      <c r="A574" s="23" t="s">
        <v>1623</v>
      </c>
      <c r="B574" s="23" t="s">
        <v>461</v>
      </c>
      <c r="C574" s="23" t="s">
        <v>1623</v>
      </c>
      <c r="D574" s="23" t="s">
        <v>5526</v>
      </c>
      <c r="E574" s="23" t="s">
        <v>5491</v>
      </c>
      <c r="F574" s="23" t="s">
        <v>5439</v>
      </c>
      <c r="G574" s="23" t="s">
        <v>3644</v>
      </c>
      <c r="H574" s="23" t="s">
        <v>3645</v>
      </c>
      <c r="I574" s="23" t="s">
        <v>13</v>
      </c>
      <c r="J574" s="23" t="s">
        <v>3647</v>
      </c>
      <c r="K574" s="23">
        <v>0</v>
      </c>
      <c r="L574" s="23" t="s">
        <v>6146</v>
      </c>
      <c r="M574" s="205" t="s">
        <v>11</v>
      </c>
      <c r="N574" s="23" t="s">
        <v>1775</v>
      </c>
      <c r="O574" s="23" t="s">
        <v>11</v>
      </c>
      <c r="P574" s="23" t="s">
        <v>11</v>
      </c>
      <c r="Q574" s="22" t="s">
        <v>1539</v>
      </c>
      <c r="R574" s="22" t="s">
        <v>20</v>
      </c>
      <c r="S574" s="22" t="s">
        <v>5526</v>
      </c>
      <c r="T574" s="22" t="s">
        <v>5569</v>
      </c>
      <c r="U574" s="22" t="s">
        <v>6320</v>
      </c>
      <c r="V574" s="22" t="s">
        <v>7765</v>
      </c>
      <c r="W574" s="22" t="s">
        <v>7765</v>
      </c>
      <c r="X574" s="22" t="s">
        <v>6320</v>
      </c>
      <c r="Y574" s="22">
        <v>6</v>
      </c>
      <c r="Z574" s="22">
        <v>6</v>
      </c>
      <c r="AA574" s="22" t="s">
        <v>11</v>
      </c>
      <c r="AB574" s="22">
        <v>1</v>
      </c>
      <c r="AC574" s="22" t="s">
        <v>91</v>
      </c>
      <c r="AD574" s="22" t="s">
        <v>7766</v>
      </c>
      <c r="AE574" s="22" t="s">
        <v>5353</v>
      </c>
      <c r="AF574" s="22" t="s">
        <v>7760</v>
      </c>
      <c r="AG574" s="22" t="s">
        <v>7771</v>
      </c>
    </row>
    <row r="575" spans="1:33">
      <c r="A575" s="23" t="s">
        <v>1623</v>
      </c>
      <c r="B575" s="23" t="s">
        <v>464</v>
      </c>
      <c r="C575" s="23" t="s">
        <v>1623</v>
      </c>
      <c r="D575" s="23" t="s">
        <v>7023</v>
      </c>
      <c r="E575" s="23" t="s">
        <v>5564</v>
      </c>
      <c r="F575" s="23" t="s">
        <v>5563</v>
      </c>
      <c r="G575" s="23" t="s">
        <v>3252</v>
      </c>
      <c r="H575" s="23" t="s">
        <v>3253</v>
      </c>
      <c r="I575" s="23" t="s">
        <v>1544</v>
      </c>
      <c r="J575" s="23" t="s">
        <v>3254</v>
      </c>
      <c r="K575" s="23">
        <v>0</v>
      </c>
      <c r="L575" s="23" t="s">
        <v>6147</v>
      </c>
      <c r="M575" s="23" t="s">
        <v>11</v>
      </c>
      <c r="N575" s="23" t="s">
        <v>1858</v>
      </c>
      <c r="O575" s="23" t="s">
        <v>11</v>
      </c>
      <c r="P575" s="23" t="s">
        <v>11</v>
      </c>
      <c r="Q575" s="22" t="s">
        <v>1539</v>
      </c>
      <c r="R575" s="22" t="s">
        <v>841</v>
      </c>
      <c r="S575" s="22" t="s">
        <v>7023</v>
      </c>
      <c r="T575" s="22" t="s">
        <v>6295</v>
      </c>
      <c r="U575" s="22" t="s">
        <v>11</v>
      </c>
      <c r="V575" s="22" t="s">
        <v>6296</v>
      </c>
      <c r="W575" s="22" t="s">
        <v>6296</v>
      </c>
      <c r="X575" s="22" t="s">
        <v>11</v>
      </c>
      <c r="Y575" s="22">
        <v>7</v>
      </c>
      <c r="Z575" s="22">
        <v>7</v>
      </c>
      <c r="AA575" s="22" t="s">
        <v>11</v>
      </c>
      <c r="AB575" s="22">
        <v>1</v>
      </c>
      <c r="AC575" s="22" t="s">
        <v>79</v>
      </c>
      <c r="AD575" s="22" t="s">
        <v>7768</v>
      </c>
      <c r="AE575" s="22" t="s">
        <v>5450</v>
      </c>
      <c r="AF575" s="22" t="s">
        <v>7767</v>
      </c>
      <c r="AG575" s="22" t="s">
        <v>7767</v>
      </c>
    </row>
    <row r="576" spans="1:33">
      <c r="A576" s="23" t="s">
        <v>1623</v>
      </c>
      <c r="B576" s="23" t="s">
        <v>464</v>
      </c>
      <c r="C576" s="23" t="s">
        <v>1623</v>
      </c>
      <c r="D576" s="23" t="s">
        <v>5573</v>
      </c>
      <c r="E576" s="23" t="s">
        <v>5449</v>
      </c>
      <c r="F576" s="23" t="s">
        <v>5574</v>
      </c>
      <c r="G576" s="23" t="s">
        <v>4000</v>
      </c>
      <c r="H576" s="23" t="s">
        <v>4001</v>
      </c>
      <c r="I576" s="23" t="s">
        <v>1544</v>
      </c>
      <c r="J576" s="23" t="s">
        <v>4003</v>
      </c>
      <c r="K576" s="23">
        <v>0</v>
      </c>
      <c r="L576" s="23" t="s">
        <v>6148</v>
      </c>
      <c r="M576" s="23" t="s">
        <v>11</v>
      </c>
      <c r="N576" s="23" t="s">
        <v>2025</v>
      </c>
      <c r="O576" s="23" t="s">
        <v>11</v>
      </c>
      <c r="P576" s="23" t="s">
        <v>11</v>
      </c>
      <c r="Q576" s="22" t="s">
        <v>1539</v>
      </c>
      <c r="R576" s="22" t="s">
        <v>841</v>
      </c>
      <c r="S576" s="22" t="s">
        <v>5573</v>
      </c>
      <c r="T576" s="22" t="s">
        <v>2490</v>
      </c>
      <c r="U576" s="22" t="s">
        <v>11</v>
      </c>
      <c r="V576" s="22" t="s">
        <v>6296</v>
      </c>
      <c r="W576" s="22" t="s">
        <v>6296</v>
      </c>
      <c r="X576" s="22" t="s">
        <v>11</v>
      </c>
      <c r="Y576" s="22">
        <v>7</v>
      </c>
      <c r="Z576" s="22">
        <v>7</v>
      </c>
      <c r="AA576" s="22" t="s">
        <v>11</v>
      </c>
      <c r="AB576" s="22">
        <v>1</v>
      </c>
      <c r="AC576" s="22" t="s">
        <v>77</v>
      </c>
      <c r="AD576" s="22" t="s">
        <v>7764</v>
      </c>
      <c r="AE576" s="22" t="s">
        <v>5450</v>
      </c>
      <c r="AF576" s="22" t="s">
        <v>7767</v>
      </c>
      <c r="AG576" s="22" t="s">
        <v>7767</v>
      </c>
    </row>
    <row r="577" spans="1:33">
      <c r="A577" s="23" t="s">
        <v>1623</v>
      </c>
      <c r="B577" s="23" t="s">
        <v>452</v>
      </c>
      <c r="C577" s="23" t="s">
        <v>1623</v>
      </c>
      <c r="D577" s="23" t="s">
        <v>6825</v>
      </c>
      <c r="E577" s="23" t="s">
        <v>5556</v>
      </c>
      <c r="F577" s="23" t="s">
        <v>7653</v>
      </c>
      <c r="G577" s="23" t="s">
        <v>3893</v>
      </c>
      <c r="H577" s="23" t="s">
        <v>3894</v>
      </c>
      <c r="I577" s="23" t="s">
        <v>12</v>
      </c>
      <c r="J577" s="23" t="s">
        <v>3896</v>
      </c>
      <c r="K577" s="23">
        <v>0</v>
      </c>
      <c r="L577" s="23" t="s">
        <v>6149</v>
      </c>
      <c r="M577" s="23" t="s">
        <v>11</v>
      </c>
      <c r="N577" s="23" t="s">
        <v>3401</v>
      </c>
      <c r="O577" s="23" t="s">
        <v>3898</v>
      </c>
      <c r="P577" s="23" t="s">
        <v>11</v>
      </c>
      <c r="Q577" s="22" t="s">
        <v>1539</v>
      </c>
      <c r="R577" s="22" t="s">
        <v>20</v>
      </c>
      <c r="S577" s="22" t="s">
        <v>6825</v>
      </c>
      <c r="T577" s="22" t="s">
        <v>5569</v>
      </c>
      <c r="U577" s="22" t="s">
        <v>6299</v>
      </c>
      <c r="V577" s="22" t="s">
        <v>6815</v>
      </c>
      <c r="W577" s="22" t="s">
        <v>6299</v>
      </c>
      <c r="X577" s="22" t="s">
        <v>6815</v>
      </c>
      <c r="Y577" s="22">
        <v>3</v>
      </c>
      <c r="Z577" s="22">
        <v>6</v>
      </c>
      <c r="AA577" s="22" t="s">
        <v>11</v>
      </c>
      <c r="AB577" s="22">
        <v>1</v>
      </c>
      <c r="AC577" s="22" t="s">
        <v>89</v>
      </c>
      <c r="AD577" s="22" t="s">
        <v>7769</v>
      </c>
      <c r="AE577" s="22" t="s">
        <v>1579</v>
      </c>
      <c r="AF577" s="22" t="s">
        <v>7760</v>
      </c>
      <c r="AG577" s="22" t="s">
        <v>7761</v>
      </c>
    </row>
    <row r="578" spans="1:33">
      <c r="A578" s="23" t="s">
        <v>1623</v>
      </c>
      <c r="B578" s="23" t="s">
        <v>452</v>
      </c>
      <c r="C578" s="23" t="s">
        <v>1623</v>
      </c>
      <c r="D578" s="23" t="s">
        <v>5504</v>
      </c>
      <c r="E578" s="23" t="s">
        <v>5377</v>
      </c>
      <c r="F578" s="23" t="s">
        <v>5505</v>
      </c>
      <c r="G578" s="23" t="s">
        <v>4053</v>
      </c>
      <c r="H578" s="23" t="s">
        <v>4054</v>
      </c>
      <c r="I578" s="23" t="s">
        <v>16</v>
      </c>
      <c r="J578" s="23" t="s">
        <v>4056</v>
      </c>
      <c r="K578" s="23">
        <v>0</v>
      </c>
      <c r="L578" s="23" t="s">
        <v>7680</v>
      </c>
      <c r="M578" s="23" t="s">
        <v>11</v>
      </c>
      <c r="N578" s="23" t="s">
        <v>2203</v>
      </c>
      <c r="O578" s="23" t="s">
        <v>11</v>
      </c>
      <c r="P578" s="23" t="s">
        <v>11</v>
      </c>
      <c r="Q578" s="22" t="s">
        <v>1539</v>
      </c>
      <c r="R578" s="22" t="s">
        <v>842</v>
      </c>
      <c r="S578" s="22" t="s">
        <v>5504</v>
      </c>
      <c r="T578" s="22" t="s">
        <v>5579</v>
      </c>
      <c r="U578" s="22" t="s">
        <v>6346</v>
      </c>
      <c r="V578" s="22" t="s">
        <v>6296</v>
      </c>
      <c r="W578" s="22" t="s">
        <v>6296</v>
      </c>
      <c r="X578" s="22" t="s">
        <v>6346</v>
      </c>
      <c r="Y578" s="22">
        <v>7</v>
      </c>
      <c r="Z578" s="22">
        <v>7</v>
      </c>
      <c r="AA578" s="22" t="s">
        <v>11</v>
      </c>
      <c r="AB578" s="22">
        <v>1</v>
      </c>
      <c r="AC578" s="22" t="s">
        <v>82</v>
      </c>
      <c r="AD578" s="22" t="s">
        <v>7759</v>
      </c>
      <c r="AE578" s="22" t="s">
        <v>1579</v>
      </c>
      <c r="AF578" s="22" t="s">
        <v>7760</v>
      </c>
      <c r="AG578" s="22" t="s">
        <v>7761</v>
      </c>
    </row>
    <row r="579" spans="1:33">
      <c r="A579" s="23" t="s">
        <v>1623</v>
      </c>
      <c r="B579" s="23" t="s">
        <v>459</v>
      </c>
      <c r="C579" s="23" t="s">
        <v>1623</v>
      </c>
      <c r="D579" s="23" t="s">
        <v>6929</v>
      </c>
      <c r="E579" s="23" t="s">
        <v>5455</v>
      </c>
      <c r="F579" s="23" t="s">
        <v>5453</v>
      </c>
      <c r="G579" s="23" t="s">
        <v>2544</v>
      </c>
      <c r="H579" s="23" t="s">
        <v>2545</v>
      </c>
      <c r="I579" s="23" t="s">
        <v>1544</v>
      </c>
      <c r="J579" s="23" t="s">
        <v>2547</v>
      </c>
      <c r="K579" s="23">
        <v>0</v>
      </c>
      <c r="L579" s="23" t="s">
        <v>6150</v>
      </c>
      <c r="M579" s="23" t="s">
        <v>11</v>
      </c>
      <c r="N579" s="23" t="s">
        <v>1791</v>
      </c>
      <c r="O579" s="23" t="s">
        <v>11</v>
      </c>
      <c r="P579" s="23" t="s">
        <v>11</v>
      </c>
      <c r="Q579" s="22" t="s">
        <v>1539</v>
      </c>
      <c r="R579" s="22" t="s">
        <v>841</v>
      </c>
      <c r="S579" s="22" t="s">
        <v>6929</v>
      </c>
      <c r="T579" s="22" t="s">
        <v>6295</v>
      </c>
      <c r="U579" s="22" t="s">
        <v>11</v>
      </c>
      <c r="V579" s="22" t="s">
        <v>6352</v>
      </c>
      <c r="W579" s="22" t="s">
        <v>6352</v>
      </c>
      <c r="X579" s="22" t="s">
        <v>11</v>
      </c>
      <c r="Y579" s="22">
        <v>6</v>
      </c>
      <c r="Z579" s="22">
        <v>6</v>
      </c>
      <c r="AA579" s="22" t="s">
        <v>11</v>
      </c>
      <c r="AB579" s="22">
        <v>1</v>
      </c>
      <c r="AC579" s="22" t="s">
        <v>78</v>
      </c>
      <c r="AD579" s="22" t="s">
        <v>7776</v>
      </c>
      <c r="AE579" s="22" t="s">
        <v>5450</v>
      </c>
      <c r="AF579" s="22" t="s">
        <v>7767</v>
      </c>
      <c r="AG579" s="22" t="s">
        <v>7767</v>
      </c>
    </row>
    <row r="580" spans="1:33">
      <c r="A580" s="23" t="s">
        <v>1623</v>
      </c>
      <c r="B580" s="23" t="s">
        <v>452</v>
      </c>
      <c r="C580" s="23" t="s">
        <v>1623</v>
      </c>
      <c r="D580" s="23" t="s">
        <v>5554</v>
      </c>
      <c r="E580" s="23" t="s">
        <v>5372</v>
      </c>
      <c r="F580" s="23" t="s">
        <v>5381</v>
      </c>
      <c r="G580" s="23" t="s">
        <v>2628</v>
      </c>
      <c r="H580" s="23" t="s">
        <v>2629</v>
      </c>
      <c r="I580" s="23" t="s">
        <v>10</v>
      </c>
      <c r="J580" s="23" t="s">
        <v>2631</v>
      </c>
      <c r="K580" s="23">
        <v>0</v>
      </c>
      <c r="L580" s="23" t="s">
        <v>6151</v>
      </c>
      <c r="M580" s="23" t="s">
        <v>11</v>
      </c>
      <c r="N580" s="23" t="s">
        <v>1651</v>
      </c>
      <c r="O580" s="23" t="s">
        <v>11</v>
      </c>
      <c r="P580" s="23" t="s">
        <v>11</v>
      </c>
      <c r="Q580" s="22" t="s">
        <v>1539</v>
      </c>
      <c r="R580" s="22" t="s">
        <v>842</v>
      </c>
      <c r="S580" s="22" t="s">
        <v>5554</v>
      </c>
      <c r="T580" s="22" t="s">
        <v>2490</v>
      </c>
      <c r="U580" s="22" t="s">
        <v>6346</v>
      </c>
      <c r="V580" s="22" t="s">
        <v>6296</v>
      </c>
      <c r="W580" s="22" t="s">
        <v>6296</v>
      </c>
      <c r="X580" s="22" t="s">
        <v>6346</v>
      </c>
      <c r="Y580" s="22">
        <v>7</v>
      </c>
      <c r="Z580" s="22">
        <v>7</v>
      </c>
      <c r="AA580" s="22" t="s">
        <v>11</v>
      </c>
      <c r="AB580" s="22">
        <v>1</v>
      </c>
      <c r="AC580" s="22" t="s">
        <v>82</v>
      </c>
      <c r="AD580" s="22" t="s">
        <v>7768</v>
      </c>
      <c r="AE580" s="22" t="s">
        <v>1579</v>
      </c>
      <c r="AF580" s="22" t="s">
        <v>7760</v>
      </c>
      <c r="AG580" s="22" t="s">
        <v>7761</v>
      </c>
    </row>
    <row r="581" spans="1:33">
      <c r="A581" s="23" t="s">
        <v>1623</v>
      </c>
      <c r="B581" s="23" t="s">
        <v>461</v>
      </c>
      <c r="C581" s="23" t="s">
        <v>1623</v>
      </c>
      <c r="D581" s="23" t="s">
        <v>6943</v>
      </c>
      <c r="E581" s="23" t="s">
        <v>5491</v>
      </c>
      <c r="F581" s="23" t="s">
        <v>7658</v>
      </c>
      <c r="G581" s="23" t="s">
        <v>3461</v>
      </c>
      <c r="H581" s="23" t="s">
        <v>3462</v>
      </c>
      <c r="I581" s="23" t="s">
        <v>10</v>
      </c>
      <c r="J581" s="23" t="s">
        <v>3464</v>
      </c>
      <c r="K581" s="23">
        <v>0</v>
      </c>
      <c r="L581" s="23" t="s">
        <v>6152</v>
      </c>
      <c r="M581" s="23" t="s">
        <v>11</v>
      </c>
      <c r="N581" s="23" t="s">
        <v>1633</v>
      </c>
      <c r="O581" s="23" t="s">
        <v>11</v>
      </c>
      <c r="P581" s="23" t="s">
        <v>11</v>
      </c>
      <c r="Q581" s="22" t="s">
        <v>1539</v>
      </c>
      <c r="R581" s="22" t="s">
        <v>842</v>
      </c>
      <c r="S581" s="22" t="s">
        <v>6943</v>
      </c>
      <c r="T581" s="22" t="s">
        <v>6346</v>
      </c>
      <c r="U581" s="22" t="s">
        <v>6308</v>
      </c>
      <c r="V581" s="22" t="s">
        <v>6296</v>
      </c>
      <c r="W581" s="22" t="s">
        <v>6308</v>
      </c>
      <c r="X581" s="22" t="s">
        <v>6296</v>
      </c>
      <c r="Y581" s="22">
        <v>3</v>
      </c>
      <c r="Z581" s="22">
        <v>6</v>
      </c>
      <c r="AA581" s="22" t="s">
        <v>11</v>
      </c>
      <c r="AB581" s="22">
        <v>1</v>
      </c>
      <c r="AC581" s="22" t="s">
        <v>85</v>
      </c>
      <c r="AD581" s="22" t="s">
        <v>7766</v>
      </c>
      <c r="AE581" s="22" t="s">
        <v>5353</v>
      </c>
      <c r="AF581" s="22" t="s">
        <v>7760</v>
      </c>
      <c r="AG581" s="22" t="s">
        <v>7771</v>
      </c>
    </row>
    <row r="582" spans="1:33">
      <c r="A582" s="23" t="s">
        <v>1623</v>
      </c>
      <c r="B582" s="23" t="s">
        <v>461</v>
      </c>
      <c r="C582" s="23" t="s">
        <v>1623</v>
      </c>
      <c r="D582" s="23" t="s">
        <v>5539</v>
      </c>
      <c r="E582" s="23" t="s">
        <v>5541</v>
      </c>
      <c r="F582" s="23" t="s">
        <v>5540</v>
      </c>
      <c r="G582" s="23" t="s">
        <v>3988</v>
      </c>
      <c r="H582" s="23" t="s">
        <v>3989</v>
      </c>
      <c r="I582" s="23" t="s">
        <v>16</v>
      </c>
      <c r="J582" s="23" t="s">
        <v>3991</v>
      </c>
      <c r="K582" s="23">
        <v>0</v>
      </c>
      <c r="L582" s="23" t="s">
        <v>6153</v>
      </c>
      <c r="M582" s="23" t="s">
        <v>11</v>
      </c>
      <c r="N582" s="23" t="s">
        <v>1651</v>
      </c>
      <c r="O582" s="23" t="s">
        <v>11</v>
      </c>
      <c r="P582" s="23" t="s">
        <v>11</v>
      </c>
      <c r="Q582" s="22" t="s">
        <v>1539</v>
      </c>
      <c r="R582" s="22" t="s">
        <v>842</v>
      </c>
      <c r="S582" s="22" t="s">
        <v>5539</v>
      </c>
      <c r="T582" s="22" t="s">
        <v>2490</v>
      </c>
      <c r="U582" s="22" t="s">
        <v>7772</v>
      </c>
      <c r="V582" s="22" t="s">
        <v>6352</v>
      </c>
      <c r="W582" s="22" t="s">
        <v>7772</v>
      </c>
      <c r="X582" s="22" t="s">
        <v>6352</v>
      </c>
      <c r="Y582" s="22">
        <v>3</v>
      </c>
      <c r="Z582" s="22">
        <v>6</v>
      </c>
      <c r="AA582" s="22" t="s">
        <v>11</v>
      </c>
      <c r="AB582" s="22">
        <v>1</v>
      </c>
      <c r="AC582" s="22" t="s">
        <v>82</v>
      </c>
      <c r="AD582" s="22" t="s">
        <v>7773</v>
      </c>
      <c r="AE582" s="22" t="s">
        <v>5353</v>
      </c>
      <c r="AF582" s="22" t="s">
        <v>7760</v>
      </c>
      <c r="AG582" s="22" t="s">
        <v>7771</v>
      </c>
    </row>
    <row r="583" spans="1:33">
      <c r="A583" s="23" t="s">
        <v>1623</v>
      </c>
      <c r="B583" s="23" t="s">
        <v>452</v>
      </c>
      <c r="C583" s="23" t="s">
        <v>1623</v>
      </c>
      <c r="D583" s="23" t="s">
        <v>6940</v>
      </c>
      <c r="E583" s="23" t="s">
        <v>5377</v>
      </c>
      <c r="F583" s="23" t="s">
        <v>5543</v>
      </c>
      <c r="G583" s="23" t="s">
        <v>4985</v>
      </c>
      <c r="H583" s="23" t="s">
        <v>4986</v>
      </c>
      <c r="I583" s="23" t="s">
        <v>10</v>
      </c>
      <c r="J583" s="23" t="s">
        <v>4987</v>
      </c>
      <c r="K583" s="23">
        <v>0</v>
      </c>
      <c r="L583" s="23" t="s">
        <v>6154</v>
      </c>
      <c r="M583" s="23" t="s">
        <v>11</v>
      </c>
      <c r="N583" s="23" t="s">
        <v>2687</v>
      </c>
      <c r="O583" s="23" t="s">
        <v>11</v>
      </c>
      <c r="P583" s="23" t="s">
        <v>11</v>
      </c>
      <c r="Q583" s="22" t="s">
        <v>1539</v>
      </c>
      <c r="R583" s="22" t="s">
        <v>842</v>
      </c>
      <c r="S583" s="22" t="s">
        <v>6940</v>
      </c>
      <c r="T583" s="22" t="s">
        <v>6346</v>
      </c>
      <c r="U583" s="22" t="s">
        <v>6295</v>
      </c>
      <c r="V583" s="22" t="s">
        <v>6296</v>
      </c>
      <c r="W583" s="22" t="s">
        <v>6295</v>
      </c>
      <c r="X583" s="22" t="s">
        <v>6296</v>
      </c>
      <c r="Y583" s="22">
        <v>3</v>
      </c>
      <c r="Z583" s="22">
        <v>6</v>
      </c>
      <c r="AA583" s="22" t="s">
        <v>11</v>
      </c>
      <c r="AB583" s="22">
        <v>1</v>
      </c>
      <c r="AC583" s="22" t="s">
        <v>83</v>
      </c>
      <c r="AD583" s="22" t="s">
        <v>7759</v>
      </c>
      <c r="AE583" s="22" t="s">
        <v>1579</v>
      </c>
      <c r="AF583" s="22" t="s">
        <v>7760</v>
      </c>
      <c r="AG583" s="22" t="s">
        <v>7761</v>
      </c>
    </row>
    <row r="584" spans="1:33">
      <c r="A584" s="23" t="s">
        <v>1623</v>
      </c>
      <c r="B584" s="23" t="s">
        <v>452</v>
      </c>
      <c r="C584" s="23" t="s">
        <v>1623</v>
      </c>
      <c r="D584" s="23" t="s">
        <v>5544</v>
      </c>
      <c r="E584" s="23" t="s">
        <v>5377</v>
      </c>
      <c r="F584" s="23" t="s">
        <v>5545</v>
      </c>
      <c r="G584" s="23" t="s">
        <v>4796</v>
      </c>
      <c r="H584" s="23" t="s">
        <v>4797</v>
      </c>
      <c r="I584" s="23" t="s">
        <v>15</v>
      </c>
      <c r="J584" s="23" t="s">
        <v>4799</v>
      </c>
      <c r="K584" s="23">
        <v>0</v>
      </c>
      <c r="L584" s="23" t="s">
        <v>6155</v>
      </c>
      <c r="M584" s="23" t="s">
        <v>11</v>
      </c>
      <c r="N584" s="23" t="s">
        <v>1697</v>
      </c>
      <c r="O584" s="23" t="s">
        <v>11</v>
      </c>
      <c r="P584" s="23" t="s">
        <v>11</v>
      </c>
      <c r="Q584" s="22" t="s">
        <v>1539</v>
      </c>
      <c r="R584" s="22" t="s">
        <v>21</v>
      </c>
      <c r="S584" s="22" t="s">
        <v>5544</v>
      </c>
      <c r="T584" s="22" t="s">
        <v>6315</v>
      </c>
      <c r="U584" s="22" t="s">
        <v>6320</v>
      </c>
      <c r="V584" s="22" t="s">
        <v>6815</v>
      </c>
      <c r="W584" s="22" t="s">
        <v>6320</v>
      </c>
      <c r="X584" s="22" t="s">
        <v>6815</v>
      </c>
      <c r="Y584" s="22">
        <v>3</v>
      </c>
      <c r="Z584" s="22">
        <v>6</v>
      </c>
      <c r="AA584" s="22" t="s">
        <v>11</v>
      </c>
      <c r="AB584" s="22">
        <v>1</v>
      </c>
      <c r="AC584" s="22" t="s">
        <v>94</v>
      </c>
      <c r="AD584" s="22" t="s">
        <v>7759</v>
      </c>
      <c r="AE584" s="22" t="s">
        <v>1579</v>
      </c>
      <c r="AF584" s="22" t="s">
        <v>7760</v>
      </c>
      <c r="AG584" s="22" t="s">
        <v>7761</v>
      </c>
    </row>
    <row r="585" spans="1:33">
      <c r="A585" s="23" t="s">
        <v>1623</v>
      </c>
      <c r="B585" s="23" t="s">
        <v>452</v>
      </c>
      <c r="C585" s="23" t="s">
        <v>1623</v>
      </c>
      <c r="D585" s="23" t="s">
        <v>5380</v>
      </c>
      <c r="E585" s="23" t="s">
        <v>5367</v>
      </c>
      <c r="F585" s="23" t="s">
        <v>5381</v>
      </c>
      <c r="G585" s="23" t="s">
        <v>2420</v>
      </c>
      <c r="H585" s="23" t="s">
        <v>2421</v>
      </c>
      <c r="I585" s="23" t="s">
        <v>10</v>
      </c>
      <c r="J585" s="23" t="s">
        <v>2423</v>
      </c>
      <c r="K585" s="23">
        <v>0</v>
      </c>
      <c r="L585" s="23" t="s">
        <v>6156</v>
      </c>
      <c r="M585" s="23" t="s">
        <v>11</v>
      </c>
      <c r="N585" s="23" t="s">
        <v>2425</v>
      </c>
      <c r="O585" s="23" t="s">
        <v>11</v>
      </c>
      <c r="P585" s="23" t="s">
        <v>11</v>
      </c>
      <c r="Q585" s="22" t="s">
        <v>1539</v>
      </c>
      <c r="R585" s="22" t="s">
        <v>842</v>
      </c>
      <c r="S585" s="22" t="s">
        <v>5380</v>
      </c>
      <c r="T585" s="22" t="s">
        <v>2490</v>
      </c>
      <c r="U585" s="22" t="s">
        <v>6346</v>
      </c>
      <c r="V585" s="22" t="s">
        <v>6296</v>
      </c>
      <c r="W585" s="22" t="s">
        <v>6296</v>
      </c>
      <c r="X585" s="22" t="s">
        <v>6346</v>
      </c>
      <c r="Y585" s="22">
        <v>7</v>
      </c>
      <c r="Z585" s="22">
        <v>7</v>
      </c>
      <c r="AA585" s="22" t="s">
        <v>11</v>
      </c>
      <c r="AB585" s="22">
        <v>1</v>
      </c>
      <c r="AC585" s="22" t="s">
        <v>83</v>
      </c>
      <c r="AD585" s="22" t="s">
        <v>7764</v>
      </c>
      <c r="AE585" s="22" t="s">
        <v>1579</v>
      </c>
      <c r="AF585" s="22" t="s">
        <v>7760</v>
      </c>
      <c r="AG585" s="22" t="s">
        <v>7761</v>
      </c>
    </row>
    <row r="586" spans="1:33">
      <c r="A586" s="23" t="s">
        <v>1623</v>
      </c>
      <c r="B586" s="23" t="s">
        <v>452</v>
      </c>
      <c r="C586" s="23" t="s">
        <v>1623</v>
      </c>
      <c r="D586" s="23" t="s">
        <v>5399</v>
      </c>
      <c r="E586" s="23" t="s">
        <v>5372</v>
      </c>
      <c r="F586" s="23" t="s">
        <v>5400</v>
      </c>
      <c r="G586" s="23" t="s">
        <v>2633</v>
      </c>
      <c r="H586" s="23" t="s">
        <v>2634</v>
      </c>
      <c r="I586" s="23" t="s">
        <v>12</v>
      </c>
      <c r="J586" s="23" t="s">
        <v>2636</v>
      </c>
      <c r="K586" s="23">
        <v>0</v>
      </c>
      <c r="L586" s="23" t="s">
        <v>6157</v>
      </c>
      <c r="M586" s="23" t="s">
        <v>11</v>
      </c>
      <c r="N586" s="23" t="s">
        <v>1651</v>
      </c>
      <c r="O586" s="23" t="s">
        <v>11</v>
      </c>
      <c r="P586" s="23" t="s">
        <v>11</v>
      </c>
      <c r="Q586" s="22" t="s">
        <v>1539</v>
      </c>
      <c r="R586" s="22" t="s">
        <v>842</v>
      </c>
      <c r="S586" s="22" t="s">
        <v>5399</v>
      </c>
      <c r="T586" s="22" t="s">
        <v>5579</v>
      </c>
      <c r="U586" s="22" t="s">
        <v>7772</v>
      </c>
      <c r="V586" s="22" t="s">
        <v>6296</v>
      </c>
      <c r="W586" s="22" t="s">
        <v>6296</v>
      </c>
      <c r="X586" s="22" t="s">
        <v>7772</v>
      </c>
      <c r="Y586" s="22">
        <v>7</v>
      </c>
      <c r="Z586" s="22">
        <v>7</v>
      </c>
      <c r="AA586" s="22" t="s">
        <v>11</v>
      </c>
      <c r="AB586" s="22">
        <v>1</v>
      </c>
      <c r="AC586" s="22" t="s">
        <v>86</v>
      </c>
      <c r="AD586" s="22" t="s">
        <v>7768</v>
      </c>
      <c r="AE586" s="22" t="s">
        <v>1579</v>
      </c>
      <c r="AF586" s="22" t="s">
        <v>7760</v>
      </c>
      <c r="AG586" s="22" t="s">
        <v>7761</v>
      </c>
    </row>
    <row r="587" spans="1:33">
      <c r="A587" s="23" t="s">
        <v>1623</v>
      </c>
      <c r="B587" s="23" t="s">
        <v>464</v>
      </c>
      <c r="C587" s="23" t="s">
        <v>1623</v>
      </c>
      <c r="D587" s="23" t="s">
        <v>6968</v>
      </c>
      <c r="E587" s="23" t="s">
        <v>7655</v>
      </c>
      <c r="F587" s="23" t="s">
        <v>5447</v>
      </c>
      <c r="G587" s="23" t="s">
        <v>2243</v>
      </c>
      <c r="H587" s="23" t="s">
        <v>2244</v>
      </c>
      <c r="I587" s="23" t="s">
        <v>16</v>
      </c>
      <c r="J587" s="23" t="s">
        <v>2246</v>
      </c>
      <c r="K587" s="23">
        <v>0</v>
      </c>
      <c r="L587" s="23" t="s">
        <v>6158</v>
      </c>
      <c r="M587" s="23" t="s">
        <v>11</v>
      </c>
      <c r="N587" s="23" t="s">
        <v>1651</v>
      </c>
      <c r="O587" s="23" t="s">
        <v>11</v>
      </c>
      <c r="P587" s="23" t="s">
        <v>11</v>
      </c>
      <c r="Q587" s="22" t="s">
        <v>1539</v>
      </c>
      <c r="R587" s="22" t="s">
        <v>841</v>
      </c>
      <c r="S587" s="22" t="s">
        <v>6968</v>
      </c>
      <c r="T587" s="22" t="s">
        <v>5579</v>
      </c>
      <c r="U587" s="22" t="s">
        <v>11</v>
      </c>
      <c r="V587" s="22" t="s">
        <v>6296</v>
      </c>
      <c r="W587" s="22" t="s">
        <v>6296</v>
      </c>
      <c r="X587" s="22" t="s">
        <v>11</v>
      </c>
      <c r="Y587" s="22">
        <v>7</v>
      </c>
      <c r="Z587" s="22">
        <v>7</v>
      </c>
      <c r="AA587" s="22" t="s">
        <v>11</v>
      </c>
      <c r="AB587" s="22">
        <v>1</v>
      </c>
      <c r="AC587" s="22" t="s">
        <v>80</v>
      </c>
      <c r="AD587" s="22" t="s">
        <v>7764</v>
      </c>
      <c r="AE587" s="22" t="s">
        <v>5450</v>
      </c>
      <c r="AF587" s="22" t="s">
        <v>7760</v>
      </c>
      <c r="AG587" s="22" t="s">
        <v>7761</v>
      </c>
    </row>
    <row r="588" spans="1:33">
      <c r="A588" s="23" t="s">
        <v>1623</v>
      </c>
      <c r="B588" s="23" t="s">
        <v>452</v>
      </c>
      <c r="C588" s="23" t="s">
        <v>1623</v>
      </c>
      <c r="D588" s="23" t="s">
        <v>5554</v>
      </c>
      <c r="E588" s="23" t="s">
        <v>5372</v>
      </c>
      <c r="F588" s="23" t="s">
        <v>5381</v>
      </c>
      <c r="G588" s="23" t="s">
        <v>2064</v>
      </c>
      <c r="H588" s="23" t="s">
        <v>2065</v>
      </c>
      <c r="I588" s="23" t="s">
        <v>16</v>
      </c>
      <c r="J588" s="23" t="s">
        <v>2066</v>
      </c>
      <c r="K588" s="23">
        <v>0</v>
      </c>
      <c r="L588" s="23" t="s">
        <v>6159</v>
      </c>
      <c r="M588" s="201" t="s">
        <v>11</v>
      </c>
      <c r="N588" s="23" t="s">
        <v>1832</v>
      </c>
      <c r="O588" s="23" t="s">
        <v>11</v>
      </c>
      <c r="P588" s="23" t="s">
        <v>11</v>
      </c>
      <c r="Q588" s="22" t="s">
        <v>1539</v>
      </c>
      <c r="R588" s="22" t="s">
        <v>842</v>
      </c>
      <c r="S588" s="22" t="s">
        <v>5554</v>
      </c>
      <c r="T588" s="22" t="s">
        <v>2490</v>
      </c>
      <c r="U588" s="22" t="s">
        <v>6346</v>
      </c>
      <c r="V588" s="22" t="s">
        <v>6296</v>
      </c>
      <c r="W588" s="22" t="s">
        <v>6296</v>
      </c>
      <c r="X588" s="22" t="s">
        <v>6346</v>
      </c>
      <c r="Y588" s="22">
        <v>7</v>
      </c>
      <c r="Z588" s="22">
        <v>7</v>
      </c>
      <c r="AA588" s="22" t="s">
        <v>11</v>
      </c>
      <c r="AB588" s="22">
        <v>1</v>
      </c>
      <c r="AC588" s="22" t="s">
        <v>82</v>
      </c>
      <c r="AD588" s="22" t="s">
        <v>7768</v>
      </c>
      <c r="AE588" s="22" t="s">
        <v>1579</v>
      </c>
      <c r="AF588" s="22" t="s">
        <v>7760</v>
      </c>
      <c r="AG588" s="22" t="s">
        <v>7761</v>
      </c>
    </row>
    <row r="589" spans="1:33">
      <c r="A589" s="23" t="s">
        <v>1623</v>
      </c>
      <c r="B589" s="23" t="s">
        <v>452</v>
      </c>
      <c r="C589" s="23" t="s">
        <v>1623</v>
      </c>
      <c r="D589" s="23" t="s">
        <v>5399</v>
      </c>
      <c r="E589" s="23" t="s">
        <v>5372</v>
      </c>
      <c r="F589" s="23" t="s">
        <v>5400</v>
      </c>
      <c r="G589" s="23" t="s">
        <v>2160</v>
      </c>
      <c r="H589" s="23" t="s">
        <v>2161</v>
      </c>
      <c r="I589" s="23" t="s">
        <v>12</v>
      </c>
      <c r="J589" s="23" t="s">
        <v>2162</v>
      </c>
      <c r="K589" s="23">
        <v>0</v>
      </c>
      <c r="L589" s="23" t="s">
        <v>6160</v>
      </c>
      <c r="M589" s="23" t="s">
        <v>11</v>
      </c>
      <c r="N589" s="23" t="s">
        <v>1768</v>
      </c>
      <c r="O589" s="23" t="s">
        <v>11</v>
      </c>
      <c r="P589" s="23" t="s">
        <v>11</v>
      </c>
      <c r="Q589" s="22" t="s">
        <v>1539</v>
      </c>
      <c r="R589" s="22" t="s">
        <v>842</v>
      </c>
      <c r="S589" s="22" t="s">
        <v>5399</v>
      </c>
      <c r="T589" s="22" t="s">
        <v>5579</v>
      </c>
      <c r="U589" s="22" t="s">
        <v>7772</v>
      </c>
      <c r="V589" s="22" t="s">
        <v>6296</v>
      </c>
      <c r="W589" s="22" t="s">
        <v>6296</v>
      </c>
      <c r="X589" s="22" t="s">
        <v>7772</v>
      </c>
      <c r="Y589" s="22">
        <v>7</v>
      </c>
      <c r="Z589" s="22">
        <v>7</v>
      </c>
      <c r="AA589" s="22" t="s">
        <v>11</v>
      </c>
      <c r="AB589" s="22">
        <v>1</v>
      </c>
      <c r="AC589" s="22" t="s">
        <v>86</v>
      </c>
      <c r="AD589" s="22" t="s">
        <v>7768</v>
      </c>
      <c r="AE589" s="22" t="s">
        <v>1579</v>
      </c>
      <c r="AF589" s="22" t="s">
        <v>7760</v>
      </c>
      <c r="AG589" s="22" t="s">
        <v>7761</v>
      </c>
    </row>
    <row r="590" spans="1:33">
      <c r="A590" s="23" t="s">
        <v>1623</v>
      </c>
      <c r="B590" s="23" t="s">
        <v>461</v>
      </c>
      <c r="C590" s="23" t="s">
        <v>1623</v>
      </c>
      <c r="D590" s="23" t="s">
        <v>5489</v>
      </c>
      <c r="E590" s="23" t="s">
        <v>5491</v>
      </c>
      <c r="F590" s="23" t="s">
        <v>5490</v>
      </c>
      <c r="G590" s="23" t="s">
        <v>1662</v>
      </c>
      <c r="H590" s="23" t="s">
        <v>1663</v>
      </c>
      <c r="I590" s="23" t="s">
        <v>16</v>
      </c>
      <c r="J590" s="23" t="s">
        <v>1665</v>
      </c>
      <c r="K590" s="23">
        <v>0</v>
      </c>
      <c r="L590" s="23" t="s">
        <v>6161</v>
      </c>
      <c r="M590" s="23" t="s">
        <v>11</v>
      </c>
      <c r="N590" s="23" t="s">
        <v>1625</v>
      </c>
      <c r="O590" s="23" t="s">
        <v>11</v>
      </c>
      <c r="P590" s="23" t="s">
        <v>11</v>
      </c>
      <c r="Q590" s="22" t="s">
        <v>1539</v>
      </c>
      <c r="R590" s="22" t="s">
        <v>842</v>
      </c>
      <c r="S590" s="22" t="s">
        <v>5489</v>
      </c>
      <c r="T590" s="22" t="s">
        <v>2490</v>
      </c>
      <c r="U590" s="22" t="s">
        <v>5579</v>
      </c>
      <c r="V590" s="22" t="s">
        <v>6352</v>
      </c>
      <c r="W590" s="22" t="s">
        <v>5579</v>
      </c>
      <c r="X590" s="22" t="s">
        <v>6352</v>
      </c>
      <c r="Y590" s="22">
        <v>3</v>
      </c>
      <c r="Z590" s="22">
        <v>6</v>
      </c>
      <c r="AA590" s="22" t="s">
        <v>11</v>
      </c>
      <c r="AB590" s="22">
        <v>1</v>
      </c>
      <c r="AC590" s="22" t="s">
        <v>82</v>
      </c>
      <c r="AD590" s="22" t="s">
        <v>7766</v>
      </c>
      <c r="AE590" s="22" t="s">
        <v>5353</v>
      </c>
      <c r="AF590" s="22" t="s">
        <v>7760</v>
      </c>
      <c r="AG590" s="22" t="s">
        <v>7771</v>
      </c>
    </row>
    <row r="591" spans="1:33">
      <c r="A591" s="23" t="s">
        <v>1623</v>
      </c>
      <c r="B591" s="23" t="s">
        <v>461</v>
      </c>
      <c r="C591" s="23" t="s">
        <v>1623</v>
      </c>
      <c r="D591" s="23" t="s">
        <v>5539</v>
      </c>
      <c r="E591" s="23" t="s">
        <v>5541</v>
      </c>
      <c r="F591" s="23" t="s">
        <v>5540</v>
      </c>
      <c r="G591" s="23" t="s">
        <v>4960</v>
      </c>
      <c r="H591" s="23" t="s">
        <v>4961</v>
      </c>
      <c r="I591" s="23" t="s">
        <v>16</v>
      </c>
      <c r="J591" s="23" t="s">
        <v>4963</v>
      </c>
      <c r="K591" s="23">
        <v>0</v>
      </c>
      <c r="L591" s="23" t="s">
        <v>6162</v>
      </c>
      <c r="M591" s="23" t="s">
        <v>11</v>
      </c>
      <c r="N591" s="23" t="s">
        <v>1775</v>
      </c>
      <c r="O591" s="23" t="s">
        <v>4963</v>
      </c>
      <c r="P591" s="23" t="s">
        <v>11</v>
      </c>
      <c r="Q591" s="22" t="s">
        <v>1539</v>
      </c>
      <c r="R591" s="22" t="s">
        <v>842</v>
      </c>
      <c r="S591" s="22" t="s">
        <v>5539</v>
      </c>
      <c r="T591" s="22" t="s">
        <v>2490</v>
      </c>
      <c r="U591" s="22" t="s">
        <v>7772</v>
      </c>
      <c r="V591" s="22" t="s">
        <v>6352</v>
      </c>
      <c r="W591" s="22" t="s">
        <v>7772</v>
      </c>
      <c r="X591" s="22" t="s">
        <v>6352</v>
      </c>
      <c r="Y591" s="22">
        <v>3</v>
      </c>
      <c r="Z591" s="22">
        <v>6</v>
      </c>
      <c r="AA591" s="22" t="s">
        <v>11</v>
      </c>
      <c r="AB591" s="22">
        <v>1</v>
      </c>
      <c r="AC591" s="22" t="s">
        <v>82</v>
      </c>
      <c r="AD591" s="22" t="s">
        <v>7773</v>
      </c>
      <c r="AE591" s="22" t="s">
        <v>5353</v>
      </c>
      <c r="AF591" s="22" t="s">
        <v>7760</v>
      </c>
      <c r="AG591" s="22" t="s">
        <v>7771</v>
      </c>
    </row>
    <row r="592" spans="1:33">
      <c r="A592" s="23" t="s">
        <v>1623</v>
      </c>
      <c r="B592" s="23" t="s">
        <v>452</v>
      </c>
      <c r="C592" s="23" t="s">
        <v>1623</v>
      </c>
      <c r="D592" s="23" t="s">
        <v>6940</v>
      </c>
      <c r="E592" s="23" t="s">
        <v>5377</v>
      </c>
      <c r="F592" s="23" t="s">
        <v>5543</v>
      </c>
      <c r="G592" s="23" t="s">
        <v>2453</v>
      </c>
      <c r="H592" s="23" t="s">
        <v>2454</v>
      </c>
      <c r="I592" s="23" t="s">
        <v>1562</v>
      </c>
      <c r="J592" s="23" t="s">
        <v>2456</v>
      </c>
      <c r="K592" s="23">
        <v>0</v>
      </c>
      <c r="L592" s="23" t="s">
        <v>6163</v>
      </c>
      <c r="M592" s="23" t="s">
        <v>11</v>
      </c>
      <c r="N592" s="23" t="s">
        <v>2457</v>
      </c>
      <c r="O592" s="23" t="s">
        <v>11</v>
      </c>
      <c r="P592" s="23" t="s">
        <v>11</v>
      </c>
      <c r="Q592" s="22" t="s">
        <v>1539</v>
      </c>
      <c r="R592" s="22" t="s">
        <v>842</v>
      </c>
      <c r="S592" s="22" t="s">
        <v>6940</v>
      </c>
      <c r="T592" s="22" t="s">
        <v>6346</v>
      </c>
      <c r="U592" s="22" t="s">
        <v>6295</v>
      </c>
      <c r="V592" s="22" t="s">
        <v>6296</v>
      </c>
      <c r="W592" s="22" t="s">
        <v>6295</v>
      </c>
      <c r="X592" s="22" t="s">
        <v>6296</v>
      </c>
      <c r="Y592" s="22">
        <v>3</v>
      </c>
      <c r="Z592" s="22">
        <v>6</v>
      </c>
      <c r="AA592" s="22" t="s">
        <v>11</v>
      </c>
      <c r="AB592" s="22">
        <v>1</v>
      </c>
      <c r="AC592" s="22" t="s">
        <v>83</v>
      </c>
      <c r="AD592" s="22" t="s">
        <v>7759</v>
      </c>
      <c r="AE592" s="22" t="s">
        <v>1579</v>
      </c>
      <c r="AF592" s="22" t="s">
        <v>7767</v>
      </c>
      <c r="AG592" s="22" t="s">
        <v>7767</v>
      </c>
    </row>
    <row r="593" spans="1:33">
      <c r="A593" s="23" t="s">
        <v>1623</v>
      </c>
      <c r="B593" s="23" t="s">
        <v>459</v>
      </c>
      <c r="C593" s="23" t="s">
        <v>1623</v>
      </c>
      <c r="D593" s="23" t="s">
        <v>6929</v>
      </c>
      <c r="E593" s="23" t="s">
        <v>5455</v>
      </c>
      <c r="F593" s="23" t="s">
        <v>5453</v>
      </c>
      <c r="G593" s="23" t="s">
        <v>2302</v>
      </c>
      <c r="H593" s="23" t="s">
        <v>2303</v>
      </c>
      <c r="I593" s="23" t="s">
        <v>1544</v>
      </c>
      <c r="J593" s="23" t="s">
        <v>2304</v>
      </c>
      <c r="K593" s="23">
        <v>0</v>
      </c>
      <c r="L593" s="23" t="s">
        <v>6164</v>
      </c>
      <c r="M593" s="23" t="s">
        <v>11</v>
      </c>
      <c r="N593" s="23" t="s">
        <v>2306</v>
      </c>
      <c r="O593" s="23" t="s">
        <v>11</v>
      </c>
      <c r="P593" s="23" t="s">
        <v>11</v>
      </c>
      <c r="Q593" s="22" t="s">
        <v>1539</v>
      </c>
      <c r="R593" s="22" t="s">
        <v>841</v>
      </c>
      <c r="S593" s="22" t="s">
        <v>6929</v>
      </c>
      <c r="T593" s="22" t="s">
        <v>6295</v>
      </c>
      <c r="U593" s="22" t="s">
        <v>11</v>
      </c>
      <c r="V593" s="22" t="s">
        <v>6352</v>
      </c>
      <c r="W593" s="22" t="s">
        <v>6352</v>
      </c>
      <c r="X593" s="22" t="s">
        <v>11</v>
      </c>
      <c r="Y593" s="22">
        <v>6</v>
      </c>
      <c r="Z593" s="22">
        <v>6</v>
      </c>
      <c r="AA593" s="22" t="s">
        <v>11</v>
      </c>
      <c r="AB593" s="22">
        <v>1</v>
      </c>
      <c r="AC593" s="22" t="s">
        <v>78</v>
      </c>
      <c r="AD593" s="22" t="s">
        <v>7776</v>
      </c>
      <c r="AE593" s="22" t="s">
        <v>5450</v>
      </c>
      <c r="AF593" s="22" t="s">
        <v>7767</v>
      </c>
      <c r="AG593" s="22" t="s">
        <v>7767</v>
      </c>
    </row>
    <row r="594" spans="1:33">
      <c r="A594" s="23" t="s">
        <v>1623</v>
      </c>
      <c r="B594" s="23" t="s">
        <v>5632</v>
      </c>
      <c r="C594" s="23" t="s">
        <v>1623</v>
      </c>
      <c r="D594" s="23" t="s">
        <v>6973</v>
      </c>
      <c r="E594" s="23" t="s">
        <v>5491</v>
      </c>
      <c r="F594" s="23" t="s">
        <v>7656</v>
      </c>
      <c r="G594" s="23" t="s">
        <v>3617</v>
      </c>
      <c r="H594" s="23" t="s">
        <v>3618</v>
      </c>
      <c r="I594" s="23" t="s">
        <v>16</v>
      </c>
      <c r="J594" s="23" t="s">
        <v>3620</v>
      </c>
      <c r="K594" s="23">
        <v>0</v>
      </c>
      <c r="L594" s="23" t="s">
        <v>7076</v>
      </c>
      <c r="M594" s="23" t="s">
        <v>11</v>
      </c>
      <c r="N594" s="23" t="s">
        <v>1625</v>
      </c>
      <c r="O594" s="23" t="s">
        <v>3622</v>
      </c>
      <c r="P594" s="23" t="s">
        <v>11</v>
      </c>
      <c r="Q594" s="22" t="s">
        <v>1539</v>
      </c>
      <c r="R594" s="22" t="s">
        <v>842</v>
      </c>
      <c r="S594" s="22" t="s">
        <v>6973</v>
      </c>
      <c r="T594" s="22" t="s">
        <v>6308</v>
      </c>
      <c r="U594" s="22" t="s">
        <v>6295</v>
      </c>
      <c r="V594" s="22" t="s">
        <v>6296</v>
      </c>
      <c r="W594" s="22" t="s">
        <v>6295</v>
      </c>
      <c r="X594" s="22" t="s">
        <v>6296</v>
      </c>
      <c r="Y594" s="22">
        <v>3</v>
      </c>
      <c r="Z594" s="22">
        <v>6</v>
      </c>
      <c r="AA594" s="22" t="s">
        <v>11</v>
      </c>
      <c r="AB594" s="22">
        <v>1</v>
      </c>
      <c r="AC594" s="22" t="s">
        <v>86</v>
      </c>
      <c r="AD594" s="22" t="s">
        <v>7766</v>
      </c>
      <c r="AE594" s="22" t="s">
        <v>5353</v>
      </c>
      <c r="AF594" s="22" t="s">
        <v>7760</v>
      </c>
      <c r="AG594" s="22" t="s">
        <v>7771</v>
      </c>
    </row>
    <row r="595" spans="1:33">
      <c r="A595" s="23" t="s">
        <v>1623</v>
      </c>
      <c r="B595" s="23" t="s">
        <v>459</v>
      </c>
      <c r="C595" s="23" t="s">
        <v>1623</v>
      </c>
      <c r="D595" s="23" t="s">
        <v>6929</v>
      </c>
      <c r="E595" s="23" t="s">
        <v>5455</v>
      </c>
      <c r="F595" s="23" t="s">
        <v>5453</v>
      </c>
      <c r="G595" s="23" t="s">
        <v>4865</v>
      </c>
      <c r="H595" s="23" t="s">
        <v>4866</v>
      </c>
      <c r="I595" s="23" t="s">
        <v>1562</v>
      </c>
      <c r="J595" s="23" t="s">
        <v>4868</v>
      </c>
      <c r="K595" s="23">
        <v>0</v>
      </c>
      <c r="L595" s="23" t="s">
        <v>6166</v>
      </c>
      <c r="M595" s="201" t="s">
        <v>11</v>
      </c>
      <c r="N595" s="23" t="s">
        <v>1858</v>
      </c>
      <c r="O595" s="23" t="s">
        <v>11</v>
      </c>
      <c r="P595" s="23" t="s">
        <v>11</v>
      </c>
      <c r="Q595" s="22" t="s">
        <v>1539</v>
      </c>
      <c r="R595" s="22" t="s">
        <v>841</v>
      </c>
      <c r="S595" s="22" t="s">
        <v>6929</v>
      </c>
      <c r="T595" s="22" t="s">
        <v>6295</v>
      </c>
      <c r="U595" s="22" t="s">
        <v>11</v>
      </c>
      <c r="V595" s="22" t="s">
        <v>6352</v>
      </c>
      <c r="W595" s="22" t="s">
        <v>6352</v>
      </c>
      <c r="X595" s="22" t="s">
        <v>11</v>
      </c>
      <c r="Y595" s="22">
        <v>6</v>
      </c>
      <c r="Z595" s="22">
        <v>6</v>
      </c>
      <c r="AA595" s="22" t="s">
        <v>7758</v>
      </c>
      <c r="AB595" s="22">
        <v>1</v>
      </c>
      <c r="AC595" s="22" t="s">
        <v>78</v>
      </c>
      <c r="AD595" s="22" t="s">
        <v>7776</v>
      </c>
      <c r="AE595" s="22" t="s">
        <v>5450</v>
      </c>
      <c r="AF595" s="22" t="s">
        <v>7767</v>
      </c>
      <c r="AG595" s="22" t="s">
        <v>7767</v>
      </c>
    </row>
    <row r="596" spans="1:33">
      <c r="A596" s="23" t="s">
        <v>1623</v>
      </c>
      <c r="B596" s="23" t="s">
        <v>464</v>
      </c>
      <c r="C596" s="23" t="s">
        <v>1623</v>
      </c>
      <c r="D596" s="23" t="s">
        <v>6968</v>
      </c>
      <c r="E596" s="23" t="s">
        <v>7655</v>
      </c>
      <c r="F596" s="23" t="s">
        <v>5447</v>
      </c>
      <c r="G596" s="23" t="s">
        <v>4865</v>
      </c>
      <c r="H596" s="23" t="s">
        <v>4866</v>
      </c>
      <c r="I596" s="23" t="s">
        <v>1562</v>
      </c>
      <c r="J596" s="23" t="s">
        <v>4868</v>
      </c>
      <c r="K596" s="23">
        <v>0</v>
      </c>
      <c r="L596" s="23" t="s">
        <v>6165</v>
      </c>
      <c r="M596" s="201" t="s">
        <v>7702</v>
      </c>
      <c r="N596" s="23" t="s">
        <v>1858</v>
      </c>
      <c r="O596" s="23" t="s">
        <v>11</v>
      </c>
      <c r="P596" s="23" t="s">
        <v>11</v>
      </c>
      <c r="Q596" s="22" t="s">
        <v>7762</v>
      </c>
      <c r="R596" s="22" t="s">
        <v>7762</v>
      </c>
      <c r="S596" s="22" t="s">
        <v>6968</v>
      </c>
      <c r="T596" s="22" t="s">
        <v>5579</v>
      </c>
      <c r="U596" s="22" t="s">
        <v>11</v>
      </c>
      <c r="V596" s="22" t="s">
        <v>6296</v>
      </c>
      <c r="W596" s="22" t="s">
        <v>6296</v>
      </c>
      <c r="X596" s="22" t="s">
        <v>11</v>
      </c>
      <c r="Y596" s="22">
        <v>7</v>
      </c>
      <c r="Z596" s="22">
        <v>7</v>
      </c>
      <c r="AA596" s="22" t="s">
        <v>7758</v>
      </c>
      <c r="AB596" s="22">
        <v>2</v>
      </c>
      <c r="AC596" s="22" t="s">
        <v>80</v>
      </c>
      <c r="AD596" s="22" t="s">
        <v>7764</v>
      </c>
      <c r="AE596" s="22" t="s">
        <v>5450</v>
      </c>
      <c r="AF596" s="22" t="s">
        <v>7767</v>
      </c>
      <c r="AG596" s="22" t="s">
        <v>7767</v>
      </c>
    </row>
    <row r="597" spans="1:33">
      <c r="A597" s="23" t="s">
        <v>1623</v>
      </c>
      <c r="B597" s="23" t="s">
        <v>452</v>
      </c>
      <c r="C597" s="23" t="s">
        <v>1623</v>
      </c>
      <c r="D597" s="23" t="s">
        <v>5554</v>
      </c>
      <c r="E597" s="23" t="s">
        <v>5372</v>
      </c>
      <c r="F597" s="23" t="s">
        <v>5381</v>
      </c>
      <c r="G597" s="23" t="s">
        <v>4186</v>
      </c>
      <c r="H597" s="23" t="s">
        <v>4187</v>
      </c>
      <c r="I597" s="23" t="s">
        <v>10</v>
      </c>
      <c r="J597" s="23" t="s">
        <v>4188</v>
      </c>
      <c r="K597" s="23">
        <v>0</v>
      </c>
      <c r="L597" s="23" t="s">
        <v>6167</v>
      </c>
      <c r="M597" s="205" t="s">
        <v>11</v>
      </c>
      <c r="N597" s="23" t="s">
        <v>1625</v>
      </c>
      <c r="O597" s="23" t="s">
        <v>11</v>
      </c>
      <c r="P597" s="23" t="s">
        <v>11</v>
      </c>
      <c r="Q597" s="22" t="s">
        <v>1539</v>
      </c>
      <c r="R597" s="22" t="s">
        <v>842</v>
      </c>
      <c r="S597" s="22" t="s">
        <v>5554</v>
      </c>
      <c r="T597" s="22" t="s">
        <v>2490</v>
      </c>
      <c r="U597" s="22" t="s">
        <v>6346</v>
      </c>
      <c r="V597" s="22" t="s">
        <v>6296</v>
      </c>
      <c r="W597" s="22" t="s">
        <v>6296</v>
      </c>
      <c r="X597" s="22" t="s">
        <v>6346</v>
      </c>
      <c r="Y597" s="22">
        <v>7</v>
      </c>
      <c r="Z597" s="22">
        <v>7</v>
      </c>
      <c r="AA597" s="22" t="s">
        <v>11</v>
      </c>
      <c r="AB597" s="22">
        <v>1</v>
      </c>
      <c r="AC597" s="22" t="s">
        <v>82</v>
      </c>
      <c r="AD597" s="22" t="s">
        <v>7768</v>
      </c>
      <c r="AE597" s="22" t="s">
        <v>1579</v>
      </c>
      <c r="AF597" s="22" t="s">
        <v>7760</v>
      </c>
      <c r="AG597" s="22" t="s">
        <v>7761</v>
      </c>
    </row>
    <row r="598" spans="1:33">
      <c r="A598" s="23" t="s">
        <v>1623</v>
      </c>
      <c r="B598" s="23" t="s">
        <v>464</v>
      </c>
      <c r="C598" s="23" t="s">
        <v>1623</v>
      </c>
      <c r="D598" s="23" t="s">
        <v>5573</v>
      </c>
      <c r="E598" s="23" t="s">
        <v>5449</v>
      </c>
      <c r="F598" s="23" t="s">
        <v>5574</v>
      </c>
      <c r="G598" s="23" t="s">
        <v>3402</v>
      </c>
      <c r="H598" s="23" t="s">
        <v>3403</v>
      </c>
      <c r="I598" s="23" t="s">
        <v>1563</v>
      </c>
      <c r="J598" s="23" t="s">
        <v>3405</v>
      </c>
      <c r="K598" s="23">
        <v>0</v>
      </c>
      <c r="L598" s="23" t="s">
        <v>6168</v>
      </c>
      <c r="M598" s="23" t="s">
        <v>11</v>
      </c>
      <c r="N598" s="23" t="s">
        <v>1858</v>
      </c>
      <c r="O598" s="23" t="s">
        <v>11</v>
      </c>
      <c r="P598" s="23" t="s">
        <v>11</v>
      </c>
      <c r="Q598" s="22" t="s">
        <v>1539</v>
      </c>
      <c r="R598" s="22" t="s">
        <v>841</v>
      </c>
      <c r="S598" s="22" t="s">
        <v>5573</v>
      </c>
      <c r="T598" s="22" t="s">
        <v>2490</v>
      </c>
      <c r="U598" s="22" t="s">
        <v>11</v>
      </c>
      <c r="V598" s="22" t="s">
        <v>6296</v>
      </c>
      <c r="W598" s="22" t="s">
        <v>6296</v>
      </c>
      <c r="X598" s="22" t="s">
        <v>11</v>
      </c>
      <c r="Y598" s="22">
        <v>7</v>
      </c>
      <c r="Z598" s="22">
        <v>7</v>
      </c>
      <c r="AA598" s="22" t="s">
        <v>11</v>
      </c>
      <c r="AB598" s="22">
        <v>1</v>
      </c>
      <c r="AC598" s="22" t="s">
        <v>77</v>
      </c>
      <c r="AD598" s="22" t="s">
        <v>7764</v>
      </c>
      <c r="AE598" s="22" t="s">
        <v>5450</v>
      </c>
      <c r="AF598" s="22" t="s">
        <v>7767</v>
      </c>
      <c r="AG598" s="22" t="s">
        <v>7767</v>
      </c>
    </row>
    <row r="599" spans="1:33">
      <c r="A599" s="23" t="s">
        <v>1623</v>
      </c>
      <c r="B599" s="23" t="s">
        <v>452</v>
      </c>
      <c r="C599" s="23" t="s">
        <v>1623</v>
      </c>
      <c r="D599" s="23" t="s">
        <v>6940</v>
      </c>
      <c r="E599" s="23" t="s">
        <v>5377</v>
      </c>
      <c r="F599" s="23" t="s">
        <v>5543</v>
      </c>
      <c r="G599" s="23" t="s">
        <v>5203</v>
      </c>
      <c r="H599" s="23" t="s">
        <v>5204</v>
      </c>
      <c r="I599" s="201" t="s">
        <v>16</v>
      </c>
      <c r="J599" s="23" t="s">
        <v>5206</v>
      </c>
      <c r="K599" s="23">
        <v>0</v>
      </c>
      <c r="L599" s="23" t="s">
        <v>6169</v>
      </c>
      <c r="M599" s="205" t="s">
        <v>11</v>
      </c>
      <c r="N599" s="23" t="s">
        <v>3103</v>
      </c>
      <c r="O599" s="23" t="s">
        <v>11</v>
      </c>
      <c r="P599" s="23" t="s">
        <v>11</v>
      </c>
      <c r="Q599" s="22" t="s">
        <v>1539</v>
      </c>
      <c r="R599" s="22" t="s">
        <v>842</v>
      </c>
      <c r="S599" s="22" t="s">
        <v>6940</v>
      </c>
      <c r="T599" s="22" t="s">
        <v>6346</v>
      </c>
      <c r="U599" s="22" t="s">
        <v>6295</v>
      </c>
      <c r="V599" s="22" t="s">
        <v>6296</v>
      </c>
      <c r="W599" s="22" t="s">
        <v>6295</v>
      </c>
      <c r="X599" s="22" t="s">
        <v>6296</v>
      </c>
      <c r="Y599" s="22">
        <v>3</v>
      </c>
      <c r="Z599" s="22">
        <v>6</v>
      </c>
      <c r="AA599" s="22" t="s">
        <v>11</v>
      </c>
      <c r="AB599" s="22">
        <v>1</v>
      </c>
      <c r="AC599" s="22" t="s">
        <v>83</v>
      </c>
      <c r="AD599" s="22" t="s">
        <v>7759</v>
      </c>
      <c r="AE599" s="22" t="s">
        <v>1579</v>
      </c>
      <c r="AF599" s="22" t="s">
        <v>7760</v>
      </c>
      <c r="AG599" s="22" t="s">
        <v>7761</v>
      </c>
    </row>
    <row r="600" spans="1:33">
      <c r="A600" s="23" t="s">
        <v>1623</v>
      </c>
      <c r="B600" s="23" t="s">
        <v>464</v>
      </c>
      <c r="C600" s="23" t="s">
        <v>1623</v>
      </c>
      <c r="D600" s="23" t="s">
        <v>5573</v>
      </c>
      <c r="E600" s="23" t="s">
        <v>5449</v>
      </c>
      <c r="F600" s="23" t="s">
        <v>5574</v>
      </c>
      <c r="G600" s="23" t="s">
        <v>2928</v>
      </c>
      <c r="H600" s="23" t="s">
        <v>2929</v>
      </c>
      <c r="I600" s="201" t="s">
        <v>7698</v>
      </c>
      <c r="J600" s="23" t="s">
        <v>2931</v>
      </c>
      <c r="K600" s="23">
        <v>0</v>
      </c>
      <c r="L600" s="23" t="s">
        <v>6170</v>
      </c>
      <c r="M600" s="23" t="s">
        <v>11</v>
      </c>
      <c r="N600" s="23" t="s">
        <v>1858</v>
      </c>
      <c r="O600" s="23" t="s">
        <v>11</v>
      </c>
      <c r="P600" s="23" t="s">
        <v>11</v>
      </c>
      <c r="Q600" s="22" t="s">
        <v>1539</v>
      </c>
      <c r="R600" s="22" t="s">
        <v>841</v>
      </c>
      <c r="S600" s="22" t="s">
        <v>5573</v>
      </c>
      <c r="T600" s="22" t="s">
        <v>2490</v>
      </c>
      <c r="U600" s="22" t="s">
        <v>11</v>
      </c>
      <c r="V600" s="22" t="s">
        <v>6296</v>
      </c>
      <c r="W600" s="22" t="s">
        <v>6296</v>
      </c>
      <c r="X600" s="22" t="s">
        <v>11</v>
      </c>
      <c r="Y600" s="22">
        <v>7</v>
      </c>
      <c r="Z600" s="22">
        <v>7</v>
      </c>
      <c r="AA600" s="22" t="s">
        <v>11</v>
      </c>
      <c r="AB600" s="22">
        <v>1</v>
      </c>
      <c r="AC600" s="22" t="s">
        <v>77</v>
      </c>
      <c r="AD600" s="22" t="s">
        <v>7764</v>
      </c>
      <c r="AE600" s="22" t="s">
        <v>5450</v>
      </c>
      <c r="AF600" s="22" t="s">
        <v>7767</v>
      </c>
      <c r="AG600" s="22" t="s">
        <v>7767</v>
      </c>
    </row>
    <row r="601" spans="1:33">
      <c r="A601" s="23" t="s">
        <v>1623</v>
      </c>
      <c r="B601" s="23" t="s">
        <v>452</v>
      </c>
      <c r="C601" s="23" t="s">
        <v>1623</v>
      </c>
      <c r="D601" s="23" t="s">
        <v>5554</v>
      </c>
      <c r="E601" s="23" t="s">
        <v>5372</v>
      </c>
      <c r="F601" s="23" t="s">
        <v>5381</v>
      </c>
      <c r="G601" s="23" t="s">
        <v>2010</v>
      </c>
      <c r="H601" s="23" t="s">
        <v>2011</v>
      </c>
      <c r="I601" s="23" t="s">
        <v>10</v>
      </c>
      <c r="J601" s="23" t="s">
        <v>2013</v>
      </c>
      <c r="K601" s="23">
        <v>0</v>
      </c>
      <c r="L601" s="23" t="s">
        <v>6171</v>
      </c>
      <c r="M601" s="23" t="s">
        <v>11</v>
      </c>
      <c r="N601" s="23" t="s">
        <v>2015</v>
      </c>
      <c r="O601" s="23" t="s">
        <v>11</v>
      </c>
      <c r="P601" s="23" t="s">
        <v>11</v>
      </c>
      <c r="Q601" s="22" t="s">
        <v>1539</v>
      </c>
      <c r="R601" s="22" t="s">
        <v>842</v>
      </c>
      <c r="S601" s="22" t="s">
        <v>5554</v>
      </c>
      <c r="T601" s="22" t="s">
        <v>2490</v>
      </c>
      <c r="U601" s="22" t="s">
        <v>6346</v>
      </c>
      <c r="V601" s="22" t="s">
        <v>6296</v>
      </c>
      <c r="W601" s="22" t="s">
        <v>6296</v>
      </c>
      <c r="X601" s="22" t="s">
        <v>6346</v>
      </c>
      <c r="Y601" s="22">
        <v>7</v>
      </c>
      <c r="Z601" s="22">
        <v>7</v>
      </c>
      <c r="AA601" s="22" t="s">
        <v>11</v>
      </c>
      <c r="AB601" s="22">
        <v>1</v>
      </c>
      <c r="AC601" s="22" t="s">
        <v>82</v>
      </c>
      <c r="AD601" s="22" t="s">
        <v>7768</v>
      </c>
      <c r="AE601" s="22" t="s">
        <v>1579</v>
      </c>
      <c r="AF601" s="22" t="s">
        <v>7760</v>
      </c>
      <c r="AG601" s="22" t="s">
        <v>7761</v>
      </c>
    </row>
    <row r="602" spans="1:33">
      <c r="A602" s="23" t="s">
        <v>1623</v>
      </c>
      <c r="B602" s="23" t="s">
        <v>461</v>
      </c>
      <c r="C602" s="23" t="s">
        <v>1623</v>
      </c>
      <c r="D602" s="23" t="s">
        <v>5539</v>
      </c>
      <c r="E602" s="23" t="s">
        <v>5541</v>
      </c>
      <c r="F602" s="23" t="s">
        <v>5540</v>
      </c>
      <c r="G602" s="23" t="s">
        <v>4586</v>
      </c>
      <c r="H602" s="23" t="s">
        <v>4587</v>
      </c>
      <c r="I602" s="23" t="s">
        <v>10</v>
      </c>
      <c r="J602" s="23" t="s">
        <v>4588</v>
      </c>
      <c r="K602" s="23">
        <v>0</v>
      </c>
      <c r="L602" s="23" t="s">
        <v>6172</v>
      </c>
      <c r="M602" s="205" t="s">
        <v>11</v>
      </c>
      <c r="N602" s="23" t="s">
        <v>1900</v>
      </c>
      <c r="O602" s="23" t="s">
        <v>11</v>
      </c>
      <c r="P602" s="23" t="s">
        <v>11</v>
      </c>
      <c r="Q602" s="22" t="s">
        <v>1539</v>
      </c>
      <c r="R602" s="22" t="s">
        <v>842</v>
      </c>
      <c r="S602" s="22" t="s">
        <v>5539</v>
      </c>
      <c r="T602" s="22" t="s">
        <v>2490</v>
      </c>
      <c r="U602" s="22" t="s">
        <v>7772</v>
      </c>
      <c r="V602" s="22" t="s">
        <v>6352</v>
      </c>
      <c r="W602" s="22" t="s">
        <v>7772</v>
      </c>
      <c r="X602" s="22" t="s">
        <v>6352</v>
      </c>
      <c r="Y602" s="22">
        <v>3</v>
      </c>
      <c r="Z602" s="22">
        <v>6</v>
      </c>
      <c r="AA602" s="22" t="s">
        <v>11</v>
      </c>
      <c r="AB602" s="22">
        <v>1</v>
      </c>
      <c r="AC602" s="22" t="s">
        <v>82</v>
      </c>
      <c r="AD602" s="22" t="s">
        <v>7773</v>
      </c>
      <c r="AE602" s="22" t="s">
        <v>5353</v>
      </c>
      <c r="AF602" s="22" t="s">
        <v>7760</v>
      </c>
      <c r="AG602" s="22" t="s">
        <v>7771</v>
      </c>
    </row>
    <row r="603" spans="1:33">
      <c r="A603" s="23" t="s">
        <v>1623</v>
      </c>
      <c r="B603" s="23" t="s">
        <v>452</v>
      </c>
      <c r="C603" s="23" t="s">
        <v>1623</v>
      </c>
      <c r="D603" s="23" t="s">
        <v>6940</v>
      </c>
      <c r="E603" s="23" t="s">
        <v>5377</v>
      </c>
      <c r="F603" s="23" t="s">
        <v>5543</v>
      </c>
      <c r="G603" s="23" t="s">
        <v>4058</v>
      </c>
      <c r="H603" s="23" t="s">
        <v>4059</v>
      </c>
      <c r="I603" s="23" t="s">
        <v>16</v>
      </c>
      <c r="J603" s="23" t="s">
        <v>4061</v>
      </c>
      <c r="K603" s="23">
        <v>0</v>
      </c>
      <c r="L603" s="23" t="s">
        <v>7681</v>
      </c>
      <c r="M603" s="23" t="s">
        <v>11</v>
      </c>
      <c r="N603" s="23" t="s">
        <v>1822</v>
      </c>
      <c r="O603" s="23" t="s">
        <v>4063</v>
      </c>
      <c r="P603" s="23" t="s">
        <v>4061</v>
      </c>
      <c r="Q603" s="22" t="s">
        <v>1539</v>
      </c>
      <c r="R603" s="22" t="s">
        <v>842</v>
      </c>
      <c r="S603" s="22" t="s">
        <v>6940</v>
      </c>
      <c r="T603" s="22" t="s">
        <v>6346</v>
      </c>
      <c r="U603" s="22" t="s">
        <v>6295</v>
      </c>
      <c r="V603" s="22" t="s">
        <v>6296</v>
      </c>
      <c r="W603" s="22" t="s">
        <v>6295</v>
      </c>
      <c r="X603" s="22" t="s">
        <v>6296</v>
      </c>
      <c r="Y603" s="22">
        <v>3</v>
      </c>
      <c r="Z603" s="22">
        <v>6</v>
      </c>
      <c r="AA603" s="22" t="s">
        <v>11</v>
      </c>
      <c r="AB603" s="22">
        <v>1</v>
      </c>
      <c r="AC603" s="22" t="s">
        <v>83</v>
      </c>
      <c r="AD603" s="22" t="s">
        <v>7759</v>
      </c>
      <c r="AE603" s="22" t="s">
        <v>1579</v>
      </c>
      <c r="AF603" s="22" t="s">
        <v>7760</v>
      </c>
      <c r="AG603" s="22" t="s">
        <v>7761</v>
      </c>
    </row>
    <row r="604" spans="1:33">
      <c r="A604" s="23" t="s">
        <v>1623</v>
      </c>
      <c r="B604" s="23" t="s">
        <v>464</v>
      </c>
      <c r="C604" s="23" t="s">
        <v>1623</v>
      </c>
      <c r="D604" s="23" t="s">
        <v>5573</v>
      </c>
      <c r="E604" s="23" t="s">
        <v>5449</v>
      </c>
      <c r="F604" s="23" t="s">
        <v>5574</v>
      </c>
      <c r="G604" s="23" t="s">
        <v>2939</v>
      </c>
      <c r="H604" s="23" t="s">
        <v>2940</v>
      </c>
      <c r="I604" s="23" t="s">
        <v>1544</v>
      </c>
      <c r="J604" s="23" t="s">
        <v>2942</v>
      </c>
      <c r="K604" s="23">
        <v>0</v>
      </c>
      <c r="L604" s="23" t="s">
        <v>6173</v>
      </c>
      <c r="M604" s="23" t="s">
        <v>11</v>
      </c>
      <c r="N604" s="23" t="s">
        <v>1858</v>
      </c>
      <c r="O604" s="23" t="s">
        <v>2944</v>
      </c>
      <c r="P604" s="23" t="s">
        <v>2942</v>
      </c>
      <c r="Q604" s="22" t="s">
        <v>1539</v>
      </c>
      <c r="R604" s="22" t="s">
        <v>841</v>
      </c>
      <c r="S604" s="22" t="s">
        <v>5573</v>
      </c>
      <c r="T604" s="22" t="s">
        <v>2490</v>
      </c>
      <c r="U604" s="22" t="s">
        <v>11</v>
      </c>
      <c r="V604" s="22" t="s">
        <v>6296</v>
      </c>
      <c r="W604" s="22" t="s">
        <v>6296</v>
      </c>
      <c r="X604" s="22" t="s">
        <v>11</v>
      </c>
      <c r="Y604" s="22">
        <v>7</v>
      </c>
      <c r="Z604" s="22">
        <v>7</v>
      </c>
      <c r="AA604" s="22" t="s">
        <v>11</v>
      </c>
      <c r="AB604" s="22">
        <v>1</v>
      </c>
      <c r="AC604" s="22" t="s">
        <v>77</v>
      </c>
      <c r="AD604" s="22" t="s">
        <v>7764</v>
      </c>
      <c r="AE604" s="22" t="s">
        <v>5450</v>
      </c>
      <c r="AF604" s="22" t="s">
        <v>7767</v>
      </c>
      <c r="AG604" s="22" t="s">
        <v>7767</v>
      </c>
    </row>
    <row r="605" spans="1:33">
      <c r="A605" s="23" t="s">
        <v>1623</v>
      </c>
      <c r="B605" s="23" t="s">
        <v>452</v>
      </c>
      <c r="C605" s="23" t="s">
        <v>1623</v>
      </c>
      <c r="D605" s="23" t="s">
        <v>6934</v>
      </c>
      <c r="E605" s="23" t="s">
        <v>5556</v>
      </c>
      <c r="F605" s="23" t="s">
        <v>5488</v>
      </c>
      <c r="G605" s="23" t="s">
        <v>4234</v>
      </c>
      <c r="H605" s="23" t="s">
        <v>4235</v>
      </c>
      <c r="I605" s="23" t="s">
        <v>10</v>
      </c>
      <c r="J605" s="23" t="s">
        <v>4236</v>
      </c>
      <c r="K605" s="23">
        <v>0</v>
      </c>
      <c r="L605" s="23" t="s">
        <v>6174</v>
      </c>
      <c r="M605" s="23" t="s">
        <v>11</v>
      </c>
      <c r="N605" s="23" t="s">
        <v>4237</v>
      </c>
      <c r="O605" s="23" t="s">
        <v>11</v>
      </c>
      <c r="P605" s="23" t="s">
        <v>11</v>
      </c>
      <c r="Q605" s="22" t="s">
        <v>1539</v>
      </c>
      <c r="R605" s="22" t="s">
        <v>842</v>
      </c>
      <c r="S605" s="22" t="s">
        <v>6934</v>
      </c>
      <c r="T605" s="22" t="s">
        <v>6346</v>
      </c>
      <c r="U605" s="22" t="s">
        <v>5579</v>
      </c>
      <c r="V605" s="22" t="s">
        <v>6296</v>
      </c>
      <c r="W605" s="22" t="s">
        <v>5579</v>
      </c>
      <c r="X605" s="22" t="s">
        <v>6296</v>
      </c>
      <c r="Y605" s="22">
        <v>3</v>
      </c>
      <c r="Z605" s="22">
        <v>6</v>
      </c>
      <c r="AA605" s="22" t="s">
        <v>11</v>
      </c>
      <c r="AB605" s="22">
        <v>1</v>
      </c>
      <c r="AC605" s="22" t="s">
        <v>85</v>
      </c>
      <c r="AD605" s="22" t="s">
        <v>7769</v>
      </c>
      <c r="AE605" s="22" t="s">
        <v>1579</v>
      </c>
      <c r="AF605" s="22" t="s">
        <v>7760</v>
      </c>
      <c r="AG605" s="22" t="s">
        <v>7761</v>
      </c>
    </row>
    <row r="606" spans="1:33">
      <c r="A606" s="23" t="s">
        <v>1623</v>
      </c>
      <c r="B606" s="23" t="s">
        <v>452</v>
      </c>
      <c r="C606" s="23" t="s">
        <v>1623</v>
      </c>
      <c r="D606" s="23" t="s">
        <v>5554</v>
      </c>
      <c r="E606" s="23" t="s">
        <v>5372</v>
      </c>
      <c r="F606" s="23" t="s">
        <v>5381</v>
      </c>
      <c r="G606" s="23" t="s">
        <v>2378</v>
      </c>
      <c r="H606" s="23" t="s">
        <v>2379</v>
      </c>
      <c r="I606" s="23" t="s">
        <v>16</v>
      </c>
      <c r="J606" s="23" t="s">
        <v>2381</v>
      </c>
      <c r="K606" s="23">
        <v>0</v>
      </c>
      <c r="L606" s="23" t="s">
        <v>6175</v>
      </c>
      <c r="M606" s="23" t="s">
        <v>11</v>
      </c>
      <c r="N606" s="23" t="s">
        <v>1633</v>
      </c>
      <c r="O606" s="23" t="s">
        <v>11</v>
      </c>
      <c r="P606" s="23" t="s">
        <v>11</v>
      </c>
      <c r="Q606" s="22" t="s">
        <v>1539</v>
      </c>
      <c r="R606" s="22" t="s">
        <v>842</v>
      </c>
      <c r="S606" s="22" t="s">
        <v>5554</v>
      </c>
      <c r="T606" s="22" t="s">
        <v>2490</v>
      </c>
      <c r="U606" s="22" t="s">
        <v>6346</v>
      </c>
      <c r="V606" s="22" t="s">
        <v>6296</v>
      </c>
      <c r="W606" s="22" t="s">
        <v>6296</v>
      </c>
      <c r="X606" s="22" t="s">
        <v>6346</v>
      </c>
      <c r="Y606" s="22">
        <v>7</v>
      </c>
      <c r="Z606" s="22">
        <v>7</v>
      </c>
      <c r="AA606" s="22" t="s">
        <v>11</v>
      </c>
      <c r="AB606" s="22">
        <v>1</v>
      </c>
      <c r="AC606" s="22" t="s">
        <v>82</v>
      </c>
      <c r="AD606" s="22" t="s">
        <v>7768</v>
      </c>
      <c r="AE606" s="22" t="s">
        <v>1579</v>
      </c>
      <c r="AF606" s="22" t="s">
        <v>7760</v>
      </c>
      <c r="AG606" s="22" t="s">
        <v>7761</v>
      </c>
    </row>
    <row r="607" spans="1:33">
      <c r="A607" s="23" t="s">
        <v>1623</v>
      </c>
      <c r="B607" s="23" t="s">
        <v>464</v>
      </c>
      <c r="C607" s="23" t="s">
        <v>1623</v>
      </c>
      <c r="D607" s="23" t="s">
        <v>5575</v>
      </c>
      <c r="E607" s="23" t="s">
        <v>5576</v>
      </c>
      <c r="F607" s="23" t="s">
        <v>5574</v>
      </c>
      <c r="G607" s="23" t="s">
        <v>4461</v>
      </c>
      <c r="H607" s="23" t="s">
        <v>4462</v>
      </c>
      <c r="I607" s="201" t="s">
        <v>1563</v>
      </c>
      <c r="J607" s="23" t="s">
        <v>4464</v>
      </c>
      <c r="K607" s="23">
        <v>0</v>
      </c>
      <c r="L607" s="23" t="s">
        <v>6176</v>
      </c>
      <c r="M607" s="23" t="s">
        <v>11</v>
      </c>
      <c r="N607" s="23" t="s">
        <v>1858</v>
      </c>
      <c r="O607" s="23" t="s">
        <v>4466</v>
      </c>
      <c r="P607" s="23" t="s">
        <v>4464</v>
      </c>
      <c r="Q607" s="22" t="s">
        <v>1539</v>
      </c>
      <c r="R607" s="22" t="s">
        <v>841</v>
      </c>
      <c r="S607" s="22" t="s">
        <v>5575</v>
      </c>
      <c r="T607" s="22" t="s">
        <v>2490</v>
      </c>
      <c r="U607" s="22" t="s">
        <v>11</v>
      </c>
      <c r="V607" s="22" t="s">
        <v>6296</v>
      </c>
      <c r="W607" s="22" t="s">
        <v>6296</v>
      </c>
      <c r="X607" s="22" t="s">
        <v>11</v>
      </c>
      <c r="Y607" s="22">
        <v>7</v>
      </c>
      <c r="Z607" s="22">
        <v>7</v>
      </c>
      <c r="AA607" s="22" t="s">
        <v>11</v>
      </c>
      <c r="AB607" s="22">
        <v>1</v>
      </c>
      <c r="AC607" s="22" t="s">
        <v>77</v>
      </c>
      <c r="AD607" s="22" t="s">
        <v>7769</v>
      </c>
      <c r="AE607" s="22" t="s">
        <v>5450</v>
      </c>
      <c r="AF607" s="22" t="s">
        <v>7767</v>
      </c>
      <c r="AG607" s="22" t="s">
        <v>7767</v>
      </c>
    </row>
    <row r="608" spans="1:33">
      <c r="A608" s="23" t="s">
        <v>1623</v>
      </c>
      <c r="B608" s="23" t="s">
        <v>464</v>
      </c>
      <c r="C608" s="23" t="s">
        <v>1623</v>
      </c>
      <c r="D608" s="23" t="s">
        <v>5575</v>
      </c>
      <c r="E608" s="23" t="s">
        <v>5576</v>
      </c>
      <c r="F608" s="23" t="s">
        <v>5574</v>
      </c>
      <c r="G608" s="23" t="s">
        <v>3514</v>
      </c>
      <c r="H608" s="23" t="s">
        <v>3515</v>
      </c>
      <c r="I608" s="201" t="s">
        <v>7698</v>
      </c>
      <c r="J608" s="23" t="s">
        <v>3516</v>
      </c>
      <c r="K608" s="23">
        <v>0</v>
      </c>
      <c r="L608" s="23" t="s">
        <v>6177</v>
      </c>
      <c r="M608" s="23" t="s">
        <v>11</v>
      </c>
      <c r="N608" s="23" t="s">
        <v>1858</v>
      </c>
      <c r="O608" s="23" t="s">
        <v>3518</v>
      </c>
      <c r="P608" s="23" t="s">
        <v>3516</v>
      </c>
      <c r="Q608" s="22" t="s">
        <v>1539</v>
      </c>
      <c r="R608" s="22" t="s">
        <v>841</v>
      </c>
      <c r="S608" s="22" t="s">
        <v>5575</v>
      </c>
      <c r="T608" s="22" t="s">
        <v>2490</v>
      </c>
      <c r="U608" s="22" t="s">
        <v>11</v>
      </c>
      <c r="V608" s="22" t="s">
        <v>6296</v>
      </c>
      <c r="W608" s="22" t="s">
        <v>6296</v>
      </c>
      <c r="X608" s="22" t="s">
        <v>11</v>
      </c>
      <c r="Y608" s="22">
        <v>7</v>
      </c>
      <c r="Z608" s="22">
        <v>7</v>
      </c>
      <c r="AA608" s="22" t="s">
        <v>11</v>
      </c>
      <c r="AB608" s="22">
        <v>1</v>
      </c>
      <c r="AC608" s="22" t="s">
        <v>77</v>
      </c>
      <c r="AD608" s="22" t="s">
        <v>7769</v>
      </c>
      <c r="AE608" s="22" t="s">
        <v>5450</v>
      </c>
      <c r="AF608" s="22" t="s">
        <v>7767</v>
      </c>
      <c r="AG608" s="22" t="s">
        <v>7767</v>
      </c>
    </row>
    <row r="609" spans="1:33">
      <c r="A609" s="23" t="s">
        <v>1623</v>
      </c>
      <c r="B609" s="23" t="s">
        <v>464</v>
      </c>
      <c r="C609" s="23" t="s">
        <v>1623</v>
      </c>
      <c r="D609" s="23" t="s">
        <v>5575</v>
      </c>
      <c r="E609" s="23" t="s">
        <v>5576</v>
      </c>
      <c r="F609" s="23" t="s">
        <v>5574</v>
      </c>
      <c r="G609" s="23" t="s">
        <v>3275</v>
      </c>
      <c r="H609" s="23" t="s">
        <v>3276</v>
      </c>
      <c r="I609" s="201" t="s">
        <v>1544</v>
      </c>
      <c r="J609" s="23" t="s">
        <v>3277</v>
      </c>
      <c r="K609" s="23">
        <v>0</v>
      </c>
      <c r="L609" s="23" t="s">
        <v>6178</v>
      </c>
      <c r="M609" s="23" t="s">
        <v>11</v>
      </c>
      <c r="N609" s="23" t="s">
        <v>1858</v>
      </c>
      <c r="O609" s="23" t="s">
        <v>3279</v>
      </c>
      <c r="P609" s="23" t="s">
        <v>3277</v>
      </c>
      <c r="Q609" s="22" t="s">
        <v>1539</v>
      </c>
      <c r="R609" s="22" t="s">
        <v>841</v>
      </c>
      <c r="S609" s="22" t="s">
        <v>5575</v>
      </c>
      <c r="T609" s="22" t="s">
        <v>2490</v>
      </c>
      <c r="U609" s="22" t="s">
        <v>11</v>
      </c>
      <c r="V609" s="22" t="s">
        <v>6296</v>
      </c>
      <c r="W609" s="22" t="s">
        <v>6296</v>
      </c>
      <c r="X609" s="22" t="s">
        <v>11</v>
      </c>
      <c r="Y609" s="22">
        <v>7</v>
      </c>
      <c r="Z609" s="22">
        <v>7</v>
      </c>
      <c r="AA609" s="22" t="s">
        <v>11</v>
      </c>
      <c r="AB609" s="22">
        <v>1</v>
      </c>
      <c r="AC609" s="22" t="s">
        <v>77</v>
      </c>
      <c r="AD609" s="22" t="s">
        <v>7769</v>
      </c>
      <c r="AE609" s="22" t="s">
        <v>5450</v>
      </c>
      <c r="AF609" s="22" t="s">
        <v>7767</v>
      </c>
      <c r="AG609" s="22" t="s">
        <v>7767</v>
      </c>
    </row>
    <row r="610" spans="1:33">
      <c r="A610" s="23" t="s">
        <v>1623</v>
      </c>
      <c r="B610" s="23" t="s">
        <v>464</v>
      </c>
      <c r="C610" s="23" t="s">
        <v>1623</v>
      </c>
      <c r="D610" s="23" t="s">
        <v>5575</v>
      </c>
      <c r="E610" s="23" t="s">
        <v>5576</v>
      </c>
      <c r="F610" s="23" t="s">
        <v>5574</v>
      </c>
      <c r="G610" s="23" t="s">
        <v>4762</v>
      </c>
      <c r="H610" s="23" t="s">
        <v>4763</v>
      </c>
      <c r="I610" s="201" t="s">
        <v>7698</v>
      </c>
      <c r="J610" s="23" t="s">
        <v>4764</v>
      </c>
      <c r="K610" s="23">
        <v>0</v>
      </c>
      <c r="L610" s="23" t="s">
        <v>6179</v>
      </c>
      <c r="M610" s="23" t="s">
        <v>11</v>
      </c>
      <c r="N610" s="23" t="s">
        <v>1858</v>
      </c>
      <c r="O610" s="23" t="s">
        <v>4766</v>
      </c>
      <c r="P610" s="23" t="s">
        <v>4764</v>
      </c>
      <c r="Q610" s="22" t="s">
        <v>1539</v>
      </c>
      <c r="R610" s="22" t="s">
        <v>841</v>
      </c>
      <c r="S610" s="22" t="s">
        <v>5575</v>
      </c>
      <c r="T610" s="22" t="s">
        <v>2490</v>
      </c>
      <c r="U610" s="22" t="s">
        <v>11</v>
      </c>
      <c r="V610" s="22" t="s">
        <v>6296</v>
      </c>
      <c r="W610" s="22" t="s">
        <v>6296</v>
      </c>
      <c r="X610" s="22" t="s">
        <v>11</v>
      </c>
      <c r="Y610" s="22">
        <v>7</v>
      </c>
      <c r="Z610" s="22">
        <v>7</v>
      </c>
      <c r="AA610" s="22" t="s">
        <v>11</v>
      </c>
      <c r="AB610" s="22">
        <v>1</v>
      </c>
      <c r="AC610" s="22" t="s">
        <v>77</v>
      </c>
      <c r="AD610" s="22" t="s">
        <v>7769</v>
      </c>
      <c r="AE610" s="22" t="s">
        <v>5450</v>
      </c>
      <c r="AF610" s="22" t="s">
        <v>7767</v>
      </c>
      <c r="AG610" s="22" t="s">
        <v>7767</v>
      </c>
    </row>
    <row r="611" spans="1:33">
      <c r="A611" s="23" t="s">
        <v>1623</v>
      </c>
      <c r="B611" s="23" t="s">
        <v>464</v>
      </c>
      <c r="C611" s="23" t="s">
        <v>1623</v>
      </c>
      <c r="D611" s="23" t="s">
        <v>6968</v>
      </c>
      <c r="E611" s="23" t="s">
        <v>7655</v>
      </c>
      <c r="F611" s="23" t="s">
        <v>5447</v>
      </c>
      <c r="G611" s="23" t="s">
        <v>3456</v>
      </c>
      <c r="H611" s="23" t="s">
        <v>3457</v>
      </c>
      <c r="I611" s="23" t="s">
        <v>1562</v>
      </c>
      <c r="J611" s="23" t="s">
        <v>3459</v>
      </c>
      <c r="K611" s="23">
        <v>0</v>
      </c>
      <c r="L611" s="23" t="s">
        <v>6180</v>
      </c>
      <c r="M611" s="23" t="s">
        <v>11</v>
      </c>
      <c r="N611" s="23" t="s">
        <v>3369</v>
      </c>
      <c r="O611" s="23" t="s">
        <v>11</v>
      </c>
      <c r="P611" s="23" t="s">
        <v>11</v>
      </c>
      <c r="Q611" s="22" t="s">
        <v>1539</v>
      </c>
      <c r="R611" s="22" t="s">
        <v>841</v>
      </c>
      <c r="S611" s="22" t="s">
        <v>6968</v>
      </c>
      <c r="T611" s="22" t="s">
        <v>5579</v>
      </c>
      <c r="U611" s="22" t="s">
        <v>11</v>
      </c>
      <c r="V611" s="22" t="s">
        <v>6296</v>
      </c>
      <c r="W611" s="22" t="s">
        <v>6296</v>
      </c>
      <c r="X611" s="22" t="s">
        <v>11</v>
      </c>
      <c r="Y611" s="22">
        <v>7</v>
      </c>
      <c r="Z611" s="22">
        <v>7</v>
      </c>
      <c r="AA611" s="22" t="s">
        <v>11</v>
      </c>
      <c r="AB611" s="22">
        <v>1</v>
      </c>
      <c r="AC611" s="22" t="s">
        <v>80</v>
      </c>
      <c r="AD611" s="22" t="s">
        <v>7764</v>
      </c>
      <c r="AE611" s="22" t="s">
        <v>5450</v>
      </c>
      <c r="AF611" s="22" t="s">
        <v>7767</v>
      </c>
      <c r="AG611" s="22" t="s">
        <v>7767</v>
      </c>
    </row>
    <row r="612" spans="1:33">
      <c r="A612" s="23" t="s">
        <v>1623</v>
      </c>
      <c r="B612" s="23" t="s">
        <v>452</v>
      </c>
      <c r="C612" s="23" t="s">
        <v>1623</v>
      </c>
      <c r="D612" s="23" t="s">
        <v>6940</v>
      </c>
      <c r="E612" s="23" t="s">
        <v>5377</v>
      </c>
      <c r="F612" s="23" t="s">
        <v>5543</v>
      </c>
      <c r="G612" s="23" t="s">
        <v>1908</v>
      </c>
      <c r="H612" s="23" t="s">
        <v>1909</v>
      </c>
      <c r="I612" s="201" t="s">
        <v>10</v>
      </c>
      <c r="J612" s="23" t="s">
        <v>1911</v>
      </c>
      <c r="K612" s="23">
        <v>0</v>
      </c>
      <c r="L612" s="23" t="s">
        <v>6181</v>
      </c>
      <c r="M612" s="23" t="s">
        <v>11</v>
      </c>
      <c r="N612" s="23" t="s">
        <v>1651</v>
      </c>
      <c r="O612" s="23" t="s">
        <v>11</v>
      </c>
      <c r="P612" s="23" t="s">
        <v>11</v>
      </c>
      <c r="Q612" s="22" t="s">
        <v>1539</v>
      </c>
      <c r="R612" s="22" t="s">
        <v>842</v>
      </c>
      <c r="S612" s="22" t="s">
        <v>6940</v>
      </c>
      <c r="T612" s="22" t="s">
        <v>6346</v>
      </c>
      <c r="U612" s="22" t="s">
        <v>6295</v>
      </c>
      <c r="V612" s="22" t="s">
        <v>6296</v>
      </c>
      <c r="W612" s="22" t="s">
        <v>6295</v>
      </c>
      <c r="X612" s="22" t="s">
        <v>6296</v>
      </c>
      <c r="Y612" s="22">
        <v>3</v>
      </c>
      <c r="Z612" s="22">
        <v>6</v>
      </c>
      <c r="AA612" s="22" t="s">
        <v>11</v>
      </c>
      <c r="AB612" s="22">
        <v>1</v>
      </c>
      <c r="AC612" s="22" t="s">
        <v>83</v>
      </c>
      <c r="AD612" s="22" t="s">
        <v>7759</v>
      </c>
      <c r="AE612" s="22" t="s">
        <v>1579</v>
      </c>
      <c r="AF612" s="22" t="s">
        <v>7760</v>
      </c>
      <c r="AG612" s="22" t="s">
        <v>7761</v>
      </c>
    </row>
    <row r="613" spans="1:33">
      <c r="A613" s="23" t="s">
        <v>1623</v>
      </c>
      <c r="B613" s="23" t="s">
        <v>464</v>
      </c>
      <c r="C613" s="23" t="s">
        <v>1623</v>
      </c>
      <c r="D613" s="23" t="s">
        <v>5573</v>
      </c>
      <c r="E613" s="23" t="s">
        <v>5449</v>
      </c>
      <c r="F613" s="23" t="s">
        <v>5574</v>
      </c>
      <c r="G613" s="23" t="s">
        <v>3215</v>
      </c>
      <c r="H613" s="23" t="s">
        <v>3216</v>
      </c>
      <c r="I613" s="201" t="s">
        <v>7698</v>
      </c>
      <c r="J613" s="23" t="s">
        <v>3218</v>
      </c>
      <c r="K613" s="23">
        <v>0</v>
      </c>
      <c r="L613" s="23" t="s">
        <v>6182</v>
      </c>
      <c r="M613" s="23" t="s">
        <v>11</v>
      </c>
      <c r="N613" s="23" t="s">
        <v>1799</v>
      </c>
      <c r="O613" s="23" t="s">
        <v>11</v>
      </c>
      <c r="P613" s="23" t="s">
        <v>11</v>
      </c>
      <c r="Q613" s="22" t="s">
        <v>1539</v>
      </c>
      <c r="R613" s="22" t="s">
        <v>841</v>
      </c>
      <c r="S613" s="22" t="s">
        <v>5573</v>
      </c>
      <c r="T613" s="22" t="s">
        <v>2490</v>
      </c>
      <c r="U613" s="22" t="s">
        <v>11</v>
      </c>
      <c r="V613" s="22" t="s">
        <v>6296</v>
      </c>
      <c r="W613" s="22" t="s">
        <v>6296</v>
      </c>
      <c r="X613" s="22" t="s">
        <v>11</v>
      </c>
      <c r="Y613" s="22">
        <v>7</v>
      </c>
      <c r="Z613" s="22">
        <v>7</v>
      </c>
      <c r="AA613" s="22" t="s">
        <v>11</v>
      </c>
      <c r="AB613" s="22">
        <v>1</v>
      </c>
      <c r="AC613" s="22" t="s">
        <v>77</v>
      </c>
      <c r="AD613" s="22" t="s">
        <v>7764</v>
      </c>
      <c r="AE613" s="22" t="s">
        <v>5450</v>
      </c>
      <c r="AF613" s="22" t="s">
        <v>7767</v>
      </c>
      <c r="AG613" s="22" t="s">
        <v>7767</v>
      </c>
    </row>
    <row r="614" spans="1:33">
      <c r="A614" s="23" t="s">
        <v>1623</v>
      </c>
      <c r="B614" s="23" t="s">
        <v>5348</v>
      </c>
      <c r="C614" s="23" t="s">
        <v>1623</v>
      </c>
      <c r="D614" s="23" t="s">
        <v>1578</v>
      </c>
      <c r="E614" s="23" t="s">
        <v>11</v>
      </c>
      <c r="F614" s="23" t="s">
        <v>11</v>
      </c>
      <c r="G614" s="23" t="s">
        <v>2257</v>
      </c>
      <c r="H614" s="23" t="s">
        <v>2258</v>
      </c>
      <c r="I614" s="23" t="s">
        <v>1563</v>
      </c>
      <c r="J614" s="23" t="s">
        <v>2259</v>
      </c>
      <c r="K614" s="23">
        <v>0</v>
      </c>
      <c r="L614" s="23" t="s">
        <v>11</v>
      </c>
      <c r="M614" s="23" t="s">
        <v>11</v>
      </c>
      <c r="N614" s="23" t="s">
        <v>2260</v>
      </c>
      <c r="O614" s="23" t="s">
        <v>11</v>
      </c>
      <c r="P614" s="23" t="s">
        <v>11</v>
      </c>
      <c r="Q614" s="22" t="s">
        <v>1578</v>
      </c>
      <c r="R614" s="22" t="s">
        <v>1578</v>
      </c>
      <c r="S614" s="22" t="s">
        <v>1578</v>
      </c>
      <c r="T614" s="22" t="s">
        <v>11</v>
      </c>
      <c r="U614" s="22" t="s">
        <v>11</v>
      </c>
      <c r="V614" s="22" t="s">
        <v>11</v>
      </c>
      <c r="W614" s="22" t="s">
        <v>11</v>
      </c>
      <c r="X614" s="22" t="s">
        <v>11</v>
      </c>
      <c r="Y614" s="22">
        <v>0</v>
      </c>
      <c r="Z614" s="22">
        <v>0</v>
      </c>
      <c r="AA614" s="22" t="s">
        <v>11</v>
      </c>
      <c r="AB614" s="22">
        <v>1</v>
      </c>
      <c r="AC614" s="22" t="s">
        <v>1578</v>
      </c>
      <c r="AD614" s="22" t="s">
        <v>11</v>
      </c>
      <c r="AE614" s="22" t="s">
        <v>11</v>
      </c>
      <c r="AF614" s="22" t="s">
        <v>7767</v>
      </c>
      <c r="AG614" s="22" t="s">
        <v>7767</v>
      </c>
    </row>
    <row r="615" spans="1:33">
      <c r="A615" s="23" t="s">
        <v>1623</v>
      </c>
      <c r="B615" s="23" t="s">
        <v>452</v>
      </c>
      <c r="C615" s="23" t="s">
        <v>1623</v>
      </c>
      <c r="D615" s="23" t="s">
        <v>6940</v>
      </c>
      <c r="E615" s="23" t="s">
        <v>5377</v>
      </c>
      <c r="F615" s="23" t="s">
        <v>5543</v>
      </c>
      <c r="G615" s="23" t="s">
        <v>3020</v>
      </c>
      <c r="H615" s="23" t="s">
        <v>3021</v>
      </c>
      <c r="I615" s="23" t="s">
        <v>10</v>
      </c>
      <c r="J615" s="23" t="s">
        <v>1938</v>
      </c>
      <c r="K615" s="23">
        <v>0</v>
      </c>
      <c r="L615" s="23" t="s">
        <v>6183</v>
      </c>
      <c r="M615" s="23" t="s">
        <v>11</v>
      </c>
      <c r="N615" s="23" t="s">
        <v>1625</v>
      </c>
      <c r="O615" s="23" t="s">
        <v>11</v>
      </c>
      <c r="P615" s="23" t="s">
        <v>11</v>
      </c>
      <c r="Q615" s="22" t="s">
        <v>1539</v>
      </c>
      <c r="R615" s="22" t="s">
        <v>842</v>
      </c>
      <c r="S615" s="22" t="s">
        <v>6940</v>
      </c>
      <c r="T615" s="22" t="s">
        <v>6346</v>
      </c>
      <c r="U615" s="22" t="s">
        <v>6295</v>
      </c>
      <c r="V615" s="22" t="s">
        <v>6296</v>
      </c>
      <c r="W615" s="22" t="s">
        <v>6295</v>
      </c>
      <c r="X615" s="22" t="s">
        <v>6296</v>
      </c>
      <c r="Y615" s="22">
        <v>3</v>
      </c>
      <c r="Z615" s="22">
        <v>6</v>
      </c>
      <c r="AA615" s="22" t="s">
        <v>11</v>
      </c>
      <c r="AB615" s="22">
        <v>1</v>
      </c>
      <c r="AC615" s="22" t="s">
        <v>83</v>
      </c>
      <c r="AD615" s="22" t="s">
        <v>7759</v>
      </c>
      <c r="AE615" s="22" t="s">
        <v>1579</v>
      </c>
      <c r="AF615" s="22" t="s">
        <v>7760</v>
      </c>
      <c r="AG615" s="22" t="s">
        <v>7761</v>
      </c>
    </row>
    <row r="616" spans="1:33">
      <c r="A616" s="23" t="s">
        <v>1623</v>
      </c>
      <c r="B616" s="23" t="s">
        <v>459</v>
      </c>
      <c r="C616" s="23" t="s">
        <v>1623</v>
      </c>
      <c r="D616" s="23" t="s">
        <v>5580</v>
      </c>
      <c r="E616" s="23" t="s">
        <v>5582</v>
      </c>
      <c r="F616" s="23" t="s">
        <v>5581</v>
      </c>
      <c r="G616" s="23" t="s">
        <v>4319</v>
      </c>
      <c r="H616" s="23" t="s">
        <v>4320</v>
      </c>
      <c r="I616" s="23" t="s">
        <v>1562</v>
      </c>
      <c r="J616" s="23" t="s">
        <v>4322</v>
      </c>
      <c r="K616" s="23">
        <v>0</v>
      </c>
      <c r="L616" s="23" t="s">
        <v>6184</v>
      </c>
      <c r="M616" s="23" t="s">
        <v>11</v>
      </c>
      <c r="N616" s="23" t="s">
        <v>1799</v>
      </c>
      <c r="O616" s="23" t="s">
        <v>11</v>
      </c>
      <c r="P616" s="23" t="s">
        <v>4323</v>
      </c>
      <c r="Q616" s="22" t="s">
        <v>1539</v>
      </c>
      <c r="R616" s="22" t="s">
        <v>841</v>
      </c>
      <c r="S616" s="22" t="s">
        <v>5580</v>
      </c>
      <c r="T616" s="22" t="s">
        <v>2490</v>
      </c>
      <c r="U616" s="22" t="s">
        <v>11</v>
      </c>
      <c r="V616" s="22" t="s">
        <v>6352</v>
      </c>
      <c r="W616" s="22" t="s">
        <v>6352</v>
      </c>
      <c r="X616" s="22" t="s">
        <v>11</v>
      </c>
      <c r="Y616" s="22">
        <v>6</v>
      </c>
      <c r="Z616" s="22">
        <v>6</v>
      </c>
      <c r="AA616" s="22" t="s">
        <v>11</v>
      </c>
      <c r="AB616" s="22">
        <v>1</v>
      </c>
      <c r="AC616" s="22" t="s">
        <v>77</v>
      </c>
      <c r="AD616" s="22" t="s">
        <v>7784</v>
      </c>
      <c r="AE616" s="22" t="s">
        <v>5450</v>
      </c>
      <c r="AF616" s="22" t="s">
        <v>7767</v>
      </c>
      <c r="AG616" s="22" t="s">
        <v>7767</v>
      </c>
    </row>
    <row r="617" spans="1:33">
      <c r="A617" s="23" t="s">
        <v>1623</v>
      </c>
      <c r="B617" s="23" t="s">
        <v>464</v>
      </c>
      <c r="C617" s="23" t="s">
        <v>1623</v>
      </c>
      <c r="D617" s="23" t="s">
        <v>6991</v>
      </c>
      <c r="E617" s="23" t="s">
        <v>5495</v>
      </c>
      <c r="F617" s="23" t="s">
        <v>5494</v>
      </c>
      <c r="G617" s="23" t="s">
        <v>3480</v>
      </c>
      <c r="H617" s="23" t="s">
        <v>3481</v>
      </c>
      <c r="I617" s="23" t="s">
        <v>1563</v>
      </c>
      <c r="J617" s="23" t="s">
        <v>3482</v>
      </c>
      <c r="K617" s="23">
        <v>0</v>
      </c>
      <c r="L617" s="23" t="s">
        <v>6185</v>
      </c>
      <c r="M617" s="23" t="s">
        <v>11</v>
      </c>
      <c r="N617" s="23" t="s">
        <v>1858</v>
      </c>
      <c r="O617" s="23" t="s">
        <v>11</v>
      </c>
      <c r="P617" s="23" t="s">
        <v>11</v>
      </c>
      <c r="Q617" s="22" t="s">
        <v>1539</v>
      </c>
      <c r="R617" s="22" t="s">
        <v>841</v>
      </c>
      <c r="S617" s="22" t="s">
        <v>6991</v>
      </c>
      <c r="T617" s="22" t="s">
        <v>6346</v>
      </c>
      <c r="U617" s="22" t="s">
        <v>11</v>
      </c>
      <c r="V617" s="22" t="s">
        <v>6296</v>
      </c>
      <c r="W617" s="22" t="s">
        <v>6296</v>
      </c>
      <c r="X617" s="22" t="s">
        <v>11</v>
      </c>
      <c r="Y617" s="22">
        <v>7</v>
      </c>
      <c r="Z617" s="22">
        <v>7</v>
      </c>
      <c r="AA617" s="22" t="s">
        <v>11</v>
      </c>
      <c r="AB617" s="22">
        <v>1</v>
      </c>
      <c r="AC617" s="22" t="s">
        <v>134</v>
      </c>
      <c r="AD617" s="22" t="s">
        <v>7768</v>
      </c>
      <c r="AE617" s="22" t="s">
        <v>5450</v>
      </c>
      <c r="AF617" s="22" t="s">
        <v>7767</v>
      </c>
      <c r="AG617" s="22" t="s">
        <v>7767</v>
      </c>
    </row>
    <row r="618" spans="1:33">
      <c r="A618" s="23" t="s">
        <v>1623</v>
      </c>
      <c r="B618" s="23" t="s">
        <v>452</v>
      </c>
      <c r="C618" s="23" t="s">
        <v>1623</v>
      </c>
      <c r="D618" s="23" t="s">
        <v>6940</v>
      </c>
      <c r="E618" s="23" t="s">
        <v>5377</v>
      </c>
      <c r="F618" s="23" t="s">
        <v>5543</v>
      </c>
      <c r="G618" s="23" t="s">
        <v>3975</v>
      </c>
      <c r="H618" s="23" t="s">
        <v>3976</v>
      </c>
      <c r="I618" s="23" t="s">
        <v>10</v>
      </c>
      <c r="J618" s="23" t="s">
        <v>3978</v>
      </c>
      <c r="K618" s="23">
        <v>0</v>
      </c>
      <c r="L618" s="23" t="s">
        <v>6186</v>
      </c>
      <c r="M618" s="23" t="s">
        <v>11</v>
      </c>
      <c r="N618" s="23" t="s">
        <v>1625</v>
      </c>
      <c r="O618" s="23" t="s">
        <v>11</v>
      </c>
      <c r="P618" s="23" t="s">
        <v>11</v>
      </c>
      <c r="Q618" s="22" t="s">
        <v>1539</v>
      </c>
      <c r="R618" s="22" t="s">
        <v>842</v>
      </c>
      <c r="S618" s="22" t="s">
        <v>6940</v>
      </c>
      <c r="T618" s="22" t="s">
        <v>6346</v>
      </c>
      <c r="U618" s="22" t="s">
        <v>6295</v>
      </c>
      <c r="V618" s="22" t="s">
        <v>6296</v>
      </c>
      <c r="W618" s="22" t="s">
        <v>6295</v>
      </c>
      <c r="X618" s="22" t="s">
        <v>6296</v>
      </c>
      <c r="Y618" s="22">
        <v>3</v>
      </c>
      <c r="Z618" s="22">
        <v>6</v>
      </c>
      <c r="AA618" s="22" t="s">
        <v>11</v>
      </c>
      <c r="AB618" s="22">
        <v>1</v>
      </c>
      <c r="AC618" s="22" t="s">
        <v>83</v>
      </c>
      <c r="AD618" s="22" t="s">
        <v>7759</v>
      </c>
      <c r="AE618" s="22" t="s">
        <v>1579</v>
      </c>
      <c r="AF618" s="22" t="s">
        <v>7760</v>
      </c>
      <c r="AG618" s="22" t="s">
        <v>7761</v>
      </c>
    </row>
    <row r="619" spans="1:33">
      <c r="A619" s="23" t="s">
        <v>1623</v>
      </c>
      <c r="B619" s="23" t="s">
        <v>464</v>
      </c>
      <c r="C619" s="23" t="s">
        <v>1623</v>
      </c>
      <c r="D619" s="23" t="s">
        <v>5575</v>
      </c>
      <c r="E619" s="23" t="s">
        <v>5576</v>
      </c>
      <c r="F619" s="23" t="s">
        <v>5574</v>
      </c>
      <c r="G619" s="23" t="s">
        <v>1787</v>
      </c>
      <c r="H619" s="23" t="s">
        <v>1788</v>
      </c>
      <c r="I619" s="23" t="s">
        <v>1562</v>
      </c>
      <c r="J619" s="23" t="s">
        <v>1786</v>
      </c>
      <c r="K619" s="23">
        <v>0</v>
      </c>
      <c r="L619" s="23" t="s">
        <v>6187</v>
      </c>
      <c r="M619" s="23" t="s">
        <v>11</v>
      </c>
      <c r="N619" s="23" t="s">
        <v>1791</v>
      </c>
      <c r="O619" s="23" t="s">
        <v>11</v>
      </c>
      <c r="P619" s="23" t="s">
        <v>11</v>
      </c>
      <c r="Q619" s="22" t="s">
        <v>1539</v>
      </c>
      <c r="R619" s="22" t="s">
        <v>841</v>
      </c>
      <c r="S619" s="22" t="s">
        <v>5575</v>
      </c>
      <c r="T619" s="22" t="s">
        <v>2490</v>
      </c>
      <c r="U619" s="22" t="s">
        <v>11</v>
      </c>
      <c r="V619" s="22" t="s">
        <v>6296</v>
      </c>
      <c r="W619" s="22" t="s">
        <v>6296</v>
      </c>
      <c r="X619" s="22" t="s">
        <v>11</v>
      </c>
      <c r="Y619" s="22">
        <v>7</v>
      </c>
      <c r="Z619" s="22">
        <v>7</v>
      </c>
      <c r="AA619" s="22" t="s">
        <v>11</v>
      </c>
      <c r="AB619" s="22">
        <v>1</v>
      </c>
      <c r="AC619" s="22" t="s">
        <v>77</v>
      </c>
      <c r="AD619" s="22" t="s">
        <v>7769</v>
      </c>
      <c r="AE619" s="22" t="s">
        <v>5450</v>
      </c>
      <c r="AF619" s="22" t="s">
        <v>7767</v>
      </c>
      <c r="AG619" s="22" t="s">
        <v>7767</v>
      </c>
    </row>
    <row r="620" spans="1:33">
      <c r="A620" s="23" t="s">
        <v>1623</v>
      </c>
      <c r="B620" s="23" t="s">
        <v>452</v>
      </c>
      <c r="C620" s="23" t="s">
        <v>1623</v>
      </c>
      <c r="D620" s="23" t="s">
        <v>6934</v>
      </c>
      <c r="E620" s="23" t="s">
        <v>5556</v>
      </c>
      <c r="F620" s="23" t="s">
        <v>5488</v>
      </c>
      <c r="G620" s="23" t="s">
        <v>2127</v>
      </c>
      <c r="H620" s="23" t="s">
        <v>2128</v>
      </c>
      <c r="I620" s="23" t="s">
        <v>16</v>
      </c>
      <c r="J620" s="23" t="s">
        <v>2129</v>
      </c>
      <c r="K620" s="23">
        <v>0</v>
      </c>
      <c r="L620" s="23" t="s">
        <v>6188</v>
      </c>
      <c r="M620" s="23" t="s">
        <v>11</v>
      </c>
      <c r="N620" s="23" t="s">
        <v>1891</v>
      </c>
      <c r="O620" s="23" t="s">
        <v>11</v>
      </c>
      <c r="P620" s="23" t="s">
        <v>11</v>
      </c>
      <c r="Q620" s="22" t="s">
        <v>1539</v>
      </c>
      <c r="R620" s="22" t="s">
        <v>842</v>
      </c>
      <c r="S620" s="22" t="s">
        <v>6934</v>
      </c>
      <c r="T620" s="22" t="s">
        <v>6346</v>
      </c>
      <c r="U620" s="22" t="s">
        <v>5579</v>
      </c>
      <c r="V620" s="22" t="s">
        <v>6296</v>
      </c>
      <c r="W620" s="22" t="s">
        <v>5579</v>
      </c>
      <c r="X620" s="22" t="s">
        <v>6296</v>
      </c>
      <c r="Y620" s="22">
        <v>3</v>
      </c>
      <c r="Z620" s="22">
        <v>6</v>
      </c>
      <c r="AA620" s="22" t="s">
        <v>11</v>
      </c>
      <c r="AB620" s="22">
        <v>1</v>
      </c>
      <c r="AC620" s="22" t="s">
        <v>85</v>
      </c>
      <c r="AD620" s="22" t="s">
        <v>7769</v>
      </c>
      <c r="AE620" s="22" t="s">
        <v>1579</v>
      </c>
      <c r="AF620" s="22" t="s">
        <v>7760</v>
      </c>
      <c r="AG620" s="22" t="s">
        <v>7761</v>
      </c>
    </row>
    <row r="621" spans="1:33">
      <c r="A621" s="23" t="s">
        <v>1623</v>
      </c>
      <c r="B621" s="23" t="s">
        <v>452</v>
      </c>
      <c r="C621" s="23" t="s">
        <v>1623</v>
      </c>
      <c r="D621" s="23" t="s">
        <v>6970</v>
      </c>
      <c r="E621" s="23" t="s">
        <v>5372</v>
      </c>
      <c r="F621" s="23" t="s">
        <v>5403</v>
      </c>
      <c r="G621" s="23" t="s">
        <v>2549</v>
      </c>
      <c r="H621" s="23" t="s">
        <v>2550</v>
      </c>
      <c r="I621" s="23" t="s">
        <v>10</v>
      </c>
      <c r="J621" s="23" t="s">
        <v>2552</v>
      </c>
      <c r="K621" s="23">
        <v>0</v>
      </c>
      <c r="L621" s="23" t="s">
        <v>6189</v>
      </c>
      <c r="M621" s="23" t="s">
        <v>11</v>
      </c>
      <c r="N621" s="23" t="s">
        <v>1891</v>
      </c>
      <c r="O621" s="23" t="s">
        <v>11</v>
      </c>
      <c r="P621" s="23" t="s">
        <v>11</v>
      </c>
      <c r="Q621" s="22" t="s">
        <v>1539</v>
      </c>
      <c r="R621" s="22" t="s">
        <v>842</v>
      </c>
      <c r="S621" s="22" t="s">
        <v>6970</v>
      </c>
      <c r="T621" s="22" t="s">
        <v>5579</v>
      </c>
      <c r="U621" s="22" t="s">
        <v>6295</v>
      </c>
      <c r="V621" s="22" t="s">
        <v>6296</v>
      </c>
      <c r="W621" s="22" t="s">
        <v>6296</v>
      </c>
      <c r="X621" s="22" t="s">
        <v>6295</v>
      </c>
      <c r="Y621" s="22">
        <v>7</v>
      </c>
      <c r="Z621" s="22">
        <v>7</v>
      </c>
      <c r="AA621" s="22" t="s">
        <v>11</v>
      </c>
      <c r="AB621" s="22">
        <v>1</v>
      </c>
      <c r="AC621" s="22" t="s">
        <v>85</v>
      </c>
      <c r="AD621" s="22" t="s">
        <v>7768</v>
      </c>
      <c r="AE621" s="22" t="s">
        <v>1579</v>
      </c>
      <c r="AF621" s="22" t="s">
        <v>7760</v>
      </c>
      <c r="AG621" s="22" t="s">
        <v>7761</v>
      </c>
    </row>
    <row r="622" spans="1:33">
      <c r="A622" s="23" t="s">
        <v>1623</v>
      </c>
      <c r="B622" s="23" t="s">
        <v>459</v>
      </c>
      <c r="C622" s="23" t="s">
        <v>1623</v>
      </c>
      <c r="D622" s="23" t="s">
        <v>5577</v>
      </c>
      <c r="E622" s="23" t="s">
        <v>5455</v>
      </c>
      <c r="F622" s="23" t="s">
        <v>5457</v>
      </c>
      <c r="G622" s="23" t="s">
        <v>4474</v>
      </c>
      <c r="H622" s="23" t="s">
        <v>4475</v>
      </c>
      <c r="I622" s="23" t="s">
        <v>1544</v>
      </c>
      <c r="J622" s="23" t="s">
        <v>4477</v>
      </c>
      <c r="K622" s="23">
        <v>0</v>
      </c>
      <c r="L622" s="23" t="s">
        <v>6190</v>
      </c>
      <c r="M622" s="23" t="s">
        <v>11</v>
      </c>
      <c r="N622" s="23" t="s">
        <v>4478</v>
      </c>
      <c r="O622" s="23" t="s">
        <v>11</v>
      </c>
      <c r="P622" s="23" t="s">
        <v>11</v>
      </c>
      <c r="Q622" s="22" t="s">
        <v>1539</v>
      </c>
      <c r="R622" s="22" t="s">
        <v>841</v>
      </c>
      <c r="S622" s="22" t="s">
        <v>5577</v>
      </c>
      <c r="T622" s="22" t="s">
        <v>6346</v>
      </c>
      <c r="U622" s="22" t="s">
        <v>11</v>
      </c>
      <c r="V622" s="22" t="s">
        <v>6352</v>
      </c>
      <c r="W622" s="22" t="s">
        <v>6352</v>
      </c>
      <c r="X622" s="22" t="s">
        <v>11</v>
      </c>
      <c r="Y622" s="22">
        <v>6</v>
      </c>
      <c r="Z622" s="22">
        <v>6</v>
      </c>
      <c r="AA622" s="22" t="s">
        <v>11</v>
      </c>
      <c r="AB622" s="22">
        <v>1</v>
      </c>
      <c r="AC622" s="22" t="s">
        <v>77</v>
      </c>
      <c r="AD622" s="22" t="s">
        <v>7776</v>
      </c>
      <c r="AE622" s="22" t="s">
        <v>5450</v>
      </c>
      <c r="AF622" s="22" t="s">
        <v>7767</v>
      </c>
      <c r="AG622" s="22" t="s">
        <v>7767</v>
      </c>
    </row>
    <row r="623" spans="1:33">
      <c r="A623" s="23" t="s">
        <v>1623</v>
      </c>
      <c r="B623" s="23" t="s">
        <v>452</v>
      </c>
      <c r="C623" s="23" t="s">
        <v>1623</v>
      </c>
      <c r="D623" s="23" t="s">
        <v>6954</v>
      </c>
      <c r="E623" s="23" t="s">
        <v>5377</v>
      </c>
      <c r="F623" s="23" t="s">
        <v>7654</v>
      </c>
      <c r="G623" s="23" t="s">
        <v>2977</v>
      </c>
      <c r="H623" s="23" t="s">
        <v>2978</v>
      </c>
      <c r="I623" s="23" t="s">
        <v>16</v>
      </c>
      <c r="J623" s="23" t="s">
        <v>2979</v>
      </c>
      <c r="K623" s="23">
        <v>0</v>
      </c>
      <c r="L623" s="23" t="s">
        <v>7682</v>
      </c>
      <c r="M623" s="201" t="s">
        <v>11</v>
      </c>
      <c r="N623" s="23" t="s">
        <v>1891</v>
      </c>
      <c r="O623" s="23" t="s">
        <v>11</v>
      </c>
      <c r="P623" s="23" t="s">
        <v>11</v>
      </c>
      <c r="Q623" s="22" t="s">
        <v>1539</v>
      </c>
      <c r="R623" s="22" t="s">
        <v>842</v>
      </c>
      <c r="S623" s="22" t="s">
        <v>6954</v>
      </c>
      <c r="T623" s="22" t="s">
        <v>2490</v>
      </c>
      <c r="U623" s="22" t="s">
        <v>6952</v>
      </c>
      <c r="V623" s="22" t="s">
        <v>6296</v>
      </c>
      <c r="W623" s="22" t="s">
        <v>6296</v>
      </c>
      <c r="X623" s="22" t="s">
        <v>6952</v>
      </c>
      <c r="Y623" s="22">
        <v>7</v>
      </c>
      <c r="Z623" s="22">
        <v>7</v>
      </c>
      <c r="AA623" s="22" t="s">
        <v>11</v>
      </c>
      <c r="AB623" s="22">
        <v>1</v>
      </c>
      <c r="AC623" s="22" t="s">
        <v>85</v>
      </c>
      <c r="AD623" s="22" t="s">
        <v>7759</v>
      </c>
      <c r="AE623" s="22" t="s">
        <v>1579</v>
      </c>
      <c r="AF623" s="22" t="s">
        <v>7760</v>
      </c>
      <c r="AG623" s="22" t="s">
        <v>7761</v>
      </c>
    </row>
    <row r="624" spans="1:33">
      <c r="A624" s="23" t="s">
        <v>1623</v>
      </c>
      <c r="B624" s="23" t="s">
        <v>5348</v>
      </c>
      <c r="C624" s="23" t="s">
        <v>1623</v>
      </c>
      <c r="D624" s="23" t="s">
        <v>1578</v>
      </c>
      <c r="E624" s="23" t="s">
        <v>11</v>
      </c>
      <c r="F624" s="23" t="s">
        <v>11</v>
      </c>
      <c r="G624" s="23" t="s">
        <v>3871</v>
      </c>
      <c r="H624" s="23" t="s">
        <v>3872</v>
      </c>
      <c r="I624" s="23" t="s">
        <v>10</v>
      </c>
      <c r="J624" s="23" t="s">
        <v>3873</v>
      </c>
      <c r="K624" s="23">
        <v>0</v>
      </c>
      <c r="L624" s="23" t="s">
        <v>11</v>
      </c>
      <c r="M624" s="23" t="s">
        <v>11</v>
      </c>
      <c r="N624" s="23" t="s">
        <v>1891</v>
      </c>
      <c r="O624" s="23" t="s">
        <v>11</v>
      </c>
      <c r="P624" s="23" t="s">
        <v>11</v>
      </c>
      <c r="Q624" s="22" t="s">
        <v>1578</v>
      </c>
      <c r="R624" s="22" t="s">
        <v>1578</v>
      </c>
      <c r="S624" s="22" t="s">
        <v>1578</v>
      </c>
      <c r="T624" s="22" t="s">
        <v>11</v>
      </c>
      <c r="U624" s="22" t="s">
        <v>11</v>
      </c>
      <c r="V624" s="22" t="s">
        <v>11</v>
      </c>
      <c r="W624" s="22" t="s">
        <v>11</v>
      </c>
      <c r="X624" s="22" t="s">
        <v>11</v>
      </c>
      <c r="Y624" s="22">
        <v>0</v>
      </c>
      <c r="Z624" s="22">
        <v>0</v>
      </c>
      <c r="AA624" s="22" t="s">
        <v>11</v>
      </c>
      <c r="AB624" s="22">
        <v>1</v>
      </c>
      <c r="AC624" s="22" t="s">
        <v>1578</v>
      </c>
      <c r="AD624" s="22" t="s">
        <v>11</v>
      </c>
      <c r="AE624" s="22" t="s">
        <v>11</v>
      </c>
      <c r="AF624" s="22" t="s">
        <v>7760</v>
      </c>
      <c r="AG624" s="22" t="s">
        <v>7779</v>
      </c>
    </row>
    <row r="625" spans="1:33">
      <c r="A625" s="23" t="s">
        <v>1623</v>
      </c>
      <c r="B625" s="23" t="s">
        <v>464</v>
      </c>
      <c r="C625" s="23" t="s">
        <v>1623</v>
      </c>
      <c r="D625" s="23" t="s">
        <v>5573</v>
      </c>
      <c r="E625" s="23" t="s">
        <v>5449</v>
      </c>
      <c r="F625" s="23" t="s">
        <v>5574</v>
      </c>
      <c r="G625" s="23" t="s">
        <v>2506</v>
      </c>
      <c r="H625" s="23" t="s">
        <v>2507</v>
      </c>
      <c r="I625" s="23" t="s">
        <v>1544</v>
      </c>
      <c r="J625" s="23" t="s">
        <v>2509</v>
      </c>
      <c r="K625" s="23">
        <v>0</v>
      </c>
      <c r="L625" s="23" t="s">
        <v>6191</v>
      </c>
      <c r="M625" s="201" t="s">
        <v>11</v>
      </c>
      <c r="N625" s="23" t="s">
        <v>1852</v>
      </c>
      <c r="O625" s="23" t="s">
        <v>11</v>
      </c>
      <c r="P625" s="23" t="s">
        <v>11</v>
      </c>
      <c r="Q625" s="22" t="s">
        <v>1539</v>
      </c>
      <c r="R625" s="22" t="s">
        <v>841</v>
      </c>
      <c r="S625" s="22" t="s">
        <v>5573</v>
      </c>
      <c r="T625" s="22" t="s">
        <v>2490</v>
      </c>
      <c r="U625" s="22" t="s">
        <v>11</v>
      </c>
      <c r="V625" s="22" t="s">
        <v>6296</v>
      </c>
      <c r="W625" s="22" t="s">
        <v>6296</v>
      </c>
      <c r="X625" s="22" t="s">
        <v>11</v>
      </c>
      <c r="Y625" s="22">
        <v>7</v>
      </c>
      <c r="Z625" s="22">
        <v>7</v>
      </c>
      <c r="AA625" s="22" t="s">
        <v>11</v>
      </c>
      <c r="AB625" s="22">
        <v>1</v>
      </c>
      <c r="AC625" s="22" t="s">
        <v>77</v>
      </c>
      <c r="AD625" s="22" t="s">
        <v>7764</v>
      </c>
      <c r="AE625" s="22" t="s">
        <v>5450</v>
      </c>
      <c r="AF625" s="22" t="s">
        <v>7767</v>
      </c>
      <c r="AG625" s="22" t="s">
        <v>7767</v>
      </c>
    </row>
    <row r="626" spans="1:33">
      <c r="A626" s="23" t="s">
        <v>1623</v>
      </c>
      <c r="B626" s="23" t="s">
        <v>452</v>
      </c>
      <c r="C626" s="23" t="s">
        <v>1623</v>
      </c>
      <c r="D626" s="23" t="s">
        <v>6823</v>
      </c>
      <c r="E626" s="23" t="s">
        <v>5556</v>
      </c>
      <c r="F626" s="23" t="s">
        <v>7652</v>
      </c>
      <c r="G626" s="23" t="s">
        <v>5310</v>
      </c>
      <c r="H626" s="23" t="s">
        <v>5311</v>
      </c>
      <c r="I626" s="23" t="s">
        <v>13</v>
      </c>
      <c r="J626" s="23" t="s">
        <v>5313</v>
      </c>
      <c r="K626" s="23">
        <v>0</v>
      </c>
      <c r="L626" s="23" t="s">
        <v>6192</v>
      </c>
      <c r="M626" s="23" t="s">
        <v>11</v>
      </c>
      <c r="N626" s="23" t="s">
        <v>1900</v>
      </c>
      <c r="O626" s="23" t="s">
        <v>11</v>
      </c>
      <c r="P626" s="23" t="s">
        <v>11</v>
      </c>
      <c r="Q626" s="22" t="s">
        <v>1539</v>
      </c>
      <c r="R626" s="22" t="s">
        <v>21</v>
      </c>
      <c r="S626" s="22" t="s">
        <v>6823</v>
      </c>
      <c r="T626" s="22" t="s">
        <v>6320</v>
      </c>
      <c r="U626" s="22" t="s">
        <v>6334</v>
      </c>
      <c r="V626" s="22" t="s">
        <v>6815</v>
      </c>
      <c r="W626" s="22" t="s">
        <v>6815</v>
      </c>
      <c r="X626" s="22" t="s">
        <v>6334</v>
      </c>
      <c r="Y626" s="22">
        <v>6</v>
      </c>
      <c r="Z626" s="22">
        <v>6</v>
      </c>
      <c r="AA626" s="22" t="s">
        <v>11</v>
      </c>
      <c r="AB626" s="22">
        <v>1</v>
      </c>
      <c r="AC626" s="22" t="s">
        <v>94</v>
      </c>
      <c r="AD626" s="22" t="s">
        <v>7769</v>
      </c>
      <c r="AE626" s="22" t="s">
        <v>1579</v>
      </c>
      <c r="AF626" s="22" t="s">
        <v>7760</v>
      </c>
      <c r="AG626" s="22" t="s">
        <v>7761</v>
      </c>
    </row>
    <row r="627" spans="1:33">
      <c r="A627" s="23" t="s">
        <v>1623</v>
      </c>
      <c r="B627" s="23" t="s">
        <v>459</v>
      </c>
      <c r="C627" s="23" t="s">
        <v>1623</v>
      </c>
      <c r="D627" s="23" t="s">
        <v>5577</v>
      </c>
      <c r="E627" s="23" t="s">
        <v>5455</v>
      </c>
      <c r="F627" s="23" t="s">
        <v>5457</v>
      </c>
      <c r="G627" s="23" t="s">
        <v>3445</v>
      </c>
      <c r="H627" s="23" t="s">
        <v>3446</v>
      </c>
      <c r="I627" s="23" t="s">
        <v>1562</v>
      </c>
      <c r="J627" s="23" t="s">
        <v>3444</v>
      </c>
      <c r="K627" s="23">
        <v>0</v>
      </c>
      <c r="L627" s="23" t="s">
        <v>6193</v>
      </c>
      <c r="M627" s="23" t="s">
        <v>11</v>
      </c>
      <c r="N627" s="23" t="s">
        <v>1852</v>
      </c>
      <c r="O627" s="23" t="s">
        <v>11</v>
      </c>
      <c r="P627" s="23" t="s">
        <v>11</v>
      </c>
      <c r="Q627" s="22" t="s">
        <v>1539</v>
      </c>
      <c r="R627" s="22" t="s">
        <v>841</v>
      </c>
      <c r="S627" s="22" t="s">
        <v>5577</v>
      </c>
      <c r="T627" s="22" t="s">
        <v>6346</v>
      </c>
      <c r="U627" s="22" t="s">
        <v>11</v>
      </c>
      <c r="V627" s="22" t="s">
        <v>6352</v>
      </c>
      <c r="W627" s="22" t="s">
        <v>6352</v>
      </c>
      <c r="X627" s="22" t="s">
        <v>11</v>
      </c>
      <c r="Y627" s="22">
        <v>6</v>
      </c>
      <c r="Z627" s="22">
        <v>6</v>
      </c>
      <c r="AA627" s="22" t="s">
        <v>11</v>
      </c>
      <c r="AB627" s="22">
        <v>1</v>
      </c>
      <c r="AC627" s="22" t="s">
        <v>77</v>
      </c>
      <c r="AD627" s="22" t="s">
        <v>7776</v>
      </c>
      <c r="AE627" s="22" t="s">
        <v>5450</v>
      </c>
      <c r="AF627" s="22" t="s">
        <v>7767</v>
      </c>
      <c r="AG627" s="22" t="s">
        <v>7767</v>
      </c>
    </row>
    <row r="628" spans="1:33">
      <c r="A628" s="23" t="s">
        <v>1623</v>
      </c>
      <c r="B628" s="23" t="s">
        <v>452</v>
      </c>
      <c r="C628" s="23" t="s">
        <v>1623</v>
      </c>
      <c r="D628" s="23" t="s">
        <v>6940</v>
      </c>
      <c r="E628" s="23" t="s">
        <v>5377</v>
      </c>
      <c r="F628" s="23" t="s">
        <v>5543</v>
      </c>
      <c r="G628" s="23" t="s">
        <v>3631</v>
      </c>
      <c r="H628" s="23" t="s">
        <v>3632</v>
      </c>
      <c r="I628" s="23" t="s">
        <v>10</v>
      </c>
      <c r="J628" s="23" t="s">
        <v>3633</v>
      </c>
      <c r="K628" s="23">
        <v>0</v>
      </c>
      <c r="L628" s="23" t="s">
        <v>6194</v>
      </c>
      <c r="M628" s="205" t="s">
        <v>11</v>
      </c>
      <c r="N628" s="23" t="s">
        <v>1832</v>
      </c>
      <c r="O628" s="23" t="s">
        <v>11</v>
      </c>
      <c r="P628" s="23" t="s">
        <v>11</v>
      </c>
      <c r="Q628" s="22" t="s">
        <v>1539</v>
      </c>
      <c r="R628" s="22" t="s">
        <v>842</v>
      </c>
      <c r="S628" s="22" t="s">
        <v>6940</v>
      </c>
      <c r="T628" s="22" t="s">
        <v>6346</v>
      </c>
      <c r="U628" s="22" t="s">
        <v>6295</v>
      </c>
      <c r="V628" s="22" t="s">
        <v>6296</v>
      </c>
      <c r="W628" s="22" t="s">
        <v>6295</v>
      </c>
      <c r="X628" s="22" t="s">
        <v>6296</v>
      </c>
      <c r="Y628" s="22">
        <v>3</v>
      </c>
      <c r="Z628" s="22">
        <v>6</v>
      </c>
      <c r="AA628" s="22" t="s">
        <v>11</v>
      </c>
      <c r="AB628" s="22">
        <v>1</v>
      </c>
      <c r="AC628" s="22" t="s">
        <v>83</v>
      </c>
      <c r="AD628" s="22" t="s">
        <v>7759</v>
      </c>
      <c r="AE628" s="22" t="s">
        <v>1579</v>
      </c>
      <c r="AF628" s="22" t="s">
        <v>7760</v>
      </c>
      <c r="AG628" s="22" t="s">
        <v>7761</v>
      </c>
    </row>
    <row r="629" spans="1:33">
      <c r="A629" s="23" t="s">
        <v>1623</v>
      </c>
      <c r="B629" s="23" t="s">
        <v>452</v>
      </c>
      <c r="C629" s="23" t="s">
        <v>1623</v>
      </c>
      <c r="D629" s="23" t="s">
        <v>6954</v>
      </c>
      <c r="E629" s="23" t="s">
        <v>5377</v>
      </c>
      <c r="F629" s="23" t="s">
        <v>7654</v>
      </c>
      <c r="G629" s="23" t="s">
        <v>4407</v>
      </c>
      <c r="H629" s="23" t="s">
        <v>4408</v>
      </c>
      <c r="I629" s="201" t="s">
        <v>1562</v>
      </c>
      <c r="J629" s="23" t="s">
        <v>4410</v>
      </c>
      <c r="K629" s="23">
        <v>0</v>
      </c>
      <c r="L629" s="23" t="s">
        <v>7047</v>
      </c>
      <c r="M629" s="23" t="s">
        <v>11</v>
      </c>
      <c r="N629" s="23" t="s">
        <v>1852</v>
      </c>
      <c r="O629" s="23" t="s">
        <v>11</v>
      </c>
      <c r="P629" s="23" t="s">
        <v>11</v>
      </c>
      <c r="Q629" s="22" t="s">
        <v>1539</v>
      </c>
      <c r="R629" s="22" t="s">
        <v>842</v>
      </c>
      <c r="S629" s="22" t="s">
        <v>6954</v>
      </c>
      <c r="T629" s="22" t="s">
        <v>2490</v>
      </c>
      <c r="U629" s="22" t="s">
        <v>6952</v>
      </c>
      <c r="V629" s="22" t="s">
        <v>6296</v>
      </c>
      <c r="W629" s="22" t="s">
        <v>6296</v>
      </c>
      <c r="X629" s="22" t="s">
        <v>6952</v>
      </c>
      <c r="Y629" s="22">
        <v>7</v>
      </c>
      <c r="Z629" s="22">
        <v>7</v>
      </c>
      <c r="AA629" s="22" t="s">
        <v>11</v>
      </c>
      <c r="AB629" s="22">
        <v>1</v>
      </c>
      <c r="AC629" s="22" t="s">
        <v>85</v>
      </c>
      <c r="AD629" s="22" t="s">
        <v>7759</v>
      </c>
      <c r="AE629" s="22" t="s">
        <v>1579</v>
      </c>
      <c r="AF629" s="22" t="s">
        <v>7767</v>
      </c>
      <c r="AG629" s="22" t="s">
        <v>7767</v>
      </c>
    </row>
    <row r="630" spans="1:33">
      <c r="A630" s="23" t="s">
        <v>1623</v>
      </c>
      <c r="B630" s="23" t="s">
        <v>452</v>
      </c>
      <c r="C630" s="23" t="s">
        <v>1623</v>
      </c>
      <c r="D630" s="23" t="s">
        <v>5392</v>
      </c>
      <c r="E630" s="23" t="s">
        <v>5377</v>
      </c>
      <c r="F630" s="23" t="s">
        <v>5390</v>
      </c>
      <c r="G630" s="23" t="s">
        <v>4296</v>
      </c>
      <c r="H630" s="23" t="s">
        <v>4297</v>
      </c>
      <c r="I630" s="23" t="s">
        <v>14</v>
      </c>
      <c r="J630" s="23" t="s">
        <v>4298</v>
      </c>
      <c r="K630" s="23">
        <v>0</v>
      </c>
      <c r="L630" s="23" t="s">
        <v>7683</v>
      </c>
      <c r="M630" s="23" t="s">
        <v>11</v>
      </c>
      <c r="N630" s="23" t="s">
        <v>1633</v>
      </c>
      <c r="O630" s="23" t="s">
        <v>11</v>
      </c>
      <c r="P630" s="23" t="s">
        <v>11</v>
      </c>
      <c r="Q630" s="22" t="s">
        <v>1539</v>
      </c>
      <c r="R630" s="22" t="s">
        <v>842</v>
      </c>
      <c r="S630" s="22" t="s">
        <v>5392</v>
      </c>
      <c r="T630" s="22" t="s">
        <v>6295</v>
      </c>
      <c r="U630" s="22" t="s">
        <v>7772</v>
      </c>
      <c r="V630" s="22" t="s">
        <v>6296</v>
      </c>
      <c r="W630" s="22" t="s">
        <v>6296</v>
      </c>
      <c r="X630" s="22" t="s">
        <v>7772</v>
      </c>
      <c r="Y630" s="22">
        <v>7</v>
      </c>
      <c r="Z630" s="22">
        <v>7</v>
      </c>
      <c r="AA630" s="22" t="s">
        <v>11</v>
      </c>
      <c r="AB630" s="22">
        <v>1</v>
      </c>
      <c r="AC630" s="22" t="s">
        <v>65</v>
      </c>
      <c r="AD630" s="22" t="s">
        <v>7759</v>
      </c>
      <c r="AE630" s="22" t="s">
        <v>1579</v>
      </c>
      <c r="AF630" s="22" t="s">
        <v>7760</v>
      </c>
      <c r="AG630" s="22" t="s">
        <v>7761</v>
      </c>
    </row>
    <row r="631" spans="1:33">
      <c r="A631" s="23" t="s">
        <v>1623</v>
      </c>
      <c r="B631" s="23" t="s">
        <v>461</v>
      </c>
      <c r="C631" s="23" t="s">
        <v>1623</v>
      </c>
      <c r="D631" s="23" t="s">
        <v>7017</v>
      </c>
      <c r="E631" s="23" t="s">
        <v>5357</v>
      </c>
      <c r="F631" s="23" t="s">
        <v>7661</v>
      </c>
      <c r="G631" s="23" t="s">
        <v>3382</v>
      </c>
      <c r="H631" s="23" t="s">
        <v>3383</v>
      </c>
      <c r="I631" s="201" t="s">
        <v>7695</v>
      </c>
      <c r="J631" s="23" t="s">
        <v>3384</v>
      </c>
      <c r="K631" s="23">
        <v>0</v>
      </c>
      <c r="L631" s="23" t="s">
        <v>6195</v>
      </c>
      <c r="M631" s="23" t="s">
        <v>11</v>
      </c>
      <c r="N631" s="23" t="s">
        <v>1574</v>
      </c>
      <c r="O631" s="23" t="s">
        <v>11</v>
      </c>
      <c r="P631" s="23" t="s">
        <v>11</v>
      </c>
      <c r="Q631" s="22" t="s">
        <v>1539</v>
      </c>
      <c r="R631" s="22" t="s">
        <v>842</v>
      </c>
      <c r="S631" s="22" t="s">
        <v>7017</v>
      </c>
      <c r="T631" s="22" t="s">
        <v>6295</v>
      </c>
      <c r="U631" s="22" t="s">
        <v>2490</v>
      </c>
      <c r="V631" s="22" t="s">
        <v>6296</v>
      </c>
      <c r="W631" s="22" t="s">
        <v>6296</v>
      </c>
      <c r="X631" s="22" t="s">
        <v>2490</v>
      </c>
      <c r="Y631" s="22">
        <v>7</v>
      </c>
      <c r="Z631" s="22">
        <v>7</v>
      </c>
      <c r="AA631" s="22" t="s">
        <v>11</v>
      </c>
      <c r="AB631" s="22">
        <v>1</v>
      </c>
      <c r="AC631" s="22" t="s">
        <v>86</v>
      </c>
      <c r="AD631" s="22" t="s">
        <v>7780</v>
      </c>
      <c r="AE631" s="22" t="s">
        <v>5353</v>
      </c>
      <c r="AF631" s="22" t="s">
        <v>7760</v>
      </c>
      <c r="AG631" s="22" t="s">
        <v>7771</v>
      </c>
    </row>
    <row r="632" spans="1:33">
      <c r="A632" s="23" t="s">
        <v>1623</v>
      </c>
      <c r="B632" s="23" t="s">
        <v>452</v>
      </c>
      <c r="C632" s="23" t="s">
        <v>1623</v>
      </c>
      <c r="D632" s="23" t="s">
        <v>6954</v>
      </c>
      <c r="E632" s="23" t="s">
        <v>5377</v>
      </c>
      <c r="F632" s="23" t="s">
        <v>7654</v>
      </c>
      <c r="G632" s="23" t="s">
        <v>3192</v>
      </c>
      <c r="H632" s="23" t="s">
        <v>3193</v>
      </c>
      <c r="I632" s="201" t="s">
        <v>16</v>
      </c>
      <c r="J632" s="23" t="s">
        <v>3195</v>
      </c>
      <c r="K632" s="23">
        <v>0</v>
      </c>
      <c r="L632" s="23" t="s">
        <v>7002</v>
      </c>
      <c r="M632" s="23" t="s">
        <v>11</v>
      </c>
      <c r="N632" s="23" t="s">
        <v>2687</v>
      </c>
      <c r="O632" s="23" t="s">
        <v>11</v>
      </c>
      <c r="P632" s="23" t="s">
        <v>11</v>
      </c>
      <c r="Q632" s="22" t="s">
        <v>1539</v>
      </c>
      <c r="R632" s="22" t="s">
        <v>842</v>
      </c>
      <c r="S632" s="22" t="s">
        <v>6954</v>
      </c>
      <c r="T632" s="22" t="s">
        <v>2490</v>
      </c>
      <c r="U632" s="22" t="s">
        <v>6952</v>
      </c>
      <c r="V632" s="22" t="s">
        <v>6296</v>
      </c>
      <c r="W632" s="22" t="s">
        <v>6296</v>
      </c>
      <c r="X632" s="22" t="s">
        <v>6952</v>
      </c>
      <c r="Y632" s="22">
        <v>7</v>
      </c>
      <c r="Z632" s="22">
        <v>7</v>
      </c>
      <c r="AA632" s="22" t="s">
        <v>11</v>
      </c>
      <c r="AB632" s="22">
        <v>1</v>
      </c>
      <c r="AC632" s="22" t="s">
        <v>85</v>
      </c>
      <c r="AD632" s="22" t="s">
        <v>7759</v>
      </c>
      <c r="AE632" s="22" t="s">
        <v>1579</v>
      </c>
      <c r="AF632" s="22" t="s">
        <v>7760</v>
      </c>
      <c r="AG632" s="22" t="s">
        <v>7761</v>
      </c>
    </row>
    <row r="633" spans="1:33">
      <c r="A633" s="23" t="s">
        <v>1623</v>
      </c>
      <c r="B633" s="23" t="s">
        <v>452</v>
      </c>
      <c r="C633" s="23" t="s">
        <v>1623</v>
      </c>
      <c r="D633" s="23" t="s">
        <v>6954</v>
      </c>
      <c r="E633" s="23" t="s">
        <v>5377</v>
      </c>
      <c r="F633" s="23" t="s">
        <v>7654</v>
      </c>
      <c r="G633" s="23" t="s">
        <v>3524</v>
      </c>
      <c r="H633" s="23" t="s">
        <v>3525</v>
      </c>
      <c r="I633" s="201" t="s">
        <v>16</v>
      </c>
      <c r="J633" s="23" t="s">
        <v>3526</v>
      </c>
      <c r="K633" s="23">
        <v>0</v>
      </c>
      <c r="L633" s="23" t="s">
        <v>6994</v>
      </c>
      <c r="M633" s="23" t="s">
        <v>11</v>
      </c>
      <c r="N633" s="23" t="s">
        <v>1900</v>
      </c>
      <c r="O633" s="23" t="s">
        <v>11</v>
      </c>
      <c r="P633" s="23" t="s">
        <v>11</v>
      </c>
      <c r="Q633" s="22" t="s">
        <v>1539</v>
      </c>
      <c r="R633" s="22" t="s">
        <v>842</v>
      </c>
      <c r="S633" s="22" t="s">
        <v>6954</v>
      </c>
      <c r="T633" s="22" t="s">
        <v>2490</v>
      </c>
      <c r="U633" s="22" t="s">
        <v>6952</v>
      </c>
      <c r="V633" s="22" t="s">
        <v>6296</v>
      </c>
      <c r="W633" s="22" t="s">
        <v>6296</v>
      </c>
      <c r="X633" s="22" t="s">
        <v>6952</v>
      </c>
      <c r="Y633" s="22">
        <v>7</v>
      </c>
      <c r="Z633" s="22">
        <v>7</v>
      </c>
      <c r="AA633" s="22" t="s">
        <v>11</v>
      </c>
      <c r="AB633" s="22">
        <v>1</v>
      </c>
      <c r="AC633" s="22" t="s">
        <v>85</v>
      </c>
      <c r="AD633" s="22" t="s">
        <v>7759</v>
      </c>
      <c r="AE633" s="22" t="s">
        <v>1579</v>
      </c>
      <c r="AF633" s="22" t="s">
        <v>7760</v>
      </c>
      <c r="AG633" s="22" t="s">
        <v>7761</v>
      </c>
    </row>
    <row r="634" spans="1:33">
      <c r="A634" s="23" t="s">
        <v>1623</v>
      </c>
      <c r="B634" s="23" t="s">
        <v>452</v>
      </c>
      <c r="C634" s="23" t="s">
        <v>1623</v>
      </c>
      <c r="D634" s="23" t="s">
        <v>6954</v>
      </c>
      <c r="E634" s="23" t="s">
        <v>5377</v>
      </c>
      <c r="F634" s="23" t="s">
        <v>7654</v>
      </c>
      <c r="G634" s="23" t="s">
        <v>2657</v>
      </c>
      <c r="H634" s="23" t="s">
        <v>2658</v>
      </c>
      <c r="I634" s="23" t="s">
        <v>16</v>
      </c>
      <c r="J634" s="23" t="s">
        <v>2659</v>
      </c>
      <c r="K634" s="23">
        <v>0</v>
      </c>
      <c r="L634" s="23" t="s">
        <v>7000</v>
      </c>
      <c r="M634" s="23" t="s">
        <v>11</v>
      </c>
      <c r="N634" s="23" t="s">
        <v>1891</v>
      </c>
      <c r="O634" s="23" t="s">
        <v>11</v>
      </c>
      <c r="P634" s="23" t="s">
        <v>11</v>
      </c>
      <c r="Q634" s="22" t="s">
        <v>1539</v>
      </c>
      <c r="R634" s="22" t="s">
        <v>842</v>
      </c>
      <c r="S634" s="22" t="s">
        <v>6954</v>
      </c>
      <c r="T634" s="22" t="s">
        <v>2490</v>
      </c>
      <c r="U634" s="22" t="s">
        <v>6952</v>
      </c>
      <c r="V634" s="22" t="s">
        <v>6296</v>
      </c>
      <c r="W634" s="22" t="s">
        <v>6296</v>
      </c>
      <c r="X634" s="22" t="s">
        <v>6952</v>
      </c>
      <c r="Y634" s="22">
        <v>7</v>
      </c>
      <c r="Z634" s="22">
        <v>7</v>
      </c>
      <c r="AA634" s="22" t="s">
        <v>11</v>
      </c>
      <c r="AB634" s="22">
        <v>1</v>
      </c>
      <c r="AC634" s="22" t="s">
        <v>85</v>
      </c>
      <c r="AD634" s="22" t="s">
        <v>7759</v>
      </c>
      <c r="AE634" s="22" t="s">
        <v>1579</v>
      </c>
      <c r="AF634" s="22" t="s">
        <v>7760</v>
      </c>
      <c r="AG634" s="22" t="s">
        <v>7761</v>
      </c>
    </row>
    <row r="635" spans="1:33">
      <c r="A635" s="23" t="s">
        <v>1623</v>
      </c>
      <c r="B635" s="23" t="s">
        <v>452</v>
      </c>
      <c r="C635" s="23" t="s">
        <v>1623</v>
      </c>
      <c r="D635" s="23" t="s">
        <v>5380</v>
      </c>
      <c r="E635" s="23" t="s">
        <v>5367</v>
      </c>
      <c r="F635" s="23" t="s">
        <v>5381</v>
      </c>
      <c r="G635" s="23" t="s">
        <v>2761</v>
      </c>
      <c r="H635" s="23" t="s">
        <v>2762</v>
      </c>
      <c r="I635" s="23" t="s">
        <v>16</v>
      </c>
      <c r="J635" s="23" t="s">
        <v>2764</v>
      </c>
      <c r="K635" s="23">
        <v>0</v>
      </c>
      <c r="L635" s="23" t="s">
        <v>6761</v>
      </c>
      <c r="M635" s="23" t="s">
        <v>11</v>
      </c>
      <c r="N635" s="23" t="s">
        <v>2765</v>
      </c>
      <c r="O635" s="23" t="s">
        <v>11</v>
      </c>
      <c r="P635" s="23" t="s">
        <v>11</v>
      </c>
      <c r="Q635" s="22" t="s">
        <v>1539</v>
      </c>
      <c r="R635" s="22" t="s">
        <v>842</v>
      </c>
      <c r="S635" s="22" t="s">
        <v>5380</v>
      </c>
      <c r="T635" s="22" t="s">
        <v>2490</v>
      </c>
      <c r="U635" s="22" t="s">
        <v>6346</v>
      </c>
      <c r="V635" s="22" t="s">
        <v>6296</v>
      </c>
      <c r="W635" s="22" t="s">
        <v>6296</v>
      </c>
      <c r="X635" s="22" t="s">
        <v>6346</v>
      </c>
      <c r="Y635" s="22">
        <v>7</v>
      </c>
      <c r="Z635" s="22">
        <v>7</v>
      </c>
      <c r="AA635" s="22" t="s">
        <v>11</v>
      </c>
      <c r="AB635" s="22">
        <v>1</v>
      </c>
      <c r="AC635" s="22" t="s">
        <v>83</v>
      </c>
      <c r="AD635" s="22" t="s">
        <v>7764</v>
      </c>
      <c r="AE635" s="22" t="s">
        <v>1579</v>
      </c>
      <c r="AF635" s="22" t="s">
        <v>7760</v>
      </c>
      <c r="AG635" s="22" t="s">
        <v>7761</v>
      </c>
    </row>
    <row r="636" spans="1:33">
      <c r="A636" s="23" t="s">
        <v>1623</v>
      </c>
      <c r="B636" s="23" t="s">
        <v>464</v>
      </c>
      <c r="C636" s="23" t="s">
        <v>1623</v>
      </c>
      <c r="D636" s="23" t="s">
        <v>5575</v>
      </c>
      <c r="E636" s="23" t="s">
        <v>5576</v>
      </c>
      <c r="F636" s="23" t="s">
        <v>5574</v>
      </c>
      <c r="G636" s="23" t="s">
        <v>2295</v>
      </c>
      <c r="H636" s="23" t="s">
        <v>2296</v>
      </c>
      <c r="I636" s="205" t="s">
        <v>1544</v>
      </c>
      <c r="J636" s="23" t="s">
        <v>2297</v>
      </c>
      <c r="K636" s="23">
        <v>0</v>
      </c>
      <c r="L636" s="23" t="s">
        <v>6196</v>
      </c>
      <c r="M636" s="23" t="s">
        <v>11</v>
      </c>
      <c r="N636" s="23" t="s">
        <v>1858</v>
      </c>
      <c r="O636" s="23" t="s">
        <v>11</v>
      </c>
      <c r="P636" s="23" t="s">
        <v>11</v>
      </c>
      <c r="Q636" s="22" t="s">
        <v>1539</v>
      </c>
      <c r="R636" s="22" t="s">
        <v>841</v>
      </c>
      <c r="S636" s="22" t="s">
        <v>5575</v>
      </c>
      <c r="T636" s="22" t="s">
        <v>2490</v>
      </c>
      <c r="U636" s="22" t="s">
        <v>11</v>
      </c>
      <c r="V636" s="22" t="s">
        <v>6296</v>
      </c>
      <c r="W636" s="22" t="s">
        <v>6296</v>
      </c>
      <c r="X636" s="22" t="s">
        <v>11</v>
      </c>
      <c r="Y636" s="22">
        <v>7</v>
      </c>
      <c r="Z636" s="22">
        <v>7</v>
      </c>
      <c r="AA636" s="22" t="s">
        <v>11</v>
      </c>
      <c r="AB636" s="22">
        <v>1</v>
      </c>
      <c r="AC636" s="22" t="s">
        <v>77</v>
      </c>
      <c r="AD636" s="22" t="s">
        <v>7769</v>
      </c>
      <c r="AE636" s="22" t="s">
        <v>5450</v>
      </c>
      <c r="AF636" s="22" t="s">
        <v>7767</v>
      </c>
      <c r="AG636" s="22" t="s">
        <v>7767</v>
      </c>
    </row>
    <row r="637" spans="1:33">
      <c r="A637" s="23" t="s">
        <v>1623</v>
      </c>
      <c r="B637" s="23" t="s">
        <v>459</v>
      </c>
      <c r="C637" s="23" t="s">
        <v>1623</v>
      </c>
      <c r="D637" s="23" t="s">
        <v>5577</v>
      </c>
      <c r="E637" s="23" t="s">
        <v>5455</v>
      </c>
      <c r="F637" s="23" t="s">
        <v>5457</v>
      </c>
      <c r="G637" s="23" t="s">
        <v>3538</v>
      </c>
      <c r="H637" s="23" t="s">
        <v>3539</v>
      </c>
      <c r="I637" s="23" t="s">
        <v>1563</v>
      </c>
      <c r="J637" s="23" t="s">
        <v>3541</v>
      </c>
      <c r="K637" s="23">
        <v>0</v>
      </c>
      <c r="L637" s="23" t="s">
        <v>6197</v>
      </c>
      <c r="M637" s="23" t="s">
        <v>11</v>
      </c>
      <c r="N637" s="23" t="s">
        <v>1985</v>
      </c>
      <c r="O637" s="23" t="s">
        <v>11</v>
      </c>
      <c r="P637" s="23" t="s">
        <v>3541</v>
      </c>
      <c r="Q637" s="22" t="s">
        <v>1539</v>
      </c>
      <c r="R637" s="22" t="s">
        <v>841</v>
      </c>
      <c r="S637" s="22" t="s">
        <v>5577</v>
      </c>
      <c r="T637" s="22" t="s">
        <v>6346</v>
      </c>
      <c r="U637" s="22" t="s">
        <v>11</v>
      </c>
      <c r="V637" s="22" t="s">
        <v>6352</v>
      </c>
      <c r="W637" s="22" t="s">
        <v>6352</v>
      </c>
      <c r="X637" s="22" t="s">
        <v>11</v>
      </c>
      <c r="Y637" s="22">
        <v>6</v>
      </c>
      <c r="Z637" s="22">
        <v>6</v>
      </c>
      <c r="AA637" s="22" t="s">
        <v>11</v>
      </c>
      <c r="AB637" s="22">
        <v>1</v>
      </c>
      <c r="AC637" s="22" t="s">
        <v>77</v>
      </c>
      <c r="AD637" s="22" t="s">
        <v>7776</v>
      </c>
      <c r="AE637" s="22" t="s">
        <v>5450</v>
      </c>
      <c r="AF637" s="22" t="s">
        <v>7767</v>
      </c>
      <c r="AG637" s="22" t="s">
        <v>7767</v>
      </c>
    </row>
    <row r="638" spans="1:33">
      <c r="A638" s="23" t="s">
        <v>1623</v>
      </c>
      <c r="B638" s="23" t="s">
        <v>459</v>
      </c>
      <c r="C638" s="23" t="s">
        <v>1623</v>
      </c>
      <c r="D638" s="23" t="s">
        <v>5577</v>
      </c>
      <c r="E638" s="23" t="s">
        <v>5455</v>
      </c>
      <c r="F638" s="23" t="s">
        <v>5457</v>
      </c>
      <c r="G638" s="23" t="s">
        <v>3554</v>
      </c>
      <c r="H638" s="23" t="s">
        <v>3555</v>
      </c>
      <c r="I638" s="205" t="s">
        <v>1563</v>
      </c>
      <c r="J638" s="23" t="s">
        <v>3541</v>
      </c>
      <c r="K638" s="23">
        <v>0</v>
      </c>
      <c r="L638" s="23" t="s">
        <v>6198</v>
      </c>
      <c r="M638" s="23" t="s">
        <v>11</v>
      </c>
      <c r="N638" s="23" t="s">
        <v>1852</v>
      </c>
      <c r="O638" s="23" t="s">
        <v>11</v>
      </c>
      <c r="P638" s="23" t="s">
        <v>3541</v>
      </c>
      <c r="Q638" s="22" t="s">
        <v>1539</v>
      </c>
      <c r="R638" s="22" t="s">
        <v>841</v>
      </c>
      <c r="S638" s="22" t="s">
        <v>5577</v>
      </c>
      <c r="T638" s="22" t="s">
        <v>6346</v>
      </c>
      <c r="U638" s="22" t="s">
        <v>11</v>
      </c>
      <c r="V638" s="22" t="s">
        <v>6352</v>
      </c>
      <c r="W638" s="22" t="s">
        <v>6352</v>
      </c>
      <c r="X638" s="22" t="s">
        <v>11</v>
      </c>
      <c r="Y638" s="22">
        <v>6</v>
      </c>
      <c r="Z638" s="22">
        <v>6</v>
      </c>
      <c r="AA638" s="22" t="s">
        <v>11</v>
      </c>
      <c r="AB638" s="22">
        <v>1</v>
      </c>
      <c r="AC638" s="22" t="s">
        <v>77</v>
      </c>
      <c r="AD638" s="22" t="s">
        <v>7776</v>
      </c>
      <c r="AE638" s="22" t="s">
        <v>5450</v>
      </c>
      <c r="AF638" s="22" t="s">
        <v>7767</v>
      </c>
      <c r="AG638" s="22" t="s">
        <v>7767</v>
      </c>
    </row>
    <row r="639" spans="1:33">
      <c r="A639" s="23" t="s">
        <v>1623</v>
      </c>
      <c r="B639" s="23" t="s">
        <v>459</v>
      </c>
      <c r="C639" s="23" t="s">
        <v>1623</v>
      </c>
      <c r="D639" s="23" t="s">
        <v>5580</v>
      </c>
      <c r="E639" s="23" t="s">
        <v>5582</v>
      </c>
      <c r="F639" s="23" t="s">
        <v>5581</v>
      </c>
      <c r="G639" s="23" t="s">
        <v>2668</v>
      </c>
      <c r="H639" s="23" t="s">
        <v>2669</v>
      </c>
      <c r="I639" s="23" t="s">
        <v>1544</v>
      </c>
      <c r="J639" s="23" t="s">
        <v>2671</v>
      </c>
      <c r="K639" s="23">
        <v>0</v>
      </c>
      <c r="L639" s="23" t="s">
        <v>6199</v>
      </c>
      <c r="M639" s="23" t="s">
        <v>11</v>
      </c>
      <c r="N639" s="23" t="s">
        <v>1852</v>
      </c>
      <c r="O639" s="23" t="s">
        <v>11</v>
      </c>
      <c r="P639" s="23" t="s">
        <v>11</v>
      </c>
      <c r="Q639" s="22" t="s">
        <v>1539</v>
      </c>
      <c r="R639" s="22" t="s">
        <v>841</v>
      </c>
      <c r="S639" s="22" t="s">
        <v>5580</v>
      </c>
      <c r="T639" s="22" t="s">
        <v>2490</v>
      </c>
      <c r="U639" s="22" t="s">
        <v>11</v>
      </c>
      <c r="V639" s="22" t="s">
        <v>6352</v>
      </c>
      <c r="W639" s="22" t="s">
        <v>6352</v>
      </c>
      <c r="X639" s="22" t="s">
        <v>11</v>
      </c>
      <c r="Y639" s="22">
        <v>6</v>
      </c>
      <c r="Z639" s="22">
        <v>6</v>
      </c>
      <c r="AA639" s="22" t="s">
        <v>11</v>
      </c>
      <c r="AB639" s="22">
        <v>1</v>
      </c>
      <c r="AC639" s="22" t="s">
        <v>77</v>
      </c>
      <c r="AD639" s="22" t="s">
        <v>7784</v>
      </c>
      <c r="AE639" s="22" t="s">
        <v>5450</v>
      </c>
      <c r="AF639" s="22" t="s">
        <v>7767</v>
      </c>
      <c r="AG639" s="22" t="s">
        <v>7767</v>
      </c>
    </row>
    <row r="640" spans="1:33">
      <c r="A640" s="23" t="s">
        <v>1623</v>
      </c>
      <c r="B640" s="23" t="s">
        <v>452</v>
      </c>
      <c r="C640" s="23" t="s">
        <v>1623</v>
      </c>
      <c r="D640" s="23" t="s">
        <v>6820</v>
      </c>
      <c r="E640" s="23" t="s">
        <v>5372</v>
      </c>
      <c r="F640" s="23" t="s">
        <v>5422</v>
      </c>
      <c r="G640" s="23" t="s">
        <v>3997</v>
      </c>
      <c r="H640" s="23" t="s">
        <v>3998</v>
      </c>
      <c r="I640" s="201" t="s">
        <v>7698</v>
      </c>
      <c r="J640" s="23" t="s">
        <v>3999</v>
      </c>
      <c r="K640" s="23">
        <v>0</v>
      </c>
      <c r="L640" s="23" t="s">
        <v>6200</v>
      </c>
      <c r="M640" s="23" t="s">
        <v>11</v>
      </c>
      <c r="N640" s="23" t="s">
        <v>2963</v>
      </c>
      <c r="O640" s="23" t="s">
        <v>11</v>
      </c>
      <c r="P640" s="23" t="s">
        <v>11</v>
      </c>
      <c r="Q640" s="22" t="s">
        <v>1539</v>
      </c>
      <c r="R640" s="22" t="s">
        <v>21</v>
      </c>
      <c r="S640" s="22" t="s">
        <v>6820</v>
      </c>
      <c r="T640" s="22" t="s">
        <v>6299</v>
      </c>
      <c r="U640" s="22" t="s">
        <v>6320</v>
      </c>
      <c r="V640" s="22" t="s">
        <v>6815</v>
      </c>
      <c r="W640" s="22" t="s">
        <v>6320</v>
      </c>
      <c r="X640" s="22" t="s">
        <v>6815</v>
      </c>
      <c r="Y640" s="22">
        <v>3</v>
      </c>
      <c r="Z640" s="22">
        <v>6</v>
      </c>
      <c r="AA640" s="22" t="s">
        <v>11</v>
      </c>
      <c r="AB640" s="22">
        <v>1</v>
      </c>
      <c r="AC640" s="22" t="s">
        <v>93</v>
      </c>
      <c r="AD640" s="22" t="s">
        <v>7768</v>
      </c>
      <c r="AE640" s="22" t="s">
        <v>1579</v>
      </c>
      <c r="AF640" s="22" t="s">
        <v>7767</v>
      </c>
      <c r="AG640" s="22" t="s">
        <v>7767</v>
      </c>
    </row>
    <row r="641" spans="1:33">
      <c r="A641" s="23" t="s">
        <v>1623</v>
      </c>
      <c r="B641" s="23" t="s">
        <v>452</v>
      </c>
      <c r="C641" s="23" t="s">
        <v>1623</v>
      </c>
      <c r="D641" s="23" t="s">
        <v>5583</v>
      </c>
      <c r="E641" s="23" t="s">
        <v>5432</v>
      </c>
      <c r="F641" s="23" t="s">
        <v>5584</v>
      </c>
      <c r="G641" s="23" t="s">
        <v>4686</v>
      </c>
      <c r="H641" s="23" t="s">
        <v>4687</v>
      </c>
      <c r="I641" s="205" t="s">
        <v>10</v>
      </c>
      <c r="J641" s="23" t="s">
        <v>4689</v>
      </c>
      <c r="K641" s="23">
        <v>0</v>
      </c>
      <c r="L641" s="23" t="s">
        <v>6201</v>
      </c>
      <c r="M641" s="23" t="s">
        <v>11</v>
      </c>
      <c r="N641" s="23" t="s">
        <v>1633</v>
      </c>
      <c r="O641" s="23" t="s">
        <v>11</v>
      </c>
      <c r="P641" s="23" t="s">
        <v>11</v>
      </c>
      <c r="Q641" s="22" t="s">
        <v>1539</v>
      </c>
      <c r="R641" s="22" t="s">
        <v>842</v>
      </c>
      <c r="S641" s="22" t="s">
        <v>5583</v>
      </c>
      <c r="T641" s="22" t="s">
        <v>6308</v>
      </c>
      <c r="U641" s="22" t="s">
        <v>5579</v>
      </c>
      <c r="V641" s="22" t="s">
        <v>6296</v>
      </c>
      <c r="W641" s="22" t="s">
        <v>5579</v>
      </c>
      <c r="X641" s="22" t="s">
        <v>6296</v>
      </c>
      <c r="Y641" s="22">
        <v>3</v>
      </c>
      <c r="Z641" s="22">
        <v>6</v>
      </c>
      <c r="AA641" s="22" t="s">
        <v>11</v>
      </c>
      <c r="AB641" s="22">
        <v>1</v>
      </c>
      <c r="AC641" s="22" t="s">
        <v>85</v>
      </c>
      <c r="AD641" s="22" t="s">
        <v>7764</v>
      </c>
      <c r="AE641" s="22" t="s">
        <v>1579</v>
      </c>
      <c r="AF641" s="22" t="s">
        <v>7760</v>
      </c>
      <c r="AG641" s="22" t="s">
        <v>7761</v>
      </c>
    </row>
    <row r="642" spans="1:33">
      <c r="A642" s="23" t="s">
        <v>1623</v>
      </c>
      <c r="B642" s="23" t="s">
        <v>461</v>
      </c>
      <c r="C642" s="23" t="s">
        <v>1623</v>
      </c>
      <c r="D642" s="23" t="s">
        <v>5538</v>
      </c>
      <c r="E642" s="23" t="s">
        <v>5491</v>
      </c>
      <c r="F642" s="23" t="s">
        <v>5394</v>
      </c>
      <c r="G642" s="23" t="s">
        <v>2887</v>
      </c>
      <c r="H642" s="23" t="s">
        <v>2884</v>
      </c>
      <c r="I642" s="23" t="s">
        <v>14</v>
      </c>
      <c r="J642" s="23" t="s">
        <v>2889</v>
      </c>
      <c r="K642" s="23">
        <v>0</v>
      </c>
      <c r="L642" s="23" t="s">
        <v>6202</v>
      </c>
      <c r="M642" s="23" t="s">
        <v>11</v>
      </c>
      <c r="N642" s="23" t="s">
        <v>1729</v>
      </c>
      <c r="O642" s="23" t="s">
        <v>11</v>
      </c>
      <c r="P642" s="23" t="s">
        <v>2889</v>
      </c>
      <c r="Q642" s="22" t="s">
        <v>1539</v>
      </c>
      <c r="R642" s="22" t="s">
        <v>20</v>
      </c>
      <c r="S642" s="22" t="s">
        <v>5538</v>
      </c>
      <c r="T642" s="22" t="s">
        <v>6331</v>
      </c>
      <c r="U642" s="22" t="s">
        <v>2490</v>
      </c>
      <c r="V642" s="22" t="s">
        <v>6296</v>
      </c>
      <c r="W642" s="22" t="s">
        <v>2490</v>
      </c>
      <c r="X642" s="22" t="s">
        <v>6296</v>
      </c>
      <c r="Y642" s="22">
        <v>3</v>
      </c>
      <c r="Z642" s="22">
        <v>6</v>
      </c>
      <c r="AA642" s="22" t="s">
        <v>11</v>
      </c>
      <c r="AB642" s="22">
        <v>1</v>
      </c>
      <c r="AC642" s="22" t="s">
        <v>87</v>
      </c>
      <c r="AD642" s="22" t="s">
        <v>7766</v>
      </c>
      <c r="AE642" s="22" t="s">
        <v>5353</v>
      </c>
      <c r="AF642" s="22" t="s">
        <v>7760</v>
      </c>
      <c r="AG642" s="22" t="s">
        <v>7771</v>
      </c>
    </row>
    <row r="643" spans="1:33">
      <c r="A643" s="23" t="s">
        <v>1623</v>
      </c>
      <c r="B643" s="23" t="s">
        <v>452</v>
      </c>
      <c r="C643" s="23" t="s">
        <v>1623</v>
      </c>
      <c r="D643" s="23" t="s">
        <v>6954</v>
      </c>
      <c r="E643" s="23" t="s">
        <v>5377</v>
      </c>
      <c r="F643" s="23" t="s">
        <v>7654</v>
      </c>
      <c r="G643" s="23" t="s">
        <v>5186</v>
      </c>
      <c r="H643" s="23" t="s">
        <v>5187</v>
      </c>
      <c r="I643" s="23" t="s">
        <v>16</v>
      </c>
      <c r="J643" s="23" t="s">
        <v>5189</v>
      </c>
      <c r="K643" s="23">
        <v>0</v>
      </c>
      <c r="L643" s="23" t="s">
        <v>6972</v>
      </c>
      <c r="M643" s="23" t="s">
        <v>11</v>
      </c>
      <c r="N643" s="23" t="s">
        <v>1891</v>
      </c>
      <c r="O643" s="23" t="s">
        <v>11</v>
      </c>
      <c r="P643" s="23" t="s">
        <v>11</v>
      </c>
      <c r="Q643" s="22" t="s">
        <v>1539</v>
      </c>
      <c r="R643" s="22" t="s">
        <v>842</v>
      </c>
      <c r="S643" s="22" t="s">
        <v>6954</v>
      </c>
      <c r="T643" s="22" t="s">
        <v>2490</v>
      </c>
      <c r="U643" s="22" t="s">
        <v>6952</v>
      </c>
      <c r="V643" s="22" t="s">
        <v>6296</v>
      </c>
      <c r="W643" s="22" t="s">
        <v>6296</v>
      </c>
      <c r="X643" s="22" t="s">
        <v>6952</v>
      </c>
      <c r="Y643" s="22">
        <v>7</v>
      </c>
      <c r="Z643" s="22">
        <v>7</v>
      </c>
      <c r="AA643" s="22" t="s">
        <v>11</v>
      </c>
      <c r="AB643" s="22">
        <v>1</v>
      </c>
      <c r="AC643" s="22" t="s">
        <v>85</v>
      </c>
      <c r="AD643" s="22" t="s">
        <v>7759</v>
      </c>
      <c r="AE643" s="22" t="s">
        <v>1579</v>
      </c>
      <c r="AF643" s="22" t="s">
        <v>7760</v>
      </c>
      <c r="AG643" s="22" t="s">
        <v>7761</v>
      </c>
    </row>
    <row r="644" spans="1:33">
      <c r="A644" s="23" t="s">
        <v>1623</v>
      </c>
      <c r="B644" s="23" t="s">
        <v>452</v>
      </c>
      <c r="C644" s="23" t="s">
        <v>1623</v>
      </c>
      <c r="D644" s="23" t="s">
        <v>6954</v>
      </c>
      <c r="E644" s="23" t="s">
        <v>5377</v>
      </c>
      <c r="F644" s="23" t="s">
        <v>7654</v>
      </c>
      <c r="G644" s="23" t="s">
        <v>5190</v>
      </c>
      <c r="H644" s="23" t="s">
        <v>5191</v>
      </c>
      <c r="I644" s="23" t="s">
        <v>16</v>
      </c>
      <c r="J644" s="23" t="s">
        <v>5189</v>
      </c>
      <c r="K644" s="23">
        <v>0</v>
      </c>
      <c r="L644" s="23" t="s">
        <v>7004</v>
      </c>
      <c r="M644" s="23" t="s">
        <v>11</v>
      </c>
      <c r="N644" s="23" t="s">
        <v>1891</v>
      </c>
      <c r="O644" s="23" t="s">
        <v>11</v>
      </c>
      <c r="P644" s="23" t="s">
        <v>11</v>
      </c>
      <c r="Q644" s="22" t="s">
        <v>1539</v>
      </c>
      <c r="R644" s="22" t="s">
        <v>842</v>
      </c>
      <c r="S644" s="22" t="s">
        <v>6954</v>
      </c>
      <c r="T644" s="22" t="s">
        <v>2490</v>
      </c>
      <c r="U644" s="22" t="s">
        <v>6952</v>
      </c>
      <c r="V644" s="22" t="s">
        <v>6296</v>
      </c>
      <c r="W644" s="22" t="s">
        <v>6296</v>
      </c>
      <c r="X644" s="22" t="s">
        <v>6952</v>
      </c>
      <c r="Y644" s="22">
        <v>7</v>
      </c>
      <c r="Z644" s="22">
        <v>7</v>
      </c>
      <c r="AA644" s="22" t="s">
        <v>11</v>
      </c>
      <c r="AB644" s="22">
        <v>1</v>
      </c>
      <c r="AC644" s="22" t="s">
        <v>85</v>
      </c>
      <c r="AD644" s="22" t="s">
        <v>7759</v>
      </c>
      <c r="AE644" s="22" t="s">
        <v>1579</v>
      </c>
      <c r="AF644" s="22" t="s">
        <v>7760</v>
      </c>
      <c r="AG644" s="22" t="s">
        <v>7761</v>
      </c>
    </row>
    <row r="645" spans="1:33">
      <c r="A645" s="23" t="s">
        <v>1623</v>
      </c>
      <c r="B645" s="23" t="s">
        <v>452</v>
      </c>
      <c r="C645" s="23" t="s">
        <v>1623</v>
      </c>
      <c r="D645" s="23" t="s">
        <v>5583</v>
      </c>
      <c r="E645" s="23" t="s">
        <v>5432</v>
      </c>
      <c r="F645" s="23" t="s">
        <v>5584</v>
      </c>
      <c r="G645" s="23" t="s">
        <v>5173</v>
      </c>
      <c r="H645" s="23" t="s">
        <v>5174</v>
      </c>
      <c r="I645" s="23" t="s">
        <v>10</v>
      </c>
      <c r="J645" s="23" t="s">
        <v>5175</v>
      </c>
      <c r="K645" s="23">
        <v>0</v>
      </c>
      <c r="L645" s="23" t="s">
        <v>6203</v>
      </c>
      <c r="M645" s="23" t="s">
        <v>11</v>
      </c>
      <c r="N645" s="23" t="s">
        <v>1729</v>
      </c>
      <c r="O645" s="23" t="s">
        <v>11</v>
      </c>
      <c r="P645" s="23" t="s">
        <v>11</v>
      </c>
      <c r="Q645" s="22" t="s">
        <v>1539</v>
      </c>
      <c r="R645" s="22" t="s">
        <v>842</v>
      </c>
      <c r="S645" s="22" t="s">
        <v>5583</v>
      </c>
      <c r="T645" s="22" t="s">
        <v>6308</v>
      </c>
      <c r="U645" s="22" t="s">
        <v>5579</v>
      </c>
      <c r="V645" s="22" t="s">
        <v>6296</v>
      </c>
      <c r="W645" s="22" t="s">
        <v>5579</v>
      </c>
      <c r="X645" s="22" t="s">
        <v>6296</v>
      </c>
      <c r="Y645" s="22">
        <v>3</v>
      </c>
      <c r="Z645" s="22">
        <v>6</v>
      </c>
      <c r="AA645" s="22" t="s">
        <v>11</v>
      </c>
      <c r="AB645" s="22">
        <v>1</v>
      </c>
      <c r="AC645" s="22" t="s">
        <v>85</v>
      </c>
      <c r="AD645" s="22" t="s">
        <v>7764</v>
      </c>
      <c r="AE645" s="22" t="s">
        <v>1579</v>
      </c>
      <c r="AF645" s="22" t="s">
        <v>7760</v>
      </c>
      <c r="AG645" s="22" t="s">
        <v>7761</v>
      </c>
    </row>
    <row r="646" spans="1:33">
      <c r="A646" s="23" t="s">
        <v>1623</v>
      </c>
      <c r="B646" s="23" t="s">
        <v>459</v>
      </c>
      <c r="C646" s="23" t="s">
        <v>1623</v>
      </c>
      <c r="D646" s="23" t="s">
        <v>5580</v>
      </c>
      <c r="E646" s="23" t="s">
        <v>5582</v>
      </c>
      <c r="F646" s="23" t="s">
        <v>5581</v>
      </c>
      <c r="G646" s="23" t="s">
        <v>3168</v>
      </c>
      <c r="H646" s="23" t="s">
        <v>3169</v>
      </c>
      <c r="I646" s="23" t="s">
        <v>1562</v>
      </c>
      <c r="J646" s="23" t="s">
        <v>3171</v>
      </c>
      <c r="K646" s="23">
        <v>0</v>
      </c>
      <c r="L646" s="23" t="s">
        <v>6204</v>
      </c>
      <c r="M646" s="23" t="s">
        <v>11</v>
      </c>
      <c r="N646" s="23" t="s">
        <v>1799</v>
      </c>
      <c r="O646" s="23" t="s">
        <v>11</v>
      </c>
      <c r="P646" s="23" t="s">
        <v>11</v>
      </c>
      <c r="Q646" s="22" t="s">
        <v>1539</v>
      </c>
      <c r="R646" s="22" t="s">
        <v>841</v>
      </c>
      <c r="S646" s="22" t="s">
        <v>5580</v>
      </c>
      <c r="T646" s="22" t="s">
        <v>2490</v>
      </c>
      <c r="U646" s="22" t="s">
        <v>11</v>
      </c>
      <c r="V646" s="22" t="s">
        <v>6352</v>
      </c>
      <c r="W646" s="22" t="s">
        <v>6352</v>
      </c>
      <c r="X646" s="22" t="s">
        <v>11</v>
      </c>
      <c r="Y646" s="22">
        <v>6</v>
      </c>
      <c r="Z646" s="22">
        <v>6</v>
      </c>
      <c r="AA646" s="22" t="s">
        <v>11</v>
      </c>
      <c r="AB646" s="22">
        <v>1</v>
      </c>
      <c r="AC646" s="22" t="s">
        <v>77</v>
      </c>
      <c r="AD646" s="22" t="s">
        <v>7784</v>
      </c>
      <c r="AE646" s="22" t="s">
        <v>5450</v>
      </c>
      <c r="AF646" s="22" t="s">
        <v>7767</v>
      </c>
      <c r="AG646" s="22" t="s">
        <v>7767</v>
      </c>
    </row>
    <row r="647" spans="1:33">
      <c r="A647" s="23" t="s">
        <v>1623</v>
      </c>
      <c r="B647" s="23" t="s">
        <v>452</v>
      </c>
      <c r="C647" s="23" t="s">
        <v>1623</v>
      </c>
      <c r="D647" s="23" t="s">
        <v>6809</v>
      </c>
      <c r="E647" s="23" t="s">
        <v>5377</v>
      </c>
      <c r="F647" s="23" t="s">
        <v>5417</v>
      </c>
      <c r="G647" s="23" t="s">
        <v>3756</v>
      </c>
      <c r="H647" s="23" t="s">
        <v>3757</v>
      </c>
      <c r="I647" s="23" t="s">
        <v>13</v>
      </c>
      <c r="J647" s="23" t="s">
        <v>3758</v>
      </c>
      <c r="K647" s="23">
        <v>0</v>
      </c>
      <c r="L647" s="23" t="s">
        <v>7083</v>
      </c>
      <c r="M647" s="23" t="s">
        <v>11</v>
      </c>
      <c r="N647" s="23" t="s">
        <v>1900</v>
      </c>
      <c r="O647" s="23" t="s">
        <v>11</v>
      </c>
      <c r="P647" s="23" t="s">
        <v>11</v>
      </c>
      <c r="Q647" s="22" t="s">
        <v>1539</v>
      </c>
      <c r="R647" s="22" t="s">
        <v>21</v>
      </c>
      <c r="S647" s="22" t="s">
        <v>6809</v>
      </c>
      <c r="T647" s="22" t="s">
        <v>6299</v>
      </c>
      <c r="U647" s="22" t="s">
        <v>5569</v>
      </c>
      <c r="V647" s="22" t="s">
        <v>7765</v>
      </c>
      <c r="W647" s="22" t="s">
        <v>5569</v>
      </c>
      <c r="X647" s="22" t="s">
        <v>7765</v>
      </c>
      <c r="Y647" s="22">
        <v>3</v>
      </c>
      <c r="Z647" s="22">
        <v>6</v>
      </c>
      <c r="AA647" s="22" t="s">
        <v>11</v>
      </c>
      <c r="AB647" s="22">
        <v>1</v>
      </c>
      <c r="AC647" s="22" t="s">
        <v>92</v>
      </c>
      <c r="AD647" s="22" t="s">
        <v>7759</v>
      </c>
      <c r="AE647" s="22" t="s">
        <v>1579</v>
      </c>
      <c r="AF647" s="22" t="s">
        <v>7760</v>
      </c>
      <c r="AG647" s="22" t="s">
        <v>7761</v>
      </c>
    </row>
    <row r="648" spans="1:33">
      <c r="A648" s="23" t="s">
        <v>1623</v>
      </c>
      <c r="B648" s="23" t="s">
        <v>452</v>
      </c>
      <c r="C648" s="23" t="s">
        <v>1623</v>
      </c>
      <c r="D648" s="23" t="s">
        <v>5504</v>
      </c>
      <c r="E648" s="23" t="s">
        <v>5377</v>
      </c>
      <c r="F648" s="23" t="s">
        <v>5505</v>
      </c>
      <c r="G648" s="23" t="s">
        <v>4932</v>
      </c>
      <c r="H648" s="23" t="s">
        <v>4933</v>
      </c>
      <c r="I648" s="23" t="s">
        <v>16</v>
      </c>
      <c r="J648" s="23" t="s">
        <v>4931</v>
      </c>
      <c r="K648" s="23">
        <v>0</v>
      </c>
      <c r="L648" s="23" t="s">
        <v>6205</v>
      </c>
      <c r="M648" s="23" t="s">
        <v>11</v>
      </c>
      <c r="N648" s="23" t="s">
        <v>1633</v>
      </c>
      <c r="O648" s="23" t="s">
        <v>11</v>
      </c>
      <c r="P648" s="23" t="s">
        <v>11</v>
      </c>
      <c r="Q648" s="22" t="s">
        <v>1539</v>
      </c>
      <c r="R648" s="22" t="s">
        <v>842</v>
      </c>
      <c r="S648" s="22" t="s">
        <v>5504</v>
      </c>
      <c r="T648" s="22" t="s">
        <v>5579</v>
      </c>
      <c r="U648" s="22" t="s">
        <v>6346</v>
      </c>
      <c r="V648" s="22" t="s">
        <v>6296</v>
      </c>
      <c r="W648" s="22" t="s">
        <v>6296</v>
      </c>
      <c r="X648" s="22" t="s">
        <v>6346</v>
      </c>
      <c r="Y648" s="22">
        <v>7</v>
      </c>
      <c r="Z648" s="22">
        <v>7</v>
      </c>
      <c r="AA648" s="22" t="s">
        <v>11</v>
      </c>
      <c r="AB648" s="22">
        <v>1</v>
      </c>
      <c r="AC648" s="22" t="s">
        <v>82</v>
      </c>
      <c r="AD648" s="22" t="s">
        <v>7759</v>
      </c>
      <c r="AE648" s="22" t="s">
        <v>1579</v>
      </c>
      <c r="AF648" s="22" t="s">
        <v>7760</v>
      </c>
      <c r="AG648" s="22" t="s">
        <v>7761</v>
      </c>
    </row>
    <row r="649" spans="1:33">
      <c r="A649" s="23" t="s">
        <v>1623</v>
      </c>
      <c r="B649" s="23" t="s">
        <v>452</v>
      </c>
      <c r="C649" s="23" t="s">
        <v>1623</v>
      </c>
      <c r="D649" s="23" t="s">
        <v>5554</v>
      </c>
      <c r="E649" s="23" t="s">
        <v>5372</v>
      </c>
      <c r="F649" s="23" t="s">
        <v>5381</v>
      </c>
      <c r="G649" s="23" t="s">
        <v>3591</v>
      </c>
      <c r="H649" s="23" t="s">
        <v>3592</v>
      </c>
      <c r="I649" s="23" t="s">
        <v>16</v>
      </c>
      <c r="J649" s="23" t="s">
        <v>3594</v>
      </c>
      <c r="K649" s="23">
        <v>0</v>
      </c>
      <c r="L649" s="23" t="s">
        <v>6206</v>
      </c>
      <c r="M649" s="23" t="s">
        <v>11</v>
      </c>
      <c r="N649" s="23" t="s">
        <v>3595</v>
      </c>
      <c r="O649" s="23" t="s">
        <v>11</v>
      </c>
      <c r="P649" s="23" t="s">
        <v>11</v>
      </c>
      <c r="Q649" s="22" t="s">
        <v>1539</v>
      </c>
      <c r="R649" s="22" t="s">
        <v>842</v>
      </c>
      <c r="S649" s="22" t="s">
        <v>5554</v>
      </c>
      <c r="T649" s="22" t="s">
        <v>2490</v>
      </c>
      <c r="U649" s="22" t="s">
        <v>6346</v>
      </c>
      <c r="V649" s="22" t="s">
        <v>6296</v>
      </c>
      <c r="W649" s="22" t="s">
        <v>6296</v>
      </c>
      <c r="X649" s="22" t="s">
        <v>6346</v>
      </c>
      <c r="Y649" s="22">
        <v>7</v>
      </c>
      <c r="Z649" s="22">
        <v>7</v>
      </c>
      <c r="AA649" s="22" t="s">
        <v>11</v>
      </c>
      <c r="AB649" s="22">
        <v>1</v>
      </c>
      <c r="AC649" s="22" t="s">
        <v>82</v>
      </c>
      <c r="AD649" s="22" t="s">
        <v>7768</v>
      </c>
      <c r="AE649" s="22" t="s">
        <v>1579</v>
      </c>
      <c r="AF649" s="22" t="s">
        <v>7760</v>
      </c>
      <c r="AG649" s="22" t="s">
        <v>7761</v>
      </c>
    </row>
    <row r="650" spans="1:33">
      <c r="A650" s="23" t="s">
        <v>1623</v>
      </c>
      <c r="B650" s="23" t="s">
        <v>452</v>
      </c>
      <c r="C650" s="23" t="s">
        <v>1623</v>
      </c>
      <c r="D650" s="23" t="s">
        <v>5554</v>
      </c>
      <c r="E650" s="23" t="s">
        <v>5372</v>
      </c>
      <c r="F650" s="23" t="s">
        <v>5381</v>
      </c>
      <c r="G650" s="23" t="s">
        <v>2531</v>
      </c>
      <c r="H650" s="23" t="s">
        <v>2532</v>
      </c>
      <c r="I650" s="23" t="s">
        <v>16</v>
      </c>
      <c r="J650" s="23" t="s">
        <v>2534</v>
      </c>
      <c r="K650" s="23">
        <v>0</v>
      </c>
      <c r="L650" s="23" t="s">
        <v>6207</v>
      </c>
      <c r="M650" s="23" t="s">
        <v>11</v>
      </c>
      <c r="N650" s="23" t="s">
        <v>2535</v>
      </c>
      <c r="O650" s="23" t="s">
        <v>11</v>
      </c>
      <c r="P650" s="23" t="s">
        <v>11</v>
      </c>
      <c r="Q650" s="22" t="s">
        <v>1539</v>
      </c>
      <c r="R650" s="22" t="s">
        <v>842</v>
      </c>
      <c r="S650" s="22" t="s">
        <v>5554</v>
      </c>
      <c r="T650" s="22" t="s">
        <v>2490</v>
      </c>
      <c r="U650" s="22" t="s">
        <v>6346</v>
      </c>
      <c r="V650" s="22" t="s">
        <v>6296</v>
      </c>
      <c r="W650" s="22" t="s">
        <v>6296</v>
      </c>
      <c r="X650" s="22" t="s">
        <v>6346</v>
      </c>
      <c r="Y650" s="22">
        <v>7</v>
      </c>
      <c r="Z650" s="22">
        <v>7</v>
      </c>
      <c r="AA650" s="22" t="s">
        <v>11</v>
      </c>
      <c r="AB650" s="22">
        <v>1</v>
      </c>
      <c r="AC650" s="22" t="s">
        <v>82</v>
      </c>
      <c r="AD650" s="22" t="s">
        <v>7768</v>
      </c>
      <c r="AE650" s="22" t="s">
        <v>1579</v>
      </c>
      <c r="AF650" s="22" t="s">
        <v>7760</v>
      </c>
      <c r="AG650" s="22" t="s">
        <v>7761</v>
      </c>
    </row>
    <row r="651" spans="1:33">
      <c r="A651" s="23" t="s">
        <v>1623</v>
      </c>
      <c r="B651" s="23" t="s">
        <v>461</v>
      </c>
      <c r="C651" s="23" t="s">
        <v>1623</v>
      </c>
      <c r="D651" s="23" t="s">
        <v>6943</v>
      </c>
      <c r="E651" s="23" t="s">
        <v>5491</v>
      </c>
      <c r="F651" s="23" t="s">
        <v>7658</v>
      </c>
      <c r="G651" s="23" t="s">
        <v>3747</v>
      </c>
      <c r="H651" s="23" t="s">
        <v>3748</v>
      </c>
      <c r="I651" s="23" t="s">
        <v>16</v>
      </c>
      <c r="J651" s="23" t="s">
        <v>3749</v>
      </c>
      <c r="K651" s="23">
        <v>0</v>
      </c>
      <c r="L651" s="23" t="s">
        <v>6208</v>
      </c>
      <c r="M651" s="23" t="s">
        <v>11</v>
      </c>
      <c r="N651" s="23" t="s">
        <v>1633</v>
      </c>
      <c r="O651" s="23" t="s">
        <v>11</v>
      </c>
      <c r="P651" s="23" t="s">
        <v>11</v>
      </c>
      <c r="Q651" s="22" t="s">
        <v>1539</v>
      </c>
      <c r="R651" s="22" t="s">
        <v>842</v>
      </c>
      <c r="S651" s="22" t="s">
        <v>6943</v>
      </c>
      <c r="T651" s="22" t="s">
        <v>6346</v>
      </c>
      <c r="U651" s="22" t="s">
        <v>6308</v>
      </c>
      <c r="V651" s="22" t="s">
        <v>6296</v>
      </c>
      <c r="W651" s="22" t="s">
        <v>6308</v>
      </c>
      <c r="X651" s="22" t="s">
        <v>6296</v>
      </c>
      <c r="Y651" s="22">
        <v>3</v>
      </c>
      <c r="Z651" s="22">
        <v>6</v>
      </c>
      <c r="AA651" s="22" t="s">
        <v>11</v>
      </c>
      <c r="AB651" s="22">
        <v>1</v>
      </c>
      <c r="AC651" s="22" t="s">
        <v>85</v>
      </c>
      <c r="AD651" s="22" t="s">
        <v>7766</v>
      </c>
      <c r="AE651" s="22" t="s">
        <v>5353</v>
      </c>
      <c r="AF651" s="22" t="s">
        <v>7760</v>
      </c>
      <c r="AG651" s="22" t="s">
        <v>7771</v>
      </c>
    </row>
    <row r="652" spans="1:33">
      <c r="A652" s="23" t="s">
        <v>1623</v>
      </c>
      <c r="B652" s="23" t="s">
        <v>452</v>
      </c>
      <c r="C652" s="23" t="s">
        <v>1623</v>
      </c>
      <c r="D652" s="23" t="s">
        <v>5544</v>
      </c>
      <c r="E652" s="23" t="s">
        <v>5377</v>
      </c>
      <c r="F652" s="23" t="s">
        <v>5545</v>
      </c>
      <c r="G652" s="23" t="s">
        <v>2395</v>
      </c>
      <c r="H652" s="23" t="s">
        <v>2396</v>
      </c>
      <c r="I652" s="23" t="s">
        <v>15</v>
      </c>
      <c r="J652" s="23" t="s">
        <v>2397</v>
      </c>
      <c r="K652" s="23">
        <v>0</v>
      </c>
      <c r="L652" s="23" t="s">
        <v>7684</v>
      </c>
      <c r="M652" s="23" t="s">
        <v>11</v>
      </c>
      <c r="N652" s="23" t="s">
        <v>1661</v>
      </c>
      <c r="O652" s="23" t="s">
        <v>11</v>
      </c>
      <c r="P652" s="23" t="s">
        <v>11</v>
      </c>
      <c r="Q652" s="22" t="s">
        <v>1539</v>
      </c>
      <c r="R652" s="22" t="s">
        <v>21</v>
      </c>
      <c r="S652" s="22" t="s">
        <v>5544</v>
      </c>
      <c r="T652" s="22" t="s">
        <v>6315</v>
      </c>
      <c r="U652" s="22" t="s">
        <v>6320</v>
      </c>
      <c r="V652" s="22" t="s">
        <v>6815</v>
      </c>
      <c r="W652" s="22" t="s">
        <v>6320</v>
      </c>
      <c r="X652" s="22" t="s">
        <v>6815</v>
      </c>
      <c r="Y652" s="22">
        <v>3</v>
      </c>
      <c r="Z652" s="22">
        <v>6</v>
      </c>
      <c r="AA652" s="22" t="s">
        <v>11</v>
      </c>
      <c r="AB652" s="22">
        <v>1</v>
      </c>
      <c r="AC652" s="22" t="s">
        <v>94</v>
      </c>
      <c r="AD652" s="22" t="s">
        <v>7759</v>
      </c>
      <c r="AE652" s="22" t="s">
        <v>1579</v>
      </c>
      <c r="AF652" s="22" t="s">
        <v>7760</v>
      </c>
      <c r="AG652" s="22" t="s">
        <v>7761</v>
      </c>
    </row>
    <row r="653" spans="1:33">
      <c r="A653" s="23" t="s">
        <v>1623</v>
      </c>
      <c r="B653" s="23" t="s">
        <v>452</v>
      </c>
      <c r="C653" s="23" t="s">
        <v>1623</v>
      </c>
      <c r="D653" s="23" t="s">
        <v>5392</v>
      </c>
      <c r="E653" s="23" t="s">
        <v>5377</v>
      </c>
      <c r="F653" s="23" t="s">
        <v>5390</v>
      </c>
      <c r="G653" s="23" t="s">
        <v>2076</v>
      </c>
      <c r="H653" s="23" t="s">
        <v>2077</v>
      </c>
      <c r="I653" s="23" t="s">
        <v>14</v>
      </c>
      <c r="J653" s="23" t="s">
        <v>2078</v>
      </c>
      <c r="K653" s="23">
        <v>0</v>
      </c>
      <c r="L653" s="23" t="s">
        <v>6209</v>
      </c>
      <c r="M653" s="23" t="s">
        <v>11</v>
      </c>
      <c r="N653" s="23" t="s">
        <v>1768</v>
      </c>
      <c r="O653" s="23" t="s">
        <v>11</v>
      </c>
      <c r="P653" s="23" t="s">
        <v>11</v>
      </c>
      <c r="Q653" s="22" t="s">
        <v>1539</v>
      </c>
      <c r="R653" s="22" t="s">
        <v>842</v>
      </c>
      <c r="S653" s="22" t="s">
        <v>5392</v>
      </c>
      <c r="T653" s="22" t="s">
        <v>6295</v>
      </c>
      <c r="U653" s="22" t="s">
        <v>7772</v>
      </c>
      <c r="V653" s="22" t="s">
        <v>6296</v>
      </c>
      <c r="W653" s="22" t="s">
        <v>6296</v>
      </c>
      <c r="X653" s="22" t="s">
        <v>7772</v>
      </c>
      <c r="Y653" s="22">
        <v>7</v>
      </c>
      <c r="Z653" s="22">
        <v>7</v>
      </c>
      <c r="AA653" s="22" t="s">
        <v>11</v>
      </c>
      <c r="AB653" s="22">
        <v>1</v>
      </c>
      <c r="AC653" s="22" t="s">
        <v>65</v>
      </c>
      <c r="AD653" s="22" t="s">
        <v>7759</v>
      </c>
      <c r="AE653" s="22" t="s">
        <v>1579</v>
      </c>
      <c r="AF653" s="22" t="s">
        <v>7760</v>
      </c>
      <c r="AG653" s="22" t="s">
        <v>7761</v>
      </c>
    </row>
    <row r="654" spans="1:33">
      <c r="A654" s="23" t="s">
        <v>1623</v>
      </c>
      <c r="B654" s="23" t="s">
        <v>452</v>
      </c>
      <c r="C654" s="23" t="s">
        <v>1623</v>
      </c>
      <c r="D654" s="23" t="s">
        <v>5583</v>
      </c>
      <c r="E654" s="23" t="s">
        <v>5432</v>
      </c>
      <c r="F654" s="23" t="s">
        <v>5584</v>
      </c>
      <c r="G654" s="23" t="s">
        <v>1686</v>
      </c>
      <c r="H654" s="23" t="s">
        <v>1687</v>
      </c>
      <c r="I654" s="23" t="s">
        <v>10</v>
      </c>
      <c r="J654" s="23" t="s">
        <v>1688</v>
      </c>
      <c r="K654" s="23">
        <v>0</v>
      </c>
      <c r="L654" s="23" t="s">
        <v>6210</v>
      </c>
      <c r="M654" s="23" t="s">
        <v>11</v>
      </c>
      <c r="N654" s="23" t="s">
        <v>1832</v>
      </c>
      <c r="O654" s="23" t="s">
        <v>11</v>
      </c>
      <c r="P654" s="23" t="s">
        <v>11</v>
      </c>
      <c r="Q654" s="22" t="s">
        <v>1539</v>
      </c>
      <c r="R654" s="22" t="s">
        <v>842</v>
      </c>
      <c r="S654" s="22" t="s">
        <v>5583</v>
      </c>
      <c r="T654" s="22" t="s">
        <v>6308</v>
      </c>
      <c r="U654" s="22" t="s">
        <v>5579</v>
      </c>
      <c r="V654" s="22" t="s">
        <v>6296</v>
      </c>
      <c r="W654" s="22" t="s">
        <v>5579</v>
      </c>
      <c r="X654" s="22" t="s">
        <v>6296</v>
      </c>
      <c r="Y654" s="22">
        <v>3</v>
      </c>
      <c r="Z654" s="22">
        <v>6</v>
      </c>
      <c r="AA654" s="22" t="s">
        <v>11</v>
      </c>
      <c r="AB654" s="22">
        <v>1</v>
      </c>
      <c r="AC654" s="22" t="s">
        <v>85</v>
      </c>
      <c r="AD654" s="22" t="s">
        <v>7764</v>
      </c>
      <c r="AE654" s="22" t="s">
        <v>1579</v>
      </c>
      <c r="AF654" s="22" t="s">
        <v>7760</v>
      </c>
      <c r="AG654" s="22" t="s">
        <v>7761</v>
      </c>
    </row>
    <row r="655" spans="1:33">
      <c r="A655" s="23" t="s">
        <v>1623</v>
      </c>
      <c r="B655" s="23" t="s">
        <v>5348</v>
      </c>
      <c r="C655" s="23" t="s">
        <v>1623</v>
      </c>
      <c r="D655" s="23" t="s">
        <v>1578</v>
      </c>
      <c r="E655" s="23" t="s">
        <v>11</v>
      </c>
      <c r="F655" s="23" t="s">
        <v>11</v>
      </c>
      <c r="G655" s="23" t="s">
        <v>2596</v>
      </c>
      <c r="H655" s="23" t="s">
        <v>2597</v>
      </c>
      <c r="I655" s="23" t="s">
        <v>10</v>
      </c>
      <c r="J655" s="23" t="s">
        <v>2092</v>
      </c>
      <c r="K655" s="23">
        <v>0</v>
      </c>
      <c r="L655" s="23" t="s">
        <v>11</v>
      </c>
      <c r="M655" s="23" t="s">
        <v>11</v>
      </c>
      <c r="N655" s="23" t="s">
        <v>1625</v>
      </c>
      <c r="O655" s="23" t="s">
        <v>11</v>
      </c>
      <c r="P655" s="23" t="s">
        <v>11</v>
      </c>
      <c r="Q655" s="22" t="s">
        <v>1578</v>
      </c>
      <c r="R655" s="22" t="s">
        <v>1578</v>
      </c>
      <c r="S655" s="22" t="s">
        <v>1578</v>
      </c>
      <c r="T655" s="22" t="s">
        <v>11</v>
      </c>
      <c r="U655" s="22" t="s">
        <v>11</v>
      </c>
      <c r="V655" s="22" t="s">
        <v>11</v>
      </c>
      <c r="W655" s="22" t="s">
        <v>11</v>
      </c>
      <c r="X655" s="22" t="s">
        <v>11</v>
      </c>
      <c r="Y655" s="22">
        <v>0</v>
      </c>
      <c r="Z655" s="22">
        <v>0</v>
      </c>
      <c r="AA655" s="22" t="s">
        <v>11</v>
      </c>
      <c r="AB655" s="22">
        <v>1</v>
      </c>
      <c r="AC655" s="22" t="s">
        <v>1578</v>
      </c>
      <c r="AD655" s="22" t="s">
        <v>11</v>
      </c>
      <c r="AE655" s="22" t="s">
        <v>11</v>
      </c>
      <c r="AF655" s="22" t="s">
        <v>7760</v>
      </c>
      <c r="AG655" s="22" t="s">
        <v>7779</v>
      </c>
    </row>
    <row r="656" spans="1:33">
      <c r="A656" s="23" t="s">
        <v>1623</v>
      </c>
      <c r="B656" s="23" t="s">
        <v>452</v>
      </c>
      <c r="C656" s="23" t="s">
        <v>1623</v>
      </c>
      <c r="D656" s="23" t="s">
        <v>5583</v>
      </c>
      <c r="E656" s="23" t="s">
        <v>5432</v>
      </c>
      <c r="F656" s="23" t="s">
        <v>5584</v>
      </c>
      <c r="G656" s="23" t="s">
        <v>1973</v>
      </c>
      <c r="H656" s="23" t="s">
        <v>1974</v>
      </c>
      <c r="I656" s="201" t="s">
        <v>7700</v>
      </c>
      <c r="J656" s="23" t="s">
        <v>1975</v>
      </c>
      <c r="K656" s="23">
        <v>0</v>
      </c>
      <c r="L656" s="23" t="s">
        <v>6211</v>
      </c>
      <c r="M656" s="23" t="s">
        <v>11</v>
      </c>
      <c r="N656" s="23" t="s">
        <v>1651</v>
      </c>
      <c r="O656" s="23" t="s">
        <v>11</v>
      </c>
      <c r="P656" s="23" t="s">
        <v>11</v>
      </c>
      <c r="Q656" s="22" t="s">
        <v>1539</v>
      </c>
      <c r="R656" s="22" t="s">
        <v>842</v>
      </c>
      <c r="S656" s="22" t="s">
        <v>5583</v>
      </c>
      <c r="T656" s="22" t="s">
        <v>6308</v>
      </c>
      <c r="U656" s="22" t="s">
        <v>5579</v>
      </c>
      <c r="V656" s="22" t="s">
        <v>6296</v>
      </c>
      <c r="W656" s="22" t="s">
        <v>5579</v>
      </c>
      <c r="X656" s="22" t="s">
        <v>6296</v>
      </c>
      <c r="Y656" s="22">
        <v>3</v>
      </c>
      <c r="Z656" s="22">
        <v>6</v>
      </c>
      <c r="AA656" s="22" t="s">
        <v>11</v>
      </c>
      <c r="AB656" s="22">
        <v>1</v>
      </c>
      <c r="AC656" s="22" t="s">
        <v>85</v>
      </c>
      <c r="AD656" s="22" t="s">
        <v>7764</v>
      </c>
      <c r="AE656" s="22" t="s">
        <v>1579</v>
      </c>
      <c r="AF656" s="22" t="s">
        <v>7760</v>
      </c>
      <c r="AG656" s="22" t="s">
        <v>7761</v>
      </c>
    </row>
    <row r="657" spans="1:33">
      <c r="A657" s="23" t="s">
        <v>1623</v>
      </c>
      <c r="B657" s="23" t="s">
        <v>459</v>
      </c>
      <c r="C657" s="23" t="s">
        <v>1623</v>
      </c>
      <c r="D657" s="23" t="s">
        <v>5577</v>
      </c>
      <c r="E657" s="23" t="s">
        <v>5455</v>
      </c>
      <c r="F657" s="23" t="s">
        <v>5457</v>
      </c>
      <c r="G657" s="23" t="s">
        <v>4912</v>
      </c>
      <c r="H657" s="23" t="s">
        <v>4913</v>
      </c>
      <c r="I657" s="201" t="s">
        <v>1544</v>
      </c>
      <c r="J657" s="23" t="s">
        <v>4915</v>
      </c>
      <c r="K657" s="23">
        <v>0</v>
      </c>
      <c r="L657" s="23" t="s">
        <v>6212</v>
      </c>
      <c r="M657" s="23" t="s">
        <v>11</v>
      </c>
      <c r="N657" s="23" t="s">
        <v>3123</v>
      </c>
      <c r="O657" s="23" t="s">
        <v>11</v>
      </c>
      <c r="P657" s="23" t="s">
        <v>11</v>
      </c>
      <c r="Q657" s="22" t="s">
        <v>1539</v>
      </c>
      <c r="R657" s="22" t="s">
        <v>841</v>
      </c>
      <c r="S657" s="22" t="s">
        <v>5577</v>
      </c>
      <c r="T657" s="22" t="s">
        <v>6346</v>
      </c>
      <c r="U657" s="22" t="s">
        <v>11</v>
      </c>
      <c r="V657" s="22" t="s">
        <v>6352</v>
      </c>
      <c r="W657" s="22" t="s">
        <v>6352</v>
      </c>
      <c r="X657" s="22" t="s">
        <v>11</v>
      </c>
      <c r="Y657" s="22">
        <v>6</v>
      </c>
      <c r="Z657" s="22">
        <v>6</v>
      </c>
      <c r="AA657" s="22" t="s">
        <v>11</v>
      </c>
      <c r="AB657" s="22">
        <v>1</v>
      </c>
      <c r="AC657" s="22" t="s">
        <v>77</v>
      </c>
      <c r="AD657" s="22" t="s">
        <v>7776</v>
      </c>
      <c r="AE657" s="22" t="s">
        <v>5450</v>
      </c>
      <c r="AF657" s="22" t="s">
        <v>7767</v>
      </c>
      <c r="AG657" s="22" t="s">
        <v>7767</v>
      </c>
    </row>
    <row r="658" spans="1:33">
      <c r="A658" s="23" t="s">
        <v>1623</v>
      </c>
      <c r="B658" s="23" t="s">
        <v>464</v>
      </c>
      <c r="C658" s="23" t="s">
        <v>1623</v>
      </c>
      <c r="D658" s="23" t="s">
        <v>5575</v>
      </c>
      <c r="E658" s="23" t="s">
        <v>5576</v>
      </c>
      <c r="F658" s="23" t="s">
        <v>5574</v>
      </c>
      <c r="G658" s="23" t="s">
        <v>3448</v>
      </c>
      <c r="H658" s="23" t="s">
        <v>3449</v>
      </c>
      <c r="I658" s="201" t="s">
        <v>1563</v>
      </c>
      <c r="J658" s="23" t="s">
        <v>3451</v>
      </c>
      <c r="K658" s="23">
        <v>0</v>
      </c>
      <c r="L658" s="23" t="s">
        <v>6213</v>
      </c>
      <c r="M658" s="23" t="s">
        <v>11</v>
      </c>
      <c r="N658" s="23" t="s">
        <v>1852</v>
      </c>
      <c r="O658" s="23" t="s">
        <v>11</v>
      </c>
      <c r="P658" s="23" t="s">
        <v>3451</v>
      </c>
      <c r="Q658" s="22" t="s">
        <v>1539</v>
      </c>
      <c r="R658" s="22" t="s">
        <v>841</v>
      </c>
      <c r="S658" s="22" t="s">
        <v>5575</v>
      </c>
      <c r="T658" s="22" t="s">
        <v>2490</v>
      </c>
      <c r="U658" s="22" t="s">
        <v>11</v>
      </c>
      <c r="V658" s="22" t="s">
        <v>6296</v>
      </c>
      <c r="W658" s="22" t="s">
        <v>6296</v>
      </c>
      <c r="X658" s="22" t="s">
        <v>11</v>
      </c>
      <c r="Y658" s="22">
        <v>7</v>
      </c>
      <c r="Z658" s="22">
        <v>7</v>
      </c>
      <c r="AA658" s="22" t="s">
        <v>11</v>
      </c>
      <c r="AB658" s="22">
        <v>1</v>
      </c>
      <c r="AC658" s="22" t="s">
        <v>77</v>
      </c>
      <c r="AD658" s="22" t="s">
        <v>7769</v>
      </c>
      <c r="AE658" s="22" t="s">
        <v>5450</v>
      </c>
      <c r="AF658" s="22" t="s">
        <v>7767</v>
      </c>
      <c r="AG658" s="22" t="s">
        <v>7767</v>
      </c>
    </row>
    <row r="659" spans="1:33">
      <c r="A659" s="23" t="s">
        <v>1623</v>
      </c>
      <c r="B659" s="23" t="s">
        <v>452</v>
      </c>
      <c r="C659" s="23" t="s">
        <v>1623</v>
      </c>
      <c r="D659" s="23" t="s">
        <v>6977</v>
      </c>
      <c r="E659" s="23" t="s">
        <v>5377</v>
      </c>
      <c r="F659" s="23" t="s">
        <v>5543</v>
      </c>
      <c r="G659" s="23" t="s">
        <v>3303</v>
      </c>
      <c r="H659" s="23" t="s">
        <v>3304</v>
      </c>
      <c r="I659" s="23" t="s">
        <v>16</v>
      </c>
      <c r="J659" s="23" t="s">
        <v>3305</v>
      </c>
      <c r="K659" s="23">
        <v>0</v>
      </c>
      <c r="L659" s="23" t="s">
        <v>6214</v>
      </c>
      <c r="M659" s="23" t="s">
        <v>11</v>
      </c>
      <c r="N659" s="23" t="s">
        <v>1891</v>
      </c>
      <c r="O659" s="23" t="s">
        <v>11</v>
      </c>
      <c r="P659" s="23" t="s">
        <v>11</v>
      </c>
      <c r="Q659" s="22" t="s">
        <v>1539</v>
      </c>
      <c r="R659" s="22" t="s">
        <v>842</v>
      </c>
      <c r="S659" s="22" t="s">
        <v>6977</v>
      </c>
      <c r="T659" s="22" t="s">
        <v>6346</v>
      </c>
      <c r="U659" s="22" t="s">
        <v>6295</v>
      </c>
      <c r="V659" s="22" t="s">
        <v>6296</v>
      </c>
      <c r="W659" s="22" t="s">
        <v>6295</v>
      </c>
      <c r="X659" s="22" t="s">
        <v>6296</v>
      </c>
      <c r="Y659" s="22">
        <v>3</v>
      </c>
      <c r="Z659" s="22">
        <v>6</v>
      </c>
      <c r="AA659" s="22" t="s">
        <v>11</v>
      </c>
      <c r="AB659" s="22">
        <v>1</v>
      </c>
      <c r="AC659" s="22" t="s">
        <v>85</v>
      </c>
      <c r="AD659" s="22" t="s">
        <v>7759</v>
      </c>
      <c r="AE659" s="22" t="s">
        <v>1579</v>
      </c>
      <c r="AF659" s="22" t="s">
        <v>7760</v>
      </c>
      <c r="AG659" s="22" t="s">
        <v>7761</v>
      </c>
    </row>
    <row r="660" spans="1:33">
      <c r="A660" s="23" t="s">
        <v>1623</v>
      </c>
      <c r="B660" s="23" t="s">
        <v>5348</v>
      </c>
      <c r="C660" s="23" t="s">
        <v>1623</v>
      </c>
      <c r="D660" s="23" t="s">
        <v>1578</v>
      </c>
      <c r="E660" s="23" t="s">
        <v>11</v>
      </c>
      <c r="F660" s="23" t="s">
        <v>11</v>
      </c>
      <c r="G660" s="23" t="s">
        <v>3831</v>
      </c>
      <c r="H660" s="23" t="s">
        <v>3832</v>
      </c>
      <c r="I660" s="23" t="s">
        <v>1544</v>
      </c>
      <c r="J660" s="23" t="s">
        <v>3834</v>
      </c>
      <c r="K660" s="23">
        <v>0</v>
      </c>
      <c r="L660" s="23" t="s">
        <v>11</v>
      </c>
      <c r="M660" s="23" t="s">
        <v>11</v>
      </c>
      <c r="N660" s="23" t="s">
        <v>1858</v>
      </c>
      <c r="O660" s="23" t="s">
        <v>11</v>
      </c>
      <c r="P660" s="23" t="s">
        <v>11</v>
      </c>
      <c r="Q660" s="22" t="s">
        <v>1578</v>
      </c>
      <c r="R660" s="22" t="s">
        <v>1578</v>
      </c>
      <c r="S660" s="22" t="s">
        <v>1578</v>
      </c>
      <c r="T660" s="22" t="s">
        <v>11</v>
      </c>
      <c r="U660" s="22" t="s">
        <v>11</v>
      </c>
      <c r="V660" s="22" t="s">
        <v>11</v>
      </c>
      <c r="W660" s="22" t="s">
        <v>11</v>
      </c>
      <c r="X660" s="22" t="s">
        <v>11</v>
      </c>
      <c r="Y660" s="22">
        <v>0</v>
      </c>
      <c r="Z660" s="22">
        <v>0</v>
      </c>
      <c r="AA660" s="22" t="s">
        <v>11</v>
      </c>
      <c r="AB660" s="22">
        <v>1</v>
      </c>
      <c r="AC660" s="22" t="s">
        <v>1578</v>
      </c>
      <c r="AD660" s="22" t="s">
        <v>11</v>
      </c>
      <c r="AE660" s="22" t="s">
        <v>11</v>
      </c>
      <c r="AF660" s="22" t="s">
        <v>7767</v>
      </c>
      <c r="AG660" s="22" t="s">
        <v>7767</v>
      </c>
    </row>
    <row r="661" spans="1:33">
      <c r="A661" s="23" t="s">
        <v>1623</v>
      </c>
      <c r="B661" s="23" t="s">
        <v>452</v>
      </c>
      <c r="C661" s="23" t="s">
        <v>1623</v>
      </c>
      <c r="D661" s="23" t="s">
        <v>5583</v>
      </c>
      <c r="E661" s="23" t="s">
        <v>5432</v>
      </c>
      <c r="F661" s="23" t="s">
        <v>5584</v>
      </c>
      <c r="G661" s="23" t="s">
        <v>2981</v>
      </c>
      <c r="H661" s="23" t="s">
        <v>2982</v>
      </c>
      <c r="I661" s="23" t="s">
        <v>14</v>
      </c>
      <c r="J661" s="23" t="s">
        <v>2983</v>
      </c>
      <c r="K661" s="23">
        <v>0</v>
      </c>
      <c r="L661" s="23" t="s">
        <v>7063</v>
      </c>
      <c r="M661" s="23" t="s">
        <v>11</v>
      </c>
      <c r="N661" s="23" t="s">
        <v>2769</v>
      </c>
      <c r="O661" s="23" t="s">
        <v>11</v>
      </c>
      <c r="P661" s="23" t="s">
        <v>11</v>
      </c>
      <c r="Q661" s="22" t="s">
        <v>1539</v>
      </c>
      <c r="R661" s="22" t="s">
        <v>842</v>
      </c>
      <c r="S661" s="22" t="s">
        <v>5583</v>
      </c>
      <c r="T661" s="22" t="s">
        <v>6308</v>
      </c>
      <c r="U661" s="22" t="s">
        <v>5579</v>
      </c>
      <c r="V661" s="22" t="s">
        <v>6296</v>
      </c>
      <c r="W661" s="22" t="s">
        <v>5579</v>
      </c>
      <c r="X661" s="22" t="s">
        <v>6296</v>
      </c>
      <c r="Y661" s="22">
        <v>3</v>
      </c>
      <c r="Z661" s="22">
        <v>6</v>
      </c>
      <c r="AA661" s="22" t="s">
        <v>11</v>
      </c>
      <c r="AB661" s="22">
        <v>1</v>
      </c>
      <c r="AC661" s="22" t="s">
        <v>85</v>
      </c>
      <c r="AD661" s="22" t="s">
        <v>7764</v>
      </c>
      <c r="AE661" s="22" t="s">
        <v>1579</v>
      </c>
      <c r="AF661" s="22" t="s">
        <v>7760</v>
      </c>
      <c r="AG661" s="22" t="s">
        <v>7761</v>
      </c>
    </row>
    <row r="662" spans="1:33">
      <c r="A662" s="23" t="s">
        <v>1623</v>
      </c>
      <c r="B662" s="23" t="s">
        <v>452</v>
      </c>
      <c r="C662" s="23" t="s">
        <v>1623</v>
      </c>
      <c r="D662" s="23" t="s">
        <v>5583</v>
      </c>
      <c r="E662" s="23" t="s">
        <v>5432</v>
      </c>
      <c r="F662" s="23" t="s">
        <v>5584</v>
      </c>
      <c r="G662" s="23" t="s">
        <v>2766</v>
      </c>
      <c r="H662" s="23" t="s">
        <v>2767</v>
      </c>
      <c r="I662" s="205" t="s">
        <v>14</v>
      </c>
      <c r="J662" s="23" t="s">
        <v>2768</v>
      </c>
      <c r="K662" s="23">
        <v>0</v>
      </c>
      <c r="L662" s="23" t="s">
        <v>7090</v>
      </c>
      <c r="M662" s="23" t="s">
        <v>11</v>
      </c>
      <c r="N662" s="23" t="s">
        <v>2769</v>
      </c>
      <c r="O662" s="23" t="s">
        <v>11</v>
      </c>
      <c r="P662" s="23" t="s">
        <v>11</v>
      </c>
      <c r="Q662" s="22" t="s">
        <v>1539</v>
      </c>
      <c r="R662" s="22" t="s">
        <v>842</v>
      </c>
      <c r="S662" s="22" t="s">
        <v>5583</v>
      </c>
      <c r="T662" s="22" t="s">
        <v>6308</v>
      </c>
      <c r="U662" s="22" t="s">
        <v>5579</v>
      </c>
      <c r="V662" s="22" t="s">
        <v>6296</v>
      </c>
      <c r="W662" s="22" t="s">
        <v>5579</v>
      </c>
      <c r="X662" s="22" t="s">
        <v>6296</v>
      </c>
      <c r="Y662" s="22">
        <v>3</v>
      </c>
      <c r="Z662" s="22">
        <v>6</v>
      </c>
      <c r="AA662" s="22" t="s">
        <v>11</v>
      </c>
      <c r="AB662" s="22">
        <v>1</v>
      </c>
      <c r="AC662" s="22" t="s">
        <v>85</v>
      </c>
      <c r="AD662" s="22" t="s">
        <v>7764</v>
      </c>
      <c r="AE662" s="22" t="s">
        <v>1579</v>
      </c>
      <c r="AF662" s="22" t="s">
        <v>7760</v>
      </c>
      <c r="AG662" s="22" t="s">
        <v>7761</v>
      </c>
    </row>
    <row r="663" spans="1:33">
      <c r="A663" s="23" t="s">
        <v>1623</v>
      </c>
      <c r="B663" s="23" t="s">
        <v>452</v>
      </c>
      <c r="C663" s="23" t="s">
        <v>1623</v>
      </c>
      <c r="D663" s="23" t="s">
        <v>5504</v>
      </c>
      <c r="E663" s="23" t="s">
        <v>5377</v>
      </c>
      <c r="F663" s="23" t="s">
        <v>5505</v>
      </c>
      <c r="G663" s="23" t="s">
        <v>2721</v>
      </c>
      <c r="H663" s="23" t="s">
        <v>2722</v>
      </c>
      <c r="I663" s="23" t="s">
        <v>10</v>
      </c>
      <c r="J663" s="23" t="s">
        <v>2724</v>
      </c>
      <c r="K663" s="23">
        <v>0</v>
      </c>
      <c r="L663" s="23" t="s">
        <v>6990</v>
      </c>
      <c r="M663" s="23" t="s">
        <v>11</v>
      </c>
      <c r="N663" s="23" t="s">
        <v>1625</v>
      </c>
      <c r="O663" s="23" t="s">
        <v>11</v>
      </c>
      <c r="P663" s="23" t="s">
        <v>11</v>
      </c>
      <c r="Q663" s="22" t="s">
        <v>1539</v>
      </c>
      <c r="R663" s="22" t="s">
        <v>842</v>
      </c>
      <c r="S663" s="22" t="s">
        <v>5504</v>
      </c>
      <c r="T663" s="22" t="s">
        <v>5579</v>
      </c>
      <c r="U663" s="22" t="s">
        <v>6346</v>
      </c>
      <c r="V663" s="22" t="s">
        <v>6296</v>
      </c>
      <c r="W663" s="22" t="s">
        <v>6296</v>
      </c>
      <c r="X663" s="22" t="s">
        <v>6346</v>
      </c>
      <c r="Y663" s="22">
        <v>7</v>
      </c>
      <c r="Z663" s="22">
        <v>7</v>
      </c>
      <c r="AA663" s="22" t="s">
        <v>11</v>
      </c>
      <c r="AB663" s="22">
        <v>1</v>
      </c>
      <c r="AC663" s="22" t="s">
        <v>82</v>
      </c>
      <c r="AD663" s="22" t="s">
        <v>7759</v>
      </c>
      <c r="AE663" s="22" t="s">
        <v>1579</v>
      </c>
      <c r="AF663" s="22" t="s">
        <v>7760</v>
      </c>
      <c r="AG663" s="22" t="s">
        <v>7761</v>
      </c>
    </row>
    <row r="664" spans="1:33">
      <c r="A664" s="23" t="s">
        <v>1623</v>
      </c>
      <c r="B664" s="23" t="s">
        <v>461</v>
      </c>
      <c r="C664" s="23" t="s">
        <v>1623</v>
      </c>
      <c r="D664" s="23" t="s">
        <v>6943</v>
      </c>
      <c r="E664" s="23" t="s">
        <v>5491</v>
      </c>
      <c r="F664" s="23" t="s">
        <v>7658</v>
      </c>
      <c r="G664" s="23" t="s">
        <v>2467</v>
      </c>
      <c r="H664" s="23" t="s">
        <v>2468</v>
      </c>
      <c r="I664" s="23" t="s">
        <v>10</v>
      </c>
      <c r="J664" s="23" t="s">
        <v>2469</v>
      </c>
      <c r="K664" s="23">
        <v>0</v>
      </c>
      <c r="L664" s="23" t="s">
        <v>6215</v>
      </c>
      <c r="M664" s="23" t="s">
        <v>11</v>
      </c>
      <c r="N664" s="23" t="s">
        <v>1633</v>
      </c>
      <c r="O664" s="23" t="s">
        <v>11</v>
      </c>
      <c r="P664" s="23" t="s">
        <v>11</v>
      </c>
      <c r="Q664" s="22" t="s">
        <v>1539</v>
      </c>
      <c r="R664" s="22" t="s">
        <v>842</v>
      </c>
      <c r="S664" s="22" t="s">
        <v>6943</v>
      </c>
      <c r="T664" s="22" t="s">
        <v>6346</v>
      </c>
      <c r="U664" s="22" t="s">
        <v>6308</v>
      </c>
      <c r="V664" s="22" t="s">
        <v>6296</v>
      </c>
      <c r="W664" s="22" t="s">
        <v>6308</v>
      </c>
      <c r="X664" s="22" t="s">
        <v>6296</v>
      </c>
      <c r="Y664" s="22">
        <v>3</v>
      </c>
      <c r="Z664" s="22">
        <v>6</v>
      </c>
      <c r="AA664" s="22" t="s">
        <v>11</v>
      </c>
      <c r="AB664" s="22">
        <v>1</v>
      </c>
      <c r="AC664" s="22" t="s">
        <v>85</v>
      </c>
      <c r="AD664" s="22" t="s">
        <v>7766</v>
      </c>
      <c r="AE664" s="22" t="s">
        <v>5353</v>
      </c>
      <c r="AF664" s="22" t="s">
        <v>7760</v>
      </c>
      <c r="AG664" s="22" t="s">
        <v>7771</v>
      </c>
    </row>
    <row r="665" spans="1:33">
      <c r="A665" s="23" t="s">
        <v>1623</v>
      </c>
      <c r="B665" s="23" t="s">
        <v>464</v>
      </c>
      <c r="C665" s="23" t="s">
        <v>1623</v>
      </c>
      <c r="D665" s="23" t="s">
        <v>5573</v>
      </c>
      <c r="E665" s="23" t="s">
        <v>5449</v>
      </c>
      <c r="F665" s="23" t="s">
        <v>5574</v>
      </c>
      <c r="G665" s="23" t="s">
        <v>2383</v>
      </c>
      <c r="H665" s="23" t="s">
        <v>2384</v>
      </c>
      <c r="I665" s="23" t="s">
        <v>1544</v>
      </c>
      <c r="J665" s="23" t="s">
        <v>2386</v>
      </c>
      <c r="K665" s="23">
        <v>0</v>
      </c>
      <c r="L665" s="23" t="s">
        <v>6216</v>
      </c>
      <c r="M665" s="23" t="s">
        <v>11</v>
      </c>
      <c r="N665" s="23" t="s">
        <v>1858</v>
      </c>
      <c r="O665" s="23" t="s">
        <v>11</v>
      </c>
      <c r="P665" s="23" t="s">
        <v>11</v>
      </c>
      <c r="Q665" s="22" t="s">
        <v>1539</v>
      </c>
      <c r="R665" s="22" t="s">
        <v>841</v>
      </c>
      <c r="S665" s="22" t="s">
        <v>5573</v>
      </c>
      <c r="T665" s="22" t="s">
        <v>2490</v>
      </c>
      <c r="U665" s="22" t="s">
        <v>11</v>
      </c>
      <c r="V665" s="22" t="s">
        <v>6296</v>
      </c>
      <c r="W665" s="22" t="s">
        <v>6296</v>
      </c>
      <c r="X665" s="22" t="s">
        <v>11</v>
      </c>
      <c r="Y665" s="22">
        <v>7</v>
      </c>
      <c r="Z665" s="22">
        <v>7</v>
      </c>
      <c r="AA665" s="22" t="s">
        <v>11</v>
      </c>
      <c r="AB665" s="22">
        <v>1</v>
      </c>
      <c r="AC665" s="22" t="s">
        <v>77</v>
      </c>
      <c r="AD665" s="22" t="s">
        <v>7764</v>
      </c>
      <c r="AE665" s="22" t="s">
        <v>5450</v>
      </c>
      <c r="AF665" s="22" t="s">
        <v>7767</v>
      </c>
      <c r="AG665" s="22" t="s">
        <v>7767</v>
      </c>
    </row>
    <row r="666" spans="1:33">
      <c r="A666" s="23" t="s">
        <v>1623</v>
      </c>
      <c r="B666" s="23" t="s">
        <v>459</v>
      </c>
      <c r="C666" s="23" t="s">
        <v>1623</v>
      </c>
      <c r="D666" s="23" t="s">
        <v>5577</v>
      </c>
      <c r="E666" s="23" t="s">
        <v>5455</v>
      </c>
      <c r="F666" s="23" t="s">
        <v>5457</v>
      </c>
      <c r="G666" s="23" t="s">
        <v>4758</v>
      </c>
      <c r="H666" s="23" t="s">
        <v>4759</v>
      </c>
      <c r="I666" s="23" t="s">
        <v>1544</v>
      </c>
      <c r="J666" s="23" t="s">
        <v>4761</v>
      </c>
      <c r="K666" s="23">
        <v>0</v>
      </c>
      <c r="L666" s="23" t="s">
        <v>6217</v>
      </c>
      <c r="M666" s="23" t="s">
        <v>11</v>
      </c>
      <c r="N666" s="23" t="s">
        <v>4647</v>
      </c>
      <c r="O666" s="23" t="s">
        <v>4761</v>
      </c>
      <c r="P666" s="23" t="s">
        <v>11</v>
      </c>
      <c r="Q666" s="22" t="s">
        <v>1539</v>
      </c>
      <c r="R666" s="22" t="s">
        <v>841</v>
      </c>
      <c r="S666" s="22" t="s">
        <v>5577</v>
      </c>
      <c r="T666" s="22" t="s">
        <v>6346</v>
      </c>
      <c r="U666" s="22" t="s">
        <v>11</v>
      </c>
      <c r="V666" s="22" t="s">
        <v>6352</v>
      </c>
      <c r="W666" s="22" t="s">
        <v>6352</v>
      </c>
      <c r="X666" s="22" t="s">
        <v>11</v>
      </c>
      <c r="Y666" s="22">
        <v>6</v>
      </c>
      <c r="Z666" s="22">
        <v>6</v>
      </c>
      <c r="AA666" s="22" t="s">
        <v>11</v>
      </c>
      <c r="AB666" s="22">
        <v>1</v>
      </c>
      <c r="AC666" s="22" t="s">
        <v>77</v>
      </c>
      <c r="AD666" s="22" t="s">
        <v>7776</v>
      </c>
      <c r="AE666" s="22" t="s">
        <v>5450</v>
      </c>
      <c r="AF666" s="22" t="s">
        <v>7767</v>
      </c>
      <c r="AG666" s="22" t="s">
        <v>7767</v>
      </c>
    </row>
    <row r="667" spans="1:33">
      <c r="A667" s="23" t="s">
        <v>1623</v>
      </c>
      <c r="B667" s="23" t="s">
        <v>452</v>
      </c>
      <c r="C667" s="23" t="s">
        <v>1623</v>
      </c>
      <c r="D667" s="23" t="s">
        <v>5583</v>
      </c>
      <c r="E667" s="23" t="s">
        <v>5432</v>
      </c>
      <c r="F667" s="23" t="s">
        <v>5584</v>
      </c>
      <c r="G667" s="23" t="s">
        <v>3846</v>
      </c>
      <c r="H667" s="23" t="s">
        <v>3847</v>
      </c>
      <c r="I667" s="23" t="s">
        <v>1562</v>
      </c>
      <c r="J667" s="23" t="s">
        <v>3849</v>
      </c>
      <c r="K667" s="23">
        <v>0</v>
      </c>
      <c r="L667" s="23" t="s">
        <v>6218</v>
      </c>
      <c r="M667" s="23" t="s">
        <v>11</v>
      </c>
      <c r="N667" s="23" t="s">
        <v>2306</v>
      </c>
      <c r="O667" s="23" t="s">
        <v>3850</v>
      </c>
      <c r="P667" s="23" t="s">
        <v>3849</v>
      </c>
      <c r="Q667" s="22" t="s">
        <v>1539</v>
      </c>
      <c r="R667" s="22" t="s">
        <v>842</v>
      </c>
      <c r="S667" s="22" t="s">
        <v>5583</v>
      </c>
      <c r="T667" s="22" t="s">
        <v>6308</v>
      </c>
      <c r="U667" s="22" t="s">
        <v>5579</v>
      </c>
      <c r="V667" s="22" t="s">
        <v>6296</v>
      </c>
      <c r="W667" s="22" t="s">
        <v>5579</v>
      </c>
      <c r="X667" s="22" t="s">
        <v>6296</v>
      </c>
      <c r="Y667" s="22">
        <v>3</v>
      </c>
      <c r="Z667" s="22">
        <v>6</v>
      </c>
      <c r="AA667" s="22" t="s">
        <v>11</v>
      </c>
      <c r="AB667" s="22">
        <v>1</v>
      </c>
      <c r="AC667" s="22" t="s">
        <v>85</v>
      </c>
      <c r="AD667" s="22" t="s">
        <v>7764</v>
      </c>
      <c r="AE667" s="22" t="s">
        <v>1579</v>
      </c>
      <c r="AF667" s="22" t="s">
        <v>7767</v>
      </c>
      <c r="AG667" s="22" t="s">
        <v>7767</v>
      </c>
    </row>
    <row r="668" spans="1:33">
      <c r="A668" s="23" t="s">
        <v>1623</v>
      </c>
      <c r="B668" s="23" t="s">
        <v>452</v>
      </c>
      <c r="C668" s="23" t="s">
        <v>1623</v>
      </c>
      <c r="D668" s="23" t="s">
        <v>5392</v>
      </c>
      <c r="E668" s="23" t="s">
        <v>5377</v>
      </c>
      <c r="F668" s="23" t="s">
        <v>5390</v>
      </c>
      <c r="G668" s="23" t="s">
        <v>2692</v>
      </c>
      <c r="H668" s="23" t="s">
        <v>2693</v>
      </c>
      <c r="I668" s="23" t="s">
        <v>14</v>
      </c>
      <c r="J668" s="23" t="s">
        <v>2695</v>
      </c>
      <c r="K668" s="23">
        <v>0</v>
      </c>
      <c r="L668" s="23" t="s">
        <v>7025</v>
      </c>
      <c r="M668" s="23" t="s">
        <v>11</v>
      </c>
      <c r="N668" s="23" t="s">
        <v>2697</v>
      </c>
      <c r="O668" s="23" t="s">
        <v>2696</v>
      </c>
      <c r="P668" s="23" t="s">
        <v>2695</v>
      </c>
      <c r="Q668" s="22" t="s">
        <v>1539</v>
      </c>
      <c r="R668" s="22" t="s">
        <v>842</v>
      </c>
      <c r="S668" s="22" t="s">
        <v>5392</v>
      </c>
      <c r="T668" s="22" t="s">
        <v>6295</v>
      </c>
      <c r="U668" s="22" t="s">
        <v>7772</v>
      </c>
      <c r="V668" s="22" t="s">
        <v>6296</v>
      </c>
      <c r="W668" s="22" t="s">
        <v>6296</v>
      </c>
      <c r="X668" s="22" t="s">
        <v>7772</v>
      </c>
      <c r="Y668" s="22">
        <v>7</v>
      </c>
      <c r="Z668" s="22">
        <v>7</v>
      </c>
      <c r="AA668" s="22" t="s">
        <v>11</v>
      </c>
      <c r="AB668" s="22">
        <v>1</v>
      </c>
      <c r="AC668" s="22" t="s">
        <v>65</v>
      </c>
      <c r="AD668" s="22" t="s">
        <v>7759</v>
      </c>
      <c r="AE668" s="22" t="s">
        <v>1579</v>
      </c>
      <c r="AF668" s="22" t="s">
        <v>7760</v>
      </c>
      <c r="AG668" s="22" t="s">
        <v>7761</v>
      </c>
    </row>
    <row r="669" spans="1:33">
      <c r="A669" s="23" t="s">
        <v>1623</v>
      </c>
      <c r="B669" s="23" t="s">
        <v>452</v>
      </c>
      <c r="C669" s="23" t="s">
        <v>1623</v>
      </c>
      <c r="D669" s="23" t="s">
        <v>6934</v>
      </c>
      <c r="E669" s="23" t="s">
        <v>5556</v>
      </c>
      <c r="F669" s="23" t="s">
        <v>5488</v>
      </c>
      <c r="G669" s="23" t="s">
        <v>2890</v>
      </c>
      <c r="H669" s="23" t="s">
        <v>2891</v>
      </c>
      <c r="I669" s="23" t="s">
        <v>10</v>
      </c>
      <c r="J669" s="23" t="s">
        <v>2893</v>
      </c>
      <c r="K669" s="23">
        <v>0</v>
      </c>
      <c r="L669" s="23" t="s">
        <v>6219</v>
      </c>
      <c r="M669" s="23" t="s">
        <v>11</v>
      </c>
      <c r="N669" s="23" t="s">
        <v>1891</v>
      </c>
      <c r="O669" s="23" t="s">
        <v>11</v>
      </c>
      <c r="P669" s="23" t="s">
        <v>11</v>
      </c>
      <c r="Q669" s="22" t="s">
        <v>1539</v>
      </c>
      <c r="R669" s="22" t="s">
        <v>842</v>
      </c>
      <c r="S669" s="22" t="s">
        <v>6934</v>
      </c>
      <c r="T669" s="22" t="s">
        <v>6346</v>
      </c>
      <c r="U669" s="22" t="s">
        <v>5579</v>
      </c>
      <c r="V669" s="22" t="s">
        <v>6296</v>
      </c>
      <c r="W669" s="22" t="s">
        <v>5579</v>
      </c>
      <c r="X669" s="22" t="s">
        <v>6296</v>
      </c>
      <c r="Y669" s="22">
        <v>3</v>
      </c>
      <c r="Z669" s="22">
        <v>6</v>
      </c>
      <c r="AA669" s="22" t="s">
        <v>11</v>
      </c>
      <c r="AB669" s="22">
        <v>1</v>
      </c>
      <c r="AC669" s="22" t="s">
        <v>85</v>
      </c>
      <c r="AD669" s="22" t="s">
        <v>7769</v>
      </c>
      <c r="AE669" s="22" t="s">
        <v>1579</v>
      </c>
      <c r="AF669" s="22" t="s">
        <v>7760</v>
      </c>
      <c r="AG669" s="22" t="s">
        <v>7761</v>
      </c>
    </row>
    <row r="670" spans="1:33">
      <c r="A670" s="23" t="s">
        <v>1623</v>
      </c>
      <c r="B670" s="23" t="s">
        <v>452</v>
      </c>
      <c r="C670" s="23" t="s">
        <v>1623</v>
      </c>
      <c r="D670" s="23" t="s">
        <v>6940</v>
      </c>
      <c r="E670" s="23" t="s">
        <v>5377</v>
      </c>
      <c r="F670" s="23" t="s">
        <v>5543</v>
      </c>
      <c r="G670" s="23" t="s">
        <v>2199</v>
      </c>
      <c r="H670" s="23" t="s">
        <v>2200</v>
      </c>
      <c r="I670" s="201" t="s">
        <v>10</v>
      </c>
      <c r="J670" s="23" t="s">
        <v>2202</v>
      </c>
      <c r="K670" s="23">
        <v>0</v>
      </c>
      <c r="L670" s="23" t="s">
        <v>6220</v>
      </c>
      <c r="M670" s="23" t="s">
        <v>11</v>
      </c>
      <c r="N670" s="23" t="s">
        <v>2203</v>
      </c>
      <c r="O670" s="23" t="s">
        <v>11</v>
      </c>
      <c r="P670" s="23" t="s">
        <v>11</v>
      </c>
      <c r="Q670" s="22" t="s">
        <v>1539</v>
      </c>
      <c r="R670" s="22" t="s">
        <v>842</v>
      </c>
      <c r="S670" s="22" t="s">
        <v>6940</v>
      </c>
      <c r="T670" s="22" t="s">
        <v>6346</v>
      </c>
      <c r="U670" s="22" t="s">
        <v>6295</v>
      </c>
      <c r="V670" s="22" t="s">
        <v>6296</v>
      </c>
      <c r="W670" s="22" t="s">
        <v>6295</v>
      </c>
      <c r="X670" s="22" t="s">
        <v>6296</v>
      </c>
      <c r="Y670" s="22">
        <v>3</v>
      </c>
      <c r="Z670" s="22">
        <v>6</v>
      </c>
      <c r="AA670" s="22" t="s">
        <v>11</v>
      </c>
      <c r="AB670" s="22">
        <v>1</v>
      </c>
      <c r="AC670" s="22" t="s">
        <v>83</v>
      </c>
      <c r="AD670" s="22" t="s">
        <v>7759</v>
      </c>
      <c r="AE670" s="22" t="s">
        <v>1579</v>
      </c>
      <c r="AF670" s="22" t="s">
        <v>7760</v>
      </c>
      <c r="AG670" s="22" t="s">
        <v>7761</v>
      </c>
    </row>
    <row r="671" spans="1:33">
      <c r="A671" s="23" t="s">
        <v>1623</v>
      </c>
      <c r="B671" s="23" t="s">
        <v>459</v>
      </c>
      <c r="C671" s="23" t="s">
        <v>1623</v>
      </c>
      <c r="D671" s="23" t="s">
        <v>5577</v>
      </c>
      <c r="E671" s="23" t="s">
        <v>5455</v>
      </c>
      <c r="F671" s="23" t="s">
        <v>5457</v>
      </c>
      <c r="G671" s="23" t="s">
        <v>3550</v>
      </c>
      <c r="H671" s="23" t="s">
        <v>3551</v>
      </c>
      <c r="I671" s="201" t="s">
        <v>7698</v>
      </c>
      <c r="J671" s="23" t="s">
        <v>3553</v>
      </c>
      <c r="K671" s="23">
        <v>0</v>
      </c>
      <c r="L671" s="23" t="s">
        <v>6221</v>
      </c>
      <c r="M671" s="23" t="s">
        <v>11</v>
      </c>
      <c r="N671" s="23" t="s">
        <v>1858</v>
      </c>
      <c r="O671" s="23" t="s">
        <v>11</v>
      </c>
      <c r="P671" s="23" t="s">
        <v>11</v>
      </c>
      <c r="Q671" s="22" t="s">
        <v>1539</v>
      </c>
      <c r="R671" s="22" t="s">
        <v>841</v>
      </c>
      <c r="S671" s="22" t="s">
        <v>5577</v>
      </c>
      <c r="T671" s="22" t="s">
        <v>6346</v>
      </c>
      <c r="U671" s="22" t="s">
        <v>11</v>
      </c>
      <c r="V671" s="22" t="s">
        <v>6352</v>
      </c>
      <c r="W671" s="22" t="s">
        <v>6352</v>
      </c>
      <c r="X671" s="22" t="s">
        <v>11</v>
      </c>
      <c r="Y671" s="22">
        <v>6</v>
      </c>
      <c r="Z671" s="22">
        <v>6</v>
      </c>
      <c r="AA671" s="22" t="s">
        <v>11</v>
      </c>
      <c r="AB671" s="22">
        <v>1</v>
      </c>
      <c r="AC671" s="22" t="s">
        <v>77</v>
      </c>
      <c r="AD671" s="22" t="s">
        <v>7776</v>
      </c>
      <c r="AE671" s="22" t="s">
        <v>5450</v>
      </c>
      <c r="AF671" s="22" t="s">
        <v>7767</v>
      </c>
      <c r="AG671" s="22" t="s">
        <v>7767</v>
      </c>
    </row>
    <row r="672" spans="1:33">
      <c r="A672" s="23" t="s">
        <v>1623</v>
      </c>
      <c r="B672" s="23" t="s">
        <v>459</v>
      </c>
      <c r="C672" s="23" t="s">
        <v>1623</v>
      </c>
      <c r="D672" s="23" t="s">
        <v>5577</v>
      </c>
      <c r="E672" s="23" t="s">
        <v>5455</v>
      </c>
      <c r="F672" s="23" t="s">
        <v>5457</v>
      </c>
      <c r="G672" s="23" t="s">
        <v>4641</v>
      </c>
      <c r="H672" s="23" t="s">
        <v>4642</v>
      </c>
      <c r="I672" s="23" t="s">
        <v>1563</v>
      </c>
      <c r="J672" s="23" t="s">
        <v>4644</v>
      </c>
      <c r="K672" s="23">
        <v>0</v>
      </c>
      <c r="L672" s="23" t="s">
        <v>6222</v>
      </c>
      <c r="M672" s="23" t="s">
        <v>11</v>
      </c>
      <c r="N672" s="23" t="s">
        <v>1985</v>
      </c>
      <c r="O672" s="23" t="s">
        <v>11</v>
      </c>
      <c r="P672" s="23" t="s">
        <v>11</v>
      </c>
      <c r="Q672" s="22" t="s">
        <v>1539</v>
      </c>
      <c r="R672" s="22" t="s">
        <v>841</v>
      </c>
      <c r="S672" s="22" t="s">
        <v>5577</v>
      </c>
      <c r="T672" s="22" t="s">
        <v>6346</v>
      </c>
      <c r="U672" s="22" t="s">
        <v>11</v>
      </c>
      <c r="V672" s="22" t="s">
        <v>6352</v>
      </c>
      <c r="W672" s="22" t="s">
        <v>6352</v>
      </c>
      <c r="X672" s="22" t="s">
        <v>11</v>
      </c>
      <c r="Y672" s="22">
        <v>6</v>
      </c>
      <c r="Z672" s="22">
        <v>6</v>
      </c>
      <c r="AA672" s="22" t="s">
        <v>11</v>
      </c>
      <c r="AB672" s="22">
        <v>1</v>
      </c>
      <c r="AC672" s="22" t="s">
        <v>77</v>
      </c>
      <c r="AD672" s="22" t="s">
        <v>7776</v>
      </c>
      <c r="AE672" s="22" t="s">
        <v>5450</v>
      </c>
      <c r="AF672" s="22" t="s">
        <v>7767</v>
      </c>
      <c r="AG672" s="22" t="s">
        <v>7767</v>
      </c>
    </row>
    <row r="673" spans="1:33">
      <c r="A673" s="23" t="s">
        <v>1623</v>
      </c>
      <c r="B673" s="23" t="s">
        <v>459</v>
      </c>
      <c r="C673" s="23" t="s">
        <v>1623</v>
      </c>
      <c r="D673" s="23" t="s">
        <v>5577</v>
      </c>
      <c r="E673" s="23" t="s">
        <v>5455</v>
      </c>
      <c r="F673" s="23" t="s">
        <v>5457</v>
      </c>
      <c r="G673" s="23" t="s">
        <v>4657</v>
      </c>
      <c r="H673" s="23" t="s">
        <v>4658</v>
      </c>
      <c r="I673" s="23" t="s">
        <v>1563</v>
      </c>
      <c r="J673" s="23" t="s">
        <v>4644</v>
      </c>
      <c r="K673" s="23">
        <v>0</v>
      </c>
      <c r="L673" s="23" t="s">
        <v>6223</v>
      </c>
      <c r="M673" s="23" t="s">
        <v>11</v>
      </c>
      <c r="N673" s="23" t="s">
        <v>1985</v>
      </c>
      <c r="O673" s="23" t="s">
        <v>11</v>
      </c>
      <c r="P673" s="23" t="s">
        <v>11</v>
      </c>
      <c r="Q673" s="22" t="s">
        <v>1539</v>
      </c>
      <c r="R673" s="22" t="s">
        <v>841</v>
      </c>
      <c r="S673" s="22" t="s">
        <v>5577</v>
      </c>
      <c r="T673" s="22" t="s">
        <v>6346</v>
      </c>
      <c r="U673" s="22" t="s">
        <v>11</v>
      </c>
      <c r="V673" s="22" t="s">
        <v>6352</v>
      </c>
      <c r="W673" s="22" t="s">
        <v>6352</v>
      </c>
      <c r="X673" s="22" t="s">
        <v>11</v>
      </c>
      <c r="Y673" s="22">
        <v>6</v>
      </c>
      <c r="Z673" s="22">
        <v>6</v>
      </c>
      <c r="AA673" s="22" t="s">
        <v>11</v>
      </c>
      <c r="AB673" s="22">
        <v>1</v>
      </c>
      <c r="AC673" s="22" t="s">
        <v>77</v>
      </c>
      <c r="AD673" s="22" t="s">
        <v>7776</v>
      </c>
      <c r="AE673" s="22" t="s">
        <v>5450</v>
      </c>
      <c r="AF673" s="22" t="s">
        <v>7767</v>
      </c>
      <c r="AG673" s="22" t="s">
        <v>7767</v>
      </c>
    </row>
    <row r="674" spans="1:33">
      <c r="A674" s="23" t="s">
        <v>1623</v>
      </c>
      <c r="B674" s="23" t="s">
        <v>459</v>
      </c>
      <c r="C674" s="23" t="s">
        <v>1623</v>
      </c>
      <c r="D674" s="23" t="s">
        <v>5580</v>
      </c>
      <c r="E674" s="23" t="s">
        <v>5582</v>
      </c>
      <c r="F674" s="23" t="s">
        <v>5581</v>
      </c>
      <c r="G674" s="23" t="s">
        <v>5248</v>
      </c>
      <c r="H674" s="23" t="s">
        <v>5249</v>
      </c>
      <c r="I674" s="23" t="s">
        <v>1544</v>
      </c>
      <c r="J674" s="23" t="s">
        <v>5250</v>
      </c>
      <c r="K674" s="23">
        <v>0</v>
      </c>
      <c r="L674" s="23" t="s">
        <v>6224</v>
      </c>
      <c r="M674" s="23" t="s">
        <v>11</v>
      </c>
      <c r="N674" s="23" t="s">
        <v>2025</v>
      </c>
      <c r="O674" s="23" t="s">
        <v>11</v>
      </c>
      <c r="P674" s="23" t="s">
        <v>11</v>
      </c>
      <c r="Q674" s="22" t="s">
        <v>1539</v>
      </c>
      <c r="R674" s="22" t="s">
        <v>841</v>
      </c>
      <c r="S674" s="22" t="s">
        <v>5580</v>
      </c>
      <c r="T674" s="22" t="s">
        <v>2490</v>
      </c>
      <c r="U674" s="22" t="s">
        <v>11</v>
      </c>
      <c r="V674" s="22" t="s">
        <v>6352</v>
      </c>
      <c r="W674" s="22" t="s">
        <v>6352</v>
      </c>
      <c r="X674" s="22" t="s">
        <v>11</v>
      </c>
      <c r="Y674" s="22">
        <v>6</v>
      </c>
      <c r="Z674" s="22">
        <v>6</v>
      </c>
      <c r="AA674" s="22" t="s">
        <v>11</v>
      </c>
      <c r="AB674" s="22">
        <v>1</v>
      </c>
      <c r="AC674" s="22" t="s">
        <v>77</v>
      </c>
      <c r="AD674" s="22" t="s">
        <v>7784</v>
      </c>
      <c r="AE674" s="22" t="s">
        <v>5450</v>
      </c>
      <c r="AF674" s="22" t="s">
        <v>7767</v>
      </c>
      <c r="AG674" s="22" t="s">
        <v>7767</v>
      </c>
    </row>
    <row r="675" spans="1:33">
      <c r="A675" s="23" t="s">
        <v>1623</v>
      </c>
      <c r="B675" s="23" t="s">
        <v>459</v>
      </c>
      <c r="C675" s="23" t="s">
        <v>1623</v>
      </c>
      <c r="D675" s="23" t="s">
        <v>5580</v>
      </c>
      <c r="E675" s="23" t="s">
        <v>5582</v>
      </c>
      <c r="F675" s="23" t="s">
        <v>5581</v>
      </c>
      <c r="G675" s="23" t="s">
        <v>4224</v>
      </c>
      <c r="H675" s="23" t="s">
        <v>4225</v>
      </c>
      <c r="I675" s="201" t="s">
        <v>1544</v>
      </c>
      <c r="J675" s="23" t="s">
        <v>4226</v>
      </c>
      <c r="K675" s="23">
        <v>0</v>
      </c>
      <c r="L675" s="23" t="s">
        <v>6225</v>
      </c>
      <c r="M675" s="23" t="s">
        <v>11</v>
      </c>
      <c r="N675" s="23" t="s">
        <v>2025</v>
      </c>
      <c r="O675" s="23" t="s">
        <v>11</v>
      </c>
      <c r="P675" s="23" t="s">
        <v>4226</v>
      </c>
      <c r="Q675" s="22" t="s">
        <v>1539</v>
      </c>
      <c r="R675" s="22" t="s">
        <v>841</v>
      </c>
      <c r="S675" s="22" t="s">
        <v>5580</v>
      </c>
      <c r="T675" s="22" t="s">
        <v>2490</v>
      </c>
      <c r="U675" s="22" t="s">
        <v>11</v>
      </c>
      <c r="V675" s="22" t="s">
        <v>6352</v>
      </c>
      <c r="W675" s="22" t="s">
        <v>6352</v>
      </c>
      <c r="X675" s="22" t="s">
        <v>11</v>
      </c>
      <c r="Y675" s="22">
        <v>6</v>
      </c>
      <c r="Z675" s="22">
        <v>6</v>
      </c>
      <c r="AA675" s="22" t="s">
        <v>11</v>
      </c>
      <c r="AB675" s="22">
        <v>1</v>
      </c>
      <c r="AC675" s="22" t="s">
        <v>77</v>
      </c>
      <c r="AD675" s="22" t="s">
        <v>7784</v>
      </c>
      <c r="AE675" s="22" t="s">
        <v>5450</v>
      </c>
      <c r="AF675" s="22" t="s">
        <v>7767</v>
      </c>
      <c r="AG675" s="22" t="s">
        <v>7767</v>
      </c>
    </row>
    <row r="676" spans="1:33">
      <c r="A676" s="23" t="s">
        <v>1623</v>
      </c>
      <c r="B676" s="23" t="s">
        <v>459</v>
      </c>
      <c r="C676" s="23" t="s">
        <v>1623</v>
      </c>
      <c r="D676" s="23" t="s">
        <v>5580</v>
      </c>
      <c r="E676" s="23" t="s">
        <v>5582</v>
      </c>
      <c r="F676" s="23" t="s">
        <v>5581</v>
      </c>
      <c r="G676" s="23" t="s">
        <v>4283</v>
      </c>
      <c r="H676" s="23" t="s">
        <v>4284</v>
      </c>
      <c r="I676" s="201" t="s">
        <v>7698</v>
      </c>
      <c r="J676" s="23" t="s">
        <v>4286</v>
      </c>
      <c r="K676" s="23">
        <v>0</v>
      </c>
      <c r="L676" s="23" t="s">
        <v>6226</v>
      </c>
      <c r="M676" s="23" t="s">
        <v>11</v>
      </c>
      <c r="N676" s="23" t="s">
        <v>1858</v>
      </c>
      <c r="O676" s="23" t="s">
        <v>11</v>
      </c>
      <c r="P676" s="23" t="s">
        <v>4286</v>
      </c>
      <c r="Q676" s="22" t="s">
        <v>1539</v>
      </c>
      <c r="R676" s="22" t="s">
        <v>841</v>
      </c>
      <c r="S676" s="22" t="s">
        <v>5580</v>
      </c>
      <c r="T676" s="22" t="s">
        <v>2490</v>
      </c>
      <c r="U676" s="22" t="s">
        <v>11</v>
      </c>
      <c r="V676" s="22" t="s">
        <v>6352</v>
      </c>
      <c r="W676" s="22" t="s">
        <v>6352</v>
      </c>
      <c r="X676" s="22" t="s">
        <v>11</v>
      </c>
      <c r="Y676" s="22">
        <v>6</v>
      </c>
      <c r="Z676" s="22">
        <v>6</v>
      </c>
      <c r="AA676" s="22" t="s">
        <v>11</v>
      </c>
      <c r="AB676" s="22">
        <v>1</v>
      </c>
      <c r="AC676" s="22" t="s">
        <v>77</v>
      </c>
      <c r="AD676" s="22" t="s">
        <v>7784</v>
      </c>
      <c r="AE676" s="22" t="s">
        <v>5450</v>
      </c>
      <c r="AF676" s="22" t="s">
        <v>7767</v>
      </c>
      <c r="AG676" s="22" t="s">
        <v>7767</v>
      </c>
    </row>
    <row r="677" spans="1:33">
      <c r="A677" s="23" t="s">
        <v>1623</v>
      </c>
      <c r="B677" s="23" t="s">
        <v>452</v>
      </c>
      <c r="C677" s="23" t="s">
        <v>1623</v>
      </c>
      <c r="D677" s="23" t="s">
        <v>5583</v>
      </c>
      <c r="E677" s="23" t="s">
        <v>5432</v>
      </c>
      <c r="F677" s="23" t="s">
        <v>5584</v>
      </c>
      <c r="G677" s="23" t="s">
        <v>4659</v>
      </c>
      <c r="H677" s="23" t="s">
        <v>4660</v>
      </c>
      <c r="I677" s="23" t="s">
        <v>10</v>
      </c>
      <c r="J677" s="23" t="s">
        <v>4661</v>
      </c>
      <c r="K677" s="23">
        <v>0</v>
      </c>
      <c r="L677" s="23" t="s">
        <v>6984</v>
      </c>
      <c r="M677" s="23" t="s">
        <v>11</v>
      </c>
      <c r="N677" s="23" t="s">
        <v>4662</v>
      </c>
      <c r="O677" s="23" t="s">
        <v>11</v>
      </c>
      <c r="P677" s="23" t="s">
        <v>4661</v>
      </c>
      <c r="Q677" s="22" t="s">
        <v>1539</v>
      </c>
      <c r="R677" s="22" t="s">
        <v>842</v>
      </c>
      <c r="S677" s="22" t="s">
        <v>5583</v>
      </c>
      <c r="T677" s="22" t="s">
        <v>6308</v>
      </c>
      <c r="U677" s="22" t="s">
        <v>5579</v>
      </c>
      <c r="V677" s="22" t="s">
        <v>6296</v>
      </c>
      <c r="W677" s="22" t="s">
        <v>5579</v>
      </c>
      <c r="X677" s="22" t="s">
        <v>6296</v>
      </c>
      <c r="Y677" s="22">
        <v>3</v>
      </c>
      <c r="Z677" s="22">
        <v>6</v>
      </c>
      <c r="AA677" s="22" t="s">
        <v>11</v>
      </c>
      <c r="AB677" s="22">
        <v>1</v>
      </c>
      <c r="AC677" s="22" t="s">
        <v>85</v>
      </c>
      <c r="AD677" s="22" t="s">
        <v>7764</v>
      </c>
      <c r="AE677" s="22" t="s">
        <v>1579</v>
      </c>
      <c r="AF677" s="22" t="s">
        <v>7760</v>
      </c>
      <c r="AG677" s="22" t="s">
        <v>7761</v>
      </c>
    </row>
    <row r="678" spans="1:33">
      <c r="A678" s="23" t="s">
        <v>1623</v>
      </c>
      <c r="B678" s="23" t="s">
        <v>461</v>
      </c>
      <c r="C678" s="23" t="s">
        <v>1623</v>
      </c>
      <c r="D678" s="23" t="s">
        <v>5539</v>
      </c>
      <c r="E678" s="23" t="s">
        <v>5541</v>
      </c>
      <c r="F678" s="23" t="s">
        <v>5540</v>
      </c>
      <c r="G678" s="23" t="s">
        <v>3017</v>
      </c>
      <c r="H678" s="23" t="s">
        <v>3018</v>
      </c>
      <c r="I678" s="23" t="s">
        <v>10</v>
      </c>
      <c r="J678" s="23" t="s">
        <v>3019</v>
      </c>
      <c r="K678" s="23">
        <v>0</v>
      </c>
      <c r="L678" s="23" t="s">
        <v>6227</v>
      </c>
      <c r="M678" s="23" t="s">
        <v>11</v>
      </c>
      <c r="N678" s="23" t="s">
        <v>1900</v>
      </c>
      <c r="O678" s="23" t="s">
        <v>11</v>
      </c>
      <c r="P678" s="23" t="s">
        <v>3019</v>
      </c>
      <c r="Q678" s="22" t="s">
        <v>1539</v>
      </c>
      <c r="R678" s="22" t="s">
        <v>842</v>
      </c>
      <c r="S678" s="22" t="s">
        <v>5539</v>
      </c>
      <c r="T678" s="22" t="s">
        <v>2490</v>
      </c>
      <c r="U678" s="22" t="s">
        <v>7772</v>
      </c>
      <c r="V678" s="22" t="s">
        <v>6352</v>
      </c>
      <c r="W678" s="22" t="s">
        <v>7772</v>
      </c>
      <c r="X678" s="22" t="s">
        <v>6352</v>
      </c>
      <c r="Y678" s="22">
        <v>3</v>
      </c>
      <c r="Z678" s="22">
        <v>6</v>
      </c>
      <c r="AA678" s="22" t="s">
        <v>11</v>
      </c>
      <c r="AB678" s="22">
        <v>1</v>
      </c>
      <c r="AC678" s="22" t="s">
        <v>82</v>
      </c>
      <c r="AD678" s="22" t="s">
        <v>7773</v>
      </c>
      <c r="AE678" s="22" t="s">
        <v>5353</v>
      </c>
      <c r="AF678" s="22" t="s">
        <v>7760</v>
      </c>
      <c r="AG678" s="22" t="s">
        <v>7771</v>
      </c>
    </row>
    <row r="679" spans="1:33">
      <c r="A679" s="23" t="s">
        <v>1623</v>
      </c>
      <c r="B679" s="23" t="s">
        <v>459</v>
      </c>
      <c r="C679" s="23" t="s">
        <v>1623</v>
      </c>
      <c r="D679" s="23" t="s">
        <v>5580</v>
      </c>
      <c r="E679" s="23" t="s">
        <v>5582</v>
      </c>
      <c r="F679" s="23" t="s">
        <v>5581</v>
      </c>
      <c r="G679" s="23" t="s">
        <v>2262</v>
      </c>
      <c r="H679" s="23" t="s">
        <v>2263</v>
      </c>
      <c r="I679" s="23" t="s">
        <v>1544</v>
      </c>
      <c r="J679" s="23" t="s">
        <v>2264</v>
      </c>
      <c r="K679" s="23">
        <v>0</v>
      </c>
      <c r="L679" s="23" t="s">
        <v>6228</v>
      </c>
      <c r="M679" s="23" t="s">
        <v>11</v>
      </c>
      <c r="N679" s="23" t="s">
        <v>1852</v>
      </c>
      <c r="O679" s="23" t="s">
        <v>11</v>
      </c>
      <c r="P679" s="23" t="s">
        <v>2264</v>
      </c>
      <c r="Q679" s="22" t="s">
        <v>1539</v>
      </c>
      <c r="R679" s="22" t="s">
        <v>841</v>
      </c>
      <c r="S679" s="22" t="s">
        <v>5580</v>
      </c>
      <c r="T679" s="22" t="s">
        <v>2490</v>
      </c>
      <c r="U679" s="22" t="s">
        <v>11</v>
      </c>
      <c r="V679" s="22" t="s">
        <v>6352</v>
      </c>
      <c r="W679" s="22" t="s">
        <v>6352</v>
      </c>
      <c r="X679" s="22" t="s">
        <v>11</v>
      </c>
      <c r="Y679" s="22">
        <v>6</v>
      </c>
      <c r="Z679" s="22">
        <v>6</v>
      </c>
      <c r="AA679" s="22" t="s">
        <v>11</v>
      </c>
      <c r="AB679" s="22">
        <v>1</v>
      </c>
      <c r="AC679" s="22" t="s">
        <v>77</v>
      </c>
      <c r="AD679" s="22" t="s">
        <v>7784</v>
      </c>
      <c r="AE679" s="22" t="s">
        <v>5450</v>
      </c>
      <c r="AF679" s="22" t="s">
        <v>7767</v>
      </c>
      <c r="AG679" s="22" t="s">
        <v>7767</v>
      </c>
    </row>
    <row r="680" spans="1:33">
      <c r="A680" s="23" t="s">
        <v>1623</v>
      </c>
      <c r="B680" s="23" t="s">
        <v>459</v>
      </c>
      <c r="C680" s="23" t="s">
        <v>1623</v>
      </c>
      <c r="D680" s="23" t="s">
        <v>5580</v>
      </c>
      <c r="E680" s="23" t="s">
        <v>5582</v>
      </c>
      <c r="F680" s="23" t="s">
        <v>5581</v>
      </c>
      <c r="G680" s="23" t="s">
        <v>1793</v>
      </c>
      <c r="H680" s="23" t="s">
        <v>1794</v>
      </c>
      <c r="I680" s="23" t="s">
        <v>1544</v>
      </c>
      <c r="J680" s="23" t="s">
        <v>1796</v>
      </c>
      <c r="K680" s="23">
        <v>0</v>
      </c>
      <c r="L680" s="23" t="s">
        <v>6229</v>
      </c>
      <c r="M680" s="23" t="s">
        <v>11</v>
      </c>
      <c r="N680" s="23" t="s">
        <v>1799</v>
      </c>
      <c r="O680" s="23" t="s">
        <v>11</v>
      </c>
      <c r="P680" s="23" t="s">
        <v>1796</v>
      </c>
      <c r="Q680" s="22" t="s">
        <v>1539</v>
      </c>
      <c r="R680" s="22" t="s">
        <v>841</v>
      </c>
      <c r="S680" s="22" t="s">
        <v>5580</v>
      </c>
      <c r="T680" s="22" t="s">
        <v>2490</v>
      </c>
      <c r="U680" s="22" t="s">
        <v>11</v>
      </c>
      <c r="V680" s="22" t="s">
        <v>6352</v>
      </c>
      <c r="W680" s="22" t="s">
        <v>6352</v>
      </c>
      <c r="X680" s="22" t="s">
        <v>11</v>
      </c>
      <c r="Y680" s="22">
        <v>6</v>
      </c>
      <c r="Z680" s="22">
        <v>6</v>
      </c>
      <c r="AA680" s="22" t="s">
        <v>11</v>
      </c>
      <c r="AB680" s="22">
        <v>1</v>
      </c>
      <c r="AC680" s="22" t="s">
        <v>77</v>
      </c>
      <c r="AD680" s="22" t="s">
        <v>7784</v>
      </c>
      <c r="AE680" s="22" t="s">
        <v>5450</v>
      </c>
      <c r="AF680" s="22" t="s">
        <v>7767</v>
      </c>
      <c r="AG680" s="22" t="s">
        <v>7767</v>
      </c>
    </row>
    <row r="681" spans="1:33">
      <c r="A681" s="23" t="s">
        <v>1623</v>
      </c>
      <c r="B681" s="23" t="s">
        <v>464</v>
      </c>
      <c r="C681" s="23" t="s">
        <v>1623</v>
      </c>
      <c r="D681" s="23" t="s">
        <v>7023</v>
      </c>
      <c r="E681" s="23" t="s">
        <v>5564</v>
      </c>
      <c r="F681" s="23" t="s">
        <v>5563</v>
      </c>
      <c r="G681" s="23" t="s">
        <v>4044</v>
      </c>
      <c r="H681" s="23" t="s">
        <v>4045</v>
      </c>
      <c r="I681" s="23" t="s">
        <v>1562</v>
      </c>
      <c r="J681" s="23" t="s">
        <v>4046</v>
      </c>
      <c r="K681" s="23">
        <v>0</v>
      </c>
      <c r="L681" s="23" t="s">
        <v>6230</v>
      </c>
      <c r="M681" s="23" t="s">
        <v>11</v>
      </c>
      <c r="N681" s="23" t="s">
        <v>3369</v>
      </c>
      <c r="O681" s="23" t="s">
        <v>11</v>
      </c>
      <c r="P681" s="23" t="s">
        <v>4046</v>
      </c>
      <c r="Q681" s="22" t="s">
        <v>1539</v>
      </c>
      <c r="R681" s="22" t="s">
        <v>841</v>
      </c>
      <c r="S681" s="22" t="s">
        <v>7023</v>
      </c>
      <c r="T681" s="22" t="s">
        <v>6295</v>
      </c>
      <c r="U681" s="22" t="s">
        <v>11</v>
      </c>
      <c r="V681" s="22" t="s">
        <v>6296</v>
      </c>
      <c r="W681" s="22" t="s">
        <v>6296</v>
      </c>
      <c r="X681" s="22" t="s">
        <v>11</v>
      </c>
      <c r="Y681" s="22">
        <v>7</v>
      </c>
      <c r="Z681" s="22">
        <v>7</v>
      </c>
      <c r="AA681" s="22" t="s">
        <v>11</v>
      </c>
      <c r="AB681" s="22">
        <v>1</v>
      </c>
      <c r="AC681" s="22" t="s">
        <v>79</v>
      </c>
      <c r="AD681" s="22" t="s">
        <v>7768</v>
      </c>
      <c r="AE681" s="22" t="s">
        <v>5450</v>
      </c>
      <c r="AF681" s="22" t="s">
        <v>7767</v>
      </c>
      <c r="AG681" s="22" t="s">
        <v>7767</v>
      </c>
    </row>
    <row r="682" spans="1:33">
      <c r="A682" s="23" t="s">
        <v>1623</v>
      </c>
      <c r="B682" s="23" t="s">
        <v>459</v>
      </c>
      <c r="C682" s="23" t="s">
        <v>1623</v>
      </c>
      <c r="D682" s="23" t="s">
        <v>5577</v>
      </c>
      <c r="E682" s="23" t="s">
        <v>5455</v>
      </c>
      <c r="F682" s="23" t="s">
        <v>5457</v>
      </c>
      <c r="G682" s="23" t="s">
        <v>4721</v>
      </c>
      <c r="H682" s="23" t="s">
        <v>4722</v>
      </c>
      <c r="I682" s="23" t="s">
        <v>1544</v>
      </c>
      <c r="J682" s="23" t="s">
        <v>4723</v>
      </c>
      <c r="K682" s="23">
        <v>0</v>
      </c>
      <c r="L682" s="23" t="s">
        <v>6231</v>
      </c>
      <c r="M682" s="23" t="s">
        <v>11</v>
      </c>
      <c r="N682" s="23" t="s">
        <v>1799</v>
      </c>
      <c r="O682" s="23" t="s">
        <v>11</v>
      </c>
      <c r="P682" s="23" t="s">
        <v>4723</v>
      </c>
      <c r="Q682" s="22" t="s">
        <v>1539</v>
      </c>
      <c r="R682" s="22" t="s">
        <v>841</v>
      </c>
      <c r="S682" s="22" t="s">
        <v>5577</v>
      </c>
      <c r="T682" s="22" t="s">
        <v>6346</v>
      </c>
      <c r="U682" s="22" t="s">
        <v>11</v>
      </c>
      <c r="V682" s="22" t="s">
        <v>6352</v>
      </c>
      <c r="W682" s="22" t="s">
        <v>6352</v>
      </c>
      <c r="X682" s="22" t="s">
        <v>11</v>
      </c>
      <c r="Y682" s="22">
        <v>6</v>
      </c>
      <c r="Z682" s="22">
        <v>6</v>
      </c>
      <c r="AA682" s="22" t="s">
        <v>11</v>
      </c>
      <c r="AB682" s="22">
        <v>1</v>
      </c>
      <c r="AC682" s="22" t="s">
        <v>77</v>
      </c>
      <c r="AD682" s="22" t="s">
        <v>7776</v>
      </c>
      <c r="AE682" s="22" t="s">
        <v>5450</v>
      </c>
      <c r="AF682" s="22" t="s">
        <v>7767</v>
      </c>
      <c r="AG682" s="22" t="s">
        <v>7767</v>
      </c>
    </row>
    <row r="683" spans="1:33">
      <c r="A683" s="23" t="s">
        <v>1623</v>
      </c>
      <c r="B683" s="23" t="s">
        <v>459</v>
      </c>
      <c r="C683" s="23" t="s">
        <v>1623</v>
      </c>
      <c r="D683" s="23" t="s">
        <v>5580</v>
      </c>
      <c r="E683" s="23" t="s">
        <v>5582</v>
      </c>
      <c r="F683" s="23" t="s">
        <v>5581</v>
      </c>
      <c r="G683" s="23" t="s">
        <v>4227</v>
      </c>
      <c r="H683" s="23" t="s">
        <v>4228</v>
      </c>
      <c r="I683" s="205" t="s">
        <v>1544</v>
      </c>
      <c r="J683" s="23" t="s">
        <v>4229</v>
      </c>
      <c r="K683" s="23">
        <v>0</v>
      </c>
      <c r="L683" s="23" t="s">
        <v>6232</v>
      </c>
      <c r="M683" s="23" t="s">
        <v>11</v>
      </c>
      <c r="N683" s="23" t="s">
        <v>1852</v>
      </c>
      <c r="O683" s="23" t="s">
        <v>11</v>
      </c>
      <c r="P683" s="23" t="s">
        <v>4229</v>
      </c>
      <c r="Q683" s="22" t="s">
        <v>1539</v>
      </c>
      <c r="R683" s="22" t="s">
        <v>841</v>
      </c>
      <c r="S683" s="22" t="s">
        <v>5580</v>
      </c>
      <c r="T683" s="22" t="s">
        <v>2490</v>
      </c>
      <c r="U683" s="22" t="s">
        <v>11</v>
      </c>
      <c r="V683" s="22" t="s">
        <v>6352</v>
      </c>
      <c r="W683" s="22" t="s">
        <v>6352</v>
      </c>
      <c r="X683" s="22" t="s">
        <v>11</v>
      </c>
      <c r="Y683" s="22">
        <v>6</v>
      </c>
      <c r="Z683" s="22">
        <v>6</v>
      </c>
      <c r="AA683" s="22" t="s">
        <v>11</v>
      </c>
      <c r="AB683" s="22">
        <v>1</v>
      </c>
      <c r="AC683" s="22" t="s">
        <v>77</v>
      </c>
      <c r="AD683" s="22" t="s">
        <v>7784</v>
      </c>
      <c r="AE683" s="22" t="s">
        <v>5450</v>
      </c>
      <c r="AF683" s="22" t="s">
        <v>7767</v>
      </c>
      <c r="AG683" s="22" t="s">
        <v>7767</v>
      </c>
    </row>
    <row r="684" spans="1:33">
      <c r="A684" s="23" t="s">
        <v>1623</v>
      </c>
      <c r="B684" s="23" t="s">
        <v>461</v>
      </c>
      <c r="C684" s="23" t="s">
        <v>1623</v>
      </c>
      <c r="D684" s="23" t="s">
        <v>5539</v>
      </c>
      <c r="E684" s="23" t="s">
        <v>5541</v>
      </c>
      <c r="F684" s="23" t="s">
        <v>5540</v>
      </c>
      <c r="G684" s="23" t="s">
        <v>4361</v>
      </c>
      <c r="H684" s="23" t="s">
        <v>4362</v>
      </c>
      <c r="I684" s="23" t="s">
        <v>16</v>
      </c>
      <c r="J684" s="23" t="s">
        <v>4364</v>
      </c>
      <c r="K684" s="23">
        <v>0</v>
      </c>
      <c r="L684" s="23" t="s">
        <v>6233</v>
      </c>
      <c r="M684" s="23" t="s">
        <v>11</v>
      </c>
      <c r="N684" s="23" t="s">
        <v>1891</v>
      </c>
      <c r="O684" s="23" t="s">
        <v>11</v>
      </c>
      <c r="P684" s="23" t="s">
        <v>11</v>
      </c>
      <c r="Q684" s="22" t="s">
        <v>1539</v>
      </c>
      <c r="R684" s="22" t="s">
        <v>842</v>
      </c>
      <c r="S684" s="22" t="s">
        <v>5539</v>
      </c>
      <c r="T684" s="22" t="s">
        <v>2490</v>
      </c>
      <c r="U684" s="22" t="s">
        <v>7772</v>
      </c>
      <c r="V684" s="22" t="s">
        <v>6352</v>
      </c>
      <c r="W684" s="22" t="s">
        <v>7772</v>
      </c>
      <c r="X684" s="22" t="s">
        <v>6352</v>
      </c>
      <c r="Y684" s="22">
        <v>3</v>
      </c>
      <c r="Z684" s="22">
        <v>6</v>
      </c>
      <c r="AA684" s="22" t="s">
        <v>11</v>
      </c>
      <c r="AB684" s="22">
        <v>1</v>
      </c>
      <c r="AC684" s="22" t="s">
        <v>82</v>
      </c>
      <c r="AD684" s="22" t="s">
        <v>7773</v>
      </c>
      <c r="AE684" s="22" t="s">
        <v>5353</v>
      </c>
      <c r="AF684" s="22" t="s">
        <v>7760</v>
      </c>
      <c r="AG684" s="22" t="s">
        <v>7771</v>
      </c>
    </row>
    <row r="685" spans="1:33">
      <c r="A685" s="23" t="s">
        <v>1623</v>
      </c>
      <c r="B685" s="23" t="s">
        <v>452</v>
      </c>
      <c r="C685" s="23" t="s">
        <v>1623</v>
      </c>
      <c r="D685" s="23" t="s">
        <v>6954</v>
      </c>
      <c r="E685" s="23" t="s">
        <v>5377</v>
      </c>
      <c r="F685" s="23" t="s">
        <v>7654</v>
      </c>
      <c r="G685" s="23" t="s">
        <v>4841</v>
      </c>
      <c r="H685" s="23" t="s">
        <v>4842</v>
      </c>
      <c r="I685" s="23" t="s">
        <v>16</v>
      </c>
      <c r="J685" s="23" t="s">
        <v>4843</v>
      </c>
      <c r="K685" s="23">
        <v>0</v>
      </c>
      <c r="L685" s="23" t="s">
        <v>7685</v>
      </c>
      <c r="M685" s="23" t="s">
        <v>11</v>
      </c>
      <c r="N685" s="23" t="s">
        <v>1633</v>
      </c>
      <c r="O685" s="23" t="s">
        <v>11</v>
      </c>
      <c r="P685" s="23" t="s">
        <v>11</v>
      </c>
      <c r="Q685" s="22" t="s">
        <v>1539</v>
      </c>
      <c r="R685" s="22" t="s">
        <v>842</v>
      </c>
      <c r="S685" s="22" t="s">
        <v>6954</v>
      </c>
      <c r="T685" s="22" t="s">
        <v>2490</v>
      </c>
      <c r="U685" s="22" t="s">
        <v>6952</v>
      </c>
      <c r="V685" s="22" t="s">
        <v>6296</v>
      </c>
      <c r="W685" s="22" t="s">
        <v>6296</v>
      </c>
      <c r="X685" s="22" t="s">
        <v>6952</v>
      </c>
      <c r="Y685" s="22">
        <v>7</v>
      </c>
      <c r="Z685" s="22">
        <v>7</v>
      </c>
      <c r="AA685" s="22" t="s">
        <v>11</v>
      </c>
      <c r="AB685" s="22">
        <v>1</v>
      </c>
      <c r="AC685" s="22" t="s">
        <v>85</v>
      </c>
      <c r="AD685" s="22" t="s">
        <v>7759</v>
      </c>
      <c r="AE685" s="22" t="s">
        <v>1579</v>
      </c>
      <c r="AF685" s="22" t="s">
        <v>7760</v>
      </c>
      <c r="AG685" s="22" t="s">
        <v>7761</v>
      </c>
    </row>
    <row r="686" spans="1:33">
      <c r="A686" s="23" t="s">
        <v>1623</v>
      </c>
      <c r="B686" s="23" t="s">
        <v>464</v>
      </c>
      <c r="C686" s="23" t="s">
        <v>1623</v>
      </c>
      <c r="D686" s="23" t="s">
        <v>5573</v>
      </c>
      <c r="E686" s="23" t="s">
        <v>5449</v>
      </c>
      <c r="F686" s="23" t="s">
        <v>5574</v>
      </c>
      <c r="G686" s="23" t="s">
        <v>2536</v>
      </c>
      <c r="H686" s="23" t="s">
        <v>2537</v>
      </c>
      <c r="I686" s="23" t="s">
        <v>1562</v>
      </c>
      <c r="J686" s="23" t="s">
        <v>2539</v>
      </c>
      <c r="K686" s="23">
        <v>0</v>
      </c>
      <c r="L686" s="23" t="s">
        <v>6234</v>
      </c>
      <c r="M686" s="23" t="s">
        <v>11</v>
      </c>
      <c r="N686" s="23" t="s">
        <v>1852</v>
      </c>
      <c r="O686" s="23" t="s">
        <v>11</v>
      </c>
      <c r="P686" s="23" t="s">
        <v>2539</v>
      </c>
      <c r="Q686" s="22" t="s">
        <v>1539</v>
      </c>
      <c r="R686" s="22" t="s">
        <v>841</v>
      </c>
      <c r="S686" s="22" t="s">
        <v>5573</v>
      </c>
      <c r="T686" s="22" t="s">
        <v>2490</v>
      </c>
      <c r="U686" s="22" t="s">
        <v>11</v>
      </c>
      <c r="V686" s="22" t="s">
        <v>6296</v>
      </c>
      <c r="W686" s="22" t="s">
        <v>6296</v>
      </c>
      <c r="X686" s="22" t="s">
        <v>11</v>
      </c>
      <c r="Y686" s="22">
        <v>7</v>
      </c>
      <c r="Z686" s="22">
        <v>7</v>
      </c>
      <c r="AA686" s="22" t="s">
        <v>11</v>
      </c>
      <c r="AB686" s="22">
        <v>1</v>
      </c>
      <c r="AC686" s="22" t="s">
        <v>77</v>
      </c>
      <c r="AD686" s="22" t="s">
        <v>7764</v>
      </c>
      <c r="AE686" s="22" t="s">
        <v>5450</v>
      </c>
      <c r="AF686" s="22" t="s">
        <v>7767</v>
      </c>
      <c r="AG686" s="22" t="s">
        <v>7767</v>
      </c>
    </row>
    <row r="687" spans="1:33">
      <c r="A687" s="23" t="s">
        <v>1623</v>
      </c>
      <c r="B687" s="23" t="s">
        <v>464</v>
      </c>
      <c r="C687" s="23" t="s">
        <v>1623</v>
      </c>
      <c r="D687" s="23" t="s">
        <v>5573</v>
      </c>
      <c r="E687" s="23" t="s">
        <v>5449</v>
      </c>
      <c r="F687" s="23" t="s">
        <v>5574</v>
      </c>
      <c r="G687" s="23" t="s">
        <v>4678</v>
      </c>
      <c r="H687" s="23" t="s">
        <v>4679</v>
      </c>
      <c r="I687" s="23" t="s">
        <v>16</v>
      </c>
      <c r="J687" s="23" t="s">
        <v>4681</v>
      </c>
      <c r="K687" s="23">
        <v>0</v>
      </c>
      <c r="L687" s="23" t="s">
        <v>6235</v>
      </c>
      <c r="M687" s="23" t="s">
        <v>11</v>
      </c>
      <c r="N687" s="23" t="s">
        <v>1852</v>
      </c>
      <c r="O687" s="23" t="s">
        <v>11</v>
      </c>
      <c r="P687" s="23" t="s">
        <v>4681</v>
      </c>
      <c r="Q687" s="22" t="s">
        <v>1539</v>
      </c>
      <c r="R687" s="22" t="s">
        <v>841</v>
      </c>
      <c r="S687" s="22" t="s">
        <v>5573</v>
      </c>
      <c r="T687" s="22" t="s">
        <v>2490</v>
      </c>
      <c r="U687" s="22" t="s">
        <v>11</v>
      </c>
      <c r="V687" s="22" t="s">
        <v>6296</v>
      </c>
      <c r="W687" s="22" t="s">
        <v>6296</v>
      </c>
      <c r="X687" s="22" t="s">
        <v>11</v>
      </c>
      <c r="Y687" s="22">
        <v>7</v>
      </c>
      <c r="Z687" s="22">
        <v>7</v>
      </c>
      <c r="AA687" s="22" t="s">
        <v>11</v>
      </c>
      <c r="AB687" s="22">
        <v>1</v>
      </c>
      <c r="AC687" s="22" t="s">
        <v>77</v>
      </c>
      <c r="AD687" s="22" t="s">
        <v>7764</v>
      </c>
      <c r="AE687" s="22" t="s">
        <v>5450</v>
      </c>
      <c r="AF687" s="22" t="s">
        <v>7760</v>
      </c>
      <c r="AG687" s="22" t="s">
        <v>7761</v>
      </c>
    </row>
    <row r="688" spans="1:33">
      <c r="A688" s="23" t="s">
        <v>1623</v>
      </c>
      <c r="B688" s="23" t="s">
        <v>459</v>
      </c>
      <c r="C688" s="23" t="s">
        <v>1623</v>
      </c>
      <c r="D688" s="23" t="s">
        <v>5580</v>
      </c>
      <c r="E688" s="23" t="s">
        <v>5582</v>
      </c>
      <c r="F688" s="23" t="s">
        <v>5581</v>
      </c>
      <c r="G688" s="23" t="s">
        <v>2130</v>
      </c>
      <c r="H688" s="23" t="s">
        <v>2131</v>
      </c>
      <c r="I688" s="205" t="s">
        <v>1544</v>
      </c>
      <c r="J688" s="23" t="s">
        <v>2133</v>
      </c>
      <c r="K688" s="23">
        <v>0</v>
      </c>
      <c r="L688" s="23" t="s">
        <v>7071</v>
      </c>
      <c r="M688" s="23" t="s">
        <v>11</v>
      </c>
      <c r="N688" s="23" t="s">
        <v>1852</v>
      </c>
      <c r="O688" s="23" t="s">
        <v>11</v>
      </c>
      <c r="P688" s="23" t="s">
        <v>2133</v>
      </c>
      <c r="Q688" s="22" t="s">
        <v>1539</v>
      </c>
      <c r="R688" s="22" t="s">
        <v>841</v>
      </c>
      <c r="S688" s="22" t="s">
        <v>5580</v>
      </c>
      <c r="T688" s="22" t="s">
        <v>2490</v>
      </c>
      <c r="U688" s="22" t="s">
        <v>11</v>
      </c>
      <c r="V688" s="22" t="s">
        <v>6352</v>
      </c>
      <c r="W688" s="22" t="s">
        <v>6352</v>
      </c>
      <c r="X688" s="22" t="s">
        <v>11</v>
      </c>
      <c r="Y688" s="22">
        <v>6</v>
      </c>
      <c r="Z688" s="22">
        <v>6</v>
      </c>
      <c r="AA688" s="22" t="s">
        <v>11</v>
      </c>
      <c r="AB688" s="22">
        <v>1</v>
      </c>
      <c r="AC688" s="22" t="s">
        <v>77</v>
      </c>
      <c r="AD688" s="22" t="s">
        <v>7784</v>
      </c>
      <c r="AE688" s="22" t="s">
        <v>5450</v>
      </c>
      <c r="AF688" s="22" t="s">
        <v>7767</v>
      </c>
      <c r="AG688" s="22" t="s">
        <v>7767</v>
      </c>
    </row>
    <row r="689" spans="1:33">
      <c r="A689" s="23" t="s">
        <v>1623</v>
      </c>
      <c r="B689" s="23" t="s">
        <v>464</v>
      </c>
      <c r="C689" s="23" t="s">
        <v>1623</v>
      </c>
      <c r="D689" s="23" t="s">
        <v>5575</v>
      </c>
      <c r="E689" s="23" t="s">
        <v>5576</v>
      </c>
      <c r="F689" s="23" t="s">
        <v>5574</v>
      </c>
      <c r="G689" s="23" t="s">
        <v>3060</v>
      </c>
      <c r="H689" s="23" t="s">
        <v>3061</v>
      </c>
      <c r="I689" s="23" t="s">
        <v>1544</v>
      </c>
      <c r="J689" s="23" t="s">
        <v>3063</v>
      </c>
      <c r="K689" s="23">
        <v>0</v>
      </c>
      <c r="L689" s="23" t="s">
        <v>7686</v>
      </c>
      <c r="M689" s="23" t="s">
        <v>11</v>
      </c>
      <c r="N689" s="23" t="s">
        <v>1852</v>
      </c>
      <c r="O689" s="23" t="s">
        <v>11</v>
      </c>
      <c r="P689" s="23" t="s">
        <v>3063</v>
      </c>
      <c r="Q689" s="22" t="s">
        <v>1539</v>
      </c>
      <c r="R689" s="22" t="s">
        <v>841</v>
      </c>
      <c r="S689" s="22" t="s">
        <v>5575</v>
      </c>
      <c r="T689" s="22" t="s">
        <v>2490</v>
      </c>
      <c r="U689" s="22" t="s">
        <v>11</v>
      </c>
      <c r="V689" s="22" t="s">
        <v>6296</v>
      </c>
      <c r="W689" s="22" t="s">
        <v>6296</v>
      </c>
      <c r="X689" s="22" t="s">
        <v>11</v>
      </c>
      <c r="Y689" s="22">
        <v>7</v>
      </c>
      <c r="Z689" s="22">
        <v>7</v>
      </c>
      <c r="AA689" s="22" t="s">
        <v>11</v>
      </c>
      <c r="AB689" s="22">
        <v>1</v>
      </c>
      <c r="AC689" s="22" t="s">
        <v>77</v>
      </c>
      <c r="AD689" s="22" t="s">
        <v>7769</v>
      </c>
      <c r="AE689" s="22" t="s">
        <v>5450</v>
      </c>
      <c r="AF689" s="22" t="s">
        <v>7767</v>
      </c>
      <c r="AG689" s="22" t="s">
        <v>7767</v>
      </c>
    </row>
    <row r="690" spans="1:33">
      <c r="A690" s="23" t="s">
        <v>1623</v>
      </c>
      <c r="B690" s="23" t="s">
        <v>5348</v>
      </c>
      <c r="C690" s="23" t="s">
        <v>1623</v>
      </c>
      <c r="D690" s="23" t="s">
        <v>1578</v>
      </c>
      <c r="E690" s="23" t="s">
        <v>11</v>
      </c>
      <c r="F690" s="23" t="s">
        <v>11</v>
      </c>
      <c r="G690" s="23" t="s">
        <v>2784</v>
      </c>
      <c r="H690" s="23" t="s">
        <v>2785</v>
      </c>
      <c r="I690" s="23" t="s">
        <v>16</v>
      </c>
      <c r="J690" s="23" t="s">
        <v>2787</v>
      </c>
      <c r="K690" s="23">
        <v>0</v>
      </c>
      <c r="L690" s="23" t="s">
        <v>11</v>
      </c>
      <c r="M690" s="201" t="s">
        <v>11</v>
      </c>
      <c r="N690" s="23" t="s">
        <v>1625</v>
      </c>
      <c r="O690" s="23" t="s">
        <v>11</v>
      </c>
      <c r="P690" s="23" t="s">
        <v>2789</v>
      </c>
      <c r="Q690" s="22" t="s">
        <v>1578</v>
      </c>
      <c r="R690" s="22" t="s">
        <v>1578</v>
      </c>
      <c r="S690" s="22" t="s">
        <v>1578</v>
      </c>
      <c r="T690" s="22" t="s">
        <v>11</v>
      </c>
      <c r="U690" s="22" t="s">
        <v>11</v>
      </c>
      <c r="V690" s="22" t="s">
        <v>11</v>
      </c>
      <c r="W690" s="22" t="s">
        <v>11</v>
      </c>
      <c r="X690" s="22" t="s">
        <v>11</v>
      </c>
      <c r="Y690" s="22">
        <v>0</v>
      </c>
      <c r="Z690" s="22">
        <v>0</v>
      </c>
      <c r="AA690" s="22" t="s">
        <v>11</v>
      </c>
      <c r="AB690" s="22">
        <v>1</v>
      </c>
      <c r="AC690" s="22" t="s">
        <v>1578</v>
      </c>
      <c r="AD690" s="22" t="s">
        <v>11</v>
      </c>
      <c r="AE690" s="22" t="s">
        <v>11</v>
      </c>
      <c r="AF690" s="22" t="s">
        <v>7760</v>
      </c>
      <c r="AG690" s="22" t="s">
        <v>7779</v>
      </c>
    </row>
    <row r="691" spans="1:33">
      <c r="A691" s="23" t="s">
        <v>1623</v>
      </c>
      <c r="B691" s="23" t="s">
        <v>452</v>
      </c>
      <c r="C691" s="23" t="s">
        <v>1623</v>
      </c>
      <c r="D691" s="23" t="s">
        <v>6825</v>
      </c>
      <c r="E691" s="23" t="s">
        <v>5556</v>
      </c>
      <c r="F691" s="23" t="s">
        <v>7653</v>
      </c>
      <c r="G691" s="23" t="s">
        <v>2107</v>
      </c>
      <c r="H691" s="23" t="s">
        <v>2108</v>
      </c>
      <c r="I691" s="23" t="s">
        <v>12</v>
      </c>
      <c r="J691" s="23" t="s">
        <v>2110</v>
      </c>
      <c r="K691" s="23">
        <v>0</v>
      </c>
      <c r="L691" s="23" t="s">
        <v>6236</v>
      </c>
      <c r="M691" s="23" t="s">
        <v>11</v>
      </c>
      <c r="N691" s="23" t="s">
        <v>2113</v>
      </c>
      <c r="O691" s="23" t="s">
        <v>11</v>
      </c>
      <c r="P691" s="23" t="s">
        <v>11</v>
      </c>
      <c r="Q691" s="22" t="s">
        <v>1539</v>
      </c>
      <c r="R691" s="22" t="s">
        <v>20</v>
      </c>
      <c r="S691" s="22" t="s">
        <v>6825</v>
      </c>
      <c r="T691" s="22" t="s">
        <v>5569</v>
      </c>
      <c r="U691" s="22" t="s">
        <v>6299</v>
      </c>
      <c r="V691" s="22" t="s">
        <v>6815</v>
      </c>
      <c r="W691" s="22" t="s">
        <v>6299</v>
      </c>
      <c r="X691" s="22" t="s">
        <v>6815</v>
      </c>
      <c r="Y691" s="22">
        <v>3</v>
      </c>
      <c r="Z691" s="22">
        <v>6</v>
      </c>
      <c r="AA691" s="22" t="s">
        <v>11</v>
      </c>
      <c r="AB691" s="22">
        <v>1</v>
      </c>
      <c r="AC691" s="22" t="s">
        <v>89</v>
      </c>
      <c r="AD691" s="22" t="s">
        <v>7769</v>
      </c>
      <c r="AE691" s="22" t="s">
        <v>1579</v>
      </c>
      <c r="AF691" s="22" t="s">
        <v>7760</v>
      </c>
      <c r="AG691" s="22" t="s">
        <v>7761</v>
      </c>
    </row>
    <row r="692" spans="1:33">
      <c r="A692" s="23" t="s">
        <v>1623</v>
      </c>
      <c r="B692" s="23" t="s">
        <v>459</v>
      </c>
      <c r="C692" s="23" t="s">
        <v>1623</v>
      </c>
      <c r="D692" s="23" t="s">
        <v>5580</v>
      </c>
      <c r="E692" s="23" t="s">
        <v>5582</v>
      </c>
      <c r="F692" s="23" t="s">
        <v>5581</v>
      </c>
      <c r="G692" s="23" t="s">
        <v>4791</v>
      </c>
      <c r="H692" s="23" t="s">
        <v>4792</v>
      </c>
      <c r="I692" s="201" t="s">
        <v>1544</v>
      </c>
      <c r="J692" s="23" t="s">
        <v>4794</v>
      </c>
      <c r="K692" s="23">
        <v>0</v>
      </c>
      <c r="L692" s="23" t="s">
        <v>6237</v>
      </c>
      <c r="M692" s="23" t="s">
        <v>11</v>
      </c>
      <c r="N692" s="23" t="s">
        <v>1852</v>
      </c>
      <c r="O692" s="23" t="s">
        <v>4795</v>
      </c>
      <c r="P692" s="23" t="s">
        <v>4794</v>
      </c>
      <c r="Q692" s="22" t="s">
        <v>1539</v>
      </c>
      <c r="R692" s="22" t="s">
        <v>841</v>
      </c>
      <c r="S692" s="22" t="s">
        <v>5580</v>
      </c>
      <c r="T692" s="22" t="s">
        <v>2490</v>
      </c>
      <c r="U692" s="22" t="s">
        <v>11</v>
      </c>
      <c r="V692" s="22" t="s">
        <v>6352</v>
      </c>
      <c r="W692" s="22" t="s">
        <v>6352</v>
      </c>
      <c r="X692" s="22" t="s">
        <v>11</v>
      </c>
      <c r="Y692" s="22">
        <v>6</v>
      </c>
      <c r="Z692" s="22">
        <v>6</v>
      </c>
      <c r="AA692" s="22" t="s">
        <v>11</v>
      </c>
      <c r="AB692" s="22">
        <v>1</v>
      </c>
      <c r="AC692" s="22" t="s">
        <v>77</v>
      </c>
      <c r="AD692" s="22" t="s">
        <v>7784</v>
      </c>
      <c r="AE692" s="22" t="s">
        <v>5450</v>
      </c>
      <c r="AF692" s="22" t="s">
        <v>7767</v>
      </c>
      <c r="AG692" s="22" t="s">
        <v>7767</v>
      </c>
    </row>
    <row r="693" spans="1:33">
      <c r="A693" s="23" t="s">
        <v>1623</v>
      </c>
      <c r="B693" s="23" t="s">
        <v>5348</v>
      </c>
      <c r="C693" s="23" t="s">
        <v>1623</v>
      </c>
      <c r="D693" s="23" t="s">
        <v>1578</v>
      </c>
      <c r="E693" s="23" t="s">
        <v>11</v>
      </c>
      <c r="F693" s="23" t="s">
        <v>11</v>
      </c>
      <c r="G693" s="23" t="s">
        <v>4031</v>
      </c>
      <c r="H693" s="23" t="s">
        <v>4032</v>
      </c>
      <c r="I693" s="201" t="s">
        <v>7696</v>
      </c>
      <c r="J693" s="23" t="s">
        <v>4020</v>
      </c>
      <c r="K693" s="23">
        <v>0</v>
      </c>
      <c r="L693" s="23" t="s">
        <v>11</v>
      </c>
      <c r="M693" s="23" t="s">
        <v>11</v>
      </c>
      <c r="N693" s="23" t="s">
        <v>1858</v>
      </c>
      <c r="O693" s="23" t="s">
        <v>11</v>
      </c>
      <c r="P693" s="23" t="s">
        <v>11</v>
      </c>
      <c r="Q693" s="22" t="s">
        <v>1578</v>
      </c>
      <c r="R693" s="22" t="s">
        <v>1578</v>
      </c>
      <c r="S693" s="22" t="s">
        <v>1578</v>
      </c>
      <c r="T693" s="22" t="s">
        <v>11</v>
      </c>
      <c r="U693" s="22" t="s">
        <v>11</v>
      </c>
      <c r="V693" s="22" t="s">
        <v>11</v>
      </c>
      <c r="W693" s="22" t="s">
        <v>11</v>
      </c>
      <c r="X693" s="22" t="s">
        <v>11</v>
      </c>
      <c r="Y693" s="22">
        <v>0</v>
      </c>
      <c r="Z693" s="22">
        <v>0</v>
      </c>
      <c r="AA693" s="22" t="s">
        <v>11</v>
      </c>
      <c r="AB693" s="22">
        <v>1</v>
      </c>
      <c r="AC693" s="22" t="s">
        <v>1578</v>
      </c>
      <c r="AD693" s="22" t="s">
        <v>11</v>
      </c>
      <c r="AE693" s="22" t="s">
        <v>11</v>
      </c>
      <c r="AF693" s="22" t="s">
        <v>7767</v>
      </c>
      <c r="AG693" s="22" t="s">
        <v>7767</v>
      </c>
    </row>
    <row r="694" spans="1:33">
      <c r="A694" s="23" t="s">
        <v>1623</v>
      </c>
      <c r="B694" s="23" t="s">
        <v>5348</v>
      </c>
      <c r="C694" s="23" t="s">
        <v>1623</v>
      </c>
      <c r="D694" s="23" t="s">
        <v>1578</v>
      </c>
      <c r="E694" s="23" t="s">
        <v>11</v>
      </c>
      <c r="F694" s="23" t="s">
        <v>11</v>
      </c>
      <c r="G694" s="23" t="s">
        <v>3795</v>
      </c>
      <c r="H694" s="23" t="s">
        <v>3796</v>
      </c>
      <c r="I694" s="23" t="s">
        <v>10</v>
      </c>
      <c r="J694" s="23" t="s">
        <v>3798</v>
      </c>
      <c r="K694" s="23">
        <v>0</v>
      </c>
      <c r="L694" s="23" t="s">
        <v>11</v>
      </c>
      <c r="M694" s="23" t="s">
        <v>11</v>
      </c>
      <c r="N694" s="23" t="s">
        <v>1651</v>
      </c>
      <c r="O694" s="23" t="s">
        <v>11</v>
      </c>
      <c r="P694" s="23" t="s">
        <v>11</v>
      </c>
      <c r="Q694" s="22" t="s">
        <v>1578</v>
      </c>
      <c r="R694" s="22" t="s">
        <v>1578</v>
      </c>
      <c r="S694" s="22" t="s">
        <v>1578</v>
      </c>
      <c r="T694" s="22" t="s">
        <v>11</v>
      </c>
      <c r="U694" s="22" t="s">
        <v>11</v>
      </c>
      <c r="V694" s="22" t="s">
        <v>11</v>
      </c>
      <c r="W694" s="22" t="s">
        <v>11</v>
      </c>
      <c r="X694" s="22" t="s">
        <v>11</v>
      </c>
      <c r="Y694" s="22">
        <v>0</v>
      </c>
      <c r="Z694" s="22">
        <v>0</v>
      </c>
      <c r="AA694" s="22" t="s">
        <v>11</v>
      </c>
      <c r="AB694" s="22">
        <v>1</v>
      </c>
      <c r="AC694" s="22" t="s">
        <v>1578</v>
      </c>
      <c r="AD694" s="22" t="s">
        <v>11</v>
      </c>
      <c r="AE694" s="22" t="s">
        <v>11</v>
      </c>
      <c r="AF694" s="22" t="s">
        <v>7760</v>
      </c>
      <c r="AG694" s="22" t="s">
        <v>7779</v>
      </c>
    </row>
    <row r="695" spans="1:33">
      <c r="A695" s="23" t="s">
        <v>1623</v>
      </c>
      <c r="B695" s="23" t="s">
        <v>5348</v>
      </c>
      <c r="C695" s="23" t="s">
        <v>1623</v>
      </c>
      <c r="D695" s="23" t="s">
        <v>1578</v>
      </c>
      <c r="E695" s="23" t="s">
        <v>11</v>
      </c>
      <c r="F695" s="23" t="s">
        <v>11</v>
      </c>
      <c r="G695" s="23" t="s">
        <v>2354</v>
      </c>
      <c r="H695" s="23" t="s">
        <v>2355</v>
      </c>
      <c r="I695" s="201" t="s">
        <v>16</v>
      </c>
      <c r="J695" s="23" t="s">
        <v>2357</v>
      </c>
      <c r="K695" s="23">
        <v>0</v>
      </c>
      <c r="L695" s="23" t="s">
        <v>11</v>
      </c>
      <c r="M695" s="201" t="s">
        <v>11</v>
      </c>
      <c r="N695" s="23" t="s">
        <v>2359</v>
      </c>
      <c r="O695" s="23" t="s">
        <v>11</v>
      </c>
      <c r="P695" s="23" t="s">
        <v>11</v>
      </c>
      <c r="Q695" s="22" t="s">
        <v>1578</v>
      </c>
      <c r="R695" s="22" t="s">
        <v>1578</v>
      </c>
      <c r="S695" s="22" t="s">
        <v>1578</v>
      </c>
      <c r="T695" s="22" t="s">
        <v>11</v>
      </c>
      <c r="U695" s="22" t="s">
        <v>11</v>
      </c>
      <c r="V695" s="22" t="s">
        <v>11</v>
      </c>
      <c r="W695" s="22" t="s">
        <v>11</v>
      </c>
      <c r="X695" s="22" t="s">
        <v>11</v>
      </c>
      <c r="Y695" s="22">
        <v>0</v>
      </c>
      <c r="Z695" s="22">
        <v>0</v>
      </c>
      <c r="AA695" s="22" t="s">
        <v>11</v>
      </c>
      <c r="AB695" s="22">
        <v>1</v>
      </c>
      <c r="AC695" s="22" t="s">
        <v>1578</v>
      </c>
      <c r="AD695" s="22" t="s">
        <v>11</v>
      </c>
      <c r="AE695" s="22" t="s">
        <v>11</v>
      </c>
      <c r="AF695" s="22" t="s">
        <v>7760</v>
      </c>
      <c r="AG695" s="22" t="s">
        <v>7779</v>
      </c>
    </row>
    <row r="696" spans="1:33">
      <c r="A696" s="23" t="s">
        <v>1623</v>
      </c>
      <c r="B696" s="23" t="s">
        <v>452</v>
      </c>
      <c r="C696" s="23" t="s">
        <v>1623</v>
      </c>
      <c r="D696" s="23" t="s">
        <v>6954</v>
      </c>
      <c r="E696" s="23" t="s">
        <v>5377</v>
      </c>
      <c r="F696" s="23" t="s">
        <v>7654</v>
      </c>
      <c r="G696" s="23" t="s">
        <v>4017</v>
      </c>
      <c r="H696" s="23" t="s">
        <v>4018</v>
      </c>
      <c r="I696" s="23" t="s">
        <v>16</v>
      </c>
      <c r="J696" s="23" t="s">
        <v>4020</v>
      </c>
      <c r="K696" s="23">
        <v>0</v>
      </c>
      <c r="L696" s="23" t="s">
        <v>7062</v>
      </c>
      <c r="M696" s="23" t="s">
        <v>11</v>
      </c>
      <c r="N696" s="23" t="s">
        <v>2350</v>
      </c>
      <c r="O696" s="23" t="s">
        <v>11</v>
      </c>
      <c r="P696" s="23" t="s">
        <v>11</v>
      </c>
      <c r="Q696" s="22" t="s">
        <v>1539</v>
      </c>
      <c r="R696" s="22" t="s">
        <v>842</v>
      </c>
      <c r="S696" s="22" t="s">
        <v>6954</v>
      </c>
      <c r="T696" s="22" t="s">
        <v>2490</v>
      </c>
      <c r="U696" s="22" t="s">
        <v>6952</v>
      </c>
      <c r="V696" s="22" t="s">
        <v>6296</v>
      </c>
      <c r="W696" s="22" t="s">
        <v>6296</v>
      </c>
      <c r="X696" s="22" t="s">
        <v>6952</v>
      </c>
      <c r="Y696" s="22">
        <v>7</v>
      </c>
      <c r="Z696" s="22">
        <v>7</v>
      </c>
      <c r="AA696" s="22" t="s">
        <v>11</v>
      </c>
      <c r="AB696" s="22">
        <v>1</v>
      </c>
      <c r="AC696" s="22" t="s">
        <v>85</v>
      </c>
      <c r="AD696" s="22" t="s">
        <v>7759</v>
      </c>
      <c r="AE696" s="22" t="s">
        <v>1579</v>
      </c>
      <c r="AF696" s="22" t="s">
        <v>7760</v>
      </c>
      <c r="AG696" s="22" t="s">
        <v>7761</v>
      </c>
    </row>
    <row r="697" spans="1:33">
      <c r="A697" s="23" t="s">
        <v>1623</v>
      </c>
      <c r="B697" s="23" t="s">
        <v>5348</v>
      </c>
      <c r="C697" s="23" t="s">
        <v>1623</v>
      </c>
      <c r="D697" s="23" t="s">
        <v>1578</v>
      </c>
      <c r="E697" s="23" t="s">
        <v>11</v>
      </c>
      <c r="F697" s="23" t="s">
        <v>11</v>
      </c>
      <c r="G697" s="23" t="s">
        <v>3854</v>
      </c>
      <c r="H697" s="23" t="s">
        <v>3855</v>
      </c>
      <c r="I697" s="23" t="s">
        <v>10</v>
      </c>
      <c r="J697" s="23" t="s">
        <v>3857</v>
      </c>
      <c r="K697" s="23">
        <v>0</v>
      </c>
      <c r="L697" s="23" t="s">
        <v>11</v>
      </c>
      <c r="M697" s="23" t="s">
        <v>11</v>
      </c>
      <c r="N697" s="23" t="s">
        <v>1651</v>
      </c>
      <c r="O697" s="23" t="s">
        <v>11</v>
      </c>
      <c r="P697" s="23" t="s">
        <v>11</v>
      </c>
      <c r="Q697" s="22" t="s">
        <v>1578</v>
      </c>
      <c r="R697" s="22" t="s">
        <v>1578</v>
      </c>
      <c r="S697" s="22" t="s">
        <v>1578</v>
      </c>
      <c r="T697" s="22" t="s">
        <v>11</v>
      </c>
      <c r="U697" s="22" t="s">
        <v>11</v>
      </c>
      <c r="V697" s="22" t="s">
        <v>11</v>
      </c>
      <c r="W697" s="22" t="s">
        <v>11</v>
      </c>
      <c r="X697" s="22" t="s">
        <v>11</v>
      </c>
      <c r="Y697" s="22">
        <v>0</v>
      </c>
      <c r="Z697" s="22">
        <v>0</v>
      </c>
      <c r="AA697" s="22" t="s">
        <v>11</v>
      </c>
      <c r="AB697" s="22">
        <v>1</v>
      </c>
      <c r="AC697" s="22" t="s">
        <v>1578</v>
      </c>
      <c r="AD697" s="22" t="s">
        <v>11</v>
      </c>
      <c r="AE697" s="22" t="s">
        <v>11</v>
      </c>
      <c r="AF697" s="22" t="s">
        <v>7760</v>
      </c>
      <c r="AG697" s="22" t="s">
        <v>7779</v>
      </c>
    </row>
    <row r="698" spans="1:33">
      <c r="A698" s="23" t="s">
        <v>1623</v>
      </c>
      <c r="B698" s="23" t="s">
        <v>5348</v>
      </c>
      <c r="C698" s="23" t="s">
        <v>1623</v>
      </c>
      <c r="D698" s="23" t="s">
        <v>1578</v>
      </c>
      <c r="E698" s="23" t="s">
        <v>11</v>
      </c>
      <c r="F698" s="23" t="s">
        <v>11</v>
      </c>
      <c r="G698" s="23" t="s">
        <v>3792</v>
      </c>
      <c r="H698" s="23" t="s">
        <v>3793</v>
      </c>
      <c r="I698" s="201" t="s">
        <v>16</v>
      </c>
      <c r="J698" s="23" t="s">
        <v>3794</v>
      </c>
      <c r="K698" s="23">
        <v>0</v>
      </c>
      <c r="L698" s="23" t="s">
        <v>11</v>
      </c>
      <c r="M698" s="23" t="s">
        <v>11</v>
      </c>
      <c r="N698" s="23" t="s">
        <v>11</v>
      </c>
      <c r="O698" s="23" t="s">
        <v>11</v>
      </c>
      <c r="P698" s="23" t="s">
        <v>11</v>
      </c>
      <c r="Q698" s="22" t="s">
        <v>1578</v>
      </c>
      <c r="R698" s="22" t="s">
        <v>1578</v>
      </c>
      <c r="S698" s="22" t="s">
        <v>1578</v>
      </c>
      <c r="T698" s="22" t="s">
        <v>11</v>
      </c>
      <c r="U698" s="22" t="s">
        <v>11</v>
      </c>
      <c r="V698" s="22" t="s">
        <v>11</v>
      </c>
      <c r="W698" s="22" t="s">
        <v>11</v>
      </c>
      <c r="X698" s="22" t="s">
        <v>11</v>
      </c>
      <c r="Y698" s="22">
        <v>0</v>
      </c>
      <c r="Z698" s="22">
        <v>0</v>
      </c>
      <c r="AA698" s="22" t="s">
        <v>11</v>
      </c>
      <c r="AB698" s="22">
        <v>1</v>
      </c>
      <c r="AC698" s="22" t="s">
        <v>1578</v>
      </c>
      <c r="AD698" s="22" t="s">
        <v>11</v>
      </c>
      <c r="AE698" s="22" t="s">
        <v>11</v>
      </c>
      <c r="AF698" s="22" t="s">
        <v>7760</v>
      </c>
      <c r="AG698" s="22" t="s">
        <v>7779</v>
      </c>
    </row>
    <row r="699" spans="1:33">
      <c r="A699" s="23" t="s">
        <v>1623</v>
      </c>
      <c r="B699" s="23" t="s">
        <v>5348</v>
      </c>
      <c r="C699" s="23" t="s">
        <v>1623</v>
      </c>
      <c r="D699" s="23" t="s">
        <v>1578</v>
      </c>
      <c r="E699" s="23" t="s">
        <v>11</v>
      </c>
      <c r="F699" s="23" t="s">
        <v>11</v>
      </c>
      <c r="G699" s="23" t="s">
        <v>2036</v>
      </c>
      <c r="H699" s="23" t="s">
        <v>2037</v>
      </c>
      <c r="I699" s="23" t="s">
        <v>1544</v>
      </c>
      <c r="J699" s="23" t="s">
        <v>2038</v>
      </c>
      <c r="K699" s="23">
        <v>0</v>
      </c>
      <c r="L699" s="23" t="s">
        <v>11</v>
      </c>
      <c r="M699" s="201" t="s">
        <v>11</v>
      </c>
      <c r="N699" s="23" t="s">
        <v>11</v>
      </c>
      <c r="O699" s="23" t="s">
        <v>2040</v>
      </c>
      <c r="P699" s="23" t="s">
        <v>11</v>
      </c>
      <c r="Q699" s="22" t="s">
        <v>1578</v>
      </c>
      <c r="R699" s="22" t="s">
        <v>1578</v>
      </c>
      <c r="S699" s="22" t="s">
        <v>1578</v>
      </c>
      <c r="T699" s="22" t="s">
        <v>11</v>
      </c>
      <c r="U699" s="22" t="s">
        <v>11</v>
      </c>
      <c r="V699" s="22" t="s">
        <v>11</v>
      </c>
      <c r="W699" s="22" t="s">
        <v>11</v>
      </c>
      <c r="X699" s="22" t="s">
        <v>11</v>
      </c>
      <c r="Y699" s="22">
        <v>0</v>
      </c>
      <c r="Z699" s="22">
        <v>0</v>
      </c>
      <c r="AA699" s="22" t="s">
        <v>11</v>
      </c>
      <c r="AB699" s="22">
        <v>1</v>
      </c>
      <c r="AC699" s="22" t="s">
        <v>1578</v>
      </c>
      <c r="AD699" s="22" t="s">
        <v>11</v>
      </c>
      <c r="AE699" s="22" t="s">
        <v>11</v>
      </c>
      <c r="AF699" s="22" t="s">
        <v>7767</v>
      </c>
      <c r="AG699" s="22" t="s">
        <v>7767</v>
      </c>
    </row>
    <row r="700" spans="1:33">
      <c r="A700" s="23" t="s">
        <v>1623</v>
      </c>
      <c r="B700" s="23" t="s">
        <v>5348</v>
      </c>
      <c r="C700" s="23" t="s">
        <v>1623</v>
      </c>
      <c r="D700" s="23" t="s">
        <v>1578</v>
      </c>
      <c r="E700" s="23" t="s">
        <v>11</v>
      </c>
      <c r="F700" s="23" t="s">
        <v>11</v>
      </c>
      <c r="G700" s="23" t="s">
        <v>3958</v>
      </c>
      <c r="H700" s="23" t="s">
        <v>3959</v>
      </c>
      <c r="I700" s="23" t="s">
        <v>10</v>
      </c>
      <c r="J700" s="23" t="s">
        <v>3961</v>
      </c>
      <c r="K700" s="23">
        <v>0</v>
      </c>
      <c r="L700" s="23" t="s">
        <v>11</v>
      </c>
      <c r="M700" s="23" t="s">
        <v>11</v>
      </c>
      <c r="N700" s="23" t="s">
        <v>1651</v>
      </c>
      <c r="O700" s="23" t="s">
        <v>11</v>
      </c>
      <c r="P700" s="23" t="s">
        <v>11</v>
      </c>
      <c r="Q700" s="22" t="s">
        <v>1578</v>
      </c>
      <c r="R700" s="22" t="s">
        <v>1578</v>
      </c>
      <c r="S700" s="22" t="s">
        <v>1578</v>
      </c>
      <c r="T700" s="22" t="s">
        <v>11</v>
      </c>
      <c r="U700" s="22" t="s">
        <v>11</v>
      </c>
      <c r="V700" s="22" t="s">
        <v>11</v>
      </c>
      <c r="W700" s="22" t="s">
        <v>11</v>
      </c>
      <c r="X700" s="22" t="s">
        <v>11</v>
      </c>
      <c r="Y700" s="22">
        <v>0</v>
      </c>
      <c r="Z700" s="22">
        <v>0</v>
      </c>
      <c r="AA700" s="22" t="s">
        <v>11</v>
      </c>
      <c r="AB700" s="22">
        <v>1</v>
      </c>
      <c r="AC700" s="22" t="s">
        <v>1578</v>
      </c>
      <c r="AD700" s="22" t="s">
        <v>11</v>
      </c>
      <c r="AE700" s="22" t="s">
        <v>11</v>
      </c>
      <c r="AF700" s="22" t="s">
        <v>7760</v>
      </c>
      <c r="AG700" s="22" t="s">
        <v>7779</v>
      </c>
    </row>
    <row r="701" spans="1:33">
      <c r="A701" s="23" t="s">
        <v>1623</v>
      </c>
      <c r="B701" s="23" t="s">
        <v>452</v>
      </c>
      <c r="C701" s="23" t="s">
        <v>1623</v>
      </c>
      <c r="D701" s="23" t="s">
        <v>6954</v>
      </c>
      <c r="E701" s="23" t="s">
        <v>5377</v>
      </c>
      <c r="F701" s="23" t="s">
        <v>7654</v>
      </c>
      <c r="G701" s="23" t="s">
        <v>5028</v>
      </c>
      <c r="H701" s="23" t="s">
        <v>5029</v>
      </c>
      <c r="I701" s="23" t="s">
        <v>16</v>
      </c>
      <c r="J701" s="23" t="s">
        <v>5031</v>
      </c>
      <c r="K701" s="23">
        <v>0</v>
      </c>
      <c r="L701" s="23" t="s">
        <v>6263</v>
      </c>
      <c r="M701" s="23" t="s">
        <v>11</v>
      </c>
      <c r="N701" s="23" t="s">
        <v>1775</v>
      </c>
      <c r="O701" s="23" t="s">
        <v>11</v>
      </c>
      <c r="P701" s="23" t="s">
        <v>5033</v>
      </c>
      <c r="Q701" s="22" t="s">
        <v>1539</v>
      </c>
      <c r="R701" s="22" t="s">
        <v>842</v>
      </c>
      <c r="S701" s="22" t="s">
        <v>6954</v>
      </c>
      <c r="T701" s="22" t="s">
        <v>2490</v>
      </c>
      <c r="U701" s="22" t="s">
        <v>6952</v>
      </c>
      <c r="V701" s="22" t="s">
        <v>6296</v>
      </c>
      <c r="W701" s="22" t="s">
        <v>6296</v>
      </c>
      <c r="X701" s="22" t="s">
        <v>6952</v>
      </c>
      <c r="Y701" s="22">
        <v>7</v>
      </c>
      <c r="Z701" s="22">
        <v>7</v>
      </c>
      <c r="AA701" s="22" t="s">
        <v>11</v>
      </c>
      <c r="AB701" s="22">
        <v>1</v>
      </c>
      <c r="AC701" s="22" t="s">
        <v>85</v>
      </c>
      <c r="AD701" s="22" t="s">
        <v>7759</v>
      </c>
      <c r="AE701" s="22" t="s">
        <v>1579</v>
      </c>
      <c r="AF701" s="22" t="s">
        <v>7760</v>
      </c>
      <c r="AG701" s="22" t="s">
        <v>7761</v>
      </c>
    </row>
    <row r="702" spans="1:33">
      <c r="A702" s="23" t="s">
        <v>1623</v>
      </c>
      <c r="B702" s="23" t="s">
        <v>5348</v>
      </c>
      <c r="C702" s="23" t="s">
        <v>1623</v>
      </c>
      <c r="D702" s="23" t="s">
        <v>1578</v>
      </c>
      <c r="E702" s="23" t="s">
        <v>11</v>
      </c>
      <c r="F702" s="23" t="s">
        <v>11</v>
      </c>
      <c r="G702" s="23" t="s">
        <v>4077</v>
      </c>
      <c r="H702" s="23" t="s">
        <v>4078</v>
      </c>
      <c r="I702" s="201" t="s">
        <v>1563</v>
      </c>
      <c r="J702" s="23" t="s">
        <v>4079</v>
      </c>
      <c r="K702" s="23">
        <v>0</v>
      </c>
      <c r="L702" s="23" t="s">
        <v>11</v>
      </c>
      <c r="M702" s="201" t="s">
        <v>11</v>
      </c>
      <c r="N702" s="23" t="s">
        <v>11</v>
      </c>
      <c r="O702" s="23" t="s">
        <v>11</v>
      </c>
      <c r="P702" s="23" t="s">
        <v>11</v>
      </c>
      <c r="Q702" s="22" t="s">
        <v>1578</v>
      </c>
      <c r="R702" s="22" t="s">
        <v>1578</v>
      </c>
      <c r="S702" s="22" t="s">
        <v>1578</v>
      </c>
      <c r="T702" s="22" t="s">
        <v>11</v>
      </c>
      <c r="U702" s="22" t="s">
        <v>11</v>
      </c>
      <c r="V702" s="22" t="s">
        <v>11</v>
      </c>
      <c r="W702" s="22" t="s">
        <v>11</v>
      </c>
      <c r="X702" s="22" t="s">
        <v>11</v>
      </c>
      <c r="Y702" s="22">
        <v>0</v>
      </c>
      <c r="Z702" s="22">
        <v>0</v>
      </c>
      <c r="AA702" s="22" t="s">
        <v>11</v>
      </c>
      <c r="AB702" s="22">
        <v>1</v>
      </c>
      <c r="AC702" s="22" t="s">
        <v>1578</v>
      </c>
      <c r="AD702" s="22" t="s">
        <v>11</v>
      </c>
      <c r="AE702" s="22" t="s">
        <v>11</v>
      </c>
      <c r="AF702" s="22" t="s">
        <v>7767</v>
      </c>
      <c r="AG702" s="22" t="s">
        <v>7767</v>
      </c>
    </row>
    <row r="703" spans="1:33">
      <c r="A703" s="23" t="s">
        <v>1623</v>
      </c>
      <c r="B703" s="23" t="s">
        <v>5348</v>
      </c>
      <c r="C703" s="23" t="s">
        <v>1623</v>
      </c>
      <c r="D703" s="23" t="s">
        <v>1578</v>
      </c>
      <c r="E703" s="23" t="s">
        <v>11</v>
      </c>
      <c r="F703" s="23" t="s">
        <v>11</v>
      </c>
      <c r="G703" s="23" t="s">
        <v>3637</v>
      </c>
      <c r="H703" s="23" t="s">
        <v>3638</v>
      </c>
      <c r="I703" s="201" t="s">
        <v>7695</v>
      </c>
      <c r="J703" s="23" t="s">
        <v>3639</v>
      </c>
      <c r="K703" s="23">
        <v>0</v>
      </c>
      <c r="L703" s="23" t="s">
        <v>11</v>
      </c>
      <c r="M703" s="23" t="s">
        <v>11</v>
      </c>
      <c r="N703" s="23" t="s">
        <v>1900</v>
      </c>
      <c r="O703" s="23" t="s">
        <v>11</v>
      </c>
      <c r="P703" s="23" t="s">
        <v>11</v>
      </c>
      <c r="Q703" s="22" t="s">
        <v>1578</v>
      </c>
      <c r="R703" s="22" t="s">
        <v>1578</v>
      </c>
      <c r="S703" s="22" t="s">
        <v>1578</v>
      </c>
      <c r="T703" s="22" t="s">
        <v>11</v>
      </c>
      <c r="U703" s="22" t="s">
        <v>11</v>
      </c>
      <c r="V703" s="22" t="s">
        <v>11</v>
      </c>
      <c r="W703" s="22" t="s">
        <v>11</v>
      </c>
      <c r="X703" s="22" t="s">
        <v>11</v>
      </c>
      <c r="Y703" s="22">
        <v>0</v>
      </c>
      <c r="Z703" s="22">
        <v>0</v>
      </c>
      <c r="AA703" s="22" t="s">
        <v>11</v>
      </c>
      <c r="AB703" s="22">
        <v>1</v>
      </c>
      <c r="AC703" s="22" t="s">
        <v>1578</v>
      </c>
      <c r="AD703" s="22" t="s">
        <v>11</v>
      </c>
      <c r="AE703" s="22" t="s">
        <v>11</v>
      </c>
      <c r="AF703" s="22" t="s">
        <v>7760</v>
      </c>
      <c r="AG703" s="22" t="s">
        <v>7779</v>
      </c>
    </row>
    <row r="704" spans="1:33">
      <c r="A704" s="23" t="s">
        <v>1623</v>
      </c>
      <c r="B704" s="23" t="s">
        <v>5348</v>
      </c>
      <c r="C704" s="23" t="s">
        <v>1623</v>
      </c>
      <c r="D704" s="23" t="s">
        <v>1578</v>
      </c>
      <c r="E704" s="23" t="s">
        <v>11</v>
      </c>
      <c r="F704" s="23" t="s">
        <v>11</v>
      </c>
      <c r="G704" s="23" t="s">
        <v>2058</v>
      </c>
      <c r="H704" s="23" t="s">
        <v>2059</v>
      </c>
      <c r="I704" s="23" t="s">
        <v>10</v>
      </c>
      <c r="J704" s="23" t="s">
        <v>2060</v>
      </c>
      <c r="K704" s="23">
        <v>0</v>
      </c>
      <c r="L704" s="23" t="s">
        <v>11</v>
      </c>
      <c r="M704" s="23" t="s">
        <v>11</v>
      </c>
      <c r="N704" s="23" t="s">
        <v>1633</v>
      </c>
      <c r="O704" s="23" t="s">
        <v>11</v>
      </c>
      <c r="P704" s="23" t="s">
        <v>11</v>
      </c>
      <c r="Q704" s="22" t="s">
        <v>1578</v>
      </c>
      <c r="R704" s="22" t="s">
        <v>1578</v>
      </c>
      <c r="S704" s="22" t="s">
        <v>1578</v>
      </c>
      <c r="T704" s="22" t="s">
        <v>11</v>
      </c>
      <c r="U704" s="22" t="s">
        <v>11</v>
      </c>
      <c r="V704" s="22" t="s">
        <v>11</v>
      </c>
      <c r="W704" s="22" t="s">
        <v>11</v>
      </c>
      <c r="X704" s="22" t="s">
        <v>11</v>
      </c>
      <c r="Y704" s="22">
        <v>0</v>
      </c>
      <c r="Z704" s="22">
        <v>0</v>
      </c>
      <c r="AA704" s="22" t="s">
        <v>11</v>
      </c>
      <c r="AB704" s="22">
        <v>1</v>
      </c>
      <c r="AC704" s="22" t="s">
        <v>1578</v>
      </c>
      <c r="AD704" s="22" t="s">
        <v>11</v>
      </c>
      <c r="AE704" s="22" t="s">
        <v>11</v>
      </c>
      <c r="AF704" s="22" t="s">
        <v>7760</v>
      </c>
      <c r="AG704" s="22" t="s">
        <v>7779</v>
      </c>
    </row>
    <row r="705" spans="1:33">
      <c r="A705" s="23" t="s">
        <v>1623</v>
      </c>
      <c r="B705" s="23" t="s">
        <v>5348</v>
      </c>
      <c r="C705" s="23" t="s">
        <v>1623</v>
      </c>
      <c r="D705" s="23" t="s">
        <v>1578</v>
      </c>
      <c r="E705" s="23" t="s">
        <v>11</v>
      </c>
      <c r="F705" s="23" t="s">
        <v>11</v>
      </c>
      <c r="G705" s="23" t="s">
        <v>2418</v>
      </c>
      <c r="H705" s="23" t="s">
        <v>2419</v>
      </c>
      <c r="I705" s="201" t="s">
        <v>14</v>
      </c>
      <c r="J705" s="23" t="s">
        <v>2414</v>
      </c>
      <c r="K705" s="23">
        <v>0</v>
      </c>
      <c r="L705" s="23" t="s">
        <v>11</v>
      </c>
      <c r="M705" s="23" t="s">
        <v>11</v>
      </c>
      <c r="N705" s="23" t="s">
        <v>1832</v>
      </c>
      <c r="O705" s="23" t="s">
        <v>11</v>
      </c>
      <c r="P705" s="23" t="s">
        <v>11</v>
      </c>
      <c r="Q705" s="22" t="s">
        <v>1578</v>
      </c>
      <c r="R705" s="22" t="s">
        <v>1578</v>
      </c>
      <c r="S705" s="22" t="s">
        <v>1578</v>
      </c>
      <c r="T705" s="22" t="s">
        <v>11</v>
      </c>
      <c r="U705" s="22" t="s">
        <v>11</v>
      </c>
      <c r="V705" s="22" t="s">
        <v>11</v>
      </c>
      <c r="W705" s="22" t="s">
        <v>11</v>
      </c>
      <c r="X705" s="22" t="s">
        <v>11</v>
      </c>
      <c r="Y705" s="22">
        <v>0</v>
      </c>
      <c r="Z705" s="22">
        <v>0</v>
      </c>
      <c r="AA705" s="22" t="s">
        <v>11</v>
      </c>
      <c r="AB705" s="22">
        <v>1</v>
      </c>
      <c r="AC705" s="22" t="s">
        <v>1578</v>
      </c>
      <c r="AD705" s="22" t="s">
        <v>11</v>
      </c>
      <c r="AE705" s="22" t="s">
        <v>11</v>
      </c>
      <c r="AF705" s="22" t="s">
        <v>7760</v>
      </c>
      <c r="AG705" s="22" t="s">
        <v>7779</v>
      </c>
    </row>
    <row r="706" spans="1:33">
      <c r="A706" s="23" t="s">
        <v>1623</v>
      </c>
      <c r="B706" s="23" t="s">
        <v>5348</v>
      </c>
      <c r="C706" s="23" t="s">
        <v>1623</v>
      </c>
      <c r="D706" s="23" t="s">
        <v>1578</v>
      </c>
      <c r="E706" s="23" t="s">
        <v>11</v>
      </c>
      <c r="F706" s="23" t="s">
        <v>11</v>
      </c>
      <c r="G706" s="23" t="s">
        <v>2412</v>
      </c>
      <c r="H706" s="23" t="s">
        <v>2413</v>
      </c>
      <c r="I706" s="23" t="s">
        <v>1544</v>
      </c>
      <c r="J706" s="23" t="s">
        <v>2414</v>
      </c>
      <c r="K706" s="23">
        <v>0</v>
      </c>
      <c r="L706" s="23" t="s">
        <v>11</v>
      </c>
      <c r="M706" s="201" t="s">
        <v>11</v>
      </c>
      <c r="N706" s="23" t="s">
        <v>11</v>
      </c>
      <c r="O706" s="23" t="s">
        <v>11</v>
      </c>
      <c r="P706" s="23" t="s">
        <v>11</v>
      </c>
      <c r="Q706" s="22" t="s">
        <v>1578</v>
      </c>
      <c r="R706" s="22" t="s">
        <v>1578</v>
      </c>
      <c r="S706" s="22" t="s">
        <v>1578</v>
      </c>
      <c r="T706" s="22" t="s">
        <v>11</v>
      </c>
      <c r="U706" s="22" t="s">
        <v>11</v>
      </c>
      <c r="V706" s="22" t="s">
        <v>11</v>
      </c>
      <c r="W706" s="22" t="s">
        <v>11</v>
      </c>
      <c r="X706" s="22" t="s">
        <v>11</v>
      </c>
      <c r="Y706" s="22">
        <v>0</v>
      </c>
      <c r="Z706" s="22">
        <v>0</v>
      </c>
      <c r="AA706" s="22" t="s">
        <v>11</v>
      </c>
      <c r="AB706" s="22">
        <v>1</v>
      </c>
      <c r="AC706" s="22" t="s">
        <v>1578</v>
      </c>
      <c r="AD706" s="22" t="s">
        <v>11</v>
      </c>
      <c r="AE706" s="22" t="s">
        <v>11</v>
      </c>
      <c r="AF706" s="22" t="s">
        <v>7767</v>
      </c>
      <c r="AG706" s="22" t="s">
        <v>7767</v>
      </c>
    </row>
    <row r="707" spans="1:33">
      <c r="A707" s="23" t="s">
        <v>1623</v>
      </c>
      <c r="B707" s="23" t="s">
        <v>5348</v>
      </c>
      <c r="C707" s="23" t="s">
        <v>1623</v>
      </c>
      <c r="D707" s="23" t="s">
        <v>1578</v>
      </c>
      <c r="E707" s="23" t="s">
        <v>11</v>
      </c>
      <c r="F707" s="23" t="s">
        <v>11</v>
      </c>
      <c r="G707" s="23" t="s">
        <v>3762</v>
      </c>
      <c r="H707" s="23" t="s">
        <v>3763</v>
      </c>
      <c r="I707" s="23" t="s">
        <v>1563</v>
      </c>
      <c r="J707" s="23" t="s">
        <v>3764</v>
      </c>
      <c r="K707" s="23">
        <v>0</v>
      </c>
      <c r="L707" s="23" t="s">
        <v>11</v>
      </c>
      <c r="M707" s="23" t="s">
        <v>11</v>
      </c>
      <c r="N707" s="23" t="s">
        <v>3765</v>
      </c>
      <c r="O707" s="23" t="s">
        <v>11</v>
      </c>
      <c r="P707" s="23" t="s">
        <v>11</v>
      </c>
      <c r="Q707" s="22" t="s">
        <v>1578</v>
      </c>
      <c r="R707" s="22" t="s">
        <v>1578</v>
      </c>
      <c r="S707" s="22" t="s">
        <v>1578</v>
      </c>
      <c r="T707" s="22" t="s">
        <v>11</v>
      </c>
      <c r="U707" s="22" t="s">
        <v>11</v>
      </c>
      <c r="V707" s="22" t="s">
        <v>11</v>
      </c>
      <c r="W707" s="22" t="s">
        <v>11</v>
      </c>
      <c r="X707" s="22" t="s">
        <v>11</v>
      </c>
      <c r="Y707" s="22">
        <v>0</v>
      </c>
      <c r="Z707" s="22">
        <v>0</v>
      </c>
      <c r="AA707" s="22" t="s">
        <v>11</v>
      </c>
      <c r="AB707" s="22">
        <v>1</v>
      </c>
      <c r="AC707" s="22" t="s">
        <v>1578</v>
      </c>
      <c r="AD707" s="22" t="s">
        <v>11</v>
      </c>
      <c r="AE707" s="22" t="s">
        <v>11</v>
      </c>
      <c r="AF707" s="22" t="s">
        <v>7767</v>
      </c>
      <c r="AG707" s="22" t="s">
        <v>7767</v>
      </c>
    </row>
    <row r="708" spans="1:33">
      <c r="A708" s="23" t="s">
        <v>1623</v>
      </c>
      <c r="B708" s="23" t="s">
        <v>5348</v>
      </c>
      <c r="C708" s="23" t="s">
        <v>1623</v>
      </c>
      <c r="D708" s="23" t="s">
        <v>1578</v>
      </c>
      <c r="E708" s="23" t="s">
        <v>11</v>
      </c>
      <c r="F708" s="23" t="s">
        <v>11</v>
      </c>
      <c r="G708" s="23" t="s">
        <v>2831</v>
      </c>
      <c r="H708" s="23" t="s">
        <v>2832</v>
      </c>
      <c r="I708" s="201" t="s">
        <v>16</v>
      </c>
      <c r="J708" s="23" t="s">
        <v>2834</v>
      </c>
      <c r="K708" s="23">
        <v>0</v>
      </c>
      <c r="L708" s="23" t="s">
        <v>11</v>
      </c>
      <c r="M708" s="23" t="s">
        <v>11</v>
      </c>
      <c r="N708" s="23" t="s">
        <v>1891</v>
      </c>
      <c r="O708" s="23" t="s">
        <v>11</v>
      </c>
      <c r="P708" s="23" t="s">
        <v>11</v>
      </c>
      <c r="Q708" s="22" t="s">
        <v>1578</v>
      </c>
      <c r="R708" s="22" t="s">
        <v>1578</v>
      </c>
      <c r="S708" s="22" t="s">
        <v>1578</v>
      </c>
      <c r="T708" s="22" t="s">
        <v>11</v>
      </c>
      <c r="U708" s="22" t="s">
        <v>11</v>
      </c>
      <c r="V708" s="22" t="s">
        <v>11</v>
      </c>
      <c r="W708" s="22" t="s">
        <v>11</v>
      </c>
      <c r="X708" s="22" t="s">
        <v>11</v>
      </c>
      <c r="Y708" s="22">
        <v>0</v>
      </c>
      <c r="Z708" s="22">
        <v>0</v>
      </c>
      <c r="AA708" s="22" t="s">
        <v>11</v>
      </c>
      <c r="AB708" s="22">
        <v>1</v>
      </c>
      <c r="AC708" s="22" t="s">
        <v>1578</v>
      </c>
      <c r="AD708" s="22" t="s">
        <v>11</v>
      </c>
      <c r="AE708" s="22" t="s">
        <v>11</v>
      </c>
      <c r="AF708" s="22" t="s">
        <v>7760</v>
      </c>
      <c r="AG708" s="22" t="s">
        <v>7779</v>
      </c>
    </row>
    <row r="709" spans="1:33">
      <c r="A709" s="23" t="s">
        <v>1623</v>
      </c>
      <c r="B709" s="23" t="s">
        <v>5348</v>
      </c>
      <c r="C709" s="23" t="s">
        <v>1623</v>
      </c>
      <c r="D709" s="23" t="s">
        <v>1578</v>
      </c>
      <c r="E709" s="23" t="s">
        <v>11</v>
      </c>
      <c r="F709" s="23" t="s">
        <v>11</v>
      </c>
      <c r="G709" s="23" t="s">
        <v>4358</v>
      </c>
      <c r="H709" s="23" t="s">
        <v>4359</v>
      </c>
      <c r="I709" s="23" t="s">
        <v>10</v>
      </c>
      <c r="J709" s="23" t="s">
        <v>4360</v>
      </c>
      <c r="K709" s="23">
        <v>0</v>
      </c>
      <c r="L709" s="23" t="s">
        <v>11</v>
      </c>
      <c r="M709" s="205" t="s">
        <v>11</v>
      </c>
      <c r="N709" s="23" t="s">
        <v>1651</v>
      </c>
      <c r="O709" s="23" t="s">
        <v>11</v>
      </c>
      <c r="P709" s="23" t="s">
        <v>11</v>
      </c>
      <c r="Q709" s="22" t="s">
        <v>1578</v>
      </c>
      <c r="R709" s="22" t="s">
        <v>1578</v>
      </c>
      <c r="S709" s="22" t="s">
        <v>1578</v>
      </c>
      <c r="T709" s="22" t="s">
        <v>11</v>
      </c>
      <c r="U709" s="22" t="s">
        <v>11</v>
      </c>
      <c r="V709" s="22" t="s">
        <v>11</v>
      </c>
      <c r="W709" s="22" t="s">
        <v>11</v>
      </c>
      <c r="X709" s="22" t="s">
        <v>11</v>
      </c>
      <c r="Y709" s="22">
        <v>0</v>
      </c>
      <c r="Z709" s="22">
        <v>0</v>
      </c>
      <c r="AA709" s="22" t="s">
        <v>11</v>
      </c>
      <c r="AB709" s="22">
        <v>1</v>
      </c>
      <c r="AC709" s="22" t="s">
        <v>1578</v>
      </c>
      <c r="AD709" s="22" t="s">
        <v>11</v>
      </c>
      <c r="AE709" s="22" t="s">
        <v>11</v>
      </c>
      <c r="AF709" s="22" t="s">
        <v>7760</v>
      </c>
      <c r="AG709" s="22" t="s">
        <v>7779</v>
      </c>
    </row>
    <row r="710" spans="1:33">
      <c r="A710" s="23" t="s">
        <v>1623</v>
      </c>
      <c r="B710" s="23" t="s">
        <v>5348</v>
      </c>
      <c r="C710" s="23" t="s">
        <v>1623</v>
      </c>
      <c r="D710" s="23" t="s">
        <v>1578</v>
      </c>
      <c r="E710" s="23" t="s">
        <v>11</v>
      </c>
      <c r="F710" s="23" t="s">
        <v>11</v>
      </c>
      <c r="G710" s="23" t="s">
        <v>2211</v>
      </c>
      <c r="H710" s="23" t="s">
        <v>2212</v>
      </c>
      <c r="I710" s="23" t="s">
        <v>16</v>
      </c>
      <c r="J710" s="23" t="s">
        <v>2213</v>
      </c>
      <c r="K710" s="23">
        <v>0</v>
      </c>
      <c r="L710" s="23" t="s">
        <v>11</v>
      </c>
      <c r="M710" s="23" t="s">
        <v>11</v>
      </c>
      <c r="N710" s="23" t="s">
        <v>1891</v>
      </c>
      <c r="O710" s="23" t="s">
        <v>11</v>
      </c>
      <c r="P710" s="23" t="s">
        <v>11</v>
      </c>
      <c r="Q710" s="22" t="s">
        <v>1578</v>
      </c>
      <c r="R710" s="22" t="s">
        <v>1578</v>
      </c>
      <c r="S710" s="22" t="s">
        <v>1578</v>
      </c>
      <c r="T710" s="22" t="s">
        <v>11</v>
      </c>
      <c r="U710" s="22" t="s">
        <v>11</v>
      </c>
      <c r="V710" s="22" t="s">
        <v>11</v>
      </c>
      <c r="W710" s="22" t="s">
        <v>11</v>
      </c>
      <c r="X710" s="22" t="s">
        <v>11</v>
      </c>
      <c r="Y710" s="22">
        <v>0</v>
      </c>
      <c r="Z710" s="22">
        <v>0</v>
      </c>
      <c r="AA710" s="22" t="s">
        <v>11</v>
      </c>
      <c r="AB710" s="22">
        <v>1</v>
      </c>
      <c r="AC710" s="22" t="s">
        <v>1578</v>
      </c>
      <c r="AD710" s="22" t="s">
        <v>11</v>
      </c>
      <c r="AE710" s="22" t="s">
        <v>11</v>
      </c>
      <c r="AF710" s="22" t="s">
        <v>7760</v>
      </c>
      <c r="AG710" s="22" t="s">
        <v>7779</v>
      </c>
    </row>
    <row r="711" spans="1:33">
      <c r="A711" s="23" t="s">
        <v>1623</v>
      </c>
      <c r="B711" s="23" t="s">
        <v>5348</v>
      </c>
      <c r="C711" s="23" t="s">
        <v>1623</v>
      </c>
      <c r="D711" s="23" t="s">
        <v>1578</v>
      </c>
      <c r="E711" s="23" t="s">
        <v>11</v>
      </c>
      <c r="F711" s="23" t="s">
        <v>11</v>
      </c>
      <c r="G711" s="23" t="s">
        <v>2576</v>
      </c>
      <c r="H711" s="23" t="s">
        <v>2577</v>
      </c>
      <c r="I711" s="201" t="s">
        <v>10</v>
      </c>
      <c r="J711" s="23" t="s">
        <v>2579</v>
      </c>
      <c r="K711" s="23">
        <v>0</v>
      </c>
      <c r="L711" s="23" t="s">
        <v>11</v>
      </c>
      <c r="M711" s="23" t="s">
        <v>11</v>
      </c>
      <c r="N711" s="23" t="s">
        <v>1651</v>
      </c>
      <c r="O711" s="23" t="s">
        <v>2579</v>
      </c>
      <c r="P711" s="23" t="s">
        <v>2580</v>
      </c>
      <c r="Q711" s="22" t="s">
        <v>1578</v>
      </c>
      <c r="R711" s="22" t="s">
        <v>1578</v>
      </c>
      <c r="S711" s="22" t="s">
        <v>1578</v>
      </c>
      <c r="T711" s="22" t="s">
        <v>11</v>
      </c>
      <c r="U711" s="22" t="s">
        <v>11</v>
      </c>
      <c r="V711" s="22" t="s">
        <v>11</v>
      </c>
      <c r="W711" s="22" t="s">
        <v>11</v>
      </c>
      <c r="X711" s="22" t="s">
        <v>11</v>
      </c>
      <c r="Y711" s="22">
        <v>0</v>
      </c>
      <c r="Z711" s="22">
        <v>0</v>
      </c>
      <c r="AA711" s="22" t="s">
        <v>11</v>
      </c>
      <c r="AB711" s="22">
        <v>1</v>
      </c>
      <c r="AC711" s="22" t="s">
        <v>1578</v>
      </c>
      <c r="AD711" s="22" t="s">
        <v>11</v>
      </c>
      <c r="AE711" s="22" t="s">
        <v>11</v>
      </c>
      <c r="AF711" s="22" t="s">
        <v>7760</v>
      </c>
      <c r="AG711" s="22" t="s">
        <v>7779</v>
      </c>
    </row>
    <row r="712" spans="1:33">
      <c r="A712" s="23" t="s">
        <v>1623</v>
      </c>
      <c r="B712" s="23" t="s">
        <v>5348</v>
      </c>
      <c r="C712" s="23" t="s">
        <v>1623</v>
      </c>
      <c r="D712" s="23" t="s">
        <v>1578</v>
      </c>
      <c r="E712" s="23" t="s">
        <v>11</v>
      </c>
      <c r="F712" s="23" t="s">
        <v>11</v>
      </c>
      <c r="G712" s="23" t="s">
        <v>2968</v>
      </c>
      <c r="H712" s="23" t="s">
        <v>2969</v>
      </c>
      <c r="I712" s="23" t="s">
        <v>16</v>
      </c>
      <c r="J712" s="23" t="s">
        <v>2931</v>
      </c>
      <c r="K712" s="23">
        <v>0</v>
      </c>
      <c r="L712" s="23" t="s">
        <v>11</v>
      </c>
      <c r="M712" s="23" t="s">
        <v>11</v>
      </c>
      <c r="N712" s="23" t="s">
        <v>1651</v>
      </c>
      <c r="O712" s="23" t="s">
        <v>2931</v>
      </c>
      <c r="P712" s="23" t="s">
        <v>11</v>
      </c>
      <c r="Q712" s="22" t="s">
        <v>1578</v>
      </c>
      <c r="R712" s="22" t="s">
        <v>1578</v>
      </c>
      <c r="S712" s="22" t="s">
        <v>1578</v>
      </c>
      <c r="T712" s="22" t="s">
        <v>11</v>
      </c>
      <c r="U712" s="22" t="s">
        <v>11</v>
      </c>
      <c r="V712" s="22" t="s">
        <v>11</v>
      </c>
      <c r="W712" s="22" t="s">
        <v>11</v>
      </c>
      <c r="X712" s="22" t="s">
        <v>11</v>
      </c>
      <c r="Y712" s="22">
        <v>0</v>
      </c>
      <c r="Z712" s="22">
        <v>0</v>
      </c>
      <c r="AA712" s="22" t="s">
        <v>11</v>
      </c>
      <c r="AB712" s="22">
        <v>1</v>
      </c>
      <c r="AC712" s="22" t="s">
        <v>1578</v>
      </c>
      <c r="AD712" s="22" t="s">
        <v>11</v>
      </c>
      <c r="AE712" s="22" t="s">
        <v>11</v>
      </c>
      <c r="AF712" s="22" t="s">
        <v>7760</v>
      </c>
      <c r="AG712" s="22" t="s">
        <v>7779</v>
      </c>
    </row>
    <row r="713" spans="1:33">
      <c r="A713" s="23" t="s">
        <v>1623</v>
      </c>
      <c r="B713" s="23" t="s">
        <v>5348</v>
      </c>
      <c r="C713" s="23" t="s">
        <v>1623</v>
      </c>
      <c r="D713" s="23" t="s">
        <v>1578</v>
      </c>
      <c r="E713" s="23" t="s">
        <v>11</v>
      </c>
      <c r="F713" s="23" t="s">
        <v>11</v>
      </c>
      <c r="G713" s="23" t="s">
        <v>7588</v>
      </c>
      <c r="H713" s="23" t="s">
        <v>7589</v>
      </c>
      <c r="I713" s="201" t="s">
        <v>1544</v>
      </c>
      <c r="J713" s="23" t="s">
        <v>7590</v>
      </c>
      <c r="K713" s="23">
        <v>0</v>
      </c>
      <c r="L713" s="23" t="s">
        <v>11</v>
      </c>
      <c r="M713" s="23" t="s">
        <v>11</v>
      </c>
      <c r="N713" s="23" t="s">
        <v>7592</v>
      </c>
      <c r="O713" s="23" t="s">
        <v>11</v>
      </c>
      <c r="P713" s="23" t="s">
        <v>11</v>
      </c>
      <c r="Q713" s="22" t="s">
        <v>1578</v>
      </c>
      <c r="R713" s="22" t="s">
        <v>1578</v>
      </c>
      <c r="S713" s="22" t="s">
        <v>1578</v>
      </c>
      <c r="T713" s="22" t="s">
        <v>11</v>
      </c>
      <c r="U713" s="22" t="s">
        <v>11</v>
      </c>
      <c r="V713" s="22" t="s">
        <v>11</v>
      </c>
      <c r="W713" s="22" t="s">
        <v>11</v>
      </c>
      <c r="X713" s="22" t="s">
        <v>11</v>
      </c>
      <c r="Y713" s="22">
        <v>0</v>
      </c>
      <c r="Z713" s="22">
        <v>0</v>
      </c>
      <c r="AA713" s="22" t="s">
        <v>11</v>
      </c>
      <c r="AB713" s="22">
        <v>1</v>
      </c>
      <c r="AC713" s="22" t="s">
        <v>1578</v>
      </c>
      <c r="AD713" s="22" t="s">
        <v>11</v>
      </c>
      <c r="AE713" s="22" t="s">
        <v>11</v>
      </c>
      <c r="AF713" s="22" t="s">
        <v>7767</v>
      </c>
      <c r="AG713" s="22" t="s">
        <v>7767</v>
      </c>
    </row>
    <row r="714" spans="1:33">
      <c r="A714" s="23" t="s">
        <v>1623</v>
      </c>
      <c r="B714" s="23" t="s">
        <v>5348</v>
      </c>
      <c r="C714" s="23" t="s">
        <v>1623</v>
      </c>
      <c r="D714" s="23" t="s">
        <v>1578</v>
      </c>
      <c r="E714" s="23" t="s">
        <v>11</v>
      </c>
      <c r="F714" s="23" t="s">
        <v>11</v>
      </c>
      <c r="G714" s="23" t="s">
        <v>2716</v>
      </c>
      <c r="H714" s="23" t="s">
        <v>2717</v>
      </c>
      <c r="I714" s="201" t="s">
        <v>1562</v>
      </c>
      <c r="J714" s="23" t="s">
        <v>2719</v>
      </c>
      <c r="K714" s="23">
        <v>0</v>
      </c>
      <c r="L714" s="23" t="s">
        <v>11</v>
      </c>
      <c r="M714" s="23" t="s">
        <v>11</v>
      </c>
      <c r="N714" s="23" t="s">
        <v>2720</v>
      </c>
      <c r="O714" s="23" t="s">
        <v>11</v>
      </c>
      <c r="P714" s="23" t="s">
        <v>2719</v>
      </c>
      <c r="Q714" s="22" t="s">
        <v>1578</v>
      </c>
      <c r="R714" s="22" t="s">
        <v>1578</v>
      </c>
      <c r="S714" s="22" t="s">
        <v>1578</v>
      </c>
      <c r="T714" s="22" t="s">
        <v>11</v>
      </c>
      <c r="U714" s="22" t="s">
        <v>11</v>
      </c>
      <c r="V714" s="22" t="s">
        <v>11</v>
      </c>
      <c r="W714" s="22" t="s">
        <v>11</v>
      </c>
      <c r="X714" s="22" t="s">
        <v>11</v>
      </c>
      <c r="Y714" s="22">
        <v>0</v>
      </c>
      <c r="Z714" s="22">
        <v>0</v>
      </c>
      <c r="AA714" s="22" t="s">
        <v>11</v>
      </c>
      <c r="AB714" s="22">
        <v>1</v>
      </c>
      <c r="AC714" s="22" t="s">
        <v>1578</v>
      </c>
      <c r="AD714" s="22" t="s">
        <v>11</v>
      </c>
      <c r="AE714" s="22" t="s">
        <v>11</v>
      </c>
      <c r="AF714" s="22" t="s">
        <v>7767</v>
      </c>
      <c r="AG714" s="22" t="s">
        <v>7767</v>
      </c>
    </row>
    <row r="715" spans="1:33">
      <c r="A715" s="23" t="s">
        <v>1623</v>
      </c>
      <c r="B715" s="23" t="s">
        <v>452</v>
      </c>
      <c r="C715" s="23" t="s">
        <v>1623</v>
      </c>
      <c r="D715" s="23" t="s">
        <v>6954</v>
      </c>
      <c r="E715" s="23" t="s">
        <v>5377</v>
      </c>
      <c r="F715" s="23" t="s">
        <v>7654</v>
      </c>
      <c r="G715" s="23" t="s">
        <v>3096</v>
      </c>
      <c r="H715" s="23" t="s">
        <v>3097</v>
      </c>
      <c r="I715" s="23" t="s">
        <v>16</v>
      </c>
      <c r="J715" s="23" t="s">
        <v>3095</v>
      </c>
      <c r="K715" s="23">
        <v>0</v>
      </c>
      <c r="L715" s="23" t="s">
        <v>6262</v>
      </c>
      <c r="M715" s="23" t="s">
        <v>11</v>
      </c>
      <c r="N715" s="23" t="s">
        <v>3099</v>
      </c>
      <c r="O715" s="23" t="s">
        <v>11</v>
      </c>
      <c r="P715" s="23" t="s">
        <v>11</v>
      </c>
      <c r="Q715" s="22" t="s">
        <v>1539</v>
      </c>
      <c r="R715" s="22" t="s">
        <v>842</v>
      </c>
      <c r="S715" s="22" t="s">
        <v>6954</v>
      </c>
      <c r="T715" s="22" t="s">
        <v>2490</v>
      </c>
      <c r="U715" s="22" t="s">
        <v>6952</v>
      </c>
      <c r="V715" s="22" t="s">
        <v>6296</v>
      </c>
      <c r="W715" s="22" t="s">
        <v>6296</v>
      </c>
      <c r="X715" s="22" t="s">
        <v>6952</v>
      </c>
      <c r="Y715" s="22">
        <v>7</v>
      </c>
      <c r="Z715" s="22">
        <v>7</v>
      </c>
      <c r="AA715" s="22" t="s">
        <v>11</v>
      </c>
      <c r="AB715" s="22">
        <v>1</v>
      </c>
      <c r="AC715" s="22" t="s">
        <v>85</v>
      </c>
      <c r="AD715" s="22" t="s">
        <v>7759</v>
      </c>
      <c r="AE715" s="22" t="s">
        <v>1579</v>
      </c>
      <c r="AF715" s="22" t="s">
        <v>7760</v>
      </c>
      <c r="AG715" s="22" t="s">
        <v>7761</v>
      </c>
    </row>
    <row r="716" spans="1:33">
      <c r="A716" s="23" t="s">
        <v>1623</v>
      </c>
      <c r="B716" s="23" t="s">
        <v>5348</v>
      </c>
      <c r="C716" s="23" t="s">
        <v>1623</v>
      </c>
      <c r="D716" s="23" t="s">
        <v>1578</v>
      </c>
      <c r="E716" s="23" t="s">
        <v>11</v>
      </c>
      <c r="F716" s="23" t="s">
        <v>11</v>
      </c>
      <c r="G716" s="23" t="s">
        <v>4218</v>
      </c>
      <c r="H716" s="23" t="s">
        <v>4219</v>
      </c>
      <c r="I716" s="23" t="s">
        <v>16</v>
      </c>
      <c r="J716" s="23" t="s">
        <v>4220</v>
      </c>
      <c r="K716" s="23">
        <v>0</v>
      </c>
      <c r="L716" s="23" t="s">
        <v>11</v>
      </c>
      <c r="M716" s="23" t="s">
        <v>11</v>
      </c>
      <c r="N716" s="23" t="s">
        <v>11</v>
      </c>
      <c r="O716" s="23" t="s">
        <v>11</v>
      </c>
      <c r="P716" s="23" t="s">
        <v>11</v>
      </c>
      <c r="Q716" s="22" t="s">
        <v>1578</v>
      </c>
      <c r="R716" s="22" t="s">
        <v>1578</v>
      </c>
      <c r="S716" s="22" t="s">
        <v>1578</v>
      </c>
      <c r="T716" s="22" t="s">
        <v>11</v>
      </c>
      <c r="U716" s="22" t="s">
        <v>11</v>
      </c>
      <c r="V716" s="22" t="s">
        <v>11</v>
      </c>
      <c r="W716" s="22" t="s">
        <v>11</v>
      </c>
      <c r="X716" s="22" t="s">
        <v>11</v>
      </c>
      <c r="Y716" s="22">
        <v>0</v>
      </c>
      <c r="Z716" s="22">
        <v>0</v>
      </c>
      <c r="AA716" s="22" t="s">
        <v>11</v>
      </c>
      <c r="AB716" s="22">
        <v>1</v>
      </c>
      <c r="AC716" s="22" t="s">
        <v>1578</v>
      </c>
      <c r="AD716" s="22" t="s">
        <v>11</v>
      </c>
      <c r="AE716" s="22" t="s">
        <v>11</v>
      </c>
      <c r="AF716" s="22" t="s">
        <v>7760</v>
      </c>
      <c r="AG716" s="22" t="s">
        <v>7779</v>
      </c>
    </row>
    <row r="717" spans="1:33">
      <c r="A717" s="23" t="s">
        <v>1623</v>
      </c>
      <c r="B717" s="23" t="s">
        <v>5348</v>
      </c>
      <c r="C717" s="23" t="s">
        <v>1623</v>
      </c>
      <c r="D717" s="23" t="s">
        <v>1578</v>
      </c>
      <c r="E717" s="23" t="s">
        <v>11</v>
      </c>
      <c r="F717" s="23" t="s">
        <v>11</v>
      </c>
      <c r="G717" s="23" t="s">
        <v>3663</v>
      </c>
      <c r="H717" s="23" t="s">
        <v>3664</v>
      </c>
      <c r="I717" s="23" t="s">
        <v>12</v>
      </c>
      <c r="J717" s="23" t="s">
        <v>3666</v>
      </c>
      <c r="K717" s="23">
        <v>0</v>
      </c>
      <c r="L717" s="23" t="s">
        <v>11</v>
      </c>
      <c r="M717" s="23" t="s">
        <v>11</v>
      </c>
      <c r="N717" s="23" t="s">
        <v>1651</v>
      </c>
      <c r="O717" s="23" t="s">
        <v>3667</v>
      </c>
      <c r="P717" s="23" t="s">
        <v>3666</v>
      </c>
      <c r="Q717" s="22" t="s">
        <v>1578</v>
      </c>
      <c r="R717" s="22" t="s">
        <v>1578</v>
      </c>
      <c r="S717" s="22" t="s">
        <v>1578</v>
      </c>
      <c r="T717" s="22" t="s">
        <v>11</v>
      </c>
      <c r="U717" s="22" t="s">
        <v>11</v>
      </c>
      <c r="V717" s="22" t="s">
        <v>11</v>
      </c>
      <c r="W717" s="22" t="s">
        <v>11</v>
      </c>
      <c r="X717" s="22" t="s">
        <v>11</v>
      </c>
      <c r="Y717" s="22">
        <v>0</v>
      </c>
      <c r="Z717" s="22">
        <v>0</v>
      </c>
      <c r="AA717" s="22" t="s">
        <v>11</v>
      </c>
      <c r="AB717" s="22">
        <v>1</v>
      </c>
      <c r="AC717" s="22" t="s">
        <v>1578</v>
      </c>
      <c r="AD717" s="22" t="s">
        <v>11</v>
      </c>
      <c r="AE717" s="22" t="s">
        <v>11</v>
      </c>
      <c r="AF717" s="22" t="s">
        <v>7760</v>
      </c>
      <c r="AG717" s="22" t="s">
        <v>7779</v>
      </c>
    </row>
    <row r="718" spans="1:33">
      <c r="A718" s="23" t="s">
        <v>1623</v>
      </c>
      <c r="B718" s="23" t="s">
        <v>452</v>
      </c>
      <c r="C718" s="23" t="s">
        <v>1623</v>
      </c>
      <c r="D718" s="23" t="s">
        <v>6954</v>
      </c>
      <c r="E718" s="23" t="s">
        <v>5377</v>
      </c>
      <c r="F718" s="23" t="s">
        <v>7654</v>
      </c>
      <c r="G718" s="23" t="s">
        <v>2908</v>
      </c>
      <c r="H718" s="23" t="s">
        <v>2909</v>
      </c>
      <c r="I718" s="23" t="s">
        <v>16</v>
      </c>
      <c r="J718" s="23" t="s">
        <v>2910</v>
      </c>
      <c r="K718" s="23">
        <v>0</v>
      </c>
      <c r="L718" s="23" t="s">
        <v>7029</v>
      </c>
      <c r="M718" s="23" t="s">
        <v>11</v>
      </c>
      <c r="N718" s="23" t="s">
        <v>1900</v>
      </c>
      <c r="O718" s="23" t="s">
        <v>11</v>
      </c>
      <c r="P718" s="23" t="s">
        <v>11</v>
      </c>
      <c r="Q718" s="22" t="s">
        <v>1539</v>
      </c>
      <c r="R718" s="22" t="s">
        <v>842</v>
      </c>
      <c r="S718" s="22" t="s">
        <v>6954</v>
      </c>
      <c r="T718" s="22" t="s">
        <v>2490</v>
      </c>
      <c r="U718" s="22" t="s">
        <v>6952</v>
      </c>
      <c r="V718" s="22" t="s">
        <v>6296</v>
      </c>
      <c r="W718" s="22" t="s">
        <v>6296</v>
      </c>
      <c r="X718" s="22" t="s">
        <v>6952</v>
      </c>
      <c r="Y718" s="22">
        <v>7</v>
      </c>
      <c r="Z718" s="22">
        <v>7</v>
      </c>
      <c r="AA718" s="22" t="s">
        <v>11</v>
      </c>
      <c r="AB718" s="22">
        <v>1</v>
      </c>
      <c r="AC718" s="22" t="s">
        <v>85</v>
      </c>
      <c r="AD718" s="22" t="s">
        <v>7759</v>
      </c>
      <c r="AE718" s="22" t="s">
        <v>1579</v>
      </c>
      <c r="AF718" s="22" t="s">
        <v>7760</v>
      </c>
      <c r="AG718" s="22" t="s">
        <v>7761</v>
      </c>
    </row>
    <row r="719" spans="1:33">
      <c r="A719" s="23" t="s">
        <v>1623</v>
      </c>
      <c r="B719" s="23" t="s">
        <v>5348</v>
      </c>
      <c r="C719" s="23" t="s">
        <v>1623</v>
      </c>
      <c r="D719" s="23" t="s">
        <v>1578</v>
      </c>
      <c r="E719" s="23" t="s">
        <v>11</v>
      </c>
      <c r="F719" s="23" t="s">
        <v>11</v>
      </c>
      <c r="G719" s="23" t="s">
        <v>3690</v>
      </c>
      <c r="H719" s="23" t="s">
        <v>3691</v>
      </c>
      <c r="I719" s="23" t="s">
        <v>16</v>
      </c>
      <c r="J719" s="23" t="s">
        <v>3692</v>
      </c>
      <c r="K719" s="23">
        <v>0</v>
      </c>
      <c r="L719" s="23" t="s">
        <v>11</v>
      </c>
      <c r="M719" s="201" t="s">
        <v>11</v>
      </c>
      <c r="N719" s="23" t="s">
        <v>1651</v>
      </c>
      <c r="O719" s="23" t="s">
        <v>11</v>
      </c>
      <c r="P719" s="23" t="s">
        <v>11</v>
      </c>
      <c r="Q719" s="22" t="s">
        <v>1578</v>
      </c>
      <c r="R719" s="22" t="s">
        <v>1578</v>
      </c>
      <c r="S719" s="22" t="s">
        <v>1578</v>
      </c>
      <c r="T719" s="22" t="s">
        <v>11</v>
      </c>
      <c r="U719" s="22" t="s">
        <v>11</v>
      </c>
      <c r="V719" s="22" t="s">
        <v>11</v>
      </c>
      <c r="W719" s="22" t="s">
        <v>11</v>
      </c>
      <c r="X719" s="22" t="s">
        <v>11</v>
      </c>
      <c r="Y719" s="22">
        <v>0</v>
      </c>
      <c r="Z719" s="22">
        <v>0</v>
      </c>
      <c r="AA719" s="22" t="s">
        <v>11</v>
      </c>
      <c r="AB719" s="22">
        <v>1</v>
      </c>
      <c r="AC719" s="22" t="s">
        <v>1578</v>
      </c>
      <c r="AD719" s="22" t="s">
        <v>11</v>
      </c>
      <c r="AE719" s="22" t="s">
        <v>11</v>
      </c>
      <c r="AF719" s="22" t="s">
        <v>7760</v>
      </c>
      <c r="AG719" s="22" t="s">
        <v>7779</v>
      </c>
    </row>
    <row r="720" spans="1:33">
      <c r="A720" s="23" t="s">
        <v>1623</v>
      </c>
      <c r="B720" s="23" t="s">
        <v>5348</v>
      </c>
      <c r="C720" s="23" t="s">
        <v>1623</v>
      </c>
      <c r="D720" s="23" t="s">
        <v>1578</v>
      </c>
      <c r="E720" s="23" t="s">
        <v>11</v>
      </c>
      <c r="F720" s="23" t="s">
        <v>11</v>
      </c>
      <c r="G720" s="23" t="s">
        <v>2341</v>
      </c>
      <c r="H720" s="23" t="s">
        <v>2342</v>
      </c>
      <c r="I720" s="23" t="s">
        <v>16</v>
      </c>
      <c r="J720" s="23" t="s">
        <v>2344</v>
      </c>
      <c r="K720" s="23">
        <v>0</v>
      </c>
      <c r="L720" s="23" t="s">
        <v>11</v>
      </c>
      <c r="M720" s="23" t="s">
        <v>11</v>
      </c>
      <c r="N720" s="23" t="s">
        <v>1768</v>
      </c>
      <c r="O720" s="23" t="s">
        <v>2345</v>
      </c>
      <c r="P720" s="23" t="s">
        <v>2344</v>
      </c>
      <c r="Q720" s="22" t="s">
        <v>1578</v>
      </c>
      <c r="R720" s="22" t="s">
        <v>1578</v>
      </c>
      <c r="S720" s="22" t="s">
        <v>1578</v>
      </c>
      <c r="T720" s="22" t="s">
        <v>11</v>
      </c>
      <c r="U720" s="22" t="s">
        <v>11</v>
      </c>
      <c r="V720" s="22" t="s">
        <v>11</v>
      </c>
      <c r="W720" s="22" t="s">
        <v>11</v>
      </c>
      <c r="X720" s="22" t="s">
        <v>11</v>
      </c>
      <c r="Y720" s="22">
        <v>0</v>
      </c>
      <c r="Z720" s="22">
        <v>0</v>
      </c>
      <c r="AA720" s="22" t="s">
        <v>11</v>
      </c>
      <c r="AB720" s="22">
        <v>1</v>
      </c>
      <c r="AC720" s="22" t="s">
        <v>1578</v>
      </c>
      <c r="AD720" s="22" t="s">
        <v>11</v>
      </c>
      <c r="AE720" s="22" t="s">
        <v>11</v>
      </c>
      <c r="AF720" s="22" t="s">
        <v>7760</v>
      </c>
      <c r="AG720" s="22" t="s">
        <v>7779</v>
      </c>
    </row>
    <row r="721" spans="1:33">
      <c r="A721" s="23" t="s">
        <v>1623</v>
      </c>
      <c r="B721" s="23" t="s">
        <v>5348</v>
      </c>
      <c r="C721" s="23" t="s">
        <v>1623</v>
      </c>
      <c r="D721" s="23" t="s">
        <v>1578</v>
      </c>
      <c r="E721" s="23" t="s">
        <v>11</v>
      </c>
      <c r="F721" s="23" t="s">
        <v>11</v>
      </c>
      <c r="G721" s="23" t="s">
        <v>3242</v>
      </c>
      <c r="H721" s="23" t="s">
        <v>3243</v>
      </c>
      <c r="I721" s="23" t="s">
        <v>10</v>
      </c>
      <c r="J721" s="23" t="s">
        <v>3244</v>
      </c>
      <c r="K721" s="23">
        <v>0</v>
      </c>
      <c r="L721" s="23" t="s">
        <v>11</v>
      </c>
      <c r="M721" s="23" t="s">
        <v>11</v>
      </c>
      <c r="N721" s="23" t="s">
        <v>1651</v>
      </c>
      <c r="O721" s="23" t="s">
        <v>11</v>
      </c>
      <c r="P721" s="23" t="s">
        <v>11</v>
      </c>
      <c r="Q721" s="22" t="s">
        <v>1578</v>
      </c>
      <c r="R721" s="22" t="s">
        <v>1578</v>
      </c>
      <c r="S721" s="22" t="s">
        <v>1578</v>
      </c>
      <c r="T721" s="22" t="s">
        <v>11</v>
      </c>
      <c r="U721" s="22" t="s">
        <v>11</v>
      </c>
      <c r="V721" s="22" t="s">
        <v>11</v>
      </c>
      <c r="W721" s="22" t="s">
        <v>11</v>
      </c>
      <c r="X721" s="22" t="s">
        <v>11</v>
      </c>
      <c r="Y721" s="22">
        <v>0</v>
      </c>
      <c r="Z721" s="22">
        <v>0</v>
      </c>
      <c r="AA721" s="22" t="s">
        <v>11</v>
      </c>
      <c r="AB721" s="22">
        <v>1</v>
      </c>
      <c r="AC721" s="22" t="s">
        <v>1578</v>
      </c>
      <c r="AD721" s="22" t="s">
        <v>11</v>
      </c>
      <c r="AE721" s="22" t="s">
        <v>11</v>
      </c>
      <c r="AF721" s="22" t="s">
        <v>7760</v>
      </c>
      <c r="AG721" s="22" t="s">
        <v>7779</v>
      </c>
    </row>
    <row r="722" spans="1:33">
      <c r="A722" s="23" t="s">
        <v>1623</v>
      </c>
      <c r="B722" s="23" t="s">
        <v>5348</v>
      </c>
      <c r="C722" s="23" t="s">
        <v>1623</v>
      </c>
      <c r="D722" s="23" t="s">
        <v>1578</v>
      </c>
      <c r="E722" s="23" t="s">
        <v>11</v>
      </c>
      <c r="F722" s="23" t="s">
        <v>11</v>
      </c>
      <c r="G722" s="23" t="s">
        <v>1839</v>
      </c>
      <c r="H722" s="23" t="s">
        <v>1840</v>
      </c>
      <c r="I722" s="201" t="s">
        <v>7697</v>
      </c>
      <c r="J722" s="23" t="s">
        <v>1841</v>
      </c>
      <c r="K722" s="23">
        <v>0</v>
      </c>
      <c r="L722" s="23" t="s">
        <v>11</v>
      </c>
      <c r="M722" s="23" t="s">
        <v>11</v>
      </c>
      <c r="N722" s="23" t="s">
        <v>1900</v>
      </c>
      <c r="O722" s="23" t="s">
        <v>11</v>
      </c>
      <c r="P722" s="23" t="s">
        <v>11</v>
      </c>
      <c r="Q722" s="22" t="s">
        <v>1578</v>
      </c>
      <c r="R722" s="22" t="s">
        <v>1578</v>
      </c>
      <c r="S722" s="22" t="s">
        <v>1578</v>
      </c>
      <c r="T722" s="22" t="s">
        <v>11</v>
      </c>
      <c r="U722" s="22" t="s">
        <v>11</v>
      </c>
      <c r="V722" s="22" t="s">
        <v>11</v>
      </c>
      <c r="W722" s="22" t="s">
        <v>11</v>
      </c>
      <c r="X722" s="22" t="s">
        <v>11</v>
      </c>
      <c r="Y722" s="22">
        <v>0</v>
      </c>
      <c r="Z722" s="22">
        <v>0</v>
      </c>
      <c r="AA722" s="22" t="s">
        <v>11</v>
      </c>
      <c r="AB722" s="22">
        <v>1</v>
      </c>
      <c r="AC722" s="22" t="s">
        <v>1578</v>
      </c>
      <c r="AD722" s="22" t="s">
        <v>11</v>
      </c>
      <c r="AE722" s="22" t="s">
        <v>11</v>
      </c>
      <c r="AF722" s="22" t="s">
        <v>7760</v>
      </c>
      <c r="AG722" s="22" t="s">
        <v>7779</v>
      </c>
    </row>
    <row r="723" spans="1:33">
      <c r="A723" s="23" t="s">
        <v>1623</v>
      </c>
      <c r="B723" s="23" t="s">
        <v>5348</v>
      </c>
      <c r="C723" s="23" t="s">
        <v>1623</v>
      </c>
      <c r="D723" s="23" t="s">
        <v>1578</v>
      </c>
      <c r="E723" s="23" t="s">
        <v>11</v>
      </c>
      <c r="F723" s="23" t="s">
        <v>11</v>
      </c>
      <c r="G723" s="23" t="s">
        <v>2672</v>
      </c>
      <c r="H723" s="23" t="s">
        <v>2673</v>
      </c>
      <c r="I723" s="23" t="s">
        <v>10</v>
      </c>
      <c r="J723" s="23" t="s">
        <v>2674</v>
      </c>
      <c r="K723" s="23">
        <v>0</v>
      </c>
      <c r="L723" s="23" t="s">
        <v>11</v>
      </c>
      <c r="M723" s="201" t="s">
        <v>11</v>
      </c>
      <c r="N723" s="23" t="s">
        <v>1900</v>
      </c>
      <c r="O723" s="23" t="s">
        <v>11</v>
      </c>
      <c r="P723" s="23" t="s">
        <v>11</v>
      </c>
      <c r="Q723" s="22" t="s">
        <v>1578</v>
      </c>
      <c r="R723" s="22" t="s">
        <v>1578</v>
      </c>
      <c r="S723" s="22" t="s">
        <v>1578</v>
      </c>
      <c r="T723" s="22" t="s">
        <v>11</v>
      </c>
      <c r="U723" s="22" t="s">
        <v>11</v>
      </c>
      <c r="V723" s="22" t="s">
        <v>11</v>
      </c>
      <c r="W723" s="22" t="s">
        <v>11</v>
      </c>
      <c r="X723" s="22" t="s">
        <v>11</v>
      </c>
      <c r="Y723" s="22">
        <v>0</v>
      </c>
      <c r="Z723" s="22">
        <v>0</v>
      </c>
      <c r="AA723" s="22" t="s">
        <v>11</v>
      </c>
      <c r="AB723" s="22">
        <v>1</v>
      </c>
      <c r="AC723" s="22" t="s">
        <v>1578</v>
      </c>
      <c r="AD723" s="22" t="s">
        <v>11</v>
      </c>
      <c r="AE723" s="22" t="s">
        <v>11</v>
      </c>
      <c r="AF723" s="22" t="s">
        <v>7760</v>
      </c>
      <c r="AG723" s="22" t="s">
        <v>7779</v>
      </c>
    </row>
    <row r="724" spans="1:33">
      <c r="A724" s="23" t="s">
        <v>1623</v>
      </c>
      <c r="B724" s="23" t="s">
        <v>5348</v>
      </c>
      <c r="C724" s="23" t="s">
        <v>1623</v>
      </c>
      <c r="D724" s="23" t="s">
        <v>1578</v>
      </c>
      <c r="E724" s="23" t="s">
        <v>11</v>
      </c>
      <c r="F724" s="23" t="s">
        <v>11</v>
      </c>
      <c r="G724" s="23" t="s">
        <v>3397</v>
      </c>
      <c r="H724" s="23" t="s">
        <v>3398</v>
      </c>
      <c r="I724" s="23" t="s">
        <v>10</v>
      </c>
      <c r="J724" s="23" t="s">
        <v>3400</v>
      </c>
      <c r="K724" s="23">
        <v>0</v>
      </c>
      <c r="L724" s="23" t="s">
        <v>11</v>
      </c>
      <c r="M724" s="23" t="s">
        <v>11</v>
      </c>
      <c r="N724" s="23" t="s">
        <v>3401</v>
      </c>
      <c r="O724" s="23" t="s">
        <v>11</v>
      </c>
      <c r="P724" s="23" t="s">
        <v>11</v>
      </c>
      <c r="Q724" s="22" t="s">
        <v>1578</v>
      </c>
      <c r="R724" s="22" t="s">
        <v>1578</v>
      </c>
      <c r="S724" s="22" t="s">
        <v>1578</v>
      </c>
      <c r="T724" s="22" t="s">
        <v>11</v>
      </c>
      <c r="U724" s="22" t="s">
        <v>11</v>
      </c>
      <c r="V724" s="22" t="s">
        <v>11</v>
      </c>
      <c r="W724" s="22" t="s">
        <v>11</v>
      </c>
      <c r="X724" s="22" t="s">
        <v>11</v>
      </c>
      <c r="Y724" s="22">
        <v>0</v>
      </c>
      <c r="Z724" s="22">
        <v>0</v>
      </c>
      <c r="AA724" s="22" t="s">
        <v>11</v>
      </c>
      <c r="AB724" s="22">
        <v>1</v>
      </c>
      <c r="AC724" s="22" t="s">
        <v>1578</v>
      </c>
      <c r="AD724" s="22" t="s">
        <v>11</v>
      </c>
      <c r="AE724" s="22" t="s">
        <v>11</v>
      </c>
      <c r="AF724" s="22" t="s">
        <v>7760</v>
      </c>
      <c r="AG724" s="22" t="s">
        <v>7779</v>
      </c>
    </row>
    <row r="725" spans="1:33">
      <c r="A725" s="23" t="s">
        <v>1623</v>
      </c>
      <c r="B725" s="23" t="s">
        <v>5348</v>
      </c>
      <c r="C725" s="23" t="s">
        <v>1623</v>
      </c>
      <c r="D725" s="23" t="s">
        <v>1578</v>
      </c>
      <c r="E725" s="23" t="s">
        <v>11</v>
      </c>
      <c r="F725" s="23" t="s">
        <v>11</v>
      </c>
      <c r="G725" s="23" t="s">
        <v>3116</v>
      </c>
      <c r="H725" s="23" t="s">
        <v>3117</v>
      </c>
      <c r="I725" s="23" t="s">
        <v>1544</v>
      </c>
      <c r="J725" s="23" t="s">
        <v>3118</v>
      </c>
      <c r="K725" s="23">
        <v>0</v>
      </c>
      <c r="L725" s="23" t="s">
        <v>11</v>
      </c>
      <c r="M725" s="205" t="s">
        <v>11</v>
      </c>
      <c r="N725" s="23" t="s">
        <v>11</v>
      </c>
      <c r="O725" s="23" t="s">
        <v>11</v>
      </c>
      <c r="P725" s="23" t="s">
        <v>11</v>
      </c>
      <c r="Q725" s="22" t="s">
        <v>1578</v>
      </c>
      <c r="R725" s="22" t="s">
        <v>1578</v>
      </c>
      <c r="S725" s="22" t="s">
        <v>1578</v>
      </c>
      <c r="T725" s="22" t="s">
        <v>11</v>
      </c>
      <c r="U725" s="22" t="s">
        <v>11</v>
      </c>
      <c r="V725" s="22" t="s">
        <v>11</v>
      </c>
      <c r="W725" s="22" t="s">
        <v>11</v>
      </c>
      <c r="X725" s="22" t="s">
        <v>11</v>
      </c>
      <c r="Y725" s="22">
        <v>0</v>
      </c>
      <c r="Z725" s="22">
        <v>0</v>
      </c>
      <c r="AA725" s="22" t="s">
        <v>11</v>
      </c>
      <c r="AB725" s="22">
        <v>1</v>
      </c>
      <c r="AC725" s="22" t="s">
        <v>1578</v>
      </c>
      <c r="AD725" s="22" t="s">
        <v>11</v>
      </c>
      <c r="AE725" s="22" t="s">
        <v>11</v>
      </c>
      <c r="AF725" s="22" t="s">
        <v>7767</v>
      </c>
      <c r="AG725" s="22" t="s">
        <v>7767</v>
      </c>
    </row>
    <row r="726" spans="1:33">
      <c r="A726" s="23" t="s">
        <v>1623</v>
      </c>
      <c r="B726" s="23" t="s">
        <v>5348</v>
      </c>
      <c r="C726" s="23" t="s">
        <v>1623</v>
      </c>
      <c r="D726" s="23" t="s">
        <v>1578</v>
      </c>
      <c r="E726" s="23" t="s">
        <v>11</v>
      </c>
      <c r="F726" s="23" t="s">
        <v>11</v>
      </c>
      <c r="G726" s="23" t="s">
        <v>3511</v>
      </c>
      <c r="H726" s="23" t="s">
        <v>3512</v>
      </c>
      <c r="I726" s="23" t="s">
        <v>10</v>
      </c>
      <c r="J726" s="23" t="s">
        <v>3513</v>
      </c>
      <c r="K726" s="23">
        <v>0</v>
      </c>
      <c r="L726" s="23" t="s">
        <v>11</v>
      </c>
      <c r="M726" s="201" t="s">
        <v>11</v>
      </c>
      <c r="N726" s="23" t="s">
        <v>11</v>
      </c>
      <c r="O726" s="23" t="s">
        <v>11</v>
      </c>
      <c r="P726" s="23" t="s">
        <v>11</v>
      </c>
      <c r="Q726" s="22" t="s">
        <v>1578</v>
      </c>
      <c r="R726" s="22" t="s">
        <v>1578</v>
      </c>
      <c r="S726" s="22" t="s">
        <v>1578</v>
      </c>
      <c r="T726" s="22" t="s">
        <v>11</v>
      </c>
      <c r="U726" s="22" t="s">
        <v>11</v>
      </c>
      <c r="V726" s="22" t="s">
        <v>11</v>
      </c>
      <c r="W726" s="22" t="s">
        <v>11</v>
      </c>
      <c r="X726" s="22" t="s">
        <v>11</v>
      </c>
      <c r="Y726" s="22">
        <v>0</v>
      </c>
      <c r="Z726" s="22">
        <v>0</v>
      </c>
      <c r="AA726" s="22" t="s">
        <v>11</v>
      </c>
      <c r="AB726" s="22">
        <v>1</v>
      </c>
      <c r="AC726" s="22" t="s">
        <v>1578</v>
      </c>
      <c r="AD726" s="22" t="s">
        <v>11</v>
      </c>
      <c r="AE726" s="22" t="s">
        <v>11</v>
      </c>
      <c r="AF726" s="22" t="s">
        <v>7760</v>
      </c>
      <c r="AG726" s="22" t="s">
        <v>7779</v>
      </c>
    </row>
    <row r="727" spans="1:33">
      <c r="A727" s="23" t="s">
        <v>1623</v>
      </c>
      <c r="B727" s="23" t="s">
        <v>5348</v>
      </c>
      <c r="C727" s="23" t="s">
        <v>1623</v>
      </c>
      <c r="D727" s="23" t="s">
        <v>1578</v>
      </c>
      <c r="E727" s="23" t="s">
        <v>11</v>
      </c>
      <c r="F727" s="23" t="s">
        <v>11</v>
      </c>
      <c r="G727" s="23" t="s">
        <v>2361</v>
      </c>
      <c r="H727" s="23" t="s">
        <v>2362</v>
      </c>
      <c r="I727" s="23" t="s">
        <v>1544</v>
      </c>
      <c r="J727" s="23" t="s">
        <v>2363</v>
      </c>
      <c r="K727" s="23">
        <v>0</v>
      </c>
      <c r="L727" s="23" t="s">
        <v>11</v>
      </c>
      <c r="M727" s="23" t="s">
        <v>11</v>
      </c>
      <c r="N727" s="23" t="s">
        <v>2364</v>
      </c>
      <c r="O727" s="23" t="s">
        <v>11</v>
      </c>
      <c r="P727" s="23" t="s">
        <v>11</v>
      </c>
      <c r="Q727" s="22" t="s">
        <v>1578</v>
      </c>
      <c r="R727" s="22" t="s">
        <v>1578</v>
      </c>
      <c r="S727" s="22" t="s">
        <v>1578</v>
      </c>
      <c r="T727" s="22" t="s">
        <v>11</v>
      </c>
      <c r="U727" s="22" t="s">
        <v>11</v>
      </c>
      <c r="V727" s="22" t="s">
        <v>11</v>
      </c>
      <c r="W727" s="22" t="s">
        <v>11</v>
      </c>
      <c r="X727" s="22" t="s">
        <v>11</v>
      </c>
      <c r="Y727" s="22">
        <v>0</v>
      </c>
      <c r="Z727" s="22">
        <v>0</v>
      </c>
      <c r="AA727" s="22" t="s">
        <v>11</v>
      </c>
      <c r="AB727" s="22">
        <v>1</v>
      </c>
      <c r="AC727" s="22" t="s">
        <v>1578</v>
      </c>
      <c r="AD727" s="22" t="s">
        <v>11</v>
      </c>
      <c r="AE727" s="22" t="s">
        <v>11</v>
      </c>
      <c r="AF727" s="22" t="s">
        <v>7767</v>
      </c>
      <c r="AG727" s="22" t="s">
        <v>7767</v>
      </c>
    </row>
    <row r="728" spans="1:33">
      <c r="A728" s="23" t="s">
        <v>1623</v>
      </c>
      <c r="B728" s="23" t="s">
        <v>452</v>
      </c>
      <c r="C728" s="23" t="s">
        <v>1623</v>
      </c>
      <c r="D728" s="23" t="s">
        <v>5393</v>
      </c>
      <c r="E728" s="23" t="s">
        <v>5377</v>
      </c>
      <c r="F728" s="23" t="s">
        <v>5394</v>
      </c>
      <c r="G728" s="23" t="s">
        <v>2002</v>
      </c>
      <c r="H728" s="23" t="s">
        <v>2003</v>
      </c>
      <c r="I728" s="23" t="s">
        <v>10</v>
      </c>
      <c r="J728" s="23" t="s">
        <v>2005</v>
      </c>
      <c r="K728" s="23">
        <v>0</v>
      </c>
      <c r="L728" s="23" t="s">
        <v>7058</v>
      </c>
      <c r="M728" s="23" t="s">
        <v>11</v>
      </c>
      <c r="N728" s="23" t="s">
        <v>1625</v>
      </c>
      <c r="O728" s="23" t="s">
        <v>11</v>
      </c>
      <c r="P728" s="23" t="s">
        <v>11</v>
      </c>
      <c r="Q728" s="22" t="s">
        <v>1539</v>
      </c>
      <c r="R728" s="22" t="s">
        <v>842</v>
      </c>
      <c r="S728" s="22" t="s">
        <v>5393</v>
      </c>
      <c r="T728" s="22" t="s">
        <v>6331</v>
      </c>
      <c r="U728" s="22" t="s">
        <v>2490</v>
      </c>
      <c r="V728" s="22" t="s">
        <v>6296</v>
      </c>
      <c r="W728" s="22" t="s">
        <v>2490</v>
      </c>
      <c r="X728" s="22" t="s">
        <v>6296</v>
      </c>
      <c r="Y728" s="22">
        <v>3</v>
      </c>
      <c r="Z728" s="22">
        <v>6</v>
      </c>
      <c r="AA728" s="22" t="s">
        <v>11</v>
      </c>
      <c r="AB728" s="22">
        <v>1</v>
      </c>
      <c r="AC728" s="22" t="s">
        <v>65</v>
      </c>
      <c r="AD728" s="22" t="s">
        <v>7759</v>
      </c>
      <c r="AE728" s="22" t="s">
        <v>1579</v>
      </c>
      <c r="AF728" s="22" t="s">
        <v>7760</v>
      </c>
      <c r="AG728" s="22" t="s">
        <v>7761</v>
      </c>
    </row>
    <row r="729" spans="1:33">
      <c r="A729" s="23" t="s">
        <v>1623</v>
      </c>
      <c r="B729" s="23" t="s">
        <v>5348</v>
      </c>
      <c r="C729" s="23" t="s">
        <v>1623</v>
      </c>
      <c r="D729" s="23" t="s">
        <v>1578</v>
      </c>
      <c r="E729" s="23" t="s">
        <v>11</v>
      </c>
      <c r="F729" s="23" t="s">
        <v>11</v>
      </c>
      <c r="G729" s="23" t="s">
        <v>4277</v>
      </c>
      <c r="H729" s="23" t="s">
        <v>4278</v>
      </c>
      <c r="I729" s="23" t="s">
        <v>10</v>
      </c>
      <c r="J729" s="23" t="s">
        <v>4279</v>
      </c>
      <c r="K729" s="23">
        <v>0</v>
      </c>
      <c r="L729" s="23" t="s">
        <v>11</v>
      </c>
      <c r="M729" s="23" t="s">
        <v>11</v>
      </c>
      <c r="N729" s="23" t="s">
        <v>1625</v>
      </c>
      <c r="O729" s="23" t="s">
        <v>11</v>
      </c>
      <c r="P729" s="23" t="s">
        <v>11</v>
      </c>
      <c r="Q729" s="22" t="s">
        <v>1578</v>
      </c>
      <c r="R729" s="22" t="s">
        <v>1578</v>
      </c>
      <c r="S729" s="22" t="s">
        <v>1578</v>
      </c>
      <c r="T729" s="22" t="s">
        <v>11</v>
      </c>
      <c r="U729" s="22" t="s">
        <v>11</v>
      </c>
      <c r="V729" s="22" t="s">
        <v>11</v>
      </c>
      <c r="W729" s="22" t="s">
        <v>11</v>
      </c>
      <c r="X729" s="22" t="s">
        <v>11</v>
      </c>
      <c r="Y729" s="22">
        <v>0</v>
      </c>
      <c r="Z729" s="22">
        <v>0</v>
      </c>
      <c r="AA729" s="22" t="s">
        <v>11</v>
      </c>
      <c r="AB729" s="22">
        <v>1</v>
      </c>
      <c r="AC729" s="22" t="s">
        <v>1578</v>
      </c>
      <c r="AD729" s="22" t="s">
        <v>11</v>
      </c>
      <c r="AE729" s="22" t="s">
        <v>11</v>
      </c>
      <c r="AF729" s="22" t="s">
        <v>7760</v>
      </c>
      <c r="AG729" s="22" t="s">
        <v>7779</v>
      </c>
    </row>
    <row r="730" spans="1:33">
      <c r="A730" s="23" t="s">
        <v>1623</v>
      </c>
      <c r="B730" s="23" t="s">
        <v>5348</v>
      </c>
      <c r="C730" s="23" t="s">
        <v>1623</v>
      </c>
      <c r="D730" s="23" t="s">
        <v>1578</v>
      </c>
      <c r="E730" s="23" t="s">
        <v>11</v>
      </c>
      <c r="F730" s="23" t="s">
        <v>11</v>
      </c>
      <c r="G730" s="23" t="s">
        <v>4257</v>
      </c>
      <c r="H730" s="23" t="s">
        <v>4258</v>
      </c>
      <c r="I730" s="23" t="s">
        <v>15</v>
      </c>
      <c r="J730" s="23" t="s">
        <v>4260</v>
      </c>
      <c r="K730" s="23">
        <v>0</v>
      </c>
      <c r="L730" s="23" t="s">
        <v>11</v>
      </c>
      <c r="M730" s="201" t="s">
        <v>11</v>
      </c>
      <c r="N730" s="23" t="s">
        <v>1900</v>
      </c>
      <c r="O730" s="23" t="s">
        <v>11</v>
      </c>
      <c r="P730" s="23" t="s">
        <v>11</v>
      </c>
      <c r="Q730" s="22" t="s">
        <v>1578</v>
      </c>
      <c r="R730" s="22" t="s">
        <v>1578</v>
      </c>
      <c r="S730" s="22" t="s">
        <v>1578</v>
      </c>
      <c r="T730" s="22" t="s">
        <v>11</v>
      </c>
      <c r="U730" s="22" t="s">
        <v>11</v>
      </c>
      <c r="V730" s="22" t="s">
        <v>11</v>
      </c>
      <c r="W730" s="22" t="s">
        <v>11</v>
      </c>
      <c r="X730" s="22" t="s">
        <v>11</v>
      </c>
      <c r="Y730" s="22">
        <v>0</v>
      </c>
      <c r="Z730" s="22">
        <v>0</v>
      </c>
      <c r="AA730" s="22" t="s">
        <v>11</v>
      </c>
      <c r="AB730" s="22">
        <v>1</v>
      </c>
      <c r="AC730" s="22" t="s">
        <v>1578</v>
      </c>
      <c r="AD730" s="22" t="s">
        <v>11</v>
      </c>
      <c r="AE730" s="22" t="s">
        <v>11</v>
      </c>
      <c r="AF730" s="22" t="s">
        <v>7760</v>
      </c>
      <c r="AG730" s="22" t="s">
        <v>7779</v>
      </c>
    </row>
    <row r="731" spans="1:33">
      <c r="A731" s="23" t="s">
        <v>1623</v>
      </c>
      <c r="B731" s="23" t="s">
        <v>5348</v>
      </c>
      <c r="C731" s="23" t="s">
        <v>1623</v>
      </c>
      <c r="D731" s="23" t="s">
        <v>1578</v>
      </c>
      <c r="E731" s="23" t="s">
        <v>11</v>
      </c>
      <c r="F731" s="23" t="s">
        <v>11</v>
      </c>
      <c r="G731" s="23" t="s">
        <v>4271</v>
      </c>
      <c r="H731" s="23" t="s">
        <v>4272</v>
      </c>
      <c r="I731" s="201" t="s">
        <v>1563</v>
      </c>
      <c r="J731" s="23" t="s">
        <v>4273</v>
      </c>
      <c r="K731" s="23">
        <v>0</v>
      </c>
      <c r="L731" s="23" t="s">
        <v>11</v>
      </c>
      <c r="M731" s="23" t="s">
        <v>11</v>
      </c>
      <c r="N731" s="23" t="s">
        <v>11</v>
      </c>
      <c r="O731" s="23" t="s">
        <v>4273</v>
      </c>
      <c r="P731" s="23" t="s">
        <v>11</v>
      </c>
      <c r="Q731" s="22" t="s">
        <v>1578</v>
      </c>
      <c r="R731" s="22" t="s">
        <v>1578</v>
      </c>
      <c r="S731" s="22" t="s">
        <v>1578</v>
      </c>
      <c r="T731" s="22" t="s">
        <v>11</v>
      </c>
      <c r="U731" s="22" t="s">
        <v>11</v>
      </c>
      <c r="V731" s="22" t="s">
        <v>11</v>
      </c>
      <c r="W731" s="22" t="s">
        <v>11</v>
      </c>
      <c r="X731" s="22" t="s">
        <v>11</v>
      </c>
      <c r="Y731" s="22">
        <v>0</v>
      </c>
      <c r="Z731" s="22">
        <v>0</v>
      </c>
      <c r="AA731" s="22" t="s">
        <v>11</v>
      </c>
      <c r="AB731" s="22">
        <v>1</v>
      </c>
      <c r="AC731" s="22" t="s">
        <v>1578</v>
      </c>
      <c r="AD731" s="22" t="s">
        <v>11</v>
      </c>
      <c r="AE731" s="22" t="s">
        <v>11</v>
      </c>
      <c r="AF731" s="22" t="s">
        <v>7767</v>
      </c>
      <c r="AG731" s="22" t="s">
        <v>7767</v>
      </c>
    </row>
    <row r="732" spans="1:33">
      <c r="A732" s="23" t="s">
        <v>1623</v>
      </c>
      <c r="B732" s="23" t="s">
        <v>5348</v>
      </c>
      <c r="C732" s="23" t="s">
        <v>1623</v>
      </c>
      <c r="D732" s="23" t="s">
        <v>1578</v>
      </c>
      <c r="E732" s="23" t="s">
        <v>11</v>
      </c>
      <c r="F732" s="23" t="s">
        <v>11</v>
      </c>
      <c r="G732" s="23" t="s">
        <v>3682</v>
      </c>
      <c r="H732" s="23" t="s">
        <v>3683</v>
      </c>
      <c r="I732" s="23" t="s">
        <v>1563</v>
      </c>
      <c r="J732" s="23" t="s">
        <v>3685</v>
      </c>
      <c r="K732" s="23">
        <v>0</v>
      </c>
      <c r="L732" s="23" t="s">
        <v>11</v>
      </c>
      <c r="M732" s="205" t="s">
        <v>11</v>
      </c>
      <c r="N732" s="23" t="s">
        <v>1985</v>
      </c>
      <c r="O732" s="23" t="s">
        <v>3686</v>
      </c>
      <c r="P732" s="23" t="s">
        <v>3685</v>
      </c>
      <c r="Q732" s="22" t="s">
        <v>1578</v>
      </c>
      <c r="R732" s="22" t="s">
        <v>1578</v>
      </c>
      <c r="S732" s="22" t="s">
        <v>1578</v>
      </c>
      <c r="T732" s="22" t="s">
        <v>11</v>
      </c>
      <c r="U732" s="22" t="s">
        <v>11</v>
      </c>
      <c r="V732" s="22" t="s">
        <v>11</v>
      </c>
      <c r="W732" s="22" t="s">
        <v>11</v>
      </c>
      <c r="X732" s="22" t="s">
        <v>11</v>
      </c>
      <c r="Y732" s="22">
        <v>0</v>
      </c>
      <c r="Z732" s="22">
        <v>0</v>
      </c>
      <c r="AA732" s="22" t="s">
        <v>11</v>
      </c>
      <c r="AB732" s="22">
        <v>1</v>
      </c>
      <c r="AC732" s="22" t="s">
        <v>1578</v>
      </c>
      <c r="AD732" s="22" t="s">
        <v>11</v>
      </c>
      <c r="AE732" s="22" t="s">
        <v>11</v>
      </c>
      <c r="AF732" s="22" t="s">
        <v>7767</v>
      </c>
      <c r="AG732" s="22" t="s">
        <v>7767</v>
      </c>
    </row>
    <row r="733" spans="1:33">
      <c r="A733" s="23" t="s">
        <v>1623</v>
      </c>
      <c r="B733" s="23" t="s">
        <v>5348</v>
      </c>
      <c r="C733" s="23" t="s">
        <v>1623</v>
      </c>
      <c r="D733" s="23" t="s">
        <v>1578</v>
      </c>
      <c r="E733" s="23" t="s">
        <v>11</v>
      </c>
      <c r="F733" s="23" t="s">
        <v>11</v>
      </c>
      <c r="G733" s="23" t="s">
        <v>2826</v>
      </c>
      <c r="H733" s="23" t="s">
        <v>2827</v>
      </c>
      <c r="I733" s="23" t="s">
        <v>16</v>
      </c>
      <c r="J733" s="23" t="s">
        <v>2829</v>
      </c>
      <c r="K733" s="23">
        <v>0</v>
      </c>
      <c r="L733" s="23" t="s">
        <v>11</v>
      </c>
      <c r="M733" s="23" t="s">
        <v>11</v>
      </c>
      <c r="N733" s="23" t="s">
        <v>1651</v>
      </c>
      <c r="O733" s="23" t="s">
        <v>2830</v>
      </c>
      <c r="P733" s="23" t="s">
        <v>2829</v>
      </c>
      <c r="Q733" s="22" t="s">
        <v>1578</v>
      </c>
      <c r="R733" s="22" t="s">
        <v>1578</v>
      </c>
      <c r="S733" s="22" t="s">
        <v>1578</v>
      </c>
      <c r="T733" s="22" t="s">
        <v>11</v>
      </c>
      <c r="U733" s="22" t="s">
        <v>11</v>
      </c>
      <c r="V733" s="22" t="s">
        <v>11</v>
      </c>
      <c r="W733" s="22" t="s">
        <v>11</v>
      </c>
      <c r="X733" s="22" t="s">
        <v>11</v>
      </c>
      <c r="Y733" s="22">
        <v>0</v>
      </c>
      <c r="Z733" s="22">
        <v>0</v>
      </c>
      <c r="AA733" s="22" t="s">
        <v>11</v>
      </c>
      <c r="AB733" s="22">
        <v>1</v>
      </c>
      <c r="AC733" s="22" t="s">
        <v>1578</v>
      </c>
      <c r="AD733" s="22" t="s">
        <v>11</v>
      </c>
      <c r="AE733" s="22" t="s">
        <v>11</v>
      </c>
      <c r="AF733" s="22" t="s">
        <v>7760</v>
      </c>
      <c r="AG733" s="22" t="s">
        <v>7779</v>
      </c>
    </row>
    <row r="734" spans="1:33">
      <c r="A734" s="23" t="s">
        <v>1623</v>
      </c>
      <c r="B734" s="23" t="s">
        <v>5348</v>
      </c>
      <c r="C734" s="23" t="s">
        <v>1623</v>
      </c>
      <c r="D734" s="23" t="s">
        <v>1578</v>
      </c>
      <c r="E734" s="23" t="s">
        <v>11</v>
      </c>
      <c r="F734" s="23" t="s">
        <v>11</v>
      </c>
      <c r="G734" s="23" t="s">
        <v>3487</v>
      </c>
      <c r="H734" s="23" t="s">
        <v>3488</v>
      </c>
      <c r="I734" s="201" t="s">
        <v>16</v>
      </c>
      <c r="J734" s="23" t="s">
        <v>3490</v>
      </c>
      <c r="K734" s="23">
        <v>0</v>
      </c>
      <c r="L734" s="23" t="s">
        <v>11</v>
      </c>
      <c r="M734" s="23" t="s">
        <v>11</v>
      </c>
      <c r="N734" s="23" t="s">
        <v>1651</v>
      </c>
      <c r="O734" s="23" t="s">
        <v>3490</v>
      </c>
      <c r="P734" s="23" t="s">
        <v>3491</v>
      </c>
      <c r="Q734" s="22" t="s">
        <v>1578</v>
      </c>
      <c r="R734" s="22" t="s">
        <v>1578</v>
      </c>
      <c r="S734" s="22" t="s">
        <v>1578</v>
      </c>
      <c r="T734" s="22" t="s">
        <v>11</v>
      </c>
      <c r="U734" s="22" t="s">
        <v>11</v>
      </c>
      <c r="V734" s="22" t="s">
        <v>11</v>
      </c>
      <c r="W734" s="22" t="s">
        <v>11</v>
      </c>
      <c r="X734" s="22" t="s">
        <v>11</v>
      </c>
      <c r="Y734" s="22">
        <v>0</v>
      </c>
      <c r="Z734" s="22">
        <v>0</v>
      </c>
      <c r="AA734" s="22" t="s">
        <v>11</v>
      </c>
      <c r="AB734" s="22">
        <v>1</v>
      </c>
      <c r="AC734" s="22" t="s">
        <v>1578</v>
      </c>
      <c r="AD734" s="22" t="s">
        <v>11</v>
      </c>
      <c r="AE734" s="22" t="s">
        <v>11</v>
      </c>
      <c r="AF734" s="22" t="s">
        <v>7760</v>
      </c>
      <c r="AG734" s="22" t="s">
        <v>7779</v>
      </c>
    </row>
    <row r="735" spans="1:33">
      <c r="A735" s="23" t="s">
        <v>1623</v>
      </c>
      <c r="B735" s="23" t="s">
        <v>5348</v>
      </c>
      <c r="C735" s="23" t="s">
        <v>1623</v>
      </c>
      <c r="D735" s="23" t="s">
        <v>1578</v>
      </c>
      <c r="E735" s="23" t="s">
        <v>11</v>
      </c>
      <c r="F735" s="23" t="s">
        <v>11</v>
      </c>
      <c r="G735" s="23" t="s">
        <v>3626</v>
      </c>
      <c r="H735" s="23" t="s">
        <v>3627</v>
      </c>
      <c r="I735" s="23" t="s">
        <v>10</v>
      </c>
      <c r="J735" s="23" t="s">
        <v>3629</v>
      </c>
      <c r="K735" s="23">
        <v>0</v>
      </c>
      <c r="L735" s="23" t="s">
        <v>11</v>
      </c>
      <c r="M735" s="23" t="s">
        <v>11</v>
      </c>
      <c r="N735" s="23" t="s">
        <v>1729</v>
      </c>
      <c r="O735" s="23" t="s">
        <v>11</v>
      </c>
      <c r="P735" s="23" t="s">
        <v>11</v>
      </c>
      <c r="Q735" s="22" t="s">
        <v>1578</v>
      </c>
      <c r="R735" s="22" t="s">
        <v>1578</v>
      </c>
      <c r="S735" s="22" t="s">
        <v>1578</v>
      </c>
      <c r="T735" s="22" t="s">
        <v>11</v>
      </c>
      <c r="U735" s="22" t="s">
        <v>11</v>
      </c>
      <c r="V735" s="22" t="s">
        <v>11</v>
      </c>
      <c r="W735" s="22" t="s">
        <v>11</v>
      </c>
      <c r="X735" s="22" t="s">
        <v>11</v>
      </c>
      <c r="Y735" s="22">
        <v>0</v>
      </c>
      <c r="Z735" s="22">
        <v>0</v>
      </c>
      <c r="AA735" s="22" t="s">
        <v>11</v>
      </c>
      <c r="AB735" s="22">
        <v>1</v>
      </c>
      <c r="AC735" s="22" t="s">
        <v>1578</v>
      </c>
      <c r="AD735" s="22" t="s">
        <v>11</v>
      </c>
      <c r="AE735" s="22" t="s">
        <v>11</v>
      </c>
      <c r="AF735" s="22" t="s">
        <v>7760</v>
      </c>
      <c r="AG735" s="22" t="s">
        <v>7779</v>
      </c>
    </row>
    <row r="736" spans="1:33">
      <c r="A736" s="23" t="s">
        <v>1623</v>
      </c>
      <c r="B736" s="23" t="s">
        <v>5348</v>
      </c>
      <c r="C736" s="23" t="s">
        <v>1623</v>
      </c>
      <c r="D736" s="23" t="s">
        <v>1578</v>
      </c>
      <c r="E736" s="23" t="s">
        <v>11</v>
      </c>
      <c r="F736" s="23" t="s">
        <v>11</v>
      </c>
      <c r="G736" s="23" t="s">
        <v>4108</v>
      </c>
      <c r="H736" s="23" t="s">
        <v>4109</v>
      </c>
      <c r="I736" s="201" t="s">
        <v>10</v>
      </c>
      <c r="J736" s="23" t="s">
        <v>4110</v>
      </c>
      <c r="K736" s="23">
        <v>0</v>
      </c>
      <c r="L736" s="23" t="s">
        <v>11</v>
      </c>
      <c r="M736" s="23" t="s">
        <v>11</v>
      </c>
      <c r="N736" s="23" t="s">
        <v>1625</v>
      </c>
      <c r="O736" s="23" t="s">
        <v>11</v>
      </c>
      <c r="P736" s="23" t="s">
        <v>11</v>
      </c>
      <c r="Q736" s="22" t="s">
        <v>1578</v>
      </c>
      <c r="R736" s="22" t="s">
        <v>1578</v>
      </c>
      <c r="S736" s="22" t="s">
        <v>1578</v>
      </c>
      <c r="T736" s="22" t="s">
        <v>11</v>
      </c>
      <c r="U736" s="22" t="s">
        <v>11</v>
      </c>
      <c r="V736" s="22" t="s">
        <v>11</v>
      </c>
      <c r="W736" s="22" t="s">
        <v>11</v>
      </c>
      <c r="X736" s="22" t="s">
        <v>11</v>
      </c>
      <c r="Y736" s="22">
        <v>0</v>
      </c>
      <c r="Z736" s="22">
        <v>0</v>
      </c>
      <c r="AA736" s="22" t="s">
        <v>11</v>
      </c>
      <c r="AB736" s="22">
        <v>1</v>
      </c>
      <c r="AC736" s="22" t="s">
        <v>1578</v>
      </c>
      <c r="AD736" s="22" t="s">
        <v>11</v>
      </c>
      <c r="AE736" s="22" t="s">
        <v>11</v>
      </c>
      <c r="AF736" s="22" t="s">
        <v>7760</v>
      </c>
      <c r="AG736" s="22" t="s">
        <v>7779</v>
      </c>
    </row>
    <row r="737" spans="1:33">
      <c r="A737" s="23" t="s">
        <v>1623</v>
      </c>
      <c r="B737" s="23" t="s">
        <v>5348</v>
      </c>
      <c r="C737" s="23" t="s">
        <v>1623</v>
      </c>
      <c r="D737" s="23" t="s">
        <v>1578</v>
      </c>
      <c r="E737" s="23" t="s">
        <v>11</v>
      </c>
      <c r="F737" s="23" t="s">
        <v>11</v>
      </c>
      <c r="G737" s="23" t="s">
        <v>3184</v>
      </c>
      <c r="H737" s="23" t="s">
        <v>3185</v>
      </c>
      <c r="I737" s="23" t="s">
        <v>16</v>
      </c>
      <c r="J737" s="23" t="s">
        <v>3187</v>
      </c>
      <c r="K737" s="23">
        <v>0</v>
      </c>
      <c r="L737" s="23" t="s">
        <v>11</v>
      </c>
      <c r="M737" s="23" t="s">
        <v>11</v>
      </c>
      <c r="N737" s="23" t="s">
        <v>1891</v>
      </c>
      <c r="O737" s="23" t="s">
        <v>11</v>
      </c>
      <c r="P737" s="23" t="s">
        <v>11</v>
      </c>
      <c r="Q737" s="22" t="s">
        <v>1578</v>
      </c>
      <c r="R737" s="22" t="s">
        <v>1578</v>
      </c>
      <c r="S737" s="22" t="s">
        <v>1578</v>
      </c>
      <c r="T737" s="22" t="s">
        <v>11</v>
      </c>
      <c r="U737" s="22" t="s">
        <v>11</v>
      </c>
      <c r="V737" s="22" t="s">
        <v>11</v>
      </c>
      <c r="W737" s="22" t="s">
        <v>11</v>
      </c>
      <c r="X737" s="22" t="s">
        <v>11</v>
      </c>
      <c r="Y737" s="22">
        <v>0</v>
      </c>
      <c r="Z737" s="22">
        <v>0</v>
      </c>
      <c r="AA737" s="22" t="s">
        <v>11</v>
      </c>
      <c r="AB737" s="22">
        <v>1</v>
      </c>
      <c r="AC737" s="22" t="s">
        <v>1578</v>
      </c>
      <c r="AD737" s="22" t="s">
        <v>11</v>
      </c>
      <c r="AE737" s="22" t="s">
        <v>11</v>
      </c>
      <c r="AF737" s="22" t="s">
        <v>7760</v>
      </c>
      <c r="AG737" s="22" t="s">
        <v>7779</v>
      </c>
    </row>
    <row r="738" spans="1:33">
      <c r="A738" s="23" t="s">
        <v>1623</v>
      </c>
      <c r="B738" s="23" t="s">
        <v>5348</v>
      </c>
      <c r="C738" s="23" t="s">
        <v>1623</v>
      </c>
      <c r="D738" s="23" t="s">
        <v>1578</v>
      </c>
      <c r="E738" s="23" t="s">
        <v>11</v>
      </c>
      <c r="F738" s="23" t="s">
        <v>11</v>
      </c>
      <c r="G738" s="23" t="s">
        <v>6921</v>
      </c>
      <c r="H738" s="23" t="s">
        <v>6922</v>
      </c>
      <c r="I738" s="23" t="s">
        <v>16</v>
      </c>
      <c r="J738" s="23" t="s">
        <v>7559</v>
      </c>
      <c r="K738" s="23">
        <v>0</v>
      </c>
      <c r="L738" s="23" t="s">
        <v>11</v>
      </c>
      <c r="M738" s="23" t="s">
        <v>11</v>
      </c>
      <c r="N738" s="23" t="s">
        <v>1775</v>
      </c>
      <c r="O738" s="23" t="s">
        <v>11</v>
      </c>
      <c r="P738" s="23" t="s">
        <v>11</v>
      </c>
      <c r="Q738" s="22" t="s">
        <v>1578</v>
      </c>
      <c r="R738" s="22" t="s">
        <v>1578</v>
      </c>
      <c r="S738" s="22" t="s">
        <v>1578</v>
      </c>
      <c r="T738" s="22" t="s">
        <v>11</v>
      </c>
      <c r="U738" s="22" t="s">
        <v>11</v>
      </c>
      <c r="V738" s="22" t="s">
        <v>11</v>
      </c>
      <c r="W738" s="22" t="s">
        <v>11</v>
      </c>
      <c r="X738" s="22" t="s">
        <v>11</v>
      </c>
      <c r="Y738" s="22">
        <v>0</v>
      </c>
      <c r="Z738" s="22">
        <v>0</v>
      </c>
      <c r="AA738" s="22" t="s">
        <v>11</v>
      </c>
      <c r="AB738" s="22">
        <v>1</v>
      </c>
      <c r="AC738" s="22" t="s">
        <v>1578</v>
      </c>
      <c r="AD738" s="22" t="s">
        <v>11</v>
      </c>
      <c r="AE738" s="22" t="s">
        <v>11</v>
      </c>
      <c r="AF738" s="22" t="s">
        <v>7760</v>
      </c>
      <c r="AG738" s="22" t="s">
        <v>7779</v>
      </c>
    </row>
    <row r="739" spans="1:33">
      <c r="A739" s="23" t="s">
        <v>1623</v>
      </c>
      <c r="B739" s="23" t="s">
        <v>5348</v>
      </c>
      <c r="C739" s="23" t="s">
        <v>1623</v>
      </c>
      <c r="D739" s="23" t="s">
        <v>1578</v>
      </c>
      <c r="E739" s="23" t="s">
        <v>11</v>
      </c>
      <c r="F739" s="23" t="s">
        <v>11</v>
      </c>
      <c r="G739" s="23" t="s">
        <v>6917</v>
      </c>
      <c r="H739" s="23" t="s">
        <v>6918</v>
      </c>
      <c r="I739" s="23" t="s">
        <v>16</v>
      </c>
      <c r="J739" s="23" t="s">
        <v>7480</v>
      </c>
      <c r="K739" s="23">
        <v>0</v>
      </c>
      <c r="L739" s="23" t="s">
        <v>11</v>
      </c>
      <c r="M739" s="201" t="s">
        <v>11</v>
      </c>
      <c r="N739" s="23" t="s">
        <v>1900</v>
      </c>
      <c r="O739" s="23" t="s">
        <v>11</v>
      </c>
      <c r="P739" s="23" t="s">
        <v>11</v>
      </c>
      <c r="Q739" s="22" t="s">
        <v>1578</v>
      </c>
      <c r="R739" s="22" t="s">
        <v>1578</v>
      </c>
      <c r="S739" s="22" t="s">
        <v>1578</v>
      </c>
      <c r="T739" s="22" t="s">
        <v>11</v>
      </c>
      <c r="U739" s="22" t="s">
        <v>11</v>
      </c>
      <c r="V739" s="22" t="s">
        <v>11</v>
      </c>
      <c r="W739" s="22" t="s">
        <v>11</v>
      </c>
      <c r="X739" s="22" t="s">
        <v>11</v>
      </c>
      <c r="Y739" s="22">
        <v>0</v>
      </c>
      <c r="Z739" s="22">
        <v>0</v>
      </c>
      <c r="AA739" s="22" t="s">
        <v>11</v>
      </c>
      <c r="AB739" s="22">
        <v>1</v>
      </c>
      <c r="AC739" s="22" t="s">
        <v>1578</v>
      </c>
      <c r="AD739" s="22" t="s">
        <v>11</v>
      </c>
      <c r="AE739" s="22" t="s">
        <v>11</v>
      </c>
      <c r="AF739" s="22" t="s">
        <v>7760</v>
      </c>
      <c r="AG739" s="22" t="s">
        <v>7779</v>
      </c>
    </row>
    <row r="740" spans="1:33">
      <c r="A740" s="23" t="s">
        <v>1623</v>
      </c>
      <c r="B740" s="23" t="s">
        <v>5348</v>
      </c>
      <c r="C740" s="23" t="s">
        <v>1623</v>
      </c>
      <c r="D740" s="23" t="s">
        <v>1578</v>
      </c>
      <c r="E740" s="23" t="s">
        <v>11</v>
      </c>
      <c r="F740" s="23" t="s">
        <v>11</v>
      </c>
      <c r="G740" s="23" t="s">
        <v>6910</v>
      </c>
      <c r="H740" s="23" t="s">
        <v>6911</v>
      </c>
      <c r="I740" s="23" t="s">
        <v>1544</v>
      </c>
      <c r="J740" s="23" t="s">
        <v>7529</v>
      </c>
      <c r="K740" s="23">
        <v>0</v>
      </c>
      <c r="L740" s="23" t="s">
        <v>11</v>
      </c>
      <c r="M740" s="23" t="s">
        <v>11</v>
      </c>
      <c r="N740" s="23" t="s">
        <v>1858</v>
      </c>
      <c r="O740" s="23" t="s">
        <v>11</v>
      </c>
      <c r="P740" s="23" t="s">
        <v>11</v>
      </c>
      <c r="Q740" s="22" t="s">
        <v>1578</v>
      </c>
      <c r="R740" s="22" t="s">
        <v>1578</v>
      </c>
      <c r="S740" s="22" t="s">
        <v>1578</v>
      </c>
      <c r="T740" s="22" t="s">
        <v>11</v>
      </c>
      <c r="U740" s="22" t="s">
        <v>11</v>
      </c>
      <c r="V740" s="22" t="s">
        <v>11</v>
      </c>
      <c r="W740" s="22" t="s">
        <v>11</v>
      </c>
      <c r="X740" s="22" t="s">
        <v>11</v>
      </c>
      <c r="Y740" s="22">
        <v>0</v>
      </c>
      <c r="Z740" s="22">
        <v>0</v>
      </c>
      <c r="AA740" s="22" t="s">
        <v>11</v>
      </c>
      <c r="AB740" s="22">
        <v>1</v>
      </c>
      <c r="AC740" s="22" t="s">
        <v>1578</v>
      </c>
      <c r="AD740" s="22" t="s">
        <v>11</v>
      </c>
      <c r="AE740" s="22" t="s">
        <v>11</v>
      </c>
      <c r="AF740" s="22" t="s">
        <v>7767</v>
      </c>
      <c r="AG740" s="22" t="s">
        <v>7767</v>
      </c>
    </row>
    <row r="741" spans="1:33">
      <c r="A741" s="23" t="s">
        <v>1623</v>
      </c>
      <c r="B741" s="23" t="s">
        <v>5348</v>
      </c>
      <c r="C741" s="23" t="s">
        <v>1623</v>
      </c>
      <c r="D741" s="23" t="s">
        <v>1578</v>
      </c>
      <c r="E741" s="23" t="s">
        <v>11</v>
      </c>
      <c r="F741" s="23" t="s">
        <v>11</v>
      </c>
      <c r="G741" s="23" t="s">
        <v>6907</v>
      </c>
      <c r="H741" s="23" t="s">
        <v>6908</v>
      </c>
      <c r="I741" s="23" t="s">
        <v>1563</v>
      </c>
      <c r="J741" s="23" t="s">
        <v>7554</v>
      </c>
      <c r="K741" s="23">
        <v>0</v>
      </c>
      <c r="L741" s="23" t="s">
        <v>11</v>
      </c>
      <c r="M741" s="23" t="s">
        <v>11</v>
      </c>
      <c r="N741" s="23" t="s">
        <v>1858</v>
      </c>
      <c r="O741" s="23" t="s">
        <v>11</v>
      </c>
      <c r="P741" s="23" t="s">
        <v>11</v>
      </c>
      <c r="Q741" s="22" t="s">
        <v>1578</v>
      </c>
      <c r="R741" s="22" t="s">
        <v>1578</v>
      </c>
      <c r="S741" s="22" t="s">
        <v>1578</v>
      </c>
      <c r="T741" s="22" t="s">
        <v>11</v>
      </c>
      <c r="U741" s="22" t="s">
        <v>11</v>
      </c>
      <c r="V741" s="22" t="s">
        <v>11</v>
      </c>
      <c r="W741" s="22" t="s">
        <v>11</v>
      </c>
      <c r="X741" s="22" t="s">
        <v>11</v>
      </c>
      <c r="Y741" s="22">
        <v>0</v>
      </c>
      <c r="Z741" s="22">
        <v>0</v>
      </c>
      <c r="AA741" s="22" t="s">
        <v>11</v>
      </c>
      <c r="AB741" s="22">
        <v>1</v>
      </c>
      <c r="AC741" s="22" t="s">
        <v>1578</v>
      </c>
      <c r="AD741" s="22" t="s">
        <v>11</v>
      </c>
      <c r="AE741" s="22" t="s">
        <v>11</v>
      </c>
      <c r="AF741" s="22" t="s">
        <v>7767</v>
      </c>
      <c r="AG741" s="22" t="s">
        <v>7767</v>
      </c>
    </row>
    <row r="742" spans="1:33">
      <c r="A742" s="23" t="s">
        <v>1623</v>
      </c>
      <c r="B742" s="23" t="s">
        <v>5348</v>
      </c>
      <c r="C742" s="23" t="s">
        <v>1623</v>
      </c>
      <c r="D742" s="23" t="s">
        <v>1578</v>
      </c>
      <c r="E742" s="23" t="s">
        <v>11</v>
      </c>
      <c r="F742" s="23" t="s">
        <v>11</v>
      </c>
      <c r="G742" s="23" t="s">
        <v>6903</v>
      </c>
      <c r="H742" s="23" t="s">
        <v>6904</v>
      </c>
      <c r="I742" s="201" t="s">
        <v>1563</v>
      </c>
      <c r="J742" s="23" t="s">
        <v>7237</v>
      </c>
      <c r="K742" s="23">
        <v>0</v>
      </c>
      <c r="L742" s="23" t="s">
        <v>11</v>
      </c>
      <c r="M742" s="23" t="s">
        <v>11</v>
      </c>
      <c r="N742" s="23" t="s">
        <v>1858</v>
      </c>
      <c r="O742" s="23" t="s">
        <v>11</v>
      </c>
      <c r="P742" s="23" t="s">
        <v>11</v>
      </c>
      <c r="Q742" s="22" t="s">
        <v>1578</v>
      </c>
      <c r="R742" s="22" t="s">
        <v>1578</v>
      </c>
      <c r="S742" s="22" t="s">
        <v>1578</v>
      </c>
      <c r="T742" s="22" t="s">
        <v>11</v>
      </c>
      <c r="U742" s="22" t="s">
        <v>11</v>
      </c>
      <c r="V742" s="22" t="s">
        <v>11</v>
      </c>
      <c r="W742" s="22" t="s">
        <v>11</v>
      </c>
      <c r="X742" s="22" t="s">
        <v>11</v>
      </c>
      <c r="Y742" s="22">
        <v>0</v>
      </c>
      <c r="Z742" s="22">
        <v>0</v>
      </c>
      <c r="AA742" s="22" t="s">
        <v>11</v>
      </c>
      <c r="AB742" s="22">
        <v>1</v>
      </c>
      <c r="AC742" s="22" t="s">
        <v>1578</v>
      </c>
      <c r="AD742" s="22" t="s">
        <v>11</v>
      </c>
      <c r="AE742" s="22" t="s">
        <v>11</v>
      </c>
      <c r="AF742" s="22" t="s">
        <v>7767</v>
      </c>
      <c r="AG742" s="22" t="s">
        <v>7767</v>
      </c>
    </row>
    <row r="743" spans="1:33">
      <c r="A743" s="23" t="s">
        <v>1623</v>
      </c>
      <c r="B743" s="23" t="s">
        <v>5348</v>
      </c>
      <c r="C743" s="23" t="s">
        <v>1623</v>
      </c>
      <c r="D743" s="23" t="s">
        <v>1578</v>
      </c>
      <c r="E743" s="23" t="s">
        <v>11</v>
      </c>
      <c r="F743" s="23" t="s">
        <v>11</v>
      </c>
      <c r="G743" s="23" t="s">
        <v>6897</v>
      </c>
      <c r="H743" s="23" t="s">
        <v>6898</v>
      </c>
      <c r="I743" s="23" t="s">
        <v>10</v>
      </c>
      <c r="J743" s="23" t="s">
        <v>7605</v>
      </c>
      <c r="K743" s="23">
        <v>0</v>
      </c>
      <c r="L743" s="23" t="s">
        <v>11</v>
      </c>
      <c r="M743" s="201" t="s">
        <v>11</v>
      </c>
      <c r="N743" s="23" t="s">
        <v>1891</v>
      </c>
      <c r="O743" s="23" t="s">
        <v>11</v>
      </c>
      <c r="P743" s="23" t="s">
        <v>11</v>
      </c>
      <c r="Q743" s="22" t="s">
        <v>1578</v>
      </c>
      <c r="R743" s="22" t="s">
        <v>1578</v>
      </c>
      <c r="S743" s="22" t="s">
        <v>1578</v>
      </c>
      <c r="T743" s="22" t="s">
        <v>11</v>
      </c>
      <c r="U743" s="22" t="s">
        <v>11</v>
      </c>
      <c r="V743" s="22" t="s">
        <v>11</v>
      </c>
      <c r="W743" s="22" t="s">
        <v>11</v>
      </c>
      <c r="X743" s="22" t="s">
        <v>11</v>
      </c>
      <c r="Y743" s="22">
        <v>0</v>
      </c>
      <c r="Z743" s="22">
        <v>0</v>
      </c>
      <c r="AA743" s="22" t="s">
        <v>11</v>
      </c>
      <c r="AB743" s="22">
        <v>1</v>
      </c>
      <c r="AC743" s="22" t="s">
        <v>1578</v>
      </c>
      <c r="AD743" s="22" t="s">
        <v>11</v>
      </c>
      <c r="AE743" s="22" t="s">
        <v>11</v>
      </c>
      <c r="AF743" s="22" t="s">
        <v>7760</v>
      </c>
      <c r="AG743" s="22" t="s">
        <v>7779</v>
      </c>
    </row>
    <row r="744" spans="1:33">
      <c r="A744" s="23" t="s">
        <v>1623</v>
      </c>
      <c r="B744" s="23" t="s">
        <v>5348</v>
      </c>
      <c r="C744" s="23" t="s">
        <v>1623</v>
      </c>
      <c r="D744" s="23" t="s">
        <v>1578</v>
      </c>
      <c r="E744" s="23" t="s">
        <v>11</v>
      </c>
      <c r="F744" s="23" t="s">
        <v>11</v>
      </c>
      <c r="G744" s="23" t="s">
        <v>6893</v>
      </c>
      <c r="H744" s="23" t="s">
        <v>6894</v>
      </c>
      <c r="I744" s="201" t="s">
        <v>10</v>
      </c>
      <c r="J744" s="23" t="s">
        <v>7384</v>
      </c>
      <c r="K744" s="23">
        <v>0</v>
      </c>
      <c r="L744" s="23" t="s">
        <v>11</v>
      </c>
      <c r="M744" s="23" t="s">
        <v>11</v>
      </c>
      <c r="N744" s="23" t="s">
        <v>7385</v>
      </c>
      <c r="O744" s="23" t="s">
        <v>11</v>
      </c>
      <c r="P744" s="23" t="s">
        <v>11</v>
      </c>
      <c r="Q744" s="22" t="s">
        <v>1578</v>
      </c>
      <c r="R744" s="22" t="s">
        <v>1578</v>
      </c>
      <c r="S744" s="22" t="s">
        <v>1578</v>
      </c>
      <c r="T744" s="22" t="s">
        <v>11</v>
      </c>
      <c r="U744" s="22" t="s">
        <v>11</v>
      </c>
      <c r="V744" s="22" t="s">
        <v>11</v>
      </c>
      <c r="W744" s="22" t="s">
        <v>11</v>
      </c>
      <c r="X744" s="22" t="s">
        <v>11</v>
      </c>
      <c r="Y744" s="22">
        <v>0</v>
      </c>
      <c r="Z744" s="22">
        <v>0</v>
      </c>
      <c r="AA744" s="22" t="s">
        <v>11</v>
      </c>
      <c r="AB744" s="22">
        <v>1</v>
      </c>
      <c r="AC744" s="22" t="s">
        <v>1578</v>
      </c>
      <c r="AD744" s="22" t="s">
        <v>11</v>
      </c>
      <c r="AE744" s="22" t="s">
        <v>11</v>
      </c>
      <c r="AF744" s="22" t="s">
        <v>7760</v>
      </c>
      <c r="AG744" s="22" t="s">
        <v>7779</v>
      </c>
    </row>
    <row r="745" spans="1:33">
      <c r="A745" s="23" t="s">
        <v>1623</v>
      </c>
      <c r="B745" s="23" t="s">
        <v>5348</v>
      </c>
      <c r="C745" s="23" t="s">
        <v>1623</v>
      </c>
      <c r="D745" s="23" t="s">
        <v>1578</v>
      </c>
      <c r="E745" s="23" t="s">
        <v>11</v>
      </c>
      <c r="F745" s="23" t="s">
        <v>11</v>
      </c>
      <c r="G745" s="23" t="s">
        <v>6888</v>
      </c>
      <c r="H745" s="23" t="s">
        <v>6889</v>
      </c>
      <c r="I745" s="201" t="s">
        <v>10</v>
      </c>
      <c r="J745" s="23" t="s">
        <v>7180</v>
      </c>
      <c r="K745" s="23">
        <v>0</v>
      </c>
      <c r="L745" s="23" t="s">
        <v>11</v>
      </c>
      <c r="M745" s="205" t="s">
        <v>11</v>
      </c>
      <c r="N745" s="23" t="s">
        <v>1625</v>
      </c>
      <c r="O745" s="23" t="s">
        <v>11</v>
      </c>
      <c r="P745" s="23" t="s">
        <v>11</v>
      </c>
      <c r="Q745" s="22" t="s">
        <v>1578</v>
      </c>
      <c r="R745" s="22" t="s">
        <v>1578</v>
      </c>
      <c r="S745" s="22" t="s">
        <v>1578</v>
      </c>
      <c r="T745" s="22" t="s">
        <v>11</v>
      </c>
      <c r="U745" s="22" t="s">
        <v>11</v>
      </c>
      <c r="V745" s="22" t="s">
        <v>11</v>
      </c>
      <c r="W745" s="22" t="s">
        <v>11</v>
      </c>
      <c r="X745" s="22" t="s">
        <v>11</v>
      </c>
      <c r="Y745" s="22">
        <v>0</v>
      </c>
      <c r="Z745" s="22">
        <v>0</v>
      </c>
      <c r="AA745" s="22" t="s">
        <v>11</v>
      </c>
      <c r="AB745" s="22">
        <v>1</v>
      </c>
      <c r="AC745" s="22" t="s">
        <v>1578</v>
      </c>
      <c r="AD745" s="22" t="s">
        <v>11</v>
      </c>
      <c r="AE745" s="22" t="s">
        <v>11</v>
      </c>
      <c r="AF745" s="22" t="s">
        <v>7760</v>
      </c>
      <c r="AG745" s="22" t="s">
        <v>7779</v>
      </c>
    </row>
    <row r="746" spans="1:33">
      <c r="A746" s="23" t="s">
        <v>1623</v>
      </c>
      <c r="B746" s="23" t="s">
        <v>5348</v>
      </c>
      <c r="C746" s="23" t="s">
        <v>1623</v>
      </c>
      <c r="D746" s="23" t="s">
        <v>1578</v>
      </c>
      <c r="E746" s="23" t="s">
        <v>11</v>
      </c>
      <c r="F746" s="23" t="s">
        <v>11</v>
      </c>
      <c r="G746" s="23" t="s">
        <v>6884</v>
      </c>
      <c r="H746" s="23" t="s">
        <v>6885</v>
      </c>
      <c r="I746" s="201" t="s">
        <v>10</v>
      </c>
      <c r="J746" s="23" t="s">
        <v>7229</v>
      </c>
      <c r="K746" s="23">
        <v>0</v>
      </c>
      <c r="L746" s="23" t="s">
        <v>11</v>
      </c>
      <c r="M746" s="23" t="s">
        <v>11</v>
      </c>
      <c r="N746" s="23" t="s">
        <v>11</v>
      </c>
      <c r="O746" s="23" t="s">
        <v>11</v>
      </c>
      <c r="P746" s="23" t="s">
        <v>11</v>
      </c>
      <c r="Q746" s="22" t="s">
        <v>1578</v>
      </c>
      <c r="R746" s="22" t="s">
        <v>1578</v>
      </c>
      <c r="S746" s="22" t="s">
        <v>1578</v>
      </c>
      <c r="T746" s="22" t="s">
        <v>11</v>
      </c>
      <c r="U746" s="22" t="s">
        <v>11</v>
      </c>
      <c r="V746" s="22" t="s">
        <v>11</v>
      </c>
      <c r="W746" s="22" t="s">
        <v>11</v>
      </c>
      <c r="X746" s="22" t="s">
        <v>11</v>
      </c>
      <c r="Y746" s="22">
        <v>0</v>
      </c>
      <c r="Z746" s="22">
        <v>0</v>
      </c>
      <c r="AA746" s="22" t="s">
        <v>11</v>
      </c>
      <c r="AB746" s="22">
        <v>1</v>
      </c>
      <c r="AC746" s="22" t="s">
        <v>1578</v>
      </c>
      <c r="AD746" s="22" t="s">
        <v>11</v>
      </c>
      <c r="AE746" s="22" t="s">
        <v>11</v>
      </c>
      <c r="AF746" s="22" t="s">
        <v>7760</v>
      </c>
      <c r="AG746" s="22" t="s">
        <v>7779</v>
      </c>
    </row>
    <row r="747" spans="1:33">
      <c r="A747" s="23" t="s">
        <v>1623</v>
      </c>
      <c r="B747" s="23" t="s">
        <v>5348</v>
      </c>
      <c r="C747" s="23" t="s">
        <v>1623</v>
      </c>
      <c r="D747" s="23" t="s">
        <v>1578</v>
      </c>
      <c r="E747" s="23" t="s">
        <v>11</v>
      </c>
      <c r="F747" s="23" t="s">
        <v>11</v>
      </c>
      <c r="G747" s="23" t="s">
        <v>6879</v>
      </c>
      <c r="H747" s="23" t="s">
        <v>6880</v>
      </c>
      <c r="I747" s="201" t="s">
        <v>14</v>
      </c>
      <c r="J747" s="23" t="s">
        <v>7555</v>
      </c>
      <c r="K747" s="23">
        <v>0</v>
      </c>
      <c r="L747" s="23" t="s">
        <v>11</v>
      </c>
      <c r="M747" s="23" t="s">
        <v>11</v>
      </c>
      <c r="N747" s="23" t="s">
        <v>1651</v>
      </c>
      <c r="O747" s="23" t="s">
        <v>11</v>
      </c>
      <c r="P747" s="23" t="s">
        <v>11</v>
      </c>
      <c r="Q747" s="22" t="s">
        <v>1578</v>
      </c>
      <c r="R747" s="22" t="s">
        <v>1578</v>
      </c>
      <c r="S747" s="22" t="s">
        <v>1578</v>
      </c>
      <c r="T747" s="22" t="s">
        <v>11</v>
      </c>
      <c r="U747" s="22" t="s">
        <v>11</v>
      </c>
      <c r="V747" s="22" t="s">
        <v>11</v>
      </c>
      <c r="W747" s="22" t="s">
        <v>11</v>
      </c>
      <c r="X747" s="22" t="s">
        <v>11</v>
      </c>
      <c r="Y747" s="22">
        <v>0</v>
      </c>
      <c r="Z747" s="22">
        <v>0</v>
      </c>
      <c r="AA747" s="22" t="s">
        <v>11</v>
      </c>
      <c r="AB747" s="22">
        <v>1</v>
      </c>
      <c r="AC747" s="22" t="s">
        <v>1578</v>
      </c>
      <c r="AD747" s="22" t="s">
        <v>11</v>
      </c>
      <c r="AE747" s="22" t="s">
        <v>11</v>
      </c>
      <c r="AF747" s="22" t="s">
        <v>7760</v>
      </c>
      <c r="AG747" s="22" t="s">
        <v>7779</v>
      </c>
    </row>
    <row r="748" spans="1:33">
      <c r="A748" s="23" t="s">
        <v>1623</v>
      </c>
      <c r="B748" s="23" t="s">
        <v>5348</v>
      </c>
      <c r="C748" s="23" t="s">
        <v>1623</v>
      </c>
      <c r="D748" s="23" t="s">
        <v>1578</v>
      </c>
      <c r="E748" s="23" t="s">
        <v>11</v>
      </c>
      <c r="F748" s="23" t="s">
        <v>11</v>
      </c>
      <c r="G748" s="23" t="s">
        <v>6876</v>
      </c>
      <c r="H748" s="23" t="s">
        <v>6877</v>
      </c>
      <c r="I748" s="201" t="s">
        <v>10</v>
      </c>
      <c r="J748" s="23" t="s">
        <v>7599</v>
      </c>
      <c r="K748" s="23">
        <v>0</v>
      </c>
      <c r="L748" s="23" t="s">
        <v>11</v>
      </c>
      <c r="M748" s="23" t="s">
        <v>11</v>
      </c>
      <c r="N748" s="23" t="s">
        <v>7600</v>
      </c>
      <c r="O748" s="23" t="s">
        <v>11</v>
      </c>
      <c r="P748" s="23" t="s">
        <v>11</v>
      </c>
      <c r="Q748" s="22" t="s">
        <v>1578</v>
      </c>
      <c r="R748" s="22" t="s">
        <v>1578</v>
      </c>
      <c r="S748" s="22" t="s">
        <v>1578</v>
      </c>
      <c r="T748" s="22" t="s">
        <v>11</v>
      </c>
      <c r="U748" s="22" t="s">
        <v>11</v>
      </c>
      <c r="V748" s="22" t="s">
        <v>11</v>
      </c>
      <c r="W748" s="22" t="s">
        <v>11</v>
      </c>
      <c r="X748" s="22" t="s">
        <v>11</v>
      </c>
      <c r="Y748" s="22">
        <v>0</v>
      </c>
      <c r="Z748" s="22">
        <v>0</v>
      </c>
      <c r="AA748" s="22" t="s">
        <v>11</v>
      </c>
      <c r="AB748" s="22">
        <v>1</v>
      </c>
      <c r="AC748" s="22" t="s">
        <v>1578</v>
      </c>
      <c r="AD748" s="22" t="s">
        <v>11</v>
      </c>
      <c r="AE748" s="22" t="s">
        <v>11</v>
      </c>
      <c r="AF748" s="22" t="s">
        <v>7760</v>
      </c>
      <c r="AG748" s="22" t="s">
        <v>7779</v>
      </c>
    </row>
    <row r="749" spans="1:33">
      <c r="A749" s="23" t="s">
        <v>1623</v>
      </c>
      <c r="B749" s="23" t="s">
        <v>5348</v>
      </c>
      <c r="C749" s="23" t="s">
        <v>1623</v>
      </c>
      <c r="D749" s="23" t="s">
        <v>1578</v>
      </c>
      <c r="E749" s="23" t="s">
        <v>11</v>
      </c>
      <c r="F749" s="23" t="s">
        <v>11</v>
      </c>
      <c r="G749" s="23" t="s">
        <v>6872</v>
      </c>
      <c r="H749" s="23" t="s">
        <v>6873</v>
      </c>
      <c r="I749" s="201" t="s">
        <v>10</v>
      </c>
      <c r="J749" s="23" t="s">
        <v>7417</v>
      </c>
      <c r="K749" s="23">
        <v>0</v>
      </c>
      <c r="L749" s="23" t="s">
        <v>11</v>
      </c>
      <c r="M749" s="23" t="s">
        <v>11</v>
      </c>
      <c r="N749" s="23" t="s">
        <v>1625</v>
      </c>
      <c r="O749" s="23" t="s">
        <v>11</v>
      </c>
      <c r="P749" s="23" t="s">
        <v>11</v>
      </c>
      <c r="Q749" s="22" t="s">
        <v>1578</v>
      </c>
      <c r="R749" s="22" t="s">
        <v>1578</v>
      </c>
      <c r="S749" s="22" t="s">
        <v>1578</v>
      </c>
      <c r="T749" s="22" t="s">
        <v>11</v>
      </c>
      <c r="U749" s="22" t="s">
        <v>11</v>
      </c>
      <c r="V749" s="22" t="s">
        <v>11</v>
      </c>
      <c r="W749" s="22" t="s">
        <v>11</v>
      </c>
      <c r="X749" s="22" t="s">
        <v>11</v>
      </c>
      <c r="Y749" s="22">
        <v>0</v>
      </c>
      <c r="Z749" s="22">
        <v>0</v>
      </c>
      <c r="AA749" s="22" t="s">
        <v>11</v>
      </c>
      <c r="AB749" s="22">
        <v>1</v>
      </c>
      <c r="AC749" s="22" t="s">
        <v>1578</v>
      </c>
      <c r="AD749" s="22" t="s">
        <v>11</v>
      </c>
      <c r="AE749" s="22" t="s">
        <v>11</v>
      </c>
      <c r="AF749" s="22" t="s">
        <v>7760</v>
      </c>
      <c r="AG749" s="22" t="s">
        <v>7779</v>
      </c>
    </row>
    <row r="750" spans="1:33">
      <c r="A750" s="23" t="s">
        <v>1623</v>
      </c>
      <c r="B750" s="23" t="s">
        <v>5348</v>
      </c>
      <c r="C750" s="23" t="s">
        <v>1623</v>
      </c>
      <c r="D750" s="23" t="s">
        <v>1578</v>
      </c>
      <c r="E750" s="23" t="s">
        <v>11</v>
      </c>
      <c r="F750" s="23" t="s">
        <v>11</v>
      </c>
      <c r="G750" s="23" t="s">
        <v>6868</v>
      </c>
      <c r="H750" s="23" t="s">
        <v>6869</v>
      </c>
      <c r="I750" s="23" t="s">
        <v>12</v>
      </c>
      <c r="J750" s="23" t="s">
        <v>7316</v>
      </c>
      <c r="K750" s="23">
        <v>0</v>
      </c>
      <c r="L750" s="23" t="s">
        <v>11</v>
      </c>
      <c r="M750" s="23" t="s">
        <v>11</v>
      </c>
      <c r="N750" s="23" t="s">
        <v>3259</v>
      </c>
      <c r="O750" s="23" t="s">
        <v>11</v>
      </c>
      <c r="P750" s="23" t="s">
        <v>11</v>
      </c>
      <c r="Q750" s="22" t="s">
        <v>1578</v>
      </c>
      <c r="R750" s="22" t="s">
        <v>1578</v>
      </c>
      <c r="S750" s="22" t="s">
        <v>1578</v>
      </c>
      <c r="T750" s="22" t="s">
        <v>11</v>
      </c>
      <c r="U750" s="22" t="s">
        <v>11</v>
      </c>
      <c r="V750" s="22" t="s">
        <v>11</v>
      </c>
      <c r="W750" s="22" t="s">
        <v>11</v>
      </c>
      <c r="X750" s="22" t="s">
        <v>11</v>
      </c>
      <c r="Y750" s="22">
        <v>0</v>
      </c>
      <c r="Z750" s="22">
        <v>0</v>
      </c>
      <c r="AA750" s="22" t="s">
        <v>11</v>
      </c>
      <c r="AB750" s="22">
        <v>1</v>
      </c>
      <c r="AC750" s="22" t="s">
        <v>1578</v>
      </c>
      <c r="AD750" s="22" t="s">
        <v>11</v>
      </c>
      <c r="AE750" s="22" t="s">
        <v>11</v>
      </c>
      <c r="AF750" s="22" t="s">
        <v>7760</v>
      </c>
      <c r="AG750" s="22" t="s">
        <v>7779</v>
      </c>
    </row>
    <row r="751" spans="1:33">
      <c r="A751" s="23" t="s">
        <v>1623</v>
      </c>
      <c r="B751" s="23" t="s">
        <v>5348</v>
      </c>
      <c r="C751" s="23" t="s">
        <v>1623</v>
      </c>
      <c r="D751" s="23" t="s">
        <v>1578</v>
      </c>
      <c r="E751" s="23" t="s">
        <v>11</v>
      </c>
      <c r="F751" s="23" t="s">
        <v>11</v>
      </c>
      <c r="G751" s="23" t="s">
        <v>6864</v>
      </c>
      <c r="H751" s="23" t="s">
        <v>6865</v>
      </c>
      <c r="I751" s="201" t="s">
        <v>14</v>
      </c>
      <c r="J751" s="23" t="s">
        <v>7644</v>
      </c>
      <c r="K751" s="23">
        <v>0</v>
      </c>
      <c r="L751" s="23" t="s">
        <v>11</v>
      </c>
      <c r="M751" s="23" t="s">
        <v>11</v>
      </c>
      <c r="N751" s="23" t="s">
        <v>7645</v>
      </c>
      <c r="O751" s="23" t="s">
        <v>11</v>
      </c>
      <c r="P751" s="23" t="s">
        <v>11</v>
      </c>
      <c r="Q751" s="22" t="s">
        <v>1578</v>
      </c>
      <c r="R751" s="22" t="s">
        <v>1578</v>
      </c>
      <c r="S751" s="22" t="s">
        <v>1578</v>
      </c>
      <c r="T751" s="22" t="s">
        <v>11</v>
      </c>
      <c r="U751" s="22" t="s">
        <v>11</v>
      </c>
      <c r="V751" s="22" t="s">
        <v>11</v>
      </c>
      <c r="W751" s="22" t="s">
        <v>11</v>
      </c>
      <c r="X751" s="22" t="s">
        <v>11</v>
      </c>
      <c r="Y751" s="22">
        <v>0</v>
      </c>
      <c r="Z751" s="22">
        <v>0</v>
      </c>
      <c r="AA751" s="22" t="s">
        <v>11</v>
      </c>
      <c r="AB751" s="22">
        <v>1</v>
      </c>
      <c r="AC751" s="22" t="s">
        <v>1578</v>
      </c>
      <c r="AD751" s="22" t="s">
        <v>11</v>
      </c>
      <c r="AE751" s="22" t="s">
        <v>11</v>
      </c>
      <c r="AF751" s="22" t="s">
        <v>7760</v>
      </c>
      <c r="AG751" s="22" t="s">
        <v>7779</v>
      </c>
    </row>
    <row r="752" spans="1:33">
      <c r="A752" s="23" t="s">
        <v>1623</v>
      </c>
      <c r="B752" s="23" t="s">
        <v>5348</v>
      </c>
      <c r="C752" s="23" t="s">
        <v>1623</v>
      </c>
      <c r="D752" s="23" t="s">
        <v>1578</v>
      </c>
      <c r="E752" s="23" t="s">
        <v>11</v>
      </c>
      <c r="F752" s="23" t="s">
        <v>11</v>
      </c>
      <c r="G752" s="23" t="s">
        <v>6860</v>
      </c>
      <c r="H752" s="23" t="s">
        <v>6861</v>
      </c>
      <c r="I752" s="23" t="s">
        <v>12</v>
      </c>
      <c r="J752" s="23" t="s">
        <v>7517</v>
      </c>
      <c r="K752" s="23">
        <v>0</v>
      </c>
      <c r="L752" s="23" t="s">
        <v>11</v>
      </c>
      <c r="M752" s="23" t="s">
        <v>11</v>
      </c>
      <c r="N752" s="23" t="s">
        <v>1900</v>
      </c>
      <c r="O752" s="23" t="s">
        <v>11</v>
      </c>
      <c r="P752" s="23" t="s">
        <v>11</v>
      </c>
      <c r="Q752" s="22" t="s">
        <v>1578</v>
      </c>
      <c r="R752" s="22" t="s">
        <v>1578</v>
      </c>
      <c r="S752" s="22" t="s">
        <v>1578</v>
      </c>
      <c r="T752" s="22" t="s">
        <v>11</v>
      </c>
      <c r="U752" s="22" t="s">
        <v>11</v>
      </c>
      <c r="V752" s="22" t="s">
        <v>11</v>
      </c>
      <c r="W752" s="22" t="s">
        <v>11</v>
      </c>
      <c r="X752" s="22" t="s">
        <v>11</v>
      </c>
      <c r="Y752" s="22">
        <v>0</v>
      </c>
      <c r="Z752" s="22">
        <v>0</v>
      </c>
      <c r="AA752" s="22" t="s">
        <v>11</v>
      </c>
      <c r="AB752" s="22">
        <v>1</v>
      </c>
      <c r="AC752" s="22" t="s">
        <v>1578</v>
      </c>
      <c r="AD752" s="22" t="s">
        <v>11</v>
      </c>
      <c r="AE752" s="22" t="s">
        <v>11</v>
      </c>
      <c r="AF752" s="22" t="s">
        <v>7760</v>
      </c>
      <c r="AG752" s="22" t="s">
        <v>7779</v>
      </c>
    </row>
    <row r="753" spans="1:33">
      <c r="A753" s="23" t="s">
        <v>1623</v>
      </c>
      <c r="B753" s="23" t="s">
        <v>5348</v>
      </c>
      <c r="C753" s="23" t="s">
        <v>1623</v>
      </c>
      <c r="D753" s="23" t="s">
        <v>1578</v>
      </c>
      <c r="E753" s="23" t="s">
        <v>11</v>
      </c>
      <c r="F753" s="23" t="s">
        <v>11</v>
      </c>
      <c r="G753" s="23" t="s">
        <v>6856</v>
      </c>
      <c r="H753" s="23" t="s">
        <v>6857</v>
      </c>
      <c r="I753" s="201" t="s">
        <v>1562</v>
      </c>
      <c r="J753" s="23" t="s">
        <v>7454</v>
      </c>
      <c r="K753" s="23">
        <v>0</v>
      </c>
      <c r="L753" s="23" t="s">
        <v>11</v>
      </c>
      <c r="M753" s="23" t="s">
        <v>11</v>
      </c>
      <c r="N753" s="23" t="s">
        <v>1858</v>
      </c>
      <c r="O753" s="23" t="s">
        <v>11</v>
      </c>
      <c r="P753" s="23" t="s">
        <v>11</v>
      </c>
      <c r="Q753" s="22" t="s">
        <v>1578</v>
      </c>
      <c r="R753" s="22" t="s">
        <v>1578</v>
      </c>
      <c r="S753" s="22" t="s">
        <v>1578</v>
      </c>
      <c r="T753" s="22" t="s">
        <v>11</v>
      </c>
      <c r="U753" s="22" t="s">
        <v>11</v>
      </c>
      <c r="V753" s="22" t="s">
        <v>11</v>
      </c>
      <c r="W753" s="22" t="s">
        <v>11</v>
      </c>
      <c r="X753" s="22" t="s">
        <v>11</v>
      </c>
      <c r="Y753" s="22">
        <v>0</v>
      </c>
      <c r="Z753" s="22">
        <v>0</v>
      </c>
      <c r="AA753" s="22" t="s">
        <v>11</v>
      </c>
      <c r="AB753" s="22">
        <v>1</v>
      </c>
      <c r="AC753" s="22" t="s">
        <v>1578</v>
      </c>
      <c r="AD753" s="22" t="s">
        <v>11</v>
      </c>
      <c r="AE753" s="22" t="s">
        <v>11</v>
      </c>
      <c r="AF753" s="22" t="s">
        <v>7767</v>
      </c>
      <c r="AG753" s="22" t="s">
        <v>7767</v>
      </c>
    </row>
    <row r="754" spans="1:33">
      <c r="A754" s="23" t="s">
        <v>1623</v>
      </c>
      <c r="B754" s="23" t="s">
        <v>5348</v>
      </c>
      <c r="C754" s="23" t="s">
        <v>1623</v>
      </c>
      <c r="D754" s="23" t="s">
        <v>1578</v>
      </c>
      <c r="E754" s="23" t="s">
        <v>11</v>
      </c>
      <c r="F754" s="23" t="s">
        <v>11</v>
      </c>
      <c r="G754" s="23" t="s">
        <v>6852</v>
      </c>
      <c r="H754" s="23" t="s">
        <v>6853</v>
      </c>
      <c r="I754" s="201" t="s">
        <v>1544</v>
      </c>
      <c r="J754" s="23" t="s">
        <v>7353</v>
      </c>
      <c r="K754" s="23">
        <v>0</v>
      </c>
      <c r="L754" s="23" t="s">
        <v>11</v>
      </c>
      <c r="M754" s="23" t="s">
        <v>11</v>
      </c>
      <c r="N754" s="23" t="s">
        <v>1799</v>
      </c>
      <c r="O754" s="23" t="s">
        <v>11</v>
      </c>
      <c r="P754" s="23" t="s">
        <v>11</v>
      </c>
      <c r="Q754" s="22" t="s">
        <v>1578</v>
      </c>
      <c r="R754" s="22" t="s">
        <v>1578</v>
      </c>
      <c r="S754" s="22" t="s">
        <v>1578</v>
      </c>
      <c r="T754" s="22" t="s">
        <v>11</v>
      </c>
      <c r="U754" s="22" t="s">
        <v>11</v>
      </c>
      <c r="V754" s="22" t="s">
        <v>11</v>
      </c>
      <c r="W754" s="22" t="s">
        <v>11</v>
      </c>
      <c r="X754" s="22" t="s">
        <v>11</v>
      </c>
      <c r="Y754" s="22">
        <v>0</v>
      </c>
      <c r="Z754" s="22">
        <v>0</v>
      </c>
      <c r="AA754" s="22" t="s">
        <v>11</v>
      </c>
      <c r="AB754" s="22">
        <v>1</v>
      </c>
      <c r="AC754" s="22" t="s">
        <v>1578</v>
      </c>
      <c r="AD754" s="22" t="s">
        <v>11</v>
      </c>
      <c r="AE754" s="22" t="s">
        <v>11</v>
      </c>
      <c r="AF754" s="22" t="s">
        <v>7767</v>
      </c>
      <c r="AG754" s="22" t="s">
        <v>7767</v>
      </c>
    </row>
    <row r="755" spans="1:33">
      <c r="A755" s="23" t="s">
        <v>1623</v>
      </c>
      <c r="B755" s="23" t="s">
        <v>5348</v>
      </c>
      <c r="C755" s="23" t="s">
        <v>1623</v>
      </c>
      <c r="D755" s="23" t="s">
        <v>1578</v>
      </c>
      <c r="E755" s="23" t="s">
        <v>11</v>
      </c>
      <c r="F755" s="23" t="s">
        <v>11</v>
      </c>
      <c r="G755" s="23" t="s">
        <v>6847</v>
      </c>
      <c r="H755" s="23" t="s">
        <v>6848</v>
      </c>
      <c r="I755" s="201" t="s">
        <v>1563</v>
      </c>
      <c r="J755" s="23" t="s">
        <v>7180</v>
      </c>
      <c r="K755" s="23">
        <v>0</v>
      </c>
      <c r="L755" s="23" t="s">
        <v>11</v>
      </c>
      <c r="M755" s="23" t="s">
        <v>11</v>
      </c>
      <c r="N755" s="23" t="s">
        <v>7181</v>
      </c>
      <c r="O755" s="23" t="s">
        <v>11</v>
      </c>
      <c r="P755" s="23" t="s">
        <v>11</v>
      </c>
      <c r="Q755" s="22" t="s">
        <v>1578</v>
      </c>
      <c r="R755" s="22" t="s">
        <v>1578</v>
      </c>
      <c r="S755" s="22" t="s">
        <v>1578</v>
      </c>
      <c r="T755" s="22" t="s">
        <v>11</v>
      </c>
      <c r="U755" s="22" t="s">
        <v>11</v>
      </c>
      <c r="V755" s="22" t="s">
        <v>11</v>
      </c>
      <c r="W755" s="22" t="s">
        <v>11</v>
      </c>
      <c r="X755" s="22" t="s">
        <v>11</v>
      </c>
      <c r="Y755" s="22">
        <v>0</v>
      </c>
      <c r="Z755" s="22">
        <v>0</v>
      </c>
      <c r="AA755" s="22" t="s">
        <v>11</v>
      </c>
      <c r="AB755" s="22">
        <v>1</v>
      </c>
      <c r="AC755" s="22" t="s">
        <v>1578</v>
      </c>
      <c r="AD755" s="22" t="s">
        <v>11</v>
      </c>
      <c r="AE755" s="22" t="s">
        <v>11</v>
      </c>
      <c r="AF755" s="22" t="s">
        <v>7767</v>
      </c>
      <c r="AG755" s="22" t="s">
        <v>7767</v>
      </c>
    </row>
    <row r="756" spans="1:33">
      <c r="A756" s="23" t="s">
        <v>1623</v>
      </c>
      <c r="B756" s="23" t="s">
        <v>5348</v>
      </c>
      <c r="C756" s="23" t="s">
        <v>1623</v>
      </c>
      <c r="D756" s="23" t="s">
        <v>1578</v>
      </c>
      <c r="E756" s="23" t="s">
        <v>11</v>
      </c>
      <c r="F756" s="23" t="s">
        <v>11</v>
      </c>
      <c r="G756" s="23" t="s">
        <v>7131</v>
      </c>
      <c r="H756" s="23" t="s">
        <v>7132</v>
      </c>
      <c r="I756" s="201" t="s">
        <v>1563</v>
      </c>
      <c r="J756" s="23" t="s">
        <v>7261</v>
      </c>
      <c r="K756" s="23">
        <v>0</v>
      </c>
      <c r="L756" s="23" t="s">
        <v>11</v>
      </c>
      <c r="M756" s="23" t="s">
        <v>11</v>
      </c>
      <c r="N756" s="23" t="s">
        <v>1858</v>
      </c>
      <c r="O756" s="23" t="s">
        <v>11</v>
      </c>
      <c r="P756" s="23" t="s">
        <v>11</v>
      </c>
      <c r="Q756" s="22" t="s">
        <v>1578</v>
      </c>
      <c r="R756" s="22" t="s">
        <v>1578</v>
      </c>
      <c r="S756" s="22" t="s">
        <v>1578</v>
      </c>
      <c r="T756" s="22" t="s">
        <v>11</v>
      </c>
      <c r="U756" s="22" t="s">
        <v>11</v>
      </c>
      <c r="V756" s="22" t="s">
        <v>11</v>
      </c>
      <c r="W756" s="22" t="s">
        <v>11</v>
      </c>
      <c r="X756" s="22" t="s">
        <v>11</v>
      </c>
      <c r="Y756" s="22">
        <v>0</v>
      </c>
      <c r="Z756" s="22">
        <v>0</v>
      </c>
      <c r="AA756" s="22" t="s">
        <v>11</v>
      </c>
      <c r="AB756" s="22">
        <v>1</v>
      </c>
      <c r="AC756" s="22" t="s">
        <v>1578</v>
      </c>
      <c r="AD756" s="22" t="s">
        <v>11</v>
      </c>
      <c r="AE756" s="22" t="s">
        <v>11</v>
      </c>
      <c r="AF756" s="22" t="s">
        <v>7767</v>
      </c>
      <c r="AG756" s="22" t="s">
        <v>7767</v>
      </c>
    </row>
    <row r="757" spans="1:33">
      <c r="A757" s="23" t="s">
        <v>1623</v>
      </c>
      <c r="B757" s="23" t="s">
        <v>5348</v>
      </c>
      <c r="C757" s="23" t="s">
        <v>1623</v>
      </c>
      <c r="D757" s="23" t="s">
        <v>1578</v>
      </c>
      <c r="E757" s="23" t="s">
        <v>11</v>
      </c>
      <c r="F757" s="23" t="s">
        <v>11</v>
      </c>
      <c r="G757" s="23" t="s">
        <v>4414</v>
      </c>
      <c r="H757" s="23" t="s">
        <v>4415</v>
      </c>
      <c r="I757" s="23" t="s">
        <v>12</v>
      </c>
      <c r="J757" s="23" t="s">
        <v>4416</v>
      </c>
      <c r="K757" s="23" t="s">
        <v>11</v>
      </c>
      <c r="L757" s="23" t="s">
        <v>11</v>
      </c>
      <c r="M757" s="23"/>
      <c r="N757" s="23" t="s">
        <v>1651</v>
      </c>
      <c r="O757" s="23"/>
      <c r="P757" s="23"/>
      <c r="Q757" s="22" t="s">
        <v>1578</v>
      </c>
      <c r="R757" s="22" t="s">
        <v>1578</v>
      </c>
      <c r="S757" s="22" t="s">
        <v>1578</v>
      </c>
      <c r="T757" s="22" t="s">
        <v>11</v>
      </c>
      <c r="U757" s="22" t="s">
        <v>11</v>
      </c>
      <c r="V757" s="22" t="s">
        <v>11</v>
      </c>
      <c r="W757" s="22" t="s">
        <v>11</v>
      </c>
      <c r="X757" s="22" t="s">
        <v>11</v>
      </c>
      <c r="Y757" s="22">
        <v>0</v>
      </c>
      <c r="Z757" s="22">
        <v>0</v>
      </c>
      <c r="AA757" s="22" t="s">
        <v>11</v>
      </c>
      <c r="AB757" s="22">
        <v>1</v>
      </c>
      <c r="AC757" s="22" t="s">
        <v>1578</v>
      </c>
      <c r="AD757" s="22" t="s">
        <v>11</v>
      </c>
      <c r="AE757" s="22" t="s">
        <v>11</v>
      </c>
      <c r="AF757" s="22" t="s">
        <v>7760</v>
      </c>
      <c r="AG757" s="22" t="s">
        <v>7779</v>
      </c>
    </row>
    <row r="758" spans="1:33">
      <c r="A758" s="23" t="s">
        <v>1623</v>
      </c>
      <c r="B758" s="23" t="s">
        <v>5348</v>
      </c>
      <c r="C758" s="23" t="s">
        <v>1623</v>
      </c>
      <c r="D758" s="23" t="s">
        <v>1578</v>
      </c>
      <c r="E758" s="23" t="s">
        <v>11</v>
      </c>
      <c r="F758" s="23" t="s">
        <v>11</v>
      </c>
      <c r="G758" s="23" t="s">
        <v>4848</v>
      </c>
      <c r="H758" s="23" t="s">
        <v>4849</v>
      </c>
      <c r="I758" s="23" t="s">
        <v>1563</v>
      </c>
      <c r="J758" s="23" t="s">
        <v>4851</v>
      </c>
      <c r="K758" s="23" t="s">
        <v>11</v>
      </c>
      <c r="L758" s="23" t="s">
        <v>11</v>
      </c>
      <c r="M758" s="23"/>
      <c r="N758" s="23" t="s">
        <v>1852</v>
      </c>
      <c r="O758" s="23"/>
      <c r="P758" s="23"/>
      <c r="Q758" s="22" t="s">
        <v>1578</v>
      </c>
      <c r="R758" s="22" t="s">
        <v>1578</v>
      </c>
      <c r="S758" s="22" t="s">
        <v>1578</v>
      </c>
      <c r="T758" s="22" t="s">
        <v>11</v>
      </c>
      <c r="U758" s="22" t="s">
        <v>11</v>
      </c>
      <c r="V758" s="22" t="s">
        <v>11</v>
      </c>
      <c r="W758" s="22" t="s">
        <v>11</v>
      </c>
      <c r="X758" s="22" t="s">
        <v>11</v>
      </c>
      <c r="Y758" s="22">
        <v>0</v>
      </c>
      <c r="Z758" s="22">
        <v>0</v>
      </c>
      <c r="AA758" s="22" t="s">
        <v>11</v>
      </c>
      <c r="AB758" s="22">
        <v>1</v>
      </c>
      <c r="AC758" s="22" t="s">
        <v>1578</v>
      </c>
      <c r="AD758" s="22" t="s">
        <v>11</v>
      </c>
      <c r="AE758" s="22" t="s">
        <v>11</v>
      </c>
      <c r="AF758" s="22" t="s">
        <v>7767</v>
      </c>
      <c r="AG758" s="22" t="s">
        <v>7767</v>
      </c>
    </row>
    <row r="759" spans="1:33">
      <c r="A759" s="23" t="s">
        <v>1623</v>
      </c>
      <c r="B759" s="23" t="s">
        <v>5348</v>
      </c>
      <c r="C759" s="23" t="s">
        <v>1623</v>
      </c>
      <c r="D759" s="23" t="s">
        <v>1578</v>
      </c>
      <c r="E759" s="23" t="s">
        <v>11</v>
      </c>
      <c r="F759" s="23" t="s">
        <v>11</v>
      </c>
      <c r="G759" s="23" t="s">
        <v>4310</v>
      </c>
      <c r="H759" s="23" t="s">
        <v>4311</v>
      </c>
      <c r="I759" s="23" t="s">
        <v>1563</v>
      </c>
      <c r="J759" s="23" t="s">
        <v>4313</v>
      </c>
      <c r="K759" s="23" t="s">
        <v>11</v>
      </c>
      <c r="L759" s="23" t="s">
        <v>11</v>
      </c>
      <c r="M759" s="23"/>
      <c r="N759" s="23" t="s">
        <v>4315</v>
      </c>
      <c r="O759" s="23" t="s">
        <v>4313</v>
      </c>
      <c r="P759" s="23"/>
      <c r="Q759" s="22" t="s">
        <v>1578</v>
      </c>
      <c r="R759" s="22" t="s">
        <v>1578</v>
      </c>
      <c r="S759" s="22" t="s">
        <v>1578</v>
      </c>
      <c r="T759" s="22" t="s">
        <v>11</v>
      </c>
      <c r="U759" s="22" t="s">
        <v>11</v>
      </c>
      <c r="V759" s="22" t="s">
        <v>11</v>
      </c>
      <c r="W759" s="22" t="s">
        <v>11</v>
      </c>
      <c r="X759" s="22" t="s">
        <v>11</v>
      </c>
      <c r="Y759" s="22">
        <v>0</v>
      </c>
      <c r="Z759" s="22">
        <v>0</v>
      </c>
      <c r="AA759" s="22" t="s">
        <v>11</v>
      </c>
      <c r="AB759" s="22">
        <v>1</v>
      </c>
      <c r="AC759" s="22" t="s">
        <v>1578</v>
      </c>
      <c r="AD759" s="22" t="s">
        <v>11</v>
      </c>
      <c r="AE759" s="22" t="s">
        <v>11</v>
      </c>
      <c r="AF759" s="22" t="s">
        <v>7767</v>
      </c>
      <c r="AG759" s="22" t="s">
        <v>7767</v>
      </c>
    </row>
    <row r="760" spans="1:33">
      <c r="A760" s="207"/>
      <c r="B760" s="207"/>
      <c r="C760" s="23"/>
      <c r="D760" s="207"/>
      <c r="E760" s="207"/>
      <c r="F760" s="207"/>
      <c r="G760" s="23"/>
      <c r="H760" s="208"/>
      <c r="I760" s="207"/>
      <c r="J760" s="207"/>
      <c r="K760" s="207"/>
      <c r="L760" s="207"/>
      <c r="M760" s="207"/>
      <c r="N760" s="23"/>
      <c r="O760" s="23"/>
      <c r="P760" s="23"/>
      <c r="Q760" s="22" t="s">
        <v>7762</v>
      </c>
      <c r="R760" s="22" t="s">
        <v>7762</v>
      </c>
      <c r="S760" s="22">
        <v>0</v>
      </c>
      <c r="T760" s="22">
        <v>0</v>
      </c>
      <c r="U760" s="22" t="s">
        <v>11</v>
      </c>
      <c r="V760" s="22" t="s">
        <v>11</v>
      </c>
      <c r="W760" s="22" t="s">
        <v>11</v>
      </c>
      <c r="X760" s="22" t="s">
        <v>11</v>
      </c>
      <c r="Y760" s="22">
        <v>0</v>
      </c>
      <c r="Z760" s="22">
        <v>0</v>
      </c>
      <c r="AA760" s="22" t="s">
        <v>11</v>
      </c>
      <c r="AB760" s="22">
        <v>0</v>
      </c>
      <c r="AC760" s="22" t="s">
        <v>11</v>
      </c>
      <c r="AD760" s="22" t="e">
        <v>#N/A</v>
      </c>
      <c r="AE760" s="22" t="e">
        <v>#N/A</v>
      </c>
      <c r="AF760" s="22" t="e">
        <v>#N/A</v>
      </c>
      <c r="AG760" s="22" t="e">
        <v>#N/A</v>
      </c>
    </row>
    <row r="761" spans="1:33">
      <c r="A761" s="23"/>
      <c r="B761" s="23"/>
      <c r="C761" s="23"/>
      <c r="D761" s="23"/>
      <c r="E761" s="23"/>
      <c r="F761" s="23"/>
      <c r="G761" s="23"/>
      <c r="H761" s="201"/>
      <c r="I761" s="23"/>
      <c r="J761" s="23"/>
      <c r="K761" s="23"/>
      <c r="L761" s="23"/>
      <c r="M761" s="23"/>
      <c r="N761" s="23"/>
      <c r="O761" s="23"/>
      <c r="P761" s="23"/>
      <c r="Q761" s="22" t="s">
        <v>7762</v>
      </c>
      <c r="R761" s="22" t="s">
        <v>7762</v>
      </c>
      <c r="S761" s="22">
        <v>0</v>
      </c>
      <c r="T761" s="22">
        <v>0</v>
      </c>
      <c r="U761" s="22" t="s">
        <v>11</v>
      </c>
      <c r="V761" s="22" t="s">
        <v>11</v>
      </c>
      <c r="W761" s="22" t="s">
        <v>11</v>
      </c>
      <c r="X761" s="22" t="s">
        <v>11</v>
      </c>
      <c r="Y761" s="22">
        <v>0</v>
      </c>
      <c r="Z761" s="22">
        <v>0</v>
      </c>
      <c r="AA761" s="22" t="s">
        <v>11</v>
      </c>
      <c r="AB761" s="22">
        <v>0</v>
      </c>
      <c r="AC761" s="22" t="s">
        <v>11</v>
      </c>
      <c r="AD761" s="22" t="e">
        <v>#N/A</v>
      </c>
      <c r="AE761" s="22" t="e">
        <v>#N/A</v>
      </c>
      <c r="AF761" s="22" t="e">
        <v>#N/A</v>
      </c>
      <c r="AG761" s="22" t="e">
        <v>#N/A</v>
      </c>
    </row>
    <row r="762" spans="1:33">
      <c r="A762" s="23"/>
      <c r="B762" s="23"/>
      <c r="C762" s="23"/>
      <c r="D762" s="23"/>
      <c r="E762" s="23"/>
      <c r="F762" s="23"/>
      <c r="G762" s="23"/>
      <c r="H762" s="23"/>
      <c r="I762" s="201"/>
      <c r="J762" s="23"/>
      <c r="K762" s="23"/>
      <c r="L762" s="23"/>
      <c r="M762" s="23"/>
      <c r="N762" s="23"/>
      <c r="O762" s="23"/>
      <c r="P762" s="23"/>
      <c r="Q762" s="22" t="s">
        <v>7762</v>
      </c>
      <c r="R762" s="22" t="s">
        <v>7762</v>
      </c>
      <c r="S762" s="22">
        <v>0</v>
      </c>
      <c r="T762" s="22">
        <v>0</v>
      </c>
      <c r="U762" s="22" t="s">
        <v>11</v>
      </c>
      <c r="V762" s="22" t="s">
        <v>11</v>
      </c>
      <c r="W762" s="22" t="s">
        <v>11</v>
      </c>
      <c r="X762" s="22" t="s">
        <v>11</v>
      </c>
      <c r="Y762" s="22">
        <v>0</v>
      </c>
      <c r="Z762" s="22">
        <v>0</v>
      </c>
      <c r="AA762" s="22" t="s">
        <v>11</v>
      </c>
      <c r="AB762" s="22">
        <v>0</v>
      </c>
      <c r="AC762" s="22" t="s">
        <v>11</v>
      </c>
      <c r="AD762" s="22" t="e">
        <v>#N/A</v>
      </c>
      <c r="AE762" s="22" t="e">
        <v>#N/A</v>
      </c>
      <c r="AF762" s="22" t="e">
        <v>#N/A</v>
      </c>
      <c r="AG762" s="22" t="e">
        <v>#N/A</v>
      </c>
    </row>
    <row r="763" spans="1:3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2" t="s">
        <v>7762</v>
      </c>
      <c r="R763" s="22" t="s">
        <v>7762</v>
      </c>
      <c r="S763" s="22">
        <v>0</v>
      </c>
      <c r="T763" s="22">
        <v>0</v>
      </c>
      <c r="U763" s="22" t="s">
        <v>11</v>
      </c>
      <c r="V763" s="22" t="s">
        <v>11</v>
      </c>
      <c r="W763" s="22" t="s">
        <v>11</v>
      </c>
      <c r="X763" s="22" t="s">
        <v>11</v>
      </c>
      <c r="Y763" s="22">
        <v>0</v>
      </c>
      <c r="Z763" s="22">
        <v>0</v>
      </c>
      <c r="AA763" s="22" t="s">
        <v>11</v>
      </c>
      <c r="AB763" s="22">
        <v>0</v>
      </c>
      <c r="AC763" s="22" t="s">
        <v>11</v>
      </c>
      <c r="AD763" s="22" t="e">
        <v>#N/A</v>
      </c>
      <c r="AE763" s="22" t="e">
        <v>#N/A</v>
      </c>
      <c r="AF763" s="22" t="e">
        <v>#N/A</v>
      </c>
      <c r="AG763" s="22" t="e">
        <v>#N/A</v>
      </c>
    </row>
    <row r="764" spans="1:33">
      <c r="A764" s="23"/>
      <c r="B764" s="23"/>
      <c r="C764" s="23"/>
      <c r="D764" s="23"/>
      <c r="E764" s="23"/>
      <c r="F764" s="23"/>
      <c r="G764" s="23"/>
      <c r="H764" s="23"/>
      <c r="I764" s="201"/>
      <c r="J764" s="23"/>
      <c r="K764" s="23"/>
      <c r="L764" s="23"/>
      <c r="M764" s="23"/>
      <c r="N764" s="23"/>
      <c r="O764" s="23"/>
      <c r="P764" s="23"/>
      <c r="Q764" s="22" t="s">
        <v>7762</v>
      </c>
      <c r="R764" s="22" t="s">
        <v>7762</v>
      </c>
      <c r="S764" s="22">
        <v>0</v>
      </c>
      <c r="T764" s="22">
        <v>0</v>
      </c>
      <c r="U764" s="22" t="s">
        <v>11</v>
      </c>
      <c r="V764" s="22" t="s">
        <v>11</v>
      </c>
      <c r="W764" s="22" t="s">
        <v>11</v>
      </c>
      <c r="X764" s="22" t="s">
        <v>11</v>
      </c>
      <c r="Y764" s="22">
        <v>0</v>
      </c>
      <c r="Z764" s="22">
        <v>0</v>
      </c>
      <c r="AA764" s="22" t="s">
        <v>11</v>
      </c>
      <c r="AB764" s="22">
        <v>0</v>
      </c>
      <c r="AC764" s="22" t="s">
        <v>11</v>
      </c>
      <c r="AD764" s="22" t="e">
        <v>#N/A</v>
      </c>
      <c r="AE764" s="22" t="e">
        <v>#N/A</v>
      </c>
      <c r="AF764" s="22" t="e">
        <v>#N/A</v>
      </c>
      <c r="AG764" s="22" t="e">
        <v>#N/A</v>
      </c>
    </row>
    <row r="765" spans="1:33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2" t="s">
        <v>7762</v>
      </c>
      <c r="R765" s="22" t="s">
        <v>7762</v>
      </c>
      <c r="S765" s="22">
        <v>0</v>
      </c>
      <c r="T765" s="22">
        <v>0</v>
      </c>
      <c r="U765" s="22" t="s">
        <v>11</v>
      </c>
      <c r="V765" s="22" t="s">
        <v>11</v>
      </c>
      <c r="W765" s="22" t="s">
        <v>11</v>
      </c>
      <c r="X765" s="22" t="s">
        <v>11</v>
      </c>
      <c r="Y765" s="22">
        <v>0</v>
      </c>
      <c r="Z765" s="22">
        <v>0</v>
      </c>
      <c r="AA765" s="22" t="s">
        <v>11</v>
      </c>
      <c r="AB765" s="22">
        <v>0</v>
      </c>
      <c r="AC765" s="22" t="s">
        <v>11</v>
      </c>
      <c r="AD765" s="22" t="e">
        <v>#N/A</v>
      </c>
      <c r="AE765" s="22" t="e">
        <v>#N/A</v>
      </c>
      <c r="AF765" s="22" t="e">
        <v>#N/A</v>
      </c>
      <c r="AG765" s="22" t="e">
        <v>#N/A</v>
      </c>
    </row>
    <row r="766" spans="1:33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2" t="s">
        <v>7762</v>
      </c>
      <c r="R766" s="22" t="s">
        <v>7762</v>
      </c>
      <c r="S766" s="22">
        <v>0</v>
      </c>
      <c r="T766" s="22">
        <v>0</v>
      </c>
      <c r="U766" s="22" t="s">
        <v>11</v>
      </c>
      <c r="V766" s="22" t="s">
        <v>11</v>
      </c>
      <c r="W766" s="22" t="s">
        <v>11</v>
      </c>
      <c r="X766" s="22" t="s">
        <v>11</v>
      </c>
      <c r="Y766" s="22">
        <v>0</v>
      </c>
      <c r="Z766" s="22">
        <v>0</v>
      </c>
      <c r="AA766" s="22" t="s">
        <v>11</v>
      </c>
      <c r="AB766" s="22">
        <v>0</v>
      </c>
      <c r="AC766" s="22" t="s">
        <v>11</v>
      </c>
      <c r="AD766" s="22" t="e">
        <v>#N/A</v>
      </c>
      <c r="AE766" s="22" t="e">
        <v>#N/A</v>
      </c>
      <c r="AF766" s="22" t="e">
        <v>#N/A</v>
      </c>
      <c r="AG766" s="22" t="e">
        <v>#N/A</v>
      </c>
    </row>
    <row r="767" spans="1:33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2" t="s">
        <v>7762</v>
      </c>
      <c r="R767" s="22" t="s">
        <v>7762</v>
      </c>
      <c r="S767" s="22">
        <v>0</v>
      </c>
      <c r="T767" s="22">
        <v>0</v>
      </c>
      <c r="U767" s="22" t="s">
        <v>11</v>
      </c>
      <c r="V767" s="22" t="s">
        <v>11</v>
      </c>
      <c r="W767" s="22" t="s">
        <v>11</v>
      </c>
      <c r="X767" s="22" t="s">
        <v>11</v>
      </c>
      <c r="Y767" s="22">
        <v>0</v>
      </c>
      <c r="Z767" s="22">
        <v>0</v>
      </c>
      <c r="AA767" s="22" t="s">
        <v>11</v>
      </c>
      <c r="AB767" s="22">
        <v>0</v>
      </c>
      <c r="AC767" s="22" t="s">
        <v>11</v>
      </c>
      <c r="AD767" s="22" t="e">
        <v>#N/A</v>
      </c>
      <c r="AE767" s="22" t="e">
        <v>#N/A</v>
      </c>
      <c r="AF767" s="22" t="e">
        <v>#N/A</v>
      </c>
      <c r="AG767" s="22" t="e">
        <v>#N/A</v>
      </c>
    </row>
    <row r="768" spans="1:33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2" t="s">
        <v>7762</v>
      </c>
      <c r="R768" s="22" t="s">
        <v>7762</v>
      </c>
      <c r="S768" s="22">
        <v>0</v>
      </c>
      <c r="T768" s="22">
        <v>0</v>
      </c>
      <c r="U768" s="22" t="s">
        <v>11</v>
      </c>
      <c r="V768" s="22" t="s">
        <v>11</v>
      </c>
      <c r="W768" s="22" t="s">
        <v>11</v>
      </c>
      <c r="X768" s="22" t="s">
        <v>11</v>
      </c>
      <c r="Y768" s="22">
        <v>0</v>
      </c>
      <c r="Z768" s="22">
        <v>0</v>
      </c>
      <c r="AA768" s="22" t="s">
        <v>11</v>
      </c>
      <c r="AB768" s="22">
        <v>0</v>
      </c>
      <c r="AC768" s="22" t="s">
        <v>11</v>
      </c>
      <c r="AD768" s="22" t="e">
        <v>#N/A</v>
      </c>
      <c r="AE768" s="22" t="e">
        <v>#N/A</v>
      </c>
      <c r="AF768" s="22" t="e">
        <v>#N/A</v>
      </c>
      <c r="AG768" s="22" t="e">
        <v>#N/A</v>
      </c>
    </row>
    <row r="769" spans="1:33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2" t="s">
        <v>7762</v>
      </c>
      <c r="R769" s="22" t="s">
        <v>7762</v>
      </c>
      <c r="S769" s="22">
        <v>0</v>
      </c>
      <c r="T769" s="22">
        <v>0</v>
      </c>
      <c r="U769" s="22" t="s">
        <v>11</v>
      </c>
      <c r="V769" s="22" t="s">
        <v>11</v>
      </c>
      <c r="W769" s="22" t="s">
        <v>11</v>
      </c>
      <c r="X769" s="22" t="s">
        <v>11</v>
      </c>
      <c r="Y769" s="22">
        <v>0</v>
      </c>
      <c r="Z769" s="22">
        <v>0</v>
      </c>
      <c r="AA769" s="22" t="s">
        <v>11</v>
      </c>
      <c r="AB769" s="22">
        <v>0</v>
      </c>
      <c r="AC769" s="22" t="s">
        <v>11</v>
      </c>
      <c r="AD769" s="22" t="e">
        <v>#N/A</v>
      </c>
      <c r="AE769" s="22" t="e">
        <v>#N/A</v>
      </c>
      <c r="AF769" s="22" t="e">
        <v>#N/A</v>
      </c>
      <c r="AG769" s="22" t="e">
        <v>#N/A</v>
      </c>
    </row>
    <row r="770" spans="1:33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2" t="s">
        <v>7762</v>
      </c>
      <c r="R770" s="22" t="s">
        <v>7762</v>
      </c>
      <c r="S770" s="22">
        <v>0</v>
      </c>
      <c r="T770" s="22">
        <v>0</v>
      </c>
      <c r="U770" s="22" t="s">
        <v>11</v>
      </c>
      <c r="V770" s="22" t="s">
        <v>11</v>
      </c>
      <c r="W770" s="22" t="s">
        <v>11</v>
      </c>
      <c r="X770" s="22" t="s">
        <v>11</v>
      </c>
      <c r="Y770" s="22">
        <v>0</v>
      </c>
      <c r="Z770" s="22">
        <v>0</v>
      </c>
      <c r="AA770" s="22" t="s">
        <v>11</v>
      </c>
      <c r="AB770" s="22">
        <v>0</v>
      </c>
      <c r="AC770" s="22" t="s">
        <v>11</v>
      </c>
      <c r="AD770" s="22" t="e">
        <v>#N/A</v>
      </c>
      <c r="AE770" s="22" t="e">
        <v>#N/A</v>
      </c>
      <c r="AF770" s="22" t="e">
        <v>#N/A</v>
      </c>
      <c r="AG770" s="22" t="e">
        <v>#N/A</v>
      </c>
    </row>
    <row r="771" spans="1:33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2" t="s">
        <v>7762</v>
      </c>
      <c r="R771" s="22" t="s">
        <v>7762</v>
      </c>
      <c r="S771" s="22">
        <v>0</v>
      </c>
      <c r="T771" s="22">
        <v>0</v>
      </c>
      <c r="U771" s="22" t="s">
        <v>11</v>
      </c>
      <c r="V771" s="22" t="s">
        <v>11</v>
      </c>
      <c r="W771" s="22" t="s">
        <v>11</v>
      </c>
      <c r="X771" s="22" t="s">
        <v>11</v>
      </c>
      <c r="Y771" s="22">
        <v>0</v>
      </c>
      <c r="Z771" s="22">
        <v>0</v>
      </c>
      <c r="AA771" s="22" t="s">
        <v>11</v>
      </c>
      <c r="AB771" s="22">
        <v>0</v>
      </c>
      <c r="AC771" s="22" t="s">
        <v>11</v>
      </c>
      <c r="AD771" s="22" t="e">
        <v>#N/A</v>
      </c>
      <c r="AE771" s="22" t="e">
        <v>#N/A</v>
      </c>
      <c r="AF771" s="22" t="e">
        <v>#N/A</v>
      </c>
      <c r="AG771" s="22" t="e">
        <v>#N/A</v>
      </c>
    </row>
    <row r="772" spans="1:33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2" t="s">
        <v>7762</v>
      </c>
      <c r="R772" s="22" t="s">
        <v>7762</v>
      </c>
      <c r="S772" s="22">
        <v>0</v>
      </c>
      <c r="T772" s="22">
        <v>0</v>
      </c>
      <c r="U772" s="22" t="s">
        <v>11</v>
      </c>
      <c r="V772" s="22" t="s">
        <v>11</v>
      </c>
      <c r="W772" s="22" t="s">
        <v>11</v>
      </c>
      <c r="X772" s="22" t="s">
        <v>11</v>
      </c>
      <c r="Y772" s="22">
        <v>0</v>
      </c>
      <c r="Z772" s="22">
        <v>0</v>
      </c>
      <c r="AA772" s="22" t="s">
        <v>11</v>
      </c>
      <c r="AB772" s="22">
        <v>0</v>
      </c>
      <c r="AC772" s="22" t="s">
        <v>11</v>
      </c>
      <c r="AD772" s="22" t="e">
        <v>#N/A</v>
      </c>
      <c r="AE772" s="22" t="e">
        <v>#N/A</v>
      </c>
      <c r="AF772" s="22" t="e">
        <v>#N/A</v>
      </c>
      <c r="AG772" s="22" t="e">
        <v>#N/A</v>
      </c>
    </row>
    <row r="773" spans="1:3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2" t="s">
        <v>7762</v>
      </c>
      <c r="R773" s="22" t="s">
        <v>7762</v>
      </c>
      <c r="S773" s="22">
        <v>0</v>
      </c>
      <c r="T773" s="22">
        <v>0</v>
      </c>
      <c r="U773" s="22" t="s">
        <v>11</v>
      </c>
      <c r="V773" s="22" t="s">
        <v>11</v>
      </c>
      <c r="W773" s="22" t="s">
        <v>11</v>
      </c>
      <c r="X773" s="22" t="s">
        <v>11</v>
      </c>
      <c r="Y773" s="22">
        <v>0</v>
      </c>
      <c r="Z773" s="22">
        <v>0</v>
      </c>
      <c r="AA773" s="22" t="s">
        <v>11</v>
      </c>
      <c r="AB773" s="22">
        <v>0</v>
      </c>
      <c r="AC773" s="22" t="s">
        <v>11</v>
      </c>
      <c r="AD773" s="22" t="e">
        <v>#N/A</v>
      </c>
      <c r="AE773" s="22" t="e">
        <v>#N/A</v>
      </c>
      <c r="AF773" s="22" t="e">
        <v>#N/A</v>
      </c>
      <c r="AG773" s="22" t="e">
        <v>#N/A</v>
      </c>
    </row>
    <row r="774" spans="1:33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2" t="s">
        <v>7762</v>
      </c>
      <c r="R774" s="22" t="s">
        <v>7762</v>
      </c>
      <c r="S774" s="22">
        <v>0</v>
      </c>
      <c r="T774" s="22">
        <v>0</v>
      </c>
      <c r="U774" s="22" t="s">
        <v>11</v>
      </c>
      <c r="V774" s="22" t="s">
        <v>11</v>
      </c>
      <c r="W774" s="22" t="s">
        <v>11</v>
      </c>
      <c r="X774" s="22" t="s">
        <v>11</v>
      </c>
      <c r="Y774" s="22">
        <v>0</v>
      </c>
      <c r="Z774" s="22">
        <v>0</v>
      </c>
      <c r="AA774" s="22" t="s">
        <v>11</v>
      </c>
      <c r="AB774" s="22">
        <v>0</v>
      </c>
      <c r="AC774" s="22" t="s">
        <v>11</v>
      </c>
      <c r="AD774" s="22" t="e">
        <v>#N/A</v>
      </c>
      <c r="AE774" s="22" t="e">
        <v>#N/A</v>
      </c>
      <c r="AF774" s="22" t="e">
        <v>#N/A</v>
      </c>
      <c r="AG774" s="22" t="e">
        <v>#N/A</v>
      </c>
    </row>
    <row r="775" spans="1:33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2" t="s">
        <v>7762</v>
      </c>
      <c r="R775" s="22" t="s">
        <v>7762</v>
      </c>
      <c r="S775" s="22">
        <v>0</v>
      </c>
      <c r="T775" s="22">
        <v>0</v>
      </c>
      <c r="U775" s="22" t="s">
        <v>11</v>
      </c>
      <c r="V775" s="22" t="s">
        <v>11</v>
      </c>
      <c r="W775" s="22" t="s">
        <v>11</v>
      </c>
      <c r="X775" s="22" t="s">
        <v>11</v>
      </c>
      <c r="Y775" s="22">
        <v>0</v>
      </c>
      <c r="Z775" s="22">
        <v>0</v>
      </c>
      <c r="AA775" s="22" t="s">
        <v>11</v>
      </c>
      <c r="AB775" s="22">
        <v>0</v>
      </c>
      <c r="AC775" s="22" t="s">
        <v>11</v>
      </c>
      <c r="AD775" s="22" t="e">
        <v>#N/A</v>
      </c>
      <c r="AE775" s="22" t="e">
        <v>#N/A</v>
      </c>
      <c r="AF775" s="22" t="e">
        <v>#N/A</v>
      </c>
      <c r="AG775" s="22" t="e">
        <v>#N/A</v>
      </c>
    </row>
    <row r="776" spans="1:33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2" t="s">
        <v>7762</v>
      </c>
      <c r="R776" s="22" t="s">
        <v>7762</v>
      </c>
      <c r="S776" s="22">
        <v>0</v>
      </c>
      <c r="T776" s="22">
        <v>0</v>
      </c>
      <c r="U776" s="22" t="s">
        <v>11</v>
      </c>
      <c r="V776" s="22" t="s">
        <v>11</v>
      </c>
      <c r="W776" s="22" t="s">
        <v>11</v>
      </c>
      <c r="X776" s="22" t="s">
        <v>11</v>
      </c>
      <c r="Y776" s="22">
        <v>0</v>
      </c>
      <c r="Z776" s="22">
        <v>0</v>
      </c>
      <c r="AA776" s="22" t="s">
        <v>11</v>
      </c>
      <c r="AB776" s="22">
        <v>0</v>
      </c>
      <c r="AC776" s="22" t="s">
        <v>11</v>
      </c>
      <c r="AD776" s="22" t="e">
        <v>#N/A</v>
      </c>
      <c r="AE776" s="22" t="e">
        <v>#N/A</v>
      </c>
      <c r="AF776" s="22" t="e">
        <v>#N/A</v>
      </c>
      <c r="AG776" s="22" t="e">
        <v>#N/A</v>
      </c>
    </row>
    <row r="777" spans="1:33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2" t="s">
        <v>7762</v>
      </c>
      <c r="R777" s="22" t="s">
        <v>7762</v>
      </c>
      <c r="S777" s="22">
        <v>0</v>
      </c>
      <c r="T777" s="22">
        <v>0</v>
      </c>
      <c r="U777" s="22" t="s">
        <v>11</v>
      </c>
      <c r="V777" s="22" t="s">
        <v>11</v>
      </c>
      <c r="W777" s="22" t="s">
        <v>11</v>
      </c>
      <c r="X777" s="22" t="s">
        <v>11</v>
      </c>
      <c r="Y777" s="22">
        <v>0</v>
      </c>
      <c r="Z777" s="22">
        <v>0</v>
      </c>
      <c r="AA777" s="22" t="s">
        <v>11</v>
      </c>
      <c r="AB777" s="22">
        <v>0</v>
      </c>
      <c r="AC777" s="22" t="s">
        <v>11</v>
      </c>
      <c r="AD777" s="22" t="e">
        <v>#N/A</v>
      </c>
      <c r="AE777" s="22" t="e">
        <v>#N/A</v>
      </c>
      <c r="AF777" s="22" t="e">
        <v>#N/A</v>
      </c>
      <c r="AG777" s="22" t="e">
        <v>#N/A</v>
      </c>
    </row>
    <row r="778" spans="1:33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2" t="s">
        <v>7762</v>
      </c>
      <c r="R778" s="22" t="s">
        <v>7762</v>
      </c>
      <c r="S778" s="22">
        <v>0</v>
      </c>
      <c r="T778" s="22">
        <v>0</v>
      </c>
      <c r="U778" s="22" t="s">
        <v>11</v>
      </c>
      <c r="V778" s="22" t="s">
        <v>11</v>
      </c>
      <c r="W778" s="22" t="s">
        <v>11</v>
      </c>
      <c r="X778" s="22" t="s">
        <v>11</v>
      </c>
      <c r="Y778" s="22">
        <v>0</v>
      </c>
      <c r="Z778" s="22">
        <v>0</v>
      </c>
      <c r="AA778" s="22" t="s">
        <v>11</v>
      </c>
      <c r="AB778" s="22">
        <v>0</v>
      </c>
      <c r="AC778" s="22" t="s">
        <v>11</v>
      </c>
      <c r="AD778" s="22" t="e">
        <v>#N/A</v>
      </c>
      <c r="AE778" s="22" t="e">
        <v>#N/A</v>
      </c>
      <c r="AF778" s="22" t="e">
        <v>#N/A</v>
      </c>
      <c r="AG778" s="22" t="e">
        <v>#N/A</v>
      </c>
    </row>
    <row r="779" spans="1:33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2" t="s">
        <v>7762</v>
      </c>
      <c r="R779" s="22" t="s">
        <v>7762</v>
      </c>
      <c r="S779" s="22">
        <v>0</v>
      </c>
      <c r="T779" s="22">
        <v>0</v>
      </c>
      <c r="U779" s="22" t="s">
        <v>11</v>
      </c>
      <c r="V779" s="22" t="s">
        <v>11</v>
      </c>
      <c r="W779" s="22" t="s">
        <v>11</v>
      </c>
      <c r="X779" s="22" t="s">
        <v>11</v>
      </c>
      <c r="Y779" s="22">
        <v>0</v>
      </c>
      <c r="Z779" s="22">
        <v>0</v>
      </c>
      <c r="AA779" s="22" t="s">
        <v>11</v>
      </c>
      <c r="AB779" s="22">
        <v>0</v>
      </c>
      <c r="AC779" s="22" t="s">
        <v>11</v>
      </c>
      <c r="AD779" s="22" t="e">
        <v>#N/A</v>
      </c>
      <c r="AE779" s="22" t="e">
        <v>#N/A</v>
      </c>
      <c r="AF779" s="22" t="e">
        <v>#N/A</v>
      </c>
      <c r="AG779" s="22" t="e">
        <v>#N/A</v>
      </c>
    </row>
    <row r="780" spans="1:33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2" t="s">
        <v>7762</v>
      </c>
      <c r="R780" s="22" t="s">
        <v>7762</v>
      </c>
      <c r="S780" s="22">
        <v>0</v>
      </c>
      <c r="T780" s="22">
        <v>0</v>
      </c>
      <c r="U780" s="22" t="s">
        <v>11</v>
      </c>
      <c r="V780" s="22" t="s">
        <v>11</v>
      </c>
      <c r="W780" s="22" t="s">
        <v>11</v>
      </c>
      <c r="X780" s="22" t="s">
        <v>11</v>
      </c>
      <c r="Y780" s="22">
        <v>0</v>
      </c>
      <c r="Z780" s="22">
        <v>0</v>
      </c>
      <c r="AA780" s="22" t="s">
        <v>11</v>
      </c>
      <c r="AB780" s="22">
        <v>0</v>
      </c>
      <c r="AC780" s="22" t="s">
        <v>11</v>
      </c>
      <c r="AD780" s="22" t="e">
        <v>#N/A</v>
      </c>
      <c r="AE780" s="22" t="e">
        <v>#N/A</v>
      </c>
      <c r="AF780" s="22" t="e">
        <v>#N/A</v>
      </c>
      <c r="AG780" s="22" t="e">
        <v>#N/A</v>
      </c>
    </row>
    <row r="781" spans="1:33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2" t="s">
        <v>7762</v>
      </c>
      <c r="R781" s="22" t="s">
        <v>7762</v>
      </c>
      <c r="S781" s="22">
        <v>0</v>
      </c>
      <c r="T781" s="22">
        <v>0</v>
      </c>
      <c r="U781" s="22" t="s">
        <v>11</v>
      </c>
      <c r="V781" s="22" t="s">
        <v>11</v>
      </c>
      <c r="W781" s="22" t="s">
        <v>11</v>
      </c>
      <c r="X781" s="22" t="s">
        <v>11</v>
      </c>
      <c r="Y781" s="22">
        <v>0</v>
      </c>
      <c r="Z781" s="22">
        <v>0</v>
      </c>
      <c r="AA781" s="22" t="s">
        <v>11</v>
      </c>
      <c r="AB781" s="22">
        <v>0</v>
      </c>
      <c r="AC781" s="22" t="s">
        <v>11</v>
      </c>
      <c r="AD781" s="22" t="e">
        <v>#N/A</v>
      </c>
      <c r="AE781" s="22" t="e">
        <v>#N/A</v>
      </c>
      <c r="AF781" s="22" t="e">
        <v>#N/A</v>
      </c>
      <c r="AG781" s="22" t="e">
        <v>#N/A</v>
      </c>
    </row>
    <row r="782" spans="1:33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2" t="s">
        <v>7762</v>
      </c>
      <c r="R782" s="22" t="s">
        <v>7762</v>
      </c>
      <c r="S782" s="22">
        <v>0</v>
      </c>
      <c r="T782" s="22">
        <v>0</v>
      </c>
      <c r="U782" s="22" t="s">
        <v>11</v>
      </c>
      <c r="V782" s="22" t="s">
        <v>11</v>
      </c>
      <c r="W782" s="22" t="s">
        <v>11</v>
      </c>
      <c r="X782" s="22" t="s">
        <v>11</v>
      </c>
      <c r="Y782" s="22">
        <v>0</v>
      </c>
      <c r="Z782" s="22">
        <v>0</v>
      </c>
      <c r="AA782" s="22" t="s">
        <v>11</v>
      </c>
      <c r="AB782" s="22">
        <v>0</v>
      </c>
      <c r="AC782" s="22" t="s">
        <v>11</v>
      </c>
      <c r="AD782" s="22" t="e">
        <v>#N/A</v>
      </c>
      <c r="AE782" s="22" t="e">
        <v>#N/A</v>
      </c>
      <c r="AF782" s="22" t="e">
        <v>#N/A</v>
      </c>
      <c r="AG782" s="22" t="e">
        <v>#N/A</v>
      </c>
    </row>
    <row r="783" spans="1:3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2" t="s">
        <v>7762</v>
      </c>
      <c r="R783" s="22" t="s">
        <v>7762</v>
      </c>
      <c r="S783" s="22">
        <v>0</v>
      </c>
      <c r="T783" s="22">
        <v>0</v>
      </c>
      <c r="U783" s="22" t="s">
        <v>11</v>
      </c>
      <c r="V783" s="22" t="s">
        <v>11</v>
      </c>
      <c r="W783" s="22" t="s">
        <v>11</v>
      </c>
      <c r="X783" s="22" t="s">
        <v>11</v>
      </c>
      <c r="Y783" s="22">
        <v>0</v>
      </c>
      <c r="Z783" s="22">
        <v>0</v>
      </c>
      <c r="AA783" s="22" t="s">
        <v>11</v>
      </c>
      <c r="AB783" s="22">
        <v>0</v>
      </c>
      <c r="AC783" s="22" t="s">
        <v>11</v>
      </c>
      <c r="AD783" s="22" t="e">
        <v>#N/A</v>
      </c>
      <c r="AE783" s="22" t="e">
        <v>#N/A</v>
      </c>
      <c r="AF783" s="22" t="e">
        <v>#N/A</v>
      </c>
      <c r="AG783" s="22" t="e">
        <v>#N/A</v>
      </c>
    </row>
    <row r="784" spans="1:33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2" t="s">
        <v>7762</v>
      </c>
      <c r="R784" s="22" t="s">
        <v>7762</v>
      </c>
      <c r="S784" s="22">
        <v>0</v>
      </c>
      <c r="T784" s="22">
        <v>0</v>
      </c>
      <c r="U784" s="22" t="s">
        <v>11</v>
      </c>
      <c r="V784" s="22" t="s">
        <v>11</v>
      </c>
      <c r="W784" s="22" t="s">
        <v>11</v>
      </c>
      <c r="X784" s="22" t="s">
        <v>11</v>
      </c>
      <c r="Y784" s="22">
        <v>0</v>
      </c>
      <c r="Z784" s="22">
        <v>0</v>
      </c>
      <c r="AA784" s="22" t="s">
        <v>11</v>
      </c>
      <c r="AB784" s="22">
        <v>0</v>
      </c>
      <c r="AC784" s="22" t="s">
        <v>11</v>
      </c>
      <c r="AD784" s="22" t="e">
        <v>#N/A</v>
      </c>
      <c r="AE784" s="22" t="e">
        <v>#N/A</v>
      </c>
      <c r="AF784" s="22" t="e">
        <v>#N/A</v>
      </c>
      <c r="AG784" s="22" t="e">
        <v>#N/A</v>
      </c>
    </row>
    <row r="785" spans="1:33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2" t="s">
        <v>7762</v>
      </c>
      <c r="R785" s="22" t="s">
        <v>7762</v>
      </c>
      <c r="S785" s="22">
        <v>0</v>
      </c>
      <c r="T785" s="22">
        <v>0</v>
      </c>
      <c r="U785" s="22" t="s">
        <v>11</v>
      </c>
      <c r="V785" s="22" t="s">
        <v>11</v>
      </c>
      <c r="W785" s="22" t="s">
        <v>11</v>
      </c>
      <c r="X785" s="22" t="s">
        <v>11</v>
      </c>
      <c r="Y785" s="22">
        <v>0</v>
      </c>
      <c r="Z785" s="22">
        <v>0</v>
      </c>
      <c r="AA785" s="22" t="s">
        <v>11</v>
      </c>
      <c r="AB785" s="22">
        <v>0</v>
      </c>
      <c r="AC785" s="22" t="s">
        <v>11</v>
      </c>
      <c r="AD785" s="22" t="e">
        <v>#N/A</v>
      </c>
      <c r="AE785" s="22" t="e">
        <v>#N/A</v>
      </c>
      <c r="AF785" s="22" t="e">
        <v>#N/A</v>
      </c>
      <c r="AG785" s="22" t="e">
        <v>#N/A</v>
      </c>
    </row>
    <row r="786" spans="1:33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2" t="s">
        <v>7762</v>
      </c>
      <c r="R786" s="22" t="s">
        <v>7762</v>
      </c>
      <c r="S786" s="22">
        <v>0</v>
      </c>
      <c r="T786" s="22">
        <v>0</v>
      </c>
      <c r="U786" s="22" t="s">
        <v>11</v>
      </c>
      <c r="V786" s="22" t="s">
        <v>11</v>
      </c>
      <c r="W786" s="22" t="s">
        <v>11</v>
      </c>
      <c r="X786" s="22" t="s">
        <v>11</v>
      </c>
      <c r="Y786" s="22">
        <v>0</v>
      </c>
      <c r="Z786" s="22">
        <v>0</v>
      </c>
      <c r="AA786" s="22" t="s">
        <v>11</v>
      </c>
      <c r="AB786" s="22">
        <v>0</v>
      </c>
      <c r="AC786" s="22" t="s">
        <v>11</v>
      </c>
      <c r="AD786" s="22" t="e">
        <v>#N/A</v>
      </c>
      <c r="AE786" s="22" t="e">
        <v>#N/A</v>
      </c>
      <c r="AF786" s="22" t="e">
        <v>#N/A</v>
      </c>
      <c r="AG786" s="22" t="e">
        <v>#N/A</v>
      </c>
    </row>
    <row r="787" spans="1:33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2" t="s">
        <v>7762</v>
      </c>
      <c r="R787" s="22" t="s">
        <v>7762</v>
      </c>
      <c r="S787" s="22">
        <v>0</v>
      </c>
      <c r="T787" s="22">
        <v>0</v>
      </c>
      <c r="U787" s="22" t="s">
        <v>11</v>
      </c>
      <c r="V787" s="22" t="s">
        <v>11</v>
      </c>
      <c r="W787" s="22" t="s">
        <v>11</v>
      </c>
      <c r="X787" s="22" t="s">
        <v>11</v>
      </c>
      <c r="Y787" s="22">
        <v>0</v>
      </c>
      <c r="Z787" s="22">
        <v>0</v>
      </c>
      <c r="AA787" s="22" t="s">
        <v>11</v>
      </c>
      <c r="AB787" s="22">
        <v>0</v>
      </c>
      <c r="AC787" s="22" t="s">
        <v>11</v>
      </c>
      <c r="AD787" s="22" t="e">
        <v>#N/A</v>
      </c>
      <c r="AE787" s="22" t="e">
        <v>#N/A</v>
      </c>
      <c r="AF787" s="22" t="e">
        <v>#N/A</v>
      </c>
      <c r="AG787" s="22" t="e">
        <v>#N/A</v>
      </c>
    </row>
    <row r="788" spans="1:33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2" t="s">
        <v>7762</v>
      </c>
      <c r="R788" s="22" t="s">
        <v>7762</v>
      </c>
      <c r="S788" s="22">
        <v>0</v>
      </c>
      <c r="T788" s="22">
        <v>0</v>
      </c>
      <c r="U788" s="22" t="s">
        <v>11</v>
      </c>
      <c r="V788" s="22" t="s">
        <v>11</v>
      </c>
      <c r="W788" s="22" t="s">
        <v>11</v>
      </c>
      <c r="X788" s="22" t="s">
        <v>11</v>
      </c>
      <c r="Y788" s="22">
        <v>0</v>
      </c>
      <c r="Z788" s="22">
        <v>0</v>
      </c>
      <c r="AA788" s="22" t="s">
        <v>11</v>
      </c>
      <c r="AB788" s="22">
        <v>0</v>
      </c>
      <c r="AC788" s="22" t="s">
        <v>11</v>
      </c>
      <c r="AD788" s="22" t="e">
        <v>#N/A</v>
      </c>
      <c r="AE788" s="22" t="e">
        <v>#N/A</v>
      </c>
      <c r="AF788" s="22" t="e">
        <v>#N/A</v>
      </c>
      <c r="AG788" s="22" t="e">
        <v>#N/A</v>
      </c>
    </row>
    <row r="789" spans="1:33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2" t="s">
        <v>7762</v>
      </c>
      <c r="R789" s="22" t="s">
        <v>7762</v>
      </c>
      <c r="S789" s="22">
        <v>0</v>
      </c>
      <c r="T789" s="22">
        <v>0</v>
      </c>
      <c r="U789" s="22" t="s">
        <v>11</v>
      </c>
      <c r="V789" s="22" t="s">
        <v>11</v>
      </c>
      <c r="W789" s="22" t="s">
        <v>11</v>
      </c>
      <c r="X789" s="22" t="s">
        <v>11</v>
      </c>
      <c r="Y789" s="22">
        <v>0</v>
      </c>
      <c r="Z789" s="22">
        <v>0</v>
      </c>
      <c r="AA789" s="22" t="s">
        <v>11</v>
      </c>
      <c r="AB789" s="22">
        <v>0</v>
      </c>
      <c r="AC789" s="22" t="s">
        <v>11</v>
      </c>
      <c r="AD789" s="22" t="e">
        <v>#N/A</v>
      </c>
      <c r="AE789" s="22" t="e">
        <v>#N/A</v>
      </c>
      <c r="AF789" s="22" t="e">
        <v>#N/A</v>
      </c>
      <c r="AG789" s="22" t="e">
        <v>#N/A</v>
      </c>
    </row>
    <row r="790" spans="1:33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2" t="s">
        <v>7762</v>
      </c>
      <c r="R790" s="22" t="s">
        <v>7762</v>
      </c>
      <c r="S790" s="22">
        <v>0</v>
      </c>
      <c r="T790" s="22">
        <v>0</v>
      </c>
      <c r="U790" s="22" t="s">
        <v>11</v>
      </c>
      <c r="V790" s="22" t="s">
        <v>11</v>
      </c>
      <c r="W790" s="22" t="s">
        <v>11</v>
      </c>
      <c r="X790" s="22" t="s">
        <v>11</v>
      </c>
      <c r="Y790" s="22">
        <v>0</v>
      </c>
      <c r="Z790" s="22">
        <v>0</v>
      </c>
      <c r="AA790" s="22" t="s">
        <v>11</v>
      </c>
      <c r="AB790" s="22">
        <v>0</v>
      </c>
      <c r="AC790" s="22" t="s">
        <v>11</v>
      </c>
      <c r="AD790" s="22" t="e">
        <v>#N/A</v>
      </c>
      <c r="AE790" s="22" t="e">
        <v>#N/A</v>
      </c>
      <c r="AF790" s="22" t="e">
        <v>#N/A</v>
      </c>
      <c r="AG790" s="22" t="e">
        <v>#N/A</v>
      </c>
    </row>
    <row r="791" spans="1:33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2" t="s">
        <v>7762</v>
      </c>
      <c r="R791" s="22" t="s">
        <v>7762</v>
      </c>
      <c r="S791" s="22">
        <v>0</v>
      </c>
      <c r="T791" s="22">
        <v>0</v>
      </c>
      <c r="U791" s="22" t="s">
        <v>11</v>
      </c>
      <c r="V791" s="22" t="s">
        <v>11</v>
      </c>
      <c r="W791" s="22" t="s">
        <v>11</v>
      </c>
      <c r="X791" s="22" t="s">
        <v>11</v>
      </c>
      <c r="Y791" s="22">
        <v>0</v>
      </c>
      <c r="Z791" s="22">
        <v>0</v>
      </c>
      <c r="AA791" s="22" t="s">
        <v>11</v>
      </c>
      <c r="AB791" s="22">
        <v>0</v>
      </c>
      <c r="AC791" s="22" t="s">
        <v>11</v>
      </c>
      <c r="AD791" s="22" t="e">
        <v>#N/A</v>
      </c>
      <c r="AE791" s="22" t="e">
        <v>#N/A</v>
      </c>
      <c r="AF791" s="22" t="e">
        <v>#N/A</v>
      </c>
      <c r="AG791" s="22" t="e">
        <v>#N/A</v>
      </c>
    </row>
    <row r="792" spans="1:33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2" t="s">
        <v>7762</v>
      </c>
      <c r="R792" s="22" t="s">
        <v>7762</v>
      </c>
      <c r="S792" s="22">
        <v>0</v>
      </c>
      <c r="T792" s="22">
        <v>0</v>
      </c>
      <c r="U792" s="22" t="s">
        <v>11</v>
      </c>
      <c r="V792" s="22" t="s">
        <v>11</v>
      </c>
      <c r="W792" s="22" t="s">
        <v>11</v>
      </c>
      <c r="X792" s="22" t="s">
        <v>11</v>
      </c>
      <c r="Y792" s="22">
        <v>0</v>
      </c>
      <c r="Z792" s="22">
        <v>0</v>
      </c>
      <c r="AA792" s="22" t="s">
        <v>11</v>
      </c>
      <c r="AB792" s="22">
        <v>0</v>
      </c>
      <c r="AC792" s="22" t="s">
        <v>11</v>
      </c>
      <c r="AD792" s="22" t="e">
        <v>#N/A</v>
      </c>
      <c r="AE792" s="22" t="e">
        <v>#N/A</v>
      </c>
      <c r="AF792" s="22" t="e">
        <v>#N/A</v>
      </c>
      <c r="AG792" s="22" t="e">
        <v>#N/A</v>
      </c>
    </row>
    <row r="793" spans="1:3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2" t="s">
        <v>7762</v>
      </c>
      <c r="R793" s="22" t="s">
        <v>7762</v>
      </c>
      <c r="S793" s="22">
        <v>0</v>
      </c>
      <c r="T793" s="22">
        <v>0</v>
      </c>
      <c r="U793" s="22" t="s">
        <v>11</v>
      </c>
      <c r="V793" s="22" t="s">
        <v>11</v>
      </c>
      <c r="W793" s="22" t="s">
        <v>11</v>
      </c>
      <c r="X793" s="22" t="s">
        <v>11</v>
      </c>
      <c r="Y793" s="22">
        <v>0</v>
      </c>
      <c r="Z793" s="22">
        <v>0</v>
      </c>
      <c r="AA793" s="22" t="s">
        <v>11</v>
      </c>
      <c r="AB793" s="22">
        <v>0</v>
      </c>
      <c r="AC793" s="22" t="s">
        <v>11</v>
      </c>
      <c r="AD793" s="22" t="e">
        <v>#N/A</v>
      </c>
      <c r="AE793" s="22" t="e">
        <v>#N/A</v>
      </c>
      <c r="AF793" s="22" t="e">
        <v>#N/A</v>
      </c>
      <c r="AG793" s="22" t="e">
        <v>#N/A</v>
      </c>
    </row>
    <row r="794" spans="1:33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2" t="s">
        <v>7762</v>
      </c>
      <c r="R794" s="22" t="s">
        <v>7762</v>
      </c>
      <c r="S794" s="22">
        <v>0</v>
      </c>
      <c r="T794" s="22">
        <v>0</v>
      </c>
      <c r="U794" s="22" t="s">
        <v>11</v>
      </c>
      <c r="V794" s="22" t="s">
        <v>11</v>
      </c>
      <c r="W794" s="22" t="s">
        <v>11</v>
      </c>
      <c r="X794" s="22" t="s">
        <v>11</v>
      </c>
      <c r="Y794" s="22">
        <v>0</v>
      </c>
      <c r="Z794" s="22">
        <v>0</v>
      </c>
      <c r="AA794" s="22" t="s">
        <v>11</v>
      </c>
      <c r="AB794" s="22">
        <v>0</v>
      </c>
      <c r="AC794" s="22" t="s">
        <v>11</v>
      </c>
      <c r="AD794" s="22" t="e">
        <v>#N/A</v>
      </c>
      <c r="AE794" s="22" t="e">
        <v>#N/A</v>
      </c>
      <c r="AF794" s="22" t="e">
        <v>#N/A</v>
      </c>
      <c r="AG794" s="22" t="e">
        <v>#N/A</v>
      </c>
    </row>
    <row r="795" spans="1:33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2" t="s">
        <v>7762</v>
      </c>
      <c r="R795" s="22" t="s">
        <v>7762</v>
      </c>
      <c r="S795" s="22">
        <v>0</v>
      </c>
      <c r="T795" s="22">
        <v>0</v>
      </c>
      <c r="U795" s="22" t="s">
        <v>11</v>
      </c>
      <c r="V795" s="22" t="s">
        <v>11</v>
      </c>
      <c r="W795" s="22" t="s">
        <v>11</v>
      </c>
      <c r="X795" s="22" t="s">
        <v>11</v>
      </c>
      <c r="Y795" s="22">
        <v>0</v>
      </c>
      <c r="Z795" s="22">
        <v>0</v>
      </c>
      <c r="AA795" s="22" t="s">
        <v>11</v>
      </c>
      <c r="AB795" s="22">
        <v>0</v>
      </c>
      <c r="AC795" s="22" t="s">
        <v>11</v>
      </c>
      <c r="AD795" s="22" t="e">
        <v>#N/A</v>
      </c>
      <c r="AE795" s="22" t="e">
        <v>#N/A</v>
      </c>
      <c r="AF795" s="22" t="e">
        <v>#N/A</v>
      </c>
      <c r="AG795" s="22" t="e">
        <v>#N/A</v>
      </c>
    </row>
    <row r="796" spans="1:33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2" t="s">
        <v>7762</v>
      </c>
      <c r="R796" s="22" t="s">
        <v>7762</v>
      </c>
      <c r="S796" s="22">
        <v>0</v>
      </c>
      <c r="T796" s="22">
        <v>0</v>
      </c>
      <c r="U796" s="22" t="s">
        <v>11</v>
      </c>
      <c r="V796" s="22" t="s">
        <v>11</v>
      </c>
      <c r="W796" s="22" t="s">
        <v>11</v>
      </c>
      <c r="X796" s="22" t="s">
        <v>11</v>
      </c>
      <c r="Y796" s="22">
        <v>0</v>
      </c>
      <c r="Z796" s="22">
        <v>0</v>
      </c>
      <c r="AA796" s="22" t="s">
        <v>11</v>
      </c>
      <c r="AB796" s="22">
        <v>0</v>
      </c>
      <c r="AC796" s="22" t="s">
        <v>11</v>
      </c>
      <c r="AD796" s="22" t="e">
        <v>#N/A</v>
      </c>
      <c r="AE796" s="22" t="e">
        <v>#N/A</v>
      </c>
      <c r="AF796" s="22" t="e">
        <v>#N/A</v>
      </c>
      <c r="AG796" s="22" t="e">
        <v>#N/A</v>
      </c>
    </row>
    <row r="797" spans="1:33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2" t="s">
        <v>7762</v>
      </c>
      <c r="R797" s="22" t="s">
        <v>7762</v>
      </c>
      <c r="S797" s="22">
        <v>0</v>
      </c>
      <c r="T797" s="22">
        <v>0</v>
      </c>
      <c r="U797" s="22" t="s">
        <v>11</v>
      </c>
      <c r="V797" s="22" t="s">
        <v>11</v>
      </c>
      <c r="W797" s="22" t="s">
        <v>11</v>
      </c>
      <c r="X797" s="22" t="s">
        <v>11</v>
      </c>
      <c r="Y797" s="22">
        <v>0</v>
      </c>
      <c r="Z797" s="22">
        <v>0</v>
      </c>
      <c r="AA797" s="22" t="s">
        <v>11</v>
      </c>
      <c r="AB797" s="22">
        <v>0</v>
      </c>
      <c r="AC797" s="22" t="s">
        <v>11</v>
      </c>
      <c r="AD797" s="22" t="e">
        <v>#N/A</v>
      </c>
      <c r="AE797" s="22" t="e">
        <v>#N/A</v>
      </c>
      <c r="AF797" s="22" t="e">
        <v>#N/A</v>
      </c>
      <c r="AG797" s="22" t="e">
        <v>#N/A</v>
      </c>
    </row>
    <row r="798" spans="1:33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2" t="s">
        <v>7762</v>
      </c>
      <c r="R798" s="22" t="s">
        <v>7762</v>
      </c>
      <c r="S798" s="22">
        <v>0</v>
      </c>
      <c r="T798" s="22">
        <v>0</v>
      </c>
      <c r="U798" s="22" t="s">
        <v>11</v>
      </c>
      <c r="V798" s="22" t="s">
        <v>11</v>
      </c>
      <c r="W798" s="22" t="s">
        <v>11</v>
      </c>
      <c r="X798" s="22" t="s">
        <v>11</v>
      </c>
      <c r="Y798" s="22">
        <v>0</v>
      </c>
      <c r="Z798" s="22">
        <v>0</v>
      </c>
      <c r="AA798" s="22" t="s">
        <v>11</v>
      </c>
      <c r="AB798" s="22">
        <v>0</v>
      </c>
      <c r="AC798" s="22" t="s">
        <v>11</v>
      </c>
      <c r="AD798" s="22" t="e">
        <v>#N/A</v>
      </c>
      <c r="AE798" s="22" t="e">
        <v>#N/A</v>
      </c>
      <c r="AF798" s="22" t="e">
        <v>#N/A</v>
      </c>
      <c r="AG798" s="22" t="e">
        <v>#N/A</v>
      </c>
    </row>
    <row r="799" spans="1:33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2" t="s">
        <v>7762</v>
      </c>
      <c r="R799" s="22" t="s">
        <v>7762</v>
      </c>
      <c r="S799" s="22">
        <v>0</v>
      </c>
      <c r="T799" s="22">
        <v>0</v>
      </c>
      <c r="U799" s="22" t="s">
        <v>11</v>
      </c>
      <c r="V799" s="22" t="s">
        <v>11</v>
      </c>
      <c r="W799" s="22" t="s">
        <v>11</v>
      </c>
      <c r="X799" s="22" t="s">
        <v>11</v>
      </c>
      <c r="Y799" s="22">
        <v>0</v>
      </c>
      <c r="Z799" s="22">
        <v>0</v>
      </c>
      <c r="AA799" s="22" t="s">
        <v>11</v>
      </c>
      <c r="AB799" s="22">
        <v>0</v>
      </c>
      <c r="AC799" s="22" t="s">
        <v>11</v>
      </c>
      <c r="AD799" s="22" t="e">
        <v>#N/A</v>
      </c>
      <c r="AE799" s="22" t="e">
        <v>#N/A</v>
      </c>
      <c r="AF799" s="22" t="e">
        <v>#N/A</v>
      </c>
      <c r="AG799" s="22" t="e">
        <v>#N/A</v>
      </c>
    </row>
    <row r="800" spans="1:33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2" t="s">
        <v>7762</v>
      </c>
      <c r="R800" s="22" t="s">
        <v>7762</v>
      </c>
      <c r="S800" s="22">
        <v>0</v>
      </c>
      <c r="T800" s="22">
        <v>0</v>
      </c>
      <c r="U800" s="22" t="s">
        <v>11</v>
      </c>
      <c r="V800" s="22" t="s">
        <v>11</v>
      </c>
      <c r="W800" s="22" t="s">
        <v>11</v>
      </c>
      <c r="X800" s="22" t="s">
        <v>11</v>
      </c>
      <c r="Y800" s="22">
        <v>0</v>
      </c>
      <c r="Z800" s="22">
        <v>0</v>
      </c>
      <c r="AA800" s="22" t="s">
        <v>11</v>
      </c>
      <c r="AB800" s="22">
        <v>0</v>
      </c>
      <c r="AC800" s="22" t="s">
        <v>11</v>
      </c>
      <c r="AD800" s="22" t="e">
        <v>#N/A</v>
      </c>
      <c r="AE800" s="22" t="e">
        <v>#N/A</v>
      </c>
      <c r="AF800" s="22" t="e">
        <v>#N/A</v>
      </c>
      <c r="AG800" s="22" t="e">
        <v>#N/A</v>
      </c>
    </row>
    <row r="801" spans="1:33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2" t="s">
        <v>7762</v>
      </c>
      <c r="R801" s="22" t="s">
        <v>7762</v>
      </c>
      <c r="S801" s="22">
        <v>0</v>
      </c>
      <c r="T801" s="22">
        <v>0</v>
      </c>
      <c r="U801" s="22" t="s">
        <v>11</v>
      </c>
      <c r="V801" s="22" t="s">
        <v>11</v>
      </c>
      <c r="W801" s="22" t="s">
        <v>11</v>
      </c>
      <c r="X801" s="22" t="s">
        <v>11</v>
      </c>
      <c r="Y801" s="22">
        <v>0</v>
      </c>
      <c r="Z801" s="22">
        <v>0</v>
      </c>
      <c r="AA801" s="22" t="s">
        <v>11</v>
      </c>
      <c r="AB801" s="22">
        <v>0</v>
      </c>
      <c r="AC801" s="22" t="s">
        <v>11</v>
      </c>
      <c r="AD801" s="22" t="e">
        <v>#N/A</v>
      </c>
      <c r="AE801" s="22" t="e">
        <v>#N/A</v>
      </c>
      <c r="AF801" s="22" t="e">
        <v>#N/A</v>
      </c>
      <c r="AG801" s="22" t="e">
        <v>#N/A</v>
      </c>
    </row>
    <row r="802" spans="1:33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2" t="s">
        <v>7762</v>
      </c>
      <c r="R802" s="22" t="s">
        <v>7762</v>
      </c>
      <c r="S802" s="22">
        <v>0</v>
      </c>
      <c r="T802" s="22">
        <v>0</v>
      </c>
      <c r="U802" s="22" t="s">
        <v>11</v>
      </c>
      <c r="V802" s="22" t="s">
        <v>11</v>
      </c>
      <c r="W802" s="22" t="s">
        <v>11</v>
      </c>
      <c r="X802" s="22" t="s">
        <v>11</v>
      </c>
      <c r="Y802" s="22">
        <v>0</v>
      </c>
      <c r="Z802" s="22">
        <v>0</v>
      </c>
      <c r="AA802" s="22" t="s">
        <v>11</v>
      </c>
      <c r="AB802" s="22">
        <v>0</v>
      </c>
      <c r="AC802" s="22" t="s">
        <v>11</v>
      </c>
      <c r="AD802" s="22" t="e">
        <v>#N/A</v>
      </c>
      <c r="AE802" s="22" t="e">
        <v>#N/A</v>
      </c>
      <c r="AF802" s="22" t="e">
        <v>#N/A</v>
      </c>
      <c r="AG802" s="22" t="e">
        <v>#N/A</v>
      </c>
    </row>
    <row r="803" spans="1:3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2" t="s">
        <v>7762</v>
      </c>
      <c r="R803" s="22" t="s">
        <v>7762</v>
      </c>
      <c r="S803" s="22">
        <v>0</v>
      </c>
      <c r="T803" s="22">
        <v>0</v>
      </c>
      <c r="U803" s="22" t="s">
        <v>11</v>
      </c>
      <c r="V803" s="22" t="s">
        <v>11</v>
      </c>
      <c r="W803" s="22" t="s">
        <v>11</v>
      </c>
      <c r="X803" s="22" t="s">
        <v>11</v>
      </c>
      <c r="Y803" s="22">
        <v>0</v>
      </c>
      <c r="Z803" s="22">
        <v>0</v>
      </c>
      <c r="AA803" s="22" t="s">
        <v>11</v>
      </c>
      <c r="AB803" s="22">
        <v>0</v>
      </c>
      <c r="AC803" s="22" t="s">
        <v>11</v>
      </c>
      <c r="AD803" s="22" t="e">
        <v>#N/A</v>
      </c>
      <c r="AE803" s="22" t="e">
        <v>#N/A</v>
      </c>
      <c r="AF803" s="22" t="e">
        <v>#N/A</v>
      </c>
      <c r="AG803" s="22" t="e">
        <v>#N/A</v>
      </c>
    </row>
    <row r="804" spans="1:33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2" t="s">
        <v>7762</v>
      </c>
      <c r="R804" s="22" t="s">
        <v>7762</v>
      </c>
      <c r="S804" s="22">
        <v>0</v>
      </c>
      <c r="T804" s="22">
        <v>0</v>
      </c>
      <c r="U804" s="22" t="s">
        <v>11</v>
      </c>
      <c r="V804" s="22" t="s">
        <v>11</v>
      </c>
      <c r="W804" s="22" t="s">
        <v>11</v>
      </c>
      <c r="X804" s="22" t="s">
        <v>11</v>
      </c>
      <c r="Y804" s="22">
        <v>0</v>
      </c>
      <c r="Z804" s="22">
        <v>0</v>
      </c>
      <c r="AA804" s="22" t="s">
        <v>11</v>
      </c>
      <c r="AB804" s="22">
        <v>0</v>
      </c>
      <c r="AC804" s="22" t="s">
        <v>11</v>
      </c>
      <c r="AD804" s="22" t="e">
        <v>#N/A</v>
      </c>
      <c r="AE804" s="22" t="e">
        <v>#N/A</v>
      </c>
      <c r="AF804" s="22" t="e">
        <v>#N/A</v>
      </c>
      <c r="AG804" s="22" t="e">
        <v>#N/A</v>
      </c>
    </row>
    <row r="805" spans="1:33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2" t="s">
        <v>7762</v>
      </c>
      <c r="R805" s="22" t="s">
        <v>7762</v>
      </c>
      <c r="S805" s="22">
        <v>0</v>
      </c>
      <c r="T805" s="22">
        <v>0</v>
      </c>
      <c r="U805" s="22" t="s">
        <v>11</v>
      </c>
      <c r="V805" s="22" t="s">
        <v>11</v>
      </c>
      <c r="W805" s="22" t="s">
        <v>11</v>
      </c>
      <c r="X805" s="22" t="s">
        <v>11</v>
      </c>
      <c r="Y805" s="22">
        <v>0</v>
      </c>
      <c r="Z805" s="22">
        <v>0</v>
      </c>
      <c r="AA805" s="22" t="s">
        <v>11</v>
      </c>
      <c r="AB805" s="22">
        <v>0</v>
      </c>
      <c r="AC805" s="22" t="s">
        <v>11</v>
      </c>
      <c r="AD805" s="22" t="e">
        <v>#N/A</v>
      </c>
      <c r="AE805" s="22" t="e">
        <v>#N/A</v>
      </c>
      <c r="AF805" s="22" t="e">
        <v>#N/A</v>
      </c>
      <c r="AG805" s="22" t="e">
        <v>#N/A</v>
      </c>
    </row>
    <row r="806" spans="1:33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2" t="s">
        <v>7762</v>
      </c>
      <c r="R806" s="22" t="s">
        <v>7762</v>
      </c>
      <c r="S806" s="22">
        <v>0</v>
      </c>
      <c r="T806" s="22">
        <v>0</v>
      </c>
      <c r="U806" s="22" t="s">
        <v>11</v>
      </c>
      <c r="V806" s="22" t="s">
        <v>11</v>
      </c>
      <c r="W806" s="22" t="s">
        <v>11</v>
      </c>
      <c r="X806" s="22" t="s">
        <v>11</v>
      </c>
      <c r="Y806" s="22">
        <v>0</v>
      </c>
      <c r="Z806" s="22">
        <v>0</v>
      </c>
      <c r="AA806" s="22" t="s">
        <v>11</v>
      </c>
      <c r="AB806" s="22">
        <v>0</v>
      </c>
      <c r="AC806" s="22" t="s">
        <v>11</v>
      </c>
      <c r="AD806" s="22" t="e">
        <v>#N/A</v>
      </c>
      <c r="AE806" s="22" t="e">
        <v>#N/A</v>
      </c>
      <c r="AF806" s="22" t="e">
        <v>#N/A</v>
      </c>
      <c r="AG806" s="22" t="e">
        <v>#N/A</v>
      </c>
    </row>
    <row r="807" spans="1:33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2" t="s">
        <v>7762</v>
      </c>
      <c r="R807" s="22" t="s">
        <v>7762</v>
      </c>
      <c r="S807" s="22">
        <v>0</v>
      </c>
      <c r="T807" s="22">
        <v>0</v>
      </c>
      <c r="U807" s="22" t="s">
        <v>11</v>
      </c>
      <c r="V807" s="22" t="s">
        <v>11</v>
      </c>
      <c r="W807" s="22" t="s">
        <v>11</v>
      </c>
      <c r="X807" s="22" t="s">
        <v>11</v>
      </c>
      <c r="Y807" s="22">
        <v>0</v>
      </c>
      <c r="Z807" s="22">
        <v>0</v>
      </c>
      <c r="AA807" s="22" t="s">
        <v>11</v>
      </c>
      <c r="AB807" s="22">
        <v>0</v>
      </c>
      <c r="AC807" s="22" t="s">
        <v>11</v>
      </c>
      <c r="AD807" s="22" t="e">
        <v>#N/A</v>
      </c>
      <c r="AE807" s="22" t="e">
        <v>#N/A</v>
      </c>
      <c r="AF807" s="22" t="e">
        <v>#N/A</v>
      </c>
      <c r="AG807" s="22" t="e">
        <v>#N/A</v>
      </c>
    </row>
    <row r="808" spans="1:33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2" t="s">
        <v>7762</v>
      </c>
      <c r="R808" s="22" t="s">
        <v>7762</v>
      </c>
      <c r="S808" s="22">
        <v>0</v>
      </c>
      <c r="T808" s="22">
        <v>0</v>
      </c>
      <c r="U808" s="22" t="s">
        <v>11</v>
      </c>
      <c r="V808" s="22" t="s">
        <v>11</v>
      </c>
      <c r="W808" s="22" t="s">
        <v>11</v>
      </c>
      <c r="X808" s="22" t="s">
        <v>11</v>
      </c>
      <c r="Y808" s="22">
        <v>0</v>
      </c>
      <c r="Z808" s="22">
        <v>0</v>
      </c>
      <c r="AA808" s="22" t="s">
        <v>11</v>
      </c>
      <c r="AB808" s="22">
        <v>0</v>
      </c>
      <c r="AC808" s="22" t="s">
        <v>11</v>
      </c>
      <c r="AD808" s="22" t="e">
        <v>#N/A</v>
      </c>
      <c r="AE808" s="22" t="e">
        <v>#N/A</v>
      </c>
      <c r="AF808" s="22" t="e">
        <v>#N/A</v>
      </c>
      <c r="AG808" s="22" t="e">
        <v>#N/A</v>
      </c>
    </row>
    <row r="809" spans="1:33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2" t="s">
        <v>7762</v>
      </c>
      <c r="R809" s="22" t="s">
        <v>7762</v>
      </c>
      <c r="S809" s="22">
        <v>0</v>
      </c>
      <c r="T809" s="22">
        <v>0</v>
      </c>
      <c r="U809" s="22" t="s">
        <v>11</v>
      </c>
      <c r="V809" s="22" t="s">
        <v>11</v>
      </c>
      <c r="W809" s="22" t="s">
        <v>11</v>
      </c>
      <c r="X809" s="22" t="s">
        <v>11</v>
      </c>
      <c r="Y809" s="22">
        <v>0</v>
      </c>
      <c r="Z809" s="22">
        <v>0</v>
      </c>
      <c r="AA809" s="22" t="s">
        <v>11</v>
      </c>
      <c r="AB809" s="22">
        <v>0</v>
      </c>
      <c r="AC809" s="22" t="s">
        <v>11</v>
      </c>
      <c r="AD809" s="22" t="e">
        <v>#N/A</v>
      </c>
      <c r="AE809" s="22" t="e">
        <v>#N/A</v>
      </c>
      <c r="AF809" s="22" t="e">
        <v>#N/A</v>
      </c>
      <c r="AG809" s="22" t="e">
        <v>#N/A</v>
      </c>
    </row>
    <row r="810" spans="1:33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2" t="s">
        <v>7762</v>
      </c>
      <c r="R810" s="22" t="s">
        <v>7762</v>
      </c>
      <c r="S810" s="22">
        <v>0</v>
      </c>
      <c r="T810" s="22">
        <v>0</v>
      </c>
      <c r="U810" s="22" t="s">
        <v>11</v>
      </c>
      <c r="V810" s="22" t="s">
        <v>11</v>
      </c>
      <c r="W810" s="22" t="s">
        <v>11</v>
      </c>
      <c r="X810" s="22" t="s">
        <v>11</v>
      </c>
      <c r="Y810" s="22">
        <v>0</v>
      </c>
      <c r="Z810" s="22">
        <v>0</v>
      </c>
      <c r="AA810" s="22" t="s">
        <v>11</v>
      </c>
      <c r="AB810" s="22">
        <v>0</v>
      </c>
      <c r="AC810" s="22" t="s">
        <v>11</v>
      </c>
      <c r="AD810" s="22" t="e">
        <v>#N/A</v>
      </c>
      <c r="AE810" s="22" t="e">
        <v>#N/A</v>
      </c>
      <c r="AF810" s="22" t="e">
        <v>#N/A</v>
      </c>
      <c r="AG810" s="22" t="e">
        <v>#N/A</v>
      </c>
    </row>
    <row r="811" spans="1:33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2" t="s">
        <v>7762</v>
      </c>
      <c r="R811" s="22" t="s">
        <v>7762</v>
      </c>
      <c r="S811" s="22">
        <v>0</v>
      </c>
      <c r="T811" s="22">
        <v>0</v>
      </c>
      <c r="U811" s="22" t="s">
        <v>11</v>
      </c>
      <c r="V811" s="22" t="s">
        <v>11</v>
      </c>
      <c r="W811" s="22" t="s">
        <v>11</v>
      </c>
      <c r="X811" s="22" t="s">
        <v>11</v>
      </c>
      <c r="Y811" s="22">
        <v>0</v>
      </c>
      <c r="Z811" s="22">
        <v>0</v>
      </c>
      <c r="AA811" s="22" t="s">
        <v>11</v>
      </c>
      <c r="AB811" s="22">
        <v>0</v>
      </c>
      <c r="AC811" s="22" t="s">
        <v>11</v>
      </c>
      <c r="AD811" s="22" t="e">
        <v>#N/A</v>
      </c>
      <c r="AE811" s="22" t="e">
        <v>#N/A</v>
      </c>
      <c r="AF811" s="22" t="e">
        <v>#N/A</v>
      </c>
      <c r="AG811" s="22" t="e">
        <v>#N/A</v>
      </c>
    </row>
    <row r="812" spans="1:33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2" t="s">
        <v>7762</v>
      </c>
      <c r="R812" s="22" t="s">
        <v>7762</v>
      </c>
      <c r="S812" s="22">
        <v>0</v>
      </c>
      <c r="T812" s="22">
        <v>0</v>
      </c>
      <c r="U812" s="22" t="s">
        <v>11</v>
      </c>
      <c r="V812" s="22" t="s">
        <v>11</v>
      </c>
      <c r="W812" s="22" t="s">
        <v>11</v>
      </c>
      <c r="X812" s="22" t="s">
        <v>11</v>
      </c>
      <c r="Y812" s="22">
        <v>0</v>
      </c>
      <c r="Z812" s="22">
        <v>0</v>
      </c>
      <c r="AA812" s="22" t="s">
        <v>11</v>
      </c>
      <c r="AB812" s="22">
        <v>0</v>
      </c>
      <c r="AC812" s="22" t="s">
        <v>11</v>
      </c>
      <c r="AD812" s="22" t="e">
        <v>#N/A</v>
      </c>
      <c r="AE812" s="22" t="e">
        <v>#N/A</v>
      </c>
      <c r="AF812" s="22" t="e">
        <v>#N/A</v>
      </c>
      <c r="AG812" s="22" t="e">
        <v>#N/A</v>
      </c>
    </row>
    <row r="813" spans="1:3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2" t="s">
        <v>7762</v>
      </c>
      <c r="R813" s="22" t="s">
        <v>7762</v>
      </c>
      <c r="S813" s="22">
        <v>0</v>
      </c>
      <c r="T813" s="22">
        <v>0</v>
      </c>
      <c r="U813" s="22" t="s">
        <v>11</v>
      </c>
      <c r="V813" s="22" t="s">
        <v>11</v>
      </c>
      <c r="W813" s="22" t="s">
        <v>11</v>
      </c>
      <c r="X813" s="22" t="s">
        <v>11</v>
      </c>
      <c r="Y813" s="22">
        <v>0</v>
      </c>
      <c r="Z813" s="22">
        <v>0</v>
      </c>
      <c r="AA813" s="22" t="s">
        <v>11</v>
      </c>
      <c r="AB813" s="22">
        <v>0</v>
      </c>
      <c r="AC813" s="22" t="s">
        <v>11</v>
      </c>
      <c r="AD813" s="22" t="e">
        <v>#N/A</v>
      </c>
      <c r="AE813" s="22" t="e">
        <v>#N/A</v>
      </c>
      <c r="AF813" s="22" t="e">
        <v>#N/A</v>
      </c>
      <c r="AG813" s="22" t="e">
        <v>#N/A</v>
      </c>
    </row>
    <row r="814" spans="1:33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2" t="s">
        <v>7762</v>
      </c>
      <c r="R814" s="22" t="s">
        <v>7762</v>
      </c>
      <c r="S814" s="22">
        <v>0</v>
      </c>
      <c r="T814" s="22">
        <v>0</v>
      </c>
      <c r="U814" s="22" t="s">
        <v>11</v>
      </c>
      <c r="V814" s="22" t="s">
        <v>11</v>
      </c>
      <c r="W814" s="22" t="s">
        <v>11</v>
      </c>
      <c r="X814" s="22" t="s">
        <v>11</v>
      </c>
      <c r="Y814" s="22">
        <v>0</v>
      </c>
      <c r="Z814" s="22">
        <v>0</v>
      </c>
      <c r="AA814" s="22" t="s">
        <v>11</v>
      </c>
      <c r="AB814" s="22">
        <v>0</v>
      </c>
      <c r="AC814" s="22" t="s">
        <v>11</v>
      </c>
      <c r="AD814" s="22" t="e">
        <v>#N/A</v>
      </c>
      <c r="AE814" s="22" t="e">
        <v>#N/A</v>
      </c>
      <c r="AF814" s="22" t="e">
        <v>#N/A</v>
      </c>
      <c r="AG814" s="22" t="e">
        <v>#N/A</v>
      </c>
    </row>
    <row r="815" spans="1:33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2" t="s">
        <v>7762</v>
      </c>
      <c r="R815" s="22" t="s">
        <v>7762</v>
      </c>
      <c r="S815" s="22">
        <v>0</v>
      </c>
      <c r="T815" s="22">
        <v>0</v>
      </c>
      <c r="U815" s="22" t="s">
        <v>11</v>
      </c>
      <c r="V815" s="22" t="s">
        <v>11</v>
      </c>
      <c r="W815" s="22" t="s">
        <v>11</v>
      </c>
      <c r="X815" s="22" t="s">
        <v>11</v>
      </c>
      <c r="Y815" s="22">
        <v>0</v>
      </c>
      <c r="Z815" s="22">
        <v>0</v>
      </c>
      <c r="AA815" s="22" t="s">
        <v>11</v>
      </c>
      <c r="AB815" s="22">
        <v>0</v>
      </c>
      <c r="AC815" s="22" t="s">
        <v>11</v>
      </c>
      <c r="AD815" s="22" t="e">
        <v>#N/A</v>
      </c>
      <c r="AE815" s="22" t="e">
        <v>#N/A</v>
      </c>
      <c r="AF815" s="22" t="e">
        <v>#N/A</v>
      </c>
      <c r="AG815" s="22" t="e">
        <v>#N/A</v>
      </c>
    </row>
    <row r="816" spans="1:33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2" t="s">
        <v>7762</v>
      </c>
      <c r="R816" s="22" t="s">
        <v>7762</v>
      </c>
      <c r="S816" s="22">
        <v>0</v>
      </c>
      <c r="T816" s="22">
        <v>0</v>
      </c>
      <c r="U816" s="22" t="s">
        <v>11</v>
      </c>
      <c r="V816" s="22" t="s">
        <v>11</v>
      </c>
      <c r="W816" s="22" t="s">
        <v>11</v>
      </c>
      <c r="X816" s="22" t="s">
        <v>11</v>
      </c>
      <c r="Y816" s="22">
        <v>0</v>
      </c>
      <c r="Z816" s="22">
        <v>0</v>
      </c>
      <c r="AA816" s="22" t="s">
        <v>11</v>
      </c>
      <c r="AB816" s="22">
        <v>0</v>
      </c>
      <c r="AC816" s="22" t="s">
        <v>11</v>
      </c>
      <c r="AD816" s="22" t="e">
        <v>#N/A</v>
      </c>
      <c r="AE816" s="22" t="e">
        <v>#N/A</v>
      </c>
      <c r="AF816" s="22" t="e">
        <v>#N/A</v>
      </c>
      <c r="AG816" s="22" t="e">
        <v>#N/A</v>
      </c>
    </row>
    <row r="817" spans="1:33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2" t="s">
        <v>7762</v>
      </c>
      <c r="R817" s="22" t="s">
        <v>7762</v>
      </c>
      <c r="S817" s="22">
        <v>0</v>
      </c>
      <c r="T817" s="22">
        <v>0</v>
      </c>
      <c r="U817" s="22" t="s">
        <v>11</v>
      </c>
      <c r="V817" s="22" t="s">
        <v>11</v>
      </c>
      <c r="W817" s="22" t="s">
        <v>11</v>
      </c>
      <c r="X817" s="22" t="s">
        <v>11</v>
      </c>
      <c r="Y817" s="22">
        <v>0</v>
      </c>
      <c r="Z817" s="22">
        <v>0</v>
      </c>
      <c r="AA817" s="22" t="s">
        <v>11</v>
      </c>
      <c r="AB817" s="22">
        <v>0</v>
      </c>
      <c r="AC817" s="22" t="s">
        <v>11</v>
      </c>
      <c r="AD817" s="22" t="e">
        <v>#N/A</v>
      </c>
      <c r="AE817" s="22" t="e">
        <v>#N/A</v>
      </c>
      <c r="AF817" s="22" t="e">
        <v>#N/A</v>
      </c>
      <c r="AG817" s="22" t="e">
        <v>#N/A</v>
      </c>
    </row>
    <row r="818" spans="1:33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2" t="s">
        <v>7762</v>
      </c>
      <c r="R818" s="22" t="s">
        <v>7762</v>
      </c>
      <c r="S818" s="22">
        <v>0</v>
      </c>
      <c r="T818" s="22">
        <v>0</v>
      </c>
      <c r="U818" s="22" t="s">
        <v>11</v>
      </c>
      <c r="V818" s="22" t="s">
        <v>11</v>
      </c>
      <c r="W818" s="22" t="s">
        <v>11</v>
      </c>
      <c r="X818" s="22" t="s">
        <v>11</v>
      </c>
      <c r="Y818" s="22">
        <v>0</v>
      </c>
      <c r="Z818" s="22">
        <v>0</v>
      </c>
      <c r="AA818" s="22" t="s">
        <v>11</v>
      </c>
      <c r="AB818" s="22">
        <v>0</v>
      </c>
      <c r="AC818" s="22" t="s">
        <v>11</v>
      </c>
      <c r="AD818" s="22" t="e">
        <v>#N/A</v>
      </c>
      <c r="AE818" s="22" t="e">
        <v>#N/A</v>
      </c>
      <c r="AF818" s="22" t="e">
        <v>#N/A</v>
      </c>
      <c r="AG818" s="22" t="e">
        <v>#N/A</v>
      </c>
    </row>
    <row r="819" spans="1:33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2" t="s">
        <v>7762</v>
      </c>
      <c r="R819" s="22" t="s">
        <v>7762</v>
      </c>
      <c r="S819" s="22">
        <v>0</v>
      </c>
      <c r="T819" s="22">
        <v>0</v>
      </c>
      <c r="U819" s="22" t="s">
        <v>11</v>
      </c>
      <c r="V819" s="22" t="s">
        <v>11</v>
      </c>
      <c r="W819" s="22" t="s">
        <v>11</v>
      </c>
      <c r="X819" s="22" t="s">
        <v>11</v>
      </c>
      <c r="Y819" s="22">
        <v>0</v>
      </c>
      <c r="Z819" s="22">
        <v>0</v>
      </c>
      <c r="AA819" s="22" t="s">
        <v>11</v>
      </c>
      <c r="AB819" s="22">
        <v>0</v>
      </c>
      <c r="AC819" s="22" t="s">
        <v>11</v>
      </c>
      <c r="AD819" s="22" t="e">
        <v>#N/A</v>
      </c>
      <c r="AE819" s="22" t="e">
        <v>#N/A</v>
      </c>
      <c r="AF819" s="22" t="e">
        <v>#N/A</v>
      </c>
      <c r="AG819" s="22" t="e">
        <v>#N/A</v>
      </c>
    </row>
    <row r="820" spans="1:33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2" t="s">
        <v>7762</v>
      </c>
      <c r="R820" s="22" t="s">
        <v>7762</v>
      </c>
      <c r="S820" s="22">
        <v>0</v>
      </c>
      <c r="T820" s="22">
        <v>0</v>
      </c>
      <c r="U820" s="22" t="s">
        <v>11</v>
      </c>
      <c r="V820" s="22" t="s">
        <v>11</v>
      </c>
      <c r="W820" s="22" t="s">
        <v>11</v>
      </c>
      <c r="X820" s="22" t="s">
        <v>11</v>
      </c>
      <c r="Y820" s="22">
        <v>0</v>
      </c>
      <c r="Z820" s="22">
        <v>0</v>
      </c>
      <c r="AA820" s="22" t="s">
        <v>11</v>
      </c>
      <c r="AB820" s="22">
        <v>0</v>
      </c>
      <c r="AC820" s="22" t="s">
        <v>11</v>
      </c>
      <c r="AD820" s="22" t="e">
        <v>#N/A</v>
      </c>
      <c r="AE820" s="22" t="e">
        <v>#N/A</v>
      </c>
      <c r="AF820" s="22" t="e">
        <v>#N/A</v>
      </c>
      <c r="AG820" s="22" t="e">
        <v>#N/A</v>
      </c>
    </row>
    <row r="821" spans="1:33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2" t="s">
        <v>7762</v>
      </c>
      <c r="R821" s="22" t="s">
        <v>7762</v>
      </c>
      <c r="S821" s="22">
        <v>0</v>
      </c>
      <c r="T821" s="22">
        <v>0</v>
      </c>
      <c r="U821" s="22" t="s">
        <v>11</v>
      </c>
      <c r="V821" s="22" t="s">
        <v>11</v>
      </c>
      <c r="W821" s="22" t="s">
        <v>11</v>
      </c>
      <c r="X821" s="22" t="s">
        <v>11</v>
      </c>
      <c r="Y821" s="22">
        <v>0</v>
      </c>
      <c r="Z821" s="22">
        <v>0</v>
      </c>
      <c r="AA821" s="22" t="s">
        <v>11</v>
      </c>
      <c r="AB821" s="22">
        <v>0</v>
      </c>
      <c r="AC821" s="22" t="s">
        <v>11</v>
      </c>
      <c r="AD821" s="22" t="e">
        <v>#N/A</v>
      </c>
      <c r="AE821" s="22" t="e">
        <v>#N/A</v>
      </c>
      <c r="AF821" s="22" t="e">
        <v>#N/A</v>
      </c>
      <c r="AG821" s="22" t="e">
        <v>#N/A</v>
      </c>
    </row>
    <row r="822" spans="1:33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2" t="s">
        <v>7762</v>
      </c>
      <c r="R822" s="22" t="s">
        <v>7762</v>
      </c>
      <c r="S822" s="22">
        <v>0</v>
      </c>
      <c r="T822" s="22">
        <v>0</v>
      </c>
      <c r="U822" s="22" t="s">
        <v>11</v>
      </c>
      <c r="V822" s="22" t="s">
        <v>11</v>
      </c>
      <c r="W822" s="22" t="s">
        <v>11</v>
      </c>
      <c r="X822" s="22" t="s">
        <v>11</v>
      </c>
      <c r="Y822" s="22">
        <v>0</v>
      </c>
      <c r="Z822" s="22">
        <v>0</v>
      </c>
      <c r="AA822" s="22" t="s">
        <v>11</v>
      </c>
      <c r="AB822" s="22">
        <v>0</v>
      </c>
      <c r="AC822" s="22" t="s">
        <v>11</v>
      </c>
      <c r="AD822" s="22" t="e">
        <v>#N/A</v>
      </c>
      <c r="AE822" s="22" t="e">
        <v>#N/A</v>
      </c>
      <c r="AF822" s="22" t="e">
        <v>#N/A</v>
      </c>
      <c r="AG822" s="22" t="e">
        <v>#N/A</v>
      </c>
    </row>
    <row r="823" spans="1:3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2" t="s">
        <v>7762</v>
      </c>
      <c r="R823" s="22" t="s">
        <v>7762</v>
      </c>
      <c r="S823" s="22">
        <v>0</v>
      </c>
      <c r="T823" s="22">
        <v>0</v>
      </c>
      <c r="U823" s="22" t="s">
        <v>11</v>
      </c>
      <c r="V823" s="22" t="s">
        <v>11</v>
      </c>
      <c r="W823" s="22" t="s">
        <v>11</v>
      </c>
      <c r="X823" s="22" t="s">
        <v>11</v>
      </c>
      <c r="Y823" s="22">
        <v>0</v>
      </c>
      <c r="Z823" s="22">
        <v>0</v>
      </c>
      <c r="AA823" s="22" t="s">
        <v>11</v>
      </c>
      <c r="AB823" s="22">
        <v>0</v>
      </c>
      <c r="AC823" s="22" t="s">
        <v>11</v>
      </c>
      <c r="AD823" s="22" t="e">
        <v>#N/A</v>
      </c>
      <c r="AE823" s="22" t="e">
        <v>#N/A</v>
      </c>
      <c r="AF823" s="22" t="e">
        <v>#N/A</v>
      </c>
      <c r="AG823" s="22" t="e">
        <v>#N/A</v>
      </c>
    </row>
    <row r="824" spans="1:33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2" t="s">
        <v>7762</v>
      </c>
      <c r="R824" s="22" t="s">
        <v>7762</v>
      </c>
      <c r="S824" s="22">
        <v>0</v>
      </c>
      <c r="T824" s="22">
        <v>0</v>
      </c>
      <c r="U824" s="22" t="s">
        <v>11</v>
      </c>
      <c r="V824" s="22" t="s">
        <v>11</v>
      </c>
      <c r="W824" s="22" t="s">
        <v>11</v>
      </c>
      <c r="X824" s="22" t="s">
        <v>11</v>
      </c>
      <c r="Y824" s="22">
        <v>0</v>
      </c>
      <c r="Z824" s="22">
        <v>0</v>
      </c>
      <c r="AA824" s="22" t="s">
        <v>11</v>
      </c>
      <c r="AB824" s="22">
        <v>0</v>
      </c>
      <c r="AC824" s="22" t="s">
        <v>11</v>
      </c>
      <c r="AD824" s="22" t="e">
        <v>#N/A</v>
      </c>
      <c r="AE824" s="22" t="e">
        <v>#N/A</v>
      </c>
      <c r="AF824" s="22" t="e">
        <v>#N/A</v>
      </c>
      <c r="AG824" s="22" t="e">
        <v>#N/A</v>
      </c>
    </row>
    <row r="825" spans="1:33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2" t="s">
        <v>7762</v>
      </c>
      <c r="R825" s="22" t="s">
        <v>7762</v>
      </c>
      <c r="S825" s="22">
        <v>0</v>
      </c>
      <c r="T825" s="22">
        <v>0</v>
      </c>
      <c r="U825" s="22" t="s">
        <v>11</v>
      </c>
      <c r="V825" s="22" t="s">
        <v>11</v>
      </c>
      <c r="W825" s="22" t="s">
        <v>11</v>
      </c>
      <c r="X825" s="22" t="s">
        <v>11</v>
      </c>
      <c r="Y825" s="22">
        <v>0</v>
      </c>
      <c r="Z825" s="22">
        <v>0</v>
      </c>
      <c r="AA825" s="22" t="s">
        <v>11</v>
      </c>
      <c r="AB825" s="22">
        <v>0</v>
      </c>
      <c r="AC825" s="22" t="s">
        <v>11</v>
      </c>
      <c r="AD825" s="22" t="e">
        <v>#N/A</v>
      </c>
      <c r="AE825" s="22" t="e">
        <v>#N/A</v>
      </c>
      <c r="AF825" s="22" t="e">
        <v>#N/A</v>
      </c>
      <c r="AG825" s="22" t="e">
        <v>#N/A</v>
      </c>
    </row>
    <row r="826" spans="1:33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2" t="s">
        <v>7762</v>
      </c>
      <c r="R826" s="22" t="s">
        <v>7762</v>
      </c>
      <c r="S826" s="22">
        <v>0</v>
      </c>
      <c r="T826" s="22">
        <v>0</v>
      </c>
      <c r="U826" s="22" t="s">
        <v>11</v>
      </c>
      <c r="V826" s="22" t="s">
        <v>11</v>
      </c>
      <c r="W826" s="22" t="s">
        <v>11</v>
      </c>
      <c r="X826" s="22" t="s">
        <v>11</v>
      </c>
      <c r="Y826" s="22">
        <v>0</v>
      </c>
      <c r="Z826" s="22">
        <v>0</v>
      </c>
      <c r="AA826" s="22" t="s">
        <v>11</v>
      </c>
      <c r="AB826" s="22">
        <v>0</v>
      </c>
      <c r="AC826" s="22" t="s">
        <v>11</v>
      </c>
      <c r="AD826" s="22" t="e">
        <v>#N/A</v>
      </c>
      <c r="AE826" s="22" t="e">
        <v>#N/A</v>
      </c>
      <c r="AF826" s="22" t="e">
        <v>#N/A</v>
      </c>
      <c r="AG826" s="22" t="e">
        <v>#N/A</v>
      </c>
    </row>
    <row r="827" spans="1:33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2" t="s">
        <v>7762</v>
      </c>
      <c r="R827" s="22" t="s">
        <v>7762</v>
      </c>
      <c r="S827" s="22">
        <v>0</v>
      </c>
      <c r="T827" s="22">
        <v>0</v>
      </c>
      <c r="U827" s="22" t="s">
        <v>11</v>
      </c>
      <c r="V827" s="22" t="s">
        <v>11</v>
      </c>
      <c r="W827" s="22" t="s">
        <v>11</v>
      </c>
      <c r="X827" s="22" t="s">
        <v>11</v>
      </c>
      <c r="Y827" s="22">
        <v>0</v>
      </c>
      <c r="Z827" s="22">
        <v>0</v>
      </c>
      <c r="AA827" s="22" t="s">
        <v>11</v>
      </c>
      <c r="AB827" s="22">
        <v>0</v>
      </c>
      <c r="AC827" s="22" t="s">
        <v>11</v>
      </c>
      <c r="AD827" s="22" t="e">
        <v>#N/A</v>
      </c>
      <c r="AE827" s="22" t="e">
        <v>#N/A</v>
      </c>
      <c r="AF827" s="22" t="e">
        <v>#N/A</v>
      </c>
      <c r="AG827" s="22" t="e">
        <v>#N/A</v>
      </c>
    </row>
    <row r="828" spans="1:33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2" t="s">
        <v>7762</v>
      </c>
      <c r="R828" s="22" t="s">
        <v>7762</v>
      </c>
      <c r="S828" s="22">
        <v>0</v>
      </c>
      <c r="T828" s="22">
        <v>0</v>
      </c>
      <c r="U828" s="22" t="s">
        <v>11</v>
      </c>
      <c r="V828" s="22" t="s">
        <v>11</v>
      </c>
      <c r="W828" s="22" t="s">
        <v>11</v>
      </c>
      <c r="X828" s="22" t="s">
        <v>11</v>
      </c>
      <c r="Y828" s="22">
        <v>0</v>
      </c>
      <c r="Z828" s="22">
        <v>0</v>
      </c>
      <c r="AA828" s="22" t="s">
        <v>11</v>
      </c>
      <c r="AB828" s="22">
        <v>0</v>
      </c>
      <c r="AC828" s="22" t="s">
        <v>11</v>
      </c>
      <c r="AD828" s="22" t="e">
        <v>#N/A</v>
      </c>
      <c r="AE828" s="22" t="e">
        <v>#N/A</v>
      </c>
      <c r="AF828" s="22" t="e">
        <v>#N/A</v>
      </c>
      <c r="AG828" s="22" t="e">
        <v>#N/A</v>
      </c>
    </row>
    <row r="829" spans="1:33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2" t="s">
        <v>7762</v>
      </c>
      <c r="R829" s="22" t="s">
        <v>7762</v>
      </c>
      <c r="S829" s="22">
        <v>0</v>
      </c>
      <c r="T829" s="22">
        <v>0</v>
      </c>
      <c r="U829" s="22" t="s">
        <v>11</v>
      </c>
      <c r="V829" s="22" t="s">
        <v>11</v>
      </c>
      <c r="W829" s="22" t="s">
        <v>11</v>
      </c>
      <c r="X829" s="22" t="s">
        <v>11</v>
      </c>
      <c r="Y829" s="22">
        <v>0</v>
      </c>
      <c r="Z829" s="22">
        <v>0</v>
      </c>
      <c r="AA829" s="22" t="s">
        <v>11</v>
      </c>
      <c r="AB829" s="22">
        <v>0</v>
      </c>
      <c r="AC829" s="22" t="s">
        <v>11</v>
      </c>
      <c r="AD829" s="22" t="e">
        <v>#N/A</v>
      </c>
      <c r="AE829" s="22" t="e">
        <v>#N/A</v>
      </c>
      <c r="AF829" s="22" t="e">
        <v>#N/A</v>
      </c>
      <c r="AG829" s="22" t="e">
        <v>#N/A</v>
      </c>
    </row>
    <row r="830" spans="1:33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2" t="s">
        <v>7762</v>
      </c>
      <c r="R830" s="22" t="s">
        <v>7762</v>
      </c>
      <c r="S830" s="22">
        <v>0</v>
      </c>
      <c r="T830" s="22">
        <v>0</v>
      </c>
      <c r="U830" s="22" t="s">
        <v>11</v>
      </c>
      <c r="V830" s="22" t="s">
        <v>11</v>
      </c>
      <c r="W830" s="22" t="s">
        <v>11</v>
      </c>
      <c r="X830" s="22" t="s">
        <v>11</v>
      </c>
      <c r="Y830" s="22">
        <v>0</v>
      </c>
      <c r="Z830" s="22">
        <v>0</v>
      </c>
      <c r="AA830" s="22" t="s">
        <v>11</v>
      </c>
      <c r="AB830" s="22">
        <v>0</v>
      </c>
      <c r="AC830" s="22" t="s">
        <v>11</v>
      </c>
      <c r="AD830" s="22" t="e">
        <v>#N/A</v>
      </c>
      <c r="AE830" s="22" t="e">
        <v>#N/A</v>
      </c>
      <c r="AF830" s="22" t="e">
        <v>#N/A</v>
      </c>
      <c r="AG830" s="22" t="e">
        <v>#N/A</v>
      </c>
    </row>
    <row r="831" spans="1:33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2" t="s">
        <v>7762</v>
      </c>
      <c r="R831" s="22" t="s">
        <v>7762</v>
      </c>
      <c r="S831" s="22">
        <v>0</v>
      </c>
      <c r="T831" s="22">
        <v>0</v>
      </c>
      <c r="U831" s="22" t="s">
        <v>11</v>
      </c>
      <c r="V831" s="22" t="s">
        <v>11</v>
      </c>
      <c r="W831" s="22" t="s">
        <v>11</v>
      </c>
      <c r="X831" s="22" t="s">
        <v>11</v>
      </c>
      <c r="Y831" s="22">
        <v>0</v>
      </c>
      <c r="Z831" s="22">
        <v>0</v>
      </c>
      <c r="AA831" s="22" t="s">
        <v>11</v>
      </c>
      <c r="AB831" s="22">
        <v>0</v>
      </c>
      <c r="AC831" s="22" t="s">
        <v>11</v>
      </c>
      <c r="AD831" s="22" t="e">
        <v>#N/A</v>
      </c>
      <c r="AE831" s="22" t="e">
        <v>#N/A</v>
      </c>
      <c r="AF831" s="22" t="e">
        <v>#N/A</v>
      </c>
      <c r="AG831" s="22" t="e">
        <v>#N/A</v>
      </c>
    </row>
    <row r="832" spans="1:33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2" t="s">
        <v>7762</v>
      </c>
      <c r="R832" s="22" t="s">
        <v>7762</v>
      </c>
      <c r="S832" s="22">
        <v>0</v>
      </c>
      <c r="T832" s="22">
        <v>0</v>
      </c>
      <c r="U832" s="22" t="s">
        <v>11</v>
      </c>
      <c r="V832" s="22" t="s">
        <v>11</v>
      </c>
      <c r="W832" s="22" t="s">
        <v>11</v>
      </c>
      <c r="X832" s="22" t="s">
        <v>11</v>
      </c>
      <c r="Y832" s="22">
        <v>0</v>
      </c>
      <c r="Z832" s="22">
        <v>0</v>
      </c>
      <c r="AA832" s="22" t="s">
        <v>11</v>
      </c>
      <c r="AB832" s="22">
        <v>0</v>
      </c>
      <c r="AC832" s="22" t="s">
        <v>11</v>
      </c>
      <c r="AD832" s="22" t="e">
        <v>#N/A</v>
      </c>
      <c r="AE832" s="22" t="e">
        <v>#N/A</v>
      </c>
      <c r="AF832" s="22" t="e">
        <v>#N/A</v>
      </c>
      <c r="AG832" s="22" t="e">
        <v>#N/A</v>
      </c>
    </row>
    <row r="833" spans="1: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2" t="s">
        <v>7762</v>
      </c>
      <c r="R833" s="22" t="s">
        <v>7762</v>
      </c>
      <c r="S833" s="22">
        <v>0</v>
      </c>
      <c r="T833" s="22">
        <v>0</v>
      </c>
      <c r="U833" s="22" t="s">
        <v>11</v>
      </c>
      <c r="V833" s="22" t="s">
        <v>11</v>
      </c>
      <c r="W833" s="22" t="s">
        <v>11</v>
      </c>
      <c r="X833" s="22" t="s">
        <v>11</v>
      </c>
      <c r="Y833" s="22">
        <v>0</v>
      </c>
      <c r="Z833" s="22">
        <v>0</v>
      </c>
      <c r="AA833" s="22" t="s">
        <v>11</v>
      </c>
      <c r="AB833" s="22">
        <v>0</v>
      </c>
      <c r="AC833" s="22" t="s">
        <v>11</v>
      </c>
      <c r="AD833" s="22" t="e">
        <v>#N/A</v>
      </c>
      <c r="AE833" s="22" t="e">
        <v>#N/A</v>
      </c>
      <c r="AF833" s="22" t="e">
        <v>#N/A</v>
      </c>
      <c r="AG833" s="22" t="e">
        <v>#N/A</v>
      </c>
    </row>
    <row r="834" spans="1:33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2" t="s">
        <v>7762</v>
      </c>
      <c r="R834" s="22" t="s">
        <v>7762</v>
      </c>
      <c r="S834" s="22">
        <v>0</v>
      </c>
      <c r="T834" s="22">
        <v>0</v>
      </c>
      <c r="U834" s="22" t="s">
        <v>11</v>
      </c>
      <c r="V834" s="22" t="s">
        <v>11</v>
      </c>
      <c r="W834" s="22" t="s">
        <v>11</v>
      </c>
      <c r="X834" s="22" t="s">
        <v>11</v>
      </c>
      <c r="Y834" s="22">
        <v>0</v>
      </c>
      <c r="Z834" s="22">
        <v>0</v>
      </c>
      <c r="AA834" s="22" t="s">
        <v>11</v>
      </c>
      <c r="AB834" s="22">
        <v>0</v>
      </c>
      <c r="AC834" s="22" t="s">
        <v>11</v>
      </c>
      <c r="AD834" s="22" t="e">
        <v>#N/A</v>
      </c>
      <c r="AE834" s="22" t="e">
        <v>#N/A</v>
      </c>
      <c r="AF834" s="22" t="e">
        <v>#N/A</v>
      </c>
      <c r="AG834" s="22" t="e">
        <v>#N/A</v>
      </c>
    </row>
    <row r="835" spans="1:33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2" t="s">
        <v>7762</v>
      </c>
      <c r="R835" s="22" t="s">
        <v>7762</v>
      </c>
      <c r="S835" s="22">
        <v>0</v>
      </c>
      <c r="T835" s="22">
        <v>0</v>
      </c>
      <c r="U835" s="22" t="s">
        <v>11</v>
      </c>
      <c r="V835" s="22" t="s">
        <v>11</v>
      </c>
      <c r="W835" s="22" t="s">
        <v>11</v>
      </c>
      <c r="X835" s="22" t="s">
        <v>11</v>
      </c>
      <c r="Y835" s="22">
        <v>0</v>
      </c>
      <c r="Z835" s="22">
        <v>0</v>
      </c>
      <c r="AA835" s="22" t="s">
        <v>11</v>
      </c>
      <c r="AB835" s="22">
        <v>0</v>
      </c>
      <c r="AC835" s="22" t="s">
        <v>11</v>
      </c>
      <c r="AD835" s="22" t="e">
        <v>#N/A</v>
      </c>
      <c r="AE835" s="22" t="e">
        <v>#N/A</v>
      </c>
      <c r="AF835" s="22" t="e">
        <v>#N/A</v>
      </c>
      <c r="AG835" s="22" t="e">
        <v>#N/A</v>
      </c>
    </row>
    <row r="836" spans="1:33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2" t="s">
        <v>7762</v>
      </c>
      <c r="R836" s="22" t="s">
        <v>7762</v>
      </c>
      <c r="S836" s="22">
        <v>0</v>
      </c>
      <c r="T836" s="22">
        <v>0</v>
      </c>
      <c r="U836" s="22" t="s">
        <v>11</v>
      </c>
      <c r="V836" s="22" t="s">
        <v>11</v>
      </c>
      <c r="W836" s="22" t="s">
        <v>11</v>
      </c>
      <c r="X836" s="22" t="s">
        <v>11</v>
      </c>
      <c r="Y836" s="22">
        <v>0</v>
      </c>
      <c r="Z836" s="22">
        <v>0</v>
      </c>
      <c r="AA836" s="22" t="s">
        <v>11</v>
      </c>
      <c r="AB836" s="22">
        <v>0</v>
      </c>
      <c r="AC836" s="22" t="s">
        <v>11</v>
      </c>
      <c r="AD836" s="22" t="e">
        <v>#N/A</v>
      </c>
      <c r="AE836" s="22" t="e">
        <v>#N/A</v>
      </c>
      <c r="AF836" s="22" t="e">
        <v>#N/A</v>
      </c>
      <c r="AG836" s="22" t="e">
        <v>#N/A</v>
      </c>
    </row>
    <row r="837" spans="1:33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2" t="s">
        <v>7762</v>
      </c>
      <c r="R837" s="22" t="s">
        <v>7762</v>
      </c>
      <c r="S837" s="22">
        <v>0</v>
      </c>
      <c r="T837" s="22">
        <v>0</v>
      </c>
      <c r="U837" s="22" t="s">
        <v>11</v>
      </c>
      <c r="V837" s="22" t="s">
        <v>11</v>
      </c>
      <c r="W837" s="22" t="s">
        <v>11</v>
      </c>
      <c r="X837" s="22" t="s">
        <v>11</v>
      </c>
      <c r="Y837" s="22">
        <v>0</v>
      </c>
      <c r="Z837" s="22">
        <v>0</v>
      </c>
      <c r="AA837" s="22" t="s">
        <v>11</v>
      </c>
      <c r="AB837" s="22">
        <v>0</v>
      </c>
      <c r="AC837" s="22" t="s">
        <v>11</v>
      </c>
      <c r="AD837" s="22" t="e">
        <v>#N/A</v>
      </c>
      <c r="AE837" s="22" t="e">
        <v>#N/A</v>
      </c>
      <c r="AF837" s="22" t="e">
        <v>#N/A</v>
      </c>
      <c r="AG837" s="22" t="e">
        <v>#N/A</v>
      </c>
    </row>
    <row r="838" spans="1:33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2" t="s">
        <v>7762</v>
      </c>
      <c r="R838" s="22" t="s">
        <v>7762</v>
      </c>
      <c r="S838" s="22">
        <v>0</v>
      </c>
      <c r="T838" s="22">
        <v>0</v>
      </c>
      <c r="U838" s="22" t="s">
        <v>11</v>
      </c>
      <c r="V838" s="22" t="s">
        <v>11</v>
      </c>
      <c r="W838" s="22" t="s">
        <v>11</v>
      </c>
      <c r="X838" s="22" t="s">
        <v>11</v>
      </c>
      <c r="Y838" s="22">
        <v>0</v>
      </c>
      <c r="Z838" s="22">
        <v>0</v>
      </c>
      <c r="AA838" s="22" t="s">
        <v>11</v>
      </c>
      <c r="AB838" s="22">
        <v>0</v>
      </c>
      <c r="AC838" s="22" t="s">
        <v>11</v>
      </c>
      <c r="AD838" s="22" t="e">
        <v>#N/A</v>
      </c>
      <c r="AE838" s="22" t="e">
        <v>#N/A</v>
      </c>
      <c r="AF838" s="22" t="e">
        <v>#N/A</v>
      </c>
      <c r="AG838" s="22" t="e">
        <v>#N/A</v>
      </c>
    </row>
    <row r="839" spans="1:33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2" t="s">
        <v>7762</v>
      </c>
      <c r="R839" s="22" t="s">
        <v>7762</v>
      </c>
      <c r="S839" s="22">
        <v>0</v>
      </c>
      <c r="T839" s="22">
        <v>0</v>
      </c>
      <c r="U839" s="22" t="s">
        <v>11</v>
      </c>
      <c r="V839" s="22" t="s">
        <v>11</v>
      </c>
      <c r="W839" s="22" t="s">
        <v>11</v>
      </c>
      <c r="X839" s="22" t="s">
        <v>11</v>
      </c>
      <c r="Y839" s="22">
        <v>0</v>
      </c>
      <c r="Z839" s="22">
        <v>0</v>
      </c>
      <c r="AA839" s="22" t="s">
        <v>11</v>
      </c>
      <c r="AB839" s="22">
        <v>0</v>
      </c>
      <c r="AC839" s="22" t="s">
        <v>11</v>
      </c>
      <c r="AD839" s="22" t="e">
        <v>#N/A</v>
      </c>
      <c r="AE839" s="22" t="e">
        <v>#N/A</v>
      </c>
      <c r="AF839" s="22" t="e">
        <v>#N/A</v>
      </c>
      <c r="AG839" s="22" t="e">
        <v>#N/A</v>
      </c>
    </row>
    <row r="840" spans="1:33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2" t="s">
        <v>7762</v>
      </c>
      <c r="R840" s="22" t="s">
        <v>7762</v>
      </c>
      <c r="S840" s="22">
        <v>0</v>
      </c>
      <c r="T840" s="22">
        <v>0</v>
      </c>
      <c r="U840" s="22" t="s">
        <v>11</v>
      </c>
      <c r="V840" s="22" t="s">
        <v>11</v>
      </c>
      <c r="W840" s="22" t="s">
        <v>11</v>
      </c>
      <c r="X840" s="22" t="s">
        <v>11</v>
      </c>
      <c r="Y840" s="22">
        <v>0</v>
      </c>
      <c r="Z840" s="22">
        <v>0</v>
      </c>
      <c r="AA840" s="22" t="s">
        <v>11</v>
      </c>
      <c r="AB840" s="22">
        <v>0</v>
      </c>
      <c r="AC840" s="22" t="s">
        <v>11</v>
      </c>
      <c r="AD840" s="22" t="e">
        <v>#N/A</v>
      </c>
      <c r="AE840" s="22" t="e">
        <v>#N/A</v>
      </c>
      <c r="AF840" s="22" t="e">
        <v>#N/A</v>
      </c>
      <c r="AG840" s="22" t="e">
        <v>#N/A</v>
      </c>
    </row>
    <row r="841" spans="1:33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2" t="s">
        <v>7762</v>
      </c>
      <c r="R841" s="22" t="s">
        <v>7762</v>
      </c>
      <c r="S841" s="22">
        <v>0</v>
      </c>
      <c r="T841" s="22">
        <v>0</v>
      </c>
      <c r="U841" s="22" t="s">
        <v>11</v>
      </c>
      <c r="V841" s="22" t="s">
        <v>11</v>
      </c>
      <c r="W841" s="22" t="s">
        <v>11</v>
      </c>
      <c r="X841" s="22" t="s">
        <v>11</v>
      </c>
      <c r="Y841" s="22">
        <v>0</v>
      </c>
      <c r="Z841" s="22">
        <v>0</v>
      </c>
      <c r="AA841" s="22" t="s">
        <v>11</v>
      </c>
      <c r="AB841" s="22">
        <v>0</v>
      </c>
      <c r="AC841" s="22" t="s">
        <v>11</v>
      </c>
      <c r="AD841" s="22" t="e">
        <v>#N/A</v>
      </c>
      <c r="AE841" s="22" t="e">
        <v>#N/A</v>
      </c>
      <c r="AF841" s="22" t="e">
        <v>#N/A</v>
      </c>
      <c r="AG841" s="22" t="e">
        <v>#N/A</v>
      </c>
    </row>
    <row r="842" spans="1:33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2" t="s">
        <v>7762</v>
      </c>
      <c r="R842" s="22" t="s">
        <v>7762</v>
      </c>
      <c r="S842" s="22">
        <v>0</v>
      </c>
      <c r="T842" s="22">
        <v>0</v>
      </c>
      <c r="U842" s="22" t="s">
        <v>11</v>
      </c>
      <c r="V842" s="22" t="s">
        <v>11</v>
      </c>
      <c r="W842" s="22" t="s">
        <v>11</v>
      </c>
      <c r="X842" s="22" t="s">
        <v>11</v>
      </c>
      <c r="Y842" s="22">
        <v>0</v>
      </c>
      <c r="Z842" s="22">
        <v>0</v>
      </c>
      <c r="AA842" s="22" t="s">
        <v>11</v>
      </c>
      <c r="AB842" s="22">
        <v>0</v>
      </c>
      <c r="AC842" s="22" t="s">
        <v>11</v>
      </c>
      <c r="AD842" s="22" t="e">
        <v>#N/A</v>
      </c>
      <c r="AE842" s="22" t="e">
        <v>#N/A</v>
      </c>
      <c r="AF842" s="22" t="e">
        <v>#N/A</v>
      </c>
      <c r="AG842" s="22" t="e">
        <v>#N/A</v>
      </c>
    </row>
    <row r="843" spans="1:3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2" t="s">
        <v>7762</v>
      </c>
      <c r="R843" s="22" t="s">
        <v>7762</v>
      </c>
      <c r="S843" s="22">
        <v>0</v>
      </c>
      <c r="T843" s="22">
        <v>0</v>
      </c>
      <c r="U843" s="22" t="s">
        <v>11</v>
      </c>
      <c r="V843" s="22" t="s">
        <v>11</v>
      </c>
      <c r="W843" s="22" t="s">
        <v>11</v>
      </c>
      <c r="X843" s="22" t="s">
        <v>11</v>
      </c>
      <c r="Y843" s="22">
        <v>0</v>
      </c>
      <c r="Z843" s="22">
        <v>0</v>
      </c>
      <c r="AA843" s="22" t="s">
        <v>11</v>
      </c>
      <c r="AB843" s="22">
        <v>0</v>
      </c>
      <c r="AC843" s="22" t="s">
        <v>11</v>
      </c>
      <c r="AD843" s="22" t="e">
        <v>#N/A</v>
      </c>
      <c r="AE843" s="22" t="e">
        <v>#N/A</v>
      </c>
      <c r="AF843" s="22" t="e">
        <v>#N/A</v>
      </c>
      <c r="AG843" s="22" t="e">
        <v>#N/A</v>
      </c>
    </row>
    <row r="844" spans="1:33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2" t="s">
        <v>7762</v>
      </c>
      <c r="R844" s="22" t="s">
        <v>7762</v>
      </c>
      <c r="S844" s="22">
        <v>0</v>
      </c>
      <c r="T844" s="22">
        <v>0</v>
      </c>
      <c r="U844" s="22" t="s">
        <v>11</v>
      </c>
      <c r="V844" s="22" t="s">
        <v>11</v>
      </c>
      <c r="W844" s="22" t="s">
        <v>11</v>
      </c>
      <c r="X844" s="22" t="s">
        <v>11</v>
      </c>
      <c r="Y844" s="22">
        <v>0</v>
      </c>
      <c r="Z844" s="22">
        <v>0</v>
      </c>
      <c r="AA844" s="22" t="s">
        <v>11</v>
      </c>
      <c r="AB844" s="22">
        <v>0</v>
      </c>
      <c r="AC844" s="22" t="s">
        <v>11</v>
      </c>
      <c r="AD844" s="22" t="e">
        <v>#N/A</v>
      </c>
      <c r="AE844" s="22" t="e">
        <v>#N/A</v>
      </c>
      <c r="AF844" s="22" t="e">
        <v>#N/A</v>
      </c>
      <c r="AG844" s="22" t="e">
        <v>#N/A</v>
      </c>
    </row>
    <row r="845" spans="1:33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2" t="s">
        <v>7762</v>
      </c>
      <c r="R845" s="22" t="s">
        <v>7762</v>
      </c>
      <c r="S845" s="22">
        <v>0</v>
      </c>
      <c r="T845" s="22">
        <v>0</v>
      </c>
      <c r="U845" s="22" t="s">
        <v>11</v>
      </c>
      <c r="V845" s="22" t="s">
        <v>11</v>
      </c>
      <c r="W845" s="22" t="s">
        <v>11</v>
      </c>
      <c r="X845" s="22" t="s">
        <v>11</v>
      </c>
      <c r="Y845" s="22">
        <v>0</v>
      </c>
      <c r="Z845" s="22">
        <v>0</v>
      </c>
      <c r="AA845" s="22" t="s">
        <v>11</v>
      </c>
      <c r="AB845" s="22">
        <v>0</v>
      </c>
      <c r="AC845" s="22" t="s">
        <v>11</v>
      </c>
      <c r="AD845" s="22" t="e">
        <v>#N/A</v>
      </c>
      <c r="AE845" s="22" t="e">
        <v>#N/A</v>
      </c>
      <c r="AF845" s="22" t="e">
        <v>#N/A</v>
      </c>
      <c r="AG845" s="22" t="e">
        <v>#N/A</v>
      </c>
    </row>
    <row r="846" spans="1:33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2" t="s">
        <v>7762</v>
      </c>
      <c r="R846" s="22" t="s">
        <v>7762</v>
      </c>
      <c r="S846" s="22">
        <v>0</v>
      </c>
      <c r="T846" s="22">
        <v>0</v>
      </c>
      <c r="U846" s="22" t="s">
        <v>11</v>
      </c>
      <c r="V846" s="22" t="s">
        <v>11</v>
      </c>
      <c r="W846" s="22" t="s">
        <v>11</v>
      </c>
      <c r="X846" s="22" t="s">
        <v>11</v>
      </c>
      <c r="Y846" s="22">
        <v>0</v>
      </c>
      <c r="Z846" s="22">
        <v>0</v>
      </c>
      <c r="AA846" s="22" t="s">
        <v>11</v>
      </c>
      <c r="AB846" s="22">
        <v>0</v>
      </c>
      <c r="AC846" s="22" t="s">
        <v>11</v>
      </c>
      <c r="AD846" s="22" t="e">
        <v>#N/A</v>
      </c>
      <c r="AE846" s="22" t="e">
        <v>#N/A</v>
      </c>
      <c r="AF846" s="22" t="e">
        <v>#N/A</v>
      </c>
      <c r="AG846" s="22" t="e">
        <v>#N/A</v>
      </c>
    </row>
    <row r="847" spans="1:33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2" t="s">
        <v>7762</v>
      </c>
      <c r="R847" s="22" t="s">
        <v>7762</v>
      </c>
      <c r="S847" s="22">
        <v>0</v>
      </c>
      <c r="T847" s="22">
        <v>0</v>
      </c>
      <c r="U847" s="22" t="s">
        <v>11</v>
      </c>
      <c r="V847" s="22" t="s">
        <v>11</v>
      </c>
      <c r="W847" s="22" t="s">
        <v>11</v>
      </c>
      <c r="X847" s="22" t="s">
        <v>11</v>
      </c>
      <c r="Y847" s="22">
        <v>0</v>
      </c>
      <c r="Z847" s="22">
        <v>0</v>
      </c>
      <c r="AA847" s="22" t="s">
        <v>11</v>
      </c>
      <c r="AB847" s="22">
        <v>0</v>
      </c>
      <c r="AC847" s="22" t="s">
        <v>11</v>
      </c>
      <c r="AD847" s="22" t="e">
        <v>#N/A</v>
      </c>
      <c r="AE847" s="22" t="e">
        <v>#N/A</v>
      </c>
      <c r="AF847" s="22" t="e">
        <v>#N/A</v>
      </c>
      <c r="AG847" s="22" t="e">
        <v>#N/A</v>
      </c>
    </row>
    <row r="848" spans="1:33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2" t="s">
        <v>7762</v>
      </c>
      <c r="R848" s="22" t="s">
        <v>7762</v>
      </c>
      <c r="S848" s="22">
        <v>0</v>
      </c>
      <c r="T848" s="22">
        <v>0</v>
      </c>
      <c r="U848" s="22" t="s">
        <v>11</v>
      </c>
      <c r="V848" s="22" t="s">
        <v>11</v>
      </c>
      <c r="W848" s="22" t="s">
        <v>11</v>
      </c>
      <c r="X848" s="22" t="s">
        <v>11</v>
      </c>
      <c r="Y848" s="22">
        <v>0</v>
      </c>
      <c r="Z848" s="22">
        <v>0</v>
      </c>
      <c r="AA848" s="22" t="s">
        <v>11</v>
      </c>
      <c r="AB848" s="22">
        <v>0</v>
      </c>
      <c r="AC848" s="22" t="s">
        <v>11</v>
      </c>
      <c r="AD848" s="22" t="e">
        <v>#N/A</v>
      </c>
      <c r="AE848" s="22" t="e">
        <v>#N/A</v>
      </c>
      <c r="AF848" s="22" t="e">
        <v>#N/A</v>
      </c>
      <c r="AG848" s="22" t="e">
        <v>#N/A</v>
      </c>
    </row>
    <row r="849" spans="1:33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2" t="s">
        <v>7762</v>
      </c>
      <c r="R849" s="22" t="s">
        <v>7762</v>
      </c>
      <c r="S849" s="22">
        <v>0</v>
      </c>
      <c r="T849" s="22">
        <v>0</v>
      </c>
      <c r="U849" s="22" t="s">
        <v>11</v>
      </c>
      <c r="V849" s="22" t="s">
        <v>11</v>
      </c>
      <c r="W849" s="22" t="s">
        <v>11</v>
      </c>
      <c r="X849" s="22" t="s">
        <v>11</v>
      </c>
      <c r="Y849" s="22">
        <v>0</v>
      </c>
      <c r="Z849" s="22">
        <v>0</v>
      </c>
      <c r="AA849" s="22" t="s">
        <v>11</v>
      </c>
      <c r="AB849" s="22">
        <v>0</v>
      </c>
      <c r="AC849" s="22" t="s">
        <v>11</v>
      </c>
      <c r="AD849" s="22" t="e">
        <v>#N/A</v>
      </c>
      <c r="AE849" s="22" t="e">
        <v>#N/A</v>
      </c>
      <c r="AF849" s="22" t="e">
        <v>#N/A</v>
      </c>
      <c r="AG849" s="22" t="e">
        <v>#N/A</v>
      </c>
    </row>
    <row r="850" spans="1:33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2" t="s">
        <v>7762</v>
      </c>
      <c r="R850" s="22" t="s">
        <v>7762</v>
      </c>
      <c r="S850" s="22">
        <v>0</v>
      </c>
      <c r="T850" s="22">
        <v>0</v>
      </c>
      <c r="U850" s="22" t="s">
        <v>11</v>
      </c>
      <c r="V850" s="22" t="s">
        <v>11</v>
      </c>
      <c r="W850" s="22" t="s">
        <v>11</v>
      </c>
      <c r="X850" s="22" t="s">
        <v>11</v>
      </c>
      <c r="Y850" s="22">
        <v>0</v>
      </c>
      <c r="Z850" s="22">
        <v>0</v>
      </c>
      <c r="AA850" s="22" t="s">
        <v>11</v>
      </c>
      <c r="AB850" s="22">
        <v>0</v>
      </c>
      <c r="AC850" s="22" t="s">
        <v>11</v>
      </c>
      <c r="AD850" s="22" t="e">
        <v>#N/A</v>
      </c>
      <c r="AE850" s="22" t="e">
        <v>#N/A</v>
      </c>
      <c r="AF850" s="22" t="e">
        <v>#N/A</v>
      </c>
      <c r="AG850" s="22" t="e">
        <v>#N/A</v>
      </c>
    </row>
    <row r="851" spans="1:33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2" t="s">
        <v>7762</v>
      </c>
      <c r="R851" s="22" t="s">
        <v>7762</v>
      </c>
      <c r="S851" s="22">
        <v>0</v>
      </c>
      <c r="T851" s="22">
        <v>0</v>
      </c>
      <c r="U851" s="22" t="s">
        <v>11</v>
      </c>
      <c r="V851" s="22" t="s">
        <v>11</v>
      </c>
      <c r="W851" s="22" t="s">
        <v>11</v>
      </c>
      <c r="X851" s="22" t="s">
        <v>11</v>
      </c>
      <c r="Y851" s="22">
        <v>0</v>
      </c>
      <c r="Z851" s="22">
        <v>0</v>
      </c>
      <c r="AA851" s="22" t="s">
        <v>11</v>
      </c>
      <c r="AB851" s="22">
        <v>0</v>
      </c>
      <c r="AC851" s="22" t="s">
        <v>11</v>
      </c>
      <c r="AD851" s="22" t="e">
        <v>#N/A</v>
      </c>
      <c r="AE851" s="22" t="e">
        <v>#N/A</v>
      </c>
      <c r="AF851" s="22" t="e">
        <v>#N/A</v>
      </c>
      <c r="AG851" s="22" t="e">
        <v>#N/A</v>
      </c>
    </row>
    <row r="852" spans="1:33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2" t="s">
        <v>7762</v>
      </c>
      <c r="R852" s="22" t="s">
        <v>7762</v>
      </c>
      <c r="S852" s="22">
        <v>0</v>
      </c>
      <c r="T852" s="22">
        <v>0</v>
      </c>
      <c r="U852" s="22" t="s">
        <v>11</v>
      </c>
      <c r="V852" s="22" t="s">
        <v>11</v>
      </c>
      <c r="W852" s="22" t="s">
        <v>11</v>
      </c>
      <c r="X852" s="22" t="s">
        <v>11</v>
      </c>
      <c r="Y852" s="22">
        <v>0</v>
      </c>
      <c r="Z852" s="22">
        <v>0</v>
      </c>
      <c r="AA852" s="22" t="s">
        <v>11</v>
      </c>
      <c r="AB852" s="22">
        <v>0</v>
      </c>
      <c r="AC852" s="22" t="s">
        <v>11</v>
      </c>
      <c r="AD852" s="22" t="e">
        <v>#N/A</v>
      </c>
      <c r="AE852" s="22" t="e">
        <v>#N/A</v>
      </c>
      <c r="AF852" s="22" t="e">
        <v>#N/A</v>
      </c>
      <c r="AG852" s="22" t="e">
        <v>#N/A</v>
      </c>
    </row>
    <row r="853" spans="1:3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2" t="s">
        <v>7762</v>
      </c>
      <c r="R853" s="22" t="s">
        <v>7762</v>
      </c>
      <c r="S853" s="22">
        <v>0</v>
      </c>
      <c r="T853" s="22">
        <v>0</v>
      </c>
      <c r="U853" s="22" t="s">
        <v>11</v>
      </c>
      <c r="V853" s="22" t="s">
        <v>11</v>
      </c>
      <c r="W853" s="22" t="s">
        <v>11</v>
      </c>
      <c r="X853" s="22" t="s">
        <v>11</v>
      </c>
      <c r="Y853" s="22">
        <v>0</v>
      </c>
      <c r="Z853" s="22">
        <v>0</v>
      </c>
      <c r="AA853" s="22" t="s">
        <v>11</v>
      </c>
      <c r="AB853" s="22">
        <v>0</v>
      </c>
      <c r="AC853" s="22" t="s">
        <v>11</v>
      </c>
      <c r="AD853" s="22" t="e">
        <v>#N/A</v>
      </c>
      <c r="AE853" s="22" t="e">
        <v>#N/A</v>
      </c>
      <c r="AF853" s="22" t="e">
        <v>#N/A</v>
      </c>
      <c r="AG853" s="22" t="e">
        <v>#N/A</v>
      </c>
    </row>
    <row r="854" spans="1:33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2" t="s">
        <v>7762</v>
      </c>
      <c r="R854" s="22" t="s">
        <v>7762</v>
      </c>
      <c r="S854" s="22">
        <v>0</v>
      </c>
      <c r="T854" s="22">
        <v>0</v>
      </c>
      <c r="U854" s="22" t="s">
        <v>11</v>
      </c>
      <c r="V854" s="22" t="s">
        <v>11</v>
      </c>
      <c r="W854" s="22" t="s">
        <v>11</v>
      </c>
      <c r="X854" s="22" t="s">
        <v>11</v>
      </c>
      <c r="Y854" s="22">
        <v>0</v>
      </c>
      <c r="Z854" s="22">
        <v>0</v>
      </c>
      <c r="AA854" s="22" t="s">
        <v>11</v>
      </c>
      <c r="AB854" s="22">
        <v>0</v>
      </c>
      <c r="AC854" s="22" t="s">
        <v>11</v>
      </c>
      <c r="AD854" s="22" t="e">
        <v>#N/A</v>
      </c>
      <c r="AE854" s="22" t="e">
        <v>#N/A</v>
      </c>
      <c r="AF854" s="22" t="e">
        <v>#N/A</v>
      </c>
      <c r="AG854" s="22" t="e">
        <v>#N/A</v>
      </c>
    </row>
    <row r="855" spans="1:33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2" t="s">
        <v>7762</v>
      </c>
      <c r="R855" s="22" t="s">
        <v>7762</v>
      </c>
      <c r="S855" s="22">
        <v>0</v>
      </c>
      <c r="T855" s="22">
        <v>0</v>
      </c>
      <c r="U855" s="22" t="s">
        <v>11</v>
      </c>
      <c r="V855" s="22" t="s">
        <v>11</v>
      </c>
      <c r="W855" s="22" t="s">
        <v>11</v>
      </c>
      <c r="X855" s="22" t="s">
        <v>11</v>
      </c>
      <c r="Y855" s="22">
        <v>0</v>
      </c>
      <c r="Z855" s="22">
        <v>0</v>
      </c>
      <c r="AA855" s="22" t="s">
        <v>11</v>
      </c>
      <c r="AB855" s="22">
        <v>0</v>
      </c>
      <c r="AC855" s="22" t="s">
        <v>11</v>
      </c>
      <c r="AD855" s="22" t="e">
        <v>#N/A</v>
      </c>
      <c r="AE855" s="22" t="e">
        <v>#N/A</v>
      </c>
      <c r="AF855" s="22" t="e">
        <v>#N/A</v>
      </c>
      <c r="AG855" s="22" t="e">
        <v>#N/A</v>
      </c>
    </row>
    <row r="856" spans="1:33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2" t="s">
        <v>7762</v>
      </c>
      <c r="R856" s="22" t="s">
        <v>7762</v>
      </c>
      <c r="S856" s="22">
        <v>0</v>
      </c>
      <c r="T856" s="22">
        <v>0</v>
      </c>
      <c r="U856" s="22" t="s">
        <v>11</v>
      </c>
      <c r="V856" s="22" t="s">
        <v>11</v>
      </c>
      <c r="W856" s="22" t="s">
        <v>11</v>
      </c>
      <c r="X856" s="22" t="s">
        <v>11</v>
      </c>
      <c r="Y856" s="22">
        <v>0</v>
      </c>
      <c r="Z856" s="22">
        <v>0</v>
      </c>
      <c r="AA856" s="22" t="s">
        <v>11</v>
      </c>
      <c r="AB856" s="22">
        <v>0</v>
      </c>
      <c r="AC856" s="22" t="s">
        <v>11</v>
      </c>
      <c r="AD856" s="22" t="e">
        <v>#N/A</v>
      </c>
      <c r="AE856" s="22" t="e">
        <v>#N/A</v>
      </c>
      <c r="AF856" s="22" t="e">
        <v>#N/A</v>
      </c>
      <c r="AG856" s="22" t="e">
        <v>#N/A</v>
      </c>
    </row>
    <row r="857" spans="1:33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2" t="s">
        <v>7762</v>
      </c>
      <c r="R857" s="22" t="s">
        <v>7762</v>
      </c>
      <c r="S857" s="22">
        <v>0</v>
      </c>
      <c r="T857" s="22">
        <v>0</v>
      </c>
      <c r="U857" s="22" t="s">
        <v>11</v>
      </c>
      <c r="V857" s="22" t="s">
        <v>11</v>
      </c>
      <c r="W857" s="22" t="s">
        <v>11</v>
      </c>
      <c r="X857" s="22" t="s">
        <v>11</v>
      </c>
      <c r="Y857" s="22">
        <v>0</v>
      </c>
      <c r="Z857" s="22">
        <v>0</v>
      </c>
      <c r="AA857" s="22" t="s">
        <v>11</v>
      </c>
      <c r="AB857" s="22">
        <v>0</v>
      </c>
      <c r="AC857" s="22" t="s">
        <v>11</v>
      </c>
      <c r="AD857" s="22" t="e">
        <v>#N/A</v>
      </c>
      <c r="AE857" s="22" t="e">
        <v>#N/A</v>
      </c>
      <c r="AF857" s="22" t="e">
        <v>#N/A</v>
      </c>
      <c r="AG857" s="22" t="e">
        <v>#N/A</v>
      </c>
    </row>
    <row r="858" spans="1:33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2" t="s">
        <v>7762</v>
      </c>
      <c r="R858" s="22" t="s">
        <v>7762</v>
      </c>
      <c r="S858" s="22">
        <v>0</v>
      </c>
      <c r="T858" s="22">
        <v>0</v>
      </c>
      <c r="U858" s="22" t="s">
        <v>11</v>
      </c>
      <c r="V858" s="22" t="s">
        <v>11</v>
      </c>
      <c r="W858" s="22" t="s">
        <v>11</v>
      </c>
      <c r="X858" s="22" t="s">
        <v>11</v>
      </c>
      <c r="Y858" s="22">
        <v>0</v>
      </c>
      <c r="Z858" s="22">
        <v>0</v>
      </c>
      <c r="AA858" s="22" t="s">
        <v>11</v>
      </c>
      <c r="AB858" s="22">
        <v>0</v>
      </c>
      <c r="AC858" s="22" t="s">
        <v>11</v>
      </c>
      <c r="AD858" s="22" t="e">
        <v>#N/A</v>
      </c>
      <c r="AE858" s="22" t="e">
        <v>#N/A</v>
      </c>
      <c r="AF858" s="22" t="e">
        <v>#N/A</v>
      </c>
      <c r="AG858" s="22" t="e">
        <v>#N/A</v>
      </c>
    </row>
    <row r="859" spans="1:33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2" t="s">
        <v>7762</v>
      </c>
      <c r="R859" s="22" t="s">
        <v>7762</v>
      </c>
      <c r="S859" s="22">
        <v>0</v>
      </c>
      <c r="T859" s="22">
        <v>0</v>
      </c>
      <c r="U859" s="22" t="s">
        <v>11</v>
      </c>
      <c r="V859" s="22" t="s">
        <v>11</v>
      </c>
      <c r="W859" s="22" t="s">
        <v>11</v>
      </c>
      <c r="X859" s="22" t="s">
        <v>11</v>
      </c>
      <c r="Y859" s="22">
        <v>0</v>
      </c>
      <c r="Z859" s="22">
        <v>0</v>
      </c>
      <c r="AA859" s="22" t="s">
        <v>11</v>
      </c>
      <c r="AB859" s="22">
        <v>0</v>
      </c>
      <c r="AC859" s="22" t="s">
        <v>11</v>
      </c>
      <c r="AD859" s="22" t="e">
        <v>#N/A</v>
      </c>
      <c r="AE859" s="22" t="e">
        <v>#N/A</v>
      </c>
      <c r="AF859" s="22" t="e">
        <v>#N/A</v>
      </c>
      <c r="AG859" s="22" t="e">
        <v>#N/A</v>
      </c>
    </row>
    <row r="860" spans="1:33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2" t="s">
        <v>7762</v>
      </c>
      <c r="R860" s="22" t="s">
        <v>7762</v>
      </c>
      <c r="S860" s="22">
        <v>0</v>
      </c>
      <c r="T860" s="22">
        <v>0</v>
      </c>
      <c r="U860" s="22" t="s">
        <v>11</v>
      </c>
      <c r="V860" s="22" t="s">
        <v>11</v>
      </c>
      <c r="W860" s="22" t="s">
        <v>11</v>
      </c>
      <c r="X860" s="22" t="s">
        <v>11</v>
      </c>
      <c r="Y860" s="22">
        <v>0</v>
      </c>
      <c r="Z860" s="22">
        <v>0</v>
      </c>
      <c r="AA860" s="22" t="s">
        <v>11</v>
      </c>
      <c r="AB860" s="22">
        <v>0</v>
      </c>
      <c r="AC860" s="22" t="s">
        <v>11</v>
      </c>
      <c r="AD860" s="22" t="e">
        <v>#N/A</v>
      </c>
      <c r="AE860" s="22" t="e">
        <v>#N/A</v>
      </c>
      <c r="AF860" s="22" t="e">
        <v>#N/A</v>
      </c>
      <c r="AG860" s="22" t="e">
        <v>#N/A</v>
      </c>
    </row>
    <row r="861" spans="1:33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2" t="s">
        <v>7762</v>
      </c>
      <c r="R861" s="22" t="s">
        <v>7762</v>
      </c>
      <c r="S861" s="22">
        <v>0</v>
      </c>
      <c r="T861" s="22">
        <v>0</v>
      </c>
      <c r="U861" s="22" t="s">
        <v>11</v>
      </c>
      <c r="V861" s="22" t="s">
        <v>11</v>
      </c>
      <c r="W861" s="22" t="s">
        <v>11</v>
      </c>
      <c r="X861" s="22" t="s">
        <v>11</v>
      </c>
      <c r="Y861" s="22">
        <v>0</v>
      </c>
      <c r="Z861" s="22">
        <v>0</v>
      </c>
      <c r="AA861" s="22" t="s">
        <v>11</v>
      </c>
      <c r="AB861" s="22">
        <v>0</v>
      </c>
      <c r="AC861" s="22" t="s">
        <v>11</v>
      </c>
      <c r="AD861" s="22" t="e">
        <v>#N/A</v>
      </c>
      <c r="AE861" s="22" t="e">
        <v>#N/A</v>
      </c>
      <c r="AF861" s="22" t="e">
        <v>#N/A</v>
      </c>
      <c r="AG861" s="22" t="e">
        <v>#N/A</v>
      </c>
    </row>
    <row r="862" spans="1:33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2" t="s">
        <v>7762</v>
      </c>
      <c r="R862" s="22" t="s">
        <v>7762</v>
      </c>
      <c r="S862" s="22">
        <v>0</v>
      </c>
      <c r="T862" s="22">
        <v>0</v>
      </c>
      <c r="U862" s="22" t="s">
        <v>11</v>
      </c>
      <c r="V862" s="22" t="s">
        <v>11</v>
      </c>
      <c r="W862" s="22" t="s">
        <v>11</v>
      </c>
      <c r="X862" s="22" t="s">
        <v>11</v>
      </c>
      <c r="Y862" s="22">
        <v>0</v>
      </c>
      <c r="Z862" s="22">
        <v>0</v>
      </c>
      <c r="AA862" s="22" t="s">
        <v>11</v>
      </c>
      <c r="AB862" s="22">
        <v>0</v>
      </c>
      <c r="AC862" s="22" t="s">
        <v>11</v>
      </c>
      <c r="AD862" s="22" t="e">
        <v>#N/A</v>
      </c>
      <c r="AE862" s="22" t="e">
        <v>#N/A</v>
      </c>
      <c r="AF862" s="22" t="e">
        <v>#N/A</v>
      </c>
      <c r="AG862" s="22" t="e">
        <v>#N/A</v>
      </c>
    </row>
    <row r="863" spans="1:3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2" t="s">
        <v>7762</v>
      </c>
      <c r="R863" s="22" t="s">
        <v>7762</v>
      </c>
      <c r="S863" s="22">
        <v>0</v>
      </c>
      <c r="T863" s="22">
        <v>0</v>
      </c>
      <c r="U863" s="22" t="s">
        <v>11</v>
      </c>
      <c r="V863" s="22" t="s">
        <v>11</v>
      </c>
      <c r="W863" s="22" t="s">
        <v>11</v>
      </c>
      <c r="X863" s="22" t="s">
        <v>11</v>
      </c>
      <c r="Y863" s="22">
        <v>0</v>
      </c>
      <c r="Z863" s="22">
        <v>0</v>
      </c>
      <c r="AA863" s="22" t="s">
        <v>11</v>
      </c>
      <c r="AB863" s="22">
        <v>0</v>
      </c>
      <c r="AC863" s="22" t="s">
        <v>11</v>
      </c>
      <c r="AD863" s="22" t="e">
        <v>#N/A</v>
      </c>
      <c r="AE863" s="22" t="e">
        <v>#N/A</v>
      </c>
      <c r="AF863" s="22" t="e">
        <v>#N/A</v>
      </c>
      <c r="AG863" s="22" t="e">
        <v>#N/A</v>
      </c>
    </row>
    <row r="864" spans="1:33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2" t="s">
        <v>7762</v>
      </c>
      <c r="R864" s="22" t="s">
        <v>7762</v>
      </c>
      <c r="S864" s="22">
        <v>0</v>
      </c>
      <c r="T864" s="22">
        <v>0</v>
      </c>
      <c r="U864" s="22" t="s">
        <v>11</v>
      </c>
      <c r="V864" s="22" t="s">
        <v>11</v>
      </c>
      <c r="W864" s="22" t="s">
        <v>11</v>
      </c>
      <c r="X864" s="22" t="s">
        <v>11</v>
      </c>
      <c r="Y864" s="22">
        <v>0</v>
      </c>
      <c r="Z864" s="22">
        <v>0</v>
      </c>
      <c r="AA864" s="22" t="s">
        <v>11</v>
      </c>
      <c r="AB864" s="22">
        <v>0</v>
      </c>
      <c r="AC864" s="22" t="s">
        <v>11</v>
      </c>
      <c r="AD864" s="22" t="e">
        <v>#N/A</v>
      </c>
      <c r="AE864" s="22" t="e">
        <v>#N/A</v>
      </c>
      <c r="AF864" s="22" t="e">
        <v>#N/A</v>
      </c>
      <c r="AG864" s="22" t="e">
        <v>#N/A</v>
      </c>
    </row>
    <row r="865" spans="1:33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2" t="s">
        <v>7762</v>
      </c>
      <c r="R865" s="22" t="s">
        <v>7762</v>
      </c>
      <c r="S865" s="22">
        <v>0</v>
      </c>
      <c r="T865" s="22">
        <v>0</v>
      </c>
      <c r="U865" s="22" t="s">
        <v>11</v>
      </c>
      <c r="V865" s="22" t="s">
        <v>11</v>
      </c>
      <c r="W865" s="22" t="s">
        <v>11</v>
      </c>
      <c r="X865" s="22" t="s">
        <v>11</v>
      </c>
      <c r="Y865" s="22">
        <v>0</v>
      </c>
      <c r="Z865" s="22">
        <v>0</v>
      </c>
      <c r="AA865" s="22" t="s">
        <v>11</v>
      </c>
      <c r="AB865" s="22">
        <v>0</v>
      </c>
      <c r="AC865" s="22" t="s">
        <v>11</v>
      </c>
      <c r="AD865" s="22" t="e">
        <v>#N/A</v>
      </c>
      <c r="AE865" s="22" t="e">
        <v>#N/A</v>
      </c>
      <c r="AF865" s="22" t="e">
        <v>#N/A</v>
      </c>
      <c r="AG865" s="22" t="e">
        <v>#N/A</v>
      </c>
    </row>
    <row r="866" spans="1:33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2" t="s">
        <v>7762</v>
      </c>
      <c r="R866" s="22" t="s">
        <v>7762</v>
      </c>
      <c r="S866" s="22">
        <v>0</v>
      </c>
      <c r="T866" s="22">
        <v>0</v>
      </c>
      <c r="U866" s="22" t="s">
        <v>11</v>
      </c>
      <c r="V866" s="22" t="s">
        <v>11</v>
      </c>
      <c r="W866" s="22" t="s">
        <v>11</v>
      </c>
      <c r="X866" s="22" t="s">
        <v>11</v>
      </c>
      <c r="Y866" s="22">
        <v>0</v>
      </c>
      <c r="Z866" s="22">
        <v>0</v>
      </c>
      <c r="AA866" s="22" t="s">
        <v>11</v>
      </c>
      <c r="AB866" s="22">
        <v>0</v>
      </c>
      <c r="AC866" s="22" t="s">
        <v>11</v>
      </c>
      <c r="AD866" s="22" t="e">
        <v>#N/A</v>
      </c>
      <c r="AE866" s="22" t="e">
        <v>#N/A</v>
      </c>
      <c r="AF866" s="22" t="e">
        <v>#N/A</v>
      </c>
      <c r="AG866" s="22" t="e">
        <v>#N/A</v>
      </c>
    </row>
    <row r="867" spans="1:33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2" t="s">
        <v>7762</v>
      </c>
      <c r="R867" s="22" t="s">
        <v>7762</v>
      </c>
      <c r="S867" s="22">
        <v>0</v>
      </c>
      <c r="T867" s="22">
        <v>0</v>
      </c>
      <c r="U867" s="22" t="s">
        <v>11</v>
      </c>
      <c r="V867" s="22" t="s">
        <v>11</v>
      </c>
      <c r="W867" s="22" t="s">
        <v>11</v>
      </c>
      <c r="X867" s="22" t="s">
        <v>11</v>
      </c>
      <c r="Y867" s="22">
        <v>0</v>
      </c>
      <c r="Z867" s="22">
        <v>0</v>
      </c>
      <c r="AA867" s="22" t="s">
        <v>11</v>
      </c>
      <c r="AB867" s="22">
        <v>0</v>
      </c>
      <c r="AC867" s="22" t="s">
        <v>11</v>
      </c>
      <c r="AD867" s="22" t="e">
        <v>#N/A</v>
      </c>
      <c r="AE867" s="22" t="e">
        <v>#N/A</v>
      </c>
      <c r="AF867" s="22" t="e">
        <v>#N/A</v>
      </c>
      <c r="AG867" s="22" t="e">
        <v>#N/A</v>
      </c>
    </row>
    <row r="868" spans="1:33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2" t="s">
        <v>7762</v>
      </c>
      <c r="R868" s="22" t="s">
        <v>7762</v>
      </c>
      <c r="S868" s="22">
        <v>0</v>
      </c>
      <c r="T868" s="22">
        <v>0</v>
      </c>
      <c r="U868" s="22" t="s">
        <v>11</v>
      </c>
      <c r="V868" s="22" t="s">
        <v>11</v>
      </c>
      <c r="W868" s="22" t="s">
        <v>11</v>
      </c>
      <c r="X868" s="22" t="s">
        <v>11</v>
      </c>
      <c r="Y868" s="22">
        <v>0</v>
      </c>
      <c r="Z868" s="22">
        <v>0</v>
      </c>
      <c r="AA868" s="22" t="s">
        <v>11</v>
      </c>
      <c r="AB868" s="22">
        <v>0</v>
      </c>
      <c r="AC868" s="22" t="s">
        <v>11</v>
      </c>
      <c r="AD868" s="22" t="e">
        <v>#N/A</v>
      </c>
      <c r="AE868" s="22" t="e">
        <v>#N/A</v>
      </c>
      <c r="AF868" s="22" t="e">
        <v>#N/A</v>
      </c>
      <c r="AG868" s="22" t="e">
        <v>#N/A</v>
      </c>
    </row>
    <row r="869" spans="1:33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2" t="s">
        <v>7762</v>
      </c>
      <c r="R869" s="22" t="s">
        <v>7762</v>
      </c>
      <c r="S869" s="22">
        <v>0</v>
      </c>
      <c r="T869" s="22">
        <v>0</v>
      </c>
      <c r="U869" s="22" t="s">
        <v>11</v>
      </c>
      <c r="V869" s="22" t="s">
        <v>11</v>
      </c>
      <c r="W869" s="22" t="s">
        <v>11</v>
      </c>
      <c r="X869" s="22" t="s">
        <v>11</v>
      </c>
      <c r="Y869" s="22">
        <v>0</v>
      </c>
      <c r="Z869" s="22">
        <v>0</v>
      </c>
      <c r="AA869" s="22" t="s">
        <v>11</v>
      </c>
      <c r="AB869" s="22">
        <v>0</v>
      </c>
      <c r="AC869" s="22" t="s">
        <v>11</v>
      </c>
      <c r="AD869" s="22" t="e">
        <v>#N/A</v>
      </c>
      <c r="AE869" s="22" t="e">
        <v>#N/A</v>
      </c>
      <c r="AF869" s="22" t="e">
        <v>#N/A</v>
      </c>
      <c r="AG869" s="22" t="e">
        <v>#N/A</v>
      </c>
    </row>
    <row r="870" spans="1:33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2" t="s">
        <v>7762</v>
      </c>
      <c r="R870" s="22" t="s">
        <v>7762</v>
      </c>
      <c r="S870" s="22">
        <v>0</v>
      </c>
      <c r="T870" s="22">
        <v>0</v>
      </c>
      <c r="U870" s="22" t="s">
        <v>11</v>
      </c>
      <c r="V870" s="22" t="s">
        <v>11</v>
      </c>
      <c r="W870" s="22" t="s">
        <v>11</v>
      </c>
      <c r="X870" s="22" t="s">
        <v>11</v>
      </c>
      <c r="Y870" s="22">
        <v>0</v>
      </c>
      <c r="Z870" s="22">
        <v>0</v>
      </c>
      <c r="AA870" s="22" t="s">
        <v>11</v>
      </c>
      <c r="AB870" s="22">
        <v>0</v>
      </c>
      <c r="AC870" s="22" t="s">
        <v>11</v>
      </c>
      <c r="AD870" s="22" t="e">
        <v>#N/A</v>
      </c>
      <c r="AE870" s="22" t="e">
        <v>#N/A</v>
      </c>
      <c r="AF870" s="22" t="e">
        <v>#N/A</v>
      </c>
      <c r="AG870" s="22" t="e">
        <v>#N/A</v>
      </c>
    </row>
    <row r="871" spans="1:33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2" t="s">
        <v>7762</v>
      </c>
      <c r="R871" s="22" t="s">
        <v>7762</v>
      </c>
      <c r="S871" s="22">
        <v>0</v>
      </c>
      <c r="T871" s="22">
        <v>0</v>
      </c>
      <c r="U871" s="22" t="s">
        <v>11</v>
      </c>
      <c r="V871" s="22" t="s">
        <v>11</v>
      </c>
      <c r="W871" s="22" t="s">
        <v>11</v>
      </c>
      <c r="X871" s="22" t="s">
        <v>11</v>
      </c>
      <c r="Y871" s="22">
        <v>0</v>
      </c>
      <c r="Z871" s="22">
        <v>0</v>
      </c>
      <c r="AA871" s="22" t="s">
        <v>11</v>
      </c>
      <c r="AB871" s="22">
        <v>0</v>
      </c>
      <c r="AC871" s="22" t="s">
        <v>11</v>
      </c>
      <c r="AD871" s="22" t="e">
        <v>#N/A</v>
      </c>
      <c r="AE871" s="22" t="e">
        <v>#N/A</v>
      </c>
      <c r="AF871" s="22" t="e">
        <v>#N/A</v>
      </c>
      <c r="AG871" s="22" t="e">
        <v>#N/A</v>
      </c>
    </row>
    <row r="872" spans="1:33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2" t="s">
        <v>7762</v>
      </c>
      <c r="R872" s="22" t="s">
        <v>7762</v>
      </c>
      <c r="S872" s="22">
        <v>0</v>
      </c>
      <c r="T872" s="22">
        <v>0</v>
      </c>
      <c r="U872" s="22" t="s">
        <v>11</v>
      </c>
      <c r="V872" s="22" t="s">
        <v>11</v>
      </c>
      <c r="W872" s="22" t="s">
        <v>11</v>
      </c>
      <c r="X872" s="22" t="s">
        <v>11</v>
      </c>
      <c r="Y872" s="22">
        <v>0</v>
      </c>
      <c r="Z872" s="22">
        <v>0</v>
      </c>
      <c r="AA872" s="22" t="s">
        <v>11</v>
      </c>
      <c r="AB872" s="22">
        <v>0</v>
      </c>
      <c r="AC872" s="22" t="s">
        <v>11</v>
      </c>
      <c r="AD872" s="22" t="e">
        <v>#N/A</v>
      </c>
      <c r="AE872" s="22" t="e">
        <v>#N/A</v>
      </c>
      <c r="AF872" s="22" t="e">
        <v>#N/A</v>
      </c>
      <c r="AG872" s="22" t="e">
        <v>#N/A</v>
      </c>
    </row>
    <row r="873" spans="1:3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2" t="s">
        <v>7762</v>
      </c>
      <c r="R873" s="22" t="s">
        <v>7762</v>
      </c>
      <c r="S873" s="22">
        <v>0</v>
      </c>
      <c r="T873" s="22">
        <v>0</v>
      </c>
      <c r="U873" s="22" t="s">
        <v>11</v>
      </c>
      <c r="V873" s="22" t="s">
        <v>11</v>
      </c>
      <c r="W873" s="22" t="s">
        <v>11</v>
      </c>
      <c r="X873" s="22" t="s">
        <v>11</v>
      </c>
      <c r="Y873" s="22">
        <v>0</v>
      </c>
      <c r="Z873" s="22">
        <v>0</v>
      </c>
      <c r="AA873" s="22" t="s">
        <v>11</v>
      </c>
      <c r="AB873" s="22">
        <v>0</v>
      </c>
      <c r="AC873" s="22" t="s">
        <v>11</v>
      </c>
      <c r="AD873" s="22" t="e">
        <v>#N/A</v>
      </c>
      <c r="AE873" s="22" t="e">
        <v>#N/A</v>
      </c>
      <c r="AF873" s="22" t="e">
        <v>#N/A</v>
      </c>
      <c r="AG873" s="22" t="e">
        <v>#N/A</v>
      </c>
    </row>
    <row r="874" spans="1:33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2" t="s">
        <v>7762</v>
      </c>
      <c r="R874" s="22" t="s">
        <v>7762</v>
      </c>
      <c r="S874" s="22">
        <v>0</v>
      </c>
      <c r="T874" s="22">
        <v>0</v>
      </c>
      <c r="U874" s="22" t="s">
        <v>11</v>
      </c>
      <c r="V874" s="22" t="s">
        <v>11</v>
      </c>
      <c r="W874" s="22" t="s">
        <v>11</v>
      </c>
      <c r="X874" s="22" t="s">
        <v>11</v>
      </c>
      <c r="Y874" s="22">
        <v>0</v>
      </c>
      <c r="Z874" s="22">
        <v>0</v>
      </c>
      <c r="AA874" s="22" t="s">
        <v>11</v>
      </c>
      <c r="AB874" s="22">
        <v>0</v>
      </c>
      <c r="AC874" s="22" t="s">
        <v>11</v>
      </c>
      <c r="AD874" s="22" t="e">
        <v>#N/A</v>
      </c>
      <c r="AE874" s="22" t="e">
        <v>#N/A</v>
      </c>
      <c r="AF874" s="22" t="e">
        <v>#N/A</v>
      </c>
      <c r="AG874" s="22" t="e">
        <v>#N/A</v>
      </c>
    </row>
    <row r="875" spans="1:33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2" t="s">
        <v>7762</v>
      </c>
      <c r="R875" s="22" t="s">
        <v>7762</v>
      </c>
      <c r="S875" s="22">
        <v>0</v>
      </c>
      <c r="T875" s="22">
        <v>0</v>
      </c>
      <c r="U875" s="22" t="s">
        <v>11</v>
      </c>
      <c r="V875" s="22" t="s">
        <v>11</v>
      </c>
      <c r="W875" s="22" t="s">
        <v>11</v>
      </c>
      <c r="X875" s="22" t="s">
        <v>11</v>
      </c>
      <c r="Y875" s="22">
        <v>0</v>
      </c>
      <c r="Z875" s="22">
        <v>0</v>
      </c>
      <c r="AA875" s="22" t="s">
        <v>11</v>
      </c>
      <c r="AB875" s="22">
        <v>0</v>
      </c>
      <c r="AC875" s="22" t="s">
        <v>11</v>
      </c>
      <c r="AD875" s="22" t="e">
        <v>#N/A</v>
      </c>
      <c r="AE875" s="22" t="e">
        <v>#N/A</v>
      </c>
      <c r="AF875" s="22" t="e">
        <v>#N/A</v>
      </c>
      <c r="AG875" s="22" t="e">
        <v>#N/A</v>
      </c>
    </row>
    <row r="876" spans="1:33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2" t="s">
        <v>7762</v>
      </c>
      <c r="R876" s="22" t="s">
        <v>7762</v>
      </c>
      <c r="S876" s="22">
        <v>0</v>
      </c>
      <c r="T876" s="22">
        <v>0</v>
      </c>
      <c r="U876" s="22" t="s">
        <v>11</v>
      </c>
      <c r="V876" s="22" t="s">
        <v>11</v>
      </c>
      <c r="W876" s="22" t="s">
        <v>11</v>
      </c>
      <c r="X876" s="22" t="s">
        <v>11</v>
      </c>
      <c r="Y876" s="22">
        <v>0</v>
      </c>
      <c r="Z876" s="22">
        <v>0</v>
      </c>
      <c r="AA876" s="22" t="s">
        <v>11</v>
      </c>
      <c r="AB876" s="22">
        <v>0</v>
      </c>
      <c r="AC876" s="22" t="s">
        <v>11</v>
      </c>
      <c r="AD876" s="22" t="e">
        <v>#N/A</v>
      </c>
      <c r="AE876" s="22" t="e">
        <v>#N/A</v>
      </c>
      <c r="AF876" s="22" t="e">
        <v>#N/A</v>
      </c>
      <c r="AG876" s="22" t="e">
        <v>#N/A</v>
      </c>
    </row>
    <row r="877" spans="1:33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2" t="s">
        <v>7762</v>
      </c>
      <c r="R877" s="22" t="s">
        <v>7762</v>
      </c>
      <c r="S877" s="22">
        <v>0</v>
      </c>
      <c r="T877" s="22">
        <v>0</v>
      </c>
      <c r="U877" s="22" t="s">
        <v>11</v>
      </c>
      <c r="V877" s="22" t="s">
        <v>11</v>
      </c>
      <c r="W877" s="22" t="s">
        <v>11</v>
      </c>
      <c r="X877" s="22" t="s">
        <v>11</v>
      </c>
      <c r="Y877" s="22">
        <v>0</v>
      </c>
      <c r="Z877" s="22">
        <v>0</v>
      </c>
      <c r="AA877" s="22" t="s">
        <v>11</v>
      </c>
      <c r="AB877" s="22">
        <v>0</v>
      </c>
      <c r="AC877" s="22" t="s">
        <v>11</v>
      </c>
      <c r="AD877" s="22" t="e">
        <v>#N/A</v>
      </c>
      <c r="AE877" s="22" t="e">
        <v>#N/A</v>
      </c>
      <c r="AF877" s="22" t="e">
        <v>#N/A</v>
      </c>
      <c r="AG877" s="22" t="e">
        <v>#N/A</v>
      </c>
    </row>
    <row r="878" spans="1:33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2" t="s">
        <v>7762</v>
      </c>
      <c r="R878" s="22" t="s">
        <v>7762</v>
      </c>
      <c r="S878" s="22">
        <v>0</v>
      </c>
      <c r="T878" s="22">
        <v>0</v>
      </c>
      <c r="U878" s="22" t="s">
        <v>11</v>
      </c>
      <c r="V878" s="22" t="s">
        <v>11</v>
      </c>
      <c r="W878" s="22" t="s">
        <v>11</v>
      </c>
      <c r="X878" s="22" t="s">
        <v>11</v>
      </c>
      <c r="Y878" s="22">
        <v>0</v>
      </c>
      <c r="Z878" s="22">
        <v>0</v>
      </c>
      <c r="AA878" s="22" t="s">
        <v>11</v>
      </c>
      <c r="AB878" s="22">
        <v>0</v>
      </c>
      <c r="AC878" s="22" t="s">
        <v>11</v>
      </c>
      <c r="AD878" s="22" t="e">
        <v>#N/A</v>
      </c>
      <c r="AE878" s="22" t="e">
        <v>#N/A</v>
      </c>
      <c r="AF878" s="22" t="e">
        <v>#N/A</v>
      </c>
      <c r="AG878" s="22" t="e">
        <v>#N/A</v>
      </c>
    </row>
    <row r="879" spans="1:33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2" t="s">
        <v>7762</v>
      </c>
      <c r="R879" s="22" t="s">
        <v>7762</v>
      </c>
      <c r="S879" s="22">
        <v>0</v>
      </c>
      <c r="T879" s="22">
        <v>0</v>
      </c>
      <c r="U879" s="22" t="s">
        <v>11</v>
      </c>
      <c r="V879" s="22" t="s">
        <v>11</v>
      </c>
      <c r="W879" s="22" t="s">
        <v>11</v>
      </c>
      <c r="X879" s="22" t="s">
        <v>11</v>
      </c>
      <c r="Y879" s="22">
        <v>0</v>
      </c>
      <c r="Z879" s="22">
        <v>0</v>
      </c>
      <c r="AA879" s="22" t="s">
        <v>11</v>
      </c>
      <c r="AB879" s="22">
        <v>0</v>
      </c>
      <c r="AC879" s="22" t="s">
        <v>11</v>
      </c>
      <c r="AD879" s="22" t="e">
        <v>#N/A</v>
      </c>
      <c r="AE879" s="22" t="e">
        <v>#N/A</v>
      </c>
      <c r="AF879" s="22" t="e">
        <v>#N/A</v>
      </c>
      <c r="AG879" s="22" t="e">
        <v>#N/A</v>
      </c>
    </row>
    <row r="880" spans="1:33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2" t="s">
        <v>7762</v>
      </c>
      <c r="R880" s="22" t="s">
        <v>7762</v>
      </c>
      <c r="S880" s="22">
        <v>0</v>
      </c>
      <c r="T880" s="22">
        <v>0</v>
      </c>
      <c r="U880" s="22" t="s">
        <v>11</v>
      </c>
      <c r="V880" s="22" t="s">
        <v>11</v>
      </c>
      <c r="W880" s="22" t="s">
        <v>11</v>
      </c>
      <c r="X880" s="22" t="s">
        <v>11</v>
      </c>
      <c r="Y880" s="22">
        <v>0</v>
      </c>
      <c r="Z880" s="22">
        <v>0</v>
      </c>
      <c r="AA880" s="22" t="s">
        <v>11</v>
      </c>
      <c r="AB880" s="22">
        <v>0</v>
      </c>
      <c r="AC880" s="22" t="s">
        <v>11</v>
      </c>
      <c r="AD880" s="22" t="e">
        <v>#N/A</v>
      </c>
      <c r="AE880" s="22" t="e">
        <v>#N/A</v>
      </c>
      <c r="AF880" s="22" t="e">
        <v>#N/A</v>
      </c>
      <c r="AG880" s="22" t="e">
        <v>#N/A</v>
      </c>
    </row>
    <row r="881" spans="1:33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2" t="s">
        <v>7762</v>
      </c>
      <c r="R881" s="22" t="s">
        <v>7762</v>
      </c>
      <c r="S881" s="22">
        <v>0</v>
      </c>
      <c r="T881" s="22">
        <v>0</v>
      </c>
      <c r="U881" s="22" t="s">
        <v>11</v>
      </c>
      <c r="V881" s="22" t="s">
        <v>11</v>
      </c>
      <c r="W881" s="22" t="s">
        <v>11</v>
      </c>
      <c r="X881" s="22" t="s">
        <v>11</v>
      </c>
      <c r="Y881" s="22">
        <v>0</v>
      </c>
      <c r="Z881" s="22">
        <v>0</v>
      </c>
      <c r="AA881" s="22" t="s">
        <v>11</v>
      </c>
      <c r="AB881" s="22">
        <v>0</v>
      </c>
      <c r="AC881" s="22" t="s">
        <v>11</v>
      </c>
      <c r="AD881" s="22" t="e">
        <v>#N/A</v>
      </c>
      <c r="AE881" s="22" t="e">
        <v>#N/A</v>
      </c>
      <c r="AF881" s="22" t="e">
        <v>#N/A</v>
      </c>
      <c r="AG881" s="22" t="e">
        <v>#N/A</v>
      </c>
    </row>
    <row r="882" spans="1:33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2" t="s">
        <v>7762</v>
      </c>
      <c r="R882" s="22" t="s">
        <v>7762</v>
      </c>
      <c r="S882" s="22">
        <v>0</v>
      </c>
      <c r="T882" s="22">
        <v>0</v>
      </c>
      <c r="U882" s="22" t="s">
        <v>11</v>
      </c>
      <c r="V882" s="22" t="s">
        <v>11</v>
      </c>
      <c r="W882" s="22" t="s">
        <v>11</v>
      </c>
      <c r="X882" s="22" t="s">
        <v>11</v>
      </c>
      <c r="Y882" s="22">
        <v>0</v>
      </c>
      <c r="Z882" s="22">
        <v>0</v>
      </c>
      <c r="AA882" s="22" t="s">
        <v>11</v>
      </c>
      <c r="AB882" s="22">
        <v>0</v>
      </c>
      <c r="AC882" s="22" t="s">
        <v>11</v>
      </c>
      <c r="AD882" s="22" t="e">
        <v>#N/A</v>
      </c>
      <c r="AE882" s="22" t="e">
        <v>#N/A</v>
      </c>
      <c r="AF882" s="22" t="e">
        <v>#N/A</v>
      </c>
      <c r="AG882" s="22" t="e">
        <v>#N/A</v>
      </c>
    </row>
    <row r="883" spans="1:3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2" t="s">
        <v>7762</v>
      </c>
      <c r="R883" s="22" t="s">
        <v>7762</v>
      </c>
      <c r="S883" s="22">
        <v>0</v>
      </c>
      <c r="T883" s="22">
        <v>0</v>
      </c>
      <c r="U883" s="22" t="s">
        <v>11</v>
      </c>
      <c r="V883" s="22" t="s">
        <v>11</v>
      </c>
      <c r="W883" s="22" t="s">
        <v>11</v>
      </c>
      <c r="X883" s="22" t="s">
        <v>11</v>
      </c>
      <c r="Y883" s="22">
        <v>0</v>
      </c>
      <c r="Z883" s="22">
        <v>0</v>
      </c>
      <c r="AA883" s="22" t="s">
        <v>11</v>
      </c>
      <c r="AB883" s="22">
        <v>0</v>
      </c>
      <c r="AC883" s="22" t="s">
        <v>11</v>
      </c>
      <c r="AD883" s="22" t="e">
        <v>#N/A</v>
      </c>
      <c r="AE883" s="22" t="e">
        <v>#N/A</v>
      </c>
      <c r="AF883" s="22" t="e">
        <v>#N/A</v>
      </c>
      <c r="AG883" s="22" t="e">
        <v>#N/A</v>
      </c>
    </row>
    <row r="884" spans="1:33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2" t="s">
        <v>7762</v>
      </c>
      <c r="R884" s="22" t="s">
        <v>7762</v>
      </c>
      <c r="S884" s="22">
        <v>0</v>
      </c>
      <c r="T884" s="22">
        <v>0</v>
      </c>
      <c r="U884" s="22" t="s">
        <v>11</v>
      </c>
      <c r="V884" s="22" t="s">
        <v>11</v>
      </c>
      <c r="W884" s="22" t="s">
        <v>11</v>
      </c>
      <c r="X884" s="22" t="s">
        <v>11</v>
      </c>
      <c r="Y884" s="22">
        <v>0</v>
      </c>
      <c r="Z884" s="22">
        <v>0</v>
      </c>
      <c r="AA884" s="22" t="s">
        <v>11</v>
      </c>
      <c r="AB884" s="22">
        <v>0</v>
      </c>
      <c r="AC884" s="22" t="s">
        <v>11</v>
      </c>
      <c r="AD884" s="22" t="e">
        <v>#N/A</v>
      </c>
      <c r="AE884" s="22" t="e">
        <v>#N/A</v>
      </c>
      <c r="AF884" s="22" t="e">
        <v>#N/A</v>
      </c>
      <c r="AG884" s="22" t="e">
        <v>#N/A</v>
      </c>
    </row>
    <row r="885" spans="1:33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2" t="s">
        <v>7762</v>
      </c>
      <c r="R885" s="22" t="s">
        <v>7762</v>
      </c>
      <c r="S885" s="22">
        <v>0</v>
      </c>
      <c r="T885" s="22">
        <v>0</v>
      </c>
      <c r="U885" s="22" t="s">
        <v>11</v>
      </c>
      <c r="V885" s="22" t="s">
        <v>11</v>
      </c>
      <c r="W885" s="22" t="s">
        <v>11</v>
      </c>
      <c r="X885" s="22" t="s">
        <v>11</v>
      </c>
      <c r="Y885" s="22">
        <v>0</v>
      </c>
      <c r="Z885" s="22">
        <v>0</v>
      </c>
      <c r="AA885" s="22" t="s">
        <v>11</v>
      </c>
      <c r="AB885" s="22">
        <v>0</v>
      </c>
      <c r="AC885" s="22" t="s">
        <v>11</v>
      </c>
      <c r="AD885" s="22" t="e">
        <v>#N/A</v>
      </c>
      <c r="AE885" s="22" t="e">
        <v>#N/A</v>
      </c>
      <c r="AF885" s="22" t="e">
        <v>#N/A</v>
      </c>
      <c r="AG885" s="22" t="e">
        <v>#N/A</v>
      </c>
    </row>
    <row r="886" spans="1:33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2" t="s">
        <v>7762</v>
      </c>
      <c r="R886" s="22" t="s">
        <v>7762</v>
      </c>
      <c r="S886" s="22">
        <v>0</v>
      </c>
      <c r="T886" s="22">
        <v>0</v>
      </c>
      <c r="U886" s="22" t="s">
        <v>11</v>
      </c>
      <c r="V886" s="22" t="s">
        <v>11</v>
      </c>
      <c r="W886" s="22" t="s">
        <v>11</v>
      </c>
      <c r="X886" s="22" t="s">
        <v>11</v>
      </c>
      <c r="Y886" s="22">
        <v>0</v>
      </c>
      <c r="Z886" s="22">
        <v>0</v>
      </c>
      <c r="AA886" s="22" t="s">
        <v>11</v>
      </c>
      <c r="AB886" s="22">
        <v>0</v>
      </c>
      <c r="AC886" s="22" t="s">
        <v>11</v>
      </c>
      <c r="AD886" s="22" t="e">
        <v>#N/A</v>
      </c>
      <c r="AE886" s="22" t="e">
        <v>#N/A</v>
      </c>
      <c r="AF886" s="22" t="e">
        <v>#N/A</v>
      </c>
      <c r="AG886" s="22" t="e">
        <v>#N/A</v>
      </c>
    </row>
    <row r="887" spans="1:33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2" t="s">
        <v>7762</v>
      </c>
      <c r="R887" s="22" t="s">
        <v>7762</v>
      </c>
      <c r="S887" s="22">
        <v>0</v>
      </c>
      <c r="T887" s="22">
        <v>0</v>
      </c>
      <c r="U887" s="22" t="s">
        <v>11</v>
      </c>
      <c r="V887" s="22" t="s">
        <v>11</v>
      </c>
      <c r="W887" s="22" t="s">
        <v>11</v>
      </c>
      <c r="X887" s="22" t="s">
        <v>11</v>
      </c>
      <c r="Y887" s="22">
        <v>0</v>
      </c>
      <c r="Z887" s="22">
        <v>0</v>
      </c>
      <c r="AA887" s="22" t="s">
        <v>11</v>
      </c>
      <c r="AB887" s="22">
        <v>0</v>
      </c>
      <c r="AC887" s="22" t="s">
        <v>11</v>
      </c>
      <c r="AD887" s="22" t="e">
        <v>#N/A</v>
      </c>
      <c r="AE887" s="22" t="e">
        <v>#N/A</v>
      </c>
      <c r="AF887" s="22" t="e">
        <v>#N/A</v>
      </c>
      <c r="AG887" s="22" t="e">
        <v>#N/A</v>
      </c>
    </row>
    <row r="888" spans="1:33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2" t="s">
        <v>7762</v>
      </c>
      <c r="R888" s="22" t="s">
        <v>7762</v>
      </c>
      <c r="S888" s="22">
        <v>0</v>
      </c>
      <c r="T888" s="22">
        <v>0</v>
      </c>
      <c r="U888" s="22" t="s">
        <v>11</v>
      </c>
      <c r="V888" s="22" t="s">
        <v>11</v>
      </c>
      <c r="W888" s="22" t="s">
        <v>11</v>
      </c>
      <c r="X888" s="22" t="s">
        <v>11</v>
      </c>
      <c r="Y888" s="22">
        <v>0</v>
      </c>
      <c r="Z888" s="22">
        <v>0</v>
      </c>
      <c r="AA888" s="22" t="s">
        <v>11</v>
      </c>
      <c r="AB888" s="22">
        <v>0</v>
      </c>
      <c r="AC888" s="22" t="s">
        <v>11</v>
      </c>
      <c r="AD888" s="22" t="e">
        <v>#N/A</v>
      </c>
      <c r="AE888" s="22" t="e">
        <v>#N/A</v>
      </c>
      <c r="AF888" s="22" t="e">
        <v>#N/A</v>
      </c>
      <c r="AG888" s="22" t="e">
        <v>#N/A</v>
      </c>
    </row>
    <row r="889" spans="1:33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2" t="s">
        <v>7762</v>
      </c>
      <c r="R889" s="22" t="s">
        <v>7762</v>
      </c>
      <c r="S889" s="22">
        <v>0</v>
      </c>
      <c r="T889" s="22">
        <v>0</v>
      </c>
      <c r="U889" s="22" t="s">
        <v>11</v>
      </c>
      <c r="V889" s="22" t="s">
        <v>11</v>
      </c>
      <c r="W889" s="22" t="s">
        <v>11</v>
      </c>
      <c r="X889" s="22" t="s">
        <v>11</v>
      </c>
      <c r="Y889" s="22">
        <v>0</v>
      </c>
      <c r="Z889" s="22">
        <v>0</v>
      </c>
      <c r="AA889" s="22" t="s">
        <v>11</v>
      </c>
      <c r="AB889" s="22">
        <v>0</v>
      </c>
      <c r="AC889" s="22" t="s">
        <v>11</v>
      </c>
      <c r="AD889" s="22" t="e">
        <v>#N/A</v>
      </c>
      <c r="AE889" s="22" t="e">
        <v>#N/A</v>
      </c>
      <c r="AF889" s="22" t="e">
        <v>#N/A</v>
      </c>
      <c r="AG889" s="22" t="e">
        <v>#N/A</v>
      </c>
    </row>
    <row r="890" spans="1:33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2" t="s">
        <v>7762</v>
      </c>
      <c r="R890" s="22" t="s">
        <v>7762</v>
      </c>
      <c r="S890" s="22">
        <v>0</v>
      </c>
      <c r="T890" s="22">
        <v>0</v>
      </c>
      <c r="U890" s="22" t="s">
        <v>11</v>
      </c>
      <c r="V890" s="22" t="s">
        <v>11</v>
      </c>
      <c r="W890" s="22" t="s">
        <v>11</v>
      </c>
      <c r="X890" s="22" t="s">
        <v>11</v>
      </c>
      <c r="Y890" s="22">
        <v>0</v>
      </c>
      <c r="Z890" s="22">
        <v>0</v>
      </c>
      <c r="AA890" s="22" t="s">
        <v>11</v>
      </c>
      <c r="AB890" s="22">
        <v>0</v>
      </c>
      <c r="AC890" s="22" t="s">
        <v>11</v>
      </c>
      <c r="AD890" s="22" t="e">
        <v>#N/A</v>
      </c>
      <c r="AE890" s="22" t="e">
        <v>#N/A</v>
      </c>
      <c r="AF890" s="22" t="e">
        <v>#N/A</v>
      </c>
      <c r="AG890" s="22" t="e">
        <v>#N/A</v>
      </c>
    </row>
    <row r="891" spans="1:33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2" t="s">
        <v>7762</v>
      </c>
      <c r="R891" s="22" t="s">
        <v>7762</v>
      </c>
      <c r="S891" s="22">
        <v>0</v>
      </c>
      <c r="T891" s="22">
        <v>0</v>
      </c>
      <c r="U891" s="22" t="s">
        <v>11</v>
      </c>
      <c r="V891" s="22" t="s">
        <v>11</v>
      </c>
      <c r="W891" s="22" t="s">
        <v>11</v>
      </c>
      <c r="X891" s="22" t="s">
        <v>11</v>
      </c>
      <c r="Y891" s="22">
        <v>0</v>
      </c>
      <c r="Z891" s="22">
        <v>0</v>
      </c>
      <c r="AA891" s="22" t="s">
        <v>11</v>
      </c>
      <c r="AB891" s="22">
        <v>0</v>
      </c>
      <c r="AC891" s="22" t="s">
        <v>11</v>
      </c>
      <c r="AD891" s="22" t="e">
        <v>#N/A</v>
      </c>
      <c r="AE891" s="22" t="e">
        <v>#N/A</v>
      </c>
      <c r="AF891" s="22" t="e">
        <v>#N/A</v>
      </c>
      <c r="AG891" s="22" t="e">
        <v>#N/A</v>
      </c>
    </row>
    <row r="892" spans="1:33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2" t="s">
        <v>7762</v>
      </c>
      <c r="R892" s="22" t="s">
        <v>7762</v>
      </c>
      <c r="S892" s="22">
        <v>0</v>
      </c>
      <c r="T892" s="22">
        <v>0</v>
      </c>
      <c r="U892" s="22" t="s">
        <v>11</v>
      </c>
      <c r="V892" s="22" t="s">
        <v>11</v>
      </c>
      <c r="W892" s="22" t="s">
        <v>11</v>
      </c>
      <c r="X892" s="22" t="s">
        <v>11</v>
      </c>
      <c r="Y892" s="22">
        <v>0</v>
      </c>
      <c r="Z892" s="22">
        <v>0</v>
      </c>
      <c r="AA892" s="22" t="s">
        <v>11</v>
      </c>
      <c r="AB892" s="22">
        <v>0</v>
      </c>
      <c r="AC892" s="22" t="s">
        <v>11</v>
      </c>
      <c r="AD892" s="22" t="e">
        <v>#N/A</v>
      </c>
      <c r="AE892" s="22" t="e">
        <v>#N/A</v>
      </c>
      <c r="AF892" s="22" t="e">
        <v>#N/A</v>
      </c>
      <c r="AG892" s="22" t="e">
        <v>#N/A</v>
      </c>
    </row>
    <row r="893" spans="1:3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2" t="s">
        <v>7762</v>
      </c>
      <c r="R893" s="22" t="s">
        <v>7762</v>
      </c>
      <c r="S893" s="22">
        <v>0</v>
      </c>
      <c r="T893" s="22">
        <v>0</v>
      </c>
      <c r="U893" s="22" t="s">
        <v>11</v>
      </c>
      <c r="V893" s="22" t="s">
        <v>11</v>
      </c>
      <c r="W893" s="22" t="s">
        <v>11</v>
      </c>
      <c r="X893" s="22" t="s">
        <v>11</v>
      </c>
      <c r="Y893" s="22">
        <v>0</v>
      </c>
      <c r="Z893" s="22">
        <v>0</v>
      </c>
      <c r="AA893" s="22" t="s">
        <v>11</v>
      </c>
      <c r="AB893" s="22">
        <v>0</v>
      </c>
      <c r="AC893" s="22" t="s">
        <v>11</v>
      </c>
      <c r="AD893" s="22" t="e">
        <v>#N/A</v>
      </c>
      <c r="AE893" s="22" t="e">
        <v>#N/A</v>
      </c>
      <c r="AF893" s="22" t="e">
        <v>#N/A</v>
      </c>
      <c r="AG893" s="22" t="e">
        <v>#N/A</v>
      </c>
    </row>
    <row r="894" spans="1:33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2" t="s">
        <v>7762</v>
      </c>
      <c r="R894" s="22" t="s">
        <v>7762</v>
      </c>
      <c r="S894" s="22">
        <v>0</v>
      </c>
      <c r="T894" s="22">
        <v>0</v>
      </c>
      <c r="U894" s="22" t="s">
        <v>11</v>
      </c>
      <c r="V894" s="22" t="s">
        <v>11</v>
      </c>
      <c r="W894" s="22" t="s">
        <v>11</v>
      </c>
      <c r="X894" s="22" t="s">
        <v>11</v>
      </c>
      <c r="Y894" s="22">
        <v>0</v>
      </c>
      <c r="Z894" s="22">
        <v>0</v>
      </c>
      <c r="AA894" s="22" t="s">
        <v>11</v>
      </c>
      <c r="AB894" s="22">
        <v>0</v>
      </c>
      <c r="AC894" s="22" t="s">
        <v>11</v>
      </c>
      <c r="AD894" s="22" t="e">
        <v>#N/A</v>
      </c>
      <c r="AE894" s="22" t="e">
        <v>#N/A</v>
      </c>
      <c r="AF894" s="22" t="e">
        <v>#N/A</v>
      </c>
      <c r="AG894" s="22" t="e">
        <v>#N/A</v>
      </c>
    </row>
    <row r="895" spans="1:33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2" t="s">
        <v>7762</v>
      </c>
      <c r="R895" s="22" t="s">
        <v>7762</v>
      </c>
      <c r="S895" s="22">
        <v>0</v>
      </c>
      <c r="T895" s="22">
        <v>0</v>
      </c>
      <c r="U895" s="22" t="s">
        <v>11</v>
      </c>
      <c r="V895" s="22" t="s">
        <v>11</v>
      </c>
      <c r="W895" s="22" t="s">
        <v>11</v>
      </c>
      <c r="X895" s="22" t="s">
        <v>11</v>
      </c>
      <c r="Y895" s="22">
        <v>0</v>
      </c>
      <c r="Z895" s="22">
        <v>0</v>
      </c>
      <c r="AA895" s="22" t="s">
        <v>11</v>
      </c>
      <c r="AB895" s="22">
        <v>0</v>
      </c>
      <c r="AC895" s="22" t="s">
        <v>11</v>
      </c>
      <c r="AD895" s="22" t="e">
        <v>#N/A</v>
      </c>
      <c r="AE895" s="22" t="e">
        <v>#N/A</v>
      </c>
      <c r="AF895" s="22" t="e">
        <v>#N/A</v>
      </c>
      <c r="AG895" s="22" t="e">
        <v>#N/A</v>
      </c>
    </row>
    <row r="896" spans="1:33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2" t="s">
        <v>7762</v>
      </c>
      <c r="R896" s="22" t="s">
        <v>7762</v>
      </c>
      <c r="S896" s="22">
        <v>0</v>
      </c>
      <c r="T896" s="22">
        <v>0</v>
      </c>
      <c r="U896" s="22" t="s">
        <v>11</v>
      </c>
      <c r="V896" s="22" t="s">
        <v>11</v>
      </c>
      <c r="W896" s="22" t="s">
        <v>11</v>
      </c>
      <c r="X896" s="22" t="s">
        <v>11</v>
      </c>
      <c r="Y896" s="22">
        <v>0</v>
      </c>
      <c r="Z896" s="22">
        <v>0</v>
      </c>
      <c r="AA896" s="22" t="s">
        <v>11</v>
      </c>
      <c r="AB896" s="22">
        <v>0</v>
      </c>
      <c r="AC896" s="22" t="s">
        <v>11</v>
      </c>
      <c r="AD896" s="22" t="e">
        <v>#N/A</v>
      </c>
      <c r="AE896" s="22" t="e">
        <v>#N/A</v>
      </c>
      <c r="AF896" s="22" t="e">
        <v>#N/A</v>
      </c>
      <c r="AG896" s="22" t="e">
        <v>#N/A</v>
      </c>
    </row>
    <row r="897" spans="1:33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2" t="s">
        <v>7762</v>
      </c>
      <c r="R897" s="22" t="s">
        <v>7762</v>
      </c>
      <c r="S897" s="22">
        <v>0</v>
      </c>
      <c r="T897" s="22">
        <v>0</v>
      </c>
      <c r="U897" s="22" t="s">
        <v>11</v>
      </c>
      <c r="V897" s="22" t="s">
        <v>11</v>
      </c>
      <c r="W897" s="22" t="s">
        <v>11</v>
      </c>
      <c r="X897" s="22" t="s">
        <v>11</v>
      </c>
      <c r="Y897" s="22">
        <v>0</v>
      </c>
      <c r="Z897" s="22">
        <v>0</v>
      </c>
      <c r="AA897" s="22" t="s">
        <v>11</v>
      </c>
      <c r="AB897" s="22">
        <v>0</v>
      </c>
      <c r="AC897" s="22" t="s">
        <v>11</v>
      </c>
      <c r="AD897" s="22" t="e">
        <v>#N/A</v>
      </c>
      <c r="AE897" s="22" t="e">
        <v>#N/A</v>
      </c>
      <c r="AF897" s="22" t="e">
        <v>#N/A</v>
      </c>
      <c r="AG897" s="22" t="e">
        <v>#N/A</v>
      </c>
    </row>
    <row r="898" spans="1:33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2" t="s">
        <v>7762</v>
      </c>
      <c r="R898" s="22" t="s">
        <v>7762</v>
      </c>
      <c r="S898" s="22">
        <v>0</v>
      </c>
      <c r="T898" s="22">
        <v>0</v>
      </c>
      <c r="U898" s="22" t="s">
        <v>11</v>
      </c>
      <c r="V898" s="22" t="s">
        <v>11</v>
      </c>
      <c r="W898" s="22" t="s">
        <v>11</v>
      </c>
      <c r="X898" s="22" t="s">
        <v>11</v>
      </c>
      <c r="Y898" s="22">
        <v>0</v>
      </c>
      <c r="Z898" s="22">
        <v>0</v>
      </c>
      <c r="AA898" s="22" t="s">
        <v>11</v>
      </c>
      <c r="AB898" s="22">
        <v>0</v>
      </c>
      <c r="AC898" s="22" t="s">
        <v>11</v>
      </c>
      <c r="AD898" s="22" t="e">
        <v>#N/A</v>
      </c>
      <c r="AE898" s="22" t="e">
        <v>#N/A</v>
      </c>
      <c r="AF898" s="22" t="e">
        <v>#N/A</v>
      </c>
      <c r="AG898" s="22" t="e">
        <v>#N/A</v>
      </c>
    </row>
    <row r="899" spans="1:33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2" t="s">
        <v>7762</v>
      </c>
      <c r="R899" s="22" t="s">
        <v>7762</v>
      </c>
      <c r="S899" s="22">
        <v>0</v>
      </c>
      <c r="T899" s="22">
        <v>0</v>
      </c>
      <c r="U899" s="22" t="s">
        <v>11</v>
      </c>
      <c r="V899" s="22" t="s">
        <v>11</v>
      </c>
      <c r="W899" s="22" t="s">
        <v>11</v>
      </c>
      <c r="X899" s="22" t="s">
        <v>11</v>
      </c>
      <c r="Y899" s="22">
        <v>0</v>
      </c>
      <c r="Z899" s="22">
        <v>0</v>
      </c>
      <c r="AA899" s="22" t="s">
        <v>11</v>
      </c>
      <c r="AB899" s="22">
        <v>0</v>
      </c>
      <c r="AC899" s="22" t="s">
        <v>11</v>
      </c>
      <c r="AD899" s="22" t="e">
        <v>#N/A</v>
      </c>
      <c r="AE899" s="22" t="e">
        <v>#N/A</v>
      </c>
      <c r="AF899" s="22" t="e">
        <v>#N/A</v>
      </c>
      <c r="AG899" s="22" t="e">
        <v>#N/A</v>
      </c>
    </row>
    <row r="900" spans="1:33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2" t="s">
        <v>7762</v>
      </c>
      <c r="R900" s="22" t="s">
        <v>7762</v>
      </c>
      <c r="S900" s="22">
        <v>0</v>
      </c>
      <c r="T900" s="22">
        <v>0</v>
      </c>
      <c r="U900" s="22" t="s">
        <v>11</v>
      </c>
      <c r="V900" s="22" t="s">
        <v>11</v>
      </c>
      <c r="W900" s="22" t="s">
        <v>11</v>
      </c>
      <c r="X900" s="22" t="s">
        <v>11</v>
      </c>
      <c r="Y900" s="22">
        <v>0</v>
      </c>
      <c r="Z900" s="22">
        <v>0</v>
      </c>
      <c r="AA900" s="22" t="s">
        <v>11</v>
      </c>
      <c r="AB900" s="22">
        <v>0</v>
      </c>
      <c r="AC900" s="22" t="s">
        <v>11</v>
      </c>
      <c r="AD900" s="22" t="e">
        <v>#N/A</v>
      </c>
      <c r="AE900" s="22" t="e">
        <v>#N/A</v>
      </c>
      <c r="AF900" s="22" t="e">
        <v>#N/A</v>
      </c>
      <c r="AG900" s="22" t="e">
        <v>#N/A</v>
      </c>
    </row>
    <row r="901" spans="1:33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2" t="s">
        <v>7762</v>
      </c>
      <c r="R901" s="22" t="s">
        <v>7762</v>
      </c>
      <c r="S901" s="22">
        <v>0</v>
      </c>
      <c r="T901" s="22">
        <v>0</v>
      </c>
      <c r="U901" s="22" t="s">
        <v>11</v>
      </c>
      <c r="V901" s="22" t="s">
        <v>11</v>
      </c>
      <c r="W901" s="22" t="s">
        <v>11</v>
      </c>
      <c r="X901" s="22" t="s">
        <v>11</v>
      </c>
      <c r="Y901" s="22">
        <v>0</v>
      </c>
      <c r="Z901" s="22">
        <v>0</v>
      </c>
      <c r="AA901" s="22" t="s">
        <v>11</v>
      </c>
      <c r="AB901" s="22">
        <v>0</v>
      </c>
      <c r="AC901" s="22" t="s">
        <v>11</v>
      </c>
      <c r="AD901" s="22" t="e">
        <v>#N/A</v>
      </c>
      <c r="AE901" s="22" t="e">
        <v>#N/A</v>
      </c>
      <c r="AF901" s="22" t="e">
        <v>#N/A</v>
      </c>
      <c r="AG901" s="22" t="e">
        <v>#N/A</v>
      </c>
    </row>
    <row r="902" spans="1:33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2" t="s">
        <v>7762</v>
      </c>
      <c r="R902" s="22" t="s">
        <v>7762</v>
      </c>
      <c r="S902" s="22">
        <v>0</v>
      </c>
      <c r="T902" s="22">
        <v>0</v>
      </c>
      <c r="U902" s="22" t="s">
        <v>11</v>
      </c>
      <c r="V902" s="22" t="s">
        <v>11</v>
      </c>
      <c r="W902" s="22" t="s">
        <v>11</v>
      </c>
      <c r="X902" s="22" t="s">
        <v>11</v>
      </c>
      <c r="Y902" s="22">
        <v>0</v>
      </c>
      <c r="Z902" s="22">
        <v>0</v>
      </c>
      <c r="AA902" s="22" t="s">
        <v>11</v>
      </c>
      <c r="AB902" s="22">
        <v>0</v>
      </c>
      <c r="AC902" s="22" t="s">
        <v>11</v>
      </c>
      <c r="AD902" s="22" t="e">
        <v>#N/A</v>
      </c>
      <c r="AE902" s="22" t="e">
        <v>#N/A</v>
      </c>
      <c r="AF902" s="22" t="e">
        <v>#N/A</v>
      </c>
      <c r="AG902" s="22" t="e">
        <v>#N/A</v>
      </c>
    </row>
    <row r="903" spans="1:3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2" t="s">
        <v>7762</v>
      </c>
      <c r="R903" s="22" t="s">
        <v>7762</v>
      </c>
      <c r="S903" s="22">
        <v>0</v>
      </c>
      <c r="T903" s="22">
        <v>0</v>
      </c>
      <c r="U903" s="22" t="s">
        <v>11</v>
      </c>
      <c r="V903" s="22" t="s">
        <v>11</v>
      </c>
      <c r="W903" s="22" t="s">
        <v>11</v>
      </c>
      <c r="X903" s="22" t="s">
        <v>11</v>
      </c>
      <c r="Y903" s="22">
        <v>0</v>
      </c>
      <c r="Z903" s="22">
        <v>0</v>
      </c>
      <c r="AA903" s="22" t="s">
        <v>11</v>
      </c>
      <c r="AB903" s="22">
        <v>0</v>
      </c>
      <c r="AC903" s="22" t="s">
        <v>11</v>
      </c>
      <c r="AD903" s="22" t="e">
        <v>#N/A</v>
      </c>
      <c r="AE903" s="22" t="e">
        <v>#N/A</v>
      </c>
      <c r="AF903" s="22" t="e">
        <v>#N/A</v>
      </c>
      <c r="AG903" s="22" t="e">
        <v>#N/A</v>
      </c>
    </row>
    <row r="904" spans="1:33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2" t="s">
        <v>7762</v>
      </c>
      <c r="R904" s="22" t="s">
        <v>7762</v>
      </c>
      <c r="S904" s="22">
        <v>0</v>
      </c>
      <c r="T904" s="22">
        <v>0</v>
      </c>
      <c r="U904" s="22" t="s">
        <v>11</v>
      </c>
      <c r="V904" s="22" t="s">
        <v>11</v>
      </c>
      <c r="W904" s="22" t="s">
        <v>11</v>
      </c>
      <c r="X904" s="22" t="s">
        <v>11</v>
      </c>
      <c r="Y904" s="22">
        <v>0</v>
      </c>
      <c r="Z904" s="22">
        <v>0</v>
      </c>
      <c r="AA904" s="22" t="s">
        <v>11</v>
      </c>
      <c r="AB904" s="22">
        <v>0</v>
      </c>
      <c r="AC904" s="22" t="s">
        <v>11</v>
      </c>
      <c r="AD904" s="22" t="e">
        <v>#N/A</v>
      </c>
      <c r="AE904" s="22" t="e">
        <v>#N/A</v>
      </c>
      <c r="AF904" s="22" t="e">
        <v>#N/A</v>
      </c>
      <c r="AG904" s="22" t="e">
        <v>#N/A</v>
      </c>
    </row>
    <row r="905" spans="1:33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2" t="s">
        <v>7762</v>
      </c>
      <c r="R905" s="22" t="s">
        <v>7762</v>
      </c>
      <c r="S905" s="22">
        <v>0</v>
      </c>
      <c r="T905" s="22">
        <v>0</v>
      </c>
      <c r="U905" s="22" t="s">
        <v>11</v>
      </c>
      <c r="V905" s="22" t="s">
        <v>11</v>
      </c>
      <c r="W905" s="22" t="s">
        <v>11</v>
      </c>
      <c r="X905" s="22" t="s">
        <v>11</v>
      </c>
      <c r="Y905" s="22">
        <v>0</v>
      </c>
      <c r="Z905" s="22">
        <v>0</v>
      </c>
      <c r="AA905" s="22" t="s">
        <v>11</v>
      </c>
      <c r="AB905" s="22">
        <v>0</v>
      </c>
      <c r="AC905" s="22" t="s">
        <v>11</v>
      </c>
      <c r="AD905" s="22" t="e">
        <v>#N/A</v>
      </c>
      <c r="AE905" s="22" t="e">
        <v>#N/A</v>
      </c>
      <c r="AF905" s="22" t="e">
        <v>#N/A</v>
      </c>
      <c r="AG905" s="22" t="e">
        <v>#N/A</v>
      </c>
    </row>
    <row r="906" spans="1:33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2" t="s">
        <v>7762</v>
      </c>
      <c r="R906" s="22" t="s">
        <v>7762</v>
      </c>
      <c r="S906" s="22">
        <v>0</v>
      </c>
      <c r="T906" s="22">
        <v>0</v>
      </c>
      <c r="U906" s="22" t="s">
        <v>11</v>
      </c>
      <c r="V906" s="22" t="s">
        <v>11</v>
      </c>
      <c r="W906" s="22" t="s">
        <v>11</v>
      </c>
      <c r="X906" s="22" t="s">
        <v>11</v>
      </c>
      <c r="Y906" s="22">
        <v>0</v>
      </c>
      <c r="Z906" s="22">
        <v>0</v>
      </c>
      <c r="AA906" s="22" t="s">
        <v>11</v>
      </c>
      <c r="AB906" s="22">
        <v>0</v>
      </c>
      <c r="AC906" s="22" t="s">
        <v>11</v>
      </c>
      <c r="AD906" s="22" t="e">
        <v>#N/A</v>
      </c>
      <c r="AE906" s="22" t="e">
        <v>#N/A</v>
      </c>
      <c r="AF906" s="22" t="e">
        <v>#N/A</v>
      </c>
      <c r="AG906" s="22" t="e">
        <v>#N/A</v>
      </c>
    </row>
    <row r="907" spans="1:33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2" t="s">
        <v>7762</v>
      </c>
      <c r="R907" s="22" t="s">
        <v>7762</v>
      </c>
      <c r="S907" s="22">
        <v>0</v>
      </c>
      <c r="T907" s="22">
        <v>0</v>
      </c>
      <c r="U907" s="22" t="s">
        <v>11</v>
      </c>
      <c r="V907" s="22" t="s">
        <v>11</v>
      </c>
      <c r="W907" s="22" t="s">
        <v>11</v>
      </c>
      <c r="X907" s="22" t="s">
        <v>11</v>
      </c>
      <c r="Y907" s="22">
        <v>0</v>
      </c>
      <c r="Z907" s="22">
        <v>0</v>
      </c>
      <c r="AA907" s="22" t="s">
        <v>11</v>
      </c>
      <c r="AB907" s="22">
        <v>0</v>
      </c>
      <c r="AC907" s="22" t="s">
        <v>11</v>
      </c>
      <c r="AD907" s="22" t="e">
        <v>#N/A</v>
      </c>
      <c r="AE907" s="22" t="e">
        <v>#N/A</v>
      </c>
      <c r="AF907" s="22" t="e">
        <v>#N/A</v>
      </c>
      <c r="AG907" s="22" t="e">
        <v>#N/A</v>
      </c>
    </row>
    <row r="908" spans="1:33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2" t="s">
        <v>7762</v>
      </c>
      <c r="R908" s="22" t="s">
        <v>7762</v>
      </c>
      <c r="S908" s="22">
        <v>0</v>
      </c>
      <c r="T908" s="22">
        <v>0</v>
      </c>
      <c r="U908" s="22" t="s">
        <v>11</v>
      </c>
      <c r="V908" s="22" t="s">
        <v>11</v>
      </c>
      <c r="W908" s="22" t="s">
        <v>11</v>
      </c>
      <c r="X908" s="22" t="s">
        <v>11</v>
      </c>
      <c r="Y908" s="22">
        <v>0</v>
      </c>
      <c r="Z908" s="22">
        <v>0</v>
      </c>
      <c r="AA908" s="22" t="s">
        <v>11</v>
      </c>
      <c r="AB908" s="22">
        <v>0</v>
      </c>
      <c r="AC908" s="22" t="s">
        <v>11</v>
      </c>
      <c r="AD908" s="22" t="e">
        <v>#N/A</v>
      </c>
      <c r="AE908" s="22" t="e">
        <v>#N/A</v>
      </c>
      <c r="AF908" s="22" t="e">
        <v>#N/A</v>
      </c>
      <c r="AG908" s="22" t="e">
        <v>#N/A</v>
      </c>
    </row>
    <row r="909" spans="1:33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2" t="s">
        <v>7762</v>
      </c>
      <c r="R909" s="22" t="s">
        <v>7762</v>
      </c>
      <c r="S909" s="22">
        <v>0</v>
      </c>
      <c r="T909" s="22">
        <v>0</v>
      </c>
      <c r="U909" s="22" t="s">
        <v>11</v>
      </c>
      <c r="V909" s="22" t="s">
        <v>11</v>
      </c>
      <c r="W909" s="22" t="s">
        <v>11</v>
      </c>
      <c r="X909" s="22" t="s">
        <v>11</v>
      </c>
      <c r="Y909" s="22">
        <v>0</v>
      </c>
      <c r="Z909" s="22">
        <v>0</v>
      </c>
      <c r="AA909" s="22" t="s">
        <v>11</v>
      </c>
      <c r="AB909" s="22">
        <v>0</v>
      </c>
      <c r="AC909" s="22" t="s">
        <v>11</v>
      </c>
      <c r="AD909" s="22" t="e">
        <v>#N/A</v>
      </c>
      <c r="AE909" s="22" t="e">
        <v>#N/A</v>
      </c>
      <c r="AF909" s="22" t="e">
        <v>#N/A</v>
      </c>
      <c r="AG909" s="22" t="e">
        <v>#N/A</v>
      </c>
    </row>
    <row r="910" spans="1:33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2" t="s">
        <v>7762</v>
      </c>
      <c r="R910" s="22" t="s">
        <v>7762</v>
      </c>
      <c r="S910" s="22">
        <v>0</v>
      </c>
      <c r="T910" s="22">
        <v>0</v>
      </c>
      <c r="U910" s="22" t="s">
        <v>11</v>
      </c>
      <c r="V910" s="22" t="s">
        <v>11</v>
      </c>
      <c r="W910" s="22" t="s">
        <v>11</v>
      </c>
      <c r="X910" s="22" t="s">
        <v>11</v>
      </c>
      <c r="Y910" s="22">
        <v>0</v>
      </c>
      <c r="Z910" s="22">
        <v>0</v>
      </c>
      <c r="AA910" s="22" t="s">
        <v>11</v>
      </c>
      <c r="AB910" s="22">
        <v>0</v>
      </c>
      <c r="AC910" s="22" t="s">
        <v>11</v>
      </c>
      <c r="AD910" s="22" t="e">
        <v>#N/A</v>
      </c>
      <c r="AE910" s="22" t="e">
        <v>#N/A</v>
      </c>
      <c r="AF910" s="22" t="e">
        <v>#N/A</v>
      </c>
      <c r="AG910" s="22" t="e">
        <v>#N/A</v>
      </c>
    </row>
    <row r="911" spans="1:33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2" t="s">
        <v>7762</v>
      </c>
      <c r="R911" s="22" t="s">
        <v>7762</v>
      </c>
      <c r="S911" s="22">
        <v>0</v>
      </c>
      <c r="T911" s="22">
        <v>0</v>
      </c>
      <c r="U911" s="22" t="s">
        <v>11</v>
      </c>
      <c r="V911" s="22" t="s">
        <v>11</v>
      </c>
      <c r="W911" s="22" t="s">
        <v>11</v>
      </c>
      <c r="X911" s="22" t="s">
        <v>11</v>
      </c>
      <c r="Y911" s="22">
        <v>0</v>
      </c>
      <c r="Z911" s="22">
        <v>0</v>
      </c>
      <c r="AA911" s="22" t="s">
        <v>11</v>
      </c>
      <c r="AB911" s="22">
        <v>0</v>
      </c>
      <c r="AC911" s="22" t="s">
        <v>11</v>
      </c>
      <c r="AD911" s="22" t="e">
        <v>#N/A</v>
      </c>
      <c r="AE911" s="22" t="e">
        <v>#N/A</v>
      </c>
      <c r="AF911" s="22" t="e">
        <v>#N/A</v>
      </c>
      <c r="AG911" s="22" t="e">
        <v>#N/A</v>
      </c>
    </row>
    <row r="912" spans="1:33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2" t="s">
        <v>7762</v>
      </c>
      <c r="R912" s="22" t="s">
        <v>7762</v>
      </c>
      <c r="S912" s="22">
        <v>0</v>
      </c>
      <c r="T912" s="22">
        <v>0</v>
      </c>
      <c r="U912" s="22" t="s">
        <v>11</v>
      </c>
      <c r="V912" s="22" t="s">
        <v>11</v>
      </c>
      <c r="W912" s="22" t="s">
        <v>11</v>
      </c>
      <c r="X912" s="22" t="s">
        <v>11</v>
      </c>
      <c r="Y912" s="22">
        <v>0</v>
      </c>
      <c r="Z912" s="22">
        <v>0</v>
      </c>
      <c r="AA912" s="22" t="s">
        <v>11</v>
      </c>
      <c r="AB912" s="22">
        <v>0</v>
      </c>
      <c r="AC912" s="22" t="s">
        <v>11</v>
      </c>
      <c r="AD912" s="22" t="e">
        <v>#N/A</v>
      </c>
      <c r="AE912" s="22" t="e">
        <v>#N/A</v>
      </c>
      <c r="AF912" s="22" t="e">
        <v>#N/A</v>
      </c>
      <c r="AG912" s="22" t="e">
        <v>#N/A</v>
      </c>
    </row>
    <row r="913" spans="1:3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2" t="s">
        <v>7762</v>
      </c>
      <c r="R913" s="22" t="s">
        <v>7762</v>
      </c>
      <c r="S913" s="22">
        <v>0</v>
      </c>
      <c r="T913" s="22">
        <v>0</v>
      </c>
      <c r="U913" s="22" t="s">
        <v>11</v>
      </c>
      <c r="V913" s="22" t="s">
        <v>11</v>
      </c>
      <c r="W913" s="22" t="s">
        <v>11</v>
      </c>
      <c r="X913" s="22" t="s">
        <v>11</v>
      </c>
      <c r="Y913" s="22">
        <v>0</v>
      </c>
      <c r="Z913" s="22">
        <v>0</v>
      </c>
      <c r="AA913" s="22" t="s">
        <v>11</v>
      </c>
      <c r="AB913" s="22">
        <v>0</v>
      </c>
      <c r="AC913" s="22" t="s">
        <v>11</v>
      </c>
      <c r="AD913" s="22" t="e">
        <v>#N/A</v>
      </c>
      <c r="AE913" s="22" t="e">
        <v>#N/A</v>
      </c>
      <c r="AF913" s="22" t="e">
        <v>#N/A</v>
      </c>
      <c r="AG913" s="22" t="e">
        <v>#N/A</v>
      </c>
    </row>
    <row r="914" spans="1:33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2" t="s">
        <v>7762</v>
      </c>
      <c r="R914" s="22" t="s">
        <v>7762</v>
      </c>
      <c r="S914" s="22">
        <v>0</v>
      </c>
      <c r="T914" s="22">
        <v>0</v>
      </c>
      <c r="U914" s="22" t="s">
        <v>11</v>
      </c>
      <c r="V914" s="22" t="s">
        <v>11</v>
      </c>
      <c r="W914" s="22" t="s">
        <v>11</v>
      </c>
      <c r="X914" s="22" t="s">
        <v>11</v>
      </c>
      <c r="Y914" s="22">
        <v>0</v>
      </c>
      <c r="Z914" s="22">
        <v>0</v>
      </c>
      <c r="AA914" s="22" t="s">
        <v>11</v>
      </c>
      <c r="AB914" s="22">
        <v>0</v>
      </c>
      <c r="AC914" s="22" t="s">
        <v>11</v>
      </c>
      <c r="AD914" s="22" t="e">
        <v>#N/A</v>
      </c>
      <c r="AE914" s="22" t="e">
        <v>#N/A</v>
      </c>
      <c r="AF914" s="22" t="e">
        <v>#N/A</v>
      </c>
      <c r="AG914" s="22" t="e">
        <v>#N/A</v>
      </c>
    </row>
    <row r="915" spans="1:33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2" t="s">
        <v>7762</v>
      </c>
      <c r="R915" s="22" t="s">
        <v>7762</v>
      </c>
      <c r="S915" s="22">
        <v>0</v>
      </c>
      <c r="T915" s="22">
        <v>0</v>
      </c>
      <c r="U915" s="22" t="s">
        <v>11</v>
      </c>
      <c r="V915" s="22" t="s">
        <v>11</v>
      </c>
      <c r="W915" s="22" t="s">
        <v>11</v>
      </c>
      <c r="X915" s="22" t="s">
        <v>11</v>
      </c>
      <c r="Y915" s="22">
        <v>0</v>
      </c>
      <c r="Z915" s="22">
        <v>0</v>
      </c>
      <c r="AA915" s="22" t="s">
        <v>11</v>
      </c>
      <c r="AB915" s="22">
        <v>0</v>
      </c>
      <c r="AC915" s="22" t="s">
        <v>11</v>
      </c>
      <c r="AD915" s="22" t="e">
        <v>#N/A</v>
      </c>
      <c r="AE915" s="22" t="e">
        <v>#N/A</v>
      </c>
      <c r="AF915" s="22" t="e">
        <v>#N/A</v>
      </c>
      <c r="AG915" s="22" t="e">
        <v>#N/A</v>
      </c>
    </row>
    <row r="916" spans="1:33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2" t="s">
        <v>7762</v>
      </c>
      <c r="R916" s="22" t="s">
        <v>7762</v>
      </c>
      <c r="S916" s="22">
        <v>0</v>
      </c>
      <c r="T916" s="22">
        <v>0</v>
      </c>
      <c r="U916" s="22" t="s">
        <v>11</v>
      </c>
      <c r="V916" s="22" t="s">
        <v>11</v>
      </c>
      <c r="W916" s="22" t="s">
        <v>11</v>
      </c>
      <c r="X916" s="22" t="s">
        <v>11</v>
      </c>
      <c r="Y916" s="22">
        <v>0</v>
      </c>
      <c r="Z916" s="22">
        <v>0</v>
      </c>
      <c r="AA916" s="22" t="s">
        <v>11</v>
      </c>
      <c r="AB916" s="22">
        <v>0</v>
      </c>
      <c r="AC916" s="22" t="s">
        <v>11</v>
      </c>
      <c r="AD916" s="22" t="e">
        <v>#N/A</v>
      </c>
      <c r="AE916" s="22" t="e">
        <v>#N/A</v>
      </c>
      <c r="AF916" s="22" t="e">
        <v>#N/A</v>
      </c>
      <c r="AG916" s="22" t="e">
        <v>#N/A</v>
      </c>
    </row>
    <row r="917" spans="1:33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2" t="s">
        <v>7762</v>
      </c>
      <c r="R917" s="22" t="s">
        <v>7762</v>
      </c>
      <c r="S917" s="22">
        <v>0</v>
      </c>
      <c r="T917" s="22">
        <v>0</v>
      </c>
      <c r="U917" s="22" t="s">
        <v>11</v>
      </c>
      <c r="V917" s="22" t="s">
        <v>11</v>
      </c>
      <c r="W917" s="22" t="s">
        <v>11</v>
      </c>
      <c r="X917" s="22" t="s">
        <v>11</v>
      </c>
      <c r="Y917" s="22">
        <v>0</v>
      </c>
      <c r="Z917" s="22">
        <v>0</v>
      </c>
      <c r="AA917" s="22" t="s">
        <v>11</v>
      </c>
      <c r="AB917" s="22">
        <v>0</v>
      </c>
      <c r="AC917" s="22" t="s">
        <v>11</v>
      </c>
      <c r="AD917" s="22" t="e">
        <v>#N/A</v>
      </c>
      <c r="AE917" s="22" t="e">
        <v>#N/A</v>
      </c>
      <c r="AF917" s="22" t="e">
        <v>#N/A</v>
      </c>
      <c r="AG917" s="22" t="e">
        <v>#N/A</v>
      </c>
    </row>
    <row r="918" spans="1:33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2" t="s">
        <v>7762</v>
      </c>
      <c r="R918" s="22" t="s">
        <v>7762</v>
      </c>
      <c r="S918" s="22">
        <v>0</v>
      </c>
      <c r="T918" s="22">
        <v>0</v>
      </c>
      <c r="U918" s="22" t="s">
        <v>11</v>
      </c>
      <c r="V918" s="22" t="s">
        <v>11</v>
      </c>
      <c r="W918" s="22" t="s">
        <v>11</v>
      </c>
      <c r="X918" s="22" t="s">
        <v>11</v>
      </c>
      <c r="Y918" s="22">
        <v>0</v>
      </c>
      <c r="Z918" s="22">
        <v>0</v>
      </c>
      <c r="AA918" s="22" t="s">
        <v>11</v>
      </c>
      <c r="AB918" s="22">
        <v>0</v>
      </c>
      <c r="AC918" s="22" t="s">
        <v>11</v>
      </c>
      <c r="AD918" s="22" t="e">
        <v>#N/A</v>
      </c>
      <c r="AE918" s="22" t="e">
        <v>#N/A</v>
      </c>
      <c r="AF918" s="22" t="e">
        <v>#N/A</v>
      </c>
      <c r="AG918" s="22" t="e">
        <v>#N/A</v>
      </c>
    </row>
    <row r="919" spans="1:33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2" t="s">
        <v>7762</v>
      </c>
      <c r="R919" s="22" t="s">
        <v>7762</v>
      </c>
      <c r="S919" s="22">
        <v>0</v>
      </c>
      <c r="T919" s="22">
        <v>0</v>
      </c>
      <c r="U919" s="22" t="s">
        <v>11</v>
      </c>
      <c r="V919" s="22" t="s">
        <v>11</v>
      </c>
      <c r="W919" s="22" t="s">
        <v>11</v>
      </c>
      <c r="X919" s="22" t="s">
        <v>11</v>
      </c>
      <c r="Y919" s="22">
        <v>0</v>
      </c>
      <c r="Z919" s="22">
        <v>0</v>
      </c>
      <c r="AA919" s="22" t="s">
        <v>11</v>
      </c>
      <c r="AB919" s="22">
        <v>0</v>
      </c>
      <c r="AC919" s="22" t="s">
        <v>11</v>
      </c>
      <c r="AD919" s="22" t="e">
        <v>#N/A</v>
      </c>
      <c r="AE919" s="22" t="e">
        <v>#N/A</v>
      </c>
      <c r="AF919" s="22" t="e">
        <v>#N/A</v>
      </c>
      <c r="AG919" s="22" t="e">
        <v>#N/A</v>
      </c>
    </row>
    <row r="920" spans="1:33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2" t="s">
        <v>7762</v>
      </c>
      <c r="R920" s="22" t="s">
        <v>7762</v>
      </c>
      <c r="S920" s="22">
        <v>0</v>
      </c>
      <c r="T920" s="22">
        <v>0</v>
      </c>
      <c r="U920" s="22" t="s">
        <v>11</v>
      </c>
      <c r="V920" s="22" t="s">
        <v>11</v>
      </c>
      <c r="W920" s="22" t="s">
        <v>11</v>
      </c>
      <c r="X920" s="22" t="s">
        <v>11</v>
      </c>
      <c r="Y920" s="22">
        <v>0</v>
      </c>
      <c r="Z920" s="22">
        <v>0</v>
      </c>
      <c r="AA920" s="22" t="s">
        <v>11</v>
      </c>
      <c r="AB920" s="22">
        <v>0</v>
      </c>
      <c r="AC920" s="22" t="s">
        <v>11</v>
      </c>
      <c r="AD920" s="22" t="e">
        <v>#N/A</v>
      </c>
      <c r="AE920" s="22" t="e">
        <v>#N/A</v>
      </c>
      <c r="AF920" s="22" t="e">
        <v>#N/A</v>
      </c>
      <c r="AG920" s="22" t="e">
        <v>#N/A</v>
      </c>
    </row>
    <row r="921" spans="1:33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2" t="s">
        <v>7762</v>
      </c>
      <c r="R921" s="22" t="s">
        <v>7762</v>
      </c>
      <c r="S921" s="22">
        <v>0</v>
      </c>
      <c r="T921" s="22">
        <v>0</v>
      </c>
      <c r="U921" s="22" t="s">
        <v>11</v>
      </c>
      <c r="V921" s="22" t="s">
        <v>11</v>
      </c>
      <c r="W921" s="22" t="s">
        <v>11</v>
      </c>
      <c r="X921" s="22" t="s">
        <v>11</v>
      </c>
      <c r="Y921" s="22">
        <v>0</v>
      </c>
      <c r="Z921" s="22">
        <v>0</v>
      </c>
      <c r="AA921" s="22" t="s">
        <v>11</v>
      </c>
      <c r="AB921" s="22">
        <v>0</v>
      </c>
      <c r="AC921" s="22" t="s">
        <v>11</v>
      </c>
      <c r="AD921" s="22" t="e">
        <v>#N/A</v>
      </c>
      <c r="AE921" s="22" t="e">
        <v>#N/A</v>
      </c>
      <c r="AF921" s="22" t="e">
        <v>#N/A</v>
      </c>
      <c r="AG921" s="22" t="e">
        <v>#N/A</v>
      </c>
    </row>
    <row r="922" spans="1:33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2" t="s">
        <v>7762</v>
      </c>
      <c r="R922" s="22" t="s">
        <v>7762</v>
      </c>
      <c r="S922" s="22">
        <v>0</v>
      </c>
      <c r="T922" s="22">
        <v>0</v>
      </c>
      <c r="U922" s="22" t="s">
        <v>11</v>
      </c>
      <c r="V922" s="22" t="s">
        <v>11</v>
      </c>
      <c r="W922" s="22" t="s">
        <v>11</v>
      </c>
      <c r="X922" s="22" t="s">
        <v>11</v>
      </c>
      <c r="Y922" s="22">
        <v>0</v>
      </c>
      <c r="Z922" s="22">
        <v>0</v>
      </c>
      <c r="AA922" s="22" t="s">
        <v>11</v>
      </c>
      <c r="AB922" s="22">
        <v>0</v>
      </c>
      <c r="AC922" s="22" t="s">
        <v>11</v>
      </c>
      <c r="AD922" s="22" t="e">
        <v>#N/A</v>
      </c>
      <c r="AE922" s="22" t="e">
        <v>#N/A</v>
      </c>
      <c r="AF922" s="22" t="e">
        <v>#N/A</v>
      </c>
      <c r="AG922" s="22" t="e">
        <v>#N/A</v>
      </c>
    </row>
    <row r="923" spans="1:3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2" t="s">
        <v>7762</v>
      </c>
      <c r="R923" s="22" t="s">
        <v>7762</v>
      </c>
      <c r="S923" s="22">
        <v>0</v>
      </c>
      <c r="T923" s="22">
        <v>0</v>
      </c>
      <c r="U923" s="22" t="s">
        <v>11</v>
      </c>
      <c r="V923" s="22" t="s">
        <v>11</v>
      </c>
      <c r="W923" s="22" t="s">
        <v>11</v>
      </c>
      <c r="X923" s="22" t="s">
        <v>11</v>
      </c>
      <c r="Y923" s="22">
        <v>0</v>
      </c>
      <c r="Z923" s="22">
        <v>0</v>
      </c>
      <c r="AA923" s="22" t="s">
        <v>11</v>
      </c>
      <c r="AB923" s="22">
        <v>0</v>
      </c>
      <c r="AC923" s="22" t="s">
        <v>11</v>
      </c>
      <c r="AD923" s="22" t="e">
        <v>#N/A</v>
      </c>
      <c r="AE923" s="22" t="e">
        <v>#N/A</v>
      </c>
      <c r="AF923" s="22" t="e">
        <v>#N/A</v>
      </c>
      <c r="AG923" s="22" t="e">
        <v>#N/A</v>
      </c>
    </row>
    <row r="924" spans="1:33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2" t="s">
        <v>7762</v>
      </c>
      <c r="R924" s="22" t="s">
        <v>7762</v>
      </c>
      <c r="S924" s="22">
        <v>0</v>
      </c>
      <c r="T924" s="22">
        <v>0</v>
      </c>
      <c r="U924" s="22" t="s">
        <v>11</v>
      </c>
      <c r="V924" s="22" t="s">
        <v>11</v>
      </c>
      <c r="W924" s="22" t="s">
        <v>11</v>
      </c>
      <c r="X924" s="22" t="s">
        <v>11</v>
      </c>
      <c r="Y924" s="22">
        <v>0</v>
      </c>
      <c r="Z924" s="22">
        <v>0</v>
      </c>
      <c r="AA924" s="22" t="s">
        <v>11</v>
      </c>
      <c r="AB924" s="22">
        <v>0</v>
      </c>
      <c r="AC924" s="22" t="s">
        <v>11</v>
      </c>
      <c r="AD924" s="22" t="e">
        <v>#N/A</v>
      </c>
      <c r="AE924" s="22" t="e">
        <v>#N/A</v>
      </c>
      <c r="AF924" s="22" t="e">
        <v>#N/A</v>
      </c>
      <c r="AG924" s="22" t="e">
        <v>#N/A</v>
      </c>
    </row>
    <row r="925" spans="1:33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2" t="s">
        <v>7762</v>
      </c>
      <c r="R925" s="22" t="s">
        <v>7762</v>
      </c>
      <c r="S925" s="22">
        <v>0</v>
      </c>
      <c r="T925" s="22">
        <v>0</v>
      </c>
      <c r="U925" s="22" t="s">
        <v>11</v>
      </c>
      <c r="V925" s="22" t="s">
        <v>11</v>
      </c>
      <c r="W925" s="22" t="s">
        <v>11</v>
      </c>
      <c r="X925" s="22" t="s">
        <v>11</v>
      </c>
      <c r="Y925" s="22">
        <v>0</v>
      </c>
      <c r="Z925" s="22">
        <v>0</v>
      </c>
      <c r="AA925" s="22" t="s">
        <v>11</v>
      </c>
      <c r="AB925" s="22">
        <v>0</v>
      </c>
      <c r="AC925" s="22" t="s">
        <v>11</v>
      </c>
      <c r="AD925" s="22" t="e">
        <v>#N/A</v>
      </c>
      <c r="AE925" s="22" t="e">
        <v>#N/A</v>
      </c>
      <c r="AF925" s="22" t="e">
        <v>#N/A</v>
      </c>
      <c r="AG925" s="22" t="e">
        <v>#N/A</v>
      </c>
    </row>
    <row r="926" spans="1:33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2" t="s">
        <v>7762</v>
      </c>
      <c r="R926" s="22" t="s">
        <v>7762</v>
      </c>
      <c r="S926" s="22">
        <v>0</v>
      </c>
      <c r="T926" s="22">
        <v>0</v>
      </c>
      <c r="U926" s="22" t="s">
        <v>11</v>
      </c>
      <c r="V926" s="22" t="s">
        <v>11</v>
      </c>
      <c r="W926" s="22" t="s">
        <v>11</v>
      </c>
      <c r="X926" s="22" t="s">
        <v>11</v>
      </c>
      <c r="Y926" s="22">
        <v>0</v>
      </c>
      <c r="Z926" s="22">
        <v>0</v>
      </c>
      <c r="AA926" s="22" t="s">
        <v>11</v>
      </c>
      <c r="AB926" s="22">
        <v>0</v>
      </c>
      <c r="AC926" s="22" t="s">
        <v>11</v>
      </c>
      <c r="AD926" s="22" t="e">
        <v>#N/A</v>
      </c>
      <c r="AE926" s="22" t="e">
        <v>#N/A</v>
      </c>
      <c r="AF926" s="22" t="e">
        <v>#N/A</v>
      </c>
      <c r="AG926" s="22" t="e">
        <v>#N/A</v>
      </c>
    </row>
    <row r="927" spans="1:33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2" t="s">
        <v>7762</v>
      </c>
      <c r="R927" s="22" t="s">
        <v>7762</v>
      </c>
      <c r="S927" s="22">
        <v>0</v>
      </c>
      <c r="T927" s="22">
        <v>0</v>
      </c>
      <c r="U927" s="22" t="s">
        <v>11</v>
      </c>
      <c r="V927" s="22" t="s">
        <v>11</v>
      </c>
      <c r="W927" s="22" t="s">
        <v>11</v>
      </c>
      <c r="X927" s="22" t="s">
        <v>11</v>
      </c>
      <c r="Y927" s="22">
        <v>0</v>
      </c>
      <c r="Z927" s="22">
        <v>0</v>
      </c>
      <c r="AA927" s="22" t="s">
        <v>11</v>
      </c>
      <c r="AB927" s="22">
        <v>0</v>
      </c>
      <c r="AC927" s="22" t="s">
        <v>11</v>
      </c>
      <c r="AD927" s="22" t="e">
        <v>#N/A</v>
      </c>
      <c r="AE927" s="22" t="e">
        <v>#N/A</v>
      </c>
      <c r="AF927" s="22" t="e">
        <v>#N/A</v>
      </c>
      <c r="AG927" s="22" t="e">
        <v>#N/A</v>
      </c>
    </row>
    <row r="928" spans="1:33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2" t="s">
        <v>7762</v>
      </c>
      <c r="R928" s="22" t="s">
        <v>7762</v>
      </c>
      <c r="S928" s="22">
        <v>0</v>
      </c>
      <c r="T928" s="22">
        <v>0</v>
      </c>
      <c r="U928" s="22" t="s">
        <v>11</v>
      </c>
      <c r="V928" s="22" t="s">
        <v>11</v>
      </c>
      <c r="W928" s="22" t="s">
        <v>11</v>
      </c>
      <c r="X928" s="22" t="s">
        <v>11</v>
      </c>
      <c r="Y928" s="22">
        <v>0</v>
      </c>
      <c r="Z928" s="22">
        <v>0</v>
      </c>
      <c r="AA928" s="22" t="s">
        <v>11</v>
      </c>
      <c r="AB928" s="22">
        <v>0</v>
      </c>
      <c r="AC928" s="22" t="s">
        <v>11</v>
      </c>
      <c r="AD928" s="22" t="e">
        <v>#N/A</v>
      </c>
      <c r="AE928" s="22" t="e">
        <v>#N/A</v>
      </c>
      <c r="AF928" s="22" t="e">
        <v>#N/A</v>
      </c>
      <c r="AG928" s="22" t="e">
        <v>#N/A</v>
      </c>
    </row>
    <row r="929" spans="1:33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2" t="s">
        <v>7762</v>
      </c>
      <c r="R929" s="22" t="s">
        <v>7762</v>
      </c>
      <c r="S929" s="22">
        <v>0</v>
      </c>
      <c r="T929" s="22">
        <v>0</v>
      </c>
      <c r="U929" s="22" t="s">
        <v>11</v>
      </c>
      <c r="V929" s="22" t="s">
        <v>11</v>
      </c>
      <c r="W929" s="22" t="s">
        <v>11</v>
      </c>
      <c r="X929" s="22" t="s">
        <v>11</v>
      </c>
      <c r="Y929" s="22">
        <v>0</v>
      </c>
      <c r="Z929" s="22">
        <v>0</v>
      </c>
      <c r="AA929" s="22" t="s">
        <v>11</v>
      </c>
      <c r="AB929" s="22">
        <v>0</v>
      </c>
      <c r="AC929" s="22" t="s">
        <v>11</v>
      </c>
      <c r="AD929" s="22" t="e">
        <v>#N/A</v>
      </c>
      <c r="AE929" s="22" t="e">
        <v>#N/A</v>
      </c>
      <c r="AF929" s="22" t="e">
        <v>#N/A</v>
      </c>
      <c r="AG929" s="22" t="e">
        <v>#N/A</v>
      </c>
    </row>
    <row r="930" spans="1:33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2" t="s">
        <v>7762</v>
      </c>
      <c r="R930" s="22" t="s">
        <v>7762</v>
      </c>
      <c r="S930" s="22">
        <v>0</v>
      </c>
      <c r="T930" s="22">
        <v>0</v>
      </c>
      <c r="U930" s="22" t="s">
        <v>11</v>
      </c>
      <c r="V930" s="22" t="s">
        <v>11</v>
      </c>
      <c r="W930" s="22" t="s">
        <v>11</v>
      </c>
      <c r="X930" s="22" t="s">
        <v>11</v>
      </c>
      <c r="Y930" s="22">
        <v>0</v>
      </c>
      <c r="Z930" s="22">
        <v>0</v>
      </c>
      <c r="AA930" s="22" t="s">
        <v>11</v>
      </c>
      <c r="AB930" s="22">
        <v>0</v>
      </c>
      <c r="AC930" s="22" t="s">
        <v>11</v>
      </c>
      <c r="AD930" s="22" t="e">
        <v>#N/A</v>
      </c>
      <c r="AE930" s="22" t="e">
        <v>#N/A</v>
      </c>
      <c r="AF930" s="22" t="e">
        <v>#N/A</v>
      </c>
      <c r="AG930" s="22" t="e">
        <v>#N/A</v>
      </c>
    </row>
    <row r="931" spans="1:33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2" t="s">
        <v>7762</v>
      </c>
      <c r="R931" s="22" t="s">
        <v>7762</v>
      </c>
      <c r="S931" s="22">
        <v>0</v>
      </c>
      <c r="T931" s="22">
        <v>0</v>
      </c>
      <c r="U931" s="22" t="s">
        <v>11</v>
      </c>
      <c r="V931" s="22" t="s">
        <v>11</v>
      </c>
      <c r="W931" s="22" t="s">
        <v>11</v>
      </c>
      <c r="X931" s="22" t="s">
        <v>11</v>
      </c>
      <c r="Y931" s="22">
        <v>0</v>
      </c>
      <c r="Z931" s="22">
        <v>0</v>
      </c>
      <c r="AA931" s="22" t="s">
        <v>11</v>
      </c>
      <c r="AB931" s="22">
        <v>0</v>
      </c>
      <c r="AC931" s="22" t="s">
        <v>11</v>
      </c>
      <c r="AD931" s="22" t="e">
        <v>#N/A</v>
      </c>
      <c r="AE931" s="22" t="e">
        <v>#N/A</v>
      </c>
      <c r="AF931" s="22" t="e">
        <v>#N/A</v>
      </c>
      <c r="AG931" s="22" t="e">
        <v>#N/A</v>
      </c>
    </row>
    <row r="932" spans="1:33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2" t="s">
        <v>7762</v>
      </c>
      <c r="R932" s="22" t="s">
        <v>7762</v>
      </c>
      <c r="S932" s="22">
        <v>0</v>
      </c>
      <c r="T932" s="22">
        <v>0</v>
      </c>
      <c r="U932" s="22" t="s">
        <v>11</v>
      </c>
      <c r="V932" s="22" t="s">
        <v>11</v>
      </c>
      <c r="W932" s="22" t="s">
        <v>11</v>
      </c>
      <c r="X932" s="22" t="s">
        <v>11</v>
      </c>
      <c r="Y932" s="22">
        <v>0</v>
      </c>
      <c r="Z932" s="22">
        <v>0</v>
      </c>
      <c r="AA932" s="22" t="s">
        <v>11</v>
      </c>
      <c r="AB932" s="22">
        <v>0</v>
      </c>
      <c r="AC932" s="22" t="s">
        <v>11</v>
      </c>
      <c r="AD932" s="22" t="e">
        <v>#N/A</v>
      </c>
      <c r="AE932" s="22" t="e">
        <v>#N/A</v>
      </c>
      <c r="AF932" s="22" t="e">
        <v>#N/A</v>
      </c>
      <c r="AG932" s="22" t="e">
        <v>#N/A</v>
      </c>
    </row>
    <row r="933" spans="1: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2" t="s">
        <v>7762</v>
      </c>
      <c r="R933" s="22" t="s">
        <v>7762</v>
      </c>
      <c r="S933" s="22">
        <v>0</v>
      </c>
      <c r="T933" s="22">
        <v>0</v>
      </c>
      <c r="U933" s="22" t="s">
        <v>11</v>
      </c>
      <c r="V933" s="22" t="s">
        <v>11</v>
      </c>
      <c r="W933" s="22" t="s">
        <v>11</v>
      </c>
      <c r="X933" s="22" t="s">
        <v>11</v>
      </c>
      <c r="Y933" s="22">
        <v>0</v>
      </c>
      <c r="Z933" s="22">
        <v>0</v>
      </c>
      <c r="AA933" s="22" t="s">
        <v>11</v>
      </c>
      <c r="AB933" s="22">
        <v>0</v>
      </c>
      <c r="AC933" s="22" t="s">
        <v>11</v>
      </c>
      <c r="AD933" s="22" t="e">
        <v>#N/A</v>
      </c>
      <c r="AE933" s="22" t="e">
        <v>#N/A</v>
      </c>
      <c r="AF933" s="22" t="e">
        <v>#N/A</v>
      </c>
      <c r="AG933" s="22" t="e">
        <v>#N/A</v>
      </c>
    </row>
    <row r="934" spans="1:33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2" t="s">
        <v>7762</v>
      </c>
      <c r="R934" s="22" t="s">
        <v>7762</v>
      </c>
      <c r="S934" s="22">
        <v>0</v>
      </c>
      <c r="T934" s="22">
        <v>0</v>
      </c>
      <c r="U934" s="22" t="s">
        <v>11</v>
      </c>
      <c r="V934" s="22" t="s">
        <v>11</v>
      </c>
      <c r="W934" s="22" t="s">
        <v>11</v>
      </c>
      <c r="X934" s="22" t="s">
        <v>11</v>
      </c>
      <c r="Y934" s="22">
        <v>0</v>
      </c>
      <c r="Z934" s="22">
        <v>0</v>
      </c>
      <c r="AA934" s="22" t="s">
        <v>11</v>
      </c>
      <c r="AB934" s="22">
        <v>0</v>
      </c>
      <c r="AC934" s="22" t="s">
        <v>11</v>
      </c>
      <c r="AD934" s="22" t="e">
        <v>#N/A</v>
      </c>
      <c r="AE934" s="22" t="e">
        <v>#N/A</v>
      </c>
      <c r="AF934" s="22" t="e">
        <v>#N/A</v>
      </c>
      <c r="AG934" s="22" t="e">
        <v>#N/A</v>
      </c>
    </row>
    <row r="935" spans="1:33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2" t="s">
        <v>7762</v>
      </c>
      <c r="R935" s="22" t="s">
        <v>7762</v>
      </c>
      <c r="S935" s="22">
        <v>0</v>
      </c>
      <c r="T935" s="22">
        <v>0</v>
      </c>
      <c r="U935" s="22" t="s">
        <v>11</v>
      </c>
      <c r="V935" s="22" t="s">
        <v>11</v>
      </c>
      <c r="W935" s="22" t="s">
        <v>11</v>
      </c>
      <c r="X935" s="22" t="s">
        <v>11</v>
      </c>
      <c r="Y935" s="22">
        <v>0</v>
      </c>
      <c r="Z935" s="22">
        <v>0</v>
      </c>
      <c r="AA935" s="22" t="s">
        <v>11</v>
      </c>
      <c r="AB935" s="22">
        <v>0</v>
      </c>
      <c r="AC935" s="22" t="s">
        <v>11</v>
      </c>
      <c r="AD935" s="22" t="e">
        <v>#N/A</v>
      </c>
      <c r="AE935" s="22" t="e">
        <v>#N/A</v>
      </c>
      <c r="AF935" s="22" t="e">
        <v>#N/A</v>
      </c>
      <c r="AG935" s="22" t="e">
        <v>#N/A</v>
      </c>
    </row>
    <row r="936" spans="1:33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2" t="s">
        <v>7762</v>
      </c>
      <c r="R936" s="22" t="s">
        <v>7762</v>
      </c>
      <c r="S936" s="22">
        <v>0</v>
      </c>
      <c r="T936" s="22">
        <v>0</v>
      </c>
      <c r="U936" s="22" t="s">
        <v>11</v>
      </c>
      <c r="V936" s="22" t="s">
        <v>11</v>
      </c>
      <c r="W936" s="22" t="s">
        <v>11</v>
      </c>
      <c r="X936" s="22" t="s">
        <v>11</v>
      </c>
      <c r="Y936" s="22">
        <v>0</v>
      </c>
      <c r="Z936" s="22">
        <v>0</v>
      </c>
      <c r="AA936" s="22" t="s">
        <v>11</v>
      </c>
      <c r="AB936" s="22">
        <v>0</v>
      </c>
      <c r="AC936" s="22" t="s">
        <v>11</v>
      </c>
      <c r="AD936" s="22" t="e">
        <v>#N/A</v>
      </c>
      <c r="AE936" s="22" t="e">
        <v>#N/A</v>
      </c>
      <c r="AF936" s="22" t="e">
        <v>#N/A</v>
      </c>
      <c r="AG936" s="22" t="e">
        <v>#N/A</v>
      </c>
    </row>
    <row r="937" spans="1:33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2" t="s">
        <v>7762</v>
      </c>
      <c r="R937" s="22" t="s">
        <v>7762</v>
      </c>
      <c r="S937" s="22">
        <v>0</v>
      </c>
      <c r="T937" s="22">
        <v>0</v>
      </c>
      <c r="U937" s="22" t="s">
        <v>11</v>
      </c>
      <c r="V937" s="22" t="s">
        <v>11</v>
      </c>
      <c r="W937" s="22" t="s">
        <v>11</v>
      </c>
      <c r="X937" s="22" t="s">
        <v>11</v>
      </c>
      <c r="Y937" s="22">
        <v>0</v>
      </c>
      <c r="Z937" s="22">
        <v>0</v>
      </c>
      <c r="AA937" s="22" t="s">
        <v>11</v>
      </c>
      <c r="AB937" s="22">
        <v>0</v>
      </c>
      <c r="AC937" s="22" t="s">
        <v>11</v>
      </c>
      <c r="AD937" s="22" t="e">
        <v>#N/A</v>
      </c>
      <c r="AE937" s="22" t="e">
        <v>#N/A</v>
      </c>
      <c r="AF937" s="22" t="e">
        <v>#N/A</v>
      </c>
      <c r="AG937" s="22" t="e">
        <v>#N/A</v>
      </c>
    </row>
    <row r="938" spans="1:33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2" t="s">
        <v>7762</v>
      </c>
      <c r="R938" s="22" t="s">
        <v>7762</v>
      </c>
      <c r="S938" s="22">
        <v>0</v>
      </c>
      <c r="T938" s="22">
        <v>0</v>
      </c>
      <c r="U938" s="22" t="s">
        <v>11</v>
      </c>
      <c r="V938" s="22" t="s">
        <v>11</v>
      </c>
      <c r="W938" s="22" t="s">
        <v>11</v>
      </c>
      <c r="X938" s="22" t="s">
        <v>11</v>
      </c>
      <c r="Y938" s="22">
        <v>0</v>
      </c>
      <c r="Z938" s="22">
        <v>0</v>
      </c>
      <c r="AA938" s="22" t="s">
        <v>11</v>
      </c>
      <c r="AB938" s="22">
        <v>0</v>
      </c>
      <c r="AC938" s="22" t="s">
        <v>11</v>
      </c>
      <c r="AD938" s="22" t="e">
        <v>#N/A</v>
      </c>
      <c r="AE938" s="22" t="e">
        <v>#N/A</v>
      </c>
      <c r="AF938" s="22" t="e">
        <v>#N/A</v>
      </c>
      <c r="AG938" s="22" t="e">
        <v>#N/A</v>
      </c>
    </row>
    <row r="939" spans="1:33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2" t="s">
        <v>7762</v>
      </c>
      <c r="R939" s="22" t="s">
        <v>7762</v>
      </c>
      <c r="S939" s="22">
        <v>0</v>
      </c>
      <c r="T939" s="22">
        <v>0</v>
      </c>
      <c r="U939" s="22" t="s">
        <v>11</v>
      </c>
      <c r="V939" s="22" t="s">
        <v>11</v>
      </c>
      <c r="W939" s="22" t="s">
        <v>11</v>
      </c>
      <c r="X939" s="22" t="s">
        <v>11</v>
      </c>
      <c r="Y939" s="22">
        <v>0</v>
      </c>
      <c r="Z939" s="22">
        <v>0</v>
      </c>
      <c r="AA939" s="22" t="s">
        <v>11</v>
      </c>
      <c r="AB939" s="22">
        <v>0</v>
      </c>
      <c r="AC939" s="22" t="s">
        <v>11</v>
      </c>
      <c r="AD939" s="22" t="e">
        <v>#N/A</v>
      </c>
      <c r="AE939" s="22" t="e">
        <v>#N/A</v>
      </c>
      <c r="AF939" s="22" t="e">
        <v>#N/A</v>
      </c>
      <c r="AG939" s="22" t="e">
        <v>#N/A</v>
      </c>
    </row>
    <row r="940" spans="1:33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2" t="s">
        <v>7762</v>
      </c>
      <c r="R940" s="22" t="s">
        <v>7762</v>
      </c>
      <c r="S940" s="22">
        <v>0</v>
      </c>
      <c r="T940" s="22">
        <v>0</v>
      </c>
      <c r="U940" s="22" t="s">
        <v>11</v>
      </c>
      <c r="V940" s="22" t="s">
        <v>11</v>
      </c>
      <c r="W940" s="22" t="s">
        <v>11</v>
      </c>
      <c r="X940" s="22" t="s">
        <v>11</v>
      </c>
      <c r="Y940" s="22">
        <v>0</v>
      </c>
      <c r="Z940" s="22">
        <v>0</v>
      </c>
      <c r="AA940" s="22" t="s">
        <v>11</v>
      </c>
      <c r="AB940" s="22">
        <v>0</v>
      </c>
      <c r="AC940" s="22" t="s">
        <v>11</v>
      </c>
      <c r="AD940" s="22" t="e">
        <v>#N/A</v>
      </c>
      <c r="AE940" s="22" t="e">
        <v>#N/A</v>
      </c>
      <c r="AF940" s="22" t="e">
        <v>#N/A</v>
      </c>
      <c r="AG940" s="22" t="e">
        <v>#N/A</v>
      </c>
    </row>
    <row r="941" spans="1:33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2" t="s">
        <v>7762</v>
      </c>
      <c r="R941" s="22" t="s">
        <v>7762</v>
      </c>
      <c r="S941" s="22">
        <v>0</v>
      </c>
      <c r="T941" s="22">
        <v>0</v>
      </c>
      <c r="U941" s="22" t="s">
        <v>11</v>
      </c>
      <c r="V941" s="22" t="s">
        <v>11</v>
      </c>
      <c r="W941" s="22" t="s">
        <v>11</v>
      </c>
      <c r="X941" s="22" t="s">
        <v>11</v>
      </c>
      <c r="Y941" s="22">
        <v>0</v>
      </c>
      <c r="Z941" s="22">
        <v>0</v>
      </c>
      <c r="AA941" s="22" t="s">
        <v>11</v>
      </c>
      <c r="AB941" s="22">
        <v>0</v>
      </c>
      <c r="AC941" s="22" t="s">
        <v>11</v>
      </c>
      <c r="AD941" s="22" t="e">
        <v>#N/A</v>
      </c>
      <c r="AE941" s="22" t="e">
        <v>#N/A</v>
      </c>
      <c r="AF941" s="22" t="e">
        <v>#N/A</v>
      </c>
      <c r="AG941" s="22" t="e">
        <v>#N/A</v>
      </c>
    </row>
    <row r="942" spans="1:33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2" t="s">
        <v>7762</v>
      </c>
      <c r="R942" s="22" t="s">
        <v>7762</v>
      </c>
      <c r="S942" s="22">
        <v>0</v>
      </c>
      <c r="T942" s="22">
        <v>0</v>
      </c>
      <c r="U942" s="22" t="s">
        <v>11</v>
      </c>
      <c r="V942" s="22" t="s">
        <v>11</v>
      </c>
      <c r="W942" s="22" t="s">
        <v>11</v>
      </c>
      <c r="X942" s="22" t="s">
        <v>11</v>
      </c>
      <c r="Y942" s="22">
        <v>0</v>
      </c>
      <c r="Z942" s="22">
        <v>0</v>
      </c>
      <c r="AA942" s="22" t="s">
        <v>11</v>
      </c>
      <c r="AB942" s="22">
        <v>0</v>
      </c>
      <c r="AC942" s="22" t="s">
        <v>11</v>
      </c>
      <c r="AD942" s="22" t="e">
        <v>#N/A</v>
      </c>
      <c r="AE942" s="22" t="e">
        <v>#N/A</v>
      </c>
      <c r="AF942" s="22" t="e">
        <v>#N/A</v>
      </c>
      <c r="AG942" s="22" t="e">
        <v>#N/A</v>
      </c>
    </row>
    <row r="943" spans="1:3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2" t="s">
        <v>7762</v>
      </c>
      <c r="R943" s="22" t="s">
        <v>7762</v>
      </c>
      <c r="S943" s="22">
        <v>0</v>
      </c>
      <c r="T943" s="22">
        <v>0</v>
      </c>
      <c r="U943" s="22" t="s">
        <v>11</v>
      </c>
      <c r="V943" s="22" t="s">
        <v>11</v>
      </c>
      <c r="W943" s="22" t="s">
        <v>11</v>
      </c>
      <c r="X943" s="22" t="s">
        <v>11</v>
      </c>
      <c r="Y943" s="22">
        <v>0</v>
      </c>
      <c r="Z943" s="22">
        <v>0</v>
      </c>
      <c r="AA943" s="22" t="s">
        <v>11</v>
      </c>
      <c r="AB943" s="22">
        <v>0</v>
      </c>
      <c r="AC943" s="22" t="s">
        <v>11</v>
      </c>
      <c r="AD943" s="22" t="e">
        <v>#N/A</v>
      </c>
      <c r="AE943" s="22" t="e">
        <v>#N/A</v>
      </c>
      <c r="AF943" s="22" t="e">
        <v>#N/A</v>
      </c>
      <c r="AG943" s="22" t="e">
        <v>#N/A</v>
      </c>
    </row>
    <row r="944" spans="1:33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2" t="s">
        <v>7762</v>
      </c>
      <c r="R944" s="22" t="s">
        <v>7762</v>
      </c>
      <c r="S944" s="22">
        <v>0</v>
      </c>
      <c r="T944" s="22">
        <v>0</v>
      </c>
      <c r="U944" s="22" t="s">
        <v>11</v>
      </c>
      <c r="V944" s="22" t="s">
        <v>11</v>
      </c>
      <c r="W944" s="22" t="s">
        <v>11</v>
      </c>
      <c r="X944" s="22" t="s">
        <v>11</v>
      </c>
      <c r="Y944" s="22">
        <v>0</v>
      </c>
      <c r="Z944" s="22">
        <v>0</v>
      </c>
      <c r="AA944" s="22" t="s">
        <v>11</v>
      </c>
      <c r="AB944" s="22">
        <v>0</v>
      </c>
      <c r="AC944" s="22" t="s">
        <v>11</v>
      </c>
      <c r="AD944" s="22" t="e">
        <v>#N/A</v>
      </c>
      <c r="AE944" s="22" t="e">
        <v>#N/A</v>
      </c>
      <c r="AF944" s="22" t="e">
        <v>#N/A</v>
      </c>
      <c r="AG944" s="22" t="e">
        <v>#N/A</v>
      </c>
    </row>
    <row r="945" spans="1:33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2" t="s">
        <v>7762</v>
      </c>
      <c r="R945" s="22" t="s">
        <v>7762</v>
      </c>
      <c r="S945" s="22">
        <v>0</v>
      </c>
      <c r="T945" s="22">
        <v>0</v>
      </c>
      <c r="U945" s="22" t="s">
        <v>11</v>
      </c>
      <c r="V945" s="22" t="s">
        <v>11</v>
      </c>
      <c r="W945" s="22" t="s">
        <v>11</v>
      </c>
      <c r="X945" s="22" t="s">
        <v>11</v>
      </c>
      <c r="Y945" s="22">
        <v>0</v>
      </c>
      <c r="Z945" s="22">
        <v>0</v>
      </c>
      <c r="AA945" s="22" t="s">
        <v>11</v>
      </c>
      <c r="AB945" s="22">
        <v>0</v>
      </c>
      <c r="AC945" s="22" t="s">
        <v>11</v>
      </c>
      <c r="AD945" s="22" t="e">
        <v>#N/A</v>
      </c>
      <c r="AE945" s="22" t="e">
        <v>#N/A</v>
      </c>
      <c r="AF945" s="22" t="e">
        <v>#N/A</v>
      </c>
      <c r="AG945" s="22" t="e">
        <v>#N/A</v>
      </c>
    </row>
    <row r="946" spans="1:33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2" t="s">
        <v>7762</v>
      </c>
      <c r="R946" s="22" t="s">
        <v>7762</v>
      </c>
      <c r="S946" s="22">
        <v>0</v>
      </c>
      <c r="T946" s="22">
        <v>0</v>
      </c>
      <c r="U946" s="22" t="s">
        <v>11</v>
      </c>
      <c r="V946" s="22" t="s">
        <v>11</v>
      </c>
      <c r="W946" s="22" t="s">
        <v>11</v>
      </c>
      <c r="X946" s="22" t="s">
        <v>11</v>
      </c>
      <c r="Y946" s="22">
        <v>0</v>
      </c>
      <c r="Z946" s="22">
        <v>0</v>
      </c>
      <c r="AA946" s="22" t="s">
        <v>11</v>
      </c>
      <c r="AB946" s="22">
        <v>0</v>
      </c>
      <c r="AC946" s="22" t="s">
        <v>11</v>
      </c>
      <c r="AD946" s="22" t="e">
        <v>#N/A</v>
      </c>
      <c r="AE946" s="22" t="e">
        <v>#N/A</v>
      </c>
      <c r="AF946" s="22" t="e">
        <v>#N/A</v>
      </c>
      <c r="AG946" s="22" t="e">
        <v>#N/A</v>
      </c>
    </row>
    <row r="947" spans="1:33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2" t="s">
        <v>7762</v>
      </c>
      <c r="R947" s="22" t="s">
        <v>7762</v>
      </c>
      <c r="S947" s="22">
        <v>0</v>
      </c>
      <c r="T947" s="22">
        <v>0</v>
      </c>
      <c r="U947" s="22" t="s">
        <v>11</v>
      </c>
      <c r="V947" s="22" t="s">
        <v>11</v>
      </c>
      <c r="W947" s="22" t="s">
        <v>11</v>
      </c>
      <c r="X947" s="22" t="s">
        <v>11</v>
      </c>
      <c r="Y947" s="22">
        <v>0</v>
      </c>
      <c r="Z947" s="22">
        <v>0</v>
      </c>
      <c r="AA947" s="22" t="s">
        <v>11</v>
      </c>
      <c r="AB947" s="22">
        <v>0</v>
      </c>
      <c r="AC947" s="22" t="s">
        <v>11</v>
      </c>
      <c r="AD947" s="22" t="e">
        <v>#N/A</v>
      </c>
      <c r="AE947" s="22" t="e">
        <v>#N/A</v>
      </c>
      <c r="AF947" s="22" t="e">
        <v>#N/A</v>
      </c>
      <c r="AG947" s="22" t="e">
        <v>#N/A</v>
      </c>
    </row>
    <row r="948" spans="1:33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2" t="s">
        <v>7762</v>
      </c>
      <c r="R948" s="22" t="s">
        <v>7762</v>
      </c>
      <c r="S948" s="22">
        <v>0</v>
      </c>
      <c r="T948" s="22">
        <v>0</v>
      </c>
      <c r="U948" s="22" t="s">
        <v>11</v>
      </c>
      <c r="V948" s="22" t="s">
        <v>11</v>
      </c>
      <c r="W948" s="22" t="s">
        <v>11</v>
      </c>
      <c r="X948" s="22" t="s">
        <v>11</v>
      </c>
      <c r="Y948" s="22">
        <v>0</v>
      </c>
      <c r="Z948" s="22">
        <v>0</v>
      </c>
      <c r="AA948" s="22" t="s">
        <v>11</v>
      </c>
      <c r="AB948" s="22">
        <v>0</v>
      </c>
      <c r="AC948" s="22" t="s">
        <v>11</v>
      </c>
      <c r="AD948" s="22" t="e">
        <v>#N/A</v>
      </c>
      <c r="AE948" s="22" t="e">
        <v>#N/A</v>
      </c>
      <c r="AF948" s="22" t="e">
        <v>#N/A</v>
      </c>
      <c r="AG948" s="22" t="e">
        <v>#N/A</v>
      </c>
    </row>
    <row r="949" spans="1:33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2" t="s">
        <v>7762</v>
      </c>
      <c r="R949" s="22" t="s">
        <v>7762</v>
      </c>
      <c r="S949" s="22">
        <v>0</v>
      </c>
      <c r="T949" s="22">
        <v>0</v>
      </c>
      <c r="U949" s="22" t="s">
        <v>11</v>
      </c>
      <c r="V949" s="22" t="s">
        <v>11</v>
      </c>
      <c r="W949" s="22" t="s">
        <v>11</v>
      </c>
      <c r="X949" s="22" t="s">
        <v>11</v>
      </c>
      <c r="Y949" s="22">
        <v>0</v>
      </c>
      <c r="Z949" s="22">
        <v>0</v>
      </c>
      <c r="AA949" s="22" t="s">
        <v>11</v>
      </c>
      <c r="AB949" s="22">
        <v>0</v>
      </c>
      <c r="AC949" s="22" t="s">
        <v>11</v>
      </c>
      <c r="AD949" s="22" t="e">
        <v>#N/A</v>
      </c>
      <c r="AE949" s="22" t="e">
        <v>#N/A</v>
      </c>
      <c r="AF949" s="22" t="e">
        <v>#N/A</v>
      </c>
      <c r="AG949" s="22" t="e">
        <v>#N/A</v>
      </c>
    </row>
    <row r="950" spans="1:33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2" t="s">
        <v>7762</v>
      </c>
      <c r="R950" s="22" t="s">
        <v>7762</v>
      </c>
      <c r="S950" s="22">
        <v>0</v>
      </c>
      <c r="T950" s="22">
        <v>0</v>
      </c>
      <c r="U950" s="22" t="s">
        <v>11</v>
      </c>
      <c r="V950" s="22" t="s">
        <v>11</v>
      </c>
      <c r="W950" s="22" t="s">
        <v>11</v>
      </c>
      <c r="X950" s="22" t="s">
        <v>11</v>
      </c>
      <c r="Y950" s="22">
        <v>0</v>
      </c>
      <c r="Z950" s="22">
        <v>0</v>
      </c>
      <c r="AA950" s="22" t="s">
        <v>11</v>
      </c>
      <c r="AB950" s="22">
        <v>0</v>
      </c>
      <c r="AC950" s="22" t="s">
        <v>11</v>
      </c>
      <c r="AD950" s="22" t="e">
        <v>#N/A</v>
      </c>
      <c r="AE950" s="22" t="e">
        <v>#N/A</v>
      </c>
      <c r="AF950" s="22" t="e">
        <v>#N/A</v>
      </c>
      <c r="AG950" s="22" t="e">
        <v>#N/A</v>
      </c>
    </row>
    <row r="951" spans="1:33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2" t="s">
        <v>7762</v>
      </c>
      <c r="R951" s="22" t="s">
        <v>7762</v>
      </c>
      <c r="S951" s="22">
        <v>0</v>
      </c>
      <c r="T951" s="22">
        <v>0</v>
      </c>
      <c r="U951" s="22" t="s">
        <v>11</v>
      </c>
      <c r="V951" s="22" t="s">
        <v>11</v>
      </c>
      <c r="W951" s="22" t="s">
        <v>11</v>
      </c>
      <c r="X951" s="22" t="s">
        <v>11</v>
      </c>
      <c r="Y951" s="22">
        <v>0</v>
      </c>
      <c r="Z951" s="22">
        <v>0</v>
      </c>
      <c r="AA951" s="22" t="s">
        <v>11</v>
      </c>
      <c r="AB951" s="22">
        <v>0</v>
      </c>
      <c r="AC951" s="22" t="s">
        <v>11</v>
      </c>
      <c r="AD951" s="22" t="e">
        <v>#N/A</v>
      </c>
      <c r="AE951" s="22" t="e">
        <v>#N/A</v>
      </c>
      <c r="AF951" s="22" t="e">
        <v>#N/A</v>
      </c>
      <c r="AG951" s="22" t="e">
        <v>#N/A</v>
      </c>
    </row>
    <row r="952" spans="1:33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2" t="s">
        <v>7762</v>
      </c>
      <c r="R952" s="22" t="s">
        <v>7762</v>
      </c>
      <c r="S952" s="22">
        <v>0</v>
      </c>
      <c r="T952" s="22">
        <v>0</v>
      </c>
      <c r="U952" s="22" t="s">
        <v>11</v>
      </c>
      <c r="V952" s="22" t="s">
        <v>11</v>
      </c>
      <c r="W952" s="22" t="s">
        <v>11</v>
      </c>
      <c r="X952" s="22" t="s">
        <v>11</v>
      </c>
      <c r="Y952" s="22">
        <v>0</v>
      </c>
      <c r="Z952" s="22">
        <v>0</v>
      </c>
      <c r="AA952" s="22" t="s">
        <v>11</v>
      </c>
      <c r="AB952" s="22">
        <v>0</v>
      </c>
      <c r="AC952" s="22" t="s">
        <v>11</v>
      </c>
      <c r="AD952" s="22" t="e">
        <v>#N/A</v>
      </c>
      <c r="AE952" s="22" t="e">
        <v>#N/A</v>
      </c>
      <c r="AF952" s="22" t="e">
        <v>#N/A</v>
      </c>
      <c r="AG952" s="22" t="e">
        <v>#N/A</v>
      </c>
    </row>
    <row r="953" spans="1:3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2" t="s">
        <v>7762</v>
      </c>
      <c r="R953" s="22" t="s">
        <v>7762</v>
      </c>
      <c r="S953" s="22">
        <v>0</v>
      </c>
      <c r="T953" s="22">
        <v>0</v>
      </c>
      <c r="U953" s="22" t="s">
        <v>11</v>
      </c>
      <c r="V953" s="22" t="s">
        <v>11</v>
      </c>
      <c r="W953" s="22" t="s">
        <v>11</v>
      </c>
      <c r="X953" s="22" t="s">
        <v>11</v>
      </c>
      <c r="Y953" s="22">
        <v>0</v>
      </c>
      <c r="Z953" s="22">
        <v>0</v>
      </c>
      <c r="AA953" s="22" t="s">
        <v>11</v>
      </c>
      <c r="AB953" s="22">
        <v>0</v>
      </c>
      <c r="AC953" s="22" t="s">
        <v>11</v>
      </c>
      <c r="AD953" s="22" t="e">
        <v>#N/A</v>
      </c>
      <c r="AE953" s="22" t="e">
        <v>#N/A</v>
      </c>
      <c r="AF953" s="22" t="e">
        <v>#N/A</v>
      </c>
      <c r="AG953" s="22" t="e">
        <v>#N/A</v>
      </c>
    </row>
    <row r="954" spans="1:33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2" t="s">
        <v>7762</v>
      </c>
      <c r="R954" s="22" t="s">
        <v>7762</v>
      </c>
      <c r="S954" s="22">
        <v>0</v>
      </c>
      <c r="T954" s="22">
        <v>0</v>
      </c>
      <c r="U954" s="22" t="s">
        <v>11</v>
      </c>
      <c r="V954" s="22" t="s">
        <v>11</v>
      </c>
      <c r="W954" s="22" t="s">
        <v>11</v>
      </c>
      <c r="X954" s="22" t="s">
        <v>11</v>
      </c>
      <c r="Y954" s="22">
        <v>0</v>
      </c>
      <c r="Z954" s="22">
        <v>0</v>
      </c>
      <c r="AA954" s="22" t="s">
        <v>11</v>
      </c>
      <c r="AB954" s="22">
        <v>0</v>
      </c>
      <c r="AC954" s="22" t="s">
        <v>11</v>
      </c>
      <c r="AD954" s="22" t="e">
        <v>#N/A</v>
      </c>
      <c r="AE954" s="22" t="e">
        <v>#N/A</v>
      </c>
      <c r="AF954" s="22" t="e">
        <v>#N/A</v>
      </c>
      <c r="AG954" s="22" t="e">
        <v>#N/A</v>
      </c>
    </row>
    <row r="955" spans="1:33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2" t="s">
        <v>7762</v>
      </c>
      <c r="R955" s="22" t="s">
        <v>7762</v>
      </c>
      <c r="S955" s="22">
        <v>0</v>
      </c>
      <c r="T955" s="22">
        <v>0</v>
      </c>
      <c r="U955" s="22" t="s">
        <v>11</v>
      </c>
      <c r="V955" s="22" t="s">
        <v>11</v>
      </c>
      <c r="W955" s="22" t="s">
        <v>11</v>
      </c>
      <c r="X955" s="22" t="s">
        <v>11</v>
      </c>
      <c r="Y955" s="22">
        <v>0</v>
      </c>
      <c r="Z955" s="22">
        <v>0</v>
      </c>
      <c r="AA955" s="22" t="s">
        <v>11</v>
      </c>
      <c r="AB955" s="22">
        <v>0</v>
      </c>
      <c r="AC955" s="22" t="s">
        <v>11</v>
      </c>
      <c r="AD955" s="22" t="e">
        <v>#N/A</v>
      </c>
      <c r="AE955" s="22" t="e">
        <v>#N/A</v>
      </c>
      <c r="AF955" s="22" t="e">
        <v>#N/A</v>
      </c>
      <c r="AG955" s="22" t="e">
        <v>#N/A</v>
      </c>
    </row>
    <row r="956" spans="1:33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2" t="s">
        <v>7762</v>
      </c>
      <c r="R956" s="22" t="s">
        <v>7762</v>
      </c>
      <c r="S956" s="22">
        <v>0</v>
      </c>
      <c r="T956" s="22">
        <v>0</v>
      </c>
      <c r="U956" s="22" t="s">
        <v>11</v>
      </c>
      <c r="V956" s="22" t="s">
        <v>11</v>
      </c>
      <c r="W956" s="22" t="s">
        <v>11</v>
      </c>
      <c r="X956" s="22" t="s">
        <v>11</v>
      </c>
      <c r="Y956" s="22">
        <v>0</v>
      </c>
      <c r="Z956" s="22">
        <v>0</v>
      </c>
      <c r="AA956" s="22" t="s">
        <v>11</v>
      </c>
      <c r="AB956" s="22">
        <v>0</v>
      </c>
      <c r="AC956" s="22" t="s">
        <v>11</v>
      </c>
      <c r="AD956" s="22" t="e">
        <v>#N/A</v>
      </c>
      <c r="AE956" s="22" t="e">
        <v>#N/A</v>
      </c>
      <c r="AF956" s="22" t="e">
        <v>#N/A</v>
      </c>
      <c r="AG956" s="22" t="e">
        <v>#N/A</v>
      </c>
    </row>
    <row r="957" spans="1:33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2" t="s">
        <v>7762</v>
      </c>
      <c r="R957" s="22" t="s">
        <v>7762</v>
      </c>
      <c r="S957" s="22">
        <v>0</v>
      </c>
      <c r="T957" s="22">
        <v>0</v>
      </c>
      <c r="U957" s="22" t="s">
        <v>11</v>
      </c>
      <c r="V957" s="22" t="s">
        <v>11</v>
      </c>
      <c r="W957" s="22" t="s">
        <v>11</v>
      </c>
      <c r="X957" s="22" t="s">
        <v>11</v>
      </c>
      <c r="Y957" s="22">
        <v>0</v>
      </c>
      <c r="Z957" s="22">
        <v>0</v>
      </c>
      <c r="AA957" s="22" t="s">
        <v>11</v>
      </c>
      <c r="AB957" s="22">
        <v>0</v>
      </c>
      <c r="AC957" s="22" t="s">
        <v>11</v>
      </c>
      <c r="AD957" s="22" t="e">
        <v>#N/A</v>
      </c>
      <c r="AE957" s="22" t="e">
        <v>#N/A</v>
      </c>
      <c r="AF957" s="22" t="e">
        <v>#N/A</v>
      </c>
      <c r="AG957" s="22" t="e">
        <v>#N/A</v>
      </c>
    </row>
    <row r="958" spans="1:33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2" t="s">
        <v>7762</v>
      </c>
      <c r="R958" s="22" t="s">
        <v>7762</v>
      </c>
      <c r="S958" s="22">
        <v>0</v>
      </c>
      <c r="T958" s="22">
        <v>0</v>
      </c>
      <c r="U958" s="22" t="s">
        <v>11</v>
      </c>
      <c r="V958" s="22" t="s">
        <v>11</v>
      </c>
      <c r="W958" s="22" t="s">
        <v>11</v>
      </c>
      <c r="X958" s="22" t="s">
        <v>11</v>
      </c>
      <c r="Y958" s="22">
        <v>0</v>
      </c>
      <c r="Z958" s="22">
        <v>0</v>
      </c>
      <c r="AA958" s="22" t="s">
        <v>11</v>
      </c>
      <c r="AB958" s="22">
        <v>0</v>
      </c>
      <c r="AC958" s="22" t="s">
        <v>11</v>
      </c>
      <c r="AD958" s="22" t="e">
        <v>#N/A</v>
      </c>
      <c r="AE958" s="22" t="e">
        <v>#N/A</v>
      </c>
      <c r="AF958" s="22" t="e">
        <v>#N/A</v>
      </c>
      <c r="AG958" s="22" t="e">
        <v>#N/A</v>
      </c>
    </row>
    <row r="959" spans="1:33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2" t="s">
        <v>7762</v>
      </c>
      <c r="R959" s="22" t="s">
        <v>7762</v>
      </c>
      <c r="S959" s="22">
        <v>0</v>
      </c>
      <c r="T959" s="22">
        <v>0</v>
      </c>
      <c r="U959" s="22" t="s">
        <v>11</v>
      </c>
      <c r="V959" s="22" t="s">
        <v>11</v>
      </c>
      <c r="W959" s="22" t="s">
        <v>11</v>
      </c>
      <c r="X959" s="22" t="s">
        <v>11</v>
      </c>
      <c r="Y959" s="22">
        <v>0</v>
      </c>
      <c r="Z959" s="22">
        <v>0</v>
      </c>
      <c r="AA959" s="22" t="s">
        <v>11</v>
      </c>
      <c r="AB959" s="22">
        <v>0</v>
      </c>
      <c r="AC959" s="22" t="s">
        <v>11</v>
      </c>
      <c r="AD959" s="22" t="e">
        <v>#N/A</v>
      </c>
      <c r="AE959" s="22" t="e">
        <v>#N/A</v>
      </c>
      <c r="AF959" s="22" t="e">
        <v>#N/A</v>
      </c>
      <c r="AG959" s="22" t="e">
        <v>#N/A</v>
      </c>
    </row>
    <row r="960" spans="1:33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2" t="s">
        <v>7762</v>
      </c>
      <c r="R960" s="22" t="s">
        <v>7762</v>
      </c>
      <c r="S960" s="22">
        <v>0</v>
      </c>
      <c r="T960" s="22">
        <v>0</v>
      </c>
      <c r="U960" s="22" t="s">
        <v>11</v>
      </c>
      <c r="V960" s="22" t="s">
        <v>11</v>
      </c>
      <c r="W960" s="22" t="s">
        <v>11</v>
      </c>
      <c r="X960" s="22" t="s">
        <v>11</v>
      </c>
      <c r="Y960" s="22">
        <v>0</v>
      </c>
      <c r="Z960" s="22">
        <v>0</v>
      </c>
      <c r="AA960" s="22" t="s">
        <v>11</v>
      </c>
      <c r="AB960" s="22">
        <v>0</v>
      </c>
      <c r="AC960" s="22" t="s">
        <v>11</v>
      </c>
      <c r="AD960" s="22" t="e">
        <v>#N/A</v>
      </c>
      <c r="AE960" s="22" t="e">
        <v>#N/A</v>
      </c>
      <c r="AF960" s="22" t="e">
        <v>#N/A</v>
      </c>
      <c r="AG960" s="22" t="e">
        <v>#N/A</v>
      </c>
    </row>
    <row r="961" spans="1:33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2" t="s">
        <v>7762</v>
      </c>
      <c r="R961" s="22" t="s">
        <v>7762</v>
      </c>
      <c r="S961" s="22">
        <v>0</v>
      </c>
      <c r="T961" s="22">
        <v>0</v>
      </c>
      <c r="U961" s="22" t="s">
        <v>11</v>
      </c>
      <c r="V961" s="22" t="s">
        <v>11</v>
      </c>
      <c r="W961" s="22" t="s">
        <v>11</v>
      </c>
      <c r="X961" s="22" t="s">
        <v>11</v>
      </c>
      <c r="Y961" s="22">
        <v>0</v>
      </c>
      <c r="Z961" s="22">
        <v>0</v>
      </c>
      <c r="AA961" s="22" t="s">
        <v>11</v>
      </c>
      <c r="AB961" s="22">
        <v>0</v>
      </c>
      <c r="AC961" s="22" t="s">
        <v>11</v>
      </c>
      <c r="AD961" s="22" t="e">
        <v>#N/A</v>
      </c>
      <c r="AE961" s="22" t="e">
        <v>#N/A</v>
      </c>
      <c r="AF961" s="22" t="e">
        <v>#N/A</v>
      </c>
      <c r="AG961" s="22" t="e">
        <v>#N/A</v>
      </c>
    </row>
    <row r="962" spans="1:33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2" t="s">
        <v>7762</v>
      </c>
      <c r="R962" s="22" t="s">
        <v>7762</v>
      </c>
      <c r="S962" s="22">
        <v>0</v>
      </c>
      <c r="T962" s="22">
        <v>0</v>
      </c>
      <c r="U962" s="22" t="s">
        <v>11</v>
      </c>
      <c r="V962" s="22" t="s">
        <v>11</v>
      </c>
      <c r="W962" s="22" t="s">
        <v>11</v>
      </c>
      <c r="X962" s="22" t="s">
        <v>11</v>
      </c>
      <c r="Y962" s="22">
        <v>0</v>
      </c>
      <c r="Z962" s="22">
        <v>0</v>
      </c>
      <c r="AA962" s="22" t="s">
        <v>11</v>
      </c>
      <c r="AB962" s="22">
        <v>0</v>
      </c>
      <c r="AC962" s="22" t="s">
        <v>11</v>
      </c>
      <c r="AD962" s="22" t="e">
        <v>#N/A</v>
      </c>
      <c r="AE962" s="22" t="e">
        <v>#N/A</v>
      </c>
      <c r="AF962" s="22" t="e">
        <v>#N/A</v>
      </c>
      <c r="AG962" s="22" t="e">
        <v>#N/A</v>
      </c>
    </row>
    <row r="963" spans="1:3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2" t="s">
        <v>7762</v>
      </c>
      <c r="R963" s="22" t="s">
        <v>7762</v>
      </c>
      <c r="S963" s="22">
        <v>0</v>
      </c>
      <c r="T963" s="22">
        <v>0</v>
      </c>
      <c r="U963" s="22" t="s">
        <v>11</v>
      </c>
      <c r="V963" s="22" t="s">
        <v>11</v>
      </c>
      <c r="W963" s="22" t="s">
        <v>11</v>
      </c>
      <c r="X963" s="22" t="s">
        <v>11</v>
      </c>
      <c r="Y963" s="22">
        <v>0</v>
      </c>
      <c r="Z963" s="22">
        <v>0</v>
      </c>
      <c r="AA963" s="22" t="s">
        <v>11</v>
      </c>
      <c r="AB963" s="22">
        <v>0</v>
      </c>
      <c r="AC963" s="22" t="s">
        <v>11</v>
      </c>
      <c r="AD963" s="22" t="e">
        <v>#N/A</v>
      </c>
      <c r="AE963" s="22" t="e">
        <v>#N/A</v>
      </c>
      <c r="AF963" s="22" t="e">
        <v>#N/A</v>
      </c>
      <c r="AG963" s="22" t="e">
        <v>#N/A</v>
      </c>
    </row>
    <row r="964" spans="1:33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2" t="s">
        <v>7762</v>
      </c>
      <c r="R964" s="22" t="s">
        <v>7762</v>
      </c>
      <c r="S964" s="22">
        <v>0</v>
      </c>
      <c r="T964" s="22">
        <v>0</v>
      </c>
      <c r="U964" s="22" t="s">
        <v>11</v>
      </c>
      <c r="V964" s="22" t="s">
        <v>11</v>
      </c>
      <c r="W964" s="22" t="s">
        <v>11</v>
      </c>
      <c r="X964" s="22" t="s">
        <v>11</v>
      </c>
      <c r="Y964" s="22">
        <v>0</v>
      </c>
      <c r="Z964" s="22">
        <v>0</v>
      </c>
      <c r="AA964" s="22" t="s">
        <v>11</v>
      </c>
      <c r="AB964" s="22">
        <v>0</v>
      </c>
      <c r="AC964" s="22" t="s">
        <v>11</v>
      </c>
      <c r="AD964" s="22" t="e">
        <v>#N/A</v>
      </c>
      <c r="AE964" s="22" t="e">
        <v>#N/A</v>
      </c>
      <c r="AF964" s="22" t="e">
        <v>#N/A</v>
      </c>
      <c r="AG964" s="22" t="e">
        <v>#N/A</v>
      </c>
    </row>
    <row r="965" spans="1:33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2" t="s">
        <v>7762</v>
      </c>
      <c r="R965" s="22" t="s">
        <v>7762</v>
      </c>
      <c r="S965" s="22">
        <v>0</v>
      </c>
      <c r="T965" s="22">
        <v>0</v>
      </c>
      <c r="U965" s="22" t="s">
        <v>11</v>
      </c>
      <c r="V965" s="22" t="s">
        <v>11</v>
      </c>
      <c r="W965" s="22" t="s">
        <v>11</v>
      </c>
      <c r="X965" s="22" t="s">
        <v>11</v>
      </c>
      <c r="Y965" s="22">
        <v>0</v>
      </c>
      <c r="Z965" s="22">
        <v>0</v>
      </c>
      <c r="AA965" s="22" t="s">
        <v>11</v>
      </c>
      <c r="AB965" s="22">
        <v>0</v>
      </c>
      <c r="AC965" s="22" t="s">
        <v>11</v>
      </c>
      <c r="AD965" s="22" t="e">
        <v>#N/A</v>
      </c>
      <c r="AE965" s="22" t="e">
        <v>#N/A</v>
      </c>
      <c r="AF965" s="22" t="e">
        <v>#N/A</v>
      </c>
      <c r="AG965" s="22" t="e">
        <v>#N/A</v>
      </c>
    </row>
    <row r="966" spans="1:33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2" t="s">
        <v>7762</v>
      </c>
      <c r="R966" s="22" t="s">
        <v>7762</v>
      </c>
      <c r="S966" s="22">
        <v>0</v>
      </c>
      <c r="T966" s="22">
        <v>0</v>
      </c>
      <c r="U966" s="22" t="s">
        <v>11</v>
      </c>
      <c r="V966" s="22" t="s">
        <v>11</v>
      </c>
      <c r="W966" s="22" t="s">
        <v>11</v>
      </c>
      <c r="X966" s="22" t="s">
        <v>11</v>
      </c>
      <c r="Y966" s="22">
        <v>0</v>
      </c>
      <c r="Z966" s="22">
        <v>0</v>
      </c>
      <c r="AA966" s="22" t="s">
        <v>11</v>
      </c>
      <c r="AB966" s="22">
        <v>0</v>
      </c>
      <c r="AC966" s="22" t="s">
        <v>11</v>
      </c>
      <c r="AD966" s="22" t="e">
        <v>#N/A</v>
      </c>
      <c r="AE966" s="22" t="e">
        <v>#N/A</v>
      </c>
      <c r="AF966" s="22" t="e">
        <v>#N/A</v>
      </c>
      <c r="AG966" s="22" t="e">
        <v>#N/A</v>
      </c>
    </row>
    <row r="967" spans="1:33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2" t="s">
        <v>7762</v>
      </c>
      <c r="R967" s="22" t="s">
        <v>7762</v>
      </c>
      <c r="S967" s="22">
        <v>0</v>
      </c>
      <c r="T967" s="22">
        <v>0</v>
      </c>
      <c r="U967" s="22" t="s">
        <v>11</v>
      </c>
      <c r="V967" s="22" t="s">
        <v>11</v>
      </c>
      <c r="W967" s="22" t="s">
        <v>11</v>
      </c>
      <c r="X967" s="22" t="s">
        <v>11</v>
      </c>
      <c r="Y967" s="22">
        <v>0</v>
      </c>
      <c r="Z967" s="22">
        <v>0</v>
      </c>
      <c r="AA967" s="22" t="s">
        <v>11</v>
      </c>
      <c r="AB967" s="22">
        <v>0</v>
      </c>
      <c r="AC967" s="22" t="s">
        <v>11</v>
      </c>
      <c r="AD967" s="22" t="e">
        <v>#N/A</v>
      </c>
      <c r="AE967" s="22" t="e">
        <v>#N/A</v>
      </c>
      <c r="AF967" s="22" t="e">
        <v>#N/A</v>
      </c>
      <c r="AG967" s="22" t="e">
        <v>#N/A</v>
      </c>
    </row>
    <row r="968" spans="1:33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2" t="s">
        <v>7762</v>
      </c>
      <c r="R968" s="22" t="s">
        <v>7762</v>
      </c>
      <c r="S968" s="22">
        <v>0</v>
      </c>
      <c r="T968" s="22">
        <v>0</v>
      </c>
      <c r="U968" s="22" t="s">
        <v>11</v>
      </c>
      <c r="V968" s="22" t="s">
        <v>11</v>
      </c>
      <c r="W968" s="22" t="s">
        <v>11</v>
      </c>
      <c r="X968" s="22" t="s">
        <v>11</v>
      </c>
      <c r="Y968" s="22">
        <v>0</v>
      </c>
      <c r="Z968" s="22">
        <v>0</v>
      </c>
      <c r="AA968" s="22" t="s">
        <v>11</v>
      </c>
      <c r="AB968" s="22">
        <v>0</v>
      </c>
      <c r="AC968" s="22" t="s">
        <v>11</v>
      </c>
      <c r="AD968" s="22" t="e">
        <v>#N/A</v>
      </c>
      <c r="AE968" s="22" t="e">
        <v>#N/A</v>
      </c>
      <c r="AF968" s="22" t="e">
        <v>#N/A</v>
      </c>
      <c r="AG968" s="22" t="e">
        <v>#N/A</v>
      </c>
    </row>
    <row r="969" spans="1:33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2" t="s">
        <v>7762</v>
      </c>
      <c r="R969" s="22" t="s">
        <v>7762</v>
      </c>
      <c r="S969" s="22">
        <v>0</v>
      </c>
      <c r="T969" s="22">
        <v>0</v>
      </c>
      <c r="U969" s="22" t="s">
        <v>11</v>
      </c>
      <c r="V969" s="22" t="s">
        <v>11</v>
      </c>
      <c r="W969" s="22" t="s">
        <v>11</v>
      </c>
      <c r="X969" s="22" t="s">
        <v>11</v>
      </c>
      <c r="Y969" s="22">
        <v>0</v>
      </c>
      <c r="Z969" s="22">
        <v>0</v>
      </c>
      <c r="AA969" s="22" t="s">
        <v>11</v>
      </c>
      <c r="AB969" s="22">
        <v>0</v>
      </c>
      <c r="AC969" s="22" t="s">
        <v>11</v>
      </c>
      <c r="AD969" s="22" t="e">
        <v>#N/A</v>
      </c>
      <c r="AE969" s="22" t="e">
        <v>#N/A</v>
      </c>
      <c r="AF969" s="22" t="e">
        <v>#N/A</v>
      </c>
      <c r="AG969" s="22" t="e">
        <v>#N/A</v>
      </c>
    </row>
    <row r="970" spans="1:33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2" t="s">
        <v>7762</v>
      </c>
      <c r="R970" s="22" t="s">
        <v>7762</v>
      </c>
      <c r="S970" s="22">
        <v>0</v>
      </c>
      <c r="T970" s="22">
        <v>0</v>
      </c>
      <c r="U970" s="22" t="s">
        <v>11</v>
      </c>
      <c r="V970" s="22" t="s">
        <v>11</v>
      </c>
      <c r="W970" s="22" t="s">
        <v>11</v>
      </c>
      <c r="X970" s="22" t="s">
        <v>11</v>
      </c>
      <c r="Y970" s="22">
        <v>0</v>
      </c>
      <c r="Z970" s="22">
        <v>0</v>
      </c>
      <c r="AA970" s="22" t="s">
        <v>11</v>
      </c>
      <c r="AB970" s="22">
        <v>0</v>
      </c>
      <c r="AC970" s="22" t="s">
        <v>11</v>
      </c>
      <c r="AD970" s="22" t="e">
        <v>#N/A</v>
      </c>
      <c r="AE970" s="22" t="e">
        <v>#N/A</v>
      </c>
      <c r="AF970" s="22" t="e">
        <v>#N/A</v>
      </c>
      <c r="AG970" s="22" t="e">
        <v>#N/A</v>
      </c>
    </row>
    <row r="971" spans="1:33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2" t="s">
        <v>7762</v>
      </c>
      <c r="R971" s="22" t="s">
        <v>7762</v>
      </c>
      <c r="S971" s="22">
        <v>0</v>
      </c>
      <c r="T971" s="22">
        <v>0</v>
      </c>
      <c r="U971" s="22" t="s">
        <v>11</v>
      </c>
      <c r="V971" s="22" t="s">
        <v>11</v>
      </c>
      <c r="W971" s="22" t="s">
        <v>11</v>
      </c>
      <c r="X971" s="22" t="s">
        <v>11</v>
      </c>
      <c r="Y971" s="22">
        <v>0</v>
      </c>
      <c r="Z971" s="22">
        <v>0</v>
      </c>
      <c r="AA971" s="22" t="s">
        <v>11</v>
      </c>
      <c r="AB971" s="22">
        <v>0</v>
      </c>
      <c r="AC971" s="22" t="s">
        <v>11</v>
      </c>
      <c r="AD971" s="22" t="e">
        <v>#N/A</v>
      </c>
      <c r="AE971" s="22" t="e">
        <v>#N/A</v>
      </c>
      <c r="AF971" s="22" t="e">
        <v>#N/A</v>
      </c>
      <c r="AG971" s="22" t="e">
        <v>#N/A</v>
      </c>
    </row>
    <row r="972" spans="1:33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2" t="s">
        <v>7762</v>
      </c>
      <c r="R972" s="22" t="s">
        <v>7762</v>
      </c>
      <c r="S972" s="22">
        <v>0</v>
      </c>
      <c r="T972" s="22">
        <v>0</v>
      </c>
      <c r="U972" s="22" t="s">
        <v>11</v>
      </c>
      <c r="V972" s="22" t="s">
        <v>11</v>
      </c>
      <c r="W972" s="22" t="s">
        <v>11</v>
      </c>
      <c r="X972" s="22" t="s">
        <v>11</v>
      </c>
      <c r="Y972" s="22">
        <v>0</v>
      </c>
      <c r="Z972" s="22">
        <v>0</v>
      </c>
      <c r="AA972" s="22" t="s">
        <v>11</v>
      </c>
      <c r="AB972" s="22">
        <v>0</v>
      </c>
      <c r="AC972" s="22" t="s">
        <v>11</v>
      </c>
      <c r="AD972" s="22" t="e">
        <v>#N/A</v>
      </c>
      <c r="AE972" s="22" t="e">
        <v>#N/A</v>
      </c>
      <c r="AF972" s="22" t="e">
        <v>#N/A</v>
      </c>
      <c r="AG972" s="22" t="e">
        <v>#N/A</v>
      </c>
    </row>
    <row r="973" spans="1:3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2" t="s">
        <v>7762</v>
      </c>
      <c r="R973" s="22" t="s">
        <v>7762</v>
      </c>
      <c r="S973" s="22">
        <v>0</v>
      </c>
      <c r="T973" s="22">
        <v>0</v>
      </c>
      <c r="U973" s="22" t="s">
        <v>11</v>
      </c>
      <c r="V973" s="22" t="s">
        <v>11</v>
      </c>
      <c r="W973" s="22" t="s">
        <v>11</v>
      </c>
      <c r="X973" s="22" t="s">
        <v>11</v>
      </c>
      <c r="Y973" s="22">
        <v>0</v>
      </c>
      <c r="Z973" s="22">
        <v>0</v>
      </c>
      <c r="AA973" s="22" t="s">
        <v>11</v>
      </c>
      <c r="AB973" s="22">
        <v>0</v>
      </c>
      <c r="AC973" s="22" t="s">
        <v>11</v>
      </c>
      <c r="AD973" s="22" t="e">
        <v>#N/A</v>
      </c>
      <c r="AE973" s="22" t="e">
        <v>#N/A</v>
      </c>
      <c r="AF973" s="22" t="e">
        <v>#N/A</v>
      </c>
      <c r="AG973" s="22" t="e">
        <v>#N/A</v>
      </c>
    </row>
    <row r="974" spans="1:33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2" t="s">
        <v>7762</v>
      </c>
      <c r="R974" s="22" t="s">
        <v>7762</v>
      </c>
      <c r="S974" s="22">
        <v>0</v>
      </c>
      <c r="T974" s="22">
        <v>0</v>
      </c>
      <c r="U974" s="22" t="s">
        <v>11</v>
      </c>
      <c r="V974" s="22" t="s">
        <v>11</v>
      </c>
      <c r="W974" s="22" t="s">
        <v>11</v>
      </c>
      <c r="X974" s="22" t="s">
        <v>11</v>
      </c>
      <c r="Y974" s="22">
        <v>0</v>
      </c>
      <c r="Z974" s="22">
        <v>0</v>
      </c>
      <c r="AA974" s="22" t="s">
        <v>11</v>
      </c>
      <c r="AB974" s="22">
        <v>0</v>
      </c>
      <c r="AC974" s="22" t="s">
        <v>11</v>
      </c>
      <c r="AD974" s="22" t="e">
        <v>#N/A</v>
      </c>
      <c r="AE974" s="22" t="e">
        <v>#N/A</v>
      </c>
      <c r="AF974" s="22" t="e">
        <v>#N/A</v>
      </c>
      <c r="AG974" s="22" t="e">
        <v>#N/A</v>
      </c>
    </row>
    <row r="975" spans="1:33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2" t="s">
        <v>7762</v>
      </c>
      <c r="R975" s="22" t="s">
        <v>7762</v>
      </c>
      <c r="S975" s="22">
        <v>0</v>
      </c>
      <c r="T975" s="22">
        <v>0</v>
      </c>
      <c r="U975" s="22" t="s">
        <v>11</v>
      </c>
      <c r="V975" s="22" t="s">
        <v>11</v>
      </c>
      <c r="W975" s="22" t="s">
        <v>11</v>
      </c>
      <c r="X975" s="22" t="s">
        <v>11</v>
      </c>
      <c r="Y975" s="22">
        <v>0</v>
      </c>
      <c r="Z975" s="22">
        <v>0</v>
      </c>
      <c r="AA975" s="22" t="s">
        <v>11</v>
      </c>
      <c r="AB975" s="22">
        <v>0</v>
      </c>
      <c r="AC975" s="22" t="s">
        <v>11</v>
      </c>
      <c r="AD975" s="22" t="e">
        <v>#N/A</v>
      </c>
      <c r="AE975" s="22" t="e">
        <v>#N/A</v>
      </c>
      <c r="AF975" s="22" t="e">
        <v>#N/A</v>
      </c>
      <c r="AG975" s="22" t="e">
        <v>#N/A</v>
      </c>
    </row>
    <row r="976" spans="1:33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2" t="s">
        <v>7762</v>
      </c>
      <c r="R976" s="22" t="s">
        <v>7762</v>
      </c>
      <c r="S976" s="22">
        <v>0</v>
      </c>
      <c r="T976" s="22">
        <v>0</v>
      </c>
      <c r="U976" s="22" t="s">
        <v>11</v>
      </c>
      <c r="V976" s="22" t="s">
        <v>11</v>
      </c>
      <c r="W976" s="22" t="s">
        <v>11</v>
      </c>
      <c r="X976" s="22" t="s">
        <v>11</v>
      </c>
      <c r="Y976" s="22">
        <v>0</v>
      </c>
      <c r="Z976" s="22">
        <v>0</v>
      </c>
      <c r="AA976" s="22" t="s">
        <v>11</v>
      </c>
      <c r="AB976" s="22">
        <v>0</v>
      </c>
      <c r="AC976" s="22" t="s">
        <v>11</v>
      </c>
      <c r="AD976" s="22" t="e">
        <v>#N/A</v>
      </c>
      <c r="AE976" s="22" t="e">
        <v>#N/A</v>
      </c>
      <c r="AF976" s="22" t="e">
        <v>#N/A</v>
      </c>
      <c r="AG976" s="22" t="e">
        <v>#N/A</v>
      </c>
    </row>
    <row r="977" spans="1:33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2" t="s">
        <v>7762</v>
      </c>
      <c r="R977" s="22" t="s">
        <v>7762</v>
      </c>
      <c r="S977" s="22">
        <v>0</v>
      </c>
      <c r="T977" s="22">
        <v>0</v>
      </c>
      <c r="U977" s="22" t="s">
        <v>11</v>
      </c>
      <c r="V977" s="22" t="s">
        <v>11</v>
      </c>
      <c r="W977" s="22" t="s">
        <v>11</v>
      </c>
      <c r="X977" s="22" t="s">
        <v>11</v>
      </c>
      <c r="Y977" s="22">
        <v>0</v>
      </c>
      <c r="Z977" s="22">
        <v>0</v>
      </c>
      <c r="AA977" s="22" t="s">
        <v>11</v>
      </c>
      <c r="AB977" s="22">
        <v>0</v>
      </c>
      <c r="AC977" s="22" t="s">
        <v>11</v>
      </c>
      <c r="AD977" s="22" t="e">
        <v>#N/A</v>
      </c>
      <c r="AE977" s="22" t="e">
        <v>#N/A</v>
      </c>
      <c r="AF977" s="22" t="e">
        <v>#N/A</v>
      </c>
      <c r="AG977" s="22" t="e">
        <v>#N/A</v>
      </c>
    </row>
    <row r="978" spans="1:33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2" t="s">
        <v>7762</v>
      </c>
      <c r="R978" s="22" t="s">
        <v>7762</v>
      </c>
      <c r="S978" s="22">
        <v>0</v>
      </c>
      <c r="T978" s="22">
        <v>0</v>
      </c>
      <c r="U978" s="22" t="s">
        <v>11</v>
      </c>
      <c r="V978" s="22" t="s">
        <v>11</v>
      </c>
      <c r="W978" s="22" t="s">
        <v>11</v>
      </c>
      <c r="X978" s="22" t="s">
        <v>11</v>
      </c>
      <c r="Y978" s="22">
        <v>0</v>
      </c>
      <c r="Z978" s="22">
        <v>0</v>
      </c>
      <c r="AA978" s="22" t="s">
        <v>11</v>
      </c>
      <c r="AB978" s="22">
        <v>0</v>
      </c>
      <c r="AC978" s="22" t="s">
        <v>11</v>
      </c>
      <c r="AD978" s="22" t="e">
        <v>#N/A</v>
      </c>
      <c r="AE978" s="22" t="e">
        <v>#N/A</v>
      </c>
      <c r="AF978" s="22" t="e">
        <v>#N/A</v>
      </c>
      <c r="AG978" s="22" t="e">
        <v>#N/A</v>
      </c>
    </row>
    <row r="979" spans="1:33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2" t="s">
        <v>7762</v>
      </c>
      <c r="R979" s="22" t="s">
        <v>7762</v>
      </c>
      <c r="S979" s="22">
        <v>0</v>
      </c>
      <c r="T979" s="22">
        <v>0</v>
      </c>
      <c r="U979" s="22" t="s">
        <v>11</v>
      </c>
      <c r="V979" s="22" t="s">
        <v>11</v>
      </c>
      <c r="W979" s="22" t="s">
        <v>11</v>
      </c>
      <c r="X979" s="22" t="s">
        <v>11</v>
      </c>
      <c r="Y979" s="22">
        <v>0</v>
      </c>
      <c r="Z979" s="22">
        <v>0</v>
      </c>
      <c r="AA979" s="22" t="s">
        <v>11</v>
      </c>
      <c r="AB979" s="22">
        <v>0</v>
      </c>
      <c r="AC979" s="22" t="s">
        <v>11</v>
      </c>
      <c r="AD979" s="22" t="e">
        <v>#N/A</v>
      </c>
      <c r="AE979" s="22" t="e">
        <v>#N/A</v>
      </c>
      <c r="AF979" s="22" t="e">
        <v>#N/A</v>
      </c>
      <c r="AG979" s="22" t="e">
        <v>#N/A</v>
      </c>
    </row>
    <row r="980" spans="1:33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2" t="s">
        <v>7762</v>
      </c>
      <c r="R980" s="22" t="s">
        <v>7762</v>
      </c>
      <c r="S980" s="22">
        <v>0</v>
      </c>
      <c r="T980" s="22">
        <v>0</v>
      </c>
      <c r="U980" s="22" t="s">
        <v>11</v>
      </c>
      <c r="V980" s="22" t="s">
        <v>11</v>
      </c>
      <c r="W980" s="22" t="s">
        <v>11</v>
      </c>
      <c r="X980" s="22" t="s">
        <v>11</v>
      </c>
      <c r="Y980" s="22">
        <v>0</v>
      </c>
      <c r="Z980" s="22">
        <v>0</v>
      </c>
      <c r="AA980" s="22" t="s">
        <v>11</v>
      </c>
      <c r="AB980" s="22">
        <v>0</v>
      </c>
      <c r="AC980" s="22" t="s">
        <v>11</v>
      </c>
      <c r="AD980" s="22" t="e">
        <v>#N/A</v>
      </c>
      <c r="AE980" s="22" t="e">
        <v>#N/A</v>
      </c>
      <c r="AF980" s="22" t="e">
        <v>#N/A</v>
      </c>
      <c r="AG980" s="22" t="e">
        <v>#N/A</v>
      </c>
    </row>
    <row r="981" spans="1:33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2" t="s">
        <v>7762</v>
      </c>
      <c r="R981" s="22" t="s">
        <v>7762</v>
      </c>
      <c r="S981" s="22">
        <v>0</v>
      </c>
      <c r="T981" s="22">
        <v>0</v>
      </c>
      <c r="U981" s="22" t="s">
        <v>11</v>
      </c>
      <c r="V981" s="22" t="s">
        <v>11</v>
      </c>
      <c r="W981" s="22" t="s">
        <v>11</v>
      </c>
      <c r="X981" s="22" t="s">
        <v>11</v>
      </c>
      <c r="Y981" s="22">
        <v>0</v>
      </c>
      <c r="Z981" s="22">
        <v>0</v>
      </c>
      <c r="AA981" s="22" t="s">
        <v>11</v>
      </c>
      <c r="AB981" s="22">
        <v>0</v>
      </c>
      <c r="AC981" s="22" t="s">
        <v>11</v>
      </c>
      <c r="AD981" s="22" t="e">
        <v>#N/A</v>
      </c>
      <c r="AE981" s="22" t="e">
        <v>#N/A</v>
      </c>
      <c r="AF981" s="22" t="e">
        <v>#N/A</v>
      </c>
      <c r="AG981" s="22" t="e">
        <v>#N/A</v>
      </c>
    </row>
    <row r="982" spans="1:33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2" t="s">
        <v>7762</v>
      </c>
      <c r="R982" s="22" t="s">
        <v>7762</v>
      </c>
      <c r="S982" s="22">
        <v>0</v>
      </c>
      <c r="T982" s="22">
        <v>0</v>
      </c>
      <c r="U982" s="22" t="s">
        <v>11</v>
      </c>
      <c r="V982" s="22" t="s">
        <v>11</v>
      </c>
      <c r="W982" s="22" t="s">
        <v>11</v>
      </c>
      <c r="X982" s="22" t="s">
        <v>11</v>
      </c>
      <c r="Y982" s="22">
        <v>0</v>
      </c>
      <c r="Z982" s="22">
        <v>0</v>
      </c>
      <c r="AA982" s="22" t="s">
        <v>11</v>
      </c>
      <c r="AB982" s="22">
        <v>0</v>
      </c>
      <c r="AC982" s="22" t="s">
        <v>11</v>
      </c>
      <c r="AD982" s="22" t="e">
        <v>#N/A</v>
      </c>
      <c r="AE982" s="22" t="e">
        <v>#N/A</v>
      </c>
      <c r="AF982" s="22" t="e">
        <v>#N/A</v>
      </c>
      <c r="AG982" s="22" t="e">
        <v>#N/A</v>
      </c>
    </row>
    <row r="983" spans="1:3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2" t="s">
        <v>7762</v>
      </c>
      <c r="R983" s="22" t="s">
        <v>7762</v>
      </c>
      <c r="S983" s="22">
        <v>0</v>
      </c>
      <c r="T983" s="22">
        <v>0</v>
      </c>
      <c r="U983" s="22" t="s">
        <v>11</v>
      </c>
      <c r="V983" s="22" t="s">
        <v>11</v>
      </c>
      <c r="W983" s="22" t="s">
        <v>11</v>
      </c>
      <c r="X983" s="22" t="s">
        <v>11</v>
      </c>
      <c r="Y983" s="22">
        <v>0</v>
      </c>
      <c r="Z983" s="22">
        <v>0</v>
      </c>
      <c r="AA983" s="22" t="s">
        <v>11</v>
      </c>
      <c r="AB983" s="22">
        <v>0</v>
      </c>
      <c r="AC983" s="22" t="s">
        <v>11</v>
      </c>
      <c r="AD983" s="22" t="e">
        <v>#N/A</v>
      </c>
      <c r="AE983" s="22" t="e">
        <v>#N/A</v>
      </c>
      <c r="AF983" s="22" t="e">
        <v>#N/A</v>
      </c>
      <c r="AG983" s="22" t="e">
        <v>#N/A</v>
      </c>
    </row>
    <row r="984" spans="1:33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2" t="s">
        <v>7762</v>
      </c>
      <c r="R984" s="22" t="s">
        <v>7762</v>
      </c>
      <c r="S984" s="22">
        <v>0</v>
      </c>
      <c r="T984" s="22">
        <v>0</v>
      </c>
      <c r="U984" s="22" t="s">
        <v>11</v>
      </c>
      <c r="V984" s="22" t="s">
        <v>11</v>
      </c>
      <c r="W984" s="22" t="s">
        <v>11</v>
      </c>
      <c r="X984" s="22" t="s">
        <v>11</v>
      </c>
      <c r="Y984" s="22">
        <v>0</v>
      </c>
      <c r="Z984" s="22">
        <v>0</v>
      </c>
      <c r="AA984" s="22" t="s">
        <v>11</v>
      </c>
      <c r="AB984" s="22">
        <v>0</v>
      </c>
      <c r="AC984" s="22" t="s">
        <v>11</v>
      </c>
      <c r="AD984" s="22" t="e">
        <v>#N/A</v>
      </c>
      <c r="AE984" s="22" t="e">
        <v>#N/A</v>
      </c>
      <c r="AF984" s="22" t="e">
        <v>#N/A</v>
      </c>
      <c r="AG984" s="22" t="e">
        <v>#N/A</v>
      </c>
    </row>
    <row r="985" spans="1:33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2" t="s">
        <v>7762</v>
      </c>
      <c r="R985" s="22" t="s">
        <v>7762</v>
      </c>
      <c r="S985" s="22">
        <v>0</v>
      </c>
      <c r="T985" s="22">
        <v>0</v>
      </c>
      <c r="U985" s="22" t="s">
        <v>11</v>
      </c>
      <c r="V985" s="22" t="s">
        <v>11</v>
      </c>
      <c r="W985" s="22" t="s">
        <v>11</v>
      </c>
      <c r="X985" s="22" t="s">
        <v>11</v>
      </c>
      <c r="Y985" s="22">
        <v>0</v>
      </c>
      <c r="Z985" s="22">
        <v>0</v>
      </c>
      <c r="AA985" s="22" t="s">
        <v>11</v>
      </c>
      <c r="AB985" s="22">
        <v>0</v>
      </c>
      <c r="AC985" s="22" t="s">
        <v>11</v>
      </c>
      <c r="AD985" s="22" t="e">
        <v>#N/A</v>
      </c>
      <c r="AE985" s="22" t="e">
        <v>#N/A</v>
      </c>
      <c r="AF985" s="22" t="e">
        <v>#N/A</v>
      </c>
      <c r="AG985" s="22" t="e">
        <v>#N/A</v>
      </c>
    </row>
    <row r="986" spans="1:33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2" t="s">
        <v>7762</v>
      </c>
      <c r="R986" s="22" t="s">
        <v>7762</v>
      </c>
      <c r="S986" s="22">
        <v>0</v>
      </c>
      <c r="T986" s="22">
        <v>0</v>
      </c>
      <c r="U986" s="22" t="s">
        <v>11</v>
      </c>
      <c r="V986" s="22" t="s">
        <v>11</v>
      </c>
      <c r="W986" s="22" t="s">
        <v>11</v>
      </c>
      <c r="X986" s="22" t="s">
        <v>11</v>
      </c>
      <c r="Y986" s="22">
        <v>0</v>
      </c>
      <c r="Z986" s="22">
        <v>0</v>
      </c>
      <c r="AA986" s="22" t="s">
        <v>11</v>
      </c>
      <c r="AB986" s="22">
        <v>0</v>
      </c>
      <c r="AC986" s="22" t="s">
        <v>11</v>
      </c>
      <c r="AD986" s="22" t="e">
        <v>#N/A</v>
      </c>
      <c r="AE986" s="22" t="e">
        <v>#N/A</v>
      </c>
      <c r="AF986" s="22" t="e">
        <v>#N/A</v>
      </c>
      <c r="AG986" s="22" t="e">
        <v>#N/A</v>
      </c>
    </row>
    <row r="987" spans="1:33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2" t="s">
        <v>7762</v>
      </c>
      <c r="R987" s="22" t="s">
        <v>7762</v>
      </c>
      <c r="S987" s="22">
        <v>0</v>
      </c>
      <c r="T987" s="22">
        <v>0</v>
      </c>
      <c r="U987" s="22" t="s">
        <v>11</v>
      </c>
      <c r="V987" s="22" t="s">
        <v>11</v>
      </c>
      <c r="W987" s="22" t="s">
        <v>11</v>
      </c>
      <c r="X987" s="22" t="s">
        <v>11</v>
      </c>
      <c r="Y987" s="22">
        <v>0</v>
      </c>
      <c r="Z987" s="22">
        <v>0</v>
      </c>
      <c r="AA987" s="22" t="s">
        <v>11</v>
      </c>
      <c r="AB987" s="22">
        <v>0</v>
      </c>
      <c r="AC987" s="22" t="s">
        <v>11</v>
      </c>
      <c r="AD987" s="22" t="e">
        <v>#N/A</v>
      </c>
      <c r="AE987" s="22" t="e">
        <v>#N/A</v>
      </c>
      <c r="AF987" s="22" t="e">
        <v>#N/A</v>
      </c>
      <c r="AG987" s="22" t="e">
        <v>#N/A</v>
      </c>
    </row>
    <row r="988" spans="1:33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2" t="s">
        <v>7762</v>
      </c>
      <c r="R988" s="22" t="s">
        <v>7762</v>
      </c>
      <c r="S988" s="22">
        <v>0</v>
      </c>
      <c r="T988" s="22">
        <v>0</v>
      </c>
      <c r="U988" s="22" t="s">
        <v>11</v>
      </c>
      <c r="V988" s="22" t="s">
        <v>11</v>
      </c>
      <c r="W988" s="22" t="s">
        <v>11</v>
      </c>
      <c r="X988" s="22" t="s">
        <v>11</v>
      </c>
      <c r="Y988" s="22">
        <v>0</v>
      </c>
      <c r="Z988" s="22">
        <v>0</v>
      </c>
      <c r="AA988" s="22" t="s">
        <v>11</v>
      </c>
      <c r="AB988" s="22">
        <v>0</v>
      </c>
      <c r="AC988" s="22" t="s">
        <v>11</v>
      </c>
      <c r="AD988" s="22" t="e">
        <v>#N/A</v>
      </c>
      <c r="AE988" s="22" t="e">
        <v>#N/A</v>
      </c>
      <c r="AF988" s="22" t="e">
        <v>#N/A</v>
      </c>
      <c r="AG988" s="22" t="e">
        <v>#N/A</v>
      </c>
    </row>
    <row r="989" spans="1:33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2" t="s">
        <v>7762</v>
      </c>
      <c r="R989" s="22" t="s">
        <v>7762</v>
      </c>
      <c r="S989" s="22">
        <v>0</v>
      </c>
      <c r="T989" s="22">
        <v>0</v>
      </c>
      <c r="U989" s="22" t="s">
        <v>11</v>
      </c>
      <c r="V989" s="22" t="s">
        <v>11</v>
      </c>
      <c r="W989" s="22" t="s">
        <v>11</v>
      </c>
      <c r="X989" s="22" t="s">
        <v>11</v>
      </c>
      <c r="Y989" s="22">
        <v>0</v>
      </c>
      <c r="Z989" s="22">
        <v>0</v>
      </c>
      <c r="AA989" s="22" t="s">
        <v>11</v>
      </c>
      <c r="AB989" s="22">
        <v>0</v>
      </c>
      <c r="AC989" s="22" t="s">
        <v>11</v>
      </c>
      <c r="AD989" s="22" t="e">
        <v>#N/A</v>
      </c>
      <c r="AE989" s="22" t="e">
        <v>#N/A</v>
      </c>
      <c r="AF989" s="22" t="e">
        <v>#N/A</v>
      </c>
      <c r="AG989" s="22" t="e">
        <v>#N/A</v>
      </c>
    </row>
    <row r="990" spans="1:33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2" t="s">
        <v>7762</v>
      </c>
      <c r="R990" s="22" t="s">
        <v>7762</v>
      </c>
      <c r="S990" s="22">
        <v>0</v>
      </c>
      <c r="T990" s="22">
        <v>0</v>
      </c>
      <c r="U990" s="22" t="s">
        <v>11</v>
      </c>
      <c r="V990" s="22" t="s">
        <v>11</v>
      </c>
      <c r="W990" s="22" t="s">
        <v>11</v>
      </c>
      <c r="X990" s="22" t="s">
        <v>11</v>
      </c>
      <c r="Y990" s="22">
        <v>0</v>
      </c>
      <c r="Z990" s="22">
        <v>0</v>
      </c>
      <c r="AA990" s="22" t="s">
        <v>11</v>
      </c>
      <c r="AB990" s="22">
        <v>0</v>
      </c>
      <c r="AC990" s="22" t="s">
        <v>11</v>
      </c>
      <c r="AD990" s="22" t="e">
        <v>#N/A</v>
      </c>
      <c r="AE990" s="22" t="e">
        <v>#N/A</v>
      </c>
      <c r="AF990" s="22" t="e">
        <v>#N/A</v>
      </c>
      <c r="AG990" s="22" t="e">
        <v>#N/A</v>
      </c>
    </row>
    <row r="991" spans="1:33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2" t="s">
        <v>7762</v>
      </c>
      <c r="R991" s="22" t="s">
        <v>7762</v>
      </c>
      <c r="S991" s="22">
        <v>0</v>
      </c>
      <c r="T991" s="22">
        <v>0</v>
      </c>
      <c r="U991" s="22" t="s">
        <v>11</v>
      </c>
      <c r="V991" s="22" t="s">
        <v>11</v>
      </c>
      <c r="W991" s="22" t="s">
        <v>11</v>
      </c>
      <c r="X991" s="22" t="s">
        <v>11</v>
      </c>
      <c r="Y991" s="22">
        <v>0</v>
      </c>
      <c r="Z991" s="22">
        <v>0</v>
      </c>
      <c r="AA991" s="22" t="s">
        <v>11</v>
      </c>
      <c r="AB991" s="22">
        <v>0</v>
      </c>
      <c r="AC991" s="22" t="s">
        <v>11</v>
      </c>
      <c r="AD991" s="22" t="e">
        <v>#N/A</v>
      </c>
      <c r="AE991" s="22" t="e">
        <v>#N/A</v>
      </c>
      <c r="AF991" s="22" t="e">
        <v>#N/A</v>
      </c>
      <c r="AG991" s="22" t="e">
        <v>#N/A</v>
      </c>
    </row>
    <row r="992" spans="1:33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2" t="s">
        <v>7762</v>
      </c>
      <c r="R992" s="22" t="s">
        <v>7762</v>
      </c>
      <c r="S992" s="22">
        <v>0</v>
      </c>
      <c r="T992" s="22">
        <v>0</v>
      </c>
      <c r="U992" s="22" t="s">
        <v>11</v>
      </c>
      <c r="V992" s="22" t="s">
        <v>11</v>
      </c>
      <c r="W992" s="22" t="s">
        <v>11</v>
      </c>
      <c r="X992" s="22" t="s">
        <v>11</v>
      </c>
      <c r="Y992" s="22">
        <v>0</v>
      </c>
      <c r="Z992" s="22">
        <v>0</v>
      </c>
      <c r="AA992" s="22" t="s">
        <v>11</v>
      </c>
      <c r="AB992" s="22">
        <v>0</v>
      </c>
      <c r="AC992" s="22" t="s">
        <v>11</v>
      </c>
      <c r="AD992" s="22" t="e">
        <v>#N/A</v>
      </c>
      <c r="AE992" s="22" t="e">
        <v>#N/A</v>
      </c>
      <c r="AF992" s="22" t="e">
        <v>#N/A</v>
      </c>
      <c r="AG992" s="22" t="e">
        <v>#N/A</v>
      </c>
    </row>
    <row r="993" spans="1:3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2" t="s">
        <v>7762</v>
      </c>
      <c r="R993" s="22" t="s">
        <v>7762</v>
      </c>
      <c r="S993" s="22">
        <v>0</v>
      </c>
      <c r="T993" s="22">
        <v>0</v>
      </c>
      <c r="U993" s="22" t="s">
        <v>11</v>
      </c>
      <c r="V993" s="22" t="s">
        <v>11</v>
      </c>
      <c r="W993" s="22" t="s">
        <v>11</v>
      </c>
      <c r="X993" s="22" t="s">
        <v>11</v>
      </c>
      <c r="Y993" s="22">
        <v>0</v>
      </c>
      <c r="Z993" s="22">
        <v>0</v>
      </c>
      <c r="AA993" s="22" t="s">
        <v>11</v>
      </c>
      <c r="AB993" s="22">
        <v>0</v>
      </c>
      <c r="AC993" s="22" t="s">
        <v>11</v>
      </c>
      <c r="AD993" s="22" t="e">
        <v>#N/A</v>
      </c>
      <c r="AE993" s="22" t="e">
        <v>#N/A</v>
      </c>
      <c r="AF993" s="22" t="e">
        <v>#N/A</v>
      </c>
      <c r="AG993" s="22" t="e">
        <v>#N/A</v>
      </c>
    </row>
    <row r="994" spans="1:33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2" t="s">
        <v>7762</v>
      </c>
      <c r="R994" s="22" t="s">
        <v>7762</v>
      </c>
      <c r="S994" s="22">
        <v>0</v>
      </c>
      <c r="T994" s="22">
        <v>0</v>
      </c>
      <c r="U994" s="22" t="s">
        <v>11</v>
      </c>
      <c r="V994" s="22" t="s">
        <v>11</v>
      </c>
      <c r="W994" s="22" t="s">
        <v>11</v>
      </c>
      <c r="X994" s="22" t="s">
        <v>11</v>
      </c>
      <c r="Y994" s="22">
        <v>0</v>
      </c>
      <c r="Z994" s="22">
        <v>0</v>
      </c>
      <c r="AA994" s="22" t="s">
        <v>11</v>
      </c>
      <c r="AB994" s="22">
        <v>0</v>
      </c>
      <c r="AC994" s="22" t="s">
        <v>11</v>
      </c>
      <c r="AD994" s="22" t="e">
        <v>#N/A</v>
      </c>
      <c r="AE994" s="22" t="e">
        <v>#N/A</v>
      </c>
      <c r="AF994" s="22" t="e">
        <v>#N/A</v>
      </c>
      <c r="AG994" s="22" t="e">
        <v>#N/A</v>
      </c>
    </row>
    <row r="995" spans="1:33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2" t="s">
        <v>7762</v>
      </c>
      <c r="R995" s="22" t="s">
        <v>7762</v>
      </c>
      <c r="S995" s="22">
        <v>0</v>
      </c>
      <c r="T995" s="22">
        <v>0</v>
      </c>
      <c r="U995" s="22" t="s">
        <v>11</v>
      </c>
      <c r="V995" s="22" t="s">
        <v>11</v>
      </c>
      <c r="W995" s="22" t="s">
        <v>11</v>
      </c>
      <c r="X995" s="22" t="s">
        <v>11</v>
      </c>
      <c r="Y995" s="22">
        <v>0</v>
      </c>
      <c r="Z995" s="22">
        <v>0</v>
      </c>
      <c r="AA995" s="22" t="s">
        <v>11</v>
      </c>
      <c r="AB995" s="22">
        <v>0</v>
      </c>
      <c r="AC995" s="22" t="s">
        <v>11</v>
      </c>
      <c r="AD995" s="22" t="e">
        <v>#N/A</v>
      </c>
      <c r="AE995" s="22" t="e">
        <v>#N/A</v>
      </c>
      <c r="AF995" s="22" t="e">
        <v>#N/A</v>
      </c>
      <c r="AG995" s="22" t="e">
        <v>#N/A</v>
      </c>
    </row>
    <row r="996" spans="1:33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2" t="s">
        <v>7762</v>
      </c>
      <c r="R996" s="22" t="s">
        <v>7762</v>
      </c>
      <c r="S996" s="22">
        <v>0</v>
      </c>
      <c r="T996" s="22">
        <v>0</v>
      </c>
      <c r="U996" s="22" t="s">
        <v>11</v>
      </c>
      <c r="V996" s="22" t="s">
        <v>11</v>
      </c>
      <c r="W996" s="22" t="s">
        <v>11</v>
      </c>
      <c r="X996" s="22" t="s">
        <v>11</v>
      </c>
      <c r="Y996" s="22">
        <v>0</v>
      </c>
      <c r="Z996" s="22">
        <v>0</v>
      </c>
      <c r="AA996" s="22" t="s">
        <v>11</v>
      </c>
      <c r="AB996" s="22">
        <v>0</v>
      </c>
      <c r="AC996" s="22" t="s">
        <v>11</v>
      </c>
      <c r="AD996" s="22" t="e">
        <v>#N/A</v>
      </c>
      <c r="AE996" s="22" t="e">
        <v>#N/A</v>
      </c>
      <c r="AF996" s="22" t="e">
        <v>#N/A</v>
      </c>
      <c r="AG996" s="22" t="e">
        <v>#N/A</v>
      </c>
    </row>
    <row r="997" spans="1:33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2" t="s">
        <v>7762</v>
      </c>
      <c r="R997" s="22" t="s">
        <v>7762</v>
      </c>
      <c r="S997" s="22">
        <v>0</v>
      </c>
      <c r="T997" s="22">
        <v>0</v>
      </c>
      <c r="U997" s="22" t="s">
        <v>11</v>
      </c>
      <c r="V997" s="22" t="s">
        <v>11</v>
      </c>
      <c r="W997" s="22" t="s">
        <v>11</v>
      </c>
      <c r="X997" s="22" t="s">
        <v>11</v>
      </c>
      <c r="Y997" s="22">
        <v>0</v>
      </c>
      <c r="Z997" s="22">
        <v>0</v>
      </c>
      <c r="AA997" s="22" t="s">
        <v>11</v>
      </c>
      <c r="AB997" s="22">
        <v>0</v>
      </c>
      <c r="AC997" s="22" t="s">
        <v>11</v>
      </c>
      <c r="AD997" s="22" t="e">
        <v>#N/A</v>
      </c>
      <c r="AE997" s="22" t="e">
        <v>#N/A</v>
      </c>
      <c r="AF997" s="22" t="e">
        <v>#N/A</v>
      </c>
      <c r="AG997" s="22" t="e">
        <v>#N/A</v>
      </c>
    </row>
    <row r="998" spans="1:33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2" t="s">
        <v>7762</v>
      </c>
      <c r="R998" s="22" t="s">
        <v>7762</v>
      </c>
      <c r="S998" s="22">
        <v>0</v>
      </c>
      <c r="T998" s="22">
        <v>0</v>
      </c>
      <c r="U998" s="22" t="s">
        <v>11</v>
      </c>
      <c r="V998" s="22" t="s">
        <v>11</v>
      </c>
      <c r="W998" s="22" t="s">
        <v>11</v>
      </c>
      <c r="X998" s="22" t="s">
        <v>11</v>
      </c>
      <c r="Y998" s="22">
        <v>0</v>
      </c>
      <c r="Z998" s="22">
        <v>0</v>
      </c>
      <c r="AA998" s="22" t="s">
        <v>11</v>
      </c>
      <c r="AB998" s="22">
        <v>0</v>
      </c>
      <c r="AC998" s="22" t="s">
        <v>11</v>
      </c>
      <c r="AD998" s="22" t="e">
        <v>#N/A</v>
      </c>
      <c r="AE998" s="22" t="e">
        <v>#N/A</v>
      </c>
      <c r="AF998" s="22" t="e">
        <v>#N/A</v>
      </c>
      <c r="AG998" s="22" t="e">
        <v>#N/A</v>
      </c>
    </row>
    <row r="999" spans="1:33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2" t="s">
        <v>7762</v>
      </c>
      <c r="R999" s="22" t="s">
        <v>7762</v>
      </c>
      <c r="S999" s="22">
        <v>0</v>
      </c>
      <c r="T999" s="22">
        <v>0</v>
      </c>
      <c r="U999" s="22" t="s">
        <v>11</v>
      </c>
      <c r="V999" s="22" t="s">
        <v>11</v>
      </c>
      <c r="W999" s="22" t="s">
        <v>11</v>
      </c>
      <c r="X999" s="22" t="s">
        <v>11</v>
      </c>
      <c r="Y999" s="22">
        <v>0</v>
      </c>
      <c r="Z999" s="22">
        <v>0</v>
      </c>
      <c r="AA999" s="22" t="s">
        <v>11</v>
      </c>
      <c r="AB999" s="22">
        <v>0</v>
      </c>
      <c r="AC999" s="22" t="s">
        <v>11</v>
      </c>
      <c r="AD999" s="22" t="e">
        <v>#N/A</v>
      </c>
      <c r="AE999" s="22" t="e">
        <v>#N/A</v>
      </c>
      <c r="AF999" s="22" t="e">
        <v>#N/A</v>
      </c>
      <c r="AG999" s="22" t="e">
        <v>#N/A</v>
      </c>
    </row>
    <row r="1000" spans="1:33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2" t="s">
        <v>7762</v>
      </c>
      <c r="R1000" s="22" t="s">
        <v>7762</v>
      </c>
      <c r="S1000" s="22">
        <v>0</v>
      </c>
      <c r="T1000" s="22">
        <v>0</v>
      </c>
      <c r="U1000" s="22" t="s">
        <v>11</v>
      </c>
      <c r="V1000" s="22" t="s">
        <v>11</v>
      </c>
      <c r="W1000" s="22" t="s">
        <v>11</v>
      </c>
      <c r="X1000" s="22" t="s">
        <v>11</v>
      </c>
      <c r="Y1000" s="22">
        <v>0</v>
      </c>
      <c r="Z1000" s="22">
        <v>0</v>
      </c>
      <c r="AA1000" s="22" t="s">
        <v>11</v>
      </c>
      <c r="AB1000" s="22">
        <v>0</v>
      </c>
      <c r="AC1000" s="22" t="s">
        <v>11</v>
      </c>
      <c r="AD1000" s="22" t="e">
        <v>#N/A</v>
      </c>
      <c r="AE1000" s="22" t="e">
        <v>#N/A</v>
      </c>
      <c r="AF1000" s="22" t="e">
        <v>#N/A</v>
      </c>
      <c r="AG1000" s="22" t="e">
        <v>#N/A</v>
      </c>
    </row>
    <row r="1001" spans="1:33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2" t="s">
        <v>7762</v>
      </c>
      <c r="R1001" s="22" t="s">
        <v>7762</v>
      </c>
      <c r="S1001" s="22">
        <v>0</v>
      </c>
      <c r="T1001" s="22">
        <v>0</v>
      </c>
      <c r="U1001" s="22" t="s">
        <v>11</v>
      </c>
      <c r="V1001" s="22" t="s">
        <v>11</v>
      </c>
      <c r="W1001" s="22" t="s">
        <v>11</v>
      </c>
      <c r="X1001" s="22" t="s">
        <v>11</v>
      </c>
      <c r="Y1001" s="22">
        <v>0</v>
      </c>
      <c r="Z1001" s="22">
        <v>0</v>
      </c>
      <c r="AA1001" s="22" t="s">
        <v>11</v>
      </c>
      <c r="AB1001" s="22">
        <v>0</v>
      </c>
      <c r="AC1001" s="22" t="s">
        <v>11</v>
      </c>
      <c r="AD1001" s="22" t="e">
        <v>#N/A</v>
      </c>
      <c r="AE1001" s="22" t="e">
        <v>#N/A</v>
      </c>
      <c r="AF1001" s="22" t="e">
        <v>#N/A</v>
      </c>
      <c r="AG1001" s="22" t="e">
        <v>#N/A</v>
      </c>
    </row>
    <row r="1002" spans="1:33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2" t="s">
        <v>7762</v>
      </c>
      <c r="R1002" s="22" t="s">
        <v>7762</v>
      </c>
      <c r="S1002" s="22">
        <v>0</v>
      </c>
      <c r="T1002" s="22">
        <v>0</v>
      </c>
      <c r="U1002" s="22" t="s">
        <v>11</v>
      </c>
      <c r="V1002" s="22" t="s">
        <v>11</v>
      </c>
      <c r="W1002" s="22" t="s">
        <v>11</v>
      </c>
      <c r="X1002" s="22" t="s">
        <v>11</v>
      </c>
      <c r="Y1002" s="22">
        <v>0</v>
      </c>
      <c r="Z1002" s="22">
        <v>0</v>
      </c>
      <c r="AA1002" s="22" t="s">
        <v>11</v>
      </c>
      <c r="AB1002" s="22">
        <v>0</v>
      </c>
      <c r="AC1002" s="22" t="s">
        <v>11</v>
      </c>
      <c r="AD1002" s="22" t="e">
        <v>#N/A</v>
      </c>
      <c r="AE1002" s="22" t="e">
        <v>#N/A</v>
      </c>
      <c r="AF1002" s="22" t="e">
        <v>#N/A</v>
      </c>
      <c r="AG1002" s="22" t="e">
        <v>#N/A</v>
      </c>
    </row>
    <row r="1003" spans="1:33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2" t="s">
        <v>7762</v>
      </c>
      <c r="R1003" s="22" t="s">
        <v>7762</v>
      </c>
      <c r="S1003" s="22">
        <v>0</v>
      </c>
      <c r="T1003" s="22">
        <v>0</v>
      </c>
      <c r="U1003" s="22" t="s">
        <v>11</v>
      </c>
      <c r="V1003" s="22" t="s">
        <v>11</v>
      </c>
      <c r="W1003" s="22" t="s">
        <v>11</v>
      </c>
      <c r="X1003" s="22" t="s">
        <v>11</v>
      </c>
      <c r="Y1003" s="22">
        <v>0</v>
      </c>
      <c r="Z1003" s="22">
        <v>0</v>
      </c>
      <c r="AA1003" s="22" t="s">
        <v>11</v>
      </c>
      <c r="AB1003" s="22">
        <v>0</v>
      </c>
      <c r="AC1003" s="22" t="s">
        <v>11</v>
      </c>
      <c r="AD1003" s="22" t="e">
        <v>#N/A</v>
      </c>
      <c r="AE1003" s="22" t="e">
        <v>#N/A</v>
      </c>
      <c r="AF1003" s="22" t="e">
        <v>#N/A</v>
      </c>
      <c r="AG1003" s="22" t="e">
        <v>#N/A</v>
      </c>
    </row>
    <row r="1004" spans="1:33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2" t="s">
        <v>7762</v>
      </c>
      <c r="R1004" s="22" t="s">
        <v>7762</v>
      </c>
      <c r="S1004" s="22">
        <v>0</v>
      </c>
      <c r="T1004" s="22">
        <v>0</v>
      </c>
      <c r="U1004" s="22" t="s">
        <v>11</v>
      </c>
      <c r="V1004" s="22" t="s">
        <v>11</v>
      </c>
      <c r="W1004" s="22" t="s">
        <v>11</v>
      </c>
      <c r="X1004" s="22" t="s">
        <v>11</v>
      </c>
      <c r="Y1004" s="22">
        <v>0</v>
      </c>
      <c r="Z1004" s="22">
        <v>0</v>
      </c>
      <c r="AA1004" s="22" t="s">
        <v>11</v>
      </c>
      <c r="AB1004" s="22">
        <v>0</v>
      </c>
      <c r="AC1004" s="22" t="s">
        <v>11</v>
      </c>
      <c r="AD1004" s="22" t="e">
        <v>#N/A</v>
      </c>
      <c r="AE1004" s="22" t="e">
        <v>#N/A</v>
      </c>
      <c r="AF1004" s="22" t="e">
        <v>#N/A</v>
      </c>
      <c r="AG1004" s="22" t="e">
        <v>#N/A</v>
      </c>
    </row>
    <row r="1005" spans="1:33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2" t="s">
        <v>7762</v>
      </c>
      <c r="R1005" s="22" t="s">
        <v>7762</v>
      </c>
      <c r="S1005" s="22">
        <v>0</v>
      </c>
      <c r="T1005" s="22">
        <v>0</v>
      </c>
      <c r="U1005" s="22" t="s">
        <v>11</v>
      </c>
      <c r="V1005" s="22" t="s">
        <v>11</v>
      </c>
      <c r="W1005" s="22" t="s">
        <v>11</v>
      </c>
      <c r="X1005" s="22" t="s">
        <v>11</v>
      </c>
      <c r="Y1005" s="22">
        <v>0</v>
      </c>
      <c r="Z1005" s="22">
        <v>0</v>
      </c>
      <c r="AA1005" s="22" t="s">
        <v>11</v>
      </c>
      <c r="AB1005" s="22">
        <v>0</v>
      </c>
      <c r="AC1005" s="22" t="s">
        <v>11</v>
      </c>
      <c r="AD1005" s="22" t="e">
        <v>#N/A</v>
      </c>
      <c r="AE1005" s="22" t="e">
        <v>#N/A</v>
      </c>
      <c r="AF1005" s="22" t="e">
        <v>#N/A</v>
      </c>
      <c r="AG1005" s="22" t="e">
        <v>#N/A</v>
      </c>
    </row>
    <row r="1006" spans="1:33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2" t="s">
        <v>7762</v>
      </c>
      <c r="R1006" s="22" t="s">
        <v>7762</v>
      </c>
      <c r="S1006" s="22">
        <v>0</v>
      </c>
      <c r="T1006" s="22">
        <v>0</v>
      </c>
      <c r="U1006" s="22" t="s">
        <v>11</v>
      </c>
      <c r="V1006" s="22" t="s">
        <v>11</v>
      </c>
      <c r="W1006" s="22" t="s">
        <v>11</v>
      </c>
      <c r="X1006" s="22" t="s">
        <v>11</v>
      </c>
      <c r="Y1006" s="22">
        <v>0</v>
      </c>
      <c r="Z1006" s="22">
        <v>0</v>
      </c>
      <c r="AA1006" s="22" t="s">
        <v>11</v>
      </c>
      <c r="AB1006" s="22">
        <v>0</v>
      </c>
      <c r="AC1006" s="22" t="s">
        <v>11</v>
      </c>
      <c r="AD1006" s="22" t="e">
        <v>#N/A</v>
      </c>
      <c r="AE1006" s="22" t="e">
        <v>#N/A</v>
      </c>
      <c r="AF1006" s="22" t="e">
        <v>#N/A</v>
      </c>
      <c r="AG1006" s="22" t="e">
        <v>#N/A</v>
      </c>
    </row>
    <row r="1007" spans="1:33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2" t="s">
        <v>7762</v>
      </c>
      <c r="R1007" s="22" t="s">
        <v>7762</v>
      </c>
      <c r="S1007" s="22">
        <v>0</v>
      </c>
      <c r="T1007" s="22">
        <v>0</v>
      </c>
      <c r="U1007" s="22" t="s">
        <v>11</v>
      </c>
      <c r="V1007" s="22" t="s">
        <v>11</v>
      </c>
      <c r="W1007" s="22" t="s">
        <v>11</v>
      </c>
      <c r="X1007" s="22" t="s">
        <v>11</v>
      </c>
      <c r="Y1007" s="22">
        <v>0</v>
      </c>
      <c r="Z1007" s="22">
        <v>0</v>
      </c>
      <c r="AA1007" s="22" t="s">
        <v>11</v>
      </c>
      <c r="AB1007" s="22">
        <v>0</v>
      </c>
      <c r="AC1007" s="22" t="s">
        <v>11</v>
      </c>
      <c r="AD1007" s="22" t="e">
        <v>#N/A</v>
      </c>
      <c r="AE1007" s="22" t="e">
        <v>#N/A</v>
      </c>
      <c r="AF1007" s="22" t="e">
        <v>#N/A</v>
      </c>
      <c r="AG1007" s="22" t="e">
        <v>#N/A</v>
      </c>
    </row>
    <row r="1008" spans="1:33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2" t="s">
        <v>7762</v>
      </c>
      <c r="R1008" s="22" t="s">
        <v>7762</v>
      </c>
      <c r="S1008" s="22">
        <v>0</v>
      </c>
      <c r="T1008" s="22">
        <v>0</v>
      </c>
      <c r="U1008" s="22" t="s">
        <v>11</v>
      </c>
      <c r="V1008" s="22" t="s">
        <v>11</v>
      </c>
      <c r="W1008" s="22" t="s">
        <v>11</v>
      </c>
      <c r="X1008" s="22" t="s">
        <v>11</v>
      </c>
      <c r="Y1008" s="22">
        <v>0</v>
      </c>
      <c r="Z1008" s="22">
        <v>0</v>
      </c>
      <c r="AA1008" s="22" t="s">
        <v>11</v>
      </c>
      <c r="AB1008" s="22">
        <v>0</v>
      </c>
      <c r="AC1008" s="22" t="s">
        <v>11</v>
      </c>
      <c r="AD1008" s="22" t="e">
        <v>#N/A</v>
      </c>
      <c r="AE1008" s="22" t="e">
        <v>#N/A</v>
      </c>
      <c r="AF1008" s="22" t="e">
        <v>#N/A</v>
      </c>
      <c r="AG1008" s="22" t="e">
        <v>#N/A</v>
      </c>
    </row>
    <row r="1009" spans="1:33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2" t="s">
        <v>7762</v>
      </c>
      <c r="R1009" s="22" t="s">
        <v>7762</v>
      </c>
      <c r="S1009" s="22">
        <v>0</v>
      </c>
      <c r="T1009" s="22">
        <v>0</v>
      </c>
      <c r="U1009" s="22" t="s">
        <v>11</v>
      </c>
      <c r="V1009" s="22" t="s">
        <v>11</v>
      </c>
      <c r="W1009" s="22" t="s">
        <v>11</v>
      </c>
      <c r="X1009" s="22" t="s">
        <v>11</v>
      </c>
      <c r="Y1009" s="22">
        <v>0</v>
      </c>
      <c r="Z1009" s="22">
        <v>0</v>
      </c>
      <c r="AA1009" s="22" t="s">
        <v>11</v>
      </c>
      <c r="AB1009" s="22">
        <v>0</v>
      </c>
      <c r="AC1009" s="22" t="s">
        <v>11</v>
      </c>
      <c r="AD1009" s="22" t="e">
        <v>#N/A</v>
      </c>
      <c r="AE1009" s="22" t="e">
        <v>#N/A</v>
      </c>
      <c r="AF1009" s="22" t="e">
        <v>#N/A</v>
      </c>
      <c r="AG1009" s="22" t="e">
        <v>#N/A</v>
      </c>
    </row>
    <row r="1010" spans="1:33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2" t="s">
        <v>7762</v>
      </c>
      <c r="R1010" s="22" t="s">
        <v>7762</v>
      </c>
      <c r="S1010" s="22">
        <v>0</v>
      </c>
      <c r="T1010" s="22">
        <v>0</v>
      </c>
      <c r="U1010" s="22" t="s">
        <v>11</v>
      </c>
      <c r="V1010" s="22" t="s">
        <v>11</v>
      </c>
      <c r="W1010" s="22" t="s">
        <v>11</v>
      </c>
      <c r="X1010" s="22" t="s">
        <v>11</v>
      </c>
      <c r="Y1010" s="22">
        <v>0</v>
      </c>
      <c r="Z1010" s="22">
        <v>0</v>
      </c>
      <c r="AA1010" s="22" t="s">
        <v>11</v>
      </c>
      <c r="AB1010" s="22">
        <v>0</v>
      </c>
      <c r="AC1010" s="22" t="s">
        <v>11</v>
      </c>
      <c r="AD1010" s="22" t="e">
        <v>#N/A</v>
      </c>
      <c r="AE1010" s="22" t="e">
        <v>#N/A</v>
      </c>
      <c r="AF1010" s="22" t="e">
        <v>#N/A</v>
      </c>
      <c r="AG1010" s="22" t="e">
        <v>#N/A</v>
      </c>
    </row>
    <row r="1011" spans="1:33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2" t="s">
        <v>7762</v>
      </c>
      <c r="R1011" s="22" t="s">
        <v>7762</v>
      </c>
      <c r="S1011" s="22">
        <v>0</v>
      </c>
      <c r="T1011" s="22">
        <v>0</v>
      </c>
      <c r="U1011" s="22" t="s">
        <v>11</v>
      </c>
      <c r="V1011" s="22" t="s">
        <v>11</v>
      </c>
      <c r="W1011" s="22" t="s">
        <v>11</v>
      </c>
      <c r="X1011" s="22" t="s">
        <v>11</v>
      </c>
      <c r="Y1011" s="22">
        <v>0</v>
      </c>
      <c r="Z1011" s="22">
        <v>0</v>
      </c>
      <c r="AA1011" s="22" t="s">
        <v>11</v>
      </c>
      <c r="AB1011" s="22">
        <v>0</v>
      </c>
      <c r="AC1011" s="22" t="s">
        <v>11</v>
      </c>
      <c r="AD1011" s="22" t="e">
        <v>#N/A</v>
      </c>
      <c r="AE1011" s="22" t="e">
        <v>#N/A</v>
      </c>
      <c r="AF1011" s="22" t="e">
        <v>#N/A</v>
      </c>
      <c r="AG1011" s="22" t="e">
        <v>#N/A</v>
      </c>
    </row>
    <row r="1012" spans="1:33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2" t="s">
        <v>7762</v>
      </c>
      <c r="R1012" s="22" t="s">
        <v>7762</v>
      </c>
      <c r="S1012" s="22">
        <v>0</v>
      </c>
      <c r="T1012" s="22">
        <v>0</v>
      </c>
      <c r="U1012" s="22" t="s">
        <v>11</v>
      </c>
      <c r="V1012" s="22" t="s">
        <v>11</v>
      </c>
      <c r="W1012" s="22" t="s">
        <v>11</v>
      </c>
      <c r="X1012" s="22" t="s">
        <v>11</v>
      </c>
      <c r="Y1012" s="22">
        <v>0</v>
      </c>
      <c r="Z1012" s="22">
        <v>0</v>
      </c>
      <c r="AA1012" s="22" t="s">
        <v>11</v>
      </c>
      <c r="AB1012" s="22">
        <v>0</v>
      </c>
      <c r="AC1012" s="22" t="s">
        <v>11</v>
      </c>
      <c r="AD1012" s="22" t="e">
        <v>#N/A</v>
      </c>
      <c r="AE1012" s="22" t="e">
        <v>#N/A</v>
      </c>
      <c r="AF1012" s="22" t="e">
        <v>#N/A</v>
      </c>
      <c r="AG1012" s="22" t="e">
        <v>#N/A</v>
      </c>
    </row>
    <row r="1013" spans="1:33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2" t="s">
        <v>7762</v>
      </c>
      <c r="R1013" s="22" t="s">
        <v>7762</v>
      </c>
      <c r="S1013" s="22">
        <v>0</v>
      </c>
      <c r="T1013" s="22">
        <v>0</v>
      </c>
      <c r="U1013" s="22" t="s">
        <v>11</v>
      </c>
      <c r="V1013" s="22" t="s">
        <v>11</v>
      </c>
      <c r="W1013" s="22" t="s">
        <v>11</v>
      </c>
      <c r="X1013" s="22" t="s">
        <v>11</v>
      </c>
      <c r="Y1013" s="22">
        <v>0</v>
      </c>
      <c r="Z1013" s="22">
        <v>0</v>
      </c>
      <c r="AA1013" s="22" t="s">
        <v>11</v>
      </c>
      <c r="AB1013" s="22">
        <v>0</v>
      </c>
      <c r="AC1013" s="22" t="s">
        <v>11</v>
      </c>
      <c r="AD1013" s="22" t="e">
        <v>#N/A</v>
      </c>
      <c r="AE1013" s="22" t="e">
        <v>#N/A</v>
      </c>
      <c r="AF1013" s="22" t="e">
        <v>#N/A</v>
      </c>
      <c r="AG1013" s="22" t="e">
        <v>#N/A</v>
      </c>
    </row>
    <row r="1014" spans="1:33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2" t="s">
        <v>7762</v>
      </c>
      <c r="R1014" s="22" t="s">
        <v>7762</v>
      </c>
      <c r="S1014" s="22">
        <v>0</v>
      </c>
      <c r="T1014" s="22">
        <v>0</v>
      </c>
      <c r="U1014" s="22" t="s">
        <v>11</v>
      </c>
      <c r="V1014" s="22" t="s">
        <v>11</v>
      </c>
      <c r="W1014" s="22" t="s">
        <v>11</v>
      </c>
      <c r="X1014" s="22" t="s">
        <v>11</v>
      </c>
      <c r="Y1014" s="22">
        <v>0</v>
      </c>
      <c r="Z1014" s="22">
        <v>0</v>
      </c>
      <c r="AA1014" s="22" t="s">
        <v>11</v>
      </c>
      <c r="AB1014" s="22">
        <v>0</v>
      </c>
      <c r="AC1014" s="22" t="s">
        <v>11</v>
      </c>
      <c r="AD1014" s="22" t="e">
        <v>#N/A</v>
      </c>
      <c r="AE1014" s="22" t="e">
        <v>#N/A</v>
      </c>
      <c r="AF1014" s="22" t="e">
        <v>#N/A</v>
      </c>
      <c r="AG1014" s="22" t="e">
        <v>#N/A</v>
      </c>
    </row>
    <row r="1015" spans="1:33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2" t="s">
        <v>7762</v>
      </c>
      <c r="R1015" s="22" t="s">
        <v>7762</v>
      </c>
      <c r="S1015" s="22">
        <v>0</v>
      </c>
      <c r="T1015" s="22">
        <v>0</v>
      </c>
      <c r="U1015" s="22" t="s">
        <v>11</v>
      </c>
      <c r="V1015" s="22" t="s">
        <v>11</v>
      </c>
      <c r="W1015" s="22" t="s">
        <v>11</v>
      </c>
      <c r="X1015" s="22" t="s">
        <v>11</v>
      </c>
      <c r="Y1015" s="22">
        <v>0</v>
      </c>
      <c r="Z1015" s="22">
        <v>0</v>
      </c>
      <c r="AA1015" s="22" t="s">
        <v>11</v>
      </c>
      <c r="AB1015" s="22">
        <v>0</v>
      </c>
      <c r="AC1015" s="22" t="s">
        <v>11</v>
      </c>
      <c r="AD1015" s="22" t="e">
        <v>#N/A</v>
      </c>
      <c r="AE1015" s="22" t="e">
        <v>#N/A</v>
      </c>
      <c r="AF1015" s="22" t="e">
        <v>#N/A</v>
      </c>
      <c r="AG1015" s="22" t="e">
        <v>#N/A</v>
      </c>
    </row>
    <row r="1016" spans="1:33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2" t="s">
        <v>7762</v>
      </c>
      <c r="R1016" s="22" t="s">
        <v>7762</v>
      </c>
      <c r="S1016" s="22">
        <v>0</v>
      </c>
      <c r="T1016" s="22">
        <v>0</v>
      </c>
      <c r="U1016" s="22" t="s">
        <v>11</v>
      </c>
      <c r="V1016" s="22" t="s">
        <v>11</v>
      </c>
      <c r="W1016" s="22" t="s">
        <v>11</v>
      </c>
      <c r="X1016" s="22" t="s">
        <v>11</v>
      </c>
      <c r="Y1016" s="22">
        <v>0</v>
      </c>
      <c r="Z1016" s="22">
        <v>0</v>
      </c>
      <c r="AA1016" s="22" t="s">
        <v>11</v>
      </c>
      <c r="AB1016" s="22">
        <v>0</v>
      </c>
      <c r="AC1016" s="22" t="s">
        <v>11</v>
      </c>
      <c r="AD1016" s="22" t="e">
        <v>#N/A</v>
      </c>
      <c r="AE1016" s="22" t="e">
        <v>#N/A</v>
      </c>
      <c r="AF1016" s="22" t="e">
        <v>#N/A</v>
      </c>
      <c r="AG1016" s="22" t="e">
        <v>#N/A</v>
      </c>
    </row>
    <row r="1017" spans="1:33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2" t="s">
        <v>7762</v>
      </c>
      <c r="R1017" s="22" t="s">
        <v>7762</v>
      </c>
      <c r="S1017" s="22">
        <v>0</v>
      </c>
      <c r="T1017" s="22">
        <v>0</v>
      </c>
      <c r="U1017" s="22" t="s">
        <v>11</v>
      </c>
      <c r="V1017" s="22" t="s">
        <v>11</v>
      </c>
      <c r="W1017" s="22" t="s">
        <v>11</v>
      </c>
      <c r="X1017" s="22" t="s">
        <v>11</v>
      </c>
      <c r="Y1017" s="22">
        <v>0</v>
      </c>
      <c r="Z1017" s="22">
        <v>0</v>
      </c>
      <c r="AA1017" s="22" t="s">
        <v>11</v>
      </c>
      <c r="AB1017" s="22">
        <v>0</v>
      </c>
      <c r="AC1017" s="22" t="s">
        <v>11</v>
      </c>
      <c r="AD1017" s="22" t="e">
        <v>#N/A</v>
      </c>
      <c r="AE1017" s="22" t="e">
        <v>#N/A</v>
      </c>
      <c r="AF1017" s="22" t="e">
        <v>#N/A</v>
      </c>
      <c r="AG1017" s="22" t="e">
        <v>#N/A</v>
      </c>
    </row>
    <row r="1018" spans="1:33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2" t="s">
        <v>7762</v>
      </c>
      <c r="R1018" s="22" t="s">
        <v>7762</v>
      </c>
      <c r="S1018" s="22">
        <v>0</v>
      </c>
      <c r="T1018" s="22">
        <v>0</v>
      </c>
      <c r="U1018" s="22" t="s">
        <v>11</v>
      </c>
      <c r="V1018" s="22" t="s">
        <v>11</v>
      </c>
      <c r="W1018" s="22" t="s">
        <v>11</v>
      </c>
      <c r="X1018" s="22" t="s">
        <v>11</v>
      </c>
      <c r="Y1018" s="22">
        <v>0</v>
      </c>
      <c r="Z1018" s="22">
        <v>0</v>
      </c>
      <c r="AA1018" s="22" t="s">
        <v>11</v>
      </c>
      <c r="AB1018" s="22">
        <v>0</v>
      </c>
      <c r="AC1018" s="22" t="s">
        <v>11</v>
      </c>
      <c r="AD1018" s="22" t="e">
        <v>#N/A</v>
      </c>
      <c r="AE1018" s="22" t="e">
        <v>#N/A</v>
      </c>
      <c r="AF1018" s="22" t="e">
        <v>#N/A</v>
      </c>
      <c r="AG1018" s="22" t="e">
        <v>#N/A</v>
      </c>
    </row>
    <row r="1019" spans="1:33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2" t="s">
        <v>7762</v>
      </c>
      <c r="R1019" s="22" t="s">
        <v>7762</v>
      </c>
      <c r="S1019" s="22">
        <v>0</v>
      </c>
      <c r="T1019" s="22">
        <v>0</v>
      </c>
      <c r="U1019" s="22" t="s">
        <v>11</v>
      </c>
      <c r="V1019" s="22" t="s">
        <v>11</v>
      </c>
      <c r="W1019" s="22" t="s">
        <v>11</v>
      </c>
      <c r="X1019" s="22" t="s">
        <v>11</v>
      </c>
      <c r="Y1019" s="22">
        <v>0</v>
      </c>
      <c r="Z1019" s="22">
        <v>0</v>
      </c>
      <c r="AA1019" s="22" t="s">
        <v>11</v>
      </c>
      <c r="AB1019" s="22">
        <v>0</v>
      </c>
      <c r="AC1019" s="22" t="s">
        <v>11</v>
      </c>
      <c r="AD1019" s="22" t="e">
        <v>#N/A</v>
      </c>
      <c r="AE1019" s="22" t="e">
        <v>#N/A</v>
      </c>
      <c r="AF1019" s="22" t="e">
        <v>#N/A</v>
      </c>
      <c r="AG1019" s="22" t="e">
        <v>#N/A</v>
      </c>
    </row>
    <row r="1020" spans="1:33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2" t="s">
        <v>7762</v>
      </c>
      <c r="R1020" s="22" t="s">
        <v>7762</v>
      </c>
      <c r="S1020" s="22">
        <v>0</v>
      </c>
      <c r="T1020" s="22">
        <v>0</v>
      </c>
      <c r="U1020" s="22" t="s">
        <v>11</v>
      </c>
      <c r="V1020" s="22" t="s">
        <v>11</v>
      </c>
      <c r="W1020" s="22" t="s">
        <v>11</v>
      </c>
      <c r="X1020" s="22" t="s">
        <v>11</v>
      </c>
      <c r="Y1020" s="22">
        <v>0</v>
      </c>
      <c r="Z1020" s="22">
        <v>0</v>
      </c>
      <c r="AA1020" s="22" t="s">
        <v>11</v>
      </c>
      <c r="AB1020" s="22">
        <v>0</v>
      </c>
      <c r="AC1020" s="22" t="s">
        <v>11</v>
      </c>
      <c r="AD1020" s="22" t="e">
        <v>#N/A</v>
      </c>
      <c r="AE1020" s="22" t="e">
        <v>#N/A</v>
      </c>
      <c r="AF1020" s="22" t="e">
        <v>#N/A</v>
      </c>
      <c r="AG1020" s="22" t="e">
        <v>#N/A</v>
      </c>
    </row>
    <row r="1021" spans="1:33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2" t="s">
        <v>7762</v>
      </c>
      <c r="R1021" s="22" t="s">
        <v>7762</v>
      </c>
      <c r="S1021" s="22">
        <v>0</v>
      </c>
      <c r="T1021" s="22">
        <v>0</v>
      </c>
      <c r="U1021" s="22" t="s">
        <v>11</v>
      </c>
      <c r="V1021" s="22" t="s">
        <v>11</v>
      </c>
      <c r="W1021" s="22" t="s">
        <v>11</v>
      </c>
      <c r="X1021" s="22" t="s">
        <v>11</v>
      </c>
      <c r="Y1021" s="22">
        <v>0</v>
      </c>
      <c r="Z1021" s="22">
        <v>0</v>
      </c>
      <c r="AA1021" s="22" t="s">
        <v>11</v>
      </c>
      <c r="AB1021" s="22">
        <v>0</v>
      </c>
      <c r="AC1021" s="22" t="s">
        <v>11</v>
      </c>
      <c r="AD1021" s="22" t="e">
        <v>#N/A</v>
      </c>
      <c r="AE1021" s="22" t="e">
        <v>#N/A</v>
      </c>
      <c r="AF1021" s="22" t="e">
        <v>#N/A</v>
      </c>
      <c r="AG1021" s="22" t="e">
        <v>#N/A</v>
      </c>
    </row>
    <row r="1022" spans="1:33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2" t="s">
        <v>7762</v>
      </c>
      <c r="R1022" s="22" t="s">
        <v>7762</v>
      </c>
      <c r="S1022" s="22">
        <v>0</v>
      </c>
      <c r="T1022" s="22">
        <v>0</v>
      </c>
      <c r="U1022" s="22" t="s">
        <v>11</v>
      </c>
      <c r="V1022" s="22" t="s">
        <v>11</v>
      </c>
      <c r="W1022" s="22" t="s">
        <v>11</v>
      </c>
      <c r="X1022" s="22" t="s">
        <v>11</v>
      </c>
      <c r="Y1022" s="22">
        <v>0</v>
      </c>
      <c r="Z1022" s="22">
        <v>0</v>
      </c>
      <c r="AA1022" s="22" t="s">
        <v>11</v>
      </c>
      <c r="AB1022" s="22">
        <v>0</v>
      </c>
      <c r="AC1022" s="22" t="s">
        <v>11</v>
      </c>
      <c r="AD1022" s="22" t="e">
        <v>#N/A</v>
      </c>
      <c r="AE1022" s="22" t="e">
        <v>#N/A</v>
      </c>
      <c r="AF1022" s="22" t="e">
        <v>#N/A</v>
      </c>
      <c r="AG1022" s="22" t="e">
        <v>#N/A</v>
      </c>
    </row>
    <row r="1023" spans="1:33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2" t="s">
        <v>7762</v>
      </c>
      <c r="R1023" s="22" t="s">
        <v>7762</v>
      </c>
      <c r="S1023" s="22">
        <v>0</v>
      </c>
      <c r="T1023" s="22">
        <v>0</v>
      </c>
      <c r="U1023" s="22" t="s">
        <v>11</v>
      </c>
      <c r="V1023" s="22" t="s">
        <v>11</v>
      </c>
      <c r="W1023" s="22" t="s">
        <v>11</v>
      </c>
      <c r="X1023" s="22" t="s">
        <v>11</v>
      </c>
      <c r="Y1023" s="22">
        <v>0</v>
      </c>
      <c r="Z1023" s="22">
        <v>0</v>
      </c>
      <c r="AA1023" s="22" t="s">
        <v>11</v>
      </c>
      <c r="AB1023" s="22">
        <v>0</v>
      </c>
      <c r="AC1023" s="22" t="s">
        <v>11</v>
      </c>
      <c r="AD1023" s="22" t="e">
        <v>#N/A</v>
      </c>
      <c r="AE1023" s="22" t="e">
        <v>#N/A</v>
      </c>
      <c r="AF1023" s="22" t="e">
        <v>#N/A</v>
      </c>
      <c r="AG1023" s="22" t="e">
        <v>#N/A</v>
      </c>
    </row>
    <row r="1024" spans="1:33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2" t="s">
        <v>7762</v>
      </c>
      <c r="R1024" s="22" t="s">
        <v>7762</v>
      </c>
      <c r="S1024" s="22">
        <v>0</v>
      </c>
      <c r="T1024" s="22">
        <v>0</v>
      </c>
      <c r="U1024" s="22" t="s">
        <v>11</v>
      </c>
      <c r="V1024" s="22" t="s">
        <v>11</v>
      </c>
      <c r="W1024" s="22" t="s">
        <v>11</v>
      </c>
      <c r="X1024" s="22" t="s">
        <v>11</v>
      </c>
      <c r="Y1024" s="22">
        <v>0</v>
      </c>
      <c r="Z1024" s="22">
        <v>0</v>
      </c>
      <c r="AA1024" s="22" t="s">
        <v>11</v>
      </c>
      <c r="AB1024" s="22">
        <v>0</v>
      </c>
      <c r="AC1024" s="22" t="s">
        <v>11</v>
      </c>
      <c r="AD1024" s="22" t="e">
        <v>#N/A</v>
      </c>
      <c r="AE1024" s="22" t="e">
        <v>#N/A</v>
      </c>
      <c r="AF1024" s="22" t="e">
        <v>#N/A</v>
      </c>
      <c r="AG1024" s="22" t="e">
        <v>#N/A</v>
      </c>
    </row>
    <row r="1025" spans="1:33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2" t="s">
        <v>7762</v>
      </c>
      <c r="R1025" s="22" t="s">
        <v>7762</v>
      </c>
      <c r="S1025" s="22">
        <v>0</v>
      </c>
      <c r="T1025" s="22">
        <v>0</v>
      </c>
      <c r="U1025" s="22" t="s">
        <v>11</v>
      </c>
      <c r="V1025" s="22" t="s">
        <v>11</v>
      </c>
      <c r="W1025" s="22" t="s">
        <v>11</v>
      </c>
      <c r="X1025" s="22" t="s">
        <v>11</v>
      </c>
      <c r="Y1025" s="22">
        <v>0</v>
      </c>
      <c r="Z1025" s="22">
        <v>0</v>
      </c>
      <c r="AA1025" s="22" t="s">
        <v>11</v>
      </c>
      <c r="AB1025" s="22">
        <v>0</v>
      </c>
      <c r="AC1025" s="22" t="s">
        <v>11</v>
      </c>
      <c r="AD1025" s="22" t="e">
        <v>#N/A</v>
      </c>
      <c r="AE1025" s="22" t="e">
        <v>#N/A</v>
      </c>
      <c r="AF1025" s="22" t="e">
        <v>#N/A</v>
      </c>
      <c r="AG1025" s="22" t="e">
        <v>#N/A</v>
      </c>
    </row>
    <row r="1026" spans="1:33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2" t="s">
        <v>7762</v>
      </c>
      <c r="R1026" s="22" t="s">
        <v>7762</v>
      </c>
      <c r="S1026" s="22">
        <v>0</v>
      </c>
      <c r="T1026" s="22">
        <v>0</v>
      </c>
      <c r="U1026" s="22" t="s">
        <v>11</v>
      </c>
      <c r="V1026" s="22" t="s">
        <v>11</v>
      </c>
      <c r="W1026" s="22" t="s">
        <v>11</v>
      </c>
      <c r="X1026" s="22" t="s">
        <v>11</v>
      </c>
      <c r="Y1026" s="22">
        <v>0</v>
      </c>
      <c r="Z1026" s="22">
        <v>0</v>
      </c>
      <c r="AA1026" s="22" t="s">
        <v>11</v>
      </c>
      <c r="AB1026" s="22">
        <v>0</v>
      </c>
      <c r="AC1026" s="22" t="s">
        <v>11</v>
      </c>
      <c r="AD1026" s="22" t="e">
        <v>#N/A</v>
      </c>
      <c r="AE1026" s="22" t="e">
        <v>#N/A</v>
      </c>
      <c r="AF1026" s="22" t="e">
        <v>#N/A</v>
      </c>
      <c r="AG1026" s="22" t="e">
        <v>#N/A</v>
      </c>
    </row>
    <row r="1027" spans="1:33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2" t="s">
        <v>7762</v>
      </c>
      <c r="R1027" s="22" t="s">
        <v>7762</v>
      </c>
      <c r="S1027" s="22">
        <v>0</v>
      </c>
      <c r="T1027" s="22">
        <v>0</v>
      </c>
      <c r="U1027" s="22" t="s">
        <v>11</v>
      </c>
      <c r="V1027" s="22" t="s">
        <v>11</v>
      </c>
      <c r="W1027" s="22" t="s">
        <v>11</v>
      </c>
      <c r="X1027" s="22" t="s">
        <v>11</v>
      </c>
      <c r="Y1027" s="22">
        <v>0</v>
      </c>
      <c r="Z1027" s="22">
        <v>0</v>
      </c>
      <c r="AA1027" s="22" t="s">
        <v>11</v>
      </c>
      <c r="AB1027" s="22">
        <v>0</v>
      </c>
      <c r="AC1027" s="22" t="s">
        <v>11</v>
      </c>
      <c r="AD1027" s="22" t="e">
        <v>#N/A</v>
      </c>
      <c r="AE1027" s="22" t="e">
        <v>#N/A</v>
      </c>
      <c r="AF1027" s="22" t="e">
        <v>#N/A</v>
      </c>
      <c r="AG1027" s="22" t="e">
        <v>#N/A</v>
      </c>
    </row>
    <row r="1028" spans="1:33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2" t="s">
        <v>7762</v>
      </c>
      <c r="R1028" s="22" t="s">
        <v>7762</v>
      </c>
      <c r="S1028" s="22">
        <v>0</v>
      </c>
      <c r="T1028" s="22">
        <v>0</v>
      </c>
      <c r="U1028" s="22" t="s">
        <v>11</v>
      </c>
      <c r="V1028" s="22" t="s">
        <v>11</v>
      </c>
      <c r="W1028" s="22" t="s">
        <v>11</v>
      </c>
      <c r="X1028" s="22" t="s">
        <v>11</v>
      </c>
      <c r="Y1028" s="22">
        <v>0</v>
      </c>
      <c r="Z1028" s="22">
        <v>0</v>
      </c>
      <c r="AA1028" s="22" t="s">
        <v>11</v>
      </c>
      <c r="AB1028" s="22">
        <v>0</v>
      </c>
      <c r="AC1028" s="22" t="s">
        <v>11</v>
      </c>
      <c r="AD1028" s="22" t="e">
        <v>#N/A</v>
      </c>
      <c r="AE1028" s="22" t="e">
        <v>#N/A</v>
      </c>
      <c r="AF1028" s="22" t="e">
        <v>#N/A</v>
      </c>
      <c r="AG1028" s="22" t="e">
        <v>#N/A</v>
      </c>
    </row>
    <row r="1029" spans="1:33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2" t="s">
        <v>7762</v>
      </c>
      <c r="R1029" s="22" t="s">
        <v>7762</v>
      </c>
      <c r="S1029" s="22">
        <v>0</v>
      </c>
      <c r="T1029" s="22">
        <v>0</v>
      </c>
      <c r="U1029" s="22" t="s">
        <v>11</v>
      </c>
      <c r="V1029" s="22" t="s">
        <v>11</v>
      </c>
      <c r="W1029" s="22" t="s">
        <v>11</v>
      </c>
      <c r="X1029" s="22" t="s">
        <v>11</v>
      </c>
      <c r="Y1029" s="22">
        <v>0</v>
      </c>
      <c r="Z1029" s="22">
        <v>0</v>
      </c>
      <c r="AA1029" s="22" t="s">
        <v>11</v>
      </c>
      <c r="AB1029" s="22">
        <v>0</v>
      </c>
      <c r="AC1029" s="22" t="s">
        <v>11</v>
      </c>
      <c r="AD1029" s="22" t="e">
        <v>#N/A</v>
      </c>
      <c r="AE1029" s="22" t="e">
        <v>#N/A</v>
      </c>
      <c r="AF1029" s="22" t="e">
        <v>#N/A</v>
      </c>
      <c r="AG1029" s="22" t="e">
        <v>#N/A</v>
      </c>
    </row>
    <row r="1030" spans="1:33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2" t="s">
        <v>7762</v>
      </c>
      <c r="R1030" s="22" t="s">
        <v>7762</v>
      </c>
      <c r="S1030" s="22">
        <v>0</v>
      </c>
      <c r="T1030" s="22">
        <v>0</v>
      </c>
      <c r="U1030" s="22" t="s">
        <v>11</v>
      </c>
      <c r="V1030" s="22" t="s">
        <v>11</v>
      </c>
      <c r="W1030" s="22" t="s">
        <v>11</v>
      </c>
      <c r="X1030" s="22" t="s">
        <v>11</v>
      </c>
      <c r="Y1030" s="22">
        <v>0</v>
      </c>
      <c r="Z1030" s="22">
        <v>0</v>
      </c>
      <c r="AA1030" s="22" t="s">
        <v>11</v>
      </c>
      <c r="AB1030" s="22">
        <v>0</v>
      </c>
      <c r="AC1030" s="22" t="s">
        <v>11</v>
      </c>
      <c r="AD1030" s="22" t="e">
        <v>#N/A</v>
      </c>
      <c r="AE1030" s="22" t="e">
        <v>#N/A</v>
      </c>
      <c r="AF1030" s="22" t="e">
        <v>#N/A</v>
      </c>
      <c r="AG1030" s="22" t="e">
        <v>#N/A</v>
      </c>
    </row>
    <row r="1031" spans="1:33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2" t="s">
        <v>7762</v>
      </c>
      <c r="R1031" s="22" t="s">
        <v>7762</v>
      </c>
      <c r="S1031" s="22">
        <v>0</v>
      </c>
      <c r="T1031" s="22">
        <v>0</v>
      </c>
      <c r="U1031" s="22" t="s">
        <v>11</v>
      </c>
      <c r="V1031" s="22" t="s">
        <v>11</v>
      </c>
      <c r="W1031" s="22" t="s">
        <v>11</v>
      </c>
      <c r="X1031" s="22" t="s">
        <v>11</v>
      </c>
      <c r="Y1031" s="22">
        <v>0</v>
      </c>
      <c r="Z1031" s="22">
        <v>0</v>
      </c>
      <c r="AA1031" s="22" t="s">
        <v>11</v>
      </c>
      <c r="AB1031" s="22">
        <v>0</v>
      </c>
      <c r="AC1031" s="22" t="s">
        <v>11</v>
      </c>
      <c r="AD1031" s="22" t="e">
        <v>#N/A</v>
      </c>
      <c r="AE1031" s="22" t="e">
        <v>#N/A</v>
      </c>
      <c r="AF1031" s="22" t="e">
        <v>#N/A</v>
      </c>
      <c r="AG1031" s="22" t="e">
        <v>#N/A</v>
      </c>
    </row>
    <row r="1032" spans="1:33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2" t="s">
        <v>7762</v>
      </c>
      <c r="R1032" s="22" t="s">
        <v>7762</v>
      </c>
      <c r="S1032" s="22">
        <v>0</v>
      </c>
      <c r="T1032" s="22">
        <v>0</v>
      </c>
      <c r="U1032" s="22" t="s">
        <v>11</v>
      </c>
      <c r="V1032" s="22" t="s">
        <v>11</v>
      </c>
      <c r="W1032" s="22" t="s">
        <v>11</v>
      </c>
      <c r="X1032" s="22" t="s">
        <v>11</v>
      </c>
      <c r="Y1032" s="22">
        <v>0</v>
      </c>
      <c r="Z1032" s="22">
        <v>0</v>
      </c>
      <c r="AA1032" s="22" t="s">
        <v>11</v>
      </c>
      <c r="AB1032" s="22">
        <v>0</v>
      </c>
      <c r="AC1032" s="22" t="s">
        <v>11</v>
      </c>
      <c r="AD1032" s="22" t="e">
        <v>#N/A</v>
      </c>
      <c r="AE1032" s="22" t="e">
        <v>#N/A</v>
      </c>
      <c r="AF1032" s="22" t="e">
        <v>#N/A</v>
      </c>
      <c r="AG1032" s="22" t="e">
        <v>#N/A</v>
      </c>
    </row>
    <row r="1033" spans="1:33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2" t="s">
        <v>7762</v>
      </c>
      <c r="R1033" s="22" t="s">
        <v>7762</v>
      </c>
      <c r="S1033" s="22">
        <v>0</v>
      </c>
      <c r="T1033" s="22">
        <v>0</v>
      </c>
      <c r="U1033" s="22" t="s">
        <v>11</v>
      </c>
      <c r="V1033" s="22" t="s">
        <v>11</v>
      </c>
      <c r="W1033" s="22" t="s">
        <v>11</v>
      </c>
      <c r="X1033" s="22" t="s">
        <v>11</v>
      </c>
      <c r="Y1033" s="22">
        <v>0</v>
      </c>
      <c r="Z1033" s="22">
        <v>0</v>
      </c>
      <c r="AA1033" s="22" t="s">
        <v>11</v>
      </c>
      <c r="AB1033" s="22">
        <v>0</v>
      </c>
      <c r="AC1033" s="22" t="s">
        <v>11</v>
      </c>
      <c r="AD1033" s="22" t="e">
        <v>#N/A</v>
      </c>
      <c r="AE1033" s="22" t="e">
        <v>#N/A</v>
      </c>
      <c r="AF1033" s="22" t="e">
        <v>#N/A</v>
      </c>
      <c r="AG1033" s="22" t="e">
        <v>#N/A</v>
      </c>
    </row>
    <row r="1034" spans="1:33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2" t="s">
        <v>7762</v>
      </c>
      <c r="R1034" s="22" t="s">
        <v>7762</v>
      </c>
      <c r="S1034" s="22">
        <v>0</v>
      </c>
      <c r="T1034" s="22">
        <v>0</v>
      </c>
      <c r="U1034" s="22" t="s">
        <v>11</v>
      </c>
      <c r="V1034" s="22" t="s">
        <v>11</v>
      </c>
      <c r="W1034" s="22" t="s">
        <v>11</v>
      </c>
      <c r="X1034" s="22" t="s">
        <v>11</v>
      </c>
      <c r="Y1034" s="22">
        <v>0</v>
      </c>
      <c r="Z1034" s="22">
        <v>0</v>
      </c>
      <c r="AA1034" s="22" t="s">
        <v>11</v>
      </c>
      <c r="AB1034" s="22">
        <v>0</v>
      </c>
      <c r="AC1034" s="22" t="s">
        <v>11</v>
      </c>
      <c r="AD1034" s="22" t="e">
        <v>#N/A</v>
      </c>
      <c r="AE1034" s="22" t="e">
        <v>#N/A</v>
      </c>
      <c r="AF1034" s="22" t="e">
        <v>#N/A</v>
      </c>
      <c r="AG1034" s="22" t="e">
        <v>#N/A</v>
      </c>
    </row>
    <row r="1035" spans="1:33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2" t="s">
        <v>7762</v>
      </c>
      <c r="R1035" s="22" t="s">
        <v>7762</v>
      </c>
      <c r="S1035" s="22">
        <v>0</v>
      </c>
      <c r="T1035" s="22">
        <v>0</v>
      </c>
      <c r="U1035" s="22" t="s">
        <v>11</v>
      </c>
      <c r="V1035" s="22" t="s">
        <v>11</v>
      </c>
      <c r="W1035" s="22" t="s">
        <v>11</v>
      </c>
      <c r="X1035" s="22" t="s">
        <v>11</v>
      </c>
      <c r="Y1035" s="22">
        <v>0</v>
      </c>
      <c r="Z1035" s="22">
        <v>0</v>
      </c>
      <c r="AA1035" s="22" t="s">
        <v>11</v>
      </c>
      <c r="AB1035" s="22">
        <v>0</v>
      </c>
      <c r="AC1035" s="22" t="s">
        <v>11</v>
      </c>
      <c r="AD1035" s="22" t="e">
        <v>#N/A</v>
      </c>
      <c r="AE1035" s="22" t="e">
        <v>#N/A</v>
      </c>
      <c r="AF1035" s="22" t="e">
        <v>#N/A</v>
      </c>
      <c r="AG1035" s="22" t="e">
        <v>#N/A</v>
      </c>
    </row>
    <row r="1036" spans="1:33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2" t="s">
        <v>7762</v>
      </c>
      <c r="R1036" s="22" t="s">
        <v>7762</v>
      </c>
      <c r="S1036" s="22">
        <v>0</v>
      </c>
      <c r="T1036" s="22">
        <v>0</v>
      </c>
      <c r="U1036" s="22" t="s">
        <v>11</v>
      </c>
      <c r="V1036" s="22" t="s">
        <v>11</v>
      </c>
      <c r="W1036" s="22" t="s">
        <v>11</v>
      </c>
      <c r="X1036" s="22" t="s">
        <v>11</v>
      </c>
      <c r="Y1036" s="22">
        <v>0</v>
      </c>
      <c r="Z1036" s="22">
        <v>0</v>
      </c>
      <c r="AA1036" s="22" t="s">
        <v>11</v>
      </c>
      <c r="AB1036" s="22">
        <v>0</v>
      </c>
      <c r="AC1036" s="22" t="s">
        <v>11</v>
      </c>
      <c r="AD1036" s="22" t="e">
        <v>#N/A</v>
      </c>
      <c r="AE1036" s="22" t="e">
        <v>#N/A</v>
      </c>
      <c r="AF1036" s="22" t="e">
        <v>#N/A</v>
      </c>
      <c r="AG1036" s="22" t="e">
        <v>#N/A</v>
      </c>
    </row>
    <row r="1037" spans="1:33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2" t="s">
        <v>7762</v>
      </c>
      <c r="R1037" s="22" t="s">
        <v>7762</v>
      </c>
      <c r="S1037" s="22">
        <v>0</v>
      </c>
      <c r="T1037" s="22">
        <v>0</v>
      </c>
      <c r="U1037" s="22" t="s">
        <v>11</v>
      </c>
      <c r="V1037" s="22" t="s">
        <v>11</v>
      </c>
      <c r="W1037" s="22" t="s">
        <v>11</v>
      </c>
      <c r="X1037" s="22" t="s">
        <v>11</v>
      </c>
      <c r="Y1037" s="22">
        <v>0</v>
      </c>
      <c r="Z1037" s="22">
        <v>0</v>
      </c>
      <c r="AA1037" s="22" t="s">
        <v>11</v>
      </c>
      <c r="AB1037" s="22">
        <v>0</v>
      </c>
      <c r="AC1037" s="22" t="s">
        <v>11</v>
      </c>
      <c r="AD1037" s="22" t="e">
        <v>#N/A</v>
      </c>
      <c r="AE1037" s="22" t="e">
        <v>#N/A</v>
      </c>
      <c r="AF1037" s="22" t="e">
        <v>#N/A</v>
      </c>
      <c r="AG1037" s="22" t="e">
        <v>#N/A</v>
      </c>
    </row>
    <row r="1038" spans="1:33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2" t="s">
        <v>7762</v>
      </c>
      <c r="R1038" s="22" t="s">
        <v>7762</v>
      </c>
      <c r="S1038" s="22">
        <v>0</v>
      </c>
      <c r="T1038" s="22">
        <v>0</v>
      </c>
      <c r="U1038" s="22" t="s">
        <v>11</v>
      </c>
      <c r="V1038" s="22" t="s">
        <v>11</v>
      </c>
      <c r="W1038" s="22" t="s">
        <v>11</v>
      </c>
      <c r="X1038" s="22" t="s">
        <v>11</v>
      </c>
      <c r="Y1038" s="22">
        <v>0</v>
      </c>
      <c r="Z1038" s="22">
        <v>0</v>
      </c>
      <c r="AA1038" s="22" t="s">
        <v>11</v>
      </c>
      <c r="AB1038" s="22">
        <v>0</v>
      </c>
      <c r="AC1038" s="22" t="s">
        <v>11</v>
      </c>
      <c r="AD1038" s="22" t="e">
        <v>#N/A</v>
      </c>
      <c r="AE1038" s="22" t="e">
        <v>#N/A</v>
      </c>
      <c r="AF1038" s="22" t="e">
        <v>#N/A</v>
      </c>
      <c r="AG1038" s="22" t="e">
        <v>#N/A</v>
      </c>
    </row>
    <row r="1039" spans="1:33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2" t="s">
        <v>7762</v>
      </c>
      <c r="R1039" s="22" t="s">
        <v>7762</v>
      </c>
      <c r="S1039" s="22">
        <v>0</v>
      </c>
      <c r="T1039" s="22">
        <v>0</v>
      </c>
      <c r="U1039" s="22" t="s">
        <v>11</v>
      </c>
      <c r="V1039" s="22" t="s">
        <v>11</v>
      </c>
      <c r="W1039" s="22" t="s">
        <v>11</v>
      </c>
      <c r="X1039" s="22" t="s">
        <v>11</v>
      </c>
      <c r="Y1039" s="22">
        <v>0</v>
      </c>
      <c r="Z1039" s="22">
        <v>0</v>
      </c>
      <c r="AA1039" s="22" t="s">
        <v>11</v>
      </c>
      <c r="AB1039" s="22">
        <v>0</v>
      </c>
      <c r="AC1039" s="22" t="s">
        <v>11</v>
      </c>
      <c r="AD1039" s="22" t="e">
        <v>#N/A</v>
      </c>
      <c r="AE1039" s="22" t="e">
        <v>#N/A</v>
      </c>
      <c r="AF1039" s="22" t="e">
        <v>#N/A</v>
      </c>
      <c r="AG1039" s="22" t="e">
        <v>#N/A</v>
      </c>
    </row>
    <row r="1040" spans="1:33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2" t="s">
        <v>7762</v>
      </c>
      <c r="R1040" s="22" t="s">
        <v>7762</v>
      </c>
      <c r="S1040" s="22">
        <v>0</v>
      </c>
      <c r="T1040" s="22">
        <v>0</v>
      </c>
      <c r="U1040" s="22" t="s">
        <v>11</v>
      </c>
      <c r="V1040" s="22" t="s">
        <v>11</v>
      </c>
      <c r="W1040" s="22" t="s">
        <v>11</v>
      </c>
      <c r="X1040" s="22" t="s">
        <v>11</v>
      </c>
      <c r="Y1040" s="22">
        <v>0</v>
      </c>
      <c r="Z1040" s="22">
        <v>0</v>
      </c>
      <c r="AA1040" s="22" t="s">
        <v>11</v>
      </c>
      <c r="AB1040" s="22">
        <v>0</v>
      </c>
      <c r="AC1040" s="22" t="s">
        <v>11</v>
      </c>
      <c r="AD1040" s="22" t="e">
        <v>#N/A</v>
      </c>
      <c r="AE1040" s="22" t="e">
        <v>#N/A</v>
      </c>
      <c r="AF1040" s="22" t="e">
        <v>#N/A</v>
      </c>
      <c r="AG1040" s="22" t="e">
        <v>#N/A</v>
      </c>
    </row>
    <row r="1041" spans="1:33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2" t="s">
        <v>7762</v>
      </c>
      <c r="R1041" s="22" t="s">
        <v>7762</v>
      </c>
      <c r="S1041" s="22">
        <v>0</v>
      </c>
      <c r="T1041" s="22">
        <v>0</v>
      </c>
      <c r="U1041" s="22" t="s">
        <v>11</v>
      </c>
      <c r="V1041" s="22" t="s">
        <v>11</v>
      </c>
      <c r="W1041" s="22" t="s">
        <v>11</v>
      </c>
      <c r="X1041" s="22" t="s">
        <v>11</v>
      </c>
      <c r="Y1041" s="22">
        <v>0</v>
      </c>
      <c r="Z1041" s="22">
        <v>0</v>
      </c>
      <c r="AA1041" s="22" t="s">
        <v>11</v>
      </c>
      <c r="AB1041" s="22">
        <v>0</v>
      </c>
      <c r="AC1041" s="22" t="s">
        <v>11</v>
      </c>
      <c r="AD1041" s="22" t="e">
        <v>#N/A</v>
      </c>
      <c r="AE1041" s="22" t="e">
        <v>#N/A</v>
      </c>
      <c r="AF1041" s="22" t="e">
        <v>#N/A</v>
      </c>
      <c r="AG1041" s="22" t="e">
        <v>#N/A</v>
      </c>
    </row>
    <row r="1042" spans="1:33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2" t="s">
        <v>7762</v>
      </c>
      <c r="R1042" s="22" t="s">
        <v>7762</v>
      </c>
      <c r="S1042" s="22">
        <v>0</v>
      </c>
      <c r="T1042" s="22">
        <v>0</v>
      </c>
      <c r="U1042" s="22" t="s">
        <v>11</v>
      </c>
      <c r="V1042" s="22" t="s">
        <v>11</v>
      </c>
      <c r="W1042" s="22" t="s">
        <v>11</v>
      </c>
      <c r="X1042" s="22" t="s">
        <v>11</v>
      </c>
      <c r="Y1042" s="22">
        <v>0</v>
      </c>
      <c r="Z1042" s="22">
        <v>0</v>
      </c>
      <c r="AA1042" s="22" t="s">
        <v>11</v>
      </c>
      <c r="AB1042" s="22">
        <v>0</v>
      </c>
      <c r="AC1042" s="22" t="s">
        <v>11</v>
      </c>
      <c r="AD1042" s="22" t="e">
        <v>#N/A</v>
      </c>
      <c r="AE1042" s="22" t="e">
        <v>#N/A</v>
      </c>
      <c r="AF1042" s="22" t="e">
        <v>#N/A</v>
      </c>
      <c r="AG1042" s="22" t="e">
        <v>#N/A</v>
      </c>
    </row>
    <row r="1043" spans="1:33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2" t="s">
        <v>7762</v>
      </c>
      <c r="R1043" s="22" t="s">
        <v>7762</v>
      </c>
      <c r="S1043" s="22">
        <v>0</v>
      </c>
      <c r="T1043" s="22">
        <v>0</v>
      </c>
      <c r="U1043" s="22" t="s">
        <v>11</v>
      </c>
      <c r="V1043" s="22" t="s">
        <v>11</v>
      </c>
      <c r="W1043" s="22" t="s">
        <v>11</v>
      </c>
      <c r="X1043" s="22" t="s">
        <v>11</v>
      </c>
      <c r="Y1043" s="22">
        <v>0</v>
      </c>
      <c r="Z1043" s="22">
        <v>0</v>
      </c>
      <c r="AA1043" s="22" t="s">
        <v>11</v>
      </c>
      <c r="AB1043" s="22">
        <v>0</v>
      </c>
      <c r="AC1043" s="22" t="s">
        <v>11</v>
      </c>
      <c r="AD1043" s="22" t="e">
        <v>#N/A</v>
      </c>
      <c r="AE1043" s="22" t="e">
        <v>#N/A</v>
      </c>
      <c r="AF1043" s="22" t="e">
        <v>#N/A</v>
      </c>
      <c r="AG1043" s="22" t="e">
        <v>#N/A</v>
      </c>
    </row>
    <row r="1044" spans="1:33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2" t="s">
        <v>7762</v>
      </c>
      <c r="R1044" s="22" t="s">
        <v>7762</v>
      </c>
      <c r="S1044" s="22">
        <v>0</v>
      </c>
      <c r="T1044" s="22">
        <v>0</v>
      </c>
      <c r="U1044" s="22" t="s">
        <v>11</v>
      </c>
      <c r="V1044" s="22" t="s">
        <v>11</v>
      </c>
      <c r="W1044" s="22" t="s">
        <v>11</v>
      </c>
      <c r="X1044" s="22" t="s">
        <v>11</v>
      </c>
      <c r="Y1044" s="22">
        <v>0</v>
      </c>
      <c r="Z1044" s="22">
        <v>0</v>
      </c>
      <c r="AA1044" s="22" t="s">
        <v>11</v>
      </c>
      <c r="AB1044" s="22">
        <v>0</v>
      </c>
      <c r="AC1044" s="22" t="s">
        <v>11</v>
      </c>
      <c r="AD1044" s="22" t="e">
        <v>#N/A</v>
      </c>
      <c r="AE1044" s="22" t="e">
        <v>#N/A</v>
      </c>
      <c r="AF1044" s="22" t="e">
        <v>#N/A</v>
      </c>
      <c r="AG1044" s="22" t="e">
        <v>#N/A</v>
      </c>
    </row>
    <row r="1045" spans="1:33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2" t="s">
        <v>7762</v>
      </c>
      <c r="R1045" s="22" t="s">
        <v>7762</v>
      </c>
      <c r="S1045" s="22">
        <v>0</v>
      </c>
      <c r="T1045" s="22">
        <v>0</v>
      </c>
      <c r="U1045" s="22" t="s">
        <v>11</v>
      </c>
      <c r="V1045" s="22" t="s">
        <v>11</v>
      </c>
      <c r="W1045" s="22" t="s">
        <v>11</v>
      </c>
      <c r="X1045" s="22" t="s">
        <v>11</v>
      </c>
      <c r="Y1045" s="22">
        <v>0</v>
      </c>
      <c r="Z1045" s="22">
        <v>0</v>
      </c>
      <c r="AA1045" s="22" t="s">
        <v>11</v>
      </c>
      <c r="AB1045" s="22">
        <v>0</v>
      </c>
      <c r="AC1045" s="22" t="s">
        <v>11</v>
      </c>
      <c r="AD1045" s="22" t="e">
        <v>#N/A</v>
      </c>
      <c r="AE1045" s="22" t="e">
        <v>#N/A</v>
      </c>
      <c r="AF1045" s="22" t="e">
        <v>#N/A</v>
      </c>
      <c r="AG1045" s="22" t="e">
        <v>#N/A</v>
      </c>
    </row>
    <row r="1046" spans="1:33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2" t="s">
        <v>7762</v>
      </c>
      <c r="R1046" s="22" t="s">
        <v>7762</v>
      </c>
      <c r="S1046" s="22">
        <v>0</v>
      </c>
      <c r="T1046" s="22">
        <v>0</v>
      </c>
      <c r="U1046" s="22" t="s">
        <v>11</v>
      </c>
      <c r="V1046" s="22" t="s">
        <v>11</v>
      </c>
      <c r="W1046" s="22" t="s">
        <v>11</v>
      </c>
      <c r="X1046" s="22" t="s">
        <v>11</v>
      </c>
      <c r="Y1046" s="22">
        <v>0</v>
      </c>
      <c r="Z1046" s="22">
        <v>0</v>
      </c>
      <c r="AA1046" s="22" t="s">
        <v>11</v>
      </c>
      <c r="AB1046" s="22">
        <v>0</v>
      </c>
      <c r="AC1046" s="22" t="s">
        <v>11</v>
      </c>
      <c r="AD1046" s="22" t="e">
        <v>#N/A</v>
      </c>
      <c r="AE1046" s="22" t="e">
        <v>#N/A</v>
      </c>
      <c r="AF1046" s="22" t="e">
        <v>#N/A</v>
      </c>
      <c r="AG1046" s="22" t="e">
        <v>#N/A</v>
      </c>
    </row>
    <row r="1047" spans="1:33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2" t="s">
        <v>7762</v>
      </c>
      <c r="R1047" s="22" t="s">
        <v>7762</v>
      </c>
      <c r="S1047" s="22">
        <v>0</v>
      </c>
      <c r="T1047" s="22">
        <v>0</v>
      </c>
      <c r="U1047" s="22" t="s">
        <v>11</v>
      </c>
      <c r="V1047" s="22" t="s">
        <v>11</v>
      </c>
      <c r="W1047" s="22" t="s">
        <v>11</v>
      </c>
      <c r="X1047" s="22" t="s">
        <v>11</v>
      </c>
      <c r="Y1047" s="22">
        <v>0</v>
      </c>
      <c r="Z1047" s="22">
        <v>0</v>
      </c>
      <c r="AA1047" s="22" t="s">
        <v>11</v>
      </c>
      <c r="AB1047" s="22">
        <v>0</v>
      </c>
      <c r="AC1047" s="22" t="s">
        <v>11</v>
      </c>
      <c r="AD1047" s="22" t="e">
        <v>#N/A</v>
      </c>
      <c r="AE1047" s="22" t="e">
        <v>#N/A</v>
      </c>
      <c r="AF1047" s="22" t="e">
        <v>#N/A</v>
      </c>
      <c r="AG1047" s="22" t="e">
        <v>#N/A</v>
      </c>
    </row>
    <row r="1048" spans="1:33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2" t="s">
        <v>7762</v>
      </c>
      <c r="R1048" s="22" t="s">
        <v>7762</v>
      </c>
      <c r="S1048" s="22">
        <v>0</v>
      </c>
      <c r="T1048" s="22">
        <v>0</v>
      </c>
      <c r="U1048" s="22" t="s">
        <v>11</v>
      </c>
      <c r="V1048" s="22" t="s">
        <v>11</v>
      </c>
      <c r="W1048" s="22" t="s">
        <v>11</v>
      </c>
      <c r="X1048" s="22" t="s">
        <v>11</v>
      </c>
      <c r="Y1048" s="22">
        <v>0</v>
      </c>
      <c r="Z1048" s="22">
        <v>0</v>
      </c>
      <c r="AA1048" s="22" t="s">
        <v>11</v>
      </c>
      <c r="AB1048" s="22">
        <v>0</v>
      </c>
      <c r="AC1048" s="22" t="s">
        <v>11</v>
      </c>
      <c r="AD1048" s="22" t="e">
        <v>#N/A</v>
      </c>
      <c r="AE1048" s="22" t="e">
        <v>#N/A</v>
      </c>
      <c r="AF1048" s="22" t="e">
        <v>#N/A</v>
      </c>
      <c r="AG1048" s="22" t="e">
        <v>#N/A</v>
      </c>
    </row>
    <row r="1049" spans="1:33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2" t="s">
        <v>7762</v>
      </c>
      <c r="R1049" s="22" t="s">
        <v>7762</v>
      </c>
      <c r="S1049" s="22">
        <v>0</v>
      </c>
      <c r="T1049" s="22">
        <v>0</v>
      </c>
      <c r="U1049" s="22" t="s">
        <v>11</v>
      </c>
      <c r="V1049" s="22" t="s">
        <v>11</v>
      </c>
      <c r="W1049" s="22" t="s">
        <v>11</v>
      </c>
      <c r="X1049" s="22" t="s">
        <v>11</v>
      </c>
      <c r="Y1049" s="22">
        <v>0</v>
      </c>
      <c r="Z1049" s="22">
        <v>0</v>
      </c>
      <c r="AA1049" s="22" t="s">
        <v>11</v>
      </c>
      <c r="AB1049" s="22">
        <v>0</v>
      </c>
      <c r="AC1049" s="22" t="s">
        <v>11</v>
      </c>
      <c r="AD1049" s="22" t="e">
        <v>#N/A</v>
      </c>
      <c r="AE1049" s="22" t="e">
        <v>#N/A</v>
      </c>
      <c r="AF1049" s="22" t="e">
        <v>#N/A</v>
      </c>
      <c r="AG1049" s="22" t="e">
        <v>#N/A</v>
      </c>
    </row>
    <row r="1050" spans="1:33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2" t="s">
        <v>7762</v>
      </c>
      <c r="R1050" s="22" t="s">
        <v>7762</v>
      </c>
      <c r="S1050" s="22">
        <v>0</v>
      </c>
      <c r="T1050" s="22">
        <v>0</v>
      </c>
      <c r="U1050" s="22" t="s">
        <v>11</v>
      </c>
      <c r="V1050" s="22" t="s">
        <v>11</v>
      </c>
      <c r="W1050" s="22" t="s">
        <v>11</v>
      </c>
      <c r="X1050" s="22" t="s">
        <v>11</v>
      </c>
      <c r="Y1050" s="22">
        <v>0</v>
      </c>
      <c r="Z1050" s="22">
        <v>0</v>
      </c>
      <c r="AA1050" s="22" t="s">
        <v>11</v>
      </c>
      <c r="AB1050" s="22">
        <v>0</v>
      </c>
      <c r="AC1050" s="22" t="s">
        <v>11</v>
      </c>
      <c r="AD1050" s="22" t="e">
        <v>#N/A</v>
      </c>
      <c r="AE1050" s="22" t="e">
        <v>#N/A</v>
      </c>
      <c r="AF1050" s="22" t="e">
        <v>#N/A</v>
      </c>
      <c r="AG1050" s="22" t="e">
        <v>#N/A</v>
      </c>
    </row>
    <row r="1051" spans="1:33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2" t="s">
        <v>7762</v>
      </c>
      <c r="R1051" s="22" t="s">
        <v>7762</v>
      </c>
      <c r="S1051" s="22">
        <v>0</v>
      </c>
      <c r="T1051" s="22">
        <v>0</v>
      </c>
      <c r="U1051" s="22" t="s">
        <v>11</v>
      </c>
      <c r="V1051" s="22" t="s">
        <v>11</v>
      </c>
      <c r="W1051" s="22" t="s">
        <v>11</v>
      </c>
      <c r="X1051" s="22" t="s">
        <v>11</v>
      </c>
      <c r="Y1051" s="22">
        <v>0</v>
      </c>
      <c r="Z1051" s="22">
        <v>0</v>
      </c>
      <c r="AA1051" s="22" t="s">
        <v>11</v>
      </c>
      <c r="AB1051" s="22">
        <v>0</v>
      </c>
      <c r="AC1051" s="22" t="s">
        <v>11</v>
      </c>
      <c r="AD1051" s="22" t="e">
        <v>#N/A</v>
      </c>
      <c r="AE1051" s="22" t="e">
        <v>#N/A</v>
      </c>
      <c r="AF1051" s="22" t="e">
        <v>#N/A</v>
      </c>
      <c r="AG1051" s="22" t="e">
        <v>#N/A</v>
      </c>
    </row>
    <row r="1052" spans="1:33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2" t="s">
        <v>7762</v>
      </c>
      <c r="R1052" s="22" t="s">
        <v>7762</v>
      </c>
      <c r="S1052" s="22">
        <v>0</v>
      </c>
      <c r="T1052" s="22">
        <v>0</v>
      </c>
      <c r="U1052" s="22" t="s">
        <v>11</v>
      </c>
      <c r="V1052" s="22" t="s">
        <v>11</v>
      </c>
      <c r="W1052" s="22" t="s">
        <v>11</v>
      </c>
      <c r="X1052" s="22" t="s">
        <v>11</v>
      </c>
      <c r="Y1052" s="22">
        <v>0</v>
      </c>
      <c r="Z1052" s="22">
        <v>0</v>
      </c>
      <c r="AA1052" s="22" t="s">
        <v>11</v>
      </c>
      <c r="AB1052" s="22">
        <v>0</v>
      </c>
      <c r="AC1052" s="22" t="s">
        <v>11</v>
      </c>
      <c r="AD1052" s="22" t="e">
        <v>#N/A</v>
      </c>
      <c r="AE1052" s="22" t="e">
        <v>#N/A</v>
      </c>
      <c r="AF1052" s="22" t="e">
        <v>#N/A</v>
      </c>
      <c r="AG1052" s="22" t="e">
        <v>#N/A</v>
      </c>
    </row>
    <row r="1053" spans="1:33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2" t="s">
        <v>7762</v>
      </c>
      <c r="R1053" s="22" t="s">
        <v>7762</v>
      </c>
      <c r="S1053" s="22">
        <v>0</v>
      </c>
      <c r="T1053" s="22">
        <v>0</v>
      </c>
      <c r="U1053" s="22" t="s">
        <v>11</v>
      </c>
      <c r="V1053" s="22" t="s">
        <v>11</v>
      </c>
      <c r="W1053" s="22" t="s">
        <v>11</v>
      </c>
      <c r="X1053" s="22" t="s">
        <v>11</v>
      </c>
      <c r="Y1053" s="22">
        <v>0</v>
      </c>
      <c r="Z1053" s="22">
        <v>0</v>
      </c>
      <c r="AA1053" s="22" t="s">
        <v>11</v>
      </c>
      <c r="AB1053" s="22">
        <v>0</v>
      </c>
      <c r="AC1053" s="22" t="s">
        <v>11</v>
      </c>
      <c r="AD1053" s="22" t="e">
        <v>#N/A</v>
      </c>
      <c r="AE1053" s="22" t="e">
        <v>#N/A</v>
      </c>
      <c r="AF1053" s="22" t="e">
        <v>#N/A</v>
      </c>
      <c r="AG1053" s="22" t="e">
        <v>#N/A</v>
      </c>
    </row>
    <row r="1054" spans="1:33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2" t="s">
        <v>7762</v>
      </c>
      <c r="R1054" s="22" t="s">
        <v>7762</v>
      </c>
      <c r="S1054" s="22">
        <v>0</v>
      </c>
      <c r="T1054" s="22">
        <v>0</v>
      </c>
      <c r="U1054" s="22" t="s">
        <v>11</v>
      </c>
      <c r="V1054" s="22" t="s">
        <v>11</v>
      </c>
      <c r="W1054" s="22" t="s">
        <v>11</v>
      </c>
      <c r="X1054" s="22" t="s">
        <v>11</v>
      </c>
      <c r="Y1054" s="22">
        <v>0</v>
      </c>
      <c r="Z1054" s="22">
        <v>0</v>
      </c>
      <c r="AA1054" s="22" t="s">
        <v>11</v>
      </c>
      <c r="AB1054" s="22">
        <v>0</v>
      </c>
      <c r="AC1054" s="22" t="s">
        <v>11</v>
      </c>
      <c r="AD1054" s="22" t="e">
        <v>#N/A</v>
      </c>
      <c r="AE1054" s="22" t="e">
        <v>#N/A</v>
      </c>
      <c r="AF1054" s="22" t="e">
        <v>#N/A</v>
      </c>
      <c r="AG1054" s="22" t="e">
        <v>#N/A</v>
      </c>
    </row>
    <row r="1055" spans="1:33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2" t="s">
        <v>7762</v>
      </c>
      <c r="R1055" s="22" t="s">
        <v>7762</v>
      </c>
      <c r="S1055" s="22">
        <v>0</v>
      </c>
      <c r="T1055" s="22">
        <v>0</v>
      </c>
      <c r="U1055" s="22" t="s">
        <v>11</v>
      </c>
      <c r="V1055" s="22" t="s">
        <v>11</v>
      </c>
      <c r="W1055" s="22" t="s">
        <v>11</v>
      </c>
      <c r="X1055" s="22" t="s">
        <v>11</v>
      </c>
      <c r="Y1055" s="22">
        <v>0</v>
      </c>
      <c r="Z1055" s="22">
        <v>0</v>
      </c>
      <c r="AA1055" s="22" t="s">
        <v>11</v>
      </c>
      <c r="AB1055" s="22">
        <v>0</v>
      </c>
      <c r="AC1055" s="22" t="s">
        <v>11</v>
      </c>
      <c r="AD1055" s="22" t="e">
        <v>#N/A</v>
      </c>
      <c r="AE1055" s="22" t="e">
        <v>#N/A</v>
      </c>
      <c r="AF1055" s="22" t="e">
        <v>#N/A</v>
      </c>
      <c r="AG1055" s="22" t="e">
        <v>#N/A</v>
      </c>
    </row>
    <row r="1056" spans="1:33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2" t="s">
        <v>7762</v>
      </c>
      <c r="R1056" s="22" t="s">
        <v>7762</v>
      </c>
      <c r="S1056" s="22">
        <v>0</v>
      </c>
      <c r="T1056" s="22">
        <v>0</v>
      </c>
      <c r="U1056" s="22" t="s">
        <v>11</v>
      </c>
      <c r="V1056" s="22" t="s">
        <v>11</v>
      </c>
      <c r="W1056" s="22" t="s">
        <v>11</v>
      </c>
      <c r="X1056" s="22" t="s">
        <v>11</v>
      </c>
      <c r="Y1056" s="22">
        <v>0</v>
      </c>
      <c r="Z1056" s="22">
        <v>0</v>
      </c>
      <c r="AA1056" s="22" t="s">
        <v>11</v>
      </c>
      <c r="AB1056" s="22">
        <v>0</v>
      </c>
      <c r="AC1056" s="22" t="s">
        <v>11</v>
      </c>
      <c r="AD1056" s="22" t="e">
        <v>#N/A</v>
      </c>
      <c r="AE1056" s="22" t="e">
        <v>#N/A</v>
      </c>
      <c r="AF1056" s="22" t="e">
        <v>#N/A</v>
      </c>
      <c r="AG1056" s="22" t="e">
        <v>#N/A</v>
      </c>
    </row>
    <row r="1057" spans="1:33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2" t="s">
        <v>7762</v>
      </c>
      <c r="R1057" s="22" t="s">
        <v>7762</v>
      </c>
      <c r="S1057" s="22">
        <v>0</v>
      </c>
      <c r="T1057" s="22">
        <v>0</v>
      </c>
      <c r="U1057" s="22" t="s">
        <v>11</v>
      </c>
      <c r="V1057" s="22" t="s">
        <v>11</v>
      </c>
      <c r="W1057" s="22" t="s">
        <v>11</v>
      </c>
      <c r="X1057" s="22" t="s">
        <v>11</v>
      </c>
      <c r="Y1057" s="22">
        <v>0</v>
      </c>
      <c r="Z1057" s="22">
        <v>0</v>
      </c>
      <c r="AA1057" s="22" t="s">
        <v>11</v>
      </c>
      <c r="AB1057" s="22">
        <v>0</v>
      </c>
      <c r="AC1057" s="22" t="s">
        <v>11</v>
      </c>
      <c r="AD1057" s="22" t="e">
        <v>#N/A</v>
      </c>
      <c r="AE1057" s="22" t="e">
        <v>#N/A</v>
      </c>
      <c r="AF1057" s="22" t="e">
        <v>#N/A</v>
      </c>
      <c r="AG1057" s="22" t="e">
        <v>#N/A</v>
      </c>
    </row>
    <row r="1058" spans="1:33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2" t="s">
        <v>7762</v>
      </c>
      <c r="R1058" s="22" t="s">
        <v>7762</v>
      </c>
      <c r="S1058" s="22">
        <v>0</v>
      </c>
      <c r="T1058" s="22">
        <v>0</v>
      </c>
      <c r="U1058" s="22" t="s">
        <v>11</v>
      </c>
      <c r="V1058" s="22" t="s">
        <v>11</v>
      </c>
      <c r="W1058" s="22" t="s">
        <v>11</v>
      </c>
      <c r="X1058" s="22" t="s">
        <v>11</v>
      </c>
      <c r="Y1058" s="22">
        <v>0</v>
      </c>
      <c r="Z1058" s="22">
        <v>0</v>
      </c>
      <c r="AA1058" s="22" t="s">
        <v>11</v>
      </c>
      <c r="AB1058" s="22">
        <v>0</v>
      </c>
      <c r="AC1058" s="22" t="s">
        <v>11</v>
      </c>
      <c r="AD1058" s="22" t="e">
        <v>#N/A</v>
      </c>
      <c r="AE1058" s="22" t="e">
        <v>#N/A</v>
      </c>
      <c r="AF1058" s="22" t="e">
        <v>#N/A</v>
      </c>
      <c r="AG1058" s="22" t="e">
        <v>#N/A</v>
      </c>
    </row>
    <row r="1059" spans="1:33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2" t="s">
        <v>7762</v>
      </c>
      <c r="R1059" s="22" t="s">
        <v>7762</v>
      </c>
      <c r="S1059" s="22">
        <v>0</v>
      </c>
      <c r="T1059" s="22">
        <v>0</v>
      </c>
      <c r="U1059" s="22" t="s">
        <v>11</v>
      </c>
      <c r="V1059" s="22" t="s">
        <v>11</v>
      </c>
      <c r="W1059" s="22" t="s">
        <v>11</v>
      </c>
      <c r="X1059" s="22" t="s">
        <v>11</v>
      </c>
      <c r="Y1059" s="22">
        <v>0</v>
      </c>
      <c r="Z1059" s="22">
        <v>0</v>
      </c>
      <c r="AA1059" s="22" t="s">
        <v>11</v>
      </c>
      <c r="AB1059" s="22">
        <v>0</v>
      </c>
      <c r="AC1059" s="22" t="s">
        <v>11</v>
      </c>
      <c r="AD1059" s="22" t="e">
        <v>#N/A</v>
      </c>
      <c r="AE1059" s="22" t="e">
        <v>#N/A</v>
      </c>
      <c r="AF1059" s="22" t="e">
        <v>#N/A</v>
      </c>
      <c r="AG1059" s="22" t="e">
        <v>#N/A</v>
      </c>
    </row>
    <row r="1060" spans="1:33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2" t="s">
        <v>7762</v>
      </c>
      <c r="R1060" s="22" t="s">
        <v>7762</v>
      </c>
      <c r="S1060" s="22">
        <v>0</v>
      </c>
      <c r="T1060" s="22">
        <v>0</v>
      </c>
      <c r="U1060" s="22" t="s">
        <v>11</v>
      </c>
      <c r="V1060" s="22" t="s">
        <v>11</v>
      </c>
      <c r="W1060" s="22" t="s">
        <v>11</v>
      </c>
      <c r="X1060" s="22" t="s">
        <v>11</v>
      </c>
      <c r="Y1060" s="22">
        <v>0</v>
      </c>
      <c r="Z1060" s="22">
        <v>0</v>
      </c>
      <c r="AA1060" s="22" t="s">
        <v>11</v>
      </c>
      <c r="AB1060" s="22">
        <v>0</v>
      </c>
      <c r="AC1060" s="22" t="s">
        <v>11</v>
      </c>
      <c r="AD1060" s="22" t="e">
        <v>#N/A</v>
      </c>
      <c r="AE1060" s="22" t="e">
        <v>#N/A</v>
      </c>
      <c r="AF1060" s="22" t="e">
        <v>#N/A</v>
      </c>
      <c r="AG1060" s="22" t="e">
        <v>#N/A</v>
      </c>
    </row>
    <row r="1061" spans="1:33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2" t="s">
        <v>7762</v>
      </c>
      <c r="R1061" s="22" t="s">
        <v>7762</v>
      </c>
      <c r="S1061" s="22">
        <v>0</v>
      </c>
      <c r="T1061" s="22">
        <v>0</v>
      </c>
      <c r="U1061" s="22" t="s">
        <v>11</v>
      </c>
      <c r="V1061" s="22" t="s">
        <v>11</v>
      </c>
      <c r="W1061" s="22" t="s">
        <v>11</v>
      </c>
      <c r="X1061" s="22" t="s">
        <v>11</v>
      </c>
      <c r="Y1061" s="22">
        <v>0</v>
      </c>
      <c r="Z1061" s="22">
        <v>0</v>
      </c>
      <c r="AA1061" s="22" t="s">
        <v>11</v>
      </c>
      <c r="AB1061" s="22">
        <v>0</v>
      </c>
      <c r="AC1061" s="22" t="s">
        <v>11</v>
      </c>
      <c r="AD1061" s="22" t="e">
        <v>#N/A</v>
      </c>
      <c r="AE1061" s="22" t="e">
        <v>#N/A</v>
      </c>
      <c r="AF1061" s="22" t="e">
        <v>#N/A</v>
      </c>
      <c r="AG1061" s="22" t="e">
        <v>#N/A</v>
      </c>
    </row>
    <row r="1062" spans="1:33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2" t="s">
        <v>7762</v>
      </c>
      <c r="R1062" s="22" t="s">
        <v>7762</v>
      </c>
      <c r="S1062" s="22">
        <v>0</v>
      </c>
      <c r="T1062" s="22">
        <v>0</v>
      </c>
      <c r="U1062" s="22" t="s">
        <v>11</v>
      </c>
      <c r="V1062" s="22" t="s">
        <v>11</v>
      </c>
      <c r="W1062" s="22" t="s">
        <v>11</v>
      </c>
      <c r="X1062" s="22" t="s">
        <v>11</v>
      </c>
      <c r="Y1062" s="22">
        <v>0</v>
      </c>
      <c r="Z1062" s="22">
        <v>0</v>
      </c>
      <c r="AA1062" s="22" t="s">
        <v>11</v>
      </c>
      <c r="AB1062" s="22">
        <v>0</v>
      </c>
      <c r="AC1062" s="22" t="s">
        <v>11</v>
      </c>
      <c r="AD1062" s="22" t="e">
        <v>#N/A</v>
      </c>
      <c r="AE1062" s="22" t="e">
        <v>#N/A</v>
      </c>
      <c r="AF1062" s="22" t="e">
        <v>#N/A</v>
      </c>
      <c r="AG1062" s="22" t="e">
        <v>#N/A</v>
      </c>
    </row>
    <row r="1063" spans="1:33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2" t="s">
        <v>7762</v>
      </c>
      <c r="R1063" s="22" t="s">
        <v>7762</v>
      </c>
      <c r="S1063" s="22">
        <v>0</v>
      </c>
      <c r="T1063" s="22">
        <v>0</v>
      </c>
      <c r="U1063" s="22" t="s">
        <v>11</v>
      </c>
      <c r="V1063" s="22" t="s">
        <v>11</v>
      </c>
      <c r="W1063" s="22" t="s">
        <v>11</v>
      </c>
      <c r="X1063" s="22" t="s">
        <v>11</v>
      </c>
      <c r="Y1063" s="22">
        <v>0</v>
      </c>
      <c r="Z1063" s="22">
        <v>0</v>
      </c>
      <c r="AA1063" s="22" t="s">
        <v>11</v>
      </c>
      <c r="AB1063" s="22">
        <v>0</v>
      </c>
      <c r="AC1063" s="22" t="s">
        <v>11</v>
      </c>
      <c r="AD1063" s="22" t="e">
        <v>#N/A</v>
      </c>
      <c r="AE1063" s="22" t="e">
        <v>#N/A</v>
      </c>
      <c r="AF1063" s="22" t="e">
        <v>#N/A</v>
      </c>
      <c r="AG1063" s="22" t="e">
        <v>#N/A</v>
      </c>
    </row>
    <row r="1064" spans="1:33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2" t="s">
        <v>7762</v>
      </c>
      <c r="R1064" s="22" t="s">
        <v>7762</v>
      </c>
      <c r="S1064" s="22">
        <v>0</v>
      </c>
      <c r="T1064" s="22">
        <v>0</v>
      </c>
      <c r="U1064" s="22" t="s">
        <v>11</v>
      </c>
      <c r="V1064" s="22" t="s">
        <v>11</v>
      </c>
      <c r="W1064" s="22" t="s">
        <v>11</v>
      </c>
      <c r="X1064" s="22" t="s">
        <v>11</v>
      </c>
      <c r="Y1064" s="22">
        <v>0</v>
      </c>
      <c r="Z1064" s="22">
        <v>0</v>
      </c>
      <c r="AA1064" s="22" t="s">
        <v>11</v>
      </c>
      <c r="AB1064" s="22">
        <v>0</v>
      </c>
      <c r="AC1064" s="22" t="s">
        <v>11</v>
      </c>
      <c r="AD1064" s="22" t="e">
        <v>#N/A</v>
      </c>
      <c r="AE1064" s="22" t="e">
        <v>#N/A</v>
      </c>
      <c r="AF1064" s="22" t="e">
        <v>#N/A</v>
      </c>
      <c r="AG1064" s="22" t="e">
        <v>#N/A</v>
      </c>
    </row>
    <row r="1065" spans="1:33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2" t="s">
        <v>7762</v>
      </c>
      <c r="R1065" s="22" t="s">
        <v>7762</v>
      </c>
      <c r="S1065" s="22">
        <v>0</v>
      </c>
      <c r="T1065" s="22">
        <v>0</v>
      </c>
      <c r="U1065" s="22" t="s">
        <v>11</v>
      </c>
      <c r="V1065" s="22" t="s">
        <v>11</v>
      </c>
      <c r="W1065" s="22" t="s">
        <v>11</v>
      </c>
      <c r="X1065" s="22" t="s">
        <v>11</v>
      </c>
      <c r="Y1065" s="22">
        <v>0</v>
      </c>
      <c r="Z1065" s="22">
        <v>0</v>
      </c>
      <c r="AA1065" s="22" t="s">
        <v>11</v>
      </c>
      <c r="AB1065" s="22">
        <v>0</v>
      </c>
      <c r="AC1065" s="22" t="s">
        <v>11</v>
      </c>
      <c r="AD1065" s="22" t="e">
        <v>#N/A</v>
      </c>
      <c r="AE1065" s="22" t="e">
        <v>#N/A</v>
      </c>
      <c r="AF1065" s="22" t="e">
        <v>#N/A</v>
      </c>
      <c r="AG1065" s="22" t="e">
        <v>#N/A</v>
      </c>
    </row>
    <row r="1066" spans="1:33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2" t="s">
        <v>7762</v>
      </c>
      <c r="R1066" s="22" t="s">
        <v>7762</v>
      </c>
      <c r="S1066" s="22">
        <v>0</v>
      </c>
      <c r="T1066" s="22">
        <v>0</v>
      </c>
      <c r="U1066" s="22" t="s">
        <v>11</v>
      </c>
      <c r="V1066" s="22" t="s">
        <v>11</v>
      </c>
      <c r="W1066" s="22" t="s">
        <v>11</v>
      </c>
      <c r="X1066" s="22" t="s">
        <v>11</v>
      </c>
      <c r="Y1066" s="22">
        <v>0</v>
      </c>
      <c r="Z1066" s="22">
        <v>0</v>
      </c>
      <c r="AA1066" s="22" t="s">
        <v>11</v>
      </c>
      <c r="AB1066" s="22">
        <v>0</v>
      </c>
      <c r="AC1066" s="22" t="s">
        <v>11</v>
      </c>
      <c r="AD1066" s="22" t="e">
        <v>#N/A</v>
      </c>
      <c r="AE1066" s="22" t="e">
        <v>#N/A</v>
      </c>
      <c r="AF1066" s="22" t="e">
        <v>#N/A</v>
      </c>
      <c r="AG1066" s="22" t="e">
        <v>#N/A</v>
      </c>
    </row>
    <row r="1067" spans="1:33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2" t="s">
        <v>7762</v>
      </c>
      <c r="R1067" s="22" t="s">
        <v>7762</v>
      </c>
      <c r="S1067" s="22">
        <v>0</v>
      </c>
      <c r="T1067" s="22">
        <v>0</v>
      </c>
      <c r="U1067" s="22" t="s">
        <v>11</v>
      </c>
      <c r="V1067" s="22" t="s">
        <v>11</v>
      </c>
      <c r="W1067" s="22" t="s">
        <v>11</v>
      </c>
      <c r="X1067" s="22" t="s">
        <v>11</v>
      </c>
      <c r="Y1067" s="22">
        <v>0</v>
      </c>
      <c r="Z1067" s="22">
        <v>0</v>
      </c>
      <c r="AA1067" s="22" t="s">
        <v>11</v>
      </c>
      <c r="AB1067" s="22">
        <v>0</v>
      </c>
      <c r="AC1067" s="22" t="s">
        <v>11</v>
      </c>
      <c r="AD1067" s="22" t="e">
        <v>#N/A</v>
      </c>
      <c r="AE1067" s="22" t="e">
        <v>#N/A</v>
      </c>
      <c r="AF1067" s="22" t="e">
        <v>#N/A</v>
      </c>
      <c r="AG1067" s="22" t="e">
        <v>#N/A</v>
      </c>
    </row>
    <row r="1068" spans="1:33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2" t="s">
        <v>7762</v>
      </c>
      <c r="R1068" s="22" t="s">
        <v>7762</v>
      </c>
      <c r="S1068" s="22">
        <v>0</v>
      </c>
      <c r="T1068" s="22">
        <v>0</v>
      </c>
      <c r="U1068" s="22" t="s">
        <v>11</v>
      </c>
      <c r="V1068" s="22" t="s">
        <v>11</v>
      </c>
      <c r="W1068" s="22" t="s">
        <v>11</v>
      </c>
      <c r="X1068" s="22" t="s">
        <v>11</v>
      </c>
      <c r="Y1068" s="22">
        <v>0</v>
      </c>
      <c r="Z1068" s="22">
        <v>0</v>
      </c>
      <c r="AA1068" s="22" t="s">
        <v>11</v>
      </c>
      <c r="AB1068" s="22">
        <v>0</v>
      </c>
      <c r="AC1068" s="22" t="s">
        <v>11</v>
      </c>
      <c r="AD1068" s="22" t="e">
        <v>#N/A</v>
      </c>
      <c r="AE1068" s="22" t="e">
        <v>#N/A</v>
      </c>
      <c r="AF1068" s="22" t="e">
        <v>#N/A</v>
      </c>
      <c r="AG1068" s="22" t="e">
        <v>#N/A</v>
      </c>
    </row>
    <row r="1069" spans="1:33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2" t="s">
        <v>7762</v>
      </c>
      <c r="R1069" s="22" t="s">
        <v>7762</v>
      </c>
      <c r="S1069" s="22">
        <v>0</v>
      </c>
      <c r="T1069" s="22">
        <v>0</v>
      </c>
      <c r="U1069" s="22" t="s">
        <v>11</v>
      </c>
      <c r="V1069" s="22" t="s">
        <v>11</v>
      </c>
      <c r="W1069" s="22" t="s">
        <v>11</v>
      </c>
      <c r="X1069" s="22" t="s">
        <v>11</v>
      </c>
      <c r="Y1069" s="22">
        <v>0</v>
      </c>
      <c r="Z1069" s="22">
        <v>0</v>
      </c>
      <c r="AA1069" s="22" t="s">
        <v>11</v>
      </c>
      <c r="AB1069" s="22">
        <v>0</v>
      </c>
      <c r="AC1069" s="22" t="s">
        <v>11</v>
      </c>
      <c r="AD1069" s="22" t="e">
        <v>#N/A</v>
      </c>
      <c r="AE1069" s="22" t="e">
        <v>#N/A</v>
      </c>
      <c r="AF1069" s="22" t="e">
        <v>#N/A</v>
      </c>
      <c r="AG1069" s="22" t="e">
        <v>#N/A</v>
      </c>
    </row>
    <row r="1070" spans="1:33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2" t="s">
        <v>7762</v>
      </c>
      <c r="R1070" s="22" t="s">
        <v>7762</v>
      </c>
      <c r="S1070" s="22">
        <v>0</v>
      </c>
      <c r="T1070" s="22">
        <v>0</v>
      </c>
      <c r="U1070" s="22" t="s">
        <v>11</v>
      </c>
      <c r="V1070" s="22" t="s">
        <v>11</v>
      </c>
      <c r="W1070" s="22" t="s">
        <v>11</v>
      </c>
      <c r="X1070" s="22" t="s">
        <v>11</v>
      </c>
      <c r="Y1070" s="22">
        <v>0</v>
      </c>
      <c r="Z1070" s="22">
        <v>0</v>
      </c>
      <c r="AA1070" s="22" t="s">
        <v>11</v>
      </c>
      <c r="AB1070" s="22">
        <v>0</v>
      </c>
      <c r="AC1070" s="22" t="s">
        <v>11</v>
      </c>
      <c r="AD1070" s="22" t="e">
        <v>#N/A</v>
      </c>
      <c r="AE1070" s="22" t="e">
        <v>#N/A</v>
      </c>
      <c r="AF1070" s="22" t="e">
        <v>#N/A</v>
      </c>
      <c r="AG1070" s="22" t="e">
        <v>#N/A</v>
      </c>
    </row>
    <row r="1071" spans="1:33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2" t="s">
        <v>7762</v>
      </c>
      <c r="R1071" s="22" t="s">
        <v>7762</v>
      </c>
      <c r="S1071" s="22">
        <v>0</v>
      </c>
      <c r="T1071" s="22">
        <v>0</v>
      </c>
      <c r="U1071" s="22" t="s">
        <v>11</v>
      </c>
      <c r="V1071" s="22" t="s">
        <v>11</v>
      </c>
      <c r="W1071" s="22" t="s">
        <v>11</v>
      </c>
      <c r="X1071" s="22" t="s">
        <v>11</v>
      </c>
      <c r="Y1071" s="22">
        <v>0</v>
      </c>
      <c r="Z1071" s="22">
        <v>0</v>
      </c>
      <c r="AA1071" s="22" t="s">
        <v>11</v>
      </c>
      <c r="AB1071" s="22">
        <v>0</v>
      </c>
      <c r="AC1071" s="22" t="s">
        <v>11</v>
      </c>
      <c r="AD1071" s="22" t="e">
        <v>#N/A</v>
      </c>
      <c r="AE1071" s="22" t="e">
        <v>#N/A</v>
      </c>
      <c r="AF1071" s="22" t="e">
        <v>#N/A</v>
      </c>
      <c r="AG1071" s="22" t="e">
        <v>#N/A</v>
      </c>
    </row>
    <row r="1072" spans="1:33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2" t="s">
        <v>7762</v>
      </c>
      <c r="R1072" s="22" t="s">
        <v>7762</v>
      </c>
      <c r="S1072" s="22">
        <v>0</v>
      </c>
      <c r="T1072" s="22">
        <v>0</v>
      </c>
      <c r="U1072" s="22" t="s">
        <v>11</v>
      </c>
      <c r="V1072" s="22" t="s">
        <v>11</v>
      </c>
      <c r="W1072" s="22" t="s">
        <v>11</v>
      </c>
      <c r="X1072" s="22" t="s">
        <v>11</v>
      </c>
      <c r="Y1072" s="22">
        <v>0</v>
      </c>
      <c r="Z1072" s="22">
        <v>0</v>
      </c>
      <c r="AA1072" s="22" t="s">
        <v>11</v>
      </c>
      <c r="AB1072" s="22">
        <v>0</v>
      </c>
      <c r="AC1072" s="22" t="s">
        <v>11</v>
      </c>
      <c r="AD1072" s="22" t="e">
        <v>#N/A</v>
      </c>
      <c r="AE1072" s="22" t="e">
        <v>#N/A</v>
      </c>
      <c r="AF1072" s="22" t="e">
        <v>#N/A</v>
      </c>
      <c r="AG1072" s="22" t="e">
        <v>#N/A</v>
      </c>
    </row>
    <row r="1073" spans="1:33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2" t="s">
        <v>7762</v>
      </c>
      <c r="R1073" s="22" t="s">
        <v>7762</v>
      </c>
      <c r="S1073" s="22">
        <v>0</v>
      </c>
      <c r="T1073" s="22">
        <v>0</v>
      </c>
      <c r="U1073" s="22" t="s">
        <v>11</v>
      </c>
      <c r="V1073" s="22" t="s">
        <v>11</v>
      </c>
      <c r="W1073" s="22" t="s">
        <v>11</v>
      </c>
      <c r="X1073" s="22" t="s">
        <v>11</v>
      </c>
      <c r="Y1073" s="22">
        <v>0</v>
      </c>
      <c r="Z1073" s="22">
        <v>0</v>
      </c>
      <c r="AA1073" s="22" t="s">
        <v>11</v>
      </c>
      <c r="AB1073" s="22">
        <v>0</v>
      </c>
      <c r="AC1073" s="22" t="s">
        <v>11</v>
      </c>
      <c r="AD1073" s="22" t="e">
        <v>#N/A</v>
      </c>
      <c r="AE1073" s="22" t="e">
        <v>#N/A</v>
      </c>
      <c r="AF1073" s="22" t="e">
        <v>#N/A</v>
      </c>
      <c r="AG1073" s="22" t="e">
        <v>#N/A</v>
      </c>
    </row>
    <row r="1074" spans="1:33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2" t="s">
        <v>7762</v>
      </c>
      <c r="R1074" s="22" t="s">
        <v>7762</v>
      </c>
      <c r="S1074" s="22">
        <v>0</v>
      </c>
      <c r="T1074" s="22">
        <v>0</v>
      </c>
      <c r="U1074" s="22" t="s">
        <v>11</v>
      </c>
      <c r="V1074" s="22" t="s">
        <v>11</v>
      </c>
      <c r="W1074" s="22" t="s">
        <v>11</v>
      </c>
      <c r="X1074" s="22" t="s">
        <v>11</v>
      </c>
      <c r="Y1074" s="22">
        <v>0</v>
      </c>
      <c r="Z1074" s="22">
        <v>0</v>
      </c>
      <c r="AA1074" s="22" t="s">
        <v>11</v>
      </c>
      <c r="AB1074" s="22">
        <v>0</v>
      </c>
      <c r="AC1074" s="22" t="s">
        <v>11</v>
      </c>
      <c r="AD1074" s="22" t="e">
        <v>#N/A</v>
      </c>
      <c r="AE1074" s="22" t="e">
        <v>#N/A</v>
      </c>
      <c r="AF1074" s="22" t="e">
        <v>#N/A</v>
      </c>
      <c r="AG1074" s="22" t="e">
        <v>#N/A</v>
      </c>
    </row>
    <row r="1075" spans="1:33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2" t="s">
        <v>7762</v>
      </c>
      <c r="R1075" s="22" t="s">
        <v>7762</v>
      </c>
      <c r="S1075" s="22">
        <v>0</v>
      </c>
      <c r="T1075" s="22">
        <v>0</v>
      </c>
      <c r="U1075" s="22" t="s">
        <v>11</v>
      </c>
      <c r="V1075" s="22" t="s">
        <v>11</v>
      </c>
      <c r="W1075" s="22" t="s">
        <v>11</v>
      </c>
      <c r="X1075" s="22" t="s">
        <v>11</v>
      </c>
      <c r="Y1075" s="22">
        <v>0</v>
      </c>
      <c r="Z1075" s="22">
        <v>0</v>
      </c>
      <c r="AA1075" s="22" t="s">
        <v>11</v>
      </c>
      <c r="AB1075" s="22">
        <v>0</v>
      </c>
      <c r="AC1075" s="22" t="s">
        <v>11</v>
      </c>
      <c r="AD1075" s="22" t="e">
        <v>#N/A</v>
      </c>
      <c r="AE1075" s="22" t="e">
        <v>#N/A</v>
      </c>
      <c r="AF1075" s="22" t="e">
        <v>#N/A</v>
      </c>
      <c r="AG1075" s="22" t="e">
        <v>#N/A</v>
      </c>
    </row>
    <row r="1076" spans="1:33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2" t="s">
        <v>7762</v>
      </c>
      <c r="R1076" s="22" t="s">
        <v>7762</v>
      </c>
      <c r="S1076" s="22">
        <v>0</v>
      </c>
      <c r="T1076" s="22">
        <v>0</v>
      </c>
      <c r="U1076" s="22" t="s">
        <v>11</v>
      </c>
      <c r="V1076" s="22" t="s">
        <v>11</v>
      </c>
      <c r="W1076" s="22" t="s">
        <v>11</v>
      </c>
      <c r="X1076" s="22" t="s">
        <v>11</v>
      </c>
      <c r="Y1076" s="22">
        <v>0</v>
      </c>
      <c r="Z1076" s="22">
        <v>0</v>
      </c>
      <c r="AA1076" s="22" t="s">
        <v>11</v>
      </c>
      <c r="AB1076" s="22">
        <v>0</v>
      </c>
      <c r="AC1076" s="22" t="s">
        <v>11</v>
      </c>
      <c r="AD1076" s="22" t="e">
        <v>#N/A</v>
      </c>
      <c r="AE1076" s="22" t="e">
        <v>#N/A</v>
      </c>
      <c r="AF1076" s="22" t="e">
        <v>#N/A</v>
      </c>
      <c r="AG1076" s="22" t="e">
        <v>#N/A</v>
      </c>
    </row>
    <row r="1077" spans="1:33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2" t="s">
        <v>7762</v>
      </c>
      <c r="R1077" s="22" t="s">
        <v>7762</v>
      </c>
      <c r="S1077" s="22">
        <v>0</v>
      </c>
      <c r="T1077" s="22">
        <v>0</v>
      </c>
      <c r="U1077" s="22" t="s">
        <v>11</v>
      </c>
      <c r="V1077" s="22" t="s">
        <v>11</v>
      </c>
      <c r="W1077" s="22" t="s">
        <v>11</v>
      </c>
      <c r="X1077" s="22" t="s">
        <v>11</v>
      </c>
      <c r="Y1077" s="22">
        <v>0</v>
      </c>
      <c r="Z1077" s="22">
        <v>0</v>
      </c>
      <c r="AA1077" s="22" t="s">
        <v>11</v>
      </c>
      <c r="AB1077" s="22">
        <v>0</v>
      </c>
      <c r="AC1077" s="22" t="s">
        <v>11</v>
      </c>
      <c r="AD1077" s="22" t="e">
        <v>#N/A</v>
      </c>
      <c r="AE1077" s="22" t="e">
        <v>#N/A</v>
      </c>
      <c r="AF1077" s="22" t="e">
        <v>#N/A</v>
      </c>
      <c r="AG1077" s="22" t="e">
        <v>#N/A</v>
      </c>
    </row>
    <row r="1078" spans="1:33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2" t="s">
        <v>7762</v>
      </c>
      <c r="R1078" s="22" t="s">
        <v>7762</v>
      </c>
      <c r="S1078" s="22">
        <v>0</v>
      </c>
      <c r="T1078" s="22">
        <v>0</v>
      </c>
      <c r="U1078" s="22" t="s">
        <v>11</v>
      </c>
      <c r="V1078" s="22" t="s">
        <v>11</v>
      </c>
      <c r="W1078" s="22" t="s">
        <v>11</v>
      </c>
      <c r="X1078" s="22" t="s">
        <v>11</v>
      </c>
      <c r="Y1078" s="22">
        <v>0</v>
      </c>
      <c r="Z1078" s="22">
        <v>0</v>
      </c>
      <c r="AA1078" s="22" t="s">
        <v>11</v>
      </c>
      <c r="AB1078" s="22">
        <v>0</v>
      </c>
      <c r="AC1078" s="22" t="s">
        <v>11</v>
      </c>
      <c r="AD1078" s="22" t="e">
        <v>#N/A</v>
      </c>
      <c r="AE1078" s="22" t="e">
        <v>#N/A</v>
      </c>
      <c r="AF1078" s="22" t="e">
        <v>#N/A</v>
      </c>
      <c r="AG1078" s="22" t="e">
        <v>#N/A</v>
      </c>
    </row>
    <row r="1079" spans="1:33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2" t="s">
        <v>7762</v>
      </c>
      <c r="R1079" s="22" t="s">
        <v>7762</v>
      </c>
      <c r="S1079" s="22">
        <v>0</v>
      </c>
      <c r="T1079" s="22">
        <v>0</v>
      </c>
      <c r="U1079" s="22" t="s">
        <v>11</v>
      </c>
      <c r="V1079" s="22" t="s">
        <v>11</v>
      </c>
      <c r="W1079" s="22" t="s">
        <v>11</v>
      </c>
      <c r="X1079" s="22" t="s">
        <v>11</v>
      </c>
      <c r="Y1079" s="22">
        <v>0</v>
      </c>
      <c r="Z1079" s="22">
        <v>0</v>
      </c>
      <c r="AA1079" s="22" t="s">
        <v>11</v>
      </c>
      <c r="AB1079" s="22">
        <v>0</v>
      </c>
      <c r="AC1079" s="22" t="s">
        <v>11</v>
      </c>
      <c r="AD1079" s="22" t="e">
        <v>#N/A</v>
      </c>
      <c r="AE1079" s="22" t="e">
        <v>#N/A</v>
      </c>
      <c r="AF1079" s="22" t="e">
        <v>#N/A</v>
      </c>
      <c r="AG1079" s="22" t="e">
        <v>#N/A</v>
      </c>
    </row>
    <row r="1080" spans="1:33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2" t="s">
        <v>7762</v>
      </c>
      <c r="R1080" s="22" t="s">
        <v>7762</v>
      </c>
      <c r="S1080" s="22">
        <v>0</v>
      </c>
      <c r="T1080" s="22">
        <v>0</v>
      </c>
      <c r="U1080" s="22" t="s">
        <v>11</v>
      </c>
      <c r="V1080" s="22" t="s">
        <v>11</v>
      </c>
      <c r="W1080" s="22" t="s">
        <v>11</v>
      </c>
      <c r="X1080" s="22" t="s">
        <v>11</v>
      </c>
      <c r="Y1080" s="22">
        <v>0</v>
      </c>
      <c r="Z1080" s="22">
        <v>0</v>
      </c>
      <c r="AA1080" s="22" t="s">
        <v>11</v>
      </c>
      <c r="AB1080" s="22">
        <v>0</v>
      </c>
      <c r="AC1080" s="22" t="s">
        <v>11</v>
      </c>
      <c r="AD1080" s="22" t="e">
        <v>#N/A</v>
      </c>
      <c r="AE1080" s="22" t="e">
        <v>#N/A</v>
      </c>
      <c r="AF1080" s="22" t="e">
        <v>#N/A</v>
      </c>
      <c r="AG1080" s="22" t="e">
        <v>#N/A</v>
      </c>
    </row>
    <row r="1081" spans="1:33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2" t="s">
        <v>7762</v>
      </c>
      <c r="R1081" s="22" t="s">
        <v>7762</v>
      </c>
      <c r="S1081" s="22">
        <v>0</v>
      </c>
      <c r="T1081" s="22">
        <v>0</v>
      </c>
      <c r="U1081" s="22" t="s">
        <v>11</v>
      </c>
      <c r="V1081" s="22" t="s">
        <v>11</v>
      </c>
      <c r="W1081" s="22" t="s">
        <v>11</v>
      </c>
      <c r="X1081" s="22" t="s">
        <v>11</v>
      </c>
      <c r="Y1081" s="22">
        <v>0</v>
      </c>
      <c r="Z1081" s="22">
        <v>0</v>
      </c>
      <c r="AA1081" s="22" t="s">
        <v>11</v>
      </c>
      <c r="AB1081" s="22">
        <v>0</v>
      </c>
      <c r="AC1081" s="22" t="s">
        <v>11</v>
      </c>
      <c r="AD1081" s="22" t="e">
        <v>#N/A</v>
      </c>
      <c r="AE1081" s="22" t="e">
        <v>#N/A</v>
      </c>
      <c r="AF1081" s="22" t="e">
        <v>#N/A</v>
      </c>
      <c r="AG1081" s="22" t="e">
        <v>#N/A</v>
      </c>
    </row>
    <row r="1082" spans="1:33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2" t="s">
        <v>7762</v>
      </c>
      <c r="R1082" s="22" t="s">
        <v>7762</v>
      </c>
      <c r="S1082" s="22">
        <v>0</v>
      </c>
      <c r="T1082" s="22">
        <v>0</v>
      </c>
      <c r="U1082" s="22" t="s">
        <v>11</v>
      </c>
      <c r="V1082" s="22" t="s">
        <v>11</v>
      </c>
      <c r="W1082" s="22" t="s">
        <v>11</v>
      </c>
      <c r="X1082" s="22" t="s">
        <v>11</v>
      </c>
      <c r="Y1082" s="22">
        <v>0</v>
      </c>
      <c r="Z1082" s="22">
        <v>0</v>
      </c>
      <c r="AA1082" s="22" t="s">
        <v>11</v>
      </c>
      <c r="AB1082" s="22">
        <v>0</v>
      </c>
      <c r="AC1082" s="22" t="s">
        <v>11</v>
      </c>
      <c r="AD1082" s="22" t="e">
        <v>#N/A</v>
      </c>
      <c r="AE1082" s="22" t="e">
        <v>#N/A</v>
      </c>
      <c r="AF1082" s="22" t="e">
        <v>#N/A</v>
      </c>
      <c r="AG1082" s="22" t="e">
        <v>#N/A</v>
      </c>
    </row>
    <row r="1083" spans="1:33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2" t="s">
        <v>7762</v>
      </c>
      <c r="R1083" s="22" t="s">
        <v>7762</v>
      </c>
      <c r="S1083" s="22">
        <v>0</v>
      </c>
      <c r="T1083" s="22">
        <v>0</v>
      </c>
      <c r="U1083" s="22" t="s">
        <v>11</v>
      </c>
      <c r="V1083" s="22" t="s">
        <v>11</v>
      </c>
      <c r="W1083" s="22" t="s">
        <v>11</v>
      </c>
      <c r="X1083" s="22" t="s">
        <v>11</v>
      </c>
      <c r="Y1083" s="22">
        <v>0</v>
      </c>
      <c r="Z1083" s="22">
        <v>0</v>
      </c>
      <c r="AA1083" s="22" t="s">
        <v>11</v>
      </c>
      <c r="AB1083" s="22">
        <v>0</v>
      </c>
      <c r="AC1083" s="22" t="s">
        <v>11</v>
      </c>
      <c r="AD1083" s="22" t="e">
        <v>#N/A</v>
      </c>
      <c r="AE1083" s="22" t="e">
        <v>#N/A</v>
      </c>
      <c r="AF1083" s="22" t="e">
        <v>#N/A</v>
      </c>
      <c r="AG1083" s="22" t="e">
        <v>#N/A</v>
      </c>
    </row>
    <row r="1084" spans="1:33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2" t="s">
        <v>7762</v>
      </c>
      <c r="R1084" s="22" t="s">
        <v>7762</v>
      </c>
      <c r="S1084" s="22">
        <v>0</v>
      </c>
      <c r="T1084" s="22">
        <v>0</v>
      </c>
      <c r="U1084" s="22" t="s">
        <v>11</v>
      </c>
      <c r="V1084" s="22" t="s">
        <v>11</v>
      </c>
      <c r="W1084" s="22" t="s">
        <v>11</v>
      </c>
      <c r="X1084" s="22" t="s">
        <v>11</v>
      </c>
      <c r="Y1084" s="22">
        <v>0</v>
      </c>
      <c r="Z1084" s="22">
        <v>0</v>
      </c>
      <c r="AA1084" s="22" t="s">
        <v>11</v>
      </c>
      <c r="AB1084" s="22">
        <v>0</v>
      </c>
      <c r="AC1084" s="22" t="s">
        <v>11</v>
      </c>
      <c r="AD1084" s="22" t="e">
        <v>#N/A</v>
      </c>
      <c r="AE1084" s="22" t="e">
        <v>#N/A</v>
      </c>
      <c r="AF1084" s="22" t="e">
        <v>#N/A</v>
      </c>
      <c r="AG1084" s="22" t="e">
        <v>#N/A</v>
      </c>
    </row>
    <row r="1085" spans="1:33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2" t="s">
        <v>7762</v>
      </c>
      <c r="R1085" s="22" t="s">
        <v>7762</v>
      </c>
      <c r="S1085" s="22">
        <v>0</v>
      </c>
      <c r="T1085" s="22">
        <v>0</v>
      </c>
      <c r="U1085" s="22" t="s">
        <v>11</v>
      </c>
      <c r="V1085" s="22" t="s">
        <v>11</v>
      </c>
      <c r="W1085" s="22" t="s">
        <v>11</v>
      </c>
      <c r="X1085" s="22" t="s">
        <v>11</v>
      </c>
      <c r="Y1085" s="22">
        <v>0</v>
      </c>
      <c r="Z1085" s="22">
        <v>0</v>
      </c>
      <c r="AA1085" s="22" t="s">
        <v>11</v>
      </c>
      <c r="AB1085" s="22">
        <v>0</v>
      </c>
      <c r="AC1085" s="22" t="s">
        <v>11</v>
      </c>
      <c r="AD1085" s="22" t="e">
        <v>#N/A</v>
      </c>
      <c r="AE1085" s="22" t="e">
        <v>#N/A</v>
      </c>
      <c r="AF1085" s="22" t="e">
        <v>#N/A</v>
      </c>
      <c r="AG1085" s="22" t="e">
        <v>#N/A</v>
      </c>
    </row>
    <row r="1086" spans="1:33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2" t="s">
        <v>7762</v>
      </c>
      <c r="R1086" s="22" t="s">
        <v>7762</v>
      </c>
      <c r="S1086" s="22">
        <v>0</v>
      </c>
      <c r="T1086" s="22">
        <v>0</v>
      </c>
      <c r="U1086" s="22" t="s">
        <v>11</v>
      </c>
      <c r="V1086" s="22" t="s">
        <v>11</v>
      </c>
      <c r="W1086" s="22" t="s">
        <v>11</v>
      </c>
      <c r="X1086" s="22" t="s">
        <v>11</v>
      </c>
      <c r="Y1086" s="22">
        <v>0</v>
      </c>
      <c r="Z1086" s="22">
        <v>0</v>
      </c>
      <c r="AA1086" s="22" t="s">
        <v>11</v>
      </c>
      <c r="AB1086" s="22">
        <v>0</v>
      </c>
      <c r="AC1086" s="22" t="s">
        <v>11</v>
      </c>
      <c r="AD1086" s="22" t="e">
        <v>#N/A</v>
      </c>
      <c r="AE1086" s="22" t="e">
        <v>#N/A</v>
      </c>
      <c r="AF1086" s="22" t="e">
        <v>#N/A</v>
      </c>
      <c r="AG1086" s="22" t="e">
        <v>#N/A</v>
      </c>
    </row>
    <row r="1087" spans="1:33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2" t="s">
        <v>7762</v>
      </c>
      <c r="R1087" s="22" t="s">
        <v>7762</v>
      </c>
      <c r="S1087" s="22">
        <v>0</v>
      </c>
      <c r="T1087" s="22">
        <v>0</v>
      </c>
      <c r="U1087" s="22" t="s">
        <v>11</v>
      </c>
      <c r="V1087" s="22" t="s">
        <v>11</v>
      </c>
      <c r="W1087" s="22" t="s">
        <v>11</v>
      </c>
      <c r="X1087" s="22" t="s">
        <v>11</v>
      </c>
      <c r="Y1087" s="22">
        <v>0</v>
      </c>
      <c r="Z1087" s="22">
        <v>0</v>
      </c>
      <c r="AA1087" s="22" t="s">
        <v>11</v>
      </c>
      <c r="AB1087" s="22">
        <v>0</v>
      </c>
      <c r="AC1087" s="22" t="s">
        <v>11</v>
      </c>
      <c r="AD1087" s="22" t="e">
        <v>#N/A</v>
      </c>
      <c r="AE1087" s="22" t="e">
        <v>#N/A</v>
      </c>
      <c r="AF1087" s="22" t="e">
        <v>#N/A</v>
      </c>
      <c r="AG1087" s="22" t="e">
        <v>#N/A</v>
      </c>
    </row>
    <row r="1088" spans="1:33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2" t="s">
        <v>7762</v>
      </c>
      <c r="R1088" s="22" t="s">
        <v>7762</v>
      </c>
      <c r="S1088" s="22">
        <v>0</v>
      </c>
      <c r="T1088" s="22">
        <v>0</v>
      </c>
      <c r="U1088" s="22" t="s">
        <v>11</v>
      </c>
      <c r="V1088" s="22" t="s">
        <v>11</v>
      </c>
      <c r="W1088" s="22" t="s">
        <v>11</v>
      </c>
      <c r="X1088" s="22" t="s">
        <v>11</v>
      </c>
      <c r="Y1088" s="22">
        <v>0</v>
      </c>
      <c r="Z1088" s="22">
        <v>0</v>
      </c>
      <c r="AA1088" s="22" t="s">
        <v>11</v>
      </c>
      <c r="AB1088" s="22">
        <v>0</v>
      </c>
      <c r="AC1088" s="22" t="s">
        <v>11</v>
      </c>
      <c r="AD1088" s="22" t="e">
        <v>#N/A</v>
      </c>
      <c r="AE1088" s="22" t="e">
        <v>#N/A</v>
      </c>
      <c r="AF1088" s="22" t="e">
        <v>#N/A</v>
      </c>
      <c r="AG1088" s="22" t="e">
        <v>#N/A</v>
      </c>
    </row>
    <row r="1089" spans="1:33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2" t="s">
        <v>7762</v>
      </c>
      <c r="R1089" s="22" t="s">
        <v>7762</v>
      </c>
      <c r="S1089" s="22">
        <v>0</v>
      </c>
      <c r="T1089" s="22">
        <v>0</v>
      </c>
      <c r="U1089" s="22" t="s">
        <v>11</v>
      </c>
      <c r="V1089" s="22" t="s">
        <v>11</v>
      </c>
      <c r="W1089" s="22" t="s">
        <v>11</v>
      </c>
      <c r="X1089" s="22" t="s">
        <v>11</v>
      </c>
      <c r="Y1089" s="22">
        <v>0</v>
      </c>
      <c r="Z1089" s="22">
        <v>0</v>
      </c>
      <c r="AA1089" s="22" t="s">
        <v>11</v>
      </c>
      <c r="AB1089" s="22">
        <v>0</v>
      </c>
      <c r="AC1089" s="22" t="s">
        <v>11</v>
      </c>
      <c r="AD1089" s="22" t="e">
        <v>#N/A</v>
      </c>
      <c r="AE1089" s="22" t="e">
        <v>#N/A</v>
      </c>
      <c r="AF1089" s="22" t="e">
        <v>#N/A</v>
      </c>
      <c r="AG1089" s="22" t="e">
        <v>#N/A</v>
      </c>
    </row>
    <row r="1090" spans="1:33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2" t="s">
        <v>7762</v>
      </c>
      <c r="R1090" s="22" t="s">
        <v>7762</v>
      </c>
      <c r="S1090" s="22">
        <v>0</v>
      </c>
      <c r="T1090" s="22">
        <v>0</v>
      </c>
      <c r="U1090" s="22" t="s">
        <v>11</v>
      </c>
      <c r="V1090" s="22" t="s">
        <v>11</v>
      </c>
      <c r="W1090" s="22" t="s">
        <v>11</v>
      </c>
      <c r="X1090" s="22" t="s">
        <v>11</v>
      </c>
      <c r="Y1090" s="22">
        <v>0</v>
      </c>
      <c r="Z1090" s="22">
        <v>0</v>
      </c>
      <c r="AA1090" s="22" t="s">
        <v>11</v>
      </c>
      <c r="AB1090" s="22">
        <v>0</v>
      </c>
      <c r="AC1090" s="22" t="s">
        <v>11</v>
      </c>
      <c r="AD1090" s="22" t="e">
        <v>#N/A</v>
      </c>
      <c r="AE1090" s="22" t="e">
        <v>#N/A</v>
      </c>
      <c r="AF1090" s="22" t="e">
        <v>#N/A</v>
      </c>
      <c r="AG1090" s="22" t="e">
        <v>#N/A</v>
      </c>
    </row>
    <row r="1091" spans="1:33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2" t="s">
        <v>7762</v>
      </c>
      <c r="R1091" s="22" t="s">
        <v>7762</v>
      </c>
      <c r="S1091" s="22">
        <v>0</v>
      </c>
      <c r="T1091" s="22">
        <v>0</v>
      </c>
      <c r="U1091" s="22" t="s">
        <v>11</v>
      </c>
      <c r="V1091" s="22" t="s">
        <v>11</v>
      </c>
      <c r="W1091" s="22" t="s">
        <v>11</v>
      </c>
      <c r="X1091" s="22" t="s">
        <v>11</v>
      </c>
      <c r="Y1091" s="22">
        <v>0</v>
      </c>
      <c r="Z1091" s="22">
        <v>0</v>
      </c>
      <c r="AA1091" s="22" t="s">
        <v>11</v>
      </c>
      <c r="AB1091" s="22">
        <v>0</v>
      </c>
      <c r="AC1091" s="22" t="s">
        <v>11</v>
      </c>
      <c r="AD1091" s="22" t="e">
        <v>#N/A</v>
      </c>
      <c r="AE1091" s="22" t="e">
        <v>#N/A</v>
      </c>
      <c r="AF1091" s="22" t="e">
        <v>#N/A</v>
      </c>
      <c r="AG1091" s="22" t="e">
        <v>#N/A</v>
      </c>
    </row>
    <row r="1092" spans="1:33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2" t="s">
        <v>7762</v>
      </c>
      <c r="R1092" s="22" t="s">
        <v>7762</v>
      </c>
      <c r="S1092" s="22">
        <v>0</v>
      </c>
      <c r="T1092" s="22">
        <v>0</v>
      </c>
      <c r="U1092" s="22" t="s">
        <v>11</v>
      </c>
      <c r="V1092" s="22" t="s">
        <v>11</v>
      </c>
      <c r="W1092" s="22" t="s">
        <v>11</v>
      </c>
      <c r="X1092" s="22" t="s">
        <v>11</v>
      </c>
      <c r="Y1092" s="22">
        <v>0</v>
      </c>
      <c r="Z1092" s="22">
        <v>0</v>
      </c>
      <c r="AA1092" s="22" t="s">
        <v>11</v>
      </c>
      <c r="AB1092" s="22">
        <v>0</v>
      </c>
      <c r="AC1092" s="22" t="s">
        <v>11</v>
      </c>
      <c r="AD1092" s="22" t="e">
        <v>#N/A</v>
      </c>
      <c r="AE1092" s="22" t="e">
        <v>#N/A</v>
      </c>
      <c r="AF1092" s="22" t="e">
        <v>#N/A</v>
      </c>
      <c r="AG1092" s="22" t="e">
        <v>#N/A</v>
      </c>
    </row>
    <row r="1093" spans="1:33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2" t="s">
        <v>7762</v>
      </c>
      <c r="R1093" s="22" t="s">
        <v>7762</v>
      </c>
      <c r="S1093" s="22">
        <v>0</v>
      </c>
      <c r="T1093" s="22">
        <v>0</v>
      </c>
      <c r="U1093" s="22" t="s">
        <v>11</v>
      </c>
      <c r="V1093" s="22" t="s">
        <v>11</v>
      </c>
      <c r="W1093" s="22" t="s">
        <v>11</v>
      </c>
      <c r="X1093" s="22" t="s">
        <v>11</v>
      </c>
      <c r="Y1093" s="22">
        <v>0</v>
      </c>
      <c r="Z1093" s="22">
        <v>0</v>
      </c>
      <c r="AA1093" s="22" t="s">
        <v>11</v>
      </c>
      <c r="AB1093" s="22">
        <v>0</v>
      </c>
      <c r="AC1093" s="22" t="s">
        <v>11</v>
      </c>
      <c r="AD1093" s="22" t="e">
        <v>#N/A</v>
      </c>
      <c r="AE1093" s="22" t="e">
        <v>#N/A</v>
      </c>
      <c r="AF1093" s="22" t="e">
        <v>#N/A</v>
      </c>
      <c r="AG1093" s="22" t="e">
        <v>#N/A</v>
      </c>
    </row>
    <row r="1094" spans="1:33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2" t="s">
        <v>7762</v>
      </c>
      <c r="R1094" s="22" t="s">
        <v>7762</v>
      </c>
      <c r="S1094" s="22">
        <v>0</v>
      </c>
      <c r="T1094" s="22">
        <v>0</v>
      </c>
      <c r="U1094" s="22" t="s">
        <v>11</v>
      </c>
      <c r="V1094" s="22" t="s">
        <v>11</v>
      </c>
      <c r="W1094" s="22" t="s">
        <v>11</v>
      </c>
      <c r="X1094" s="22" t="s">
        <v>11</v>
      </c>
      <c r="Y1094" s="22">
        <v>0</v>
      </c>
      <c r="Z1094" s="22">
        <v>0</v>
      </c>
      <c r="AA1094" s="22" t="s">
        <v>11</v>
      </c>
      <c r="AB1094" s="22">
        <v>0</v>
      </c>
      <c r="AC1094" s="22" t="s">
        <v>11</v>
      </c>
      <c r="AD1094" s="22" t="e">
        <v>#N/A</v>
      </c>
      <c r="AE1094" s="22" t="e">
        <v>#N/A</v>
      </c>
      <c r="AF1094" s="22" t="e">
        <v>#N/A</v>
      </c>
      <c r="AG1094" s="22" t="e">
        <v>#N/A</v>
      </c>
    </row>
    <row r="1095" spans="1:33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2" t="s">
        <v>7762</v>
      </c>
      <c r="R1095" s="22" t="s">
        <v>7762</v>
      </c>
      <c r="S1095" s="22">
        <v>0</v>
      </c>
      <c r="T1095" s="22">
        <v>0</v>
      </c>
      <c r="U1095" s="22" t="s">
        <v>11</v>
      </c>
      <c r="V1095" s="22" t="s">
        <v>11</v>
      </c>
      <c r="W1095" s="22" t="s">
        <v>11</v>
      </c>
      <c r="X1095" s="22" t="s">
        <v>11</v>
      </c>
      <c r="Y1095" s="22">
        <v>0</v>
      </c>
      <c r="Z1095" s="22">
        <v>0</v>
      </c>
      <c r="AA1095" s="22" t="s">
        <v>11</v>
      </c>
      <c r="AB1095" s="22">
        <v>0</v>
      </c>
      <c r="AC1095" s="22" t="s">
        <v>11</v>
      </c>
      <c r="AD1095" s="22" t="e">
        <v>#N/A</v>
      </c>
      <c r="AE1095" s="22" t="e">
        <v>#N/A</v>
      </c>
      <c r="AF1095" s="22" t="e">
        <v>#N/A</v>
      </c>
      <c r="AG1095" s="22" t="e">
        <v>#N/A</v>
      </c>
    </row>
    <row r="1096" spans="1:33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2" t="s">
        <v>7762</v>
      </c>
      <c r="R1096" s="22" t="s">
        <v>7762</v>
      </c>
      <c r="S1096" s="22">
        <v>0</v>
      </c>
      <c r="T1096" s="22">
        <v>0</v>
      </c>
      <c r="U1096" s="22" t="s">
        <v>11</v>
      </c>
      <c r="V1096" s="22" t="s">
        <v>11</v>
      </c>
      <c r="W1096" s="22" t="s">
        <v>11</v>
      </c>
      <c r="X1096" s="22" t="s">
        <v>11</v>
      </c>
      <c r="Y1096" s="22">
        <v>0</v>
      </c>
      <c r="Z1096" s="22">
        <v>0</v>
      </c>
      <c r="AA1096" s="22" t="s">
        <v>11</v>
      </c>
      <c r="AB1096" s="22">
        <v>0</v>
      </c>
      <c r="AC1096" s="22" t="s">
        <v>11</v>
      </c>
      <c r="AD1096" s="22" t="e">
        <v>#N/A</v>
      </c>
      <c r="AE1096" s="22" t="e">
        <v>#N/A</v>
      </c>
      <c r="AF1096" s="22" t="e">
        <v>#N/A</v>
      </c>
      <c r="AG1096" s="22" t="e">
        <v>#N/A</v>
      </c>
    </row>
    <row r="1097" spans="1:33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2" t="s">
        <v>7762</v>
      </c>
      <c r="R1097" s="22" t="s">
        <v>7762</v>
      </c>
      <c r="S1097" s="22">
        <v>0</v>
      </c>
      <c r="T1097" s="22">
        <v>0</v>
      </c>
      <c r="U1097" s="22" t="s">
        <v>11</v>
      </c>
      <c r="V1097" s="22" t="s">
        <v>11</v>
      </c>
      <c r="W1097" s="22" t="s">
        <v>11</v>
      </c>
      <c r="X1097" s="22" t="s">
        <v>11</v>
      </c>
      <c r="Y1097" s="22">
        <v>0</v>
      </c>
      <c r="Z1097" s="22">
        <v>0</v>
      </c>
      <c r="AA1097" s="22" t="s">
        <v>11</v>
      </c>
      <c r="AB1097" s="22">
        <v>0</v>
      </c>
      <c r="AC1097" s="22" t="s">
        <v>11</v>
      </c>
      <c r="AD1097" s="22" t="e">
        <v>#N/A</v>
      </c>
      <c r="AE1097" s="22" t="e">
        <v>#N/A</v>
      </c>
      <c r="AF1097" s="22" t="e">
        <v>#N/A</v>
      </c>
      <c r="AG1097" s="22" t="e">
        <v>#N/A</v>
      </c>
    </row>
    <row r="1098" spans="1:33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2" t="s">
        <v>7762</v>
      </c>
      <c r="R1098" s="22" t="s">
        <v>7762</v>
      </c>
      <c r="S1098" s="22">
        <v>0</v>
      </c>
      <c r="T1098" s="22">
        <v>0</v>
      </c>
      <c r="U1098" s="22" t="s">
        <v>11</v>
      </c>
      <c r="V1098" s="22" t="s">
        <v>11</v>
      </c>
      <c r="W1098" s="22" t="s">
        <v>11</v>
      </c>
      <c r="X1098" s="22" t="s">
        <v>11</v>
      </c>
      <c r="Y1098" s="22">
        <v>0</v>
      </c>
      <c r="Z1098" s="22">
        <v>0</v>
      </c>
      <c r="AA1098" s="22" t="s">
        <v>11</v>
      </c>
      <c r="AB1098" s="22">
        <v>0</v>
      </c>
      <c r="AC1098" s="22" t="s">
        <v>11</v>
      </c>
      <c r="AD1098" s="22" t="e">
        <v>#N/A</v>
      </c>
      <c r="AE1098" s="22" t="e">
        <v>#N/A</v>
      </c>
      <c r="AF1098" s="22" t="e">
        <v>#N/A</v>
      </c>
      <c r="AG1098" s="22" t="e">
        <v>#N/A</v>
      </c>
    </row>
    <row r="1099" spans="1:33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2" t="s">
        <v>7762</v>
      </c>
      <c r="R1099" s="22" t="s">
        <v>7762</v>
      </c>
      <c r="S1099" s="22">
        <v>0</v>
      </c>
      <c r="T1099" s="22">
        <v>0</v>
      </c>
      <c r="U1099" s="22" t="s">
        <v>11</v>
      </c>
      <c r="V1099" s="22" t="s">
        <v>11</v>
      </c>
      <c r="W1099" s="22" t="s">
        <v>11</v>
      </c>
      <c r="X1099" s="22" t="s">
        <v>11</v>
      </c>
      <c r="Y1099" s="22">
        <v>0</v>
      </c>
      <c r="Z1099" s="22">
        <v>0</v>
      </c>
      <c r="AA1099" s="22" t="s">
        <v>11</v>
      </c>
      <c r="AB1099" s="22">
        <v>0</v>
      </c>
      <c r="AC1099" s="22" t="s">
        <v>11</v>
      </c>
      <c r="AD1099" s="22" t="e">
        <v>#N/A</v>
      </c>
      <c r="AE1099" s="22" t="e">
        <v>#N/A</v>
      </c>
      <c r="AF1099" s="22" t="e">
        <v>#N/A</v>
      </c>
      <c r="AG1099" s="22" t="e">
        <v>#N/A</v>
      </c>
    </row>
    <row r="1100" spans="1:33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2" t="s">
        <v>7762</v>
      </c>
      <c r="R1100" s="22" t="s">
        <v>7762</v>
      </c>
      <c r="S1100" s="22">
        <v>0</v>
      </c>
      <c r="T1100" s="22">
        <v>0</v>
      </c>
      <c r="U1100" s="22" t="s">
        <v>11</v>
      </c>
      <c r="V1100" s="22" t="s">
        <v>11</v>
      </c>
      <c r="W1100" s="22" t="s">
        <v>11</v>
      </c>
      <c r="X1100" s="22" t="s">
        <v>11</v>
      </c>
      <c r="Y1100" s="22">
        <v>0</v>
      </c>
      <c r="Z1100" s="22">
        <v>0</v>
      </c>
      <c r="AA1100" s="22" t="s">
        <v>11</v>
      </c>
      <c r="AB1100" s="22">
        <v>0</v>
      </c>
      <c r="AC1100" s="22" t="s">
        <v>11</v>
      </c>
      <c r="AD1100" s="22" t="e">
        <v>#N/A</v>
      </c>
      <c r="AE1100" s="22" t="e">
        <v>#N/A</v>
      </c>
      <c r="AF1100" s="22" t="e">
        <v>#N/A</v>
      </c>
      <c r="AG1100" s="22" t="e">
        <v>#N/A</v>
      </c>
    </row>
    <row r="1101" spans="1:33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2" t="s">
        <v>7762</v>
      </c>
      <c r="R1101" s="22" t="s">
        <v>7762</v>
      </c>
      <c r="S1101" s="22">
        <v>0</v>
      </c>
      <c r="T1101" s="22">
        <v>0</v>
      </c>
      <c r="U1101" s="22" t="s">
        <v>11</v>
      </c>
      <c r="V1101" s="22" t="s">
        <v>11</v>
      </c>
      <c r="W1101" s="22" t="s">
        <v>11</v>
      </c>
      <c r="X1101" s="22" t="s">
        <v>11</v>
      </c>
      <c r="Y1101" s="22">
        <v>0</v>
      </c>
      <c r="Z1101" s="22">
        <v>0</v>
      </c>
      <c r="AA1101" s="22" t="s">
        <v>11</v>
      </c>
      <c r="AB1101" s="22">
        <v>0</v>
      </c>
      <c r="AC1101" s="22" t="s">
        <v>11</v>
      </c>
      <c r="AD1101" s="22" t="e">
        <v>#N/A</v>
      </c>
      <c r="AE1101" s="22" t="e">
        <v>#N/A</v>
      </c>
      <c r="AF1101" s="22" t="e">
        <v>#N/A</v>
      </c>
      <c r="AG1101" s="22" t="e">
        <v>#N/A</v>
      </c>
    </row>
    <row r="1102" spans="1:33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2" t="s">
        <v>7762</v>
      </c>
      <c r="R1102" s="22" t="s">
        <v>7762</v>
      </c>
      <c r="S1102" s="22">
        <v>0</v>
      </c>
      <c r="T1102" s="22">
        <v>0</v>
      </c>
      <c r="U1102" s="22" t="s">
        <v>11</v>
      </c>
      <c r="V1102" s="22" t="s">
        <v>11</v>
      </c>
      <c r="W1102" s="22" t="s">
        <v>11</v>
      </c>
      <c r="X1102" s="22" t="s">
        <v>11</v>
      </c>
      <c r="Y1102" s="22">
        <v>0</v>
      </c>
      <c r="Z1102" s="22">
        <v>0</v>
      </c>
      <c r="AA1102" s="22" t="s">
        <v>11</v>
      </c>
      <c r="AB1102" s="22">
        <v>0</v>
      </c>
      <c r="AC1102" s="22" t="s">
        <v>11</v>
      </c>
      <c r="AD1102" s="22" t="e">
        <v>#N/A</v>
      </c>
      <c r="AE1102" s="22" t="e">
        <v>#N/A</v>
      </c>
      <c r="AF1102" s="22" t="e">
        <v>#N/A</v>
      </c>
      <c r="AG1102" s="22" t="e">
        <v>#N/A</v>
      </c>
    </row>
    <row r="1103" spans="1:33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2" t="s">
        <v>7762</v>
      </c>
      <c r="R1103" s="22" t="s">
        <v>7762</v>
      </c>
      <c r="S1103" s="22">
        <v>0</v>
      </c>
      <c r="T1103" s="22">
        <v>0</v>
      </c>
      <c r="U1103" s="22" t="s">
        <v>11</v>
      </c>
      <c r="V1103" s="22" t="s">
        <v>11</v>
      </c>
      <c r="W1103" s="22" t="s">
        <v>11</v>
      </c>
      <c r="X1103" s="22" t="s">
        <v>11</v>
      </c>
      <c r="Y1103" s="22">
        <v>0</v>
      </c>
      <c r="Z1103" s="22">
        <v>0</v>
      </c>
      <c r="AA1103" s="22" t="s">
        <v>11</v>
      </c>
      <c r="AB1103" s="22">
        <v>0</v>
      </c>
      <c r="AC1103" s="22" t="s">
        <v>11</v>
      </c>
      <c r="AD1103" s="22" t="e">
        <v>#N/A</v>
      </c>
      <c r="AE1103" s="22" t="e">
        <v>#N/A</v>
      </c>
      <c r="AF1103" s="22" t="e">
        <v>#N/A</v>
      </c>
      <c r="AG1103" s="22" t="e">
        <v>#N/A</v>
      </c>
    </row>
    <row r="1104" spans="1:33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2" t="s">
        <v>7762</v>
      </c>
      <c r="R1104" s="22" t="s">
        <v>7762</v>
      </c>
      <c r="S1104" s="22">
        <v>0</v>
      </c>
      <c r="T1104" s="22">
        <v>0</v>
      </c>
      <c r="U1104" s="22" t="s">
        <v>11</v>
      </c>
      <c r="V1104" s="22" t="s">
        <v>11</v>
      </c>
      <c r="W1104" s="22" t="s">
        <v>11</v>
      </c>
      <c r="X1104" s="22" t="s">
        <v>11</v>
      </c>
      <c r="Y1104" s="22">
        <v>0</v>
      </c>
      <c r="Z1104" s="22">
        <v>0</v>
      </c>
      <c r="AA1104" s="22" t="s">
        <v>11</v>
      </c>
      <c r="AB1104" s="22">
        <v>0</v>
      </c>
      <c r="AC1104" s="22" t="s">
        <v>11</v>
      </c>
      <c r="AD1104" s="22" t="e">
        <v>#N/A</v>
      </c>
      <c r="AE1104" s="22" t="e">
        <v>#N/A</v>
      </c>
      <c r="AF1104" s="22" t="e">
        <v>#N/A</v>
      </c>
      <c r="AG1104" s="22" t="e">
        <v>#N/A</v>
      </c>
    </row>
    <row r="1105" spans="1:33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2" t="s">
        <v>7762</v>
      </c>
      <c r="R1105" s="22" t="s">
        <v>7762</v>
      </c>
      <c r="S1105" s="22">
        <v>0</v>
      </c>
      <c r="T1105" s="22">
        <v>0</v>
      </c>
      <c r="U1105" s="22" t="s">
        <v>11</v>
      </c>
      <c r="V1105" s="22" t="s">
        <v>11</v>
      </c>
      <c r="W1105" s="22" t="s">
        <v>11</v>
      </c>
      <c r="X1105" s="22" t="s">
        <v>11</v>
      </c>
      <c r="Y1105" s="22">
        <v>0</v>
      </c>
      <c r="Z1105" s="22">
        <v>0</v>
      </c>
      <c r="AA1105" s="22" t="s">
        <v>11</v>
      </c>
      <c r="AB1105" s="22">
        <v>0</v>
      </c>
      <c r="AC1105" s="22" t="s">
        <v>11</v>
      </c>
      <c r="AD1105" s="22" t="e">
        <v>#N/A</v>
      </c>
      <c r="AE1105" s="22" t="e">
        <v>#N/A</v>
      </c>
      <c r="AF1105" s="22" t="e">
        <v>#N/A</v>
      </c>
      <c r="AG1105" s="22" t="e">
        <v>#N/A</v>
      </c>
    </row>
    <row r="1106" spans="1:33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2" t="s">
        <v>7762</v>
      </c>
      <c r="R1106" s="22" t="s">
        <v>7762</v>
      </c>
      <c r="S1106" s="22">
        <v>0</v>
      </c>
      <c r="T1106" s="22">
        <v>0</v>
      </c>
      <c r="U1106" s="22" t="s">
        <v>11</v>
      </c>
      <c r="V1106" s="22" t="s">
        <v>11</v>
      </c>
      <c r="W1106" s="22" t="s">
        <v>11</v>
      </c>
      <c r="X1106" s="22" t="s">
        <v>11</v>
      </c>
      <c r="Y1106" s="22">
        <v>0</v>
      </c>
      <c r="Z1106" s="22">
        <v>0</v>
      </c>
      <c r="AA1106" s="22" t="s">
        <v>11</v>
      </c>
      <c r="AB1106" s="22">
        <v>0</v>
      </c>
      <c r="AC1106" s="22" t="s">
        <v>11</v>
      </c>
      <c r="AD1106" s="22" t="e">
        <v>#N/A</v>
      </c>
      <c r="AE1106" s="22" t="e">
        <v>#N/A</v>
      </c>
      <c r="AF1106" s="22" t="e">
        <v>#N/A</v>
      </c>
      <c r="AG1106" s="22" t="e">
        <v>#N/A</v>
      </c>
    </row>
    <row r="1107" spans="1:33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2" t="s">
        <v>7762</v>
      </c>
      <c r="R1107" s="22" t="s">
        <v>7762</v>
      </c>
      <c r="S1107" s="22">
        <v>0</v>
      </c>
      <c r="T1107" s="22">
        <v>0</v>
      </c>
      <c r="U1107" s="22" t="s">
        <v>11</v>
      </c>
      <c r="V1107" s="22" t="s">
        <v>11</v>
      </c>
      <c r="W1107" s="22" t="s">
        <v>11</v>
      </c>
      <c r="X1107" s="22" t="s">
        <v>11</v>
      </c>
      <c r="Y1107" s="22">
        <v>0</v>
      </c>
      <c r="Z1107" s="22">
        <v>0</v>
      </c>
      <c r="AA1107" s="22" t="s">
        <v>11</v>
      </c>
      <c r="AB1107" s="22">
        <v>0</v>
      </c>
      <c r="AC1107" s="22" t="s">
        <v>11</v>
      </c>
      <c r="AD1107" s="22" t="e">
        <v>#N/A</v>
      </c>
      <c r="AE1107" s="22" t="e">
        <v>#N/A</v>
      </c>
      <c r="AF1107" s="22" t="e">
        <v>#N/A</v>
      </c>
      <c r="AG1107" s="22" t="e">
        <v>#N/A</v>
      </c>
    </row>
    <row r="1108" spans="1:33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2" t="s">
        <v>7762</v>
      </c>
      <c r="R1108" s="22" t="s">
        <v>7762</v>
      </c>
      <c r="S1108" s="22">
        <v>0</v>
      </c>
      <c r="T1108" s="22">
        <v>0</v>
      </c>
      <c r="U1108" s="22" t="s">
        <v>11</v>
      </c>
      <c r="V1108" s="22" t="s">
        <v>11</v>
      </c>
      <c r="W1108" s="22" t="s">
        <v>11</v>
      </c>
      <c r="X1108" s="22" t="s">
        <v>11</v>
      </c>
      <c r="Y1108" s="22">
        <v>0</v>
      </c>
      <c r="Z1108" s="22">
        <v>0</v>
      </c>
      <c r="AA1108" s="22" t="s">
        <v>11</v>
      </c>
      <c r="AB1108" s="22">
        <v>0</v>
      </c>
      <c r="AC1108" s="22" t="s">
        <v>11</v>
      </c>
      <c r="AD1108" s="22" t="e">
        <v>#N/A</v>
      </c>
      <c r="AE1108" s="22" t="e">
        <v>#N/A</v>
      </c>
      <c r="AF1108" s="22" t="e">
        <v>#N/A</v>
      </c>
      <c r="AG1108" s="22" t="e">
        <v>#N/A</v>
      </c>
    </row>
    <row r="1109" spans="1:33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2" t="s">
        <v>7762</v>
      </c>
      <c r="R1109" s="22" t="s">
        <v>7762</v>
      </c>
      <c r="S1109" s="22">
        <v>0</v>
      </c>
      <c r="T1109" s="22">
        <v>0</v>
      </c>
      <c r="U1109" s="22" t="s">
        <v>11</v>
      </c>
      <c r="V1109" s="22" t="s">
        <v>11</v>
      </c>
      <c r="W1109" s="22" t="s">
        <v>11</v>
      </c>
      <c r="X1109" s="22" t="s">
        <v>11</v>
      </c>
      <c r="Y1109" s="22">
        <v>0</v>
      </c>
      <c r="Z1109" s="22">
        <v>0</v>
      </c>
      <c r="AA1109" s="22" t="s">
        <v>11</v>
      </c>
      <c r="AB1109" s="22">
        <v>0</v>
      </c>
      <c r="AC1109" s="22" t="s">
        <v>11</v>
      </c>
      <c r="AD1109" s="22" t="e">
        <v>#N/A</v>
      </c>
      <c r="AE1109" s="22" t="e">
        <v>#N/A</v>
      </c>
      <c r="AF1109" s="22" t="e">
        <v>#N/A</v>
      </c>
      <c r="AG1109" s="22" t="e">
        <v>#N/A</v>
      </c>
    </row>
    <row r="1110" spans="1:33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2" t="s">
        <v>7762</v>
      </c>
      <c r="R1110" s="22" t="s">
        <v>7762</v>
      </c>
      <c r="S1110" s="22">
        <v>0</v>
      </c>
      <c r="T1110" s="22">
        <v>0</v>
      </c>
      <c r="U1110" s="22" t="s">
        <v>11</v>
      </c>
      <c r="V1110" s="22" t="s">
        <v>11</v>
      </c>
      <c r="W1110" s="22" t="s">
        <v>11</v>
      </c>
      <c r="X1110" s="22" t="s">
        <v>11</v>
      </c>
      <c r="Y1110" s="22">
        <v>0</v>
      </c>
      <c r="Z1110" s="22">
        <v>0</v>
      </c>
      <c r="AA1110" s="22" t="s">
        <v>11</v>
      </c>
      <c r="AB1110" s="22">
        <v>0</v>
      </c>
      <c r="AC1110" s="22" t="s">
        <v>11</v>
      </c>
      <c r="AD1110" s="22" t="e">
        <v>#N/A</v>
      </c>
      <c r="AE1110" s="22" t="e">
        <v>#N/A</v>
      </c>
      <c r="AF1110" s="22" t="e">
        <v>#N/A</v>
      </c>
      <c r="AG1110" s="22" t="e">
        <v>#N/A</v>
      </c>
    </row>
    <row r="1111" spans="1:33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2" t="s">
        <v>7762</v>
      </c>
      <c r="R1111" s="22" t="s">
        <v>7762</v>
      </c>
      <c r="S1111" s="22">
        <v>0</v>
      </c>
      <c r="T1111" s="22">
        <v>0</v>
      </c>
      <c r="U1111" s="22" t="s">
        <v>11</v>
      </c>
      <c r="V1111" s="22" t="s">
        <v>11</v>
      </c>
      <c r="W1111" s="22" t="s">
        <v>11</v>
      </c>
      <c r="X1111" s="22" t="s">
        <v>11</v>
      </c>
      <c r="Y1111" s="22">
        <v>0</v>
      </c>
      <c r="Z1111" s="22">
        <v>0</v>
      </c>
      <c r="AA1111" s="22" t="s">
        <v>11</v>
      </c>
      <c r="AB1111" s="22">
        <v>0</v>
      </c>
      <c r="AC1111" s="22" t="s">
        <v>11</v>
      </c>
      <c r="AD1111" s="22" t="e">
        <v>#N/A</v>
      </c>
      <c r="AE1111" s="22" t="e">
        <v>#N/A</v>
      </c>
      <c r="AF1111" s="22" t="e">
        <v>#N/A</v>
      </c>
      <c r="AG1111" s="22" t="e">
        <v>#N/A</v>
      </c>
    </row>
    <row r="1112" spans="1:33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2" t="s">
        <v>7762</v>
      </c>
      <c r="R1112" s="22" t="s">
        <v>7762</v>
      </c>
      <c r="S1112" s="22">
        <v>0</v>
      </c>
      <c r="T1112" s="22">
        <v>0</v>
      </c>
      <c r="U1112" s="22" t="s">
        <v>11</v>
      </c>
      <c r="V1112" s="22" t="s">
        <v>11</v>
      </c>
      <c r="W1112" s="22" t="s">
        <v>11</v>
      </c>
      <c r="X1112" s="22" t="s">
        <v>11</v>
      </c>
      <c r="Y1112" s="22">
        <v>0</v>
      </c>
      <c r="Z1112" s="22">
        <v>0</v>
      </c>
      <c r="AA1112" s="22" t="s">
        <v>11</v>
      </c>
      <c r="AB1112" s="22">
        <v>0</v>
      </c>
      <c r="AC1112" s="22" t="s">
        <v>11</v>
      </c>
      <c r="AD1112" s="22" t="e">
        <v>#N/A</v>
      </c>
      <c r="AE1112" s="22" t="e">
        <v>#N/A</v>
      </c>
      <c r="AF1112" s="22" t="e">
        <v>#N/A</v>
      </c>
      <c r="AG1112" s="22" t="e">
        <v>#N/A</v>
      </c>
    </row>
    <row r="1113" spans="1:33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2" t="s">
        <v>7762</v>
      </c>
      <c r="R1113" s="22" t="s">
        <v>7762</v>
      </c>
      <c r="S1113" s="22">
        <v>0</v>
      </c>
      <c r="T1113" s="22">
        <v>0</v>
      </c>
      <c r="U1113" s="22" t="s">
        <v>11</v>
      </c>
      <c r="V1113" s="22" t="s">
        <v>11</v>
      </c>
      <c r="W1113" s="22" t="s">
        <v>11</v>
      </c>
      <c r="X1113" s="22" t="s">
        <v>11</v>
      </c>
      <c r="Y1113" s="22">
        <v>0</v>
      </c>
      <c r="Z1113" s="22">
        <v>0</v>
      </c>
      <c r="AA1113" s="22" t="s">
        <v>11</v>
      </c>
      <c r="AB1113" s="22">
        <v>0</v>
      </c>
      <c r="AC1113" s="22" t="s">
        <v>11</v>
      </c>
      <c r="AD1113" s="22" t="e">
        <v>#N/A</v>
      </c>
      <c r="AE1113" s="22" t="e">
        <v>#N/A</v>
      </c>
      <c r="AF1113" s="22" t="e">
        <v>#N/A</v>
      </c>
      <c r="AG1113" s="22" t="e">
        <v>#N/A</v>
      </c>
    </row>
    <row r="1114" spans="1:33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2" t="s">
        <v>7762</v>
      </c>
      <c r="R1114" s="22" t="s">
        <v>7762</v>
      </c>
      <c r="S1114" s="22">
        <v>0</v>
      </c>
      <c r="T1114" s="22">
        <v>0</v>
      </c>
      <c r="U1114" s="22" t="s">
        <v>11</v>
      </c>
      <c r="V1114" s="22" t="s">
        <v>11</v>
      </c>
      <c r="W1114" s="22" t="s">
        <v>11</v>
      </c>
      <c r="X1114" s="22" t="s">
        <v>11</v>
      </c>
      <c r="Y1114" s="22">
        <v>0</v>
      </c>
      <c r="Z1114" s="22">
        <v>0</v>
      </c>
      <c r="AA1114" s="22" t="s">
        <v>11</v>
      </c>
      <c r="AB1114" s="22">
        <v>0</v>
      </c>
      <c r="AC1114" s="22" t="s">
        <v>11</v>
      </c>
      <c r="AD1114" s="22" t="e">
        <v>#N/A</v>
      </c>
      <c r="AE1114" s="22" t="e">
        <v>#N/A</v>
      </c>
      <c r="AF1114" s="22" t="e">
        <v>#N/A</v>
      </c>
      <c r="AG1114" s="22" t="e">
        <v>#N/A</v>
      </c>
    </row>
    <row r="1115" spans="1:33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2" t="s">
        <v>7762</v>
      </c>
      <c r="R1115" s="22" t="s">
        <v>7762</v>
      </c>
      <c r="S1115" s="22">
        <v>0</v>
      </c>
      <c r="T1115" s="22">
        <v>0</v>
      </c>
      <c r="U1115" s="22" t="s">
        <v>11</v>
      </c>
      <c r="V1115" s="22" t="s">
        <v>11</v>
      </c>
      <c r="W1115" s="22" t="s">
        <v>11</v>
      </c>
      <c r="X1115" s="22" t="s">
        <v>11</v>
      </c>
      <c r="Y1115" s="22">
        <v>0</v>
      </c>
      <c r="Z1115" s="22">
        <v>0</v>
      </c>
      <c r="AA1115" s="22" t="s">
        <v>11</v>
      </c>
      <c r="AB1115" s="22">
        <v>0</v>
      </c>
      <c r="AC1115" s="22" t="s">
        <v>11</v>
      </c>
      <c r="AD1115" s="22" t="e">
        <v>#N/A</v>
      </c>
      <c r="AE1115" s="22" t="e">
        <v>#N/A</v>
      </c>
      <c r="AF1115" s="22" t="e">
        <v>#N/A</v>
      </c>
      <c r="AG1115" s="22" t="e">
        <v>#N/A</v>
      </c>
    </row>
    <row r="1116" spans="1:33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2" t="s">
        <v>7762</v>
      </c>
      <c r="R1116" s="22" t="s">
        <v>7762</v>
      </c>
      <c r="S1116" s="22">
        <v>0</v>
      </c>
      <c r="T1116" s="22">
        <v>0</v>
      </c>
      <c r="U1116" s="22" t="s">
        <v>11</v>
      </c>
      <c r="V1116" s="22" t="s">
        <v>11</v>
      </c>
      <c r="W1116" s="22" t="s">
        <v>11</v>
      </c>
      <c r="X1116" s="22" t="s">
        <v>11</v>
      </c>
      <c r="Y1116" s="22">
        <v>0</v>
      </c>
      <c r="Z1116" s="22">
        <v>0</v>
      </c>
      <c r="AA1116" s="22" t="s">
        <v>11</v>
      </c>
      <c r="AB1116" s="22">
        <v>0</v>
      </c>
      <c r="AC1116" s="22" t="s">
        <v>11</v>
      </c>
      <c r="AD1116" s="22" t="e">
        <v>#N/A</v>
      </c>
      <c r="AE1116" s="22" t="e">
        <v>#N/A</v>
      </c>
      <c r="AF1116" s="22" t="e">
        <v>#N/A</v>
      </c>
      <c r="AG1116" s="22" t="e">
        <v>#N/A</v>
      </c>
    </row>
    <row r="1117" spans="1:33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2" t="s">
        <v>7762</v>
      </c>
      <c r="R1117" s="22" t="s">
        <v>7762</v>
      </c>
      <c r="S1117" s="22">
        <v>0</v>
      </c>
      <c r="T1117" s="22">
        <v>0</v>
      </c>
      <c r="U1117" s="22" t="s">
        <v>11</v>
      </c>
      <c r="V1117" s="22" t="s">
        <v>11</v>
      </c>
      <c r="W1117" s="22" t="s">
        <v>11</v>
      </c>
      <c r="X1117" s="22" t="s">
        <v>11</v>
      </c>
      <c r="Y1117" s="22">
        <v>0</v>
      </c>
      <c r="Z1117" s="22">
        <v>0</v>
      </c>
      <c r="AA1117" s="22" t="s">
        <v>11</v>
      </c>
      <c r="AB1117" s="22">
        <v>0</v>
      </c>
      <c r="AC1117" s="22" t="s">
        <v>11</v>
      </c>
      <c r="AD1117" s="22" t="e">
        <v>#N/A</v>
      </c>
      <c r="AE1117" s="22" t="e">
        <v>#N/A</v>
      </c>
      <c r="AF1117" s="22" t="e">
        <v>#N/A</v>
      </c>
      <c r="AG1117" s="22" t="e">
        <v>#N/A</v>
      </c>
    </row>
    <row r="1118" spans="1:33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2" t="s">
        <v>7762</v>
      </c>
      <c r="R1118" s="22" t="s">
        <v>7762</v>
      </c>
      <c r="S1118" s="22">
        <v>0</v>
      </c>
      <c r="T1118" s="22">
        <v>0</v>
      </c>
      <c r="U1118" s="22" t="s">
        <v>11</v>
      </c>
      <c r="V1118" s="22" t="s">
        <v>11</v>
      </c>
      <c r="W1118" s="22" t="s">
        <v>11</v>
      </c>
      <c r="X1118" s="22" t="s">
        <v>11</v>
      </c>
      <c r="Y1118" s="22">
        <v>0</v>
      </c>
      <c r="Z1118" s="22">
        <v>0</v>
      </c>
      <c r="AA1118" s="22" t="s">
        <v>11</v>
      </c>
      <c r="AB1118" s="22">
        <v>0</v>
      </c>
      <c r="AC1118" s="22" t="s">
        <v>11</v>
      </c>
      <c r="AD1118" s="22" t="e">
        <v>#N/A</v>
      </c>
      <c r="AE1118" s="22" t="e">
        <v>#N/A</v>
      </c>
      <c r="AF1118" s="22" t="e">
        <v>#N/A</v>
      </c>
      <c r="AG1118" s="22" t="e">
        <v>#N/A</v>
      </c>
    </row>
    <row r="1119" spans="1:33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2" t="s">
        <v>7762</v>
      </c>
      <c r="R1119" s="22" t="s">
        <v>7762</v>
      </c>
      <c r="S1119" s="22">
        <v>0</v>
      </c>
      <c r="T1119" s="22">
        <v>0</v>
      </c>
      <c r="U1119" s="22" t="s">
        <v>11</v>
      </c>
      <c r="V1119" s="22" t="s">
        <v>11</v>
      </c>
      <c r="W1119" s="22" t="s">
        <v>11</v>
      </c>
      <c r="X1119" s="22" t="s">
        <v>11</v>
      </c>
      <c r="Y1119" s="22">
        <v>0</v>
      </c>
      <c r="Z1119" s="22">
        <v>0</v>
      </c>
      <c r="AA1119" s="22" t="s">
        <v>11</v>
      </c>
      <c r="AB1119" s="22">
        <v>0</v>
      </c>
      <c r="AC1119" s="22" t="s">
        <v>11</v>
      </c>
      <c r="AD1119" s="22" t="e">
        <v>#N/A</v>
      </c>
      <c r="AE1119" s="22" t="e">
        <v>#N/A</v>
      </c>
      <c r="AF1119" s="22" t="e">
        <v>#N/A</v>
      </c>
      <c r="AG1119" s="22" t="e">
        <v>#N/A</v>
      </c>
    </row>
    <row r="1120" spans="1:33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2" t="s">
        <v>7762</v>
      </c>
      <c r="R1120" s="22" t="s">
        <v>7762</v>
      </c>
      <c r="S1120" s="22">
        <v>0</v>
      </c>
      <c r="T1120" s="22">
        <v>0</v>
      </c>
      <c r="U1120" s="22" t="s">
        <v>11</v>
      </c>
      <c r="V1120" s="22" t="s">
        <v>11</v>
      </c>
      <c r="W1120" s="22" t="s">
        <v>11</v>
      </c>
      <c r="X1120" s="22" t="s">
        <v>11</v>
      </c>
      <c r="Y1120" s="22">
        <v>0</v>
      </c>
      <c r="Z1120" s="22">
        <v>0</v>
      </c>
      <c r="AA1120" s="22" t="s">
        <v>11</v>
      </c>
      <c r="AB1120" s="22">
        <v>0</v>
      </c>
      <c r="AC1120" s="22" t="s">
        <v>11</v>
      </c>
      <c r="AD1120" s="22" t="e">
        <v>#N/A</v>
      </c>
      <c r="AE1120" s="22" t="e">
        <v>#N/A</v>
      </c>
      <c r="AF1120" s="22" t="e">
        <v>#N/A</v>
      </c>
      <c r="AG1120" s="22" t="e">
        <v>#N/A</v>
      </c>
    </row>
    <row r="1121" spans="1:33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2" t="s">
        <v>7762</v>
      </c>
      <c r="R1121" s="22" t="s">
        <v>7762</v>
      </c>
      <c r="S1121" s="22">
        <v>0</v>
      </c>
      <c r="T1121" s="22">
        <v>0</v>
      </c>
      <c r="U1121" s="22" t="s">
        <v>11</v>
      </c>
      <c r="V1121" s="22" t="s">
        <v>11</v>
      </c>
      <c r="W1121" s="22" t="s">
        <v>11</v>
      </c>
      <c r="X1121" s="22" t="s">
        <v>11</v>
      </c>
      <c r="Y1121" s="22">
        <v>0</v>
      </c>
      <c r="Z1121" s="22">
        <v>0</v>
      </c>
      <c r="AA1121" s="22" t="s">
        <v>11</v>
      </c>
      <c r="AB1121" s="22">
        <v>0</v>
      </c>
      <c r="AC1121" s="22" t="s">
        <v>11</v>
      </c>
      <c r="AD1121" s="22" t="e">
        <v>#N/A</v>
      </c>
      <c r="AE1121" s="22" t="e">
        <v>#N/A</v>
      </c>
      <c r="AF1121" s="22" t="e">
        <v>#N/A</v>
      </c>
      <c r="AG1121" s="22" t="e">
        <v>#N/A</v>
      </c>
    </row>
    <row r="1122" spans="1:33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2" t="s">
        <v>7762</v>
      </c>
      <c r="R1122" s="22" t="s">
        <v>7762</v>
      </c>
      <c r="S1122" s="22">
        <v>0</v>
      </c>
      <c r="T1122" s="22">
        <v>0</v>
      </c>
      <c r="U1122" s="22" t="s">
        <v>11</v>
      </c>
      <c r="V1122" s="22" t="s">
        <v>11</v>
      </c>
      <c r="W1122" s="22" t="s">
        <v>11</v>
      </c>
      <c r="X1122" s="22" t="s">
        <v>11</v>
      </c>
      <c r="Y1122" s="22">
        <v>0</v>
      </c>
      <c r="Z1122" s="22">
        <v>0</v>
      </c>
      <c r="AA1122" s="22" t="s">
        <v>11</v>
      </c>
      <c r="AB1122" s="22">
        <v>0</v>
      </c>
      <c r="AC1122" s="22" t="s">
        <v>11</v>
      </c>
      <c r="AD1122" s="22" t="e">
        <v>#N/A</v>
      </c>
      <c r="AE1122" s="22" t="e">
        <v>#N/A</v>
      </c>
      <c r="AF1122" s="22" t="e">
        <v>#N/A</v>
      </c>
      <c r="AG1122" s="22" t="e">
        <v>#N/A</v>
      </c>
    </row>
    <row r="1123" spans="1:33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2" t="s">
        <v>7762</v>
      </c>
      <c r="R1123" s="22" t="s">
        <v>7762</v>
      </c>
      <c r="S1123" s="22">
        <v>0</v>
      </c>
      <c r="T1123" s="22">
        <v>0</v>
      </c>
      <c r="U1123" s="22" t="s">
        <v>11</v>
      </c>
      <c r="V1123" s="22" t="s">
        <v>11</v>
      </c>
      <c r="W1123" s="22" t="s">
        <v>11</v>
      </c>
      <c r="X1123" s="22" t="s">
        <v>11</v>
      </c>
      <c r="Y1123" s="22">
        <v>0</v>
      </c>
      <c r="Z1123" s="22">
        <v>0</v>
      </c>
      <c r="AA1123" s="22" t="s">
        <v>11</v>
      </c>
      <c r="AB1123" s="22">
        <v>0</v>
      </c>
      <c r="AC1123" s="22" t="s">
        <v>11</v>
      </c>
      <c r="AD1123" s="22" t="e">
        <v>#N/A</v>
      </c>
      <c r="AE1123" s="22" t="e">
        <v>#N/A</v>
      </c>
      <c r="AF1123" s="22" t="e">
        <v>#N/A</v>
      </c>
      <c r="AG1123" s="22" t="e">
        <v>#N/A</v>
      </c>
    </row>
    <row r="1124" spans="1:33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2" t="s">
        <v>7762</v>
      </c>
      <c r="R1124" s="22" t="s">
        <v>7762</v>
      </c>
      <c r="S1124" s="22">
        <v>0</v>
      </c>
      <c r="T1124" s="22">
        <v>0</v>
      </c>
      <c r="U1124" s="22" t="s">
        <v>11</v>
      </c>
      <c r="V1124" s="22" t="s">
        <v>11</v>
      </c>
      <c r="W1124" s="22" t="s">
        <v>11</v>
      </c>
      <c r="X1124" s="22" t="s">
        <v>11</v>
      </c>
      <c r="Y1124" s="22">
        <v>0</v>
      </c>
      <c r="Z1124" s="22">
        <v>0</v>
      </c>
      <c r="AA1124" s="22" t="s">
        <v>11</v>
      </c>
      <c r="AB1124" s="22">
        <v>0</v>
      </c>
      <c r="AC1124" s="22" t="s">
        <v>11</v>
      </c>
      <c r="AD1124" s="22" t="e">
        <v>#N/A</v>
      </c>
      <c r="AE1124" s="22" t="e">
        <v>#N/A</v>
      </c>
      <c r="AF1124" s="22" t="e">
        <v>#N/A</v>
      </c>
      <c r="AG1124" s="22" t="e">
        <v>#N/A</v>
      </c>
    </row>
    <row r="1125" spans="1:33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2" t="s">
        <v>7762</v>
      </c>
      <c r="R1125" s="22" t="s">
        <v>7762</v>
      </c>
      <c r="S1125" s="22">
        <v>0</v>
      </c>
      <c r="T1125" s="22">
        <v>0</v>
      </c>
      <c r="U1125" s="22" t="s">
        <v>11</v>
      </c>
      <c r="V1125" s="22" t="s">
        <v>11</v>
      </c>
      <c r="W1125" s="22" t="s">
        <v>11</v>
      </c>
      <c r="X1125" s="22" t="s">
        <v>11</v>
      </c>
      <c r="Y1125" s="22">
        <v>0</v>
      </c>
      <c r="Z1125" s="22">
        <v>0</v>
      </c>
      <c r="AA1125" s="22" t="s">
        <v>11</v>
      </c>
      <c r="AB1125" s="22">
        <v>0</v>
      </c>
      <c r="AC1125" s="22" t="s">
        <v>11</v>
      </c>
      <c r="AD1125" s="22" t="e">
        <v>#N/A</v>
      </c>
      <c r="AE1125" s="22" t="e">
        <v>#N/A</v>
      </c>
      <c r="AF1125" s="22" t="e">
        <v>#N/A</v>
      </c>
      <c r="AG1125" s="22" t="e">
        <v>#N/A</v>
      </c>
    </row>
    <row r="1126" spans="1:33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2" t="s">
        <v>7762</v>
      </c>
      <c r="R1126" s="22" t="s">
        <v>7762</v>
      </c>
      <c r="S1126" s="22">
        <v>0</v>
      </c>
      <c r="T1126" s="22">
        <v>0</v>
      </c>
      <c r="U1126" s="22" t="s">
        <v>11</v>
      </c>
      <c r="V1126" s="22" t="s">
        <v>11</v>
      </c>
      <c r="W1126" s="22" t="s">
        <v>11</v>
      </c>
      <c r="X1126" s="22" t="s">
        <v>11</v>
      </c>
      <c r="Y1126" s="22">
        <v>0</v>
      </c>
      <c r="Z1126" s="22">
        <v>0</v>
      </c>
      <c r="AA1126" s="22" t="s">
        <v>11</v>
      </c>
      <c r="AB1126" s="22">
        <v>0</v>
      </c>
      <c r="AC1126" s="22" t="s">
        <v>11</v>
      </c>
      <c r="AD1126" s="22" t="e">
        <v>#N/A</v>
      </c>
      <c r="AE1126" s="22" t="e">
        <v>#N/A</v>
      </c>
      <c r="AF1126" s="22" t="e">
        <v>#N/A</v>
      </c>
      <c r="AG1126" s="22" t="e">
        <v>#N/A</v>
      </c>
    </row>
    <row r="1127" spans="1:33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2" t="s">
        <v>7762</v>
      </c>
      <c r="R1127" s="22" t="s">
        <v>7762</v>
      </c>
      <c r="S1127" s="22">
        <v>0</v>
      </c>
      <c r="T1127" s="22">
        <v>0</v>
      </c>
      <c r="U1127" s="22" t="s">
        <v>11</v>
      </c>
      <c r="V1127" s="22" t="s">
        <v>11</v>
      </c>
      <c r="W1127" s="22" t="s">
        <v>11</v>
      </c>
      <c r="X1127" s="22" t="s">
        <v>11</v>
      </c>
      <c r="Y1127" s="22">
        <v>0</v>
      </c>
      <c r="Z1127" s="22">
        <v>0</v>
      </c>
      <c r="AA1127" s="22" t="s">
        <v>11</v>
      </c>
      <c r="AB1127" s="22">
        <v>0</v>
      </c>
      <c r="AC1127" s="22" t="s">
        <v>11</v>
      </c>
      <c r="AD1127" s="22" t="e">
        <v>#N/A</v>
      </c>
      <c r="AE1127" s="22" t="e">
        <v>#N/A</v>
      </c>
      <c r="AF1127" s="22" t="e">
        <v>#N/A</v>
      </c>
      <c r="AG1127" s="22" t="e">
        <v>#N/A</v>
      </c>
    </row>
    <row r="1128" spans="1:33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2" t="s">
        <v>7762</v>
      </c>
      <c r="R1128" s="22" t="s">
        <v>7762</v>
      </c>
      <c r="S1128" s="22">
        <v>0</v>
      </c>
      <c r="T1128" s="22">
        <v>0</v>
      </c>
      <c r="U1128" s="22" t="s">
        <v>11</v>
      </c>
      <c r="V1128" s="22" t="s">
        <v>11</v>
      </c>
      <c r="W1128" s="22" t="s">
        <v>11</v>
      </c>
      <c r="X1128" s="22" t="s">
        <v>11</v>
      </c>
      <c r="Y1128" s="22">
        <v>0</v>
      </c>
      <c r="Z1128" s="22">
        <v>0</v>
      </c>
      <c r="AA1128" s="22" t="s">
        <v>11</v>
      </c>
      <c r="AB1128" s="22">
        <v>0</v>
      </c>
      <c r="AC1128" s="22" t="s">
        <v>11</v>
      </c>
      <c r="AD1128" s="22" t="e">
        <v>#N/A</v>
      </c>
      <c r="AE1128" s="22" t="e">
        <v>#N/A</v>
      </c>
      <c r="AF1128" s="22" t="e">
        <v>#N/A</v>
      </c>
      <c r="AG1128" s="22" t="e">
        <v>#N/A</v>
      </c>
    </row>
    <row r="1129" spans="1:33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2" t="s">
        <v>7762</v>
      </c>
      <c r="R1129" s="22" t="s">
        <v>7762</v>
      </c>
      <c r="S1129" s="22">
        <v>0</v>
      </c>
      <c r="T1129" s="22">
        <v>0</v>
      </c>
      <c r="U1129" s="22" t="s">
        <v>11</v>
      </c>
      <c r="V1129" s="22" t="s">
        <v>11</v>
      </c>
      <c r="W1129" s="22" t="s">
        <v>11</v>
      </c>
      <c r="X1129" s="22" t="s">
        <v>11</v>
      </c>
      <c r="Y1129" s="22">
        <v>0</v>
      </c>
      <c r="Z1129" s="22">
        <v>0</v>
      </c>
      <c r="AA1129" s="22" t="s">
        <v>11</v>
      </c>
      <c r="AB1129" s="22">
        <v>0</v>
      </c>
      <c r="AC1129" s="22" t="s">
        <v>11</v>
      </c>
      <c r="AD1129" s="22" t="e">
        <v>#N/A</v>
      </c>
      <c r="AE1129" s="22" t="e">
        <v>#N/A</v>
      </c>
      <c r="AF1129" s="22" t="e">
        <v>#N/A</v>
      </c>
      <c r="AG1129" s="22" t="e">
        <v>#N/A</v>
      </c>
    </row>
    <row r="1130" spans="1:33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2" t="s">
        <v>7762</v>
      </c>
      <c r="R1130" s="22" t="s">
        <v>7762</v>
      </c>
      <c r="S1130" s="22">
        <v>0</v>
      </c>
      <c r="T1130" s="22">
        <v>0</v>
      </c>
      <c r="U1130" s="22" t="s">
        <v>11</v>
      </c>
      <c r="V1130" s="22" t="s">
        <v>11</v>
      </c>
      <c r="W1130" s="22" t="s">
        <v>11</v>
      </c>
      <c r="X1130" s="22" t="s">
        <v>11</v>
      </c>
      <c r="Y1130" s="22">
        <v>0</v>
      </c>
      <c r="Z1130" s="22">
        <v>0</v>
      </c>
      <c r="AA1130" s="22" t="s">
        <v>11</v>
      </c>
      <c r="AB1130" s="22">
        <v>0</v>
      </c>
      <c r="AC1130" s="22" t="s">
        <v>11</v>
      </c>
      <c r="AD1130" s="22" t="e">
        <v>#N/A</v>
      </c>
      <c r="AE1130" s="22" t="e">
        <v>#N/A</v>
      </c>
      <c r="AF1130" s="22" t="e">
        <v>#N/A</v>
      </c>
      <c r="AG1130" s="22" t="e">
        <v>#N/A</v>
      </c>
    </row>
    <row r="1131" spans="1:33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2" t="s">
        <v>7762</v>
      </c>
      <c r="R1131" s="22" t="s">
        <v>7762</v>
      </c>
      <c r="S1131" s="22">
        <v>0</v>
      </c>
      <c r="T1131" s="22">
        <v>0</v>
      </c>
      <c r="U1131" s="22" t="s">
        <v>11</v>
      </c>
      <c r="V1131" s="22" t="s">
        <v>11</v>
      </c>
      <c r="W1131" s="22" t="s">
        <v>11</v>
      </c>
      <c r="X1131" s="22" t="s">
        <v>11</v>
      </c>
      <c r="Y1131" s="22">
        <v>0</v>
      </c>
      <c r="Z1131" s="22">
        <v>0</v>
      </c>
      <c r="AA1131" s="22" t="s">
        <v>11</v>
      </c>
      <c r="AB1131" s="22">
        <v>0</v>
      </c>
      <c r="AC1131" s="22" t="s">
        <v>11</v>
      </c>
      <c r="AD1131" s="22" t="e">
        <v>#N/A</v>
      </c>
      <c r="AE1131" s="22" t="e">
        <v>#N/A</v>
      </c>
      <c r="AF1131" s="22" t="e">
        <v>#N/A</v>
      </c>
      <c r="AG1131" s="22" t="e">
        <v>#N/A</v>
      </c>
    </row>
    <row r="1132" spans="1:33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2" t="s">
        <v>7762</v>
      </c>
      <c r="R1132" s="22" t="s">
        <v>7762</v>
      </c>
      <c r="S1132" s="22">
        <v>0</v>
      </c>
      <c r="T1132" s="22">
        <v>0</v>
      </c>
      <c r="U1132" s="22" t="s">
        <v>11</v>
      </c>
      <c r="V1132" s="22" t="s">
        <v>11</v>
      </c>
      <c r="W1132" s="22" t="s">
        <v>11</v>
      </c>
      <c r="X1132" s="22" t="s">
        <v>11</v>
      </c>
      <c r="Y1132" s="22">
        <v>0</v>
      </c>
      <c r="Z1132" s="22">
        <v>0</v>
      </c>
      <c r="AA1132" s="22" t="s">
        <v>11</v>
      </c>
      <c r="AB1132" s="22">
        <v>0</v>
      </c>
      <c r="AC1132" s="22" t="s">
        <v>11</v>
      </c>
      <c r="AD1132" s="22" t="e">
        <v>#N/A</v>
      </c>
      <c r="AE1132" s="22" t="e">
        <v>#N/A</v>
      </c>
      <c r="AF1132" s="22" t="e">
        <v>#N/A</v>
      </c>
      <c r="AG1132" s="22" t="e">
        <v>#N/A</v>
      </c>
    </row>
    <row r="1133" spans="1:33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2" t="s">
        <v>7762</v>
      </c>
      <c r="R1133" s="22" t="s">
        <v>7762</v>
      </c>
      <c r="S1133" s="22">
        <v>0</v>
      </c>
      <c r="T1133" s="22">
        <v>0</v>
      </c>
      <c r="U1133" s="22" t="s">
        <v>11</v>
      </c>
      <c r="V1133" s="22" t="s">
        <v>11</v>
      </c>
      <c r="W1133" s="22" t="s">
        <v>11</v>
      </c>
      <c r="X1133" s="22" t="s">
        <v>11</v>
      </c>
      <c r="Y1133" s="22">
        <v>0</v>
      </c>
      <c r="Z1133" s="22">
        <v>0</v>
      </c>
      <c r="AA1133" s="22" t="s">
        <v>11</v>
      </c>
      <c r="AB1133" s="22">
        <v>0</v>
      </c>
      <c r="AC1133" s="22" t="s">
        <v>11</v>
      </c>
      <c r="AD1133" s="22" t="e">
        <v>#N/A</v>
      </c>
      <c r="AE1133" s="22" t="e">
        <v>#N/A</v>
      </c>
      <c r="AF1133" s="22" t="e">
        <v>#N/A</v>
      </c>
      <c r="AG1133" s="22" t="e">
        <v>#N/A</v>
      </c>
    </row>
    <row r="1134" spans="1:33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2" t="s">
        <v>7762</v>
      </c>
      <c r="R1134" s="22" t="s">
        <v>7762</v>
      </c>
      <c r="S1134" s="22">
        <v>0</v>
      </c>
      <c r="T1134" s="22">
        <v>0</v>
      </c>
      <c r="U1134" s="22" t="s">
        <v>11</v>
      </c>
      <c r="V1134" s="22" t="s">
        <v>11</v>
      </c>
      <c r="W1134" s="22" t="s">
        <v>11</v>
      </c>
      <c r="X1134" s="22" t="s">
        <v>11</v>
      </c>
      <c r="Y1134" s="22">
        <v>0</v>
      </c>
      <c r="Z1134" s="22">
        <v>0</v>
      </c>
      <c r="AA1134" s="22" t="s">
        <v>11</v>
      </c>
      <c r="AB1134" s="22">
        <v>0</v>
      </c>
      <c r="AC1134" s="22" t="s">
        <v>11</v>
      </c>
      <c r="AD1134" s="22" t="e">
        <v>#N/A</v>
      </c>
      <c r="AE1134" s="22" t="e">
        <v>#N/A</v>
      </c>
      <c r="AF1134" s="22" t="e">
        <v>#N/A</v>
      </c>
      <c r="AG1134" s="22" t="e">
        <v>#N/A</v>
      </c>
    </row>
    <row r="1135" spans="1:33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2" t="s">
        <v>7762</v>
      </c>
      <c r="R1135" s="22" t="s">
        <v>7762</v>
      </c>
      <c r="S1135" s="22">
        <v>0</v>
      </c>
      <c r="T1135" s="22">
        <v>0</v>
      </c>
      <c r="U1135" s="22" t="s">
        <v>11</v>
      </c>
      <c r="V1135" s="22" t="s">
        <v>11</v>
      </c>
      <c r="W1135" s="22" t="s">
        <v>11</v>
      </c>
      <c r="X1135" s="22" t="s">
        <v>11</v>
      </c>
      <c r="Y1135" s="22">
        <v>0</v>
      </c>
      <c r="Z1135" s="22">
        <v>0</v>
      </c>
      <c r="AA1135" s="22" t="s">
        <v>11</v>
      </c>
      <c r="AB1135" s="22">
        <v>0</v>
      </c>
      <c r="AC1135" s="22" t="s">
        <v>11</v>
      </c>
      <c r="AD1135" s="22" t="e">
        <v>#N/A</v>
      </c>
      <c r="AE1135" s="22" t="e">
        <v>#N/A</v>
      </c>
      <c r="AF1135" s="22" t="e">
        <v>#N/A</v>
      </c>
      <c r="AG1135" s="22" t="e">
        <v>#N/A</v>
      </c>
    </row>
    <row r="1136" spans="1:33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2" t="s">
        <v>7762</v>
      </c>
      <c r="R1136" s="22" t="s">
        <v>7762</v>
      </c>
      <c r="S1136" s="22">
        <v>0</v>
      </c>
      <c r="T1136" s="22">
        <v>0</v>
      </c>
      <c r="U1136" s="22" t="s">
        <v>11</v>
      </c>
      <c r="V1136" s="22" t="s">
        <v>11</v>
      </c>
      <c r="W1136" s="22" t="s">
        <v>11</v>
      </c>
      <c r="X1136" s="22" t="s">
        <v>11</v>
      </c>
      <c r="Y1136" s="22">
        <v>0</v>
      </c>
      <c r="Z1136" s="22">
        <v>0</v>
      </c>
      <c r="AA1136" s="22" t="s">
        <v>11</v>
      </c>
      <c r="AB1136" s="22">
        <v>0</v>
      </c>
      <c r="AC1136" s="22" t="s">
        <v>11</v>
      </c>
      <c r="AD1136" s="22" t="e">
        <v>#N/A</v>
      </c>
      <c r="AE1136" s="22" t="e">
        <v>#N/A</v>
      </c>
      <c r="AF1136" s="22" t="e">
        <v>#N/A</v>
      </c>
      <c r="AG1136" s="22" t="e">
        <v>#N/A</v>
      </c>
    </row>
    <row r="1137" spans="1:33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2" t="s">
        <v>7762</v>
      </c>
      <c r="R1137" s="22" t="s">
        <v>7762</v>
      </c>
      <c r="S1137" s="22">
        <v>0</v>
      </c>
      <c r="T1137" s="22">
        <v>0</v>
      </c>
      <c r="U1137" s="22" t="s">
        <v>11</v>
      </c>
      <c r="V1137" s="22" t="s">
        <v>11</v>
      </c>
      <c r="W1137" s="22" t="s">
        <v>11</v>
      </c>
      <c r="X1137" s="22" t="s">
        <v>11</v>
      </c>
      <c r="Y1137" s="22">
        <v>0</v>
      </c>
      <c r="Z1137" s="22">
        <v>0</v>
      </c>
      <c r="AA1137" s="22" t="s">
        <v>11</v>
      </c>
      <c r="AB1137" s="22">
        <v>0</v>
      </c>
      <c r="AC1137" s="22" t="s">
        <v>11</v>
      </c>
      <c r="AD1137" s="22" t="e">
        <v>#N/A</v>
      </c>
      <c r="AE1137" s="22" t="e">
        <v>#N/A</v>
      </c>
      <c r="AF1137" s="22" t="e">
        <v>#N/A</v>
      </c>
      <c r="AG1137" s="22" t="e">
        <v>#N/A</v>
      </c>
    </row>
    <row r="1138" spans="1:33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2" t="s">
        <v>7762</v>
      </c>
      <c r="R1138" s="22" t="s">
        <v>7762</v>
      </c>
      <c r="S1138" s="22">
        <v>0</v>
      </c>
      <c r="T1138" s="22">
        <v>0</v>
      </c>
      <c r="U1138" s="22" t="s">
        <v>11</v>
      </c>
      <c r="V1138" s="22" t="s">
        <v>11</v>
      </c>
      <c r="W1138" s="22" t="s">
        <v>11</v>
      </c>
      <c r="X1138" s="22" t="s">
        <v>11</v>
      </c>
      <c r="Y1138" s="22">
        <v>0</v>
      </c>
      <c r="Z1138" s="22">
        <v>0</v>
      </c>
      <c r="AA1138" s="22" t="s">
        <v>11</v>
      </c>
      <c r="AB1138" s="22">
        <v>0</v>
      </c>
      <c r="AC1138" s="22" t="s">
        <v>11</v>
      </c>
      <c r="AD1138" s="22" t="e">
        <v>#N/A</v>
      </c>
      <c r="AE1138" s="22" t="e">
        <v>#N/A</v>
      </c>
      <c r="AF1138" s="22" t="e">
        <v>#N/A</v>
      </c>
      <c r="AG1138" s="22" t="e">
        <v>#N/A</v>
      </c>
    </row>
    <row r="1139" spans="1:33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2" t="s">
        <v>7762</v>
      </c>
      <c r="R1139" s="22" t="s">
        <v>7762</v>
      </c>
      <c r="S1139" s="22">
        <v>0</v>
      </c>
      <c r="T1139" s="22">
        <v>0</v>
      </c>
      <c r="U1139" s="22" t="s">
        <v>11</v>
      </c>
      <c r="V1139" s="22" t="s">
        <v>11</v>
      </c>
      <c r="W1139" s="22" t="s">
        <v>11</v>
      </c>
      <c r="X1139" s="22" t="s">
        <v>11</v>
      </c>
      <c r="Y1139" s="22">
        <v>0</v>
      </c>
      <c r="Z1139" s="22">
        <v>0</v>
      </c>
      <c r="AA1139" s="22" t="s">
        <v>11</v>
      </c>
      <c r="AB1139" s="22">
        <v>0</v>
      </c>
      <c r="AC1139" s="22" t="s">
        <v>11</v>
      </c>
      <c r="AD1139" s="22" t="e">
        <v>#N/A</v>
      </c>
      <c r="AE1139" s="22" t="e">
        <v>#N/A</v>
      </c>
      <c r="AF1139" s="22" t="e">
        <v>#N/A</v>
      </c>
      <c r="AG1139" s="22" t="e">
        <v>#N/A</v>
      </c>
    </row>
    <row r="1140" spans="1:33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2" t="s">
        <v>7762</v>
      </c>
      <c r="R1140" s="22" t="s">
        <v>7762</v>
      </c>
      <c r="S1140" s="22">
        <v>0</v>
      </c>
      <c r="T1140" s="22">
        <v>0</v>
      </c>
      <c r="U1140" s="22" t="s">
        <v>11</v>
      </c>
      <c r="V1140" s="22" t="s">
        <v>11</v>
      </c>
      <c r="W1140" s="22" t="s">
        <v>11</v>
      </c>
      <c r="X1140" s="22" t="s">
        <v>11</v>
      </c>
      <c r="Y1140" s="22">
        <v>0</v>
      </c>
      <c r="Z1140" s="22">
        <v>0</v>
      </c>
      <c r="AA1140" s="22" t="s">
        <v>11</v>
      </c>
      <c r="AB1140" s="22">
        <v>0</v>
      </c>
      <c r="AC1140" s="22" t="s">
        <v>11</v>
      </c>
      <c r="AD1140" s="22" t="e">
        <v>#N/A</v>
      </c>
      <c r="AE1140" s="22" t="e">
        <v>#N/A</v>
      </c>
      <c r="AF1140" s="22" t="e">
        <v>#N/A</v>
      </c>
      <c r="AG1140" s="22" t="e">
        <v>#N/A</v>
      </c>
    </row>
    <row r="1141" spans="1:33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2" t="s">
        <v>7762</v>
      </c>
      <c r="R1141" s="22" t="s">
        <v>7762</v>
      </c>
      <c r="S1141" s="22">
        <v>0</v>
      </c>
      <c r="T1141" s="22">
        <v>0</v>
      </c>
      <c r="U1141" s="22" t="s">
        <v>11</v>
      </c>
      <c r="V1141" s="22" t="s">
        <v>11</v>
      </c>
      <c r="W1141" s="22" t="s">
        <v>11</v>
      </c>
      <c r="X1141" s="22" t="s">
        <v>11</v>
      </c>
      <c r="Y1141" s="22">
        <v>0</v>
      </c>
      <c r="Z1141" s="22">
        <v>0</v>
      </c>
      <c r="AA1141" s="22" t="s">
        <v>11</v>
      </c>
      <c r="AB1141" s="22">
        <v>0</v>
      </c>
      <c r="AC1141" s="22" t="s">
        <v>11</v>
      </c>
      <c r="AD1141" s="22" t="e">
        <v>#N/A</v>
      </c>
      <c r="AE1141" s="22" t="e">
        <v>#N/A</v>
      </c>
      <c r="AF1141" s="22" t="e">
        <v>#N/A</v>
      </c>
      <c r="AG1141" s="22" t="e">
        <v>#N/A</v>
      </c>
    </row>
    <row r="1142" spans="1:33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2" t="s">
        <v>7762</v>
      </c>
      <c r="R1142" s="22" t="s">
        <v>7762</v>
      </c>
      <c r="S1142" s="22">
        <v>0</v>
      </c>
      <c r="T1142" s="22">
        <v>0</v>
      </c>
      <c r="U1142" s="22" t="s">
        <v>11</v>
      </c>
      <c r="V1142" s="22" t="s">
        <v>11</v>
      </c>
      <c r="W1142" s="22" t="s">
        <v>11</v>
      </c>
      <c r="X1142" s="22" t="s">
        <v>11</v>
      </c>
      <c r="Y1142" s="22">
        <v>0</v>
      </c>
      <c r="Z1142" s="22">
        <v>0</v>
      </c>
      <c r="AA1142" s="22" t="s">
        <v>11</v>
      </c>
      <c r="AB1142" s="22">
        <v>0</v>
      </c>
      <c r="AC1142" s="22" t="s">
        <v>11</v>
      </c>
      <c r="AD1142" s="22" t="e">
        <v>#N/A</v>
      </c>
      <c r="AE1142" s="22" t="e">
        <v>#N/A</v>
      </c>
      <c r="AF1142" s="22" t="e">
        <v>#N/A</v>
      </c>
      <c r="AG1142" s="22" t="e">
        <v>#N/A</v>
      </c>
    </row>
    <row r="1143" spans="1:33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2" t="s">
        <v>7762</v>
      </c>
      <c r="R1143" s="22" t="s">
        <v>7762</v>
      </c>
      <c r="S1143" s="22">
        <v>0</v>
      </c>
      <c r="T1143" s="22">
        <v>0</v>
      </c>
      <c r="U1143" s="22" t="s">
        <v>11</v>
      </c>
      <c r="V1143" s="22" t="s">
        <v>11</v>
      </c>
      <c r="W1143" s="22" t="s">
        <v>11</v>
      </c>
      <c r="X1143" s="22" t="s">
        <v>11</v>
      </c>
      <c r="Y1143" s="22">
        <v>0</v>
      </c>
      <c r="Z1143" s="22">
        <v>0</v>
      </c>
      <c r="AA1143" s="22" t="s">
        <v>11</v>
      </c>
      <c r="AB1143" s="22">
        <v>0</v>
      </c>
      <c r="AC1143" s="22" t="s">
        <v>11</v>
      </c>
      <c r="AD1143" s="22" t="e">
        <v>#N/A</v>
      </c>
      <c r="AE1143" s="22" t="e">
        <v>#N/A</v>
      </c>
      <c r="AF1143" s="22" t="e">
        <v>#N/A</v>
      </c>
      <c r="AG1143" s="22" t="e">
        <v>#N/A</v>
      </c>
    </row>
    <row r="1144" spans="1:33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2" t="s">
        <v>7762</v>
      </c>
      <c r="R1144" s="22" t="s">
        <v>7762</v>
      </c>
      <c r="S1144" s="22">
        <v>0</v>
      </c>
      <c r="T1144" s="22">
        <v>0</v>
      </c>
      <c r="U1144" s="22" t="s">
        <v>11</v>
      </c>
      <c r="V1144" s="22" t="s">
        <v>11</v>
      </c>
      <c r="W1144" s="22" t="s">
        <v>11</v>
      </c>
      <c r="X1144" s="22" t="s">
        <v>11</v>
      </c>
      <c r="Y1144" s="22">
        <v>0</v>
      </c>
      <c r="Z1144" s="22">
        <v>0</v>
      </c>
      <c r="AA1144" s="22" t="s">
        <v>11</v>
      </c>
      <c r="AB1144" s="22">
        <v>0</v>
      </c>
      <c r="AC1144" s="22" t="s">
        <v>11</v>
      </c>
      <c r="AD1144" s="22" t="e">
        <v>#N/A</v>
      </c>
      <c r="AE1144" s="22" t="e">
        <v>#N/A</v>
      </c>
      <c r="AF1144" s="22" t="e">
        <v>#N/A</v>
      </c>
      <c r="AG1144" s="22" t="e">
        <v>#N/A</v>
      </c>
    </row>
    <row r="1145" spans="1:33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2" t="s">
        <v>7762</v>
      </c>
      <c r="R1145" s="22" t="s">
        <v>7762</v>
      </c>
      <c r="S1145" s="22">
        <v>0</v>
      </c>
      <c r="T1145" s="22">
        <v>0</v>
      </c>
      <c r="U1145" s="22" t="s">
        <v>11</v>
      </c>
      <c r="V1145" s="22" t="s">
        <v>11</v>
      </c>
      <c r="W1145" s="22" t="s">
        <v>11</v>
      </c>
      <c r="X1145" s="22" t="s">
        <v>11</v>
      </c>
      <c r="Y1145" s="22">
        <v>0</v>
      </c>
      <c r="Z1145" s="22">
        <v>0</v>
      </c>
      <c r="AA1145" s="22" t="s">
        <v>11</v>
      </c>
      <c r="AB1145" s="22">
        <v>0</v>
      </c>
      <c r="AC1145" s="22" t="s">
        <v>11</v>
      </c>
      <c r="AD1145" s="22" t="e">
        <v>#N/A</v>
      </c>
      <c r="AE1145" s="22" t="e">
        <v>#N/A</v>
      </c>
      <c r="AF1145" s="22" t="e">
        <v>#N/A</v>
      </c>
      <c r="AG1145" s="22" t="e">
        <v>#N/A</v>
      </c>
    </row>
    <row r="1146" spans="1:33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2" t="s">
        <v>7762</v>
      </c>
      <c r="R1146" s="22" t="s">
        <v>7762</v>
      </c>
      <c r="S1146" s="22">
        <v>0</v>
      </c>
      <c r="T1146" s="22">
        <v>0</v>
      </c>
      <c r="U1146" s="22" t="s">
        <v>11</v>
      </c>
      <c r="V1146" s="22" t="s">
        <v>11</v>
      </c>
      <c r="W1146" s="22" t="s">
        <v>11</v>
      </c>
      <c r="X1146" s="22" t="s">
        <v>11</v>
      </c>
      <c r="Y1146" s="22">
        <v>0</v>
      </c>
      <c r="Z1146" s="22">
        <v>0</v>
      </c>
      <c r="AA1146" s="22" t="s">
        <v>11</v>
      </c>
      <c r="AB1146" s="22">
        <v>0</v>
      </c>
      <c r="AC1146" s="22" t="s">
        <v>11</v>
      </c>
      <c r="AD1146" s="22" t="e">
        <v>#N/A</v>
      </c>
      <c r="AE1146" s="22" t="e">
        <v>#N/A</v>
      </c>
      <c r="AF1146" s="22" t="e">
        <v>#N/A</v>
      </c>
      <c r="AG1146" s="22" t="e">
        <v>#N/A</v>
      </c>
    </row>
    <row r="1147" spans="1:33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2" t="s">
        <v>7762</v>
      </c>
      <c r="R1147" s="22" t="s">
        <v>7762</v>
      </c>
      <c r="S1147" s="22">
        <v>0</v>
      </c>
      <c r="T1147" s="22">
        <v>0</v>
      </c>
      <c r="U1147" s="22" t="s">
        <v>11</v>
      </c>
      <c r="V1147" s="22" t="s">
        <v>11</v>
      </c>
      <c r="W1147" s="22" t="s">
        <v>11</v>
      </c>
      <c r="X1147" s="22" t="s">
        <v>11</v>
      </c>
      <c r="Y1147" s="22">
        <v>0</v>
      </c>
      <c r="Z1147" s="22">
        <v>0</v>
      </c>
      <c r="AA1147" s="22" t="s">
        <v>11</v>
      </c>
      <c r="AB1147" s="22">
        <v>0</v>
      </c>
      <c r="AC1147" s="22" t="s">
        <v>11</v>
      </c>
      <c r="AD1147" s="22" t="e">
        <v>#N/A</v>
      </c>
      <c r="AE1147" s="22" t="e">
        <v>#N/A</v>
      </c>
      <c r="AF1147" s="22" t="e">
        <v>#N/A</v>
      </c>
      <c r="AG1147" s="22" t="e">
        <v>#N/A</v>
      </c>
    </row>
    <row r="1148" spans="1:33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2" t="s">
        <v>7762</v>
      </c>
      <c r="R1148" s="22" t="s">
        <v>7762</v>
      </c>
      <c r="S1148" s="22">
        <v>0</v>
      </c>
      <c r="T1148" s="22">
        <v>0</v>
      </c>
      <c r="U1148" s="22" t="s">
        <v>11</v>
      </c>
      <c r="V1148" s="22" t="s">
        <v>11</v>
      </c>
      <c r="W1148" s="22" t="s">
        <v>11</v>
      </c>
      <c r="X1148" s="22" t="s">
        <v>11</v>
      </c>
      <c r="Y1148" s="22">
        <v>0</v>
      </c>
      <c r="Z1148" s="22">
        <v>0</v>
      </c>
      <c r="AA1148" s="22" t="s">
        <v>11</v>
      </c>
      <c r="AB1148" s="22">
        <v>0</v>
      </c>
      <c r="AC1148" s="22" t="s">
        <v>11</v>
      </c>
      <c r="AD1148" s="22" t="e">
        <v>#N/A</v>
      </c>
      <c r="AE1148" s="22" t="e">
        <v>#N/A</v>
      </c>
      <c r="AF1148" s="22" t="e">
        <v>#N/A</v>
      </c>
      <c r="AG1148" s="22" t="e">
        <v>#N/A</v>
      </c>
    </row>
    <row r="1149" spans="1:33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2" t="s">
        <v>7762</v>
      </c>
      <c r="R1149" s="22" t="s">
        <v>7762</v>
      </c>
      <c r="S1149" s="22">
        <v>0</v>
      </c>
      <c r="T1149" s="22">
        <v>0</v>
      </c>
      <c r="U1149" s="22" t="s">
        <v>11</v>
      </c>
      <c r="V1149" s="22" t="s">
        <v>11</v>
      </c>
      <c r="W1149" s="22" t="s">
        <v>11</v>
      </c>
      <c r="X1149" s="22" t="s">
        <v>11</v>
      </c>
      <c r="Y1149" s="22">
        <v>0</v>
      </c>
      <c r="Z1149" s="22">
        <v>0</v>
      </c>
      <c r="AA1149" s="22" t="s">
        <v>11</v>
      </c>
      <c r="AB1149" s="22">
        <v>0</v>
      </c>
      <c r="AC1149" s="22" t="s">
        <v>11</v>
      </c>
      <c r="AD1149" s="22" t="e">
        <v>#N/A</v>
      </c>
      <c r="AE1149" s="22" t="e">
        <v>#N/A</v>
      </c>
      <c r="AF1149" s="22" t="e">
        <v>#N/A</v>
      </c>
      <c r="AG1149" s="22" t="e">
        <v>#N/A</v>
      </c>
    </row>
    <row r="1150" spans="1:33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2" t="s">
        <v>7762</v>
      </c>
      <c r="R1150" s="22" t="s">
        <v>7762</v>
      </c>
      <c r="S1150" s="22">
        <v>0</v>
      </c>
      <c r="T1150" s="22">
        <v>0</v>
      </c>
      <c r="U1150" s="22" t="s">
        <v>11</v>
      </c>
      <c r="V1150" s="22" t="s">
        <v>11</v>
      </c>
      <c r="W1150" s="22" t="s">
        <v>11</v>
      </c>
      <c r="X1150" s="22" t="s">
        <v>11</v>
      </c>
      <c r="Y1150" s="22">
        <v>0</v>
      </c>
      <c r="Z1150" s="22">
        <v>0</v>
      </c>
      <c r="AA1150" s="22" t="s">
        <v>11</v>
      </c>
      <c r="AB1150" s="22">
        <v>0</v>
      </c>
      <c r="AC1150" s="22" t="s">
        <v>11</v>
      </c>
      <c r="AD1150" s="22" t="e">
        <v>#N/A</v>
      </c>
      <c r="AE1150" s="22" t="e">
        <v>#N/A</v>
      </c>
      <c r="AF1150" s="22" t="e">
        <v>#N/A</v>
      </c>
      <c r="AG1150" s="22" t="e">
        <v>#N/A</v>
      </c>
    </row>
    <row r="1151" spans="1:33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2" t="s">
        <v>7762</v>
      </c>
      <c r="R1151" s="22" t="s">
        <v>7762</v>
      </c>
      <c r="S1151" s="22">
        <v>0</v>
      </c>
      <c r="T1151" s="22">
        <v>0</v>
      </c>
      <c r="U1151" s="22" t="s">
        <v>11</v>
      </c>
      <c r="V1151" s="22" t="s">
        <v>11</v>
      </c>
      <c r="W1151" s="22" t="s">
        <v>11</v>
      </c>
      <c r="X1151" s="22" t="s">
        <v>11</v>
      </c>
      <c r="Y1151" s="22">
        <v>0</v>
      </c>
      <c r="Z1151" s="22">
        <v>0</v>
      </c>
      <c r="AA1151" s="22" t="s">
        <v>11</v>
      </c>
      <c r="AB1151" s="22">
        <v>0</v>
      </c>
      <c r="AC1151" s="22" t="s">
        <v>11</v>
      </c>
      <c r="AD1151" s="22" t="e">
        <v>#N/A</v>
      </c>
      <c r="AE1151" s="22" t="e">
        <v>#N/A</v>
      </c>
      <c r="AF1151" s="22" t="e">
        <v>#N/A</v>
      </c>
      <c r="AG1151" s="22" t="e">
        <v>#N/A</v>
      </c>
    </row>
    <row r="1152" spans="1:33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2" t="s">
        <v>7762</v>
      </c>
      <c r="R1152" s="22" t="s">
        <v>7762</v>
      </c>
      <c r="S1152" s="22">
        <v>0</v>
      </c>
      <c r="T1152" s="22">
        <v>0</v>
      </c>
      <c r="U1152" s="22" t="s">
        <v>11</v>
      </c>
      <c r="V1152" s="22" t="s">
        <v>11</v>
      </c>
      <c r="W1152" s="22" t="s">
        <v>11</v>
      </c>
      <c r="X1152" s="22" t="s">
        <v>11</v>
      </c>
      <c r="Y1152" s="22">
        <v>0</v>
      </c>
      <c r="Z1152" s="22">
        <v>0</v>
      </c>
      <c r="AA1152" s="22" t="s">
        <v>11</v>
      </c>
      <c r="AB1152" s="22">
        <v>0</v>
      </c>
      <c r="AC1152" s="22" t="s">
        <v>11</v>
      </c>
      <c r="AD1152" s="22" t="e">
        <v>#N/A</v>
      </c>
      <c r="AE1152" s="22" t="e">
        <v>#N/A</v>
      </c>
      <c r="AF1152" s="22" t="e">
        <v>#N/A</v>
      </c>
      <c r="AG1152" s="22" t="e">
        <v>#N/A</v>
      </c>
    </row>
    <row r="1153" spans="1:33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2" t="s">
        <v>7762</v>
      </c>
      <c r="R1153" s="22" t="s">
        <v>7762</v>
      </c>
      <c r="S1153" s="22">
        <v>0</v>
      </c>
      <c r="T1153" s="22">
        <v>0</v>
      </c>
      <c r="U1153" s="22" t="s">
        <v>11</v>
      </c>
      <c r="V1153" s="22" t="s">
        <v>11</v>
      </c>
      <c r="W1153" s="22" t="s">
        <v>11</v>
      </c>
      <c r="X1153" s="22" t="s">
        <v>11</v>
      </c>
      <c r="Y1153" s="22">
        <v>0</v>
      </c>
      <c r="Z1153" s="22">
        <v>0</v>
      </c>
      <c r="AA1153" s="22" t="s">
        <v>11</v>
      </c>
      <c r="AB1153" s="22">
        <v>0</v>
      </c>
      <c r="AC1153" s="22" t="s">
        <v>11</v>
      </c>
      <c r="AD1153" s="22" t="e">
        <v>#N/A</v>
      </c>
      <c r="AE1153" s="22" t="e">
        <v>#N/A</v>
      </c>
      <c r="AF1153" s="22" t="e">
        <v>#N/A</v>
      </c>
      <c r="AG1153" s="22" t="e">
        <v>#N/A</v>
      </c>
    </row>
    <row r="1154" spans="1:33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2" t="s">
        <v>7762</v>
      </c>
      <c r="R1154" s="22" t="s">
        <v>7762</v>
      </c>
      <c r="S1154" s="22">
        <v>0</v>
      </c>
      <c r="T1154" s="22">
        <v>0</v>
      </c>
      <c r="U1154" s="22" t="s">
        <v>11</v>
      </c>
      <c r="V1154" s="22" t="s">
        <v>11</v>
      </c>
      <c r="W1154" s="22" t="s">
        <v>11</v>
      </c>
      <c r="X1154" s="22" t="s">
        <v>11</v>
      </c>
      <c r="Y1154" s="22">
        <v>0</v>
      </c>
      <c r="Z1154" s="22">
        <v>0</v>
      </c>
      <c r="AA1154" s="22" t="s">
        <v>11</v>
      </c>
      <c r="AB1154" s="22">
        <v>0</v>
      </c>
      <c r="AC1154" s="22" t="s">
        <v>11</v>
      </c>
      <c r="AD1154" s="22" t="e">
        <v>#N/A</v>
      </c>
      <c r="AE1154" s="22" t="e">
        <v>#N/A</v>
      </c>
      <c r="AF1154" s="22" t="e">
        <v>#N/A</v>
      </c>
      <c r="AG1154" s="22" t="e">
        <v>#N/A</v>
      </c>
    </row>
    <row r="1155" spans="1:33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2" t="s">
        <v>7762</v>
      </c>
      <c r="R1155" s="22" t="s">
        <v>7762</v>
      </c>
      <c r="S1155" s="22">
        <v>0</v>
      </c>
      <c r="T1155" s="22">
        <v>0</v>
      </c>
      <c r="U1155" s="22" t="s">
        <v>11</v>
      </c>
      <c r="V1155" s="22" t="s">
        <v>11</v>
      </c>
      <c r="W1155" s="22" t="s">
        <v>11</v>
      </c>
      <c r="X1155" s="22" t="s">
        <v>11</v>
      </c>
      <c r="Y1155" s="22">
        <v>0</v>
      </c>
      <c r="Z1155" s="22">
        <v>0</v>
      </c>
      <c r="AA1155" s="22" t="s">
        <v>11</v>
      </c>
      <c r="AB1155" s="22">
        <v>0</v>
      </c>
      <c r="AC1155" s="22" t="s">
        <v>11</v>
      </c>
      <c r="AD1155" s="22" t="e">
        <v>#N/A</v>
      </c>
      <c r="AE1155" s="22" t="e">
        <v>#N/A</v>
      </c>
      <c r="AF1155" s="22" t="e">
        <v>#N/A</v>
      </c>
      <c r="AG1155" s="22" t="e">
        <v>#N/A</v>
      </c>
    </row>
    <row r="1156" spans="1:33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2" t="s">
        <v>7762</v>
      </c>
      <c r="R1156" s="22" t="s">
        <v>7762</v>
      </c>
      <c r="S1156" s="22">
        <v>0</v>
      </c>
      <c r="T1156" s="22">
        <v>0</v>
      </c>
      <c r="U1156" s="22" t="s">
        <v>11</v>
      </c>
      <c r="V1156" s="22" t="s">
        <v>11</v>
      </c>
      <c r="W1156" s="22" t="s">
        <v>11</v>
      </c>
      <c r="X1156" s="22" t="s">
        <v>11</v>
      </c>
      <c r="Y1156" s="22">
        <v>0</v>
      </c>
      <c r="Z1156" s="22">
        <v>0</v>
      </c>
      <c r="AA1156" s="22" t="s">
        <v>11</v>
      </c>
      <c r="AB1156" s="22">
        <v>0</v>
      </c>
      <c r="AC1156" s="22" t="s">
        <v>11</v>
      </c>
      <c r="AD1156" s="22" t="e">
        <v>#N/A</v>
      </c>
      <c r="AE1156" s="22" t="e">
        <v>#N/A</v>
      </c>
      <c r="AF1156" s="22" t="e">
        <v>#N/A</v>
      </c>
      <c r="AG1156" s="22" t="e">
        <v>#N/A</v>
      </c>
    </row>
    <row r="1157" spans="1:33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2" t="s">
        <v>7762</v>
      </c>
      <c r="R1157" s="22" t="s">
        <v>7762</v>
      </c>
      <c r="S1157" s="22">
        <v>0</v>
      </c>
      <c r="T1157" s="22">
        <v>0</v>
      </c>
      <c r="U1157" s="22" t="s">
        <v>11</v>
      </c>
      <c r="V1157" s="22" t="s">
        <v>11</v>
      </c>
      <c r="W1157" s="22" t="s">
        <v>11</v>
      </c>
      <c r="X1157" s="22" t="s">
        <v>11</v>
      </c>
      <c r="Y1157" s="22">
        <v>0</v>
      </c>
      <c r="Z1157" s="22">
        <v>0</v>
      </c>
      <c r="AA1157" s="22" t="s">
        <v>11</v>
      </c>
      <c r="AB1157" s="22">
        <v>0</v>
      </c>
      <c r="AC1157" s="22" t="s">
        <v>11</v>
      </c>
      <c r="AD1157" s="22" t="e">
        <v>#N/A</v>
      </c>
      <c r="AE1157" s="22" t="e">
        <v>#N/A</v>
      </c>
      <c r="AF1157" s="22" t="e">
        <v>#N/A</v>
      </c>
      <c r="AG1157" s="22" t="e">
        <v>#N/A</v>
      </c>
    </row>
    <row r="1158" spans="1:33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2" t="s">
        <v>7762</v>
      </c>
      <c r="R1158" s="22" t="s">
        <v>7762</v>
      </c>
      <c r="S1158" s="22">
        <v>0</v>
      </c>
      <c r="T1158" s="22">
        <v>0</v>
      </c>
      <c r="U1158" s="22" t="s">
        <v>11</v>
      </c>
      <c r="V1158" s="22" t="s">
        <v>11</v>
      </c>
      <c r="W1158" s="22" t="s">
        <v>11</v>
      </c>
      <c r="X1158" s="22" t="s">
        <v>11</v>
      </c>
      <c r="Y1158" s="22">
        <v>0</v>
      </c>
      <c r="Z1158" s="22">
        <v>0</v>
      </c>
      <c r="AA1158" s="22" t="s">
        <v>11</v>
      </c>
      <c r="AB1158" s="22">
        <v>0</v>
      </c>
      <c r="AC1158" s="22" t="s">
        <v>11</v>
      </c>
      <c r="AD1158" s="22" t="e">
        <v>#N/A</v>
      </c>
      <c r="AE1158" s="22" t="e">
        <v>#N/A</v>
      </c>
      <c r="AF1158" s="22" t="e">
        <v>#N/A</v>
      </c>
      <c r="AG1158" s="22" t="e">
        <v>#N/A</v>
      </c>
    </row>
    <row r="1159" spans="1:33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2" t="s">
        <v>7762</v>
      </c>
      <c r="R1159" s="22" t="s">
        <v>7762</v>
      </c>
      <c r="S1159" s="22">
        <v>0</v>
      </c>
      <c r="T1159" s="22">
        <v>0</v>
      </c>
      <c r="U1159" s="22" t="s">
        <v>11</v>
      </c>
      <c r="V1159" s="22" t="s">
        <v>11</v>
      </c>
      <c r="W1159" s="22" t="s">
        <v>11</v>
      </c>
      <c r="X1159" s="22" t="s">
        <v>11</v>
      </c>
      <c r="Y1159" s="22">
        <v>0</v>
      </c>
      <c r="Z1159" s="22">
        <v>0</v>
      </c>
      <c r="AA1159" s="22" t="s">
        <v>11</v>
      </c>
      <c r="AB1159" s="22">
        <v>0</v>
      </c>
      <c r="AC1159" s="22" t="s">
        <v>11</v>
      </c>
      <c r="AD1159" s="22" t="e">
        <v>#N/A</v>
      </c>
      <c r="AE1159" s="22" t="e">
        <v>#N/A</v>
      </c>
      <c r="AF1159" s="22" t="e">
        <v>#N/A</v>
      </c>
      <c r="AG1159" s="22" t="e">
        <v>#N/A</v>
      </c>
    </row>
    <row r="1160" spans="1:33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2" t="s">
        <v>7762</v>
      </c>
      <c r="R1160" s="22" t="s">
        <v>7762</v>
      </c>
      <c r="S1160" s="22">
        <v>0</v>
      </c>
      <c r="T1160" s="22">
        <v>0</v>
      </c>
      <c r="U1160" s="22" t="s">
        <v>11</v>
      </c>
      <c r="V1160" s="22" t="s">
        <v>11</v>
      </c>
      <c r="W1160" s="22" t="s">
        <v>11</v>
      </c>
      <c r="X1160" s="22" t="s">
        <v>11</v>
      </c>
      <c r="Y1160" s="22">
        <v>0</v>
      </c>
      <c r="Z1160" s="22">
        <v>0</v>
      </c>
      <c r="AA1160" s="22" t="s">
        <v>11</v>
      </c>
      <c r="AB1160" s="22">
        <v>0</v>
      </c>
      <c r="AC1160" s="22" t="s">
        <v>11</v>
      </c>
      <c r="AD1160" s="22" t="e">
        <v>#N/A</v>
      </c>
      <c r="AE1160" s="22" t="e">
        <v>#N/A</v>
      </c>
      <c r="AF1160" s="22" t="e">
        <v>#N/A</v>
      </c>
      <c r="AG1160" s="22" t="e">
        <v>#N/A</v>
      </c>
    </row>
    <row r="1161" spans="1:33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2" t="s">
        <v>7762</v>
      </c>
      <c r="R1161" s="22" t="s">
        <v>7762</v>
      </c>
      <c r="S1161" s="22">
        <v>0</v>
      </c>
      <c r="T1161" s="22">
        <v>0</v>
      </c>
      <c r="U1161" s="22" t="s">
        <v>11</v>
      </c>
      <c r="V1161" s="22" t="s">
        <v>11</v>
      </c>
      <c r="W1161" s="22" t="s">
        <v>11</v>
      </c>
      <c r="X1161" s="22" t="s">
        <v>11</v>
      </c>
      <c r="Y1161" s="22">
        <v>0</v>
      </c>
      <c r="Z1161" s="22">
        <v>0</v>
      </c>
      <c r="AA1161" s="22" t="s">
        <v>11</v>
      </c>
      <c r="AB1161" s="22">
        <v>0</v>
      </c>
      <c r="AC1161" s="22" t="s">
        <v>11</v>
      </c>
      <c r="AD1161" s="22" t="e">
        <v>#N/A</v>
      </c>
      <c r="AE1161" s="22" t="e">
        <v>#N/A</v>
      </c>
      <c r="AF1161" s="22" t="e">
        <v>#N/A</v>
      </c>
      <c r="AG1161" s="22" t="e">
        <v>#N/A</v>
      </c>
    </row>
    <row r="1162" spans="1:33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2" t="s">
        <v>7762</v>
      </c>
      <c r="R1162" s="22" t="s">
        <v>7762</v>
      </c>
      <c r="S1162" s="22">
        <v>0</v>
      </c>
      <c r="T1162" s="22">
        <v>0</v>
      </c>
      <c r="U1162" s="22" t="s">
        <v>11</v>
      </c>
      <c r="V1162" s="22" t="s">
        <v>11</v>
      </c>
      <c r="W1162" s="22" t="s">
        <v>11</v>
      </c>
      <c r="X1162" s="22" t="s">
        <v>11</v>
      </c>
      <c r="Y1162" s="22">
        <v>0</v>
      </c>
      <c r="Z1162" s="22">
        <v>0</v>
      </c>
      <c r="AA1162" s="22" t="s">
        <v>11</v>
      </c>
      <c r="AB1162" s="22">
        <v>0</v>
      </c>
      <c r="AC1162" s="22" t="s">
        <v>11</v>
      </c>
      <c r="AD1162" s="22" t="e">
        <v>#N/A</v>
      </c>
      <c r="AE1162" s="22" t="e">
        <v>#N/A</v>
      </c>
      <c r="AF1162" s="22" t="e">
        <v>#N/A</v>
      </c>
      <c r="AG1162" s="22" t="e">
        <v>#N/A</v>
      </c>
    </row>
    <row r="1163" spans="1:33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2" t="s">
        <v>7762</v>
      </c>
      <c r="R1163" s="22" t="s">
        <v>7762</v>
      </c>
      <c r="S1163" s="22">
        <v>0</v>
      </c>
      <c r="T1163" s="22">
        <v>0</v>
      </c>
      <c r="U1163" s="22" t="s">
        <v>11</v>
      </c>
      <c r="V1163" s="22" t="s">
        <v>11</v>
      </c>
      <c r="W1163" s="22" t="s">
        <v>11</v>
      </c>
      <c r="X1163" s="22" t="s">
        <v>11</v>
      </c>
      <c r="Y1163" s="22">
        <v>0</v>
      </c>
      <c r="Z1163" s="22">
        <v>0</v>
      </c>
      <c r="AA1163" s="22" t="s">
        <v>11</v>
      </c>
      <c r="AB1163" s="22">
        <v>0</v>
      </c>
      <c r="AC1163" s="22" t="s">
        <v>11</v>
      </c>
      <c r="AD1163" s="22" t="e">
        <v>#N/A</v>
      </c>
      <c r="AE1163" s="22" t="e">
        <v>#N/A</v>
      </c>
      <c r="AF1163" s="22" t="e">
        <v>#N/A</v>
      </c>
      <c r="AG1163" s="22" t="e">
        <v>#N/A</v>
      </c>
    </row>
    <row r="1164" spans="1:33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2" t="s">
        <v>7762</v>
      </c>
      <c r="R1164" s="22" t="s">
        <v>7762</v>
      </c>
      <c r="S1164" s="22">
        <v>0</v>
      </c>
      <c r="T1164" s="22">
        <v>0</v>
      </c>
      <c r="U1164" s="22" t="s">
        <v>11</v>
      </c>
      <c r="V1164" s="22" t="s">
        <v>11</v>
      </c>
      <c r="W1164" s="22" t="s">
        <v>11</v>
      </c>
      <c r="X1164" s="22" t="s">
        <v>11</v>
      </c>
      <c r="Y1164" s="22">
        <v>0</v>
      </c>
      <c r="Z1164" s="22">
        <v>0</v>
      </c>
      <c r="AA1164" s="22" t="s">
        <v>11</v>
      </c>
      <c r="AB1164" s="22">
        <v>0</v>
      </c>
      <c r="AC1164" s="22" t="s">
        <v>11</v>
      </c>
      <c r="AD1164" s="22" t="e">
        <v>#N/A</v>
      </c>
      <c r="AE1164" s="22" t="e">
        <v>#N/A</v>
      </c>
      <c r="AF1164" s="22" t="e">
        <v>#N/A</v>
      </c>
      <c r="AG1164" s="22" t="e">
        <v>#N/A</v>
      </c>
    </row>
    <row r="1165" spans="1:33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2" t="s">
        <v>7762</v>
      </c>
      <c r="R1165" s="22" t="s">
        <v>7762</v>
      </c>
      <c r="S1165" s="22">
        <v>0</v>
      </c>
      <c r="T1165" s="22">
        <v>0</v>
      </c>
      <c r="U1165" s="22" t="s">
        <v>11</v>
      </c>
      <c r="V1165" s="22" t="s">
        <v>11</v>
      </c>
      <c r="W1165" s="22" t="s">
        <v>11</v>
      </c>
      <c r="X1165" s="22" t="s">
        <v>11</v>
      </c>
      <c r="Y1165" s="22">
        <v>0</v>
      </c>
      <c r="Z1165" s="22">
        <v>0</v>
      </c>
      <c r="AA1165" s="22" t="s">
        <v>11</v>
      </c>
      <c r="AB1165" s="22">
        <v>0</v>
      </c>
      <c r="AC1165" s="22" t="s">
        <v>11</v>
      </c>
      <c r="AD1165" s="22" t="e">
        <v>#N/A</v>
      </c>
      <c r="AE1165" s="22" t="e">
        <v>#N/A</v>
      </c>
      <c r="AF1165" s="22" t="e">
        <v>#N/A</v>
      </c>
      <c r="AG1165" s="22" t="e">
        <v>#N/A</v>
      </c>
    </row>
    <row r="1166" spans="1:33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2" t="s">
        <v>7762</v>
      </c>
      <c r="R1166" s="22" t="s">
        <v>7762</v>
      </c>
      <c r="S1166" s="22">
        <v>0</v>
      </c>
      <c r="T1166" s="22">
        <v>0</v>
      </c>
      <c r="U1166" s="22" t="s">
        <v>11</v>
      </c>
      <c r="V1166" s="22" t="s">
        <v>11</v>
      </c>
      <c r="W1166" s="22" t="s">
        <v>11</v>
      </c>
      <c r="X1166" s="22" t="s">
        <v>11</v>
      </c>
      <c r="Y1166" s="22">
        <v>0</v>
      </c>
      <c r="Z1166" s="22">
        <v>0</v>
      </c>
      <c r="AA1166" s="22" t="s">
        <v>11</v>
      </c>
      <c r="AB1166" s="22">
        <v>0</v>
      </c>
      <c r="AC1166" s="22" t="s">
        <v>11</v>
      </c>
      <c r="AD1166" s="22" t="e">
        <v>#N/A</v>
      </c>
      <c r="AE1166" s="22" t="e">
        <v>#N/A</v>
      </c>
      <c r="AF1166" s="22" t="e">
        <v>#N/A</v>
      </c>
      <c r="AG1166" s="22" t="e">
        <v>#N/A</v>
      </c>
    </row>
    <row r="1167" spans="1:33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2" t="s">
        <v>7762</v>
      </c>
      <c r="R1167" s="22" t="s">
        <v>7762</v>
      </c>
      <c r="S1167" s="22">
        <v>0</v>
      </c>
      <c r="T1167" s="22">
        <v>0</v>
      </c>
      <c r="U1167" s="22" t="s">
        <v>11</v>
      </c>
      <c r="V1167" s="22" t="s">
        <v>11</v>
      </c>
      <c r="W1167" s="22" t="s">
        <v>11</v>
      </c>
      <c r="X1167" s="22" t="s">
        <v>11</v>
      </c>
      <c r="Y1167" s="22">
        <v>0</v>
      </c>
      <c r="Z1167" s="22">
        <v>0</v>
      </c>
      <c r="AA1167" s="22" t="s">
        <v>11</v>
      </c>
      <c r="AB1167" s="22">
        <v>0</v>
      </c>
      <c r="AC1167" s="22" t="s">
        <v>11</v>
      </c>
      <c r="AD1167" s="22" t="e">
        <v>#N/A</v>
      </c>
      <c r="AE1167" s="22" t="e">
        <v>#N/A</v>
      </c>
      <c r="AF1167" s="22" t="e">
        <v>#N/A</v>
      </c>
      <c r="AG1167" s="22" t="e">
        <v>#N/A</v>
      </c>
    </row>
    <row r="1168" spans="1:33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2" t="s">
        <v>7762</v>
      </c>
      <c r="R1168" s="22" t="s">
        <v>7762</v>
      </c>
      <c r="S1168" s="22">
        <v>0</v>
      </c>
      <c r="T1168" s="22">
        <v>0</v>
      </c>
      <c r="U1168" s="22" t="s">
        <v>11</v>
      </c>
      <c r="V1168" s="22" t="s">
        <v>11</v>
      </c>
      <c r="W1168" s="22" t="s">
        <v>11</v>
      </c>
      <c r="X1168" s="22" t="s">
        <v>11</v>
      </c>
      <c r="Y1168" s="22">
        <v>0</v>
      </c>
      <c r="Z1168" s="22">
        <v>0</v>
      </c>
      <c r="AA1168" s="22" t="s">
        <v>11</v>
      </c>
      <c r="AB1168" s="22">
        <v>0</v>
      </c>
      <c r="AC1168" s="22" t="s">
        <v>11</v>
      </c>
      <c r="AD1168" s="22" t="e">
        <v>#N/A</v>
      </c>
      <c r="AE1168" s="22" t="e">
        <v>#N/A</v>
      </c>
      <c r="AF1168" s="22" t="e">
        <v>#N/A</v>
      </c>
      <c r="AG1168" s="22" t="e">
        <v>#N/A</v>
      </c>
    </row>
    <row r="1169" spans="1:33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2" t="s">
        <v>7762</v>
      </c>
      <c r="R1169" s="22" t="s">
        <v>7762</v>
      </c>
      <c r="S1169" s="22">
        <v>0</v>
      </c>
      <c r="T1169" s="22">
        <v>0</v>
      </c>
      <c r="U1169" s="22" t="s">
        <v>11</v>
      </c>
      <c r="V1169" s="22" t="s">
        <v>11</v>
      </c>
      <c r="W1169" s="22" t="s">
        <v>11</v>
      </c>
      <c r="X1169" s="22" t="s">
        <v>11</v>
      </c>
      <c r="Y1169" s="22">
        <v>0</v>
      </c>
      <c r="Z1169" s="22">
        <v>0</v>
      </c>
      <c r="AA1169" s="22" t="s">
        <v>11</v>
      </c>
      <c r="AB1169" s="22">
        <v>0</v>
      </c>
      <c r="AC1169" s="22" t="s">
        <v>11</v>
      </c>
      <c r="AD1169" s="22" t="e">
        <v>#N/A</v>
      </c>
      <c r="AE1169" s="22" t="e">
        <v>#N/A</v>
      </c>
      <c r="AF1169" s="22" t="e">
        <v>#N/A</v>
      </c>
      <c r="AG1169" s="22" t="e">
        <v>#N/A</v>
      </c>
    </row>
    <row r="1170" spans="1:33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2" t="s">
        <v>7762</v>
      </c>
      <c r="R1170" s="22" t="s">
        <v>7762</v>
      </c>
      <c r="S1170" s="22">
        <v>0</v>
      </c>
      <c r="T1170" s="22">
        <v>0</v>
      </c>
      <c r="U1170" s="22" t="s">
        <v>11</v>
      </c>
      <c r="V1170" s="22" t="s">
        <v>11</v>
      </c>
      <c r="W1170" s="22" t="s">
        <v>11</v>
      </c>
      <c r="X1170" s="22" t="s">
        <v>11</v>
      </c>
      <c r="Y1170" s="22">
        <v>0</v>
      </c>
      <c r="Z1170" s="22">
        <v>0</v>
      </c>
      <c r="AA1170" s="22" t="s">
        <v>11</v>
      </c>
      <c r="AB1170" s="22">
        <v>0</v>
      </c>
      <c r="AC1170" s="22" t="s">
        <v>11</v>
      </c>
      <c r="AD1170" s="22" t="e">
        <v>#N/A</v>
      </c>
      <c r="AE1170" s="22" t="e">
        <v>#N/A</v>
      </c>
      <c r="AF1170" s="22" t="e">
        <v>#N/A</v>
      </c>
      <c r="AG1170" s="22" t="e">
        <v>#N/A</v>
      </c>
    </row>
    <row r="1171" spans="1:33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2" t="s">
        <v>7762</v>
      </c>
      <c r="R1171" s="22" t="s">
        <v>7762</v>
      </c>
      <c r="S1171" s="22">
        <v>0</v>
      </c>
      <c r="T1171" s="22">
        <v>0</v>
      </c>
      <c r="U1171" s="22" t="s">
        <v>11</v>
      </c>
      <c r="V1171" s="22" t="s">
        <v>11</v>
      </c>
      <c r="W1171" s="22" t="s">
        <v>11</v>
      </c>
      <c r="X1171" s="22" t="s">
        <v>11</v>
      </c>
      <c r="Y1171" s="22">
        <v>0</v>
      </c>
      <c r="Z1171" s="22">
        <v>0</v>
      </c>
      <c r="AA1171" s="22" t="s">
        <v>11</v>
      </c>
      <c r="AB1171" s="22">
        <v>0</v>
      </c>
      <c r="AC1171" s="22" t="s">
        <v>11</v>
      </c>
      <c r="AD1171" s="22" t="e">
        <v>#N/A</v>
      </c>
      <c r="AE1171" s="22" t="e">
        <v>#N/A</v>
      </c>
      <c r="AF1171" s="22" t="e">
        <v>#N/A</v>
      </c>
      <c r="AG1171" s="22" t="e">
        <v>#N/A</v>
      </c>
    </row>
    <row r="1172" spans="1:33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2" t="s">
        <v>7762</v>
      </c>
      <c r="R1172" s="22" t="s">
        <v>7762</v>
      </c>
      <c r="S1172" s="22">
        <v>0</v>
      </c>
      <c r="T1172" s="22">
        <v>0</v>
      </c>
      <c r="U1172" s="22" t="s">
        <v>11</v>
      </c>
      <c r="V1172" s="22" t="s">
        <v>11</v>
      </c>
      <c r="W1172" s="22" t="s">
        <v>11</v>
      </c>
      <c r="X1172" s="22" t="s">
        <v>11</v>
      </c>
      <c r="Y1172" s="22">
        <v>0</v>
      </c>
      <c r="Z1172" s="22">
        <v>0</v>
      </c>
      <c r="AA1172" s="22" t="s">
        <v>11</v>
      </c>
      <c r="AB1172" s="22">
        <v>0</v>
      </c>
      <c r="AC1172" s="22" t="s">
        <v>11</v>
      </c>
      <c r="AD1172" s="22" t="e">
        <v>#N/A</v>
      </c>
      <c r="AE1172" s="22" t="e">
        <v>#N/A</v>
      </c>
      <c r="AF1172" s="22" t="e">
        <v>#N/A</v>
      </c>
      <c r="AG1172" s="22" t="e">
        <v>#N/A</v>
      </c>
    </row>
    <row r="1173" spans="1:33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2" t="s">
        <v>7762</v>
      </c>
      <c r="R1173" s="22" t="s">
        <v>7762</v>
      </c>
      <c r="S1173" s="22">
        <v>0</v>
      </c>
      <c r="T1173" s="22">
        <v>0</v>
      </c>
      <c r="U1173" s="22" t="s">
        <v>11</v>
      </c>
      <c r="V1173" s="22" t="s">
        <v>11</v>
      </c>
      <c r="W1173" s="22" t="s">
        <v>11</v>
      </c>
      <c r="X1173" s="22" t="s">
        <v>11</v>
      </c>
      <c r="Y1173" s="22">
        <v>0</v>
      </c>
      <c r="Z1173" s="22">
        <v>0</v>
      </c>
      <c r="AA1173" s="22" t="s">
        <v>11</v>
      </c>
      <c r="AB1173" s="22">
        <v>0</v>
      </c>
      <c r="AC1173" s="22" t="s">
        <v>11</v>
      </c>
      <c r="AD1173" s="22" t="e">
        <v>#N/A</v>
      </c>
      <c r="AE1173" s="22" t="e">
        <v>#N/A</v>
      </c>
      <c r="AF1173" s="22" t="e">
        <v>#N/A</v>
      </c>
      <c r="AG1173" s="22" t="e">
        <v>#N/A</v>
      </c>
    </row>
    <row r="1174" spans="1:33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2" t="s">
        <v>7762</v>
      </c>
      <c r="R1174" s="22" t="s">
        <v>7762</v>
      </c>
      <c r="S1174" s="22">
        <v>0</v>
      </c>
      <c r="T1174" s="22">
        <v>0</v>
      </c>
      <c r="U1174" s="22" t="s">
        <v>11</v>
      </c>
      <c r="V1174" s="22" t="s">
        <v>11</v>
      </c>
      <c r="W1174" s="22" t="s">
        <v>11</v>
      </c>
      <c r="X1174" s="22" t="s">
        <v>11</v>
      </c>
      <c r="Y1174" s="22">
        <v>0</v>
      </c>
      <c r="Z1174" s="22">
        <v>0</v>
      </c>
      <c r="AA1174" s="22" t="s">
        <v>11</v>
      </c>
      <c r="AB1174" s="22">
        <v>0</v>
      </c>
      <c r="AC1174" s="22" t="s">
        <v>11</v>
      </c>
      <c r="AD1174" s="22" t="e">
        <v>#N/A</v>
      </c>
      <c r="AE1174" s="22" t="e">
        <v>#N/A</v>
      </c>
      <c r="AF1174" s="22" t="e">
        <v>#N/A</v>
      </c>
      <c r="AG1174" s="22" t="e">
        <v>#N/A</v>
      </c>
    </row>
    <row r="1175" spans="1:33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2" t="s">
        <v>7762</v>
      </c>
      <c r="R1175" s="22" t="s">
        <v>7762</v>
      </c>
      <c r="S1175" s="22">
        <v>0</v>
      </c>
      <c r="T1175" s="22">
        <v>0</v>
      </c>
      <c r="U1175" s="22" t="s">
        <v>11</v>
      </c>
      <c r="V1175" s="22" t="s">
        <v>11</v>
      </c>
      <c r="W1175" s="22" t="s">
        <v>11</v>
      </c>
      <c r="X1175" s="22" t="s">
        <v>11</v>
      </c>
      <c r="Y1175" s="22">
        <v>0</v>
      </c>
      <c r="Z1175" s="22">
        <v>0</v>
      </c>
      <c r="AA1175" s="22" t="s">
        <v>11</v>
      </c>
      <c r="AB1175" s="22">
        <v>0</v>
      </c>
      <c r="AC1175" s="22" t="s">
        <v>11</v>
      </c>
      <c r="AD1175" s="22" t="e">
        <v>#N/A</v>
      </c>
      <c r="AE1175" s="22" t="e">
        <v>#N/A</v>
      </c>
      <c r="AF1175" s="22" t="e">
        <v>#N/A</v>
      </c>
      <c r="AG1175" s="22" t="e">
        <v>#N/A</v>
      </c>
    </row>
    <row r="1176" spans="1:33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2" t="s">
        <v>7762</v>
      </c>
      <c r="R1176" s="22" t="s">
        <v>7762</v>
      </c>
      <c r="S1176" s="22">
        <v>0</v>
      </c>
      <c r="T1176" s="22">
        <v>0</v>
      </c>
      <c r="U1176" s="22" t="s">
        <v>11</v>
      </c>
      <c r="V1176" s="22" t="s">
        <v>11</v>
      </c>
      <c r="W1176" s="22" t="s">
        <v>11</v>
      </c>
      <c r="X1176" s="22" t="s">
        <v>11</v>
      </c>
      <c r="Y1176" s="22">
        <v>0</v>
      </c>
      <c r="Z1176" s="22">
        <v>0</v>
      </c>
      <c r="AA1176" s="22" t="s">
        <v>11</v>
      </c>
      <c r="AB1176" s="22">
        <v>0</v>
      </c>
      <c r="AC1176" s="22" t="s">
        <v>11</v>
      </c>
      <c r="AD1176" s="22" t="e">
        <v>#N/A</v>
      </c>
      <c r="AE1176" s="22" t="e">
        <v>#N/A</v>
      </c>
      <c r="AF1176" s="22" t="e">
        <v>#N/A</v>
      </c>
      <c r="AG1176" s="22" t="e">
        <v>#N/A</v>
      </c>
    </row>
    <row r="1177" spans="1:33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2" t="s">
        <v>7762</v>
      </c>
      <c r="R1177" s="22" t="s">
        <v>7762</v>
      </c>
      <c r="S1177" s="22">
        <v>0</v>
      </c>
      <c r="T1177" s="22">
        <v>0</v>
      </c>
      <c r="U1177" s="22" t="s">
        <v>11</v>
      </c>
      <c r="V1177" s="22" t="s">
        <v>11</v>
      </c>
      <c r="W1177" s="22" t="s">
        <v>11</v>
      </c>
      <c r="X1177" s="22" t="s">
        <v>11</v>
      </c>
      <c r="Y1177" s="22">
        <v>0</v>
      </c>
      <c r="Z1177" s="22">
        <v>0</v>
      </c>
      <c r="AA1177" s="22" t="s">
        <v>11</v>
      </c>
      <c r="AB1177" s="22">
        <v>0</v>
      </c>
      <c r="AC1177" s="22" t="s">
        <v>11</v>
      </c>
      <c r="AD1177" s="22" t="e">
        <v>#N/A</v>
      </c>
      <c r="AE1177" s="22" t="e">
        <v>#N/A</v>
      </c>
      <c r="AF1177" s="22" t="e">
        <v>#N/A</v>
      </c>
      <c r="AG1177" s="22" t="e">
        <v>#N/A</v>
      </c>
    </row>
    <row r="1178" spans="1:33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2" t="s">
        <v>7762</v>
      </c>
      <c r="R1178" s="22" t="s">
        <v>7762</v>
      </c>
      <c r="S1178" s="22">
        <v>0</v>
      </c>
      <c r="T1178" s="22">
        <v>0</v>
      </c>
      <c r="U1178" s="22" t="s">
        <v>11</v>
      </c>
      <c r="V1178" s="22" t="s">
        <v>11</v>
      </c>
      <c r="W1178" s="22" t="s">
        <v>11</v>
      </c>
      <c r="X1178" s="22" t="s">
        <v>11</v>
      </c>
      <c r="Y1178" s="22">
        <v>0</v>
      </c>
      <c r="Z1178" s="22">
        <v>0</v>
      </c>
      <c r="AA1178" s="22" t="s">
        <v>11</v>
      </c>
      <c r="AB1178" s="22">
        <v>0</v>
      </c>
      <c r="AC1178" s="22" t="s">
        <v>11</v>
      </c>
      <c r="AD1178" s="22" t="e">
        <v>#N/A</v>
      </c>
      <c r="AE1178" s="22" t="e">
        <v>#N/A</v>
      </c>
      <c r="AF1178" s="22" t="e">
        <v>#N/A</v>
      </c>
      <c r="AG1178" s="22" t="e">
        <v>#N/A</v>
      </c>
    </row>
    <row r="1179" spans="1:33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2" t="s">
        <v>7762</v>
      </c>
      <c r="R1179" s="22" t="s">
        <v>7762</v>
      </c>
      <c r="S1179" s="22">
        <v>0</v>
      </c>
      <c r="T1179" s="22">
        <v>0</v>
      </c>
      <c r="U1179" s="22" t="s">
        <v>11</v>
      </c>
      <c r="V1179" s="22" t="s">
        <v>11</v>
      </c>
      <c r="W1179" s="22" t="s">
        <v>11</v>
      </c>
      <c r="X1179" s="22" t="s">
        <v>11</v>
      </c>
      <c r="Y1179" s="22">
        <v>0</v>
      </c>
      <c r="Z1179" s="22">
        <v>0</v>
      </c>
      <c r="AA1179" s="22" t="s">
        <v>11</v>
      </c>
      <c r="AB1179" s="22">
        <v>0</v>
      </c>
      <c r="AC1179" s="22" t="s">
        <v>11</v>
      </c>
      <c r="AD1179" s="22" t="e">
        <v>#N/A</v>
      </c>
      <c r="AE1179" s="22" t="e">
        <v>#N/A</v>
      </c>
      <c r="AF1179" s="22" t="e">
        <v>#N/A</v>
      </c>
      <c r="AG1179" s="22" t="e">
        <v>#N/A</v>
      </c>
    </row>
    <row r="1180" spans="1:33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2" t="s">
        <v>7762</v>
      </c>
      <c r="R1180" s="22" t="s">
        <v>7762</v>
      </c>
      <c r="S1180" s="22">
        <v>0</v>
      </c>
      <c r="T1180" s="22">
        <v>0</v>
      </c>
      <c r="U1180" s="22" t="s">
        <v>11</v>
      </c>
      <c r="V1180" s="22" t="s">
        <v>11</v>
      </c>
      <c r="W1180" s="22" t="s">
        <v>11</v>
      </c>
      <c r="X1180" s="22" t="s">
        <v>11</v>
      </c>
      <c r="Y1180" s="22">
        <v>0</v>
      </c>
      <c r="Z1180" s="22">
        <v>0</v>
      </c>
      <c r="AA1180" s="22" t="s">
        <v>11</v>
      </c>
      <c r="AB1180" s="22">
        <v>0</v>
      </c>
      <c r="AC1180" s="22" t="s">
        <v>11</v>
      </c>
      <c r="AD1180" s="22" t="e">
        <v>#N/A</v>
      </c>
      <c r="AE1180" s="22" t="e">
        <v>#N/A</v>
      </c>
      <c r="AF1180" s="22" t="e">
        <v>#N/A</v>
      </c>
      <c r="AG1180" s="22" t="e">
        <v>#N/A</v>
      </c>
    </row>
    <row r="1181" spans="1:33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2" t="s">
        <v>7762</v>
      </c>
      <c r="R1181" s="22" t="s">
        <v>7762</v>
      </c>
      <c r="S1181" s="22">
        <v>0</v>
      </c>
      <c r="T1181" s="22">
        <v>0</v>
      </c>
      <c r="U1181" s="22" t="s">
        <v>11</v>
      </c>
      <c r="V1181" s="22" t="s">
        <v>11</v>
      </c>
      <c r="W1181" s="22" t="s">
        <v>11</v>
      </c>
      <c r="X1181" s="22" t="s">
        <v>11</v>
      </c>
      <c r="Y1181" s="22">
        <v>0</v>
      </c>
      <c r="Z1181" s="22">
        <v>0</v>
      </c>
      <c r="AA1181" s="22" t="s">
        <v>11</v>
      </c>
      <c r="AB1181" s="22">
        <v>0</v>
      </c>
      <c r="AC1181" s="22" t="s">
        <v>11</v>
      </c>
      <c r="AD1181" s="22" t="e">
        <v>#N/A</v>
      </c>
      <c r="AE1181" s="22" t="e">
        <v>#N/A</v>
      </c>
      <c r="AF1181" s="22" t="e">
        <v>#N/A</v>
      </c>
      <c r="AG1181" s="22" t="e">
        <v>#N/A</v>
      </c>
    </row>
    <row r="1182" spans="1:33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2" t="s">
        <v>7762</v>
      </c>
      <c r="R1182" s="22" t="s">
        <v>7762</v>
      </c>
      <c r="S1182" s="22">
        <v>0</v>
      </c>
      <c r="T1182" s="22">
        <v>0</v>
      </c>
      <c r="U1182" s="22" t="s">
        <v>11</v>
      </c>
      <c r="V1182" s="22" t="s">
        <v>11</v>
      </c>
      <c r="W1182" s="22" t="s">
        <v>11</v>
      </c>
      <c r="X1182" s="22" t="s">
        <v>11</v>
      </c>
      <c r="Y1182" s="22">
        <v>0</v>
      </c>
      <c r="Z1182" s="22">
        <v>0</v>
      </c>
      <c r="AA1182" s="22" t="s">
        <v>11</v>
      </c>
      <c r="AB1182" s="22">
        <v>0</v>
      </c>
      <c r="AC1182" s="22" t="s">
        <v>11</v>
      </c>
      <c r="AD1182" s="22" t="e">
        <v>#N/A</v>
      </c>
      <c r="AE1182" s="22" t="e">
        <v>#N/A</v>
      </c>
      <c r="AF1182" s="22" t="e">
        <v>#N/A</v>
      </c>
      <c r="AG1182" s="22" t="e">
        <v>#N/A</v>
      </c>
    </row>
    <row r="1183" spans="1:33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2" t="s">
        <v>7762</v>
      </c>
      <c r="R1183" s="22" t="s">
        <v>7762</v>
      </c>
      <c r="S1183" s="22">
        <v>0</v>
      </c>
      <c r="T1183" s="22">
        <v>0</v>
      </c>
      <c r="U1183" s="22" t="s">
        <v>11</v>
      </c>
      <c r="V1183" s="22" t="s">
        <v>11</v>
      </c>
      <c r="W1183" s="22" t="s">
        <v>11</v>
      </c>
      <c r="X1183" s="22" t="s">
        <v>11</v>
      </c>
      <c r="Y1183" s="22">
        <v>0</v>
      </c>
      <c r="Z1183" s="22">
        <v>0</v>
      </c>
      <c r="AA1183" s="22" t="s">
        <v>11</v>
      </c>
      <c r="AB1183" s="22">
        <v>0</v>
      </c>
      <c r="AC1183" s="22" t="s">
        <v>11</v>
      </c>
      <c r="AD1183" s="22" t="e">
        <v>#N/A</v>
      </c>
      <c r="AE1183" s="22" t="e">
        <v>#N/A</v>
      </c>
      <c r="AF1183" s="22" t="e">
        <v>#N/A</v>
      </c>
      <c r="AG1183" s="22" t="e">
        <v>#N/A</v>
      </c>
    </row>
    <row r="1184" spans="1:33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2" t="s">
        <v>7762</v>
      </c>
      <c r="R1184" s="22" t="s">
        <v>7762</v>
      </c>
      <c r="S1184" s="22">
        <v>0</v>
      </c>
      <c r="T1184" s="22">
        <v>0</v>
      </c>
      <c r="U1184" s="22" t="s">
        <v>11</v>
      </c>
      <c r="V1184" s="22" t="s">
        <v>11</v>
      </c>
      <c r="W1184" s="22" t="s">
        <v>11</v>
      </c>
      <c r="X1184" s="22" t="s">
        <v>11</v>
      </c>
      <c r="Y1184" s="22">
        <v>0</v>
      </c>
      <c r="Z1184" s="22">
        <v>0</v>
      </c>
      <c r="AA1184" s="22" t="s">
        <v>11</v>
      </c>
      <c r="AB1184" s="22">
        <v>0</v>
      </c>
      <c r="AC1184" s="22" t="s">
        <v>11</v>
      </c>
      <c r="AD1184" s="22" t="e">
        <v>#N/A</v>
      </c>
      <c r="AE1184" s="22" t="e">
        <v>#N/A</v>
      </c>
      <c r="AF1184" s="22" t="e">
        <v>#N/A</v>
      </c>
      <c r="AG1184" s="22" t="e">
        <v>#N/A</v>
      </c>
    </row>
    <row r="1185" spans="1:33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2" t="s">
        <v>7762</v>
      </c>
      <c r="R1185" s="22" t="s">
        <v>7762</v>
      </c>
      <c r="S1185" s="22">
        <v>0</v>
      </c>
      <c r="T1185" s="22">
        <v>0</v>
      </c>
      <c r="U1185" s="22" t="s">
        <v>11</v>
      </c>
      <c r="V1185" s="22" t="s">
        <v>11</v>
      </c>
      <c r="W1185" s="22" t="s">
        <v>11</v>
      </c>
      <c r="X1185" s="22" t="s">
        <v>11</v>
      </c>
      <c r="Y1185" s="22">
        <v>0</v>
      </c>
      <c r="Z1185" s="22">
        <v>0</v>
      </c>
      <c r="AA1185" s="22" t="s">
        <v>11</v>
      </c>
      <c r="AB1185" s="22">
        <v>0</v>
      </c>
      <c r="AC1185" s="22" t="s">
        <v>11</v>
      </c>
      <c r="AD1185" s="22" t="e">
        <v>#N/A</v>
      </c>
      <c r="AE1185" s="22" t="e">
        <v>#N/A</v>
      </c>
      <c r="AF1185" s="22" t="e">
        <v>#N/A</v>
      </c>
      <c r="AG1185" s="22" t="e">
        <v>#N/A</v>
      </c>
    </row>
    <row r="1186" spans="1:33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2" t="s">
        <v>7762</v>
      </c>
      <c r="R1186" s="22" t="s">
        <v>7762</v>
      </c>
      <c r="S1186" s="22">
        <v>0</v>
      </c>
      <c r="T1186" s="22">
        <v>0</v>
      </c>
      <c r="U1186" s="22" t="s">
        <v>11</v>
      </c>
      <c r="V1186" s="22" t="s">
        <v>11</v>
      </c>
      <c r="W1186" s="22" t="s">
        <v>11</v>
      </c>
      <c r="X1186" s="22" t="s">
        <v>11</v>
      </c>
      <c r="Y1186" s="22">
        <v>0</v>
      </c>
      <c r="Z1186" s="22">
        <v>0</v>
      </c>
      <c r="AA1186" s="22" t="s">
        <v>11</v>
      </c>
      <c r="AB1186" s="22">
        <v>0</v>
      </c>
      <c r="AC1186" s="22" t="s">
        <v>11</v>
      </c>
      <c r="AD1186" s="22" t="e">
        <v>#N/A</v>
      </c>
      <c r="AE1186" s="22" t="e">
        <v>#N/A</v>
      </c>
      <c r="AF1186" s="22" t="e">
        <v>#N/A</v>
      </c>
      <c r="AG1186" s="22" t="e">
        <v>#N/A</v>
      </c>
    </row>
    <row r="1187" spans="1:33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2" t="s">
        <v>7762</v>
      </c>
      <c r="R1187" s="22" t="s">
        <v>7762</v>
      </c>
      <c r="S1187" s="22">
        <v>0</v>
      </c>
      <c r="T1187" s="22">
        <v>0</v>
      </c>
      <c r="U1187" s="22" t="s">
        <v>11</v>
      </c>
      <c r="V1187" s="22" t="s">
        <v>11</v>
      </c>
      <c r="W1187" s="22" t="s">
        <v>11</v>
      </c>
      <c r="X1187" s="22" t="s">
        <v>11</v>
      </c>
      <c r="Y1187" s="22">
        <v>0</v>
      </c>
      <c r="Z1187" s="22">
        <v>0</v>
      </c>
      <c r="AA1187" s="22" t="s">
        <v>11</v>
      </c>
      <c r="AB1187" s="22">
        <v>0</v>
      </c>
      <c r="AC1187" s="22" t="s">
        <v>11</v>
      </c>
      <c r="AD1187" s="22" t="e">
        <v>#N/A</v>
      </c>
      <c r="AE1187" s="22" t="e">
        <v>#N/A</v>
      </c>
      <c r="AF1187" s="22" t="e">
        <v>#N/A</v>
      </c>
      <c r="AG1187" s="22" t="e">
        <v>#N/A</v>
      </c>
    </row>
    <row r="1188" spans="1:33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2" t="s">
        <v>7762</v>
      </c>
      <c r="R1188" s="22" t="s">
        <v>7762</v>
      </c>
      <c r="S1188" s="22">
        <v>0</v>
      </c>
      <c r="T1188" s="22">
        <v>0</v>
      </c>
      <c r="U1188" s="22" t="s">
        <v>11</v>
      </c>
      <c r="V1188" s="22" t="s">
        <v>11</v>
      </c>
      <c r="W1188" s="22" t="s">
        <v>11</v>
      </c>
      <c r="X1188" s="22" t="s">
        <v>11</v>
      </c>
      <c r="Y1188" s="22">
        <v>0</v>
      </c>
      <c r="Z1188" s="22">
        <v>0</v>
      </c>
      <c r="AA1188" s="22" t="s">
        <v>11</v>
      </c>
      <c r="AB1188" s="22">
        <v>0</v>
      </c>
      <c r="AC1188" s="22" t="s">
        <v>11</v>
      </c>
      <c r="AD1188" s="22" t="e">
        <v>#N/A</v>
      </c>
      <c r="AE1188" s="22" t="e">
        <v>#N/A</v>
      </c>
      <c r="AF1188" s="22" t="e">
        <v>#N/A</v>
      </c>
      <c r="AG1188" s="22" t="e">
        <v>#N/A</v>
      </c>
    </row>
    <row r="1189" spans="1:33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2" t="s">
        <v>7762</v>
      </c>
      <c r="R1189" s="22" t="s">
        <v>7762</v>
      </c>
      <c r="S1189" s="22">
        <v>0</v>
      </c>
      <c r="T1189" s="22">
        <v>0</v>
      </c>
      <c r="U1189" s="22" t="s">
        <v>11</v>
      </c>
      <c r="V1189" s="22" t="s">
        <v>11</v>
      </c>
      <c r="W1189" s="22" t="s">
        <v>11</v>
      </c>
      <c r="X1189" s="22" t="s">
        <v>11</v>
      </c>
      <c r="Y1189" s="22">
        <v>0</v>
      </c>
      <c r="Z1189" s="22">
        <v>0</v>
      </c>
      <c r="AA1189" s="22" t="s">
        <v>11</v>
      </c>
      <c r="AB1189" s="22">
        <v>0</v>
      </c>
      <c r="AC1189" s="22" t="s">
        <v>11</v>
      </c>
      <c r="AD1189" s="22" t="e">
        <v>#N/A</v>
      </c>
      <c r="AE1189" s="22" t="e">
        <v>#N/A</v>
      </c>
      <c r="AF1189" s="22" t="e">
        <v>#N/A</v>
      </c>
      <c r="AG1189" s="22" t="e">
        <v>#N/A</v>
      </c>
    </row>
    <row r="1190" spans="1:33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2" t="s">
        <v>7762</v>
      </c>
      <c r="R1190" s="22" t="s">
        <v>7762</v>
      </c>
      <c r="S1190" s="22">
        <v>0</v>
      </c>
      <c r="T1190" s="22">
        <v>0</v>
      </c>
      <c r="U1190" s="22" t="s">
        <v>11</v>
      </c>
      <c r="V1190" s="22" t="s">
        <v>11</v>
      </c>
      <c r="W1190" s="22" t="s">
        <v>11</v>
      </c>
      <c r="X1190" s="22" t="s">
        <v>11</v>
      </c>
      <c r="Y1190" s="22">
        <v>0</v>
      </c>
      <c r="Z1190" s="22">
        <v>0</v>
      </c>
      <c r="AA1190" s="22" t="s">
        <v>11</v>
      </c>
      <c r="AB1190" s="22">
        <v>0</v>
      </c>
      <c r="AC1190" s="22" t="s">
        <v>11</v>
      </c>
      <c r="AD1190" s="22" t="e">
        <v>#N/A</v>
      </c>
      <c r="AE1190" s="22" t="e">
        <v>#N/A</v>
      </c>
      <c r="AF1190" s="22" t="e">
        <v>#N/A</v>
      </c>
      <c r="AG1190" s="22" t="e">
        <v>#N/A</v>
      </c>
    </row>
    <row r="1191" spans="1:33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2" t="s">
        <v>7762</v>
      </c>
      <c r="R1191" s="22" t="s">
        <v>7762</v>
      </c>
      <c r="S1191" s="22">
        <v>0</v>
      </c>
      <c r="T1191" s="22">
        <v>0</v>
      </c>
      <c r="U1191" s="22" t="s">
        <v>11</v>
      </c>
      <c r="V1191" s="22" t="s">
        <v>11</v>
      </c>
      <c r="W1191" s="22" t="s">
        <v>11</v>
      </c>
      <c r="X1191" s="22" t="s">
        <v>11</v>
      </c>
      <c r="Y1191" s="22">
        <v>0</v>
      </c>
      <c r="Z1191" s="22">
        <v>0</v>
      </c>
      <c r="AA1191" s="22" t="s">
        <v>11</v>
      </c>
      <c r="AB1191" s="22">
        <v>0</v>
      </c>
      <c r="AC1191" s="22" t="s">
        <v>11</v>
      </c>
      <c r="AD1191" s="22" t="e">
        <v>#N/A</v>
      </c>
      <c r="AE1191" s="22" t="e">
        <v>#N/A</v>
      </c>
      <c r="AF1191" s="22" t="e">
        <v>#N/A</v>
      </c>
      <c r="AG1191" s="22" t="e">
        <v>#N/A</v>
      </c>
    </row>
    <row r="1192" spans="1:33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2" t="s">
        <v>7762</v>
      </c>
      <c r="R1192" s="22" t="s">
        <v>7762</v>
      </c>
      <c r="S1192" s="22">
        <v>0</v>
      </c>
      <c r="T1192" s="22">
        <v>0</v>
      </c>
      <c r="U1192" s="22" t="s">
        <v>11</v>
      </c>
      <c r="V1192" s="22" t="s">
        <v>11</v>
      </c>
      <c r="W1192" s="22" t="s">
        <v>11</v>
      </c>
      <c r="X1192" s="22" t="s">
        <v>11</v>
      </c>
      <c r="Y1192" s="22">
        <v>0</v>
      </c>
      <c r="Z1192" s="22">
        <v>0</v>
      </c>
      <c r="AA1192" s="22" t="s">
        <v>11</v>
      </c>
      <c r="AB1192" s="22">
        <v>0</v>
      </c>
      <c r="AC1192" s="22" t="s">
        <v>11</v>
      </c>
      <c r="AD1192" s="22" t="e">
        <v>#N/A</v>
      </c>
      <c r="AE1192" s="22" t="e">
        <v>#N/A</v>
      </c>
      <c r="AF1192" s="22" t="e">
        <v>#N/A</v>
      </c>
      <c r="AG1192" s="22" t="e">
        <v>#N/A</v>
      </c>
    </row>
    <row r="1193" spans="1:33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2" t="s">
        <v>7762</v>
      </c>
      <c r="R1193" s="22" t="s">
        <v>7762</v>
      </c>
      <c r="S1193" s="22">
        <v>0</v>
      </c>
      <c r="T1193" s="22">
        <v>0</v>
      </c>
      <c r="U1193" s="22" t="s">
        <v>11</v>
      </c>
      <c r="V1193" s="22" t="s">
        <v>11</v>
      </c>
      <c r="W1193" s="22" t="s">
        <v>11</v>
      </c>
      <c r="X1193" s="22" t="s">
        <v>11</v>
      </c>
      <c r="Y1193" s="22">
        <v>0</v>
      </c>
      <c r="Z1193" s="22">
        <v>0</v>
      </c>
      <c r="AA1193" s="22" t="s">
        <v>11</v>
      </c>
      <c r="AB1193" s="22">
        <v>0</v>
      </c>
      <c r="AC1193" s="22" t="s">
        <v>11</v>
      </c>
      <c r="AD1193" s="22" t="e">
        <v>#N/A</v>
      </c>
      <c r="AE1193" s="22" t="e">
        <v>#N/A</v>
      </c>
      <c r="AF1193" s="22" t="e">
        <v>#N/A</v>
      </c>
      <c r="AG1193" s="22" t="e">
        <v>#N/A</v>
      </c>
    </row>
    <row r="1194" spans="1:33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2" t="s">
        <v>7762</v>
      </c>
      <c r="R1194" s="22" t="s">
        <v>7762</v>
      </c>
      <c r="S1194" s="22">
        <v>0</v>
      </c>
      <c r="T1194" s="22">
        <v>0</v>
      </c>
      <c r="U1194" s="22" t="s">
        <v>11</v>
      </c>
      <c r="V1194" s="22" t="s">
        <v>11</v>
      </c>
      <c r="W1194" s="22" t="s">
        <v>11</v>
      </c>
      <c r="X1194" s="22" t="s">
        <v>11</v>
      </c>
      <c r="Y1194" s="22">
        <v>0</v>
      </c>
      <c r="Z1194" s="22">
        <v>0</v>
      </c>
      <c r="AA1194" s="22" t="s">
        <v>11</v>
      </c>
      <c r="AB1194" s="22">
        <v>0</v>
      </c>
      <c r="AC1194" s="22" t="s">
        <v>11</v>
      </c>
      <c r="AD1194" s="22" t="e">
        <v>#N/A</v>
      </c>
      <c r="AE1194" s="22" t="e">
        <v>#N/A</v>
      </c>
      <c r="AF1194" s="22" t="e">
        <v>#N/A</v>
      </c>
      <c r="AG1194" s="22" t="e">
        <v>#N/A</v>
      </c>
    </row>
    <row r="1195" spans="1:33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2" t="s">
        <v>7762</v>
      </c>
      <c r="R1195" s="22" t="s">
        <v>7762</v>
      </c>
      <c r="S1195" s="22">
        <v>0</v>
      </c>
      <c r="T1195" s="22">
        <v>0</v>
      </c>
      <c r="U1195" s="22" t="s">
        <v>11</v>
      </c>
      <c r="V1195" s="22" t="s">
        <v>11</v>
      </c>
      <c r="W1195" s="22" t="s">
        <v>11</v>
      </c>
      <c r="X1195" s="22" t="s">
        <v>11</v>
      </c>
      <c r="Y1195" s="22">
        <v>0</v>
      </c>
      <c r="Z1195" s="22">
        <v>0</v>
      </c>
      <c r="AA1195" s="22" t="s">
        <v>11</v>
      </c>
      <c r="AB1195" s="22">
        <v>0</v>
      </c>
      <c r="AC1195" s="22" t="s">
        <v>11</v>
      </c>
      <c r="AD1195" s="22" t="e">
        <v>#N/A</v>
      </c>
      <c r="AE1195" s="22" t="e">
        <v>#N/A</v>
      </c>
      <c r="AF1195" s="22" t="e">
        <v>#N/A</v>
      </c>
      <c r="AG1195" s="22" t="e">
        <v>#N/A</v>
      </c>
    </row>
    <row r="1196" spans="1:33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2" t="s">
        <v>7762</v>
      </c>
      <c r="R1196" s="22" t="s">
        <v>7762</v>
      </c>
      <c r="S1196" s="22">
        <v>0</v>
      </c>
      <c r="T1196" s="22">
        <v>0</v>
      </c>
      <c r="U1196" s="22" t="s">
        <v>11</v>
      </c>
      <c r="V1196" s="22" t="s">
        <v>11</v>
      </c>
      <c r="W1196" s="22" t="s">
        <v>11</v>
      </c>
      <c r="X1196" s="22" t="s">
        <v>11</v>
      </c>
      <c r="Y1196" s="22">
        <v>0</v>
      </c>
      <c r="Z1196" s="22">
        <v>0</v>
      </c>
      <c r="AA1196" s="22" t="s">
        <v>11</v>
      </c>
      <c r="AB1196" s="22">
        <v>0</v>
      </c>
      <c r="AC1196" s="22" t="s">
        <v>11</v>
      </c>
      <c r="AD1196" s="22" t="e">
        <v>#N/A</v>
      </c>
      <c r="AE1196" s="22" t="e">
        <v>#N/A</v>
      </c>
      <c r="AF1196" s="22" t="e">
        <v>#N/A</v>
      </c>
      <c r="AG1196" s="22" t="e">
        <v>#N/A</v>
      </c>
    </row>
    <row r="1197" spans="1:33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2" t="s">
        <v>7762</v>
      </c>
      <c r="R1197" s="22" t="s">
        <v>7762</v>
      </c>
      <c r="S1197" s="22">
        <v>0</v>
      </c>
      <c r="T1197" s="22">
        <v>0</v>
      </c>
      <c r="U1197" s="22" t="s">
        <v>11</v>
      </c>
      <c r="V1197" s="22" t="s">
        <v>11</v>
      </c>
      <c r="W1197" s="22" t="s">
        <v>11</v>
      </c>
      <c r="X1197" s="22" t="s">
        <v>11</v>
      </c>
      <c r="Y1197" s="22">
        <v>0</v>
      </c>
      <c r="Z1197" s="22">
        <v>0</v>
      </c>
      <c r="AA1197" s="22" t="s">
        <v>11</v>
      </c>
      <c r="AB1197" s="22">
        <v>0</v>
      </c>
      <c r="AC1197" s="22" t="s">
        <v>11</v>
      </c>
      <c r="AD1197" s="22" t="e">
        <v>#N/A</v>
      </c>
      <c r="AE1197" s="22" t="e">
        <v>#N/A</v>
      </c>
      <c r="AF1197" s="22" t="e">
        <v>#N/A</v>
      </c>
      <c r="AG1197" s="22" t="e">
        <v>#N/A</v>
      </c>
    </row>
    <row r="1198" spans="1:33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2" t="s">
        <v>7762</v>
      </c>
      <c r="R1198" s="22" t="s">
        <v>7762</v>
      </c>
      <c r="S1198" s="22">
        <v>0</v>
      </c>
      <c r="T1198" s="22">
        <v>0</v>
      </c>
      <c r="U1198" s="22" t="s">
        <v>11</v>
      </c>
      <c r="V1198" s="22" t="s">
        <v>11</v>
      </c>
      <c r="W1198" s="22" t="s">
        <v>11</v>
      </c>
      <c r="X1198" s="22" t="s">
        <v>11</v>
      </c>
      <c r="Y1198" s="22">
        <v>0</v>
      </c>
      <c r="Z1198" s="22">
        <v>0</v>
      </c>
      <c r="AA1198" s="22" t="s">
        <v>11</v>
      </c>
      <c r="AB1198" s="22">
        <v>0</v>
      </c>
      <c r="AC1198" s="22" t="s">
        <v>11</v>
      </c>
      <c r="AD1198" s="22" t="e">
        <v>#N/A</v>
      </c>
      <c r="AE1198" s="22" t="e">
        <v>#N/A</v>
      </c>
      <c r="AF1198" s="22" t="e">
        <v>#N/A</v>
      </c>
      <c r="AG1198" s="22" t="e">
        <v>#N/A</v>
      </c>
    </row>
    <row r="1199" spans="1:33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2" t="s">
        <v>7762</v>
      </c>
      <c r="R1199" s="22" t="s">
        <v>7762</v>
      </c>
      <c r="S1199" s="22">
        <v>0</v>
      </c>
      <c r="T1199" s="22">
        <v>0</v>
      </c>
      <c r="U1199" s="22" t="s">
        <v>11</v>
      </c>
      <c r="V1199" s="22" t="s">
        <v>11</v>
      </c>
      <c r="W1199" s="22" t="s">
        <v>11</v>
      </c>
      <c r="X1199" s="22" t="s">
        <v>11</v>
      </c>
      <c r="Y1199" s="22">
        <v>0</v>
      </c>
      <c r="Z1199" s="22">
        <v>0</v>
      </c>
      <c r="AA1199" s="22" t="s">
        <v>11</v>
      </c>
      <c r="AB1199" s="22">
        <v>0</v>
      </c>
      <c r="AC1199" s="22" t="s">
        <v>11</v>
      </c>
      <c r="AD1199" s="22" t="e">
        <v>#N/A</v>
      </c>
      <c r="AE1199" s="22" t="e">
        <v>#N/A</v>
      </c>
      <c r="AF1199" s="22" t="e">
        <v>#N/A</v>
      </c>
      <c r="AG1199" s="22" t="e">
        <v>#N/A</v>
      </c>
    </row>
    <row r="1200" spans="1:33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2" t="s">
        <v>7762</v>
      </c>
      <c r="R1200" s="22" t="s">
        <v>7762</v>
      </c>
      <c r="S1200" s="22">
        <v>0</v>
      </c>
      <c r="T1200" s="22">
        <v>0</v>
      </c>
      <c r="U1200" s="22" t="s">
        <v>11</v>
      </c>
      <c r="V1200" s="22" t="s">
        <v>11</v>
      </c>
      <c r="W1200" s="22" t="s">
        <v>11</v>
      </c>
      <c r="X1200" s="22" t="s">
        <v>11</v>
      </c>
      <c r="Y1200" s="22">
        <v>0</v>
      </c>
      <c r="Z1200" s="22">
        <v>0</v>
      </c>
      <c r="AA1200" s="22" t="s">
        <v>11</v>
      </c>
      <c r="AB1200" s="22">
        <v>0</v>
      </c>
      <c r="AC1200" s="22" t="s">
        <v>11</v>
      </c>
      <c r="AD1200" s="22" t="e">
        <v>#N/A</v>
      </c>
      <c r="AE1200" s="22" t="e">
        <v>#N/A</v>
      </c>
      <c r="AF1200" s="22" t="e">
        <v>#N/A</v>
      </c>
      <c r="AG1200" s="22" t="e">
        <v>#N/A</v>
      </c>
    </row>
    <row r="1201" spans="1:33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2" t="s">
        <v>7762</v>
      </c>
      <c r="R1201" s="22" t="s">
        <v>7762</v>
      </c>
      <c r="S1201" s="22">
        <v>0</v>
      </c>
      <c r="T1201" s="22">
        <v>0</v>
      </c>
      <c r="U1201" s="22" t="s">
        <v>11</v>
      </c>
      <c r="V1201" s="22" t="s">
        <v>11</v>
      </c>
      <c r="W1201" s="22" t="s">
        <v>11</v>
      </c>
      <c r="X1201" s="22" t="s">
        <v>11</v>
      </c>
      <c r="Y1201" s="22">
        <v>0</v>
      </c>
      <c r="Z1201" s="22">
        <v>0</v>
      </c>
      <c r="AA1201" s="22" t="s">
        <v>11</v>
      </c>
      <c r="AB1201" s="22">
        <v>0</v>
      </c>
      <c r="AC1201" s="22" t="s">
        <v>11</v>
      </c>
      <c r="AD1201" s="22" t="e">
        <v>#N/A</v>
      </c>
      <c r="AE1201" s="22" t="e">
        <v>#N/A</v>
      </c>
      <c r="AF1201" s="22" t="e">
        <v>#N/A</v>
      </c>
      <c r="AG1201" s="22" t="e">
        <v>#N/A</v>
      </c>
    </row>
    <row r="1202" spans="1:33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2" t="s">
        <v>7762</v>
      </c>
      <c r="R1202" s="22" t="s">
        <v>7762</v>
      </c>
      <c r="S1202" s="22">
        <v>0</v>
      </c>
      <c r="T1202" s="22">
        <v>0</v>
      </c>
      <c r="U1202" s="22" t="s">
        <v>11</v>
      </c>
      <c r="V1202" s="22" t="s">
        <v>11</v>
      </c>
      <c r="W1202" s="22" t="s">
        <v>11</v>
      </c>
      <c r="X1202" s="22" t="s">
        <v>11</v>
      </c>
      <c r="Y1202" s="22">
        <v>0</v>
      </c>
      <c r="Z1202" s="22">
        <v>0</v>
      </c>
      <c r="AA1202" s="22" t="s">
        <v>11</v>
      </c>
      <c r="AB1202" s="22">
        <v>0</v>
      </c>
      <c r="AC1202" s="22" t="s">
        <v>11</v>
      </c>
      <c r="AD1202" s="22" t="e">
        <v>#N/A</v>
      </c>
      <c r="AE1202" s="22" t="e">
        <v>#N/A</v>
      </c>
      <c r="AF1202" s="22" t="e">
        <v>#N/A</v>
      </c>
      <c r="AG1202" s="22" t="e">
        <v>#N/A</v>
      </c>
    </row>
    <row r="1203" spans="1:33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2" t="s">
        <v>7762</v>
      </c>
      <c r="R1203" s="22" t="s">
        <v>7762</v>
      </c>
      <c r="S1203" s="22">
        <v>0</v>
      </c>
      <c r="T1203" s="22">
        <v>0</v>
      </c>
      <c r="U1203" s="22" t="s">
        <v>11</v>
      </c>
      <c r="V1203" s="22" t="s">
        <v>11</v>
      </c>
      <c r="W1203" s="22" t="s">
        <v>11</v>
      </c>
      <c r="X1203" s="22" t="s">
        <v>11</v>
      </c>
      <c r="Y1203" s="22">
        <v>0</v>
      </c>
      <c r="Z1203" s="22">
        <v>0</v>
      </c>
      <c r="AA1203" s="22" t="s">
        <v>11</v>
      </c>
      <c r="AB1203" s="22">
        <v>0</v>
      </c>
      <c r="AC1203" s="22" t="s">
        <v>11</v>
      </c>
      <c r="AD1203" s="22" t="e">
        <v>#N/A</v>
      </c>
      <c r="AE1203" s="22" t="e">
        <v>#N/A</v>
      </c>
      <c r="AF1203" s="22" t="e">
        <v>#N/A</v>
      </c>
      <c r="AG1203" s="22" t="e">
        <v>#N/A</v>
      </c>
    </row>
    <row r="1204" spans="1:33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2" t="s">
        <v>7762</v>
      </c>
      <c r="R1204" s="22" t="s">
        <v>7762</v>
      </c>
      <c r="S1204" s="22">
        <v>0</v>
      </c>
      <c r="T1204" s="22">
        <v>0</v>
      </c>
      <c r="U1204" s="22" t="s">
        <v>11</v>
      </c>
      <c r="V1204" s="22" t="s">
        <v>11</v>
      </c>
      <c r="W1204" s="22" t="s">
        <v>11</v>
      </c>
      <c r="X1204" s="22" t="s">
        <v>11</v>
      </c>
      <c r="Y1204" s="22">
        <v>0</v>
      </c>
      <c r="Z1204" s="22">
        <v>0</v>
      </c>
      <c r="AA1204" s="22" t="s">
        <v>11</v>
      </c>
      <c r="AB1204" s="22">
        <v>0</v>
      </c>
      <c r="AC1204" s="22" t="s">
        <v>11</v>
      </c>
      <c r="AD1204" s="22" t="e">
        <v>#N/A</v>
      </c>
      <c r="AE1204" s="22" t="e">
        <v>#N/A</v>
      </c>
      <c r="AF1204" s="22" t="e">
        <v>#N/A</v>
      </c>
      <c r="AG1204" s="22" t="e">
        <v>#N/A</v>
      </c>
    </row>
    <row r="1205" spans="1:33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2" t="s">
        <v>7762</v>
      </c>
      <c r="R1205" s="22" t="s">
        <v>7762</v>
      </c>
      <c r="S1205" s="22">
        <v>0</v>
      </c>
      <c r="T1205" s="22">
        <v>0</v>
      </c>
      <c r="U1205" s="22" t="s">
        <v>11</v>
      </c>
      <c r="V1205" s="22" t="s">
        <v>11</v>
      </c>
      <c r="W1205" s="22" t="s">
        <v>11</v>
      </c>
      <c r="X1205" s="22" t="s">
        <v>11</v>
      </c>
      <c r="Y1205" s="22">
        <v>0</v>
      </c>
      <c r="Z1205" s="22">
        <v>0</v>
      </c>
      <c r="AA1205" s="22" t="s">
        <v>11</v>
      </c>
      <c r="AB1205" s="22">
        <v>0</v>
      </c>
      <c r="AC1205" s="22" t="s">
        <v>11</v>
      </c>
      <c r="AD1205" s="22" t="e">
        <v>#N/A</v>
      </c>
      <c r="AE1205" s="22" t="e">
        <v>#N/A</v>
      </c>
      <c r="AF1205" s="22" t="e">
        <v>#N/A</v>
      </c>
      <c r="AG1205" s="22" t="e">
        <v>#N/A</v>
      </c>
    </row>
    <row r="1206" spans="1:33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2" t="s">
        <v>7762</v>
      </c>
      <c r="R1206" s="22" t="s">
        <v>7762</v>
      </c>
      <c r="S1206" s="22">
        <v>0</v>
      </c>
      <c r="T1206" s="22">
        <v>0</v>
      </c>
      <c r="U1206" s="22" t="s">
        <v>11</v>
      </c>
      <c r="V1206" s="22" t="s">
        <v>11</v>
      </c>
      <c r="W1206" s="22" t="s">
        <v>11</v>
      </c>
      <c r="X1206" s="22" t="s">
        <v>11</v>
      </c>
      <c r="Y1206" s="22">
        <v>0</v>
      </c>
      <c r="Z1206" s="22">
        <v>0</v>
      </c>
      <c r="AA1206" s="22" t="s">
        <v>11</v>
      </c>
      <c r="AB1206" s="22">
        <v>0</v>
      </c>
      <c r="AC1206" s="22" t="s">
        <v>11</v>
      </c>
      <c r="AD1206" s="22" t="e">
        <v>#N/A</v>
      </c>
      <c r="AE1206" s="22" t="e">
        <v>#N/A</v>
      </c>
      <c r="AF1206" s="22" t="e">
        <v>#N/A</v>
      </c>
      <c r="AG1206" s="22" t="e">
        <v>#N/A</v>
      </c>
    </row>
    <row r="1207" spans="1:33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2" t="s">
        <v>7762</v>
      </c>
      <c r="R1207" s="22" t="s">
        <v>7762</v>
      </c>
      <c r="S1207" s="22">
        <v>0</v>
      </c>
      <c r="T1207" s="22">
        <v>0</v>
      </c>
      <c r="U1207" s="22" t="s">
        <v>11</v>
      </c>
      <c r="V1207" s="22" t="s">
        <v>11</v>
      </c>
      <c r="W1207" s="22" t="s">
        <v>11</v>
      </c>
      <c r="X1207" s="22" t="s">
        <v>11</v>
      </c>
      <c r="Y1207" s="22">
        <v>0</v>
      </c>
      <c r="Z1207" s="22">
        <v>0</v>
      </c>
      <c r="AA1207" s="22" t="s">
        <v>11</v>
      </c>
      <c r="AB1207" s="22">
        <v>0</v>
      </c>
      <c r="AC1207" s="22" t="s">
        <v>11</v>
      </c>
      <c r="AD1207" s="22" t="e">
        <v>#N/A</v>
      </c>
      <c r="AE1207" s="22" t="e">
        <v>#N/A</v>
      </c>
      <c r="AF1207" s="22" t="e">
        <v>#N/A</v>
      </c>
      <c r="AG1207" s="22" t="e">
        <v>#N/A</v>
      </c>
    </row>
    <row r="1208" spans="1:33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2" t="s">
        <v>7762</v>
      </c>
      <c r="R1208" s="22" t="s">
        <v>7762</v>
      </c>
      <c r="S1208" s="22">
        <v>0</v>
      </c>
      <c r="T1208" s="22">
        <v>0</v>
      </c>
      <c r="U1208" s="22" t="s">
        <v>11</v>
      </c>
      <c r="V1208" s="22" t="s">
        <v>11</v>
      </c>
      <c r="W1208" s="22" t="s">
        <v>11</v>
      </c>
      <c r="X1208" s="22" t="s">
        <v>11</v>
      </c>
      <c r="Y1208" s="22">
        <v>0</v>
      </c>
      <c r="Z1208" s="22">
        <v>0</v>
      </c>
      <c r="AA1208" s="22" t="s">
        <v>11</v>
      </c>
      <c r="AB1208" s="22">
        <v>0</v>
      </c>
      <c r="AC1208" s="22" t="s">
        <v>11</v>
      </c>
      <c r="AD1208" s="22" t="e">
        <v>#N/A</v>
      </c>
      <c r="AE1208" s="22" t="e">
        <v>#N/A</v>
      </c>
      <c r="AF1208" s="22" t="e">
        <v>#N/A</v>
      </c>
      <c r="AG1208" s="22" t="e">
        <v>#N/A</v>
      </c>
    </row>
    <row r="1209" spans="1:33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2" t="s">
        <v>7762</v>
      </c>
      <c r="R1209" s="22" t="s">
        <v>7762</v>
      </c>
      <c r="S1209" s="22">
        <v>0</v>
      </c>
      <c r="T1209" s="22">
        <v>0</v>
      </c>
      <c r="U1209" s="22" t="s">
        <v>11</v>
      </c>
      <c r="V1209" s="22" t="s">
        <v>11</v>
      </c>
      <c r="W1209" s="22" t="s">
        <v>11</v>
      </c>
      <c r="X1209" s="22" t="s">
        <v>11</v>
      </c>
      <c r="Y1209" s="22">
        <v>0</v>
      </c>
      <c r="Z1209" s="22">
        <v>0</v>
      </c>
      <c r="AA1209" s="22" t="s">
        <v>11</v>
      </c>
      <c r="AB1209" s="22">
        <v>0</v>
      </c>
      <c r="AC1209" s="22" t="s">
        <v>11</v>
      </c>
      <c r="AD1209" s="22" t="e">
        <v>#N/A</v>
      </c>
      <c r="AE1209" s="22" t="e">
        <v>#N/A</v>
      </c>
      <c r="AF1209" s="22" t="e">
        <v>#N/A</v>
      </c>
      <c r="AG1209" s="22" t="e">
        <v>#N/A</v>
      </c>
    </row>
    <row r="1210" spans="1:33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2" t="s">
        <v>7762</v>
      </c>
      <c r="R1210" s="22" t="s">
        <v>7762</v>
      </c>
      <c r="S1210" s="22">
        <v>0</v>
      </c>
      <c r="T1210" s="22">
        <v>0</v>
      </c>
      <c r="U1210" s="22" t="s">
        <v>11</v>
      </c>
      <c r="V1210" s="22" t="s">
        <v>11</v>
      </c>
      <c r="W1210" s="22" t="s">
        <v>11</v>
      </c>
      <c r="X1210" s="22" t="s">
        <v>11</v>
      </c>
      <c r="Y1210" s="22">
        <v>0</v>
      </c>
      <c r="Z1210" s="22">
        <v>0</v>
      </c>
      <c r="AA1210" s="22" t="s">
        <v>11</v>
      </c>
      <c r="AB1210" s="22">
        <v>0</v>
      </c>
      <c r="AC1210" s="22" t="s">
        <v>11</v>
      </c>
      <c r="AD1210" s="22" t="e">
        <v>#N/A</v>
      </c>
      <c r="AE1210" s="22" t="e">
        <v>#N/A</v>
      </c>
      <c r="AF1210" s="22" t="e">
        <v>#N/A</v>
      </c>
      <c r="AG1210" s="22" t="e">
        <v>#N/A</v>
      </c>
    </row>
    <row r="1211" spans="1:33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2" t="s">
        <v>7762</v>
      </c>
      <c r="R1211" s="22" t="s">
        <v>7762</v>
      </c>
      <c r="S1211" s="22">
        <v>0</v>
      </c>
      <c r="T1211" s="22">
        <v>0</v>
      </c>
      <c r="U1211" s="22" t="s">
        <v>11</v>
      </c>
      <c r="V1211" s="22" t="s">
        <v>11</v>
      </c>
      <c r="W1211" s="22" t="s">
        <v>11</v>
      </c>
      <c r="X1211" s="22" t="s">
        <v>11</v>
      </c>
      <c r="Y1211" s="22">
        <v>0</v>
      </c>
      <c r="Z1211" s="22">
        <v>0</v>
      </c>
      <c r="AA1211" s="22" t="s">
        <v>11</v>
      </c>
      <c r="AB1211" s="22">
        <v>0</v>
      </c>
      <c r="AC1211" s="22" t="s">
        <v>11</v>
      </c>
      <c r="AD1211" s="22" t="e">
        <v>#N/A</v>
      </c>
      <c r="AE1211" s="22" t="e">
        <v>#N/A</v>
      </c>
      <c r="AF1211" s="22" t="e">
        <v>#N/A</v>
      </c>
      <c r="AG1211" s="22" t="e">
        <v>#N/A</v>
      </c>
    </row>
    <row r="1212" spans="1:33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2" t="s">
        <v>7762</v>
      </c>
      <c r="R1212" s="22" t="s">
        <v>7762</v>
      </c>
      <c r="S1212" s="22">
        <v>0</v>
      </c>
      <c r="T1212" s="22">
        <v>0</v>
      </c>
      <c r="U1212" s="22" t="s">
        <v>11</v>
      </c>
      <c r="V1212" s="22" t="s">
        <v>11</v>
      </c>
      <c r="W1212" s="22" t="s">
        <v>11</v>
      </c>
      <c r="X1212" s="22" t="s">
        <v>11</v>
      </c>
      <c r="Y1212" s="22">
        <v>0</v>
      </c>
      <c r="Z1212" s="22">
        <v>0</v>
      </c>
      <c r="AA1212" s="22" t="s">
        <v>11</v>
      </c>
      <c r="AB1212" s="22">
        <v>0</v>
      </c>
      <c r="AC1212" s="22" t="s">
        <v>11</v>
      </c>
      <c r="AD1212" s="22" t="e">
        <v>#N/A</v>
      </c>
      <c r="AE1212" s="22" t="e">
        <v>#N/A</v>
      </c>
      <c r="AF1212" s="22" t="e">
        <v>#N/A</v>
      </c>
      <c r="AG1212" s="22" t="e">
        <v>#N/A</v>
      </c>
    </row>
    <row r="1213" spans="1:33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2" t="s">
        <v>7762</v>
      </c>
      <c r="R1213" s="22" t="s">
        <v>7762</v>
      </c>
      <c r="S1213" s="22">
        <v>0</v>
      </c>
      <c r="T1213" s="22">
        <v>0</v>
      </c>
      <c r="U1213" s="22" t="s">
        <v>11</v>
      </c>
      <c r="V1213" s="22" t="s">
        <v>11</v>
      </c>
      <c r="W1213" s="22" t="s">
        <v>11</v>
      </c>
      <c r="X1213" s="22" t="s">
        <v>11</v>
      </c>
      <c r="Y1213" s="22">
        <v>0</v>
      </c>
      <c r="Z1213" s="22">
        <v>0</v>
      </c>
      <c r="AA1213" s="22" t="s">
        <v>11</v>
      </c>
      <c r="AB1213" s="22">
        <v>0</v>
      </c>
      <c r="AC1213" s="22" t="s">
        <v>11</v>
      </c>
      <c r="AD1213" s="22" t="e">
        <v>#N/A</v>
      </c>
      <c r="AE1213" s="22" t="e">
        <v>#N/A</v>
      </c>
      <c r="AF1213" s="22" t="e">
        <v>#N/A</v>
      </c>
      <c r="AG1213" s="22" t="e">
        <v>#N/A</v>
      </c>
    </row>
    <row r="1214" spans="1:33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2" t="s">
        <v>7762</v>
      </c>
      <c r="R1214" s="22" t="s">
        <v>7762</v>
      </c>
      <c r="S1214" s="22">
        <v>0</v>
      </c>
      <c r="T1214" s="22">
        <v>0</v>
      </c>
      <c r="U1214" s="22" t="s">
        <v>11</v>
      </c>
      <c r="V1214" s="22" t="s">
        <v>11</v>
      </c>
      <c r="W1214" s="22" t="s">
        <v>11</v>
      </c>
      <c r="X1214" s="22" t="s">
        <v>11</v>
      </c>
      <c r="Y1214" s="22">
        <v>0</v>
      </c>
      <c r="Z1214" s="22">
        <v>0</v>
      </c>
      <c r="AA1214" s="22" t="s">
        <v>11</v>
      </c>
      <c r="AB1214" s="22">
        <v>0</v>
      </c>
      <c r="AC1214" s="22" t="s">
        <v>11</v>
      </c>
      <c r="AD1214" s="22" t="e">
        <v>#N/A</v>
      </c>
      <c r="AE1214" s="22" t="e">
        <v>#N/A</v>
      </c>
      <c r="AF1214" s="22" t="e">
        <v>#N/A</v>
      </c>
      <c r="AG1214" s="22" t="e">
        <v>#N/A</v>
      </c>
    </row>
    <row r="1215" spans="1:33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2" t="s">
        <v>7762</v>
      </c>
      <c r="R1215" s="22" t="s">
        <v>7762</v>
      </c>
      <c r="S1215" s="22">
        <v>0</v>
      </c>
      <c r="T1215" s="22">
        <v>0</v>
      </c>
      <c r="U1215" s="22" t="s">
        <v>11</v>
      </c>
      <c r="V1215" s="22" t="s">
        <v>11</v>
      </c>
      <c r="W1215" s="22" t="s">
        <v>11</v>
      </c>
      <c r="X1215" s="22" t="s">
        <v>11</v>
      </c>
      <c r="Y1215" s="22">
        <v>0</v>
      </c>
      <c r="Z1215" s="22">
        <v>0</v>
      </c>
      <c r="AA1215" s="22" t="s">
        <v>11</v>
      </c>
      <c r="AB1215" s="22">
        <v>0</v>
      </c>
      <c r="AC1215" s="22" t="s">
        <v>11</v>
      </c>
      <c r="AD1215" s="22" t="e">
        <v>#N/A</v>
      </c>
      <c r="AE1215" s="22" t="e">
        <v>#N/A</v>
      </c>
      <c r="AF1215" s="22" t="e">
        <v>#N/A</v>
      </c>
      <c r="AG1215" s="22" t="e">
        <v>#N/A</v>
      </c>
    </row>
    <row r="1216" spans="1:33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2" t="s">
        <v>7762</v>
      </c>
      <c r="R1216" s="22" t="s">
        <v>7762</v>
      </c>
      <c r="S1216" s="22">
        <v>0</v>
      </c>
      <c r="T1216" s="22">
        <v>0</v>
      </c>
      <c r="U1216" s="22" t="s">
        <v>11</v>
      </c>
      <c r="V1216" s="22" t="s">
        <v>11</v>
      </c>
      <c r="W1216" s="22" t="s">
        <v>11</v>
      </c>
      <c r="X1216" s="22" t="s">
        <v>11</v>
      </c>
      <c r="Y1216" s="22">
        <v>0</v>
      </c>
      <c r="Z1216" s="22">
        <v>0</v>
      </c>
      <c r="AA1216" s="22" t="s">
        <v>11</v>
      </c>
      <c r="AB1216" s="22">
        <v>0</v>
      </c>
      <c r="AC1216" s="22" t="s">
        <v>11</v>
      </c>
      <c r="AD1216" s="22" t="e">
        <v>#N/A</v>
      </c>
      <c r="AE1216" s="22" t="e">
        <v>#N/A</v>
      </c>
      <c r="AF1216" s="22" t="e">
        <v>#N/A</v>
      </c>
      <c r="AG1216" s="22" t="e">
        <v>#N/A</v>
      </c>
    </row>
    <row r="1217" spans="1:33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2" t="s">
        <v>7762</v>
      </c>
      <c r="R1217" s="22" t="s">
        <v>7762</v>
      </c>
      <c r="S1217" s="22">
        <v>0</v>
      </c>
      <c r="T1217" s="22">
        <v>0</v>
      </c>
      <c r="U1217" s="22" t="s">
        <v>11</v>
      </c>
      <c r="V1217" s="22" t="s">
        <v>11</v>
      </c>
      <c r="W1217" s="22" t="s">
        <v>11</v>
      </c>
      <c r="X1217" s="22" t="s">
        <v>11</v>
      </c>
      <c r="Y1217" s="22">
        <v>0</v>
      </c>
      <c r="Z1217" s="22">
        <v>0</v>
      </c>
      <c r="AA1217" s="22" t="s">
        <v>11</v>
      </c>
      <c r="AB1217" s="22">
        <v>0</v>
      </c>
      <c r="AC1217" s="22" t="s">
        <v>11</v>
      </c>
      <c r="AD1217" s="22" t="e">
        <v>#N/A</v>
      </c>
      <c r="AE1217" s="22" t="e">
        <v>#N/A</v>
      </c>
      <c r="AF1217" s="22" t="e">
        <v>#N/A</v>
      </c>
      <c r="AG1217" s="22" t="e">
        <v>#N/A</v>
      </c>
    </row>
    <row r="1218" spans="1:33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2" t="s">
        <v>7762</v>
      </c>
      <c r="R1218" s="22" t="s">
        <v>7762</v>
      </c>
      <c r="S1218" s="22">
        <v>0</v>
      </c>
      <c r="T1218" s="22">
        <v>0</v>
      </c>
      <c r="U1218" s="22" t="s">
        <v>11</v>
      </c>
      <c r="V1218" s="22" t="s">
        <v>11</v>
      </c>
      <c r="W1218" s="22" t="s">
        <v>11</v>
      </c>
      <c r="X1218" s="22" t="s">
        <v>11</v>
      </c>
      <c r="Y1218" s="22">
        <v>0</v>
      </c>
      <c r="Z1218" s="22">
        <v>0</v>
      </c>
      <c r="AA1218" s="22" t="s">
        <v>11</v>
      </c>
      <c r="AB1218" s="22">
        <v>0</v>
      </c>
      <c r="AC1218" s="22" t="s">
        <v>11</v>
      </c>
      <c r="AD1218" s="22" t="e">
        <v>#N/A</v>
      </c>
      <c r="AE1218" s="22" t="e">
        <v>#N/A</v>
      </c>
      <c r="AF1218" s="22" t="e">
        <v>#N/A</v>
      </c>
      <c r="AG1218" s="22" t="e">
        <v>#N/A</v>
      </c>
    </row>
    <row r="1219" spans="1:33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2" t="s">
        <v>7762</v>
      </c>
      <c r="R1219" s="22" t="s">
        <v>7762</v>
      </c>
      <c r="S1219" s="22">
        <v>0</v>
      </c>
      <c r="T1219" s="22">
        <v>0</v>
      </c>
      <c r="U1219" s="22" t="s">
        <v>11</v>
      </c>
      <c r="V1219" s="22" t="s">
        <v>11</v>
      </c>
      <c r="W1219" s="22" t="s">
        <v>11</v>
      </c>
      <c r="X1219" s="22" t="s">
        <v>11</v>
      </c>
      <c r="Y1219" s="22">
        <v>0</v>
      </c>
      <c r="Z1219" s="22">
        <v>0</v>
      </c>
      <c r="AA1219" s="22" t="s">
        <v>11</v>
      </c>
      <c r="AB1219" s="22">
        <v>0</v>
      </c>
      <c r="AC1219" s="22" t="s">
        <v>11</v>
      </c>
      <c r="AD1219" s="22" t="e">
        <v>#N/A</v>
      </c>
      <c r="AE1219" s="22" t="e">
        <v>#N/A</v>
      </c>
      <c r="AF1219" s="22" t="e">
        <v>#N/A</v>
      </c>
      <c r="AG1219" s="22" t="e">
        <v>#N/A</v>
      </c>
    </row>
    <row r="1220" spans="1:33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2" t="s">
        <v>7762</v>
      </c>
      <c r="R1220" s="22" t="s">
        <v>7762</v>
      </c>
      <c r="S1220" s="22">
        <v>0</v>
      </c>
      <c r="T1220" s="22">
        <v>0</v>
      </c>
      <c r="U1220" s="22" t="s">
        <v>11</v>
      </c>
      <c r="V1220" s="22" t="s">
        <v>11</v>
      </c>
      <c r="W1220" s="22" t="s">
        <v>11</v>
      </c>
      <c r="X1220" s="22" t="s">
        <v>11</v>
      </c>
      <c r="Y1220" s="22">
        <v>0</v>
      </c>
      <c r="Z1220" s="22">
        <v>0</v>
      </c>
      <c r="AA1220" s="22" t="s">
        <v>11</v>
      </c>
      <c r="AB1220" s="22">
        <v>0</v>
      </c>
      <c r="AC1220" s="22" t="s">
        <v>11</v>
      </c>
      <c r="AD1220" s="22" t="e">
        <v>#N/A</v>
      </c>
      <c r="AE1220" s="22" t="e">
        <v>#N/A</v>
      </c>
      <c r="AF1220" s="22" t="e">
        <v>#N/A</v>
      </c>
      <c r="AG1220" s="22" t="e">
        <v>#N/A</v>
      </c>
    </row>
    <row r="1221" spans="1:33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2" t="s">
        <v>7762</v>
      </c>
      <c r="R1221" s="22" t="s">
        <v>7762</v>
      </c>
      <c r="S1221" s="22">
        <v>0</v>
      </c>
      <c r="T1221" s="22">
        <v>0</v>
      </c>
      <c r="U1221" s="22" t="s">
        <v>11</v>
      </c>
      <c r="V1221" s="22" t="s">
        <v>11</v>
      </c>
      <c r="W1221" s="22" t="s">
        <v>11</v>
      </c>
      <c r="X1221" s="22" t="s">
        <v>11</v>
      </c>
      <c r="Y1221" s="22">
        <v>0</v>
      </c>
      <c r="Z1221" s="22">
        <v>0</v>
      </c>
      <c r="AA1221" s="22" t="s">
        <v>11</v>
      </c>
      <c r="AB1221" s="22">
        <v>0</v>
      </c>
      <c r="AC1221" s="22" t="s">
        <v>11</v>
      </c>
      <c r="AD1221" s="22" t="e">
        <v>#N/A</v>
      </c>
      <c r="AE1221" s="22" t="e">
        <v>#N/A</v>
      </c>
      <c r="AF1221" s="22" t="e">
        <v>#N/A</v>
      </c>
      <c r="AG1221" s="22" t="e">
        <v>#N/A</v>
      </c>
    </row>
    <row r="1222" spans="1:33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2" t="s">
        <v>7762</v>
      </c>
      <c r="R1222" s="22" t="s">
        <v>7762</v>
      </c>
      <c r="S1222" s="22">
        <v>0</v>
      </c>
      <c r="T1222" s="22">
        <v>0</v>
      </c>
      <c r="U1222" s="22" t="s">
        <v>11</v>
      </c>
      <c r="V1222" s="22" t="s">
        <v>11</v>
      </c>
      <c r="W1222" s="22" t="s">
        <v>11</v>
      </c>
      <c r="X1222" s="22" t="s">
        <v>11</v>
      </c>
      <c r="Y1222" s="22">
        <v>0</v>
      </c>
      <c r="Z1222" s="22">
        <v>0</v>
      </c>
      <c r="AA1222" s="22" t="s">
        <v>11</v>
      </c>
      <c r="AB1222" s="22">
        <v>0</v>
      </c>
      <c r="AC1222" s="22" t="s">
        <v>11</v>
      </c>
      <c r="AD1222" s="22" t="e">
        <v>#N/A</v>
      </c>
      <c r="AE1222" s="22" t="e">
        <v>#N/A</v>
      </c>
      <c r="AF1222" s="22" t="e">
        <v>#N/A</v>
      </c>
      <c r="AG1222" s="22" t="e">
        <v>#N/A</v>
      </c>
    </row>
    <row r="1223" spans="1:33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2" t="s">
        <v>7762</v>
      </c>
      <c r="R1223" s="22" t="s">
        <v>7762</v>
      </c>
      <c r="S1223" s="22">
        <v>0</v>
      </c>
      <c r="T1223" s="22">
        <v>0</v>
      </c>
      <c r="U1223" s="22" t="s">
        <v>11</v>
      </c>
      <c r="V1223" s="22" t="s">
        <v>11</v>
      </c>
      <c r="W1223" s="22" t="s">
        <v>11</v>
      </c>
      <c r="X1223" s="22" t="s">
        <v>11</v>
      </c>
      <c r="Y1223" s="22">
        <v>0</v>
      </c>
      <c r="Z1223" s="22">
        <v>0</v>
      </c>
      <c r="AA1223" s="22" t="s">
        <v>11</v>
      </c>
      <c r="AB1223" s="22">
        <v>0</v>
      </c>
      <c r="AC1223" s="22" t="s">
        <v>11</v>
      </c>
      <c r="AD1223" s="22" t="e">
        <v>#N/A</v>
      </c>
      <c r="AE1223" s="22" t="e">
        <v>#N/A</v>
      </c>
      <c r="AF1223" s="22" t="e">
        <v>#N/A</v>
      </c>
      <c r="AG1223" s="22" t="e">
        <v>#N/A</v>
      </c>
    </row>
    <row r="1224" spans="1:33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2" t="s">
        <v>7762</v>
      </c>
      <c r="R1224" s="22" t="s">
        <v>7762</v>
      </c>
      <c r="S1224" s="22">
        <v>0</v>
      </c>
      <c r="T1224" s="22">
        <v>0</v>
      </c>
      <c r="U1224" s="22" t="s">
        <v>11</v>
      </c>
      <c r="V1224" s="22" t="s">
        <v>11</v>
      </c>
      <c r="W1224" s="22" t="s">
        <v>11</v>
      </c>
      <c r="X1224" s="22" t="s">
        <v>11</v>
      </c>
      <c r="Y1224" s="22">
        <v>0</v>
      </c>
      <c r="Z1224" s="22">
        <v>0</v>
      </c>
      <c r="AA1224" s="22" t="s">
        <v>11</v>
      </c>
      <c r="AB1224" s="22">
        <v>0</v>
      </c>
      <c r="AC1224" s="22" t="s">
        <v>11</v>
      </c>
      <c r="AD1224" s="22" t="e">
        <v>#N/A</v>
      </c>
      <c r="AE1224" s="22" t="e">
        <v>#N/A</v>
      </c>
      <c r="AF1224" s="22" t="e">
        <v>#N/A</v>
      </c>
      <c r="AG1224" s="22" t="e">
        <v>#N/A</v>
      </c>
    </row>
    <row r="1225" spans="1:33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2" t="s">
        <v>7762</v>
      </c>
      <c r="R1225" s="22" t="s">
        <v>7762</v>
      </c>
      <c r="S1225" s="22">
        <v>0</v>
      </c>
      <c r="T1225" s="22">
        <v>0</v>
      </c>
      <c r="U1225" s="22" t="s">
        <v>11</v>
      </c>
      <c r="V1225" s="22" t="s">
        <v>11</v>
      </c>
      <c r="W1225" s="22" t="s">
        <v>11</v>
      </c>
      <c r="X1225" s="22" t="s">
        <v>11</v>
      </c>
      <c r="Y1225" s="22">
        <v>0</v>
      </c>
      <c r="Z1225" s="22">
        <v>0</v>
      </c>
      <c r="AA1225" s="22" t="s">
        <v>11</v>
      </c>
      <c r="AB1225" s="22">
        <v>0</v>
      </c>
      <c r="AC1225" s="22" t="s">
        <v>11</v>
      </c>
      <c r="AD1225" s="22" t="e">
        <v>#N/A</v>
      </c>
      <c r="AE1225" s="22" t="e">
        <v>#N/A</v>
      </c>
      <c r="AF1225" s="22" t="e">
        <v>#N/A</v>
      </c>
      <c r="AG1225" s="22" t="e">
        <v>#N/A</v>
      </c>
    </row>
    <row r="1226" spans="1:33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2" t="s">
        <v>7762</v>
      </c>
      <c r="R1226" s="22" t="s">
        <v>7762</v>
      </c>
      <c r="S1226" s="22">
        <v>0</v>
      </c>
      <c r="T1226" s="22">
        <v>0</v>
      </c>
      <c r="U1226" s="22" t="s">
        <v>11</v>
      </c>
      <c r="V1226" s="22" t="s">
        <v>11</v>
      </c>
      <c r="W1226" s="22" t="s">
        <v>11</v>
      </c>
      <c r="X1226" s="22" t="s">
        <v>11</v>
      </c>
      <c r="Y1226" s="22">
        <v>0</v>
      </c>
      <c r="Z1226" s="22">
        <v>0</v>
      </c>
      <c r="AA1226" s="22" t="s">
        <v>11</v>
      </c>
      <c r="AB1226" s="22">
        <v>0</v>
      </c>
      <c r="AC1226" s="22" t="s">
        <v>11</v>
      </c>
      <c r="AD1226" s="22" t="e">
        <v>#N/A</v>
      </c>
      <c r="AE1226" s="22" t="e">
        <v>#N/A</v>
      </c>
      <c r="AF1226" s="22" t="e">
        <v>#N/A</v>
      </c>
      <c r="AG1226" s="22" t="e">
        <v>#N/A</v>
      </c>
    </row>
    <row r="1227" spans="1:33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2" t="s">
        <v>7762</v>
      </c>
      <c r="R1227" s="22" t="s">
        <v>7762</v>
      </c>
      <c r="S1227" s="22">
        <v>0</v>
      </c>
      <c r="T1227" s="22">
        <v>0</v>
      </c>
      <c r="U1227" s="22" t="s">
        <v>11</v>
      </c>
      <c r="V1227" s="22" t="s">
        <v>11</v>
      </c>
      <c r="W1227" s="22" t="s">
        <v>11</v>
      </c>
      <c r="X1227" s="22" t="s">
        <v>11</v>
      </c>
      <c r="Y1227" s="22">
        <v>0</v>
      </c>
      <c r="Z1227" s="22">
        <v>0</v>
      </c>
      <c r="AA1227" s="22" t="s">
        <v>11</v>
      </c>
      <c r="AB1227" s="22">
        <v>0</v>
      </c>
      <c r="AC1227" s="22" t="s">
        <v>11</v>
      </c>
      <c r="AD1227" s="22" t="e">
        <v>#N/A</v>
      </c>
      <c r="AE1227" s="22" t="e">
        <v>#N/A</v>
      </c>
      <c r="AF1227" s="22" t="e">
        <v>#N/A</v>
      </c>
      <c r="AG1227" s="22" t="e">
        <v>#N/A</v>
      </c>
    </row>
    <row r="1228" spans="1:33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2" t="s">
        <v>7762</v>
      </c>
      <c r="R1228" s="22" t="s">
        <v>7762</v>
      </c>
      <c r="S1228" s="22">
        <v>0</v>
      </c>
      <c r="T1228" s="22">
        <v>0</v>
      </c>
      <c r="U1228" s="22" t="s">
        <v>11</v>
      </c>
      <c r="V1228" s="22" t="s">
        <v>11</v>
      </c>
      <c r="W1228" s="22" t="s">
        <v>11</v>
      </c>
      <c r="X1228" s="22" t="s">
        <v>11</v>
      </c>
      <c r="Y1228" s="22">
        <v>0</v>
      </c>
      <c r="Z1228" s="22">
        <v>0</v>
      </c>
      <c r="AA1228" s="22" t="s">
        <v>11</v>
      </c>
      <c r="AB1228" s="22">
        <v>0</v>
      </c>
      <c r="AC1228" s="22" t="s">
        <v>11</v>
      </c>
      <c r="AD1228" s="22" t="e">
        <v>#N/A</v>
      </c>
      <c r="AE1228" s="22" t="e">
        <v>#N/A</v>
      </c>
      <c r="AF1228" s="22" t="e">
        <v>#N/A</v>
      </c>
      <c r="AG1228" s="22" t="e">
        <v>#N/A</v>
      </c>
    </row>
    <row r="1229" spans="1:33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2" t="s">
        <v>7762</v>
      </c>
      <c r="R1229" s="22" t="s">
        <v>7762</v>
      </c>
      <c r="S1229" s="22">
        <v>0</v>
      </c>
      <c r="T1229" s="22">
        <v>0</v>
      </c>
      <c r="U1229" s="22" t="s">
        <v>11</v>
      </c>
      <c r="V1229" s="22" t="s">
        <v>11</v>
      </c>
      <c r="W1229" s="22" t="s">
        <v>11</v>
      </c>
      <c r="X1229" s="22" t="s">
        <v>11</v>
      </c>
      <c r="Y1229" s="22">
        <v>0</v>
      </c>
      <c r="Z1229" s="22">
        <v>0</v>
      </c>
      <c r="AA1229" s="22" t="s">
        <v>11</v>
      </c>
      <c r="AB1229" s="22">
        <v>0</v>
      </c>
      <c r="AC1229" s="22" t="s">
        <v>11</v>
      </c>
      <c r="AD1229" s="22" t="e">
        <v>#N/A</v>
      </c>
      <c r="AE1229" s="22" t="e">
        <v>#N/A</v>
      </c>
      <c r="AF1229" s="22" t="e">
        <v>#N/A</v>
      </c>
      <c r="AG1229" s="22" t="e">
        <v>#N/A</v>
      </c>
    </row>
    <row r="1230" spans="1:33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2" t="s">
        <v>7762</v>
      </c>
      <c r="R1230" s="22" t="s">
        <v>7762</v>
      </c>
      <c r="S1230" s="22">
        <v>0</v>
      </c>
      <c r="T1230" s="22">
        <v>0</v>
      </c>
      <c r="U1230" s="22" t="s">
        <v>11</v>
      </c>
      <c r="V1230" s="22" t="s">
        <v>11</v>
      </c>
      <c r="W1230" s="22" t="s">
        <v>11</v>
      </c>
      <c r="X1230" s="22" t="s">
        <v>11</v>
      </c>
      <c r="Y1230" s="22">
        <v>0</v>
      </c>
      <c r="Z1230" s="22">
        <v>0</v>
      </c>
      <c r="AA1230" s="22" t="s">
        <v>11</v>
      </c>
      <c r="AB1230" s="22">
        <v>0</v>
      </c>
      <c r="AC1230" s="22" t="s">
        <v>11</v>
      </c>
      <c r="AD1230" s="22" t="e">
        <v>#N/A</v>
      </c>
      <c r="AE1230" s="22" t="e">
        <v>#N/A</v>
      </c>
      <c r="AF1230" s="22" t="e">
        <v>#N/A</v>
      </c>
      <c r="AG1230" s="22" t="e">
        <v>#N/A</v>
      </c>
    </row>
    <row r="1231" spans="1:33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2" t="s">
        <v>7762</v>
      </c>
      <c r="R1231" s="22" t="s">
        <v>7762</v>
      </c>
      <c r="S1231" s="22">
        <v>0</v>
      </c>
      <c r="T1231" s="22">
        <v>0</v>
      </c>
      <c r="U1231" s="22" t="s">
        <v>11</v>
      </c>
      <c r="V1231" s="22" t="s">
        <v>11</v>
      </c>
      <c r="W1231" s="22" t="s">
        <v>11</v>
      </c>
      <c r="X1231" s="22" t="s">
        <v>11</v>
      </c>
      <c r="Y1231" s="22">
        <v>0</v>
      </c>
      <c r="Z1231" s="22">
        <v>0</v>
      </c>
      <c r="AA1231" s="22" t="s">
        <v>11</v>
      </c>
      <c r="AB1231" s="22">
        <v>0</v>
      </c>
      <c r="AC1231" s="22" t="s">
        <v>11</v>
      </c>
      <c r="AD1231" s="22" t="e">
        <v>#N/A</v>
      </c>
      <c r="AE1231" s="22" t="e">
        <v>#N/A</v>
      </c>
      <c r="AF1231" s="22" t="e">
        <v>#N/A</v>
      </c>
      <c r="AG1231" s="22" t="e">
        <v>#N/A</v>
      </c>
    </row>
    <row r="1232" spans="1:33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2" t="s">
        <v>7762</v>
      </c>
      <c r="R1232" s="22" t="s">
        <v>7762</v>
      </c>
      <c r="S1232" s="22">
        <v>0</v>
      </c>
      <c r="T1232" s="22">
        <v>0</v>
      </c>
      <c r="U1232" s="22" t="s">
        <v>11</v>
      </c>
      <c r="V1232" s="22" t="s">
        <v>11</v>
      </c>
      <c r="W1232" s="22" t="s">
        <v>11</v>
      </c>
      <c r="X1232" s="22" t="s">
        <v>11</v>
      </c>
      <c r="Y1232" s="22">
        <v>0</v>
      </c>
      <c r="Z1232" s="22">
        <v>0</v>
      </c>
      <c r="AA1232" s="22" t="s">
        <v>11</v>
      </c>
      <c r="AB1232" s="22">
        <v>0</v>
      </c>
      <c r="AC1232" s="22" t="s">
        <v>11</v>
      </c>
      <c r="AD1232" s="22" t="e">
        <v>#N/A</v>
      </c>
      <c r="AE1232" s="22" t="e">
        <v>#N/A</v>
      </c>
      <c r="AF1232" s="22" t="e">
        <v>#N/A</v>
      </c>
      <c r="AG1232" s="22" t="e">
        <v>#N/A</v>
      </c>
    </row>
    <row r="1233" spans="1:33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2" t="s">
        <v>7762</v>
      </c>
      <c r="R1233" s="22" t="s">
        <v>7762</v>
      </c>
      <c r="S1233" s="22">
        <v>0</v>
      </c>
      <c r="T1233" s="22">
        <v>0</v>
      </c>
      <c r="U1233" s="22" t="s">
        <v>11</v>
      </c>
      <c r="V1233" s="22" t="s">
        <v>11</v>
      </c>
      <c r="W1233" s="22" t="s">
        <v>11</v>
      </c>
      <c r="X1233" s="22" t="s">
        <v>11</v>
      </c>
      <c r="Y1233" s="22">
        <v>0</v>
      </c>
      <c r="Z1233" s="22">
        <v>0</v>
      </c>
      <c r="AA1233" s="22" t="s">
        <v>11</v>
      </c>
      <c r="AB1233" s="22">
        <v>0</v>
      </c>
      <c r="AC1233" s="22" t="s">
        <v>11</v>
      </c>
      <c r="AD1233" s="22" t="e">
        <v>#N/A</v>
      </c>
      <c r="AE1233" s="22" t="e">
        <v>#N/A</v>
      </c>
      <c r="AF1233" s="22" t="e">
        <v>#N/A</v>
      </c>
      <c r="AG1233" s="22" t="e">
        <v>#N/A</v>
      </c>
    </row>
    <row r="1234" spans="1:33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2" t="s">
        <v>7762</v>
      </c>
      <c r="R1234" s="22" t="s">
        <v>7762</v>
      </c>
      <c r="S1234" s="22">
        <v>0</v>
      </c>
      <c r="T1234" s="22">
        <v>0</v>
      </c>
      <c r="U1234" s="22" t="s">
        <v>11</v>
      </c>
      <c r="V1234" s="22" t="s">
        <v>11</v>
      </c>
      <c r="W1234" s="22" t="s">
        <v>11</v>
      </c>
      <c r="X1234" s="22" t="s">
        <v>11</v>
      </c>
      <c r="Y1234" s="22">
        <v>0</v>
      </c>
      <c r="Z1234" s="22">
        <v>0</v>
      </c>
      <c r="AA1234" s="22" t="s">
        <v>11</v>
      </c>
      <c r="AB1234" s="22">
        <v>0</v>
      </c>
      <c r="AC1234" s="22" t="s">
        <v>11</v>
      </c>
      <c r="AD1234" s="22" t="e">
        <v>#N/A</v>
      </c>
      <c r="AE1234" s="22" t="e">
        <v>#N/A</v>
      </c>
      <c r="AF1234" s="22" t="e">
        <v>#N/A</v>
      </c>
      <c r="AG1234" s="22" t="e">
        <v>#N/A</v>
      </c>
    </row>
    <row r="1235" spans="1:33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2" t="s">
        <v>7762</v>
      </c>
      <c r="R1235" s="22" t="s">
        <v>7762</v>
      </c>
      <c r="S1235" s="22">
        <v>0</v>
      </c>
      <c r="T1235" s="22">
        <v>0</v>
      </c>
      <c r="U1235" s="22" t="s">
        <v>11</v>
      </c>
      <c r="V1235" s="22" t="s">
        <v>11</v>
      </c>
      <c r="W1235" s="22" t="s">
        <v>11</v>
      </c>
      <c r="X1235" s="22" t="s">
        <v>11</v>
      </c>
      <c r="Y1235" s="22">
        <v>0</v>
      </c>
      <c r="Z1235" s="22">
        <v>0</v>
      </c>
      <c r="AA1235" s="22" t="s">
        <v>11</v>
      </c>
      <c r="AB1235" s="22">
        <v>0</v>
      </c>
      <c r="AC1235" s="22" t="s">
        <v>11</v>
      </c>
      <c r="AD1235" s="22" t="e">
        <v>#N/A</v>
      </c>
      <c r="AE1235" s="22" t="e">
        <v>#N/A</v>
      </c>
      <c r="AF1235" s="22" t="e">
        <v>#N/A</v>
      </c>
      <c r="AG1235" s="22" t="e">
        <v>#N/A</v>
      </c>
    </row>
    <row r="1236" spans="1:33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2" t="s">
        <v>7762</v>
      </c>
      <c r="R1236" s="22" t="s">
        <v>7762</v>
      </c>
      <c r="S1236" s="22">
        <v>0</v>
      </c>
      <c r="T1236" s="22">
        <v>0</v>
      </c>
      <c r="U1236" s="22" t="s">
        <v>11</v>
      </c>
      <c r="V1236" s="22" t="s">
        <v>11</v>
      </c>
      <c r="W1236" s="22" t="s">
        <v>11</v>
      </c>
      <c r="X1236" s="22" t="s">
        <v>11</v>
      </c>
      <c r="Y1236" s="22">
        <v>0</v>
      </c>
      <c r="Z1236" s="22">
        <v>0</v>
      </c>
      <c r="AA1236" s="22" t="s">
        <v>11</v>
      </c>
      <c r="AB1236" s="22">
        <v>0</v>
      </c>
      <c r="AC1236" s="22" t="s">
        <v>11</v>
      </c>
      <c r="AD1236" s="22" t="e">
        <v>#N/A</v>
      </c>
      <c r="AE1236" s="22" t="e">
        <v>#N/A</v>
      </c>
      <c r="AF1236" s="22" t="e">
        <v>#N/A</v>
      </c>
      <c r="AG1236" s="22" t="e">
        <v>#N/A</v>
      </c>
    </row>
    <row r="1237" spans="1:33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2" t="s">
        <v>7762</v>
      </c>
      <c r="R1237" s="22" t="s">
        <v>7762</v>
      </c>
      <c r="S1237" s="22">
        <v>0</v>
      </c>
      <c r="T1237" s="22">
        <v>0</v>
      </c>
      <c r="U1237" s="22" t="s">
        <v>11</v>
      </c>
      <c r="V1237" s="22" t="s">
        <v>11</v>
      </c>
      <c r="W1237" s="22" t="s">
        <v>11</v>
      </c>
      <c r="X1237" s="22" t="s">
        <v>11</v>
      </c>
      <c r="Y1237" s="22">
        <v>0</v>
      </c>
      <c r="Z1237" s="22">
        <v>0</v>
      </c>
      <c r="AA1237" s="22" t="s">
        <v>11</v>
      </c>
      <c r="AB1237" s="22">
        <v>0</v>
      </c>
      <c r="AC1237" s="22" t="s">
        <v>11</v>
      </c>
      <c r="AD1237" s="22" t="e">
        <v>#N/A</v>
      </c>
      <c r="AE1237" s="22" t="e">
        <v>#N/A</v>
      </c>
      <c r="AF1237" s="22" t="e">
        <v>#N/A</v>
      </c>
      <c r="AG1237" s="22" t="e">
        <v>#N/A</v>
      </c>
    </row>
    <row r="1238" spans="1:33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2" t="s">
        <v>7762</v>
      </c>
      <c r="R1238" s="22" t="s">
        <v>7762</v>
      </c>
      <c r="S1238" s="22">
        <v>0</v>
      </c>
      <c r="T1238" s="22">
        <v>0</v>
      </c>
      <c r="U1238" s="22" t="s">
        <v>11</v>
      </c>
      <c r="V1238" s="22" t="s">
        <v>11</v>
      </c>
      <c r="W1238" s="22" t="s">
        <v>11</v>
      </c>
      <c r="X1238" s="22" t="s">
        <v>11</v>
      </c>
      <c r="Y1238" s="22">
        <v>0</v>
      </c>
      <c r="Z1238" s="22">
        <v>0</v>
      </c>
      <c r="AA1238" s="22" t="s">
        <v>11</v>
      </c>
      <c r="AB1238" s="22">
        <v>0</v>
      </c>
      <c r="AC1238" s="22" t="s">
        <v>11</v>
      </c>
      <c r="AD1238" s="22" t="e">
        <v>#N/A</v>
      </c>
      <c r="AE1238" s="22" t="e">
        <v>#N/A</v>
      </c>
      <c r="AF1238" s="22" t="e">
        <v>#N/A</v>
      </c>
      <c r="AG1238" s="22" t="e">
        <v>#N/A</v>
      </c>
    </row>
    <row r="1239" spans="1:33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2" t="s">
        <v>7762</v>
      </c>
      <c r="R1239" s="22" t="s">
        <v>7762</v>
      </c>
      <c r="S1239" s="22">
        <v>0</v>
      </c>
      <c r="T1239" s="22">
        <v>0</v>
      </c>
      <c r="U1239" s="22" t="s">
        <v>11</v>
      </c>
      <c r="V1239" s="22" t="s">
        <v>11</v>
      </c>
      <c r="W1239" s="22" t="s">
        <v>11</v>
      </c>
      <c r="X1239" s="22" t="s">
        <v>11</v>
      </c>
      <c r="Y1239" s="22">
        <v>0</v>
      </c>
      <c r="Z1239" s="22">
        <v>0</v>
      </c>
      <c r="AA1239" s="22" t="s">
        <v>11</v>
      </c>
      <c r="AB1239" s="22">
        <v>0</v>
      </c>
      <c r="AC1239" s="22" t="s">
        <v>11</v>
      </c>
      <c r="AD1239" s="22" t="e">
        <v>#N/A</v>
      </c>
      <c r="AE1239" s="22" t="e">
        <v>#N/A</v>
      </c>
      <c r="AF1239" s="22" t="e">
        <v>#N/A</v>
      </c>
      <c r="AG1239" s="22" t="e">
        <v>#N/A</v>
      </c>
    </row>
    <row r="1240" spans="1:33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2" t="s">
        <v>7762</v>
      </c>
      <c r="R1240" s="22" t="s">
        <v>7762</v>
      </c>
      <c r="S1240" s="22">
        <v>0</v>
      </c>
      <c r="T1240" s="22">
        <v>0</v>
      </c>
      <c r="U1240" s="22" t="s">
        <v>11</v>
      </c>
      <c r="V1240" s="22" t="s">
        <v>11</v>
      </c>
      <c r="W1240" s="22" t="s">
        <v>11</v>
      </c>
      <c r="X1240" s="22" t="s">
        <v>11</v>
      </c>
      <c r="Y1240" s="22">
        <v>0</v>
      </c>
      <c r="Z1240" s="22">
        <v>0</v>
      </c>
      <c r="AA1240" s="22" t="s">
        <v>11</v>
      </c>
      <c r="AB1240" s="22">
        <v>0</v>
      </c>
      <c r="AC1240" s="22" t="s">
        <v>11</v>
      </c>
      <c r="AD1240" s="22" t="e">
        <v>#N/A</v>
      </c>
      <c r="AE1240" s="22" t="e">
        <v>#N/A</v>
      </c>
      <c r="AF1240" s="22" t="e">
        <v>#N/A</v>
      </c>
      <c r="AG1240" s="22" t="e">
        <v>#N/A</v>
      </c>
    </row>
    <row r="1241" spans="1:33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2" t="s">
        <v>7762</v>
      </c>
      <c r="R1241" s="22" t="s">
        <v>7762</v>
      </c>
      <c r="S1241" s="22">
        <v>0</v>
      </c>
      <c r="T1241" s="22">
        <v>0</v>
      </c>
      <c r="U1241" s="22" t="s">
        <v>11</v>
      </c>
      <c r="V1241" s="22" t="s">
        <v>11</v>
      </c>
      <c r="W1241" s="22" t="s">
        <v>11</v>
      </c>
      <c r="X1241" s="22" t="s">
        <v>11</v>
      </c>
      <c r="Y1241" s="22">
        <v>0</v>
      </c>
      <c r="Z1241" s="22">
        <v>0</v>
      </c>
      <c r="AA1241" s="22" t="s">
        <v>11</v>
      </c>
      <c r="AB1241" s="22">
        <v>0</v>
      </c>
      <c r="AC1241" s="22" t="s">
        <v>11</v>
      </c>
      <c r="AD1241" s="22" t="e">
        <v>#N/A</v>
      </c>
      <c r="AE1241" s="22" t="e">
        <v>#N/A</v>
      </c>
      <c r="AF1241" s="22" t="e">
        <v>#N/A</v>
      </c>
      <c r="AG1241" s="22" t="e">
        <v>#N/A</v>
      </c>
    </row>
    <row r="1242" spans="1:33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2" t="s">
        <v>7762</v>
      </c>
      <c r="R1242" s="22" t="s">
        <v>7762</v>
      </c>
      <c r="S1242" s="22">
        <v>0</v>
      </c>
      <c r="T1242" s="22">
        <v>0</v>
      </c>
      <c r="U1242" s="22" t="s">
        <v>11</v>
      </c>
      <c r="V1242" s="22" t="s">
        <v>11</v>
      </c>
      <c r="W1242" s="22" t="s">
        <v>11</v>
      </c>
      <c r="X1242" s="22" t="s">
        <v>11</v>
      </c>
      <c r="Y1242" s="22">
        <v>0</v>
      </c>
      <c r="Z1242" s="22">
        <v>0</v>
      </c>
      <c r="AA1242" s="22" t="s">
        <v>11</v>
      </c>
      <c r="AB1242" s="22">
        <v>0</v>
      </c>
      <c r="AC1242" s="22" t="s">
        <v>11</v>
      </c>
      <c r="AD1242" s="22" t="e">
        <v>#N/A</v>
      </c>
      <c r="AE1242" s="22" t="e">
        <v>#N/A</v>
      </c>
      <c r="AF1242" s="22" t="e">
        <v>#N/A</v>
      </c>
      <c r="AG1242" s="22" t="e">
        <v>#N/A</v>
      </c>
    </row>
    <row r="1243" spans="1:33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2" t="s">
        <v>7762</v>
      </c>
      <c r="R1243" s="22" t="s">
        <v>7762</v>
      </c>
      <c r="S1243" s="22">
        <v>0</v>
      </c>
      <c r="T1243" s="22">
        <v>0</v>
      </c>
      <c r="U1243" s="22" t="s">
        <v>11</v>
      </c>
      <c r="V1243" s="22" t="s">
        <v>11</v>
      </c>
      <c r="W1243" s="22" t="s">
        <v>11</v>
      </c>
      <c r="X1243" s="22" t="s">
        <v>11</v>
      </c>
      <c r="Y1243" s="22">
        <v>0</v>
      </c>
      <c r="Z1243" s="22">
        <v>0</v>
      </c>
      <c r="AA1243" s="22" t="s">
        <v>11</v>
      </c>
      <c r="AB1243" s="22">
        <v>0</v>
      </c>
      <c r="AC1243" s="22" t="s">
        <v>11</v>
      </c>
      <c r="AD1243" s="22" t="e">
        <v>#N/A</v>
      </c>
      <c r="AE1243" s="22" t="e">
        <v>#N/A</v>
      </c>
      <c r="AF1243" s="22" t="e">
        <v>#N/A</v>
      </c>
      <c r="AG1243" s="22" t="e">
        <v>#N/A</v>
      </c>
    </row>
    <row r="1244" spans="1:33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2" t="s">
        <v>7762</v>
      </c>
      <c r="R1244" s="22" t="s">
        <v>7762</v>
      </c>
      <c r="S1244" s="22">
        <v>0</v>
      </c>
      <c r="T1244" s="22">
        <v>0</v>
      </c>
      <c r="U1244" s="22" t="s">
        <v>11</v>
      </c>
      <c r="V1244" s="22" t="s">
        <v>11</v>
      </c>
      <c r="W1244" s="22" t="s">
        <v>11</v>
      </c>
      <c r="X1244" s="22" t="s">
        <v>11</v>
      </c>
      <c r="Y1244" s="22">
        <v>0</v>
      </c>
      <c r="Z1244" s="22">
        <v>0</v>
      </c>
      <c r="AA1244" s="22" t="s">
        <v>11</v>
      </c>
      <c r="AB1244" s="22">
        <v>0</v>
      </c>
      <c r="AC1244" s="22" t="s">
        <v>11</v>
      </c>
      <c r="AD1244" s="22" t="e">
        <v>#N/A</v>
      </c>
      <c r="AE1244" s="22" t="e">
        <v>#N/A</v>
      </c>
      <c r="AF1244" s="22" t="e">
        <v>#N/A</v>
      </c>
      <c r="AG1244" s="22" t="e">
        <v>#N/A</v>
      </c>
    </row>
    <row r="1245" spans="1:33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2" t="s">
        <v>7762</v>
      </c>
      <c r="R1245" s="22" t="s">
        <v>7762</v>
      </c>
      <c r="S1245" s="22">
        <v>0</v>
      </c>
      <c r="T1245" s="22">
        <v>0</v>
      </c>
      <c r="U1245" s="22" t="s">
        <v>11</v>
      </c>
      <c r="V1245" s="22" t="s">
        <v>11</v>
      </c>
      <c r="W1245" s="22" t="s">
        <v>11</v>
      </c>
      <c r="X1245" s="22" t="s">
        <v>11</v>
      </c>
      <c r="Y1245" s="22">
        <v>0</v>
      </c>
      <c r="Z1245" s="22">
        <v>0</v>
      </c>
      <c r="AA1245" s="22" t="s">
        <v>11</v>
      </c>
      <c r="AB1245" s="22">
        <v>0</v>
      </c>
      <c r="AC1245" s="22" t="s">
        <v>11</v>
      </c>
      <c r="AD1245" s="22" t="e">
        <v>#N/A</v>
      </c>
      <c r="AE1245" s="22" t="e">
        <v>#N/A</v>
      </c>
      <c r="AF1245" s="22" t="e">
        <v>#N/A</v>
      </c>
      <c r="AG1245" s="22" t="e">
        <v>#N/A</v>
      </c>
    </row>
    <row r="1246" spans="1:33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2" t="s">
        <v>7762</v>
      </c>
      <c r="R1246" s="22" t="s">
        <v>7762</v>
      </c>
      <c r="S1246" s="22">
        <v>0</v>
      </c>
      <c r="T1246" s="22">
        <v>0</v>
      </c>
      <c r="U1246" s="22" t="s">
        <v>11</v>
      </c>
      <c r="V1246" s="22" t="s">
        <v>11</v>
      </c>
      <c r="W1246" s="22" t="s">
        <v>11</v>
      </c>
      <c r="X1246" s="22" t="s">
        <v>11</v>
      </c>
      <c r="Y1246" s="22">
        <v>0</v>
      </c>
      <c r="Z1246" s="22">
        <v>0</v>
      </c>
      <c r="AA1246" s="22" t="s">
        <v>11</v>
      </c>
      <c r="AB1246" s="22">
        <v>0</v>
      </c>
      <c r="AC1246" s="22" t="s">
        <v>11</v>
      </c>
      <c r="AD1246" s="22" t="e">
        <v>#N/A</v>
      </c>
      <c r="AE1246" s="22" t="e">
        <v>#N/A</v>
      </c>
      <c r="AF1246" s="22" t="e">
        <v>#N/A</v>
      </c>
      <c r="AG1246" s="22" t="e">
        <v>#N/A</v>
      </c>
    </row>
    <row r="1247" spans="1:33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2" t="s">
        <v>7762</v>
      </c>
      <c r="R1247" s="22" t="s">
        <v>7762</v>
      </c>
      <c r="S1247" s="22">
        <v>0</v>
      </c>
      <c r="T1247" s="22">
        <v>0</v>
      </c>
      <c r="U1247" s="22" t="s">
        <v>11</v>
      </c>
      <c r="V1247" s="22" t="s">
        <v>11</v>
      </c>
      <c r="W1247" s="22" t="s">
        <v>11</v>
      </c>
      <c r="X1247" s="22" t="s">
        <v>11</v>
      </c>
      <c r="Y1247" s="22">
        <v>0</v>
      </c>
      <c r="Z1247" s="22">
        <v>0</v>
      </c>
      <c r="AA1247" s="22" t="s">
        <v>11</v>
      </c>
      <c r="AB1247" s="22">
        <v>0</v>
      </c>
      <c r="AC1247" s="22" t="s">
        <v>11</v>
      </c>
      <c r="AD1247" s="22" t="e">
        <v>#N/A</v>
      </c>
      <c r="AE1247" s="22" t="e">
        <v>#N/A</v>
      </c>
      <c r="AF1247" s="22" t="e">
        <v>#N/A</v>
      </c>
      <c r="AG1247" s="22" t="e">
        <v>#N/A</v>
      </c>
    </row>
    <row r="1248" spans="1:33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2" t="s">
        <v>7762</v>
      </c>
      <c r="R1248" s="22" t="s">
        <v>7762</v>
      </c>
      <c r="S1248" s="22">
        <v>0</v>
      </c>
      <c r="T1248" s="22">
        <v>0</v>
      </c>
      <c r="U1248" s="22" t="s">
        <v>11</v>
      </c>
      <c r="V1248" s="22" t="s">
        <v>11</v>
      </c>
      <c r="W1248" s="22" t="s">
        <v>11</v>
      </c>
      <c r="X1248" s="22" t="s">
        <v>11</v>
      </c>
      <c r="Y1248" s="22">
        <v>0</v>
      </c>
      <c r="Z1248" s="22">
        <v>0</v>
      </c>
      <c r="AA1248" s="22" t="s">
        <v>11</v>
      </c>
      <c r="AB1248" s="22">
        <v>0</v>
      </c>
      <c r="AC1248" s="22" t="s">
        <v>11</v>
      </c>
      <c r="AD1248" s="22" t="e">
        <v>#N/A</v>
      </c>
      <c r="AE1248" s="22" t="e">
        <v>#N/A</v>
      </c>
      <c r="AF1248" s="22" t="e">
        <v>#N/A</v>
      </c>
      <c r="AG1248" s="22" t="e">
        <v>#N/A</v>
      </c>
    </row>
    <row r="1249" spans="1:33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2" t="s">
        <v>7762</v>
      </c>
      <c r="R1249" s="22" t="s">
        <v>7762</v>
      </c>
      <c r="S1249" s="22">
        <v>0</v>
      </c>
      <c r="T1249" s="22">
        <v>0</v>
      </c>
      <c r="U1249" s="22" t="s">
        <v>11</v>
      </c>
      <c r="V1249" s="22" t="s">
        <v>11</v>
      </c>
      <c r="W1249" s="22" t="s">
        <v>11</v>
      </c>
      <c r="X1249" s="22" t="s">
        <v>11</v>
      </c>
      <c r="Y1249" s="22">
        <v>0</v>
      </c>
      <c r="Z1249" s="22">
        <v>0</v>
      </c>
      <c r="AA1249" s="22" t="s">
        <v>11</v>
      </c>
      <c r="AB1249" s="22">
        <v>0</v>
      </c>
      <c r="AC1249" s="22" t="s">
        <v>11</v>
      </c>
      <c r="AD1249" s="22" t="e">
        <v>#N/A</v>
      </c>
      <c r="AE1249" s="22" t="e">
        <v>#N/A</v>
      </c>
      <c r="AF1249" s="22" t="e">
        <v>#N/A</v>
      </c>
      <c r="AG1249" s="22" t="e">
        <v>#N/A</v>
      </c>
    </row>
    <row r="1250" spans="1:33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2" t="s">
        <v>7762</v>
      </c>
      <c r="R1250" s="22" t="s">
        <v>7762</v>
      </c>
      <c r="S1250" s="22">
        <v>0</v>
      </c>
      <c r="T1250" s="22">
        <v>0</v>
      </c>
      <c r="U1250" s="22" t="s">
        <v>11</v>
      </c>
      <c r="V1250" s="22" t="s">
        <v>11</v>
      </c>
      <c r="W1250" s="22" t="s">
        <v>11</v>
      </c>
      <c r="X1250" s="22" t="s">
        <v>11</v>
      </c>
      <c r="Y1250" s="22">
        <v>0</v>
      </c>
      <c r="Z1250" s="22">
        <v>0</v>
      </c>
      <c r="AA1250" s="22" t="s">
        <v>11</v>
      </c>
      <c r="AB1250" s="22">
        <v>0</v>
      </c>
      <c r="AC1250" s="22" t="s">
        <v>11</v>
      </c>
      <c r="AD1250" s="22" t="e">
        <v>#N/A</v>
      </c>
      <c r="AE1250" s="22" t="e">
        <v>#N/A</v>
      </c>
      <c r="AF1250" s="22" t="e">
        <v>#N/A</v>
      </c>
      <c r="AG1250" s="22" t="e">
        <v>#N/A</v>
      </c>
    </row>
    <row r="1251" spans="1:33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2" t="s">
        <v>7762</v>
      </c>
      <c r="R1251" s="22" t="s">
        <v>7762</v>
      </c>
      <c r="S1251" s="22">
        <v>0</v>
      </c>
      <c r="T1251" s="22">
        <v>0</v>
      </c>
      <c r="U1251" s="22" t="s">
        <v>11</v>
      </c>
      <c r="V1251" s="22" t="s">
        <v>11</v>
      </c>
      <c r="W1251" s="22" t="s">
        <v>11</v>
      </c>
      <c r="X1251" s="22" t="s">
        <v>11</v>
      </c>
      <c r="Y1251" s="22">
        <v>0</v>
      </c>
      <c r="Z1251" s="22">
        <v>0</v>
      </c>
      <c r="AA1251" s="22" t="s">
        <v>11</v>
      </c>
      <c r="AB1251" s="22">
        <v>0</v>
      </c>
      <c r="AC1251" s="22" t="s">
        <v>11</v>
      </c>
      <c r="AD1251" s="22" t="e">
        <v>#N/A</v>
      </c>
      <c r="AE1251" s="22" t="e">
        <v>#N/A</v>
      </c>
      <c r="AF1251" s="22" t="e">
        <v>#N/A</v>
      </c>
      <c r="AG1251" s="22" t="e">
        <v>#N/A</v>
      </c>
    </row>
    <row r="1252" spans="1:33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2" t="s">
        <v>7762</v>
      </c>
      <c r="R1252" s="22" t="s">
        <v>7762</v>
      </c>
      <c r="S1252" s="22">
        <v>0</v>
      </c>
      <c r="T1252" s="22">
        <v>0</v>
      </c>
      <c r="U1252" s="22" t="s">
        <v>11</v>
      </c>
      <c r="V1252" s="22" t="s">
        <v>11</v>
      </c>
      <c r="W1252" s="22" t="s">
        <v>11</v>
      </c>
      <c r="X1252" s="22" t="s">
        <v>11</v>
      </c>
      <c r="Y1252" s="22">
        <v>0</v>
      </c>
      <c r="Z1252" s="22">
        <v>0</v>
      </c>
      <c r="AA1252" s="22" t="s">
        <v>11</v>
      </c>
      <c r="AB1252" s="22">
        <v>0</v>
      </c>
      <c r="AC1252" s="22" t="s">
        <v>11</v>
      </c>
      <c r="AD1252" s="22" t="e">
        <v>#N/A</v>
      </c>
      <c r="AE1252" s="22" t="e">
        <v>#N/A</v>
      </c>
      <c r="AF1252" s="22" t="e">
        <v>#N/A</v>
      </c>
      <c r="AG1252" s="22" t="e">
        <v>#N/A</v>
      </c>
    </row>
    <row r="1253" spans="1:33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2" t="s">
        <v>7762</v>
      </c>
      <c r="R1253" s="22" t="s">
        <v>7762</v>
      </c>
      <c r="S1253" s="22">
        <v>0</v>
      </c>
      <c r="T1253" s="22">
        <v>0</v>
      </c>
      <c r="U1253" s="22" t="s">
        <v>11</v>
      </c>
      <c r="V1253" s="22" t="s">
        <v>11</v>
      </c>
      <c r="W1253" s="22" t="s">
        <v>11</v>
      </c>
      <c r="X1253" s="22" t="s">
        <v>11</v>
      </c>
      <c r="Y1253" s="22">
        <v>0</v>
      </c>
      <c r="Z1253" s="22">
        <v>0</v>
      </c>
      <c r="AA1253" s="22" t="s">
        <v>11</v>
      </c>
      <c r="AB1253" s="22">
        <v>0</v>
      </c>
      <c r="AC1253" s="22" t="s">
        <v>11</v>
      </c>
      <c r="AD1253" s="22" t="e">
        <v>#N/A</v>
      </c>
      <c r="AE1253" s="22" t="e">
        <v>#N/A</v>
      </c>
      <c r="AF1253" s="22" t="e">
        <v>#N/A</v>
      </c>
      <c r="AG1253" s="22" t="e">
        <v>#N/A</v>
      </c>
    </row>
    <row r="1254" spans="1:33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2" t="s">
        <v>7762</v>
      </c>
      <c r="R1254" s="22" t="s">
        <v>7762</v>
      </c>
      <c r="S1254" s="22">
        <v>0</v>
      </c>
      <c r="T1254" s="22">
        <v>0</v>
      </c>
      <c r="U1254" s="22" t="s">
        <v>11</v>
      </c>
      <c r="V1254" s="22" t="s">
        <v>11</v>
      </c>
      <c r="W1254" s="22" t="s">
        <v>11</v>
      </c>
      <c r="X1254" s="22" t="s">
        <v>11</v>
      </c>
      <c r="Y1254" s="22">
        <v>0</v>
      </c>
      <c r="Z1254" s="22">
        <v>0</v>
      </c>
      <c r="AA1254" s="22" t="s">
        <v>11</v>
      </c>
      <c r="AB1254" s="22">
        <v>0</v>
      </c>
      <c r="AC1254" s="22" t="s">
        <v>11</v>
      </c>
      <c r="AD1254" s="22" t="e">
        <v>#N/A</v>
      </c>
      <c r="AE1254" s="22" t="e">
        <v>#N/A</v>
      </c>
      <c r="AF1254" s="22" t="e">
        <v>#N/A</v>
      </c>
      <c r="AG1254" s="22" t="e">
        <v>#N/A</v>
      </c>
    </row>
    <row r="1255" spans="1:33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2" t="s">
        <v>7762</v>
      </c>
      <c r="R1255" s="22" t="s">
        <v>7762</v>
      </c>
      <c r="S1255" s="22">
        <v>0</v>
      </c>
      <c r="T1255" s="22">
        <v>0</v>
      </c>
      <c r="U1255" s="22" t="s">
        <v>11</v>
      </c>
      <c r="V1255" s="22" t="s">
        <v>11</v>
      </c>
      <c r="W1255" s="22" t="s">
        <v>11</v>
      </c>
      <c r="X1255" s="22" t="s">
        <v>11</v>
      </c>
      <c r="Y1255" s="22">
        <v>0</v>
      </c>
      <c r="Z1255" s="22">
        <v>0</v>
      </c>
      <c r="AA1255" s="22" t="s">
        <v>11</v>
      </c>
      <c r="AB1255" s="22">
        <v>0</v>
      </c>
      <c r="AC1255" s="22" t="s">
        <v>11</v>
      </c>
      <c r="AD1255" s="22" t="e">
        <v>#N/A</v>
      </c>
      <c r="AE1255" s="22" t="e">
        <v>#N/A</v>
      </c>
      <c r="AF1255" s="22" t="e">
        <v>#N/A</v>
      </c>
      <c r="AG1255" s="22" t="e">
        <v>#N/A</v>
      </c>
    </row>
    <row r="1256" spans="1:33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2" t="s">
        <v>7762</v>
      </c>
      <c r="R1256" s="22" t="s">
        <v>7762</v>
      </c>
      <c r="S1256" s="22">
        <v>0</v>
      </c>
      <c r="T1256" s="22">
        <v>0</v>
      </c>
      <c r="U1256" s="22" t="s">
        <v>11</v>
      </c>
      <c r="V1256" s="22" t="s">
        <v>11</v>
      </c>
      <c r="W1256" s="22" t="s">
        <v>11</v>
      </c>
      <c r="X1256" s="22" t="s">
        <v>11</v>
      </c>
      <c r="Y1256" s="22">
        <v>0</v>
      </c>
      <c r="Z1256" s="22">
        <v>0</v>
      </c>
      <c r="AA1256" s="22" t="s">
        <v>11</v>
      </c>
      <c r="AB1256" s="22">
        <v>0</v>
      </c>
      <c r="AC1256" s="22" t="s">
        <v>11</v>
      </c>
      <c r="AD1256" s="22" t="e">
        <v>#N/A</v>
      </c>
      <c r="AE1256" s="22" t="e">
        <v>#N/A</v>
      </c>
      <c r="AF1256" s="22" t="e">
        <v>#N/A</v>
      </c>
      <c r="AG1256" s="22" t="e">
        <v>#N/A</v>
      </c>
    </row>
    <row r="1257" spans="1:33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2" t="s">
        <v>7762</v>
      </c>
      <c r="R1257" s="22" t="s">
        <v>7762</v>
      </c>
      <c r="S1257" s="22">
        <v>0</v>
      </c>
      <c r="T1257" s="22">
        <v>0</v>
      </c>
      <c r="U1257" s="22" t="s">
        <v>11</v>
      </c>
      <c r="V1257" s="22" t="s">
        <v>11</v>
      </c>
      <c r="W1257" s="22" t="s">
        <v>11</v>
      </c>
      <c r="X1257" s="22" t="s">
        <v>11</v>
      </c>
      <c r="Y1257" s="22">
        <v>0</v>
      </c>
      <c r="Z1257" s="22">
        <v>0</v>
      </c>
      <c r="AA1257" s="22" t="s">
        <v>11</v>
      </c>
      <c r="AB1257" s="22">
        <v>0</v>
      </c>
      <c r="AC1257" s="22" t="s">
        <v>11</v>
      </c>
      <c r="AD1257" s="22" t="e">
        <v>#N/A</v>
      </c>
      <c r="AE1257" s="22" t="e">
        <v>#N/A</v>
      </c>
      <c r="AF1257" s="22" t="e">
        <v>#N/A</v>
      </c>
      <c r="AG1257" s="22" t="e">
        <v>#N/A</v>
      </c>
    </row>
    <row r="1258" spans="1:33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2" t="s">
        <v>7762</v>
      </c>
      <c r="R1258" s="22" t="s">
        <v>7762</v>
      </c>
      <c r="S1258" s="22">
        <v>0</v>
      </c>
      <c r="T1258" s="22">
        <v>0</v>
      </c>
      <c r="U1258" s="22" t="s">
        <v>11</v>
      </c>
      <c r="V1258" s="22" t="s">
        <v>11</v>
      </c>
      <c r="W1258" s="22" t="s">
        <v>11</v>
      </c>
      <c r="X1258" s="22" t="s">
        <v>11</v>
      </c>
      <c r="Y1258" s="22">
        <v>0</v>
      </c>
      <c r="Z1258" s="22">
        <v>0</v>
      </c>
      <c r="AA1258" s="22" t="s">
        <v>11</v>
      </c>
      <c r="AB1258" s="22">
        <v>0</v>
      </c>
      <c r="AC1258" s="22" t="s">
        <v>11</v>
      </c>
      <c r="AD1258" s="22" t="e">
        <v>#N/A</v>
      </c>
      <c r="AE1258" s="22" t="e">
        <v>#N/A</v>
      </c>
      <c r="AF1258" s="22" t="e">
        <v>#N/A</v>
      </c>
      <c r="AG1258" s="22" t="e">
        <v>#N/A</v>
      </c>
    </row>
    <row r="1259" spans="1:33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2" t="s">
        <v>7762</v>
      </c>
      <c r="R1259" s="22" t="s">
        <v>7762</v>
      </c>
      <c r="S1259" s="22">
        <v>0</v>
      </c>
      <c r="T1259" s="22">
        <v>0</v>
      </c>
      <c r="U1259" s="22" t="s">
        <v>11</v>
      </c>
      <c r="V1259" s="22" t="s">
        <v>11</v>
      </c>
      <c r="W1259" s="22" t="s">
        <v>11</v>
      </c>
      <c r="X1259" s="22" t="s">
        <v>11</v>
      </c>
      <c r="Y1259" s="22">
        <v>0</v>
      </c>
      <c r="Z1259" s="22">
        <v>0</v>
      </c>
      <c r="AA1259" s="22" t="s">
        <v>11</v>
      </c>
      <c r="AB1259" s="22">
        <v>0</v>
      </c>
      <c r="AC1259" s="22" t="s">
        <v>11</v>
      </c>
      <c r="AD1259" s="22" t="e">
        <v>#N/A</v>
      </c>
      <c r="AE1259" s="22" t="e">
        <v>#N/A</v>
      </c>
      <c r="AF1259" s="22" t="e">
        <v>#N/A</v>
      </c>
      <c r="AG1259" s="22" t="e">
        <v>#N/A</v>
      </c>
    </row>
    <row r="1260" spans="1:33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2" t="s">
        <v>7762</v>
      </c>
      <c r="R1260" s="22" t="s">
        <v>7762</v>
      </c>
      <c r="S1260" s="22">
        <v>0</v>
      </c>
      <c r="T1260" s="22">
        <v>0</v>
      </c>
      <c r="U1260" s="22" t="s">
        <v>11</v>
      </c>
      <c r="V1260" s="22" t="s">
        <v>11</v>
      </c>
      <c r="W1260" s="22" t="s">
        <v>11</v>
      </c>
      <c r="X1260" s="22" t="s">
        <v>11</v>
      </c>
      <c r="Y1260" s="22">
        <v>0</v>
      </c>
      <c r="Z1260" s="22">
        <v>0</v>
      </c>
      <c r="AA1260" s="22" t="s">
        <v>11</v>
      </c>
      <c r="AB1260" s="22">
        <v>0</v>
      </c>
      <c r="AC1260" s="22" t="s">
        <v>11</v>
      </c>
      <c r="AD1260" s="22" t="e">
        <v>#N/A</v>
      </c>
      <c r="AE1260" s="22" t="e">
        <v>#N/A</v>
      </c>
      <c r="AF1260" s="22" t="e">
        <v>#N/A</v>
      </c>
      <c r="AG1260" s="22" t="e">
        <v>#N/A</v>
      </c>
    </row>
    <row r="1261" spans="1:33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2" t="s">
        <v>7762</v>
      </c>
      <c r="R1261" s="22" t="s">
        <v>7762</v>
      </c>
      <c r="S1261" s="22">
        <v>0</v>
      </c>
      <c r="T1261" s="22">
        <v>0</v>
      </c>
      <c r="U1261" s="22" t="s">
        <v>11</v>
      </c>
      <c r="V1261" s="22" t="s">
        <v>11</v>
      </c>
      <c r="W1261" s="22" t="s">
        <v>11</v>
      </c>
      <c r="X1261" s="22" t="s">
        <v>11</v>
      </c>
      <c r="Y1261" s="22">
        <v>0</v>
      </c>
      <c r="Z1261" s="22">
        <v>0</v>
      </c>
      <c r="AA1261" s="22" t="s">
        <v>11</v>
      </c>
      <c r="AB1261" s="22">
        <v>0</v>
      </c>
      <c r="AC1261" s="22" t="s">
        <v>11</v>
      </c>
      <c r="AD1261" s="22" t="e">
        <v>#N/A</v>
      </c>
      <c r="AE1261" s="22" t="e">
        <v>#N/A</v>
      </c>
      <c r="AF1261" s="22" t="e">
        <v>#N/A</v>
      </c>
      <c r="AG1261" s="22" t="e">
        <v>#N/A</v>
      </c>
    </row>
    <row r="1262" spans="1:33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2" t="s">
        <v>7762</v>
      </c>
      <c r="R1262" s="22" t="s">
        <v>7762</v>
      </c>
      <c r="S1262" s="22">
        <v>0</v>
      </c>
      <c r="T1262" s="22">
        <v>0</v>
      </c>
      <c r="U1262" s="22" t="s">
        <v>11</v>
      </c>
      <c r="V1262" s="22" t="s">
        <v>11</v>
      </c>
      <c r="W1262" s="22" t="s">
        <v>11</v>
      </c>
      <c r="X1262" s="22" t="s">
        <v>11</v>
      </c>
      <c r="Y1262" s="22">
        <v>0</v>
      </c>
      <c r="Z1262" s="22">
        <v>0</v>
      </c>
      <c r="AA1262" s="22" t="s">
        <v>11</v>
      </c>
      <c r="AB1262" s="22">
        <v>0</v>
      </c>
      <c r="AC1262" s="22" t="s">
        <v>11</v>
      </c>
      <c r="AD1262" s="22" t="e">
        <v>#N/A</v>
      </c>
      <c r="AE1262" s="22" t="e">
        <v>#N/A</v>
      </c>
      <c r="AF1262" s="22" t="e">
        <v>#N/A</v>
      </c>
      <c r="AG1262" s="22" t="e">
        <v>#N/A</v>
      </c>
    </row>
    <row r="1263" spans="1:33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2" t="s">
        <v>7762</v>
      </c>
      <c r="R1263" s="22" t="s">
        <v>7762</v>
      </c>
      <c r="S1263" s="22">
        <v>0</v>
      </c>
      <c r="T1263" s="22">
        <v>0</v>
      </c>
      <c r="U1263" s="22" t="s">
        <v>11</v>
      </c>
      <c r="V1263" s="22" t="s">
        <v>11</v>
      </c>
      <c r="W1263" s="22" t="s">
        <v>11</v>
      </c>
      <c r="X1263" s="22" t="s">
        <v>11</v>
      </c>
      <c r="Y1263" s="22">
        <v>0</v>
      </c>
      <c r="Z1263" s="22">
        <v>0</v>
      </c>
      <c r="AA1263" s="22" t="s">
        <v>11</v>
      </c>
      <c r="AB1263" s="22">
        <v>0</v>
      </c>
      <c r="AC1263" s="22" t="s">
        <v>11</v>
      </c>
      <c r="AD1263" s="22" t="e">
        <v>#N/A</v>
      </c>
      <c r="AE1263" s="22" t="e">
        <v>#N/A</v>
      </c>
      <c r="AF1263" s="22" t="e">
        <v>#N/A</v>
      </c>
      <c r="AG1263" s="22" t="e">
        <v>#N/A</v>
      </c>
    </row>
    <row r="1264" spans="1:33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2" t="s">
        <v>7762</v>
      </c>
      <c r="R1264" s="22" t="s">
        <v>7762</v>
      </c>
      <c r="S1264" s="22">
        <v>0</v>
      </c>
      <c r="T1264" s="22">
        <v>0</v>
      </c>
      <c r="U1264" s="22" t="s">
        <v>11</v>
      </c>
      <c r="V1264" s="22" t="s">
        <v>11</v>
      </c>
      <c r="W1264" s="22" t="s">
        <v>11</v>
      </c>
      <c r="X1264" s="22" t="s">
        <v>11</v>
      </c>
      <c r="Y1264" s="22">
        <v>0</v>
      </c>
      <c r="Z1264" s="22">
        <v>0</v>
      </c>
      <c r="AA1264" s="22" t="s">
        <v>11</v>
      </c>
      <c r="AB1264" s="22">
        <v>0</v>
      </c>
      <c r="AC1264" s="22" t="s">
        <v>11</v>
      </c>
      <c r="AD1264" s="22" t="e">
        <v>#N/A</v>
      </c>
      <c r="AE1264" s="22" t="e">
        <v>#N/A</v>
      </c>
      <c r="AF1264" s="22" t="e">
        <v>#N/A</v>
      </c>
      <c r="AG1264" s="22" t="e">
        <v>#N/A</v>
      </c>
    </row>
    <row r="1265" spans="1:33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2" t="s">
        <v>7762</v>
      </c>
      <c r="R1265" s="22" t="s">
        <v>7762</v>
      </c>
      <c r="S1265" s="22">
        <v>0</v>
      </c>
      <c r="T1265" s="22">
        <v>0</v>
      </c>
      <c r="U1265" s="22" t="s">
        <v>11</v>
      </c>
      <c r="V1265" s="22" t="s">
        <v>11</v>
      </c>
      <c r="W1265" s="22" t="s">
        <v>11</v>
      </c>
      <c r="X1265" s="22" t="s">
        <v>11</v>
      </c>
      <c r="Y1265" s="22">
        <v>0</v>
      </c>
      <c r="Z1265" s="22">
        <v>0</v>
      </c>
      <c r="AA1265" s="22" t="s">
        <v>11</v>
      </c>
      <c r="AB1265" s="22">
        <v>0</v>
      </c>
      <c r="AC1265" s="22" t="s">
        <v>11</v>
      </c>
      <c r="AD1265" s="22" t="e">
        <v>#N/A</v>
      </c>
      <c r="AE1265" s="22" t="e">
        <v>#N/A</v>
      </c>
      <c r="AF1265" s="22" t="e">
        <v>#N/A</v>
      </c>
      <c r="AG1265" s="22" t="e">
        <v>#N/A</v>
      </c>
    </row>
    <row r="1266" spans="1:33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2" t="s">
        <v>7762</v>
      </c>
      <c r="R1266" s="22" t="s">
        <v>7762</v>
      </c>
      <c r="S1266" s="22">
        <v>0</v>
      </c>
      <c r="T1266" s="22">
        <v>0</v>
      </c>
      <c r="U1266" s="22" t="s">
        <v>11</v>
      </c>
      <c r="V1266" s="22" t="s">
        <v>11</v>
      </c>
      <c r="W1266" s="22" t="s">
        <v>11</v>
      </c>
      <c r="X1266" s="22" t="s">
        <v>11</v>
      </c>
      <c r="Y1266" s="22">
        <v>0</v>
      </c>
      <c r="Z1266" s="22">
        <v>0</v>
      </c>
      <c r="AA1266" s="22" t="s">
        <v>11</v>
      </c>
      <c r="AB1266" s="22">
        <v>0</v>
      </c>
      <c r="AC1266" s="22" t="s">
        <v>11</v>
      </c>
      <c r="AD1266" s="22" t="e">
        <v>#N/A</v>
      </c>
      <c r="AE1266" s="22" t="e">
        <v>#N/A</v>
      </c>
      <c r="AF1266" s="22" t="e">
        <v>#N/A</v>
      </c>
      <c r="AG1266" s="22" t="e">
        <v>#N/A</v>
      </c>
    </row>
    <row r="1267" spans="1:33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2" t="s">
        <v>7762</v>
      </c>
      <c r="R1267" s="22" t="s">
        <v>7762</v>
      </c>
      <c r="S1267" s="22">
        <v>0</v>
      </c>
      <c r="T1267" s="22">
        <v>0</v>
      </c>
      <c r="U1267" s="22" t="s">
        <v>11</v>
      </c>
      <c r="V1267" s="22" t="s">
        <v>11</v>
      </c>
      <c r="W1267" s="22" t="s">
        <v>11</v>
      </c>
      <c r="X1267" s="22" t="s">
        <v>11</v>
      </c>
      <c r="Y1267" s="22">
        <v>0</v>
      </c>
      <c r="Z1267" s="22">
        <v>0</v>
      </c>
      <c r="AA1267" s="22" t="s">
        <v>11</v>
      </c>
      <c r="AB1267" s="22">
        <v>0</v>
      </c>
      <c r="AC1267" s="22" t="s">
        <v>11</v>
      </c>
      <c r="AD1267" s="22" t="e">
        <v>#N/A</v>
      </c>
      <c r="AE1267" s="22" t="e">
        <v>#N/A</v>
      </c>
      <c r="AF1267" s="22" t="e">
        <v>#N/A</v>
      </c>
      <c r="AG1267" s="22" t="e">
        <v>#N/A</v>
      </c>
    </row>
    <row r="1268" spans="1:33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2" t="s">
        <v>7762</v>
      </c>
      <c r="R1268" s="22" t="s">
        <v>7762</v>
      </c>
      <c r="S1268" s="22">
        <v>0</v>
      </c>
      <c r="T1268" s="22">
        <v>0</v>
      </c>
      <c r="U1268" s="22" t="s">
        <v>11</v>
      </c>
      <c r="V1268" s="22" t="s">
        <v>11</v>
      </c>
      <c r="W1268" s="22" t="s">
        <v>11</v>
      </c>
      <c r="X1268" s="22" t="s">
        <v>11</v>
      </c>
      <c r="Y1268" s="22">
        <v>0</v>
      </c>
      <c r="Z1268" s="22">
        <v>0</v>
      </c>
      <c r="AA1268" s="22" t="s">
        <v>11</v>
      </c>
      <c r="AB1268" s="22">
        <v>0</v>
      </c>
      <c r="AC1268" s="22" t="s">
        <v>11</v>
      </c>
      <c r="AD1268" s="22" t="e">
        <v>#N/A</v>
      </c>
      <c r="AE1268" s="22" t="e">
        <v>#N/A</v>
      </c>
      <c r="AF1268" s="22" t="e">
        <v>#N/A</v>
      </c>
      <c r="AG1268" s="22" t="e">
        <v>#N/A</v>
      </c>
    </row>
    <row r="1269" spans="1:33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2" t="s">
        <v>7762</v>
      </c>
      <c r="R1269" s="22" t="s">
        <v>7762</v>
      </c>
      <c r="S1269" s="22">
        <v>0</v>
      </c>
      <c r="T1269" s="22">
        <v>0</v>
      </c>
      <c r="U1269" s="22" t="s">
        <v>11</v>
      </c>
      <c r="V1269" s="22" t="s">
        <v>11</v>
      </c>
      <c r="W1269" s="22" t="s">
        <v>11</v>
      </c>
      <c r="X1269" s="22" t="s">
        <v>11</v>
      </c>
      <c r="Y1269" s="22">
        <v>0</v>
      </c>
      <c r="Z1269" s="22">
        <v>0</v>
      </c>
      <c r="AA1269" s="22" t="s">
        <v>11</v>
      </c>
      <c r="AB1269" s="22">
        <v>0</v>
      </c>
      <c r="AC1269" s="22" t="s">
        <v>11</v>
      </c>
      <c r="AD1269" s="22" t="e">
        <v>#N/A</v>
      </c>
      <c r="AE1269" s="22" t="e">
        <v>#N/A</v>
      </c>
      <c r="AF1269" s="22" t="e">
        <v>#N/A</v>
      </c>
      <c r="AG1269" s="22" t="e">
        <v>#N/A</v>
      </c>
    </row>
    <row r="1270" spans="1:33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2" t="s">
        <v>7762</v>
      </c>
      <c r="R1270" s="22" t="s">
        <v>7762</v>
      </c>
      <c r="S1270" s="22">
        <v>0</v>
      </c>
      <c r="T1270" s="22">
        <v>0</v>
      </c>
      <c r="U1270" s="22" t="s">
        <v>11</v>
      </c>
      <c r="V1270" s="22" t="s">
        <v>11</v>
      </c>
      <c r="W1270" s="22" t="s">
        <v>11</v>
      </c>
      <c r="X1270" s="22" t="s">
        <v>11</v>
      </c>
      <c r="Y1270" s="22">
        <v>0</v>
      </c>
      <c r="Z1270" s="22">
        <v>0</v>
      </c>
      <c r="AA1270" s="22" t="s">
        <v>11</v>
      </c>
      <c r="AB1270" s="22">
        <v>0</v>
      </c>
      <c r="AC1270" s="22" t="s">
        <v>11</v>
      </c>
      <c r="AD1270" s="22" t="e">
        <v>#N/A</v>
      </c>
      <c r="AE1270" s="22" t="e">
        <v>#N/A</v>
      </c>
      <c r="AF1270" s="22" t="e">
        <v>#N/A</v>
      </c>
      <c r="AG1270" s="22" t="e">
        <v>#N/A</v>
      </c>
    </row>
    <row r="1271" spans="1:33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2" t="s">
        <v>7762</v>
      </c>
      <c r="R1271" s="22" t="s">
        <v>7762</v>
      </c>
      <c r="S1271" s="22">
        <v>0</v>
      </c>
      <c r="T1271" s="22">
        <v>0</v>
      </c>
      <c r="U1271" s="22" t="s">
        <v>11</v>
      </c>
      <c r="V1271" s="22" t="s">
        <v>11</v>
      </c>
      <c r="W1271" s="22" t="s">
        <v>11</v>
      </c>
      <c r="X1271" s="22" t="s">
        <v>11</v>
      </c>
      <c r="Y1271" s="22">
        <v>0</v>
      </c>
      <c r="Z1271" s="22">
        <v>0</v>
      </c>
      <c r="AA1271" s="22" t="s">
        <v>11</v>
      </c>
      <c r="AB1271" s="22">
        <v>0</v>
      </c>
      <c r="AC1271" s="22" t="s">
        <v>11</v>
      </c>
      <c r="AD1271" s="22" t="e">
        <v>#N/A</v>
      </c>
      <c r="AE1271" s="22" t="e">
        <v>#N/A</v>
      </c>
      <c r="AF1271" s="22" t="e">
        <v>#N/A</v>
      </c>
      <c r="AG1271" s="22" t="e">
        <v>#N/A</v>
      </c>
    </row>
    <row r="1272" spans="1:33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2" t="s">
        <v>7762</v>
      </c>
      <c r="R1272" s="22" t="s">
        <v>7762</v>
      </c>
      <c r="S1272" s="22">
        <v>0</v>
      </c>
      <c r="T1272" s="22">
        <v>0</v>
      </c>
      <c r="U1272" s="22" t="s">
        <v>11</v>
      </c>
      <c r="V1272" s="22" t="s">
        <v>11</v>
      </c>
      <c r="W1272" s="22" t="s">
        <v>11</v>
      </c>
      <c r="X1272" s="22" t="s">
        <v>11</v>
      </c>
      <c r="Y1272" s="22">
        <v>0</v>
      </c>
      <c r="Z1272" s="22">
        <v>0</v>
      </c>
      <c r="AA1272" s="22" t="s">
        <v>11</v>
      </c>
      <c r="AB1272" s="22">
        <v>0</v>
      </c>
      <c r="AC1272" s="22" t="s">
        <v>11</v>
      </c>
      <c r="AD1272" s="22" t="e">
        <v>#N/A</v>
      </c>
      <c r="AE1272" s="22" t="e">
        <v>#N/A</v>
      </c>
      <c r="AF1272" s="22" t="e">
        <v>#N/A</v>
      </c>
      <c r="AG1272" s="22" t="e">
        <v>#N/A</v>
      </c>
    </row>
    <row r="1273" spans="1:33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2" t="s">
        <v>7762</v>
      </c>
      <c r="R1273" s="22" t="s">
        <v>7762</v>
      </c>
      <c r="S1273" s="22">
        <v>0</v>
      </c>
      <c r="T1273" s="22">
        <v>0</v>
      </c>
      <c r="U1273" s="22" t="s">
        <v>11</v>
      </c>
      <c r="V1273" s="22" t="s">
        <v>11</v>
      </c>
      <c r="W1273" s="22" t="s">
        <v>11</v>
      </c>
      <c r="X1273" s="22" t="s">
        <v>11</v>
      </c>
      <c r="Y1273" s="22">
        <v>0</v>
      </c>
      <c r="Z1273" s="22">
        <v>0</v>
      </c>
      <c r="AA1273" s="22" t="s">
        <v>11</v>
      </c>
      <c r="AB1273" s="22">
        <v>0</v>
      </c>
      <c r="AC1273" s="22" t="s">
        <v>11</v>
      </c>
      <c r="AD1273" s="22" t="e">
        <v>#N/A</v>
      </c>
      <c r="AE1273" s="22" t="e">
        <v>#N/A</v>
      </c>
      <c r="AF1273" s="22" t="e">
        <v>#N/A</v>
      </c>
      <c r="AG1273" s="22" t="e">
        <v>#N/A</v>
      </c>
    </row>
    <row r="1274" spans="1:33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2" t="s">
        <v>7762</v>
      </c>
      <c r="R1274" s="22" t="s">
        <v>7762</v>
      </c>
      <c r="S1274" s="22">
        <v>0</v>
      </c>
      <c r="T1274" s="22">
        <v>0</v>
      </c>
      <c r="U1274" s="22" t="s">
        <v>11</v>
      </c>
      <c r="V1274" s="22" t="s">
        <v>11</v>
      </c>
      <c r="W1274" s="22" t="s">
        <v>11</v>
      </c>
      <c r="X1274" s="22" t="s">
        <v>11</v>
      </c>
      <c r="Y1274" s="22">
        <v>0</v>
      </c>
      <c r="Z1274" s="22">
        <v>0</v>
      </c>
      <c r="AA1274" s="22" t="s">
        <v>11</v>
      </c>
      <c r="AB1274" s="22">
        <v>0</v>
      </c>
      <c r="AC1274" s="22" t="s">
        <v>11</v>
      </c>
      <c r="AD1274" s="22" t="e">
        <v>#N/A</v>
      </c>
      <c r="AE1274" s="22" t="e">
        <v>#N/A</v>
      </c>
      <c r="AF1274" s="22" t="e">
        <v>#N/A</v>
      </c>
      <c r="AG1274" s="22" t="e">
        <v>#N/A</v>
      </c>
    </row>
    <row r="1275" spans="1:33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2" t="s">
        <v>7762</v>
      </c>
      <c r="R1275" s="22" t="s">
        <v>7762</v>
      </c>
      <c r="S1275" s="22">
        <v>0</v>
      </c>
      <c r="T1275" s="22">
        <v>0</v>
      </c>
      <c r="U1275" s="22" t="s">
        <v>11</v>
      </c>
      <c r="V1275" s="22" t="s">
        <v>11</v>
      </c>
      <c r="W1275" s="22" t="s">
        <v>11</v>
      </c>
      <c r="X1275" s="22" t="s">
        <v>11</v>
      </c>
      <c r="Y1275" s="22">
        <v>0</v>
      </c>
      <c r="Z1275" s="22">
        <v>0</v>
      </c>
      <c r="AA1275" s="22" t="s">
        <v>11</v>
      </c>
      <c r="AB1275" s="22">
        <v>0</v>
      </c>
      <c r="AC1275" s="22" t="s">
        <v>11</v>
      </c>
      <c r="AD1275" s="22" t="e">
        <v>#N/A</v>
      </c>
      <c r="AE1275" s="22" t="e">
        <v>#N/A</v>
      </c>
      <c r="AF1275" s="22" t="e">
        <v>#N/A</v>
      </c>
      <c r="AG1275" s="22" t="e">
        <v>#N/A</v>
      </c>
    </row>
    <row r="1276" spans="1:33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2" t="s">
        <v>7762</v>
      </c>
      <c r="R1276" s="22" t="s">
        <v>7762</v>
      </c>
      <c r="S1276" s="22">
        <v>0</v>
      </c>
      <c r="T1276" s="22">
        <v>0</v>
      </c>
      <c r="U1276" s="22" t="s">
        <v>11</v>
      </c>
      <c r="V1276" s="22" t="s">
        <v>11</v>
      </c>
      <c r="W1276" s="22" t="s">
        <v>11</v>
      </c>
      <c r="X1276" s="22" t="s">
        <v>11</v>
      </c>
      <c r="Y1276" s="22">
        <v>0</v>
      </c>
      <c r="Z1276" s="22">
        <v>0</v>
      </c>
      <c r="AA1276" s="22" t="s">
        <v>11</v>
      </c>
      <c r="AB1276" s="22">
        <v>0</v>
      </c>
      <c r="AC1276" s="22" t="s">
        <v>11</v>
      </c>
      <c r="AD1276" s="22" t="e">
        <v>#N/A</v>
      </c>
      <c r="AE1276" s="22" t="e">
        <v>#N/A</v>
      </c>
      <c r="AF1276" s="22" t="e">
        <v>#N/A</v>
      </c>
      <c r="AG1276" s="22" t="e">
        <v>#N/A</v>
      </c>
    </row>
    <row r="1277" spans="1:33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2" t="s">
        <v>7762</v>
      </c>
      <c r="R1277" s="22" t="s">
        <v>7762</v>
      </c>
      <c r="S1277" s="22">
        <v>0</v>
      </c>
      <c r="T1277" s="22">
        <v>0</v>
      </c>
      <c r="U1277" s="22" t="s">
        <v>11</v>
      </c>
      <c r="V1277" s="22" t="s">
        <v>11</v>
      </c>
      <c r="W1277" s="22" t="s">
        <v>11</v>
      </c>
      <c r="X1277" s="22" t="s">
        <v>11</v>
      </c>
      <c r="Y1277" s="22">
        <v>0</v>
      </c>
      <c r="Z1277" s="22">
        <v>0</v>
      </c>
      <c r="AA1277" s="22" t="s">
        <v>11</v>
      </c>
      <c r="AB1277" s="22">
        <v>0</v>
      </c>
      <c r="AC1277" s="22" t="s">
        <v>11</v>
      </c>
      <c r="AD1277" s="22" t="e">
        <v>#N/A</v>
      </c>
      <c r="AE1277" s="22" t="e">
        <v>#N/A</v>
      </c>
      <c r="AF1277" s="22" t="e">
        <v>#N/A</v>
      </c>
      <c r="AG1277" s="22" t="e">
        <v>#N/A</v>
      </c>
    </row>
    <row r="1278" spans="1:33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2" t="s">
        <v>7762</v>
      </c>
      <c r="R1278" s="22" t="s">
        <v>7762</v>
      </c>
      <c r="S1278" s="22">
        <v>0</v>
      </c>
      <c r="T1278" s="22">
        <v>0</v>
      </c>
      <c r="U1278" s="22" t="s">
        <v>11</v>
      </c>
      <c r="V1278" s="22" t="s">
        <v>11</v>
      </c>
      <c r="W1278" s="22" t="s">
        <v>11</v>
      </c>
      <c r="X1278" s="22" t="s">
        <v>11</v>
      </c>
      <c r="Y1278" s="22">
        <v>0</v>
      </c>
      <c r="Z1278" s="22">
        <v>0</v>
      </c>
      <c r="AA1278" s="22" t="s">
        <v>11</v>
      </c>
      <c r="AB1278" s="22">
        <v>0</v>
      </c>
      <c r="AC1278" s="22" t="s">
        <v>11</v>
      </c>
      <c r="AD1278" s="22" t="e">
        <v>#N/A</v>
      </c>
      <c r="AE1278" s="22" t="e">
        <v>#N/A</v>
      </c>
      <c r="AF1278" s="22" t="e">
        <v>#N/A</v>
      </c>
      <c r="AG1278" s="22" t="e">
        <v>#N/A</v>
      </c>
    </row>
    <row r="1279" spans="1:33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2" t="s">
        <v>7762</v>
      </c>
      <c r="R1279" s="22" t="s">
        <v>7762</v>
      </c>
      <c r="S1279" s="22">
        <v>0</v>
      </c>
      <c r="T1279" s="22">
        <v>0</v>
      </c>
      <c r="U1279" s="22" t="s">
        <v>11</v>
      </c>
      <c r="V1279" s="22" t="s">
        <v>11</v>
      </c>
      <c r="W1279" s="22" t="s">
        <v>11</v>
      </c>
      <c r="X1279" s="22" t="s">
        <v>11</v>
      </c>
      <c r="Y1279" s="22">
        <v>0</v>
      </c>
      <c r="Z1279" s="22">
        <v>0</v>
      </c>
      <c r="AA1279" s="22" t="s">
        <v>11</v>
      </c>
      <c r="AB1279" s="22">
        <v>0</v>
      </c>
      <c r="AC1279" s="22" t="s">
        <v>11</v>
      </c>
      <c r="AD1279" s="22" t="e">
        <v>#N/A</v>
      </c>
      <c r="AE1279" s="22" t="e">
        <v>#N/A</v>
      </c>
      <c r="AF1279" s="22" t="e">
        <v>#N/A</v>
      </c>
      <c r="AG1279" s="22" t="e">
        <v>#N/A</v>
      </c>
    </row>
    <row r="1280" spans="1:33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2" t="s">
        <v>7762</v>
      </c>
      <c r="R1280" s="22" t="s">
        <v>7762</v>
      </c>
      <c r="S1280" s="22">
        <v>0</v>
      </c>
      <c r="T1280" s="22">
        <v>0</v>
      </c>
      <c r="U1280" s="22" t="s">
        <v>11</v>
      </c>
      <c r="V1280" s="22" t="s">
        <v>11</v>
      </c>
      <c r="W1280" s="22" t="s">
        <v>11</v>
      </c>
      <c r="X1280" s="22" t="s">
        <v>11</v>
      </c>
      <c r="Y1280" s="22">
        <v>0</v>
      </c>
      <c r="Z1280" s="22">
        <v>0</v>
      </c>
      <c r="AA1280" s="22" t="s">
        <v>11</v>
      </c>
      <c r="AB1280" s="22">
        <v>0</v>
      </c>
      <c r="AC1280" s="22" t="s">
        <v>11</v>
      </c>
      <c r="AD1280" s="22" t="e">
        <v>#N/A</v>
      </c>
      <c r="AE1280" s="22" t="e">
        <v>#N/A</v>
      </c>
      <c r="AF1280" s="22" t="e">
        <v>#N/A</v>
      </c>
      <c r="AG1280" s="22" t="e">
        <v>#N/A</v>
      </c>
    </row>
    <row r="1281" spans="1:33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2" t="s">
        <v>7762</v>
      </c>
      <c r="R1281" s="22" t="s">
        <v>7762</v>
      </c>
      <c r="S1281" s="22">
        <v>0</v>
      </c>
      <c r="T1281" s="22">
        <v>0</v>
      </c>
      <c r="U1281" s="22" t="s">
        <v>11</v>
      </c>
      <c r="V1281" s="22" t="s">
        <v>11</v>
      </c>
      <c r="W1281" s="22" t="s">
        <v>11</v>
      </c>
      <c r="X1281" s="22" t="s">
        <v>11</v>
      </c>
      <c r="Y1281" s="22">
        <v>0</v>
      </c>
      <c r="Z1281" s="22">
        <v>0</v>
      </c>
      <c r="AA1281" s="22" t="s">
        <v>11</v>
      </c>
      <c r="AB1281" s="22">
        <v>0</v>
      </c>
      <c r="AC1281" s="22" t="s">
        <v>11</v>
      </c>
      <c r="AD1281" s="22" t="e">
        <v>#N/A</v>
      </c>
      <c r="AE1281" s="22" t="e">
        <v>#N/A</v>
      </c>
      <c r="AF1281" s="22" t="e">
        <v>#N/A</v>
      </c>
      <c r="AG1281" s="22" t="e">
        <v>#N/A</v>
      </c>
    </row>
    <row r="1282" spans="1:33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2" t="s">
        <v>7762</v>
      </c>
      <c r="R1282" s="22" t="s">
        <v>7762</v>
      </c>
      <c r="S1282" s="22">
        <v>0</v>
      </c>
      <c r="T1282" s="22">
        <v>0</v>
      </c>
      <c r="U1282" s="22" t="s">
        <v>11</v>
      </c>
      <c r="V1282" s="22" t="s">
        <v>11</v>
      </c>
      <c r="W1282" s="22" t="s">
        <v>11</v>
      </c>
      <c r="X1282" s="22" t="s">
        <v>11</v>
      </c>
      <c r="Y1282" s="22">
        <v>0</v>
      </c>
      <c r="Z1282" s="22">
        <v>0</v>
      </c>
      <c r="AA1282" s="22" t="s">
        <v>11</v>
      </c>
      <c r="AB1282" s="22">
        <v>0</v>
      </c>
      <c r="AC1282" s="22" t="s">
        <v>11</v>
      </c>
      <c r="AD1282" s="22" t="e">
        <v>#N/A</v>
      </c>
      <c r="AE1282" s="22" t="e">
        <v>#N/A</v>
      </c>
      <c r="AF1282" s="22" t="e">
        <v>#N/A</v>
      </c>
      <c r="AG1282" s="22" t="e">
        <v>#N/A</v>
      </c>
    </row>
    <row r="1283" spans="1:33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2" t="s">
        <v>7762</v>
      </c>
      <c r="R1283" s="22" t="s">
        <v>7762</v>
      </c>
      <c r="S1283" s="22">
        <v>0</v>
      </c>
      <c r="T1283" s="22">
        <v>0</v>
      </c>
      <c r="U1283" s="22" t="s">
        <v>11</v>
      </c>
      <c r="V1283" s="22" t="s">
        <v>11</v>
      </c>
      <c r="W1283" s="22" t="s">
        <v>11</v>
      </c>
      <c r="X1283" s="22" t="s">
        <v>11</v>
      </c>
      <c r="Y1283" s="22">
        <v>0</v>
      </c>
      <c r="Z1283" s="22">
        <v>0</v>
      </c>
      <c r="AA1283" s="22" t="s">
        <v>11</v>
      </c>
      <c r="AB1283" s="22">
        <v>0</v>
      </c>
      <c r="AC1283" s="22" t="s">
        <v>11</v>
      </c>
      <c r="AD1283" s="22" t="e">
        <v>#N/A</v>
      </c>
      <c r="AE1283" s="22" t="e">
        <v>#N/A</v>
      </c>
      <c r="AF1283" s="22" t="e">
        <v>#N/A</v>
      </c>
      <c r="AG1283" s="22" t="e">
        <v>#N/A</v>
      </c>
    </row>
    <row r="1284" spans="1:33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2" t="s">
        <v>7762</v>
      </c>
      <c r="R1284" s="22" t="s">
        <v>7762</v>
      </c>
      <c r="S1284" s="22">
        <v>0</v>
      </c>
      <c r="T1284" s="22">
        <v>0</v>
      </c>
      <c r="U1284" s="22" t="s">
        <v>11</v>
      </c>
      <c r="V1284" s="22" t="s">
        <v>11</v>
      </c>
      <c r="W1284" s="22" t="s">
        <v>11</v>
      </c>
      <c r="X1284" s="22" t="s">
        <v>11</v>
      </c>
      <c r="Y1284" s="22">
        <v>0</v>
      </c>
      <c r="Z1284" s="22">
        <v>0</v>
      </c>
      <c r="AA1284" s="22" t="s">
        <v>11</v>
      </c>
      <c r="AB1284" s="22">
        <v>0</v>
      </c>
      <c r="AC1284" s="22" t="s">
        <v>11</v>
      </c>
      <c r="AD1284" s="22" t="e">
        <v>#N/A</v>
      </c>
      <c r="AE1284" s="22" t="e">
        <v>#N/A</v>
      </c>
      <c r="AF1284" s="22" t="e">
        <v>#N/A</v>
      </c>
      <c r="AG1284" s="22" t="e">
        <v>#N/A</v>
      </c>
    </row>
    <row r="1285" spans="1:33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2" t="s">
        <v>7762</v>
      </c>
      <c r="R1285" s="22" t="s">
        <v>7762</v>
      </c>
      <c r="S1285" s="22">
        <v>0</v>
      </c>
      <c r="T1285" s="22">
        <v>0</v>
      </c>
      <c r="U1285" s="22" t="s">
        <v>11</v>
      </c>
      <c r="V1285" s="22" t="s">
        <v>11</v>
      </c>
      <c r="W1285" s="22" t="s">
        <v>11</v>
      </c>
      <c r="X1285" s="22" t="s">
        <v>11</v>
      </c>
      <c r="Y1285" s="22">
        <v>0</v>
      </c>
      <c r="Z1285" s="22">
        <v>0</v>
      </c>
      <c r="AA1285" s="22" t="s">
        <v>11</v>
      </c>
      <c r="AB1285" s="22">
        <v>0</v>
      </c>
      <c r="AC1285" s="22" t="s">
        <v>11</v>
      </c>
      <c r="AD1285" s="22" t="e">
        <v>#N/A</v>
      </c>
      <c r="AE1285" s="22" t="e">
        <v>#N/A</v>
      </c>
      <c r="AF1285" s="22" t="e">
        <v>#N/A</v>
      </c>
      <c r="AG1285" s="22" t="e">
        <v>#N/A</v>
      </c>
    </row>
    <row r="1286" spans="1:33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2" t="s">
        <v>7762</v>
      </c>
      <c r="R1286" s="22" t="s">
        <v>7762</v>
      </c>
      <c r="S1286" s="22">
        <v>0</v>
      </c>
      <c r="T1286" s="22">
        <v>0</v>
      </c>
      <c r="U1286" s="22" t="s">
        <v>11</v>
      </c>
      <c r="V1286" s="22" t="s">
        <v>11</v>
      </c>
      <c r="W1286" s="22" t="s">
        <v>11</v>
      </c>
      <c r="X1286" s="22" t="s">
        <v>11</v>
      </c>
      <c r="Y1286" s="22">
        <v>0</v>
      </c>
      <c r="Z1286" s="22">
        <v>0</v>
      </c>
      <c r="AA1286" s="22" t="s">
        <v>11</v>
      </c>
      <c r="AB1286" s="22">
        <v>0</v>
      </c>
      <c r="AC1286" s="22" t="s">
        <v>11</v>
      </c>
      <c r="AD1286" s="22" t="e">
        <v>#N/A</v>
      </c>
      <c r="AE1286" s="22" t="e">
        <v>#N/A</v>
      </c>
      <c r="AF1286" s="22" t="e">
        <v>#N/A</v>
      </c>
      <c r="AG1286" s="22" t="e">
        <v>#N/A</v>
      </c>
    </row>
    <row r="1287" spans="1:33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2" t="s">
        <v>7762</v>
      </c>
      <c r="R1287" s="22" t="s">
        <v>7762</v>
      </c>
      <c r="S1287" s="22">
        <v>0</v>
      </c>
      <c r="T1287" s="22">
        <v>0</v>
      </c>
      <c r="U1287" s="22" t="s">
        <v>11</v>
      </c>
      <c r="V1287" s="22" t="s">
        <v>11</v>
      </c>
      <c r="W1287" s="22" t="s">
        <v>11</v>
      </c>
      <c r="X1287" s="22" t="s">
        <v>11</v>
      </c>
      <c r="Y1287" s="22">
        <v>0</v>
      </c>
      <c r="Z1287" s="22">
        <v>0</v>
      </c>
      <c r="AA1287" s="22" t="s">
        <v>11</v>
      </c>
      <c r="AB1287" s="22">
        <v>0</v>
      </c>
      <c r="AC1287" s="22" t="s">
        <v>11</v>
      </c>
      <c r="AD1287" s="22" t="e">
        <v>#N/A</v>
      </c>
      <c r="AE1287" s="22" t="e">
        <v>#N/A</v>
      </c>
      <c r="AF1287" s="22" t="e">
        <v>#N/A</v>
      </c>
      <c r="AG1287" s="22" t="e">
        <v>#N/A</v>
      </c>
    </row>
    <row r="1288" spans="1:33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2" t="s">
        <v>7762</v>
      </c>
      <c r="R1288" s="22" t="s">
        <v>7762</v>
      </c>
      <c r="S1288" s="22">
        <v>0</v>
      </c>
      <c r="T1288" s="22">
        <v>0</v>
      </c>
      <c r="U1288" s="22" t="s">
        <v>11</v>
      </c>
      <c r="V1288" s="22" t="s">
        <v>11</v>
      </c>
      <c r="W1288" s="22" t="s">
        <v>11</v>
      </c>
      <c r="X1288" s="22" t="s">
        <v>11</v>
      </c>
      <c r="Y1288" s="22">
        <v>0</v>
      </c>
      <c r="Z1288" s="22">
        <v>0</v>
      </c>
      <c r="AA1288" s="22" t="s">
        <v>11</v>
      </c>
      <c r="AB1288" s="22">
        <v>0</v>
      </c>
      <c r="AC1288" s="22" t="s">
        <v>11</v>
      </c>
      <c r="AD1288" s="22" t="e">
        <v>#N/A</v>
      </c>
      <c r="AE1288" s="22" t="e">
        <v>#N/A</v>
      </c>
      <c r="AF1288" s="22" t="e">
        <v>#N/A</v>
      </c>
      <c r="AG1288" s="22" t="e">
        <v>#N/A</v>
      </c>
    </row>
    <row r="1289" spans="1:33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2" t="s">
        <v>7762</v>
      </c>
      <c r="R1289" s="22" t="s">
        <v>7762</v>
      </c>
      <c r="S1289" s="22">
        <v>0</v>
      </c>
      <c r="T1289" s="22">
        <v>0</v>
      </c>
      <c r="U1289" s="22" t="s">
        <v>11</v>
      </c>
      <c r="V1289" s="22" t="s">
        <v>11</v>
      </c>
      <c r="W1289" s="22" t="s">
        <v>11</v>
      </c>
      <c r="X1289" s="22" t="s">
        <v>11</v>
      </c>
      <c r="Y1289" s="22">
        <v>0</v>
      </c>
      <c r="Z1289" s="22">
        <v>0</v>
      </c>
      <c r="AA1289" s="22" t="s">
        <v>11</v>
      </c>
      <c r="AB1289" s="22">
        <v>0</v>
      </c>
      <c r="AC1289" s="22" t="s">
        <v>11</v>
      </c>
      <c r="AD1289" s="22" t="e">
        <v>#N/A</v>
      </c>
      <c r="AE1289" s="22" t="e">
        <v>#N/A</v>
      </c>
      <c r="AF1289" s="22" t="e">
        <v>#N/A</v>
      </c>
      <c r="AG1289" s="22" t="e">
        <v>#N/A</v>
      </c>
    </row>
    <row r="1290" spans="1:33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2" t="s">
        <v>7762</v>
      </c>
      <c r="R1290" s="22" t="s">
        <v>7762</v>
      </c>
      <c r="S1290" s="22">
        <v>0</v>
      </c>
      <c r="T1290" s="22">
        <v>0</v>
      </c>
      <c r="U1290" s="22" t="s">
        <v>11</v>
      </c>
      <c r="V1290" s="22" t="s">
        <v>11</v>
      </c>
      <c r="W1290" s="22" t="s">
        <v>11</v>
      </c>
      <c r="X1290" s="22" t="s">
        <v>11</v>
      </c>
      <c r="Y1290" s="22">
        <v>0</v>
      </c>
      <c r="Z1290" s="22">
        <v>0</v>
      </c>
      <c r="AA1290" s="22" t="s">
        <v>11</v>
      </c>
      <c r="AB1290" s="22">
        <v>0</v>
      </c>
      <c r="AC1290" s="22" t="s">
        <v>11</v>
      </c>
      <c r="AD1290" s="22" t="e">
        <v>#N/A</v>
      </c>
      <c r="AE1290" s="22" t="e">
        <v>#N/A</v>
      </c>
      <c r="AF1290" s="22" t="e">
        <v>#N/A</v>
      </c>
      <c r="AG1290" s="22" t="e">
        <v>#N/A</v>
      </c>
    </row>
    <row r="1291" spans="1:33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2" t="s">
        <v>7762</v>
      </c>
      <c r="R1291" s="22" t="s">
        <v>7762</v>
      </c>
      <c r="S1291" s="22">
        <v>0</v>
      </c>
      <c r="T1291" s="22">
        <v>0</v>
      </c>
      <c r="U1291" s="22" t="s">
        <v>11</v>
      </c>
      <c r="V1291" s="22" t="s">
        <v>11</v>
      </c>
      <c r="W1291" s="22" t="s">
        <v>11</v>
      </c>
      <c r="X1291" s="22" t="s">
        <v>11</v>
      </c>
      <c r="Y1291" s="22">
        <v>0</v>
      </c>
      <c r="Z1291" s="22">
        <v>0</v>
      </c>
      <c r="AA1291" s="22" t="s">
        <v>11</v>
      </c>
      <c r="AB1291" s="22">
        <v>0</v>
      </c>
      <c r="AC1291" s="22" t="s">
        <v>11</v>
      </c>
      <c r="AD1291" s="22" t="e">
        <v>#N/A</v>
      </c>
      <c r="AE1291" s="22" t="e">
        <v>#N/A</v>
      </c>
      <c r="AF1291" s="22" t="e">
        <v>#N/A</v>
      </c>
      <c r="AG1291" s="22" t="e">
        <v>#N/A</v>
      </c>
    </row>
    <row r="1292" spans="1:33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2" t="s">
        <v>7762</v>
      </c>
      <c r="R1292" s="22" t="s">
        <v>7762</v>
      </c>
      <c r="S1292" s="22">
        <v>0</v>
      </c>
      <c r="T1292" s="22">
        <v>0</v>
      </c>
      <c r="U1292" s="22" t="s">
        <v>11</v>
      </c>
      <c r="V1292" s="22" t="s">
        <v>11</v>
      </c>
      <c r="W1292" s="22" t="s">
        <v>11</v>
      </c>
      <c r="X1292" s="22" t="s">
        <v>11</v>
      </c>
      <c r="Y1292" s="22">
        <v>0</v>
      </c>
      <c r="Z1292" s="22">
        <v>0</v>
      </c>
      <c r="AA1292" s="22" t="s">
        <v>11</v>
      </c>
      <c r="AB1292" s="22">
        <v>0</v>
      </c>
      <c r="AC1292" s="22" t="s">
        <v>11</v>
      </c>
      <c r="AD1292" s="22" t="e">
        <v>#N/A</v>
      </c>
      <c r="AE1292" s="22" t="e">
        <v>#N/A</v>
      </c>
      <c r="AF1292" s="22" t="e">
        <v>#N/A</v>
      </c>
      <c r="AG1292" s="22" t="e">
        <v>#N/A</v>
      </c>
    </row>
    <row r="1293" spans="1:33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2" t="s">
        <v>7762</v>
      </c>
      <c r="R1293" s="22" t="s">
        <v>7762</v>
      </c>
      <c r="S1293" s="22">
        <v>0</v>
      </c>
      <c r="T1293" s="22">
        <v>0</v>
      </c>
      <c r="U1293" s="22" t="s">
        <v>11</v>
      </c>
      <c r="V1293" s="22" t="s">
        <v>11</v>
      </c>
      <c r="W1293" s="22" t="s">
        <v>11</v>
      </c>
      <c r="X1293" s="22" t="s">
        <v>11</v>
      </c>
      <c r="Y1293" s="22">
        <v>0</v>
      </c>
      <c r="Z1293" s="22">
        <v>0</v>
      </c>
      <c r="AA1293" s="22" t="s">
        <v>11</v>
      </c>
      <c r="AB1293" s="22">
        <v>0</v>
      </c>
      <c r="AC1293" s="22" t="s">
        <v>11</v>
      </c>
      <c r="AD1293" s="22" t="e">
        <v>#N/A</v>
      </c>
      <c r="AE1293" s="22" t="e">
        <v>#N/A</v>
      </c>
      <c r="AF1293" s="22" t="e">
        <v>#N/A</v>
      </c>
      <c r="AG1293" s="22" t="e">
        <v>#N/A</v>
      </c>
    </row>
    <row r="1294" spans="1:33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2" t="s">
        <v>7762</v>
      </c>
      <c r="R1294" s="22" t="s">
        <v>7762</v>
      </c>
      <c r="S1294" s="22">
        <v>0</v>
      </c>
      <c r="T1294" s="22">
        <v>0</v>
      </c>
      <c r="U1294" s="22" t="s">
        <v>11</v>
      </c>
      <c r="V1294" s="22" t="s">
        <v>11</v>
      </c>
      <c r="W1294" s="22" t="s">
        <v>11</v>
      </c>
      <c r="X1294" s="22" t="s">
        <v>11</v>
      </c>
      <c r="Y1294" s="22">
        <v>0</v>
      </c>
      <c r="Z1294" s="22">
        <v>0</v>
      </c>
      <c r="AA1294" s="22" t="s">
        <v>11</v>
      </c>
      <c r="AB1294" s="22">
        <v>0</v>
      </c>
      <c r="AC1294" s="22" t="s">
        <v>11</v>
      </c>
      <c r="AD1294" s="22" t="e">
        <v>#N/A</v>
      </c>
      <c r="AE1294" s="22" t="e">
        <v>#N/A</v>
      </c>
      <c r="AF1294" s="22" t="e">
        <v>#N/A</v>
      </c>
      <c r="AG1294" s="22" t="e">
        <v>#N/A</v>
      </c>
    </row>
    <row r="1295" spans="1:33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2" t="s">
        <v>7762</v>
      </c>
      <c r="R1295" s="22" t="s">
        <v>7762</v>
      </c>
      <c r="S1295" s="22">
        <v>0</v>
      </c>
      <c r="T1295" s="22">
        <v>0</v>
      </c>
      <c r="U1295" s="22" t="s">
        <v>11</v>
      </c>
      <c r="V1295" s="22" t="s">
        <v>11</v>
      </c>
      <c r="W1295" s="22" t="s">
        <v>11</v>
      </c>
      <c r="X1295" s="22" t="s">
        <v>11</v>
      </c>
      <c r="Y1295" s="22">
        <v>0</v>
      </c>
      <c r="Z1295" s="22">
        <v>0</v>
      </c>
      <c r="AA1295" s="22" t="s">
        <v>11</v>
      </c>
      <c r="AB1295" s="22">
        <v>0</v>
      </c>
      <c r="AC1295" s="22" t="s">
        <v>11</v>
      </c>
      <c r="AD1295" s="22" t="e">
        <v>#N/A</v>
      </c>
      <c r="AE1295" s="22" t="e">
        <v>#N/A</v>
      </c>
      <c r="AF1295" s="22" t="e">
        <v>#N/A</v>
      </c>
      <c r="AG1295" s="22" t="e">
        <v>#N/A</v>
      </c>
    </row>
    <row r="1296" spans="1:33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2" t="s">
        <v>7762</v>
      </c>
      <c r="R1296" s="22" t="s">
        <v>7762</v>
      </c>
      <c r="S1296" s="22">
        <v>0</v>
      </c>
      <c r="T1296" s="22">
        <v>0</v>
      </c>
      <c r="U1296" s="22" t="s">
        <v>11</v>
      </c>
      <c r="V1296" s="22" t="s">
        <v>11</v>
      </c>
      <c r="W1296" s="22" t="s">
        <v>11</v>
      </c>
      <c r="X1296" s="22" t="s">
        <v>11</v>
      </c>
      <c r="Y1296" s="22">
        <v>0</v>
      </c>
      <c r="Z1296" s="22">
        <v>0</v>
      </c>
      <c r="AA1296" s="22" t="s">
        <v>11</v>
      </c>
      <c r="AB1296" s="22">
        <v>0</v>
      </c>
      <c r="AC1296" s="22" t="s">
        <v>11</v>
      </c>
      <c r="AD1296" s="22" t="e">
        <v>#N/A</v>
      </c>
      <c r="AE1296" s="22" t="e">
        <v>#N/A</v>
      </c>
      <c r="AF1296" s="22" t="e">
        <v>#N/A</v>
      </c>
      <c r="AG1296" s="22" t="e">
        <v>#N/A</v>
      </c>
    </row>
    <row r="1297" spans="1:33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2" t="s">
        <v>7762</v>
      </c>
      <c r="R1297" s="22" t="s">
        <v>7762</v>
      </c>
      <c r="S1297" s="22">
        <v>0</v>
      </c>
      <c r="T1297" s="22">
        <v>0</v>
      </c>
      <c r="U1297" s="22" t="s">
        <v>11</v>
      </c>
      <c r="V1297" s="22" t="s">
        <v>11</v>
      </c>
      <c r="W1297" s="22" t="s">
        <v>11</v>
      </c>
      <c r="X1297" s="22" t="s">
        <v>11</v>
      </c>
      <c r="Y1297" s="22">
        <v>0</v>
      </c>
      <c r="Z1297" s="22">
        <v>0</v>
      </c>
      <c r="AA1297" s="22" t="s">
        <v>11</v>
      </c>
      <c r="AB1297" s="22">
        <v>0</v>
      </c>
      <c r="AC1297" s="22" t="s">
        <v>11</v>
      </c>
      <c r="AD1297" s="22" t="e">
        <v>#N/A</v>
      </c>
      <c r="AE1297" s="22" t="e">
        <v>#N/A</v>
      </c>
      <c r="AF1297" s="22" t="e">
        <v>#N/A</v>
      </c>
      <c r="AG1297" s="22" t="e">
        <v>#N/A</v>
      </c>
    </row>
    <row r="1298" spans="1:33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2" t="s">
        <v>7762</v>
      </c>
      <c r="R1298" s="22" t="s">
        <v>7762</v>
      </c>
      <c r="S1298" s="22">
        <v>0</v>
      </c>
      <c r="T1298" s="22">
        <v>0</v>
      </c>
      <c r="U1298" s="22" t="s">
        <v>11</v>
      </c>
      <c r="V1298" s="22" t="s">
        <v>11</v>
      </c>
      <c r="W1298" s="22" t="s">
        <v>11</v>
      </c>
      <c r="X1298" s="22" t="s">
        <v>11</v>
      </c>
      <c r="Y1298" s="22">
        <v>0</v>
      </c>
      <c r="Z1298" s="22">
        <v>0</v>
      </c>
      <c r="AA1298" s="22" t="s">
        <v>11</v>
      </c>
      <c r="AB1298" s="22">
        <v>0</v>
      </c>
      <c r="AC1298" s="22" t="s">
        <v>11</v>
      </c>
      <c r="AD1298" s="22" t="e">
        <v>#N/A</v>
      </c>
      <c r="AE1298" s="22" t="e">
        <v>#N/A</v>
      </c>
      <c r="AF1298" s="22" t="e">
        <v>#N/A</v>
      </c>
      <c r="AG1298" s="22" t="e">
        <v>#N/A</v>
      </c>
    </row>
    <row r="1299" spans="1:33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2" t="s">
        <v>7762</v>
      </c>
      <c r="R1299" s="22" t="s">
        <v>7762</v>
      </c>
      <c r="S1299" s="22">
        <v>0</v>
      </c>
      <c r="T1299" s="22">
        <v>0</v>
      </c>
      <c r="U1299" s="22" t="s">
        <v>11</v>
      </c>
      <c r="V1299" s="22" t="s">
        <v>11</v>
      </c>
      <c r="W1299" s="22" t="s">
        <v>11</v>
      </c>
      <c r="X1299" s="22" t="s">
        <v>11</v>
      </c>
      <c r="Y1299" s="22">
        <v>0</v>
      </c>
      <c r="Z1299" s="22">
        <v>0</v>
      </c>
      <c r="AA1299" s="22" t="s">
        <v>11</v>
      </c>
      <c r="AB1299" s="22">
        <v>0</v>
      </c>
      <c r="AC1299" s="22" t="s">
        <v>11</v>
      </c>
      <c r="AD1299" s="22" t="e">
        <v>#N/A</v>
      </c>
      <c r="AE1299" s="22" t="e">
        <v>#N/A</v>
      </c>
      <c r="AF1299" s="22" t="e">
        <v>#N/A</v>
      </c>
      <c r="AG1299" s="22" t="e">
        <v>#N/A</v>
      </c>
    </row>
    <row r="1300" spans="1:33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2" t="s">
        <v>7762</v>
      </c>
      <c r="R1300" s="22" t="s">
        <v>7762</v>
      </c>
      <c r="S1300" s="22">
        <v>0</v>
      </c>
      <c r="T1300" s="22">
        <v>0</v>
      </c>
      <c r="U1300" s="22" t="s">
        <v>11</v>
      </c>
      <c r="V1300" s="22" t="s">
        <v>11</v>
      </c>
      <c r="W1300" s="22" t="s">
        <v>11</v>
      </c>
      <c r="X1300" s="22" t="s">
        <v>11</v>
      </c>
      <c r="Y1300" s="22">
        <v>0</v>
      </c>
      <c r="Z1300" s="22">
        <v>0</v>
      </c>
      <c r="AA1300" s="22" t="s">
        <v>11</v>
      </c>
      <c r="AB1300" s="22">
        <v>0</v>
      </c>
      <c r="AC1300" s="22" t="s">
        <v>11</v>
      </c>
      <c r="AD1300" s="22" t="e">
        <v>#N/A</v>
      </c>
      <c r="AE1300" s="22" t="e">
        <v>#N/A</v>
      </c>
      <c r="AF1300" s="22" t="e">
        <v>#N/A</v>
      </c>
      <c r="AG1300" s="22" t="e">
        <v>#N/A</v>
      </c>
    </row>
    <row r="1301" spans="1:33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2" t="s">
        <v>7762</v>
      </c>
      <c r="R1301" s="22" t="s">
        <v>7762</v>
      </c>
      <c r="S1301" s="22">
        <v>0</v>
      </c>
      <c r="T1301" s="22">
        <v>0</v>
      </c>
      <c r="U1301" s="22" t="s">
        <v>11</v>
      </c>
      <c r="V1301" s="22" t="s">
        <v>11</v>
      </c>
      <c r="W1301" s="22" t="s">
        <v>11</v>
      </c>
      <c r="X1301" s="22" t="s">
        <v>11</v>
      </c>
      <c r="Y1301" s="22">
        <v>0</v>
      </c>
      <c r="Z1301" s="22">
        <v>0</v>
      </c>
      <c r="AA1301" s="22" t="s">
        <v>11</v>
      </c>
      <c r="AB1301" s="22">
        <v>0</v>
      </c>
      <c r="AC1301" s="22" t="s">
        <v>11</v>
      </c>
      <c r="AD1301" s="22" t="e">
        <v>#N/A</v>
      </c>
      <c r="AE1301" s="22" t="e">
        <v>#N/A</v>
      </c>
      <c r="AF1301" s="22" t="e">
        <v>#N/A</v>
      </c>
      <c r="AG1301" s="22" t="e">
        <v>#N/A</v>
      </c>
    </row>
    <row r="1302" spans="1:33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2" t="s">
        <v>7762</v>
      </c>
      <c r="R1302" s="22" t="s">
        <v>7762</v>
      </c>
      <c r="S1302" s="22">
        <v>0</v>
      </c>
      <c r="T1302" s="22">
        <v>0</v>
      </c>
      <c r="U1302" s="22" t="s">
        <v>11</v>
      </c>
      <c r="V1302" s="22" t="s">
        <v>11</v>
      </c>
      <c r="W1302" s="22" t="s">
        <v>11</v>
      </c>
      <c r="X1302" s="22" t="s">
        <v>11</v>
      </c>
      <c r="Y1302" s="22">
        <v>0</v>
      </c>
      <c r="Z1302" s="22">
        <v>0</v>
      </c>
      <c r="AA1302" s="22" t="s">
        <v>11</v>
      </c>
      <c r="AB1302" s="22">
        <v>0</v>
      </c>
      <c r="AC1302" s="22" t="s">
        <v>11</v>
      </c>
      <c r="AD1302" s="22" t="e">
        <v>#N/A</v>
      </c>
      <c r="AE1302" s="22" t="e">
        <v>#N/A</v>
      </c>
      <c r="AF1302" s="22" t="e">
        <v>#N/A</v>
      </c>
      <c r="AG1302" s="22" t="e">
        <v>#N/A</v>
      </c>
    </row>
    <row r="1303" spans="1:33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2" t="s">
        <v>7762</v>
      </c>
      <c r="R1303" s="22" t="s">
        <v>7762</v>
      </c>
      <c r="S1303" s="22">
        <v>0</v>
      </c>
      <c r="T1303" s="22">
        <v>0</v>
      </c>
      <c r="U1303" s="22" t="s">
        <v>11</v>
      </c>
      <c r="V1303" s="22" t="s">
        <v>11</v>
      </c>
      <c r="W1303" s="22" t="s">
        <v>11</v>
      </c>
      <c r="X1303" s="22" t="s">
        <v>11</v>
      </c>
      <c r="Y1303" s="22">
        <v>0</v>
      </c>
      <c r="Z1303" s="22">
        <v>0</v>
      </c>
      <c r="AA1303" s="22" t="s">
        <v>11</v>
      </c>
      <c r="AB1303" s="22">
        <v>0</v>
      </c>
      <c r="AC1303" s="22" t="s">
        <v>11</v>
      </c>
      <c r="AD1303" s="22" t="e">
        <v>#N/A</v>
      </c>
      <c r="AE1303" s="22" t="e">
        <v>#N/A</v>
      </c>
      <c r="AF1303" s="22" t="e">
        <v>#N/A</v>
      </c>
      <c r="AG1303" s="22" t="e">
        <v>#N/A</v>
      </c>
    </row>
    <row r="1304" spans="1:33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2" t="s">
        <v>7762</v>
      </c>
      <c r="R1304" s="22" t="s">
        <v>7762</v>
      </c>
      <c r="S1304" s="22">
        <v>0</v>
      </c>
      <c r="T1304" s="22">
        <v>0</v>
      </c>
      <c r="U1304" s="22" t="s">
        <v>11</v>
      </c>
      <c r="V1304" s="22" t="s">
        <v>11</v>
      </c>
      <c r="W1304" s="22" t="s">
        <v>11</v>
      </c>
      <c r="X1304" s="22" t="s">
        <v>11</v>
      </c>
      <c r="Y1304" s="22">
        <v>0</v>
      </c>
      <c r="Z1304" s="22">
        <v>0</v>
      </c>
      <c r="AA1304" s="22" t="s">
        <v>11</v>
      </c>
      <c r="AB1304" s="22">
        <v>0</v>
      </c>
      <c r="AC1304" s="22" t="s">
        <v>11</v>
      </c>
      <c r="AD1304" s="22" t="e">
        <v>#N/A</v>
      </c>
      <c r="AE1304" s="22" t="e">
        <v>#N/A</v>
      </c>
      <c r="AF1304" s="22" t="e">
        <v>#N/A</v>
      </c>
      <c r="AG1304" s="22" t="e">
        <v>#N/A</v>
      </c>
    </row>
    <row r="1305" spans="1:33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2" t="s">
        <v>7762</v>
      </c>
      <c r="R1305" s="22" t="s">
        <v>7762</v>
      </c>
      <c r="S1305" s="22">
        <v>0</v>
      </c>
      <c r="T1305" s="22">
        <v>0</v>
      </c>
      <c r="U1305" s="22" t="s">
        <v>11</v>
      </c>
      <c r="V1305" s="22" t="s">
        <v>11</v>
      </c>
      <c r="W1305" s="22" t="s">
        <v>11</v>
      </c>
      <c r="X1305" s="22" t="s">
        <v>11</v>
      </c>
      <c r="Y1305" s="22">
        <v>0</v>
      </c>
      <c r="Z1305" s="22">
        <v>0</v>
      </c>
      <c r="AA1305" s="22" t="s">
        <v>11</v>
      </c>
      <c r="AB1305" s="22">
        <v>0</v>
      </c>
      <c r="AC1305" s="22" t="s">
        <v>11</v>
      </c>
      <c r="AD1305" s="22" t="e">
        <v>#N/A</v>
      </c>
      <c r="AE1305" s="22" t="e">
        <v>#N/A</v>
      </c>
      <c r="AF1305" s="22" t="e">
        <v>#N/A</v>
      </c>
      <c r="AG1305" s="22" t="e">
        <v>#N/A</v>
      </c>
    </row>
    <row r="1306" spans="1:33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2" t="s">
        <v>7762</v>
      </c>
      <c r="R1306" s="22" t="s">
        <v>7762</v>
      </c>
      <c r="S1306" s="22">
        <v>0</v>
      </c>
      <c r="T1306" s="22">
        <v>0</v>
      </c>
      <c r="U1306" s="22" t="s">
        <v>11</v>
      </c>
      <c r="V1306" s="22" t="s">
        <v>11</v>
      </c>
      <c r="W1306" s="22" t="s">
        <v>11</v>
      </c>
      <c r="X1306" s="22" t="s">
        <v>11</v>
      </c>
      <c r="Y1306" s="22">
        <v>0</v>
      </c>
      <c r="Z1306" s="22">
        <v>0</v>
      </c>
      <c r="AA1306" s="22" t="s">
        <v>11</v>
      </c>
      <c r="AB1306" s="22">
        <v>0</v>
      </c>
      <c r="AC1306" s="22" t="s">
        <v>11</v>
      </c>
      <c r="AD1306" s="22" t="e">
        <v>#N/A</v>
      </c>
      <c r="AE1306" s="22" t="e">
        <v>#N/A</v>
      </c>
      <c r="AF1306" s="22" t="e">
        <v>#N/A</v>
      </c>
      <c r="AG1306" s="22" t="e">
        <v>#N/A</v>
      </c>
    </row>
    <row r="1307" spans="1:33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2" t="s">
        <v>7762</v>
      </c>
      <c r="R1307" s="22" t="s">
        <v>7762</v>
      </c>
      <c r="S1307" s="22">
        <v>0</v>
      </c>
      <c r="T1307" s="22">
        <v>0</v>
      </c>
      <c r="U1307" s="22" t="s">
        <v>11</v>
      </c>
      <c r="V1307" s="22" t="s">
        <v>11</v>
      </c>
      <c r="W1307" s="22" t="s">
        <v>11</v>
      </c>
      <c r="X1307" s="22" t="s">
        <v>11</v>
      </c>
      <c r="Y1307" s="22">
        <v>0</v>
      </c>
      <c r="Z1307" s="22">
        <v>0</v>
      </c>
      <c r="AA1307" s="22" t="s">
        <v>11</v>
      </c>
      <c r="AB1307" s="22">
        <v>0</v>
      </c>
      <c r="AC1307" s="22" t="s">
        <v>11</v>
      </c>
      <c r="AD1307" s="22" t="e">
        <v>#N/A</v>
      </c>
      <c r="AE1307" s="22" t="e">
        <v>#N/A</v>
      </c>
      <c r="AF1307" s="22" t="e">
        <v>#N/A</v>
      </c>
      <c r="AG1307" s="22" t="e">
        <v>#N/A</v>
      </c>
    </row>
    <row r="1308" spans="1:33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2" t="s">
        <v>7762</v>
      </c>
      <c r="R1308" s="22" t="s">
        <v>7762</v>
      </c>
      <c r="S1308" s="22">
        <v>0</v>
      </c>
      <c r="T1308" s="22">
        <v>0</v>
      </c>
      <c r="U1308" s="22" t="s">
        <v>11</v>
      </c>
      <c r="V1308" s="22" t="s">
        <v>11</v>
      </c>
      <c r="W1308" s="22" t="s">
        <v>11</v>
      </c>
      <c r="X1308" s="22" t="s">
        <v>11</v>
      </c>
      <c r="Y1308" s="22">
        <v>0</v>
      </c>
      <c r="Z1308" s="22">
        <v>0</v>
      </c>
      <c r="AA1308" s="22" t="s">
        <v>11</v>
      </c>
      <c r="AB1308" s="22">
        <v>0</v>
      </c>
      <c r="AC1308" s="22" t="s">
        <v>11</v>
      </c>
      <c r="AD1308" s="22" t="e">
        <v>#N/A</v>
      </c>
      <c r="AE1308" s="22" t="e">
        <v>#N/A</v>
      </c>
      <c r="AF1308" s="22" t="e">
        <v>#N/A</v>
      </c>
      <c r="AG1308" s="22" t="e">
        <v>#N/A</v>
      </c>
    </row>
    <row r="1309" spans="1:33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2" t="s">
        <v>7762</v>
      </c>
      <c r="R1309" s="22" t="s">
        <v>7762</v>
      </c>
      <c r="S1309" s="22">
        <v>0</v>
      </c>
      <c r="T1309" s="22">
        <v>0</v>
      </c>
      <c r="U1309" s="22" t="s">
        <v>11</v>
      </c>
      <c r="V1309" s="22" t="s">
        <v>11</v>
      </c>
      <c r="W1309" s="22" t="s">
        <v>11</v>
      </c>
      <c r="X1309" s="22" t="s">
        <v>11</v>
      </c>
      <c r="Y1309" s="22">
        <v>0</v>
      </c>
      <c r="Z1309" s="22">
        <v>0</v>
      </c>
      <c r="AA1309" s="22" t="s">
        <v>11</v>
      </c>
      <c r="AB1309" s="22">
        <v>0</v>
      </c>
      <c r="AC1309" s="22" t="s">
        <v>11</v>
      </c>
      <c r="AD1309" s="22" t="e">
        <v>#N/A</v>
      </c>
      <c r="AE1309" s="22" t="e">
        <v>#N/A</v>
      </c>
      <c r="AF1309" s="22" t="e">
        <v>#N/A</v>
      </c>
      <c r="AG1309" s="22" t="e">
        <v>#N/A</v>
      </c>
    </row>
    <row r="1310" spans="1:33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2" t="s">
        <v>7762</v>
      </c>
      <c r="R1310" s="22" t="s">
        <v>7762</v>
      </c>
      <c r="S1310" s="22">
        <v>0</v>
      </c>
      <c r="T1310" s="22">
        <v>0</v>
      </c>
      <c r="U1310" s="22" t="s">
        <v>11</v>
      </c>
      <c r="V1310" s="22" t="s">
        <v>11</v>
      </c>
      <c r="W1310" s="22" t="s">
        <v>11</v>
      </c>
      <c r="X1310" s="22" t="s">
        <v>11</v>
      </c>
      <c r="Y1310" s="22">
        <v>0</v>
      </c>
      <c r="Z1310" s="22">
        <v>0</v>
      </c>
      <c r="AA1310" s="22" t="s">
        <v>11</v>
      </c>
      <c r="AB1310" s="22">
        <v>0</v>
      </c>
      <c r="AC1310" s="22" t="s">
        <v>11</v>
      </c>
      <c r="AD1310" s="22" t="e">
        <v>#N/A</v>
      </c>
      <c r="AE1310" s="22" t="e">
        <v>#N/A</v>
      </c>
      <c r="AF1310" s="22" t="e">
        <v>#N/A</v>
      </c>
      <c r="AG1310" s="22" t="e">
        <v>#N/A</v>
      </c>
    </row>
    <row r="1311" spans="1:33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2" t="s">
        <v>7762</v>
      </c>
      <c r="R1311" s="22" t="s">
        <v>7762</v>
      </c>
      <c r="S1311" s="22">
        <v>0</v>
      </c>
      <c r="T1311" s="22">
        <v>0</v>
      </c>
      <c r="U1311" s="22" t="s">
        <v>11</v>
      </c>
      <c r="V1311" s="22" t="s">
        <v>11</v>
      </c>
      <c r="W1311" s="22" t="s">
        <v>11</v>
      </c>
      <c r="X1311" s="22" t="s">
        <v>11</v>
      </c>
      <c r="Y1311" s="22">
        <v>0</v>
      </c>
      <c r="Z1311" s="22">
        <v>0</v>
      </c>
      <c r="AA1311" s="22" t="s">
        <v>11</v>
      </c>
      <c r="AB1311" s="22">
        <v>0</v>
      </c>
      <c r="AC1311" s="22" t="s">
        <v>11</v>
      </c>
      <c r="AD1311" s="22" t="e">
        <v>#N/A</v>
      </c>
      <c r="AE1311" s="22" t="e">
        <v>#N/A</v>
      </c>
      <c r="AF1311" s="22" t="e">
        <v>#N/A</v>
      </c>
      <c r="AG1311" s="22" t="e">
        <v>#N/A</v>
      </c>
    </row>
    <row r="1312" spans="1:33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2" t="s">
        <v>7762</v>
      </c>
      <c r="R1312" s="22" t="s">
        <v>7762</v>
      </c>
      <c r="S1312" s="22">
        <v>0</v>
      </c>
      <c r="T1312" s="22">
        <v>0</v>
      </c>
      <c r="U1312" s="22" t="s">
        <v>11</v>
      </c>
      <c r="V1312" s="22" t="s">
        <v>11</v>
      </c>
      <c r="W1312" s="22" t="s">
        <v>11</v>
      </c>
      <c r="X1312" s="22" t="s">
        <v>11</v>
      </c>
      <c r="Y1312" s="22">
        <v>0</v>
      </c>
      <c r="Z1312" s="22">
        <v>0</v>
      </c>
      <c r="AA1312" s="22" t="s">
        <v>11</v>
      </c>
      <c r="AB1312" s="22">
        <v>0</v>
      </c>
      <c r="AC1312" s="22" t="s">
        <v>11</v>
      </c>
      <c r="AD1312" s="22" t="e">
        <v>#N/A</v>
      </c>
      <c r="AE1312" s="22" t="e">
        <v>#N/A</v>
      </c>
      <c r="AF1312" s="22" t="e">
        <v>#N/A</v>
      </c>
      <c r="AG1312" s="22" t="e">
        <v>#N/A</v>
      </c>
    </row>
    <row r="1313" spans="1:33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2" t="s">
        <v>7762</v>
      </c>
      <c r="R1313" s="22" t="s">
        <v>7762</v>
      </c>
      <c r="S1313" s="22">
        <v>0</v>
      </c>
      <c r="T1313" s="22">
        <v>0</v>
      </c>
      <c r="U1313" s="22" t="s">
        <v>11</v>
      </c>
      <c r="V1313" s="22" t="s">
        <v>11</v>
      </c>
      <c r="W1313" s="22" t="s">
        <v>11</v>
      </c>
      <c r="X1313" s="22" t="s">
        <v>11</v>
      </c>
      <c r="Y1313" s="22">
        <v>0</v>
      </c>
      <c r="Z1313" s="22">
        <v>0</v>
      </c>
      <c r="AA1313" s="22" t="s">
        <v>11</v>
      </c>
      <c r="AB1313" s="22">
        <v>0</v>
      </c>
      <c r="AC1313" s="22" t="s">
        <v>11</v>
      </c>
      <c r="AD1313" s="22" t="e">
        <v>#N/A</v>
      </c>
      <c r="AE1313" s="22" t="e">
        <v>#N/A</v>
      </c>
      <c r="AF1313" s="22" t="e">
        <v>#N/A</v>
      </c>
      <c r="AG1313" s="22" t="e">
        <v>#N/A</v>
      </c>
    </row>
    <row r="1314" spans="1:33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2" t="s">
        <v>7762</v>
      </c>
      <c r="R1314" s="22" t="s">
        <v>7762</v>
      </c>
      <c r="S1314" s="22">
        <v>0</v>
      </c>
      <c r="T1314" s="22">
        <v>0</v>
      </c>
      <c r="U1314" s="22" t="s">
        <v>11</v>
      </c>
      <c r="V1314" s="22" t="s">
        <v>11</v>
      </c>
      <c r="W1314" s="22" t="s">
        <v>11</v>
      </c>
      <c r="X1314" s="22" t="s">
        <v>11</v>
      </c>
      <c r="Y1314" s="22">
        <v>0</v>
      </c>
      <c r="Z1314" s="22">
        <v>0</v>
      </c>
      <c r="AA1314" s="22" t="s">
        <v>11</v>
      </c>
      <c r="AB1314" s="22">
        <v>0</v>
      </c>
      <c r="AC1314" s="22" t="s">
        <v>11</v>
      </c>
      <c r="AD1314" s="22" t="e">
        <v>#N/A</v>
      </c>
      <c r="AE1314" s="22" t="e">
        <v>#N/A</v>
      </c>
      <c r="AF1314" s="22" t="e">
        <v>#N/A</v>
      </c>
      <c r="AG1314" s="22" t="e">
        <v>#N/A</v>
      </c>
    </row>
    <row r="1315" spans="1:33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2" t="s">
        <v>7762</v>
      </c>
      <c r="R1315" s="22" t="s">
        <v>7762</v>
      </c>
      <c r="S1315" s="22">
        <v>0</v>
      </c>
      <c r="T1315" s="22">
        <v>0</v>
      </c>
      <c r="U1315" s="22" t="s">
        <v>11</v>
      </c>
      <c r="V1315" s="22" t="s">
        <v>11</v>
      </c>
      <c r="W1315" s="22" t="s">
        <v>11</v>
      </c>
      <c r="X1315" s="22" t="s">
        <v>11</v>
      </c>
      <c r="Y1315" s="22">
        <v>0</v>
      </c>
      <c r="Z1315" s="22">
        <v>0</v>
      </c>
      <c r="AA1315" s="22" t="s">
        <v>11</v>
      </c>
      <c r="AB1315" s="22">
        <v>0</v>
      </c>
      <c r="AC1315" s="22" t="s">
        <v>11</v>
      </c>
      <c r="AD1315" s="22" t="e">
        <v>#N/A</v>
      </c>
      <c r="AE1315" s="22" t="e">
        <v>#N/A</v>
      </c>
      <c r="AF1315" s="22" t="e">
        <v>#N/A</v>
      </c>
      <c r="AG1315" s="22" t="e">
        <v>#N/A</v>
      </c>
    </row>
    <row r="1316" spans="1:33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2" t="s">
        <v>7762</v>
      </c>
      <c r="R1316" s="22" t="s">
        <v>7762</v>
      </c>
      <c r="S1316" s="22">
        <v>0</v>
      </c>
      <c r="T1316" s="22">
        <v>0</v>
      </c>
      <c r="U1316" s="22" t="s">
        <v>11</v>
      </c>
      <c r="V1316" s="22" t="s">
        <v>11</v>
      </c>
      <c r="W1316" s="22" t="s">
        <v>11</v>
      </c>
      <c r="X1316" s="22" t="s">
        <v>11</v>
      </c>
      <c r="Y1316" s="22">
        <v>0</v>
      </c>
      <c r="Z1316" s="22">
        <v>0</v>
      </c>
      <c r="AA1316" s="22" t="s">
        <v>11</v>
      </c>
      <c r="AB1316" s="22">
        <v>0</v>
      </c>
      <c r="AC1316" s="22" t="s">
        <v>11</v>
      </c>
      <c r="AD1316" s="22" t="e">
        <v>#N/A</v>
      </c>
      <c r="AE1316" s="22" t="e">
        <v>#N/A</v>
      </c>
      <c r="AF1316" s="22" t="e">
        <v>#N/A</v>
      </c>
      <c r="AG1316" s="22" t="e">
        <v>#N/A</v>
      </c>
    </row>
    <row r="1317" spans="1:33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2" t="s">
        <v>7762</v>
      </c>
      <c r="R1317" s="22" t="s">
        <v>7762</v>
      </c>
      <c r="S1317" s="22">
        <v>0</v>
      </c>
      <c r="T1317" s="22">
        <v>0</v>
      </c>
      <c r="U1317" s="22" t="s">
        <v>11</v>
      </c>
      <c r="V1317" s="22" t="s">
        <v>11</v>
      </c>
      <c r="W1317" s="22" t="s">
        <v>11</v>
      </c>
      <c r="X1317" s="22" t="s">
        <v>11</v>
      </c>
      <c r="Y1317" s="22">
        <v>0</v>
      </c>
      <c r="Z1317" s="22">
        <v>0</v>
      </c>
      <c r="AA1317" s="22" t="s">
        <v>11</v>
      </c>
      <c r="AB1317" s="22">
        <v>0</v>
      </c>
      <c r="AC1317" s="22" t="s">
        <v>11</v>
      </c>
      <c r="AD1317" s="22" t="e">
        <v>#N/A</v>
      </c>
      <c r="AE1317" s="22" t="e">
        <v>#N/A</v>
      </c>
      <c r="AF1317" s="22" t="e">
        <v>#N/A</v>
      </c>
      <c r="AG1317" s="22" t="e">
        <v>#N/A</v>
      </c>
    </row>
    <row r="1318" spans="1:33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2" t="s">
        <v>7762</v>
      </c>
      <c r="R1318" s="22" t="s">
        <v>7762</v>
      </c>
      <c r="S1318" s="22">
        <v>0</v>
      </c>
      <c r="T1318" s="22">
        <v>0</v>
      </c>
      <c r="U1318" s="22" t="s">
        <v>11</v>
      </c>
      <c r="V1318" s="22" t="s">
        <v>11</v>
      </c>
      <c r="W1318" s="22" t="s">
        <v>11</v>
      </c>
      <c r="X1318" s="22" t="s">
        <v>11</v>
      </c>
      <c r="Y1318" s="22">
        <v>0</v>
      </c>
      <c r="Z1318" s="22">
        <v>0</v>
      </c>
      <c r="AA1318" s="22" t="s">
        <v>11</v>
      </c>
      <c r="AB1318" s="22">
        <v>0</v>
      </c>
      <c r="AC1318" s="22" t="s">
        <v>11</v>
      </c>
      <c r="AD1318" s="22" t="e">
        <v>#N/A</v>
      </c>
      <c r="AE1318" s="22" t="e">
        <v>#N/A</v>
      </c>
      <c r="AF1318" s="22" t="e">
        <v>#N/A</v>
      </c>
      <c r="AG1318" s="22" t="e">
        <v>#N/A</v>
      </c>
    </row>
    <row r="1319" spans="1:33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2" t="s">
        <v>7762</v>
      </c>
      <c r="R1319" s="22" t="s">
        <v>7762</v>
      </c>
      <c r="S1319" s="22">
        <v>0</v>
      </c>
      <c r="T1319" s="22">
        <v>0</v>
      </c>
      <c r="U1319" s="22" t="s">
        <v>11</v>
      </c>
      <c r="V1319" s="22" t="s">
        <v>11</v>
      </c>
      <c r="W1319" s="22" t="s">
        <v>11</v>
      </c>
      <c r="X1319" s="22" t="s">
        <v>11</v>
      </c>
      <c r="Y1319" s="22">
        <v>0</v>
      </c>
      <c r="Z1319" s="22">
        <v>0</v>
      </c>
      <c r="AA1319" s="22" t="s">
        <v>11</v>
      </c>
      <c r="AB1319" s="22">
        <v>0</v>
      </c>
      <c r="AC1319" s="22" t="s">
        <v>11</v>
      </c>
      <c r="AD1319" s="22" t="e">
        <v>#N/A</v>
      </c>
      <c r="AE1319" s="22" t="e">
        <v>#N/A</v>
      </c>
      <c r="AF1319" s="22" t="e">
        <v>#N/A</v>
      </c>
      <c r="AG1319" s="22" t="e">
        <v>#N/A</v>
      </c>
    </row>
    <row r="1320" spans="1:33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2" t="s">
        <v>7762</v>
      </c>
      <c r="R1320" s="22" t="s">
        <v>7762</v>
      </c>
      <c r="S1320" s="22">
        <v>0</v>
      </c>
      <c r="T1320" s="22">
        <v>0</v>
      </c>
      <c r="U1320" s="22" t="s">
        <v>11</v>
      </c>
      <c r="V1320" s="22" t="s">
        <v>11</v>
      </c>
      <c r="W1320" s="22" t="s">
        <v>11</v>
      </c>
      <c r="X1320" s="22" t="s">
        <v>11</v>
      </c>
      <c r="Y1320" s="22">
        <v>0</v>
      </c>
      <c r="Z1320" s="22">
        <v>0</v>
      </c>
      <c r="AA1320" s="22" t="s">
        <v>11</v>
      </c>
      <c r="AB1320" s="22">
        <v>0</v>
      </c>
      <c r="AC1320" s="22" t="s">
        <v>11</v>
      </c>
      <c r="AD1320" s="22" t="e">
        <v>#N/A</v>
      </c>
      <c r="AE1320" s="22" t="e">
        <v>#N/A</v>
      </c>
      <c r="AF1320" s="22" t="e">
        <v>#N/A</v>
      </c>
      <c r="AG1320" s="22" t="e">
        <v>#N/A</v>
      </c>
    </row>
    <row r="1321" spans="1:33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2" t="s">
        <v>7762</v>
      </c>
      <c r="R1321" s="22" t="s">
        <v>7762</v>
      </c>
      <c r="S1321" s="22">
        <v>0</v>
      </c>
      <c r="T1321" s="22">
        <v>0</v>
      </c>
      <c r="U1321" s="22" t="s">
        <v>11</v>
      </c>
      <c r="V1321" s="22" t="s">
        <v>11</v>
      </c>
      <c r="W1321" s="22" t="s">
        <v>11</v>
      </c>
      <c r="X1321" s="22" t="s">
        <v>11</v>
      </c>
      <c r="Y1321" s="22">
        <v>0</v>
      </c>
      <c r="Z1321" s="22">
        <v>0</v>
      </c>
      <c r="AA1321" s="22" t="s">
        <v>11</v>
      </c>
      <c r="AB1321" s="22">
        <v>0</v>
      </c>
      <c r="AC1321" s="22" t="s">
        <v>11</v>
      </c>
      <c r="AD1321" s="22" t="e">
        <v>#N/A</v>
      </c>
      <c r="AE1321" s="22" t="e">
        <v>#N/A</v>
      </c>
      <c r="AF1321" s="22" t="e">
        <v>#N/A</v>
      </c>
      <c r="AG1321" s="22" t="e">
        <v>#N/A</v>
      </c>
    </row>
    <row r="1322" spans="1:33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2" t="s">
        <v>7762</v>
      </c>
      <c r="R1322" s="22" t="s">
        <v>7762</v>
      </c>
      <c r="S1322" s="22">
        <v>0</v>
      </c>
      <c r="T1322" s="22">
        <v>0</v>
      </c>
      <c r="U1322" s="22" t="s">
        <v>11</v>
      </c>
      <c r="V1322" s="22" t="s">
        <v>11</v>
      </c>
      <c r="W1322" s="22" t="s">
        <v>11</v>
      </c>
      <c r="X1322" s="22" t="s">
        <v>11</v>
      </c>
      <c r="Y1322" s="22">
        <v>0</v>
      </c>
      <c r="Z1322" s="22">
        <v>0</v>
      </c>
      <c r="AA1322" s="22" t="s">
        <v>11</v>
      </c>
      <c r="AB1322" s="22">
        <v>0</v>
      </c>
      <c r="AC1322" s="22" t="s">
        <v>11</v>
      </c>
      <c r="AD1322" s="22" t="e">
        <v>#N/A</v>
      </c>
      <c r="AE1322" s="22" t="e">
        <v>#N/A</v>
      </c>
      <c r="AF1322" s="22" t="e">
        <v>#N/A</v>
      </c>
      <c r="AG1322" s="22" t="e">
        <v>#N/A</v>
      </c>
    </row>
    <row r="1323" spans="1:33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2" t="s">
        <v>7762</v>
      </c>
      <c r="R1323" s="22" t="s">
        <v>7762</v>
      </c>
      <c r="S1323" s="22">
        <v>0</v>
      </c>
      <c r="T1323" s="22">
        <v>0</v>
      </c>
      <c r="U1323" s="22" t="s">
        <v>11</v>
      </c>
      <c r="V1323" s="22" t="s">
        <v>11</v>
      </c>
      <c r="W1323" s="22" t="s">
        <v>11</v>
      </c>
      <c r="X1323" s="22" t="s">
        <v>11</v>
      </c>
      <c r="Y1323" s="22">
        <v>0</v>
      </c>
      <c r="Z1323" s="22">
        <v>0</v>
      </c>
      <c r="AA1323" s="22" t="s">
        <v>11</v>
      </c>
      <c r="AB1323" s="22">
        <v>0</v>
      </c>
      <c r="AC1323" s="22" t="s">
        <v>11</v>
      </c>
      <c r="AD1323" s="22" t="e">
        <v>#N/A</v>
      </c>
      <c r="AE1323" s="22" t="e">
        <v>#N/A</v>
      </c>
      <c r="AF1323" s="22" t="e">
        <v>#N/A</v>
      </c>
      <c r="AG1323" s="22" t="e">
        <v>#N/A</v>
      </c>
    </row>
    <row r="1324" spans="1:33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2" t="s">
        <v>7762</v>
      </c>
      <c r="R1324" s="22" t="s">
        <v>7762</v>
      </c>
      <c r="S1324" s="22">
        <v>0</v>
      </c>
      <c r="T1324" s="22">
        <v>0</v>
      </c>
      <c r="U1324" s="22" t="s">
        <v>11</v>
      </c>
      <c r="V1324" s="22" t="s">
        <v>11</v>
      </c>
      <c r="W1324" s="22" t="s">
        <v>11</v>
      </c>
      <c r="X1324" s="22" t="s">
        <v>11</v>
      </c>
      <c r="Y1324" s="22">
        <v>0</v>
      </c>
      <c r="Z1324" s="22">
        <v>0</v>
      </c>
      <c r="AA1324" s="22" t="s">
        <v>11</v>
      </c>
      <c r="AB1324" s="22">
        <v>0</v>
      </c>
      <c r="AC1324" s="22" t="s">
        <v>11</v>
      </c>
      <c r="AD1324" s="22" t="e">
        <v>#N/A</v>
      </c>
      <c r="AE1324" s="22" t="e">
        <v>#N/A</v>
      </c>
      <c r="AF1324" s="22" t="e">
        <v>#N/A</v>
      </c>
      <c r="AG1324" s="22" t="e">
        <v>#N/A</v>
      </c>
    </row>
    <row r="1325" spans="1:33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2" t="s">
        <v>7762</v>
      </c>
      <c r="R1325" s="22" t="s">
        <v>7762</v>
      </c>
      <c r="S1325" s="22">
        <v>0</v>
      </c>
      <c r="T1325" s="22">
        <v>0</v>
      </c>
      <c r="U1325" s="22" t="s">
        <v>11</v>
      </c>
      <c r="V1325" s="22" t="s">
        <v>11</v>
      </c>
      <c r="W1325" s="22" t="s">
        <v>11</v>
      </c>
      <c r="X1325" s="22" t="s">
        <v>11</v>
      </c>
      <c r="Y1325" s="22">
        <v>0</v>
      </c>
      <c r="Z1325" s="22">
        <v>0</v>
      </c>
      <c r="AA1325" s="22" t="s">
        <v>11</v>
      </c>
      <c r="AB1325" s="22">
        <v>0</v>
      </c>
      <c r="AC1325" s="22" t="s">
        <v>11</v>
      </c>
      <c r="AD1325" s="22" t="e">
        <v>#N/A</v>
      </c>
      <c r="AE1325" s="22" t="e">
        <v>#N/A</v>
      </c>
      <c r="AF1325" s="22" t="e">
        <v>#N/A</v>
      </c>
      <c r="AG1325" s="22" t="e">
        <v>#N/A</v>
      </c>
    </row>
    <row r="1326" spans="1:33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2" t="s">
        <v>7762</v>
      </c>
      <c r="R1326" s="22" t="s">
        <v>7762</v>
      </c>
      <c r="S1326" s="22">
        <v>0</v>
      </c>
      <c r="T1326" s="22">
        <v>0</v>
      </c>
      <c r="U1326" s="22" t="s">
        <v>11</v>
      </c>
      <c r="V1326" s="22" t="s">
        <v>11</v>
      </c>
      <c r="W1326" s="22" t="s">
        <v>11</v>
      </c>
      <c r="X1326" s="22" t="s">
        <v>11</v>
      </c>
      <c r="Y1326" s="22">
        <v>0</v>
      </c>
      <c r="Z1326" s="22">
        <v>0</v>
      </c>
      <c r="AA1326" s="22" t="s">
        <v>11</v>
      </c>
      <c r="AB1326" s="22">
        <v>0</v>
      </c>
      <c r="AC1326" s="22" t="s">
        <v>11</v>
      </c>
      <c r="AD1326" s="22" t="e">
        <v>#N/A</v>
      </c>
      <c r="AE1326" s="22" t="e">
        <v>#N/A</v>
      </c>
      <c r="AF1326" s="22" t="e">
        <v>#N/A</v>
      </c>
      <c r="AG1326" s="22" t="e">
        <v>#N/A</v>
      </c>
    </row>
    <row r="1327" spans="1:33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2" t="s">
        <v>7762</v>
      </c>
      <c r="R1327" s="22" t="s">
        <v>7762</v>
      </c>
      <c r="S1327" s="22">
        <v>0</v>
      </c>
      <c r="T1327" s="22">
        <v>0</v>
      </c>
      <c r="U1327" s="22" t="s">
        <v>11</v>
      </c>
      <c r="V1327" s="22" t="s">
        <v>11</v>
      </c>
      <c r="W1327" s="22" t="s">
        <v>11</v>
      </c>
      <c r="X1327" s="22" t="s">
        <v>11</v>
      </c>
      <c r="Y1327" s="22">
        <v>0</v>
      </c>
      <c r="Z1327" s="22">
        <v>0</v>
      </c>
      <c r="AA1327" s="22" t="s">
        <v>11</v>
      </c>
      <c r="AB1327" s="22">
        <v>0</v>
      </c>
      <c r="AC1327" s="22" t="s">
        <v>11</v>
      </c>
      <c r="AD1327" s="22" t="e">
        <v>#N/A</v>
      </c>
      <c r="AE1327" s="22" t="e">
        <v>#N/A</v>
      </c>
      <c r="AF1327" s="22" t="e">
        <v>#N/A</v>
      </c>
      <c r="AG1327" s="22" t="e">
        <v>#N/A</v>
      </c>
    </row>
    <row r="1328" spans="1:33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2" t="s">
        <v>7762</v>
      </c>
      <c r="R1328" s="22" t="s">
        <v>7762</v>
      </c>
      <c r="S1328" s="22">
        <v>0</v>
      </c>
      <c r="T1328" s="22">
        <v>0</v>
      </c>
      <c r="U1328" s="22" t="s">
        <v>11</v>
      </c>
      <c r="V1328" s="22" t="s">
        <v>11</v>
      </c>
      <c r="W1328" s="22" t="s">
        <v>11</v>
      </c>
      <c r="X1328" s="22" t="s">
        <v>11</v>
      </c>
      <c r="Y1328" s="22">
        <v>0</v>
      </c>
      <c r="Z1328" s="22">
        <v>0</v>
      </c>
      <c r="AA1328" s="22" t="s">
        <v>11</v>
      </c>
      <c r="AB1328" s="22">
        <v>0</v>
      </c>
      <c r="AC1328" s="22" t="s">
        <v>11</v>
      </c>
      <c r="AD1328" s="22" t="e">
        <v>#N/A</v>
      </c>
      <c r="AE1328" s="22" t="e">
        <v>#N/A</v>
      </c>
      <c r="AF1328" s="22" t="e">
        <v>#N/A</v>
      </c>
      <c r="AG1328" s="22" t="e">
        <v>#N/A</v>
      </c>
    </row>
    <row r="1329" spans="1:33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2" t="s">
        <v>7762</v>
      </c>
      <c r="R1329" s="22" t="s">
        <v>7762</v>
      </c>
      <c r="S1329" s="22">
        <v>0</v>
      </c>
      <c r="T1329" s="22">
        <v>0</v>
      </c>
      <c r="U1329" s="22" t="s">
        <v>11</v>
      </c>
      <c r="V1329" s="22" t="s">
        <v>11</v>
      </c>
      <c r="W1329" s="22" t="s">
        <v>11</v>
      </c>
      <c r="X1329" s="22" t="s">
        <v>11</v>
      </c>
      <c r="Y1329" s="22">
        <v>0</v>
      </c>
      <c r="Z1329" s="22">
        <v>0</v>
      </c>
      <c r="AA1329" s="22" t="s">
        <v>11</v>
      </c>
      <c r="AB1329" s="22">
        <v>0</v>
      </c>
      <c r="AC1329" s="22" t="s">
        <v>11</v>
      </c>
      <c r="AD1329" s="22" t="e">
        <v>#N/A</v>
      </c>
      <c r="AE1329" s="22" t="e">
        <v>#N/A</v>
      </c>
      <c r="AF1329" s="22" t="e">
        <v>#N/A</v>
      </c>
      <c r="AG1329" s="22" t="e">
        <v>#N/A</v>
      </c>
    </row>
    <row r="1330" spans="1:33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2" t="s">
        <v>7762</v>
      </c>
      <c r="R1330" s="22" t="s">
        <v>7762</v>
      </c>
      <c r="S1330" s="22">
        <v>0</v>
      </c>
      <c r="T1330" s="22">
        <v>0</v>
      </c>
      <c r="U1330" s="22" t="s">
        <v>11</v>
      </c>
      <c r="V1330" s="22" t="s">
        <v>11</v>
      </c>
      <c r="W1330" s="22" t="s">
        <v>11</v>
      </c>
      <c r="X1330" s="22" t="s">
        <v>11</v>
      </c>
      <c r="Y1330" s="22">
        <v>0</v>
      </c>
      <c r="Z1330" s="22">
        <v>0</v>
      </c>
      <c r="AA1330" s="22" t="s">
        <v>11</v>
      </c>
      <c r="AB1330" s="22">
        <v>0</v>
      </c>
      <c r="AC1330" s="22" t="s">
        <v>11</v>
      </c>
      <c r="AD1330" s="22" t="e">
        <v>#N/A</v>
      </c>
      <c r="AE1330" s="22" t="e">
        <v>#N/A</v>
      </c>
      <c r="AF1330" s="22" t="e">
        <v>#N/A</v>
      </c>
      <c r="AG1330" s="22" t="e">
        <v>#N/A</v>
      </c>
    </row>
    <row r="1331" spans="1:33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2" t="s">
        <v>7762</v>
      </c>
      <c r="R1331" s="22" t="s">
        <v>7762</v>
      </c>
      <c r="S1331" s="22">
        <v>0</v>
      </c>
      <c r="T1331" s="22">
        <v>0</v>
      </c>
      <c r="U1331" s="22" t="s">
        <v>11</v>
      </c>
      <c r="V1331" s="22" t="s">
        <v>11</v>
      </c>
      <c r="W1331" s="22" t="s">
        <v>11</v>
      </c>
      <c r="X1331" s="22" t="s">
        <v>11</v>
      </c>
      <c r="Y1331" s="22">
        <v>0</v>
      </c>
      <c r="Z1331" s="22">
        <v>0</v>
      </c>
      <c r="AA1331" s="22" t="s">
        <v>11</v>
      </c>
      <c r="AB1331" s="22">
        <v>0</v>
      </c>
      <c r="AC1331" s="22" t="s">
        <v>11</v>
      </c>
      <c r="AD1331" s="22" t="e">
        <v>#N/A</v>
      </c>
      <c r="AE1331" s="22" t="e">
        <v>#N/A</v>
      </c>
      <c r="AF1331" s="22" t="e">
        <v>#N/A</v>
      </c>
      <c r="AG1331" s="22" t="e">
        <v>#N/A</v>
      </c>
    </row>
    <row r="1332" spans="1:33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2" t="s">
        <v>7762</v>
      </c>
      <c r="R1332" s="22" t="s">
        <v>7762</v>
      </c>
      <c r="S1332" s="22">
        <v>0</v>
      </c>
      <c r="T1332" s="22">
        <v>0</v>
      </c>
      <c r="U1332" s="22" t="s">
        <v>11</v>
      </c>
      <c r="V1332" s="22" t="s">
        <v>11</v>
      </c>
      <c r="W1332" s="22" t="s">
        <v>11</v>
      </c>
      <c r="X1332" s="22" t="s">
        <v>11</v>
      </c>
      <c r="Y1332" s="22">
        <v>0</v>
      </c>
      <c r="Z1332" s="22">
        <v>0</v>
      </c>
      <c r="AA1332" s="22" t="s">
        <v>11</v>
      </c>
      <c r="AB1332" s="22">
        <v>0</v>
      </c>
      <c r="AC1332" s="22" t="s">
        <v>11</v>
      </c>
      <c r="AD1332" s="22" t="e">
        <v>#N/A</v>
      </c>
      <c r="AE1332" s="22" t="e">
        <v>#N/A</v>
      </c>
      <c r="AF1332" s="22" t="e">
        <v>#N/A</v>
      </c>
      <c r="AG1332" s="22" t="e">
        <v>#N/A</v>
      </c>
    </row>
    <row r="1333" spans="1:33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2" t="s">
        <v>7762</v>
      </c>
      <c r="R1333" s="22" t="s">
        <v>7762</v>
      </c>
      <c r="S1333" s="22">
        <v>0</v>
      </c>
      <c r="T1333" s="22">
        <v>0</v>
      </c>
      <c r="U1333" s="22" t="s">
        <v>11</v>
      </c>
      <c r="V1333" s="22" t="s">
        <v>11</v>
      </c>
      <c r="W1333" s="22" t="s">
        <v>11</v>
      </c>
      <c r="X1333" s="22" t="s">
        <v>11</v>
      </c>
      <c r="Y1333" s="22">
        <v>0</v>
      </c>
      <c r="Z1333" s="22">
        <v>0</v>
      </c>
      <c r="AA1333" s="22" t="s">
        <v>11</v>
      </c>
      <c r="AB1333" s="22">
        <v>0</v>
      </c>
      <c r="AC1333" s="22" t="s">
        <v>11</v>
      </c>
      <c r="AD1333" s="22" t="e">
        <v>#N/A</v>
      </c>
      <c r="AE1333" s="22" t="e">
        <v>#N/A</v>
      </c>
      <c r="AF1333" s="22" t="e">
        <v>#N/A</v>
      </c>
      <c r="AG1333" s="22" t="e">
        <v>#N/A</v>
      </c>
    </row>
    <row r="1334" spans="1:33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2" t="s">
        <v>7762</v>
      </c>
      <c r="R1334" s="22" t="s">
        <v>7762</v>
      </c>
      <c r="S1334" s="22">
        <v>0</v>
      </c>
      <c r="T1334" s="22">
        <v>0</v>
      </c>
      <c r="U1334" s="22" t="s">
        <v>11</v>
      </c>
      <c r="V1334" s="22" t="s">
        <v>11</v>
      </c>
      <c r="W1334" s="22" t="s">
        <v>11</v>
      </c>
      <c r="X1334" s="22" t="s">
        <v>11</v>
      </c>
      <c r="Y1334" s="22">
        <v>0</v>
      </c>
      <c r="Z1334" s="22">
        <v>0</v>
      </c>
      <c r="AA1334" s="22" t="s">
        <v>11</v>
      </c>
      <c r="AB1334" s="22">
        <v>0</v>
      </c>
      <c r="AC1334" s="22" t="s">
        <v>11</v>
      </c>
      <c r="AD1334" s="22" t="e">
        <v>#N/A</v>
      </c>
      <c r="AE1334" s="22" t="e">
        <v>#N/A</v>
      </c>
      <c r="AF1334" s="22" t="e">
        <v>#N/A</v>
      </c>
      <c r="AG1334" s="22" t="e">
        <v>#N/A</v>
      </c>
    </row>
    <row r="1335" spans="1:33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2" t="s">
        <v>7762</v>
      </c>
      <c r="R1335" s="22" t="s">
        <v>7762</v>
      </c>
      <c r="S1335" s="22">
        <v>0</v>
      </c>
      <c r="T1335" s="22">
        <v>0</v>
      </c>
      <c r="U1335" s="22" t="s">
        <v>11</v>
      </c>
      <c r="V1335" s="22" t="s">
        <v>11</v>
      </c>
      <c r="W1335" s="22" t="s">
        <v>11</v>
      </c>
      <c r="X1335" s="22" t="s">
        <v>11</v>
      </c>
      <c r="Y1335" s="22">
        <v>0</v>
      </c>
      <c r="Z1335" s="22">
        <v>0</v>
      </c>
      <c r="AA1335" s="22" t="s">
        <v>11</v>
      </c>
      <c r="AB1335" s="22">
        <v>0</v>
      </c>
      <c r="AC1335" s="22" t="s">
        <v>11</v>
      </c>
      <c r="AD1335" s="22" t="e">
        <v>#N/A</v>
      </c>
      <c r="AE1335" s="22" t="e">
        <v>#N/A</v>
      </c>
      <c r="AF1335" s="22" t="e">
        <v>#N/A</v>
      </c>
      <c r="AG1335" s="22" t="e">
        <v>#N/A</v>
      </c>
    </row>
    <row r="1336" spans="1:33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2" t="s">
        <v>7762</v>
      </c>
      <c r="R1336" s="22" t="s">
        <v>7762</v>
      </c>
      <c r="S1336" s="22">
        <v>0</v>
      </c>
      <c r="T1336" s="22">
        <v>0</v>
      </c>
      <c r="U1336" s="22" t="s">
        <v>11</v>
      </c>
      <c r="V1336" s="22" t="s">
        <v>11</v>
      </c>
      <c r="W1336" s="22" t="s">
        <v>11</v>
      </c>
      <c r="X1336" s="22" t="s">
        <v>11</v>
      </c>
      <c r="Y1336" s="22">
        <v>0</v>
      </c>
      <c r="Z1336" s="22">
        <v>0</v>
      </c>
      <c r="AA1336" s="22" t="s">
        <v>11</v>
      </c>
      <c r="AB1336" s="22">
        <v>0</v>
      </c>
      <c r="AC1336" s="22" t="s">
        <v>11</v>
      </c>
      <c r="AD1336" s="22" t="e">
        <v>#N/A</v>
      </c>
      <c r="AE1336" s="22" t="e">
        <v>#N/A</v>
      </c>
      <c r="AF1336" s="22" t="e">
        <v>#N/A</v>
      </c>
      <c r="AG1336" s="22" t="e">
        <v>#N/A</v>
      </c>
    </row>
    <row r="1337" spans="1:33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2" t="s">
        <v>7762</v>
      </c>
      <c r="R1337" s="22" t="s">
        <v>7762</v>
      </c>
      <c r="S1337" s="22">
        <v>0</v>
      </c>
      <c r="T1337" s="22">
        <v>0</v>
      </c>
      <c r="U1337" s="22" t="s">
        <v>11</v>
      </c>
      <c r="V1337" s="22" t="s">
        <v>11</v>
      </c>
      <c r="W1337" s="22" t="s">
        <v>11</v>
      </c>
      <c r="X1337" s="22" t="s">
        <v>11</v>
      </c>
      <c r="Y1337" s="22">
        <v>0</v>
      </c>
      <c r="Z1337" s="22">
        <v>0</v>
      </c>
      <c r="AA1337" s="22" t="s">
        <v>11</v>
      </c>
      <c r="AB1337" s="22">
        <v>0</v>
      </c>
      <c r="AC1337" s="22" t="s">
        <v>11</v>
      </c>
      <c r="AD1337" s="22" t="e">
        <v>#N/A</v>
      </c>
      <c r="AE1337" s="22" t="e">
        <v>#N/A</v>
      </c>
      <c r="AF1337" s="22" t="e">
        <v>#N/A</v>
      </c>
      <c r="AG1337" s="22" t="e">
        <v>#N/A</v>
      </c>
    </row>
    <row r="1338" spans="1:33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2" t="s">
        <v>7762</v>
      </c>
      <c r="R1338" s="22" t="s">
        <v>7762</v>
      </c>
      <c r="S1338" s="22">
        <v>0</v>
      </c>
      <c r="T1338" s="22">
        <v>0</v>
      </c>
      <c r="U1338" s="22" t="s">
        <v>11</v>
      </c>
      <c r="V1338" s="22" t="s">
        <v>11</v>
      </c>
      <c r="W1338" s="22" t="s">
        <v>11</v>
      </c>
      <c r="X1338" s="22" t="s">
        <v>11</v>
      </c>
      <c r="Y1338" s="22">
        <v>0</v>
      </c>
      <c r="Z1338" s="22">
        <v>0</v>
      </c>
      <c r="AA1338" s="22" t="s">
        <v>11</v>
      </c>
      <c r="AB1338" s="22">
        <v>0</v>
      </c>
      <c r="AC1338" s="22" t="s">
        <v>11</v>
      </c>
      <c r="AD1338" s="22" t="e">
        <v>#N/A</v>
      </c>
      <c r="AE1338" s="22" t="e">
        <v>#N/A</v>
      </c>
      <c r="AF1338" s="22" t="e">
        <v>#N/A</v>
      </c>
      <c r="AG1338" s="22" t="e">
        <v>#N/A</v>
      </c>
    </row>
    <row r="1339" spans="1:33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2" t="s">
        <v>7762</v>
      </c>
      <c r="R1339" s="22" t="s">
        <v>7762</v>
      </c>
      <c r="S1339" s="22">
        <v>0</v>
      </c>
      <c r="T1339" s="22">
        <v>0</v>
      </c>
      <c r="U1339" s="22" t="s">
        <v>11</v>
      </c>
      <c r="V1339" s="22" t="s">
        <v>11</v>
      </c>
      <c r="W1339" s="22" t="s">
        <v>11</v>
      </c>
      <c r="X1339" s="22" t="s">
        <v>11</v>
      </c>
      <c r="Y1339" s="22">
        <v>0</v>
      </c>
      <c r="Z1339" s="22">
        <v>0</v>
      </c>
      <c r="AA1339" s="22" t="s">
        <v>11</v>
      </c>
      <c r="AB1339" s="22">
        <v>0</v>
      </c>
      <c r="AC1339" s="22" t="s">
        <v>11</v>
      </c>
      <c r="AD1339" s="22" t="e">
        <v>#N/A</v>
      </c>
      <c r="AE1339" s="22" t="e">
        <v>#N/A</v>
      </c>
      <c r="AF1339" s="22" t="e">
        <v>#N/A</v>
      </c>
      <c r="AG1339" s="22" t="e">
        <v>#N/A</v>
      </c>
    </row>
    <row r="1340" spans="1:33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2" t="s">
        <v>7762</v>
      </c>
      <c r="R1340" s="22" t="s">
        <v>7762</v>
      </c>
      <c r="S1340" s="22">
        <v>0</v>
      </c>
      <c r="T1340" s="22">
        <v>0</v>
      </c>
      <c r="U1340" s="22" t="s">
        <v>11</v>
      </c>
      <c r="V1340" s="22" t="s">
        <v>11</v>
      </c>
      <c r="W1340" s="22" t="s">
        <v>11</v>
      </c>
      <c r="X1340" s="22" t="s">
        <v>11</v>
      </c>
      <c r="Y1340" s="22">
        <v>0</v>
      </c>
      <c r="Z1340" s="22">
        <v>0</v>
      </c>
      <c r="AA1340" s="22" t="s">
        <v>11</v>
      </c>
      <c r="AB1340" s="22">
        <v>0</v>
      </c>
      <c r="AC1340" s="22" t="s">
        <v>11</v>
      </c>
      <c r="AD1340" s="22" t="e">
        <v>#N/A</v>
      </c>
      <c r="AE1340" s="22" t="e">
        <v>#N/A</v>
      </c>
      <c r="AF1340" s="22" t="e">
        <v>#N/A</v>
      </c>
      <c r="AG1340" s="22" t="e">
        <v>#N/A</v>
      </c>
    </row>
    <row r="1341" spans="1:33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2" t="s">
        <v>7762</v>
      </c>
      <c r="R1341" s="22" t="s">
        <v>7762</v>
      </c>
      <c r="S1341" s="22">
        <v>0</v>
      </c>
      <c r="T1341" s="22">
        <v>0</v>
      </c>
      <c r="U1341" s="22" t="s">
        <v>11</v>
      </c>
      <c r="V1341" s="22" t="s">
        <v>11</v>
      </c>
      <c r="W1341" s="22" t="s">
        <v>11</v>
      </c>
      <c r="X1341" s="22" t="s">
        <v>11</v>
      </c>
      <c r="Y1341" s="22">
        <v>0</v>
      </c>
      <c r="Z1341" s="22">
        <v>0</v>
      </c>
      <c r="AA1341" s="22" t="s">
        <v>11</v>
      </c>
      <c r="AB1341" s="22">
        <v>0</v>
      </c>
      <c r="AC1341" s="22" t="s">
        <v>11</v>
      </c>
      <c r="AD1341" s="22" t="e">
        <v>#N/A</v>
      </c>
      <c r="AE1341" s="22" t="e">
        <v>#N/A</v>
      </c>
      <c r="AF1341" s="22" t="e">
        <v>#N/A</v>
      </c>
      <c r="AG1341" s="22" t="e">
        <v>#N/A</v>
      </c>
    </row>
    <row r="1342" spans="1:33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2" t="s">
        <v>7762</v>
      </c>
      <c r="R1342" s="22" t="s">
        <v>7762</v>
      </c>
      <c r="S1342" s="22">
        <v>0</v>
      </c>
      <c r="T1342" s="22">
        <v>0</v>
      </c>
      <c r="U1342" s="22" t="s">
        <v>11</v>
      </c>
      <c r="V1342" s="22" t="s">
        <v>11</v>
      </c>
      <c r="W1342" s="22" t="s">
        <v>11</v>
      </c>
      <c r="X1342" s="22" t="s">
        <v>11</v>
      </c>
      <c r="Y1342" s="22">
        <v>0</v>
      </c>
      <c r="Z1342" s="22">
        <v>0</v>
      </c>
      <c r="AA1342" s="22" t="s">
        <v>11</v>
      </c>
      <c r="AB1342" s="22">
        <v>0</v>
      </c>
      <c r="AC1342" s="22" t="s">
        <v>11</v>
      </c>
      <c r="AD1342" s="22" t="e">
        <v>#N/A</v>
      </c>
      <c r="AE1342" s="22" t="e">
        <v>#N/A</v>
      </c>
      <c r="AF1342" s="22" t="e">
        <v>#N/A</v>
      </c>
      <c r="AG1342" s="22" t="e">
        <v>#N/A</v>
      </c>
    </row>
    <row r="1343" spans="1:33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2" t="s">
        <v>7762</v>
      </c>
      <c r="R1343" s="22" t="s">
        <v>7762</v>
      </c>
      <c r="S1343" s="22">
        <v>0</v>
      </c>
      <c r="T1343" s="22">
        <v>0</v>
      </c>
      <c r="U1343" s="22" t="s">
        <v>11</v>
      </c>
      <c r="V1343" s="22" t="s">
        <v>11</v>
      </c>
      <c r="W1343" s="22" t="s">
        <v>11</v>
      </c>
      <c r="X1343" s="22" t="s">
        <v>11</v>
      </c>
      <c r="Y1343" s="22">
        <v>0</v>
      </c>
      <c r="Z1343" s="22">
        <v>0</v>
      </c>
      <c r="AA1343" s="22" t="s">
        <v>11</v>
      </c>
      <c r="AB1343" s="22">
        <v>0</v>
      </c>
      <c r="AC1343" s="22" t="s">
        <v>11</v>
      </c>
      <c r="AD1343" s="22" t="e">
        <v>#N/A</v>
      </c>
      <c r="AE1343" s="22" t="e">
        <v>#N/A</v>
      </c>
      <c r="AF1343" s="22" t="e">
        <v>#N/A</v>
      </c>
      <c r="AG1343" s="22" t="e">
        <v>#N/A</v>
      </c>
    </row>
    <row r="1344" spans="1:33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2" t="s">
        <v>7762</v>
      </c>
      <c r="R1344" s="22" t="s">
        <v>7762</v>
      </c>
      <c r="S1344" s="22">
        <v>0</v>
      </c>
      <c r="T1344" s="22">
        <v>0</v>
      </c>
      <c r="U1344" s="22" t="s">
        <v>11</v>
      </c>
      <c r="V1344" s="22" t="s">
        <v>11</v>
      </c>
      <c r="W1344" s="22" t="s">
        <v>11</v>
      </c>
      <c r="X1344" s="22" t="s">
        <v>11</v>
      </c>
      <c r="Y1344" s="22">
        <v>0</v>
      </c>
      <c r="Z1344" s="22">
        <v>0</v>
      </c>
      <c r="AA1344" s="22" t="s">
        <v>11</v>
      </c>
      <c r="AB1344" s="22">
        <v>0</v>
      </c>
      <c r="AC1344" s="22" t="s">
        <v>11</v>
      </c>
      <c r="AD1344" s="22" t="e">
        <v>#N/A</v>
      </c>
      <c r="AE1344" s="22" t="e">
        <v>#N/A</v>
      </c>
      <c r="AF1344" s="22" t="e">
        <v>#N/A</v>
      </c>
      <c r="AG1344" s="22" t="e">
        <v>#N/A</v>
      </c>
    </row>
    <row r="1345" spans="1:33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2" t="s">
        <v>7762</v>
      </c>
      <c r="R1345" s="22" t="s">
        <v>7762</v>
      </c>
      <c r="S1345" s="22">
        <v>0</v>
      </c>
      <c r="T1345" s="22">
        <v>0</v>
      </c>
      <c r="U1345" s="22" t="s">
        <v>11</v>
      </c>
      <c r="V1345" s="22" t="s">
        <v>11</v>
      </c>
      <c r="W1345" s="22" t="s">
        <v>11</v>
      </c>
      <c r="X1345" s="22" t="s">
        <v>11</v>
      </c>
      <c r="Y1345" s="22">
        <v>0</v>
      </c>
      <c r="Z1345" s="22">
        <v>0</v>
      </c>
      <c r="AA1345" s="22" t="s">
        <v>11</v>
      </c>
      <c r="AB1345" s="22">
        <v>0</v>
      </c>
      <c r="AC1345" s="22" t="s">
        <v>11</v>
      </c>
      <c r="AD1345" s="22" t="e">
        <v>#N/A</v>
      </c>
      <c r="AE1345" s="22" t="e">
        <v>#N/A</v>
      </c>
      <c r="AF1345" s="22" t="e">
        <v>#N/A</v>
      </c>
      <c r="AG1345" s="22" t="e">
        <v>#N/A</v>
      </c>
    </row>
    <row r="1346" spans="1:33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2" t="s">
        <v>7762</v>
      </c>
      <c r="R1346" s="22" t="s">
        <v>7762</v>
      </c>
      <c r="S1346" s="22">
        <v>0</v>
      </c>
      <c r="T1346" s="22">
        <v>0</v>
      </c>
      <c r="U1346" s="22" t="s">
        <v>11</v>
      </c>
      <c r="V1346" s="22" t="s">
        <v>11</v>
      </c>
      <c r="W1346" s="22" t="s">
        <v>11</v>
      </c>
      <c r="X1346" s="22" t="s">
        <v>11</v>
      </c>
      <c r="Y1346" s="22">
        <v>0</v>
      </c>
      <c r="Z1346" s="22">
        <v>0</v>
      </c>
      <c r="AA1346" s="22" t="s">
        <v>11</v>
      </c>
      <c r="AB1346" s="22">
        <v>0</v>
      </c>
      <c r="AC1346" s="22" t="s">
        <v>11</v>
      </c>
      <c r="AD1346" s="22" t="e">
        <v>#N/A</v>
      </c>
      <c r="AE1346" s="22" t="e">
        <v>#N/A</v>
      </c>
      <c r="AF1346" s="22" t="e">
        <v>#N/A</v>
      </c>
      <c r="AG1346" s="22" t="e">
        <v>#N/A</v>
      </c>
    </row>
    <row r="1347" spans="1:33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2" t="s">
        <v>7762</v>
      </c>
      <c r="R1347" s="22" t="s">
        <v>7762</v>
      </c>
      <c r="S1347" s="22">
        <v>0</v>
      </c>
      <c r="T1347" s="22">
        <v>0</v>
      </c>
      <c r="U1347" s="22" t="s">
        <v>11</v>
      </c>
      <c r="V1347" s="22" t="s">
        <v>11</v>
      </c>
      <c r="W1347" s="22" t="s">
        <v>11</v>
      </c>
      <c r="X1347" s="22" t="s">
        <v>11</v>
      </c>
      <c r="Y1347" s="22">
        <v>0</v>
      </c>
      <c r="Z1347" s="22">
        <v>0</v>
      </c>
      <c r="AA1347" s="22" t="s">
        <v>11</v>
      </c>
      <c r="AB1347" s="22">
        <v>0</v>
      </c>
      <c r="AC1347" s="22" t="s">
        <v>11</v>
      </c>
      <c r="AD1347" s="22" t="e">
        <v>#N/A</v>
      </c>
      <c r="AE1347" s="22" t="e">
        <v>#N/A</v>
      </c>
      <c r="AF1347" s="22" t="e">
        <v>#N/A</v>
      </c>
      <c r="AG1347" s="22" t="e">
        <v>#N/A</v>
      </c>
    </row>
    <row r="1348" spans="1:33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2" t="s">
        <v>7762</v>
      </c>
      <c r="R1348" s="22" t="s">
        <v>7762</v>
      </c>
      <c r="S1348" s="22">
        <v>0</v>
      </c>
      <c r="T1348" s="22">
        <v>0</v>
      </c>
      <c r="U1348" s="22" t="s">
        <v>11</v>
      </c>
      <c r="V1348" s="22" t="s">
        <v>11</v>
      </c>
      <c r="W1348" s="22" t="s">
        <v>11</v>
      </c>
      <c r="X1348" s="22" t="s">
        <v>11</v>
      </c>
      <c r="Y1348" s="22">
        <v>0</v>
      </c>
      <c r="Z1348" s="22">
        <v>0</v>
      </c>
      <c r="AA1348" s="22" t="s">
        <v>11</v>
      </c>
      <c r="AB1348" s="22">
        <v>0</v>
      </c>
      <c r="AC1348" s="22" t="s">
        <v>11</v>
      </c>
      <c r="AD1348" s="22" t="e">
        <v>#N/A</v>
      </c>
      <c r="AE1348" s="22" t="e">
        <v>#N/A</v>
      </c>
      <c r="AF1348" s="22" t="e">
        <v>#N/A</v>
      </c>
      <c r="AG1348" s="22" t="e">
        <v>#N/A</v>
      </c>
    </row>
    <row r="1349" spans="1:33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2" t="s">
        <v>7762</v>
      </c>
      <c r="R1349" s="22" t="s">
        <v>7762</v>
      </c>
      <c r="S1349" s="22">
        <v>0</v>
      </c>
      <c r="T1349" s="22">
        <v>0</v>
      </c>
      <c r="U1349" s="22" t="s">
        <v>11</v>
      </c>
      <c r="V1349" s="22" t="s">
        <v>11</v>
      </c>
      <c r="W1349" s="22" t="s">
        <v>11</v>
      </c>
      <c r="X1349" s="22" t="s">
        <v>11</v>
      </c>
      <c r="Y1349" s="22">
        <v>0</v>
      </c>
      <c r="Z1349" s="22">
        <v>0</v>
      </c>
      <c r="AA1349" s="22" t="s">
        <v>11</v>
      </c>
      <c r="AB1349" s="22">
        <v>0</v>
      </c>
      <c r="AC1349" s="22" t="s">
        <v>11</v>
      </c>
      <c r="AD1349" s="22" t="e">
        <v>#N/A</v>
      </c>
      <c r="AE1349" s="22" t="e">
        <v>#N/A</v>
      </c>
      <c r="AF1349" s="22" t="e">
        <v>#N/A</v>
      </c>
      <c r="AG1349" s="22" t="e">
        <v>#N/A</v>
      </c>
    </row>
    <row r="1350" spans="1:33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2" t="s">
        <v>7762</v>
      </c>
      <c r="R1350" s="22" t="s">
        <v>7762</v>
      </c>
      <c r="S1350" s="22">
        <v>0</v>
      </c>
      <c r="T1350" s="22">
        <v>0</v>
      </c>
      <c r="U1350" s="22" t="s">
        <v>11</v>
      </c>
      <c r="V1350" s="22" t="s">
        <v>11</v>
      </c>
      <c r="W1350" s="22" t="s">
        <v>11</v>
      </c>
      <c r="X1350" s="22" t="s">
        <v>11</v>
      </c>
      <c r="Y1350" s="22">
        <v>0</v>
      </c>
      <c r="Z1350" s="22">
        <v>0</v>
      </c>
      <c r="AA1350" s="22" t="s">
        <v>11</v>
      </c>
      <c r="AB1350" s="22">
        <v>0</v>
      </c>
      <c r="AC1350" s="22" t="s">
        <v>11</v>
      </c>
      <c r="AD1350" s="22" t="e">
        <v>#N/A</v>
      </c>
      <c r="AE1350" s="22" t="e">
        <v>#N/A</v>
      </c>
      <c r="AF1350" s="22" t="e">
        <v>#N/A</v>
      </c>
      <c r="AG1350" s="22" t="e">
        <v>#N/A</v>
      </c>
    </row>
    <row r="1351" spans="1:33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2" t="s">
        <v>7762</v>
      </c>
      <c r="R1351" s="22" t="s">
        <v>7762</v>
      </c>
      <c r="S1351" s="22">
        <v>0</v>
      </c>
      <c r="T1351" s="22">
        <v>0</v>
      </c>
      <c r="U1351" s="22" t="s">
        <v>11</v>
      </c>
      <c r="V1351" s="22" t="s">
        <v>11</v>
      </c>
      <c r="W1351" s="22" t="s">
        <v>11</v>
      </c>
      <c r="X1351" s="22" t="s">
        <v>11</v>
      </c>
      <c r="Y1351" s="22">
        <v>0</v>
      </c>
      <c r="Z1351" s="22">
        <v>0</v>
      </c>
      <c r="AA1351" s="22" t="s">
        <v>11</v>
      </c>
      <c r="AB1351" s="22">
        <v>0</v>
      </c>
      <c r="AC1351" s="22" t="s">
        <v>11</v>
      </c>
      <c r="AD1351" s="22" t="e">
        <v>#N/A</v>
      </c>
      <c r="AE1351" s="22" t="e">
        <v>#N/A</v>
      </c>
      <c r="AF1351" s="22" t="e">
        <v>#N/A</v>
      </c>
      <c r="AG1351" s="22" t="e">
        <v>#N/A</v>
      </c>
    </row>
    <row r="1352" spans="1:33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2" t="s">
        <v>7762</v>
      </c>
      <c r="R1352" s="22" t="s">
        <v>7762</v>
      </c>
      <c r="S1352" s="22">
        <v>0</v>
      </c>
      <c r="T1352" s="22">
        <v>0</v>
      </c>
      <c r="U1352" s="22" t="s">
        <v>11</v>
      </c>
      <c r="V1352" s="22" t="s">
        <v>11</v>
      </c>
      <c r="W1352" s="22" t="s">
        <v>11</v>
      </c>
      <c r="X1352" s="22" t="s">
        <v>11</v>
      </c>
      <c r="Y1352" s="22">
        <v>0</v>
      </c>
      <c r="Z1352" s="22">
        <v>0</v>
      </c>
      <c r="AA1352" s="22" t="s">
        <v>11</v>
      </c>
      <c r="AB1352" s="22">
        <v>0</v>
      </c>
      <c r="AC1352" s="22" t="s">
        <v>11</v>
      </c>
      <c r="AD1352" s="22" t="e">
        <v>#N/A</v>
      </c>
      <c r="AE1352" s="22" t="e">
        <v>#N/A</v>
      </c>
      <c r="AF1352" s="22" t="e">
        <v>#N/A</v>
      </c>
      <c r="AG1352" s="22" t="e">
        <v>#N/A</v>
      </c>
    </row>
    <row r="1353" spans="1:33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2" t="s">
        <v>7762</v>
      </c>
      <c r="R1353" s="22" t="s">
        <v>7762</v>
      </c>
      <c r="S1353" s="22">
        <v>0</v>
      </c>
      <c r="T1353" s="22">
        <v>0</v>
      </c>
      <c r="U1353" s="22" t="s">
        <v>11</v>
      </c>
      <c r="V1353" s="22" t="s">
        <v>11</v>
      </c>
      <c r="W1353" s="22" t="s">
        <v>11</v>
      </c>
      <c r="X1353" s="22" t="s">
        <v>11</v>
      </c>
      <c r="Y1353" s="22">
        <v>0</v>
      </c>
      <c r="Z1353" s="22">
        <v>0</v>
      </c>
      <c r="AA1353" s="22" t="s">
        <v>11</v>
      </c>
      <c r="AB1353" s="22">
        <v>0</v>
      </c>
      <c r="AC1353" s="22" t="s">
        <v>11</v>
      </c>
      <c r="AD1353" s="22" t="e">
        <v>#N/A</v>
      </c>
      <c r="AE1353" s="22" t="e">
        <v>#N/A</v>
      </c>
      <c r="AF1353" s="22" t="e">
        <v>#N/A</v>
      </c>
      <c r="AG1353" s="22" t="e">
        <v>#N/A</v>
      </c>
    </row>
    <row r="1354" spans="1:33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2" t="s">
        <v>7762</v>
      </c>
      <c r="R1354" s="22" t="s">
        <v>7762</v>
      </c>
      <c r="S1354" s="22">
        <v>0</v>
      </c>
      <c r="T1354" s="22">
        <v>0</v>
      </c>
      <c r="U1354" s="22" t="s">
        <v>11</v>
      </c>
      <c r="V1354" s="22" t="s">
        <v>11</v>
      </c>
      <c r="W1354" s="22" t="s">
        <v>11</v>
      </c>
      <c r="X1354" s="22" t="s">
        <v>11</v>
      </c>
      <c r="Y1354" s="22">
        <v>0</v>
      </c>
      <c r="Z1354" s="22">
        <v>0</v>
      </c>
      <c r="AA1354" s="22" t="s">
        <v>11</v>
      </c>
      <c r="AB1354" s="22">
        <v>0</v>
      </c>
      <c r="AC1354" s="22" t="s">
        <v>11</v>
      </c>
      <c r="AD1354" s="22" t="e">
        <v>#N/A</v>
      </c>
      <c r="AE1354" s="22" t="e">
        <v>#N/A</v>
      </c>
      <c r="AF1354" s="22" t="e">
        <v>#N/A</v>
      </c>
      <c r="AG1354" s="22" t="e">
        <v>#N/A</v>
      </c>
    </row>
    <row r="1355" spans="1:33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2" t="s">
        <v>7762</v>
      </c>
      <c r="R1355" s="22" t="s">
        <v>7762</v>
      </c>
      <c r="S1355" s="22">
        <v>0</v>
      </c>
      <c r="T1355" s="22">
        <v>0</v>
      </c>
      <c r="U1355" s="22" t="s">
        <v>11</v>
      </c>
      <c r="V1355" s="22" t="s">
        <v>11</v>
      </c>
      <c r="W1355" s="22" t="s">
        <v>11</v>
      </c>
      <c r="X1355" s="22" t="s">
        <v>11</v>
      </c>
      <c r="Y1355" s="22">
        <v>0</v>
      </c>
      <c r="Z1355" s="22">
        <v>0</v>
      </c>
      <c r="AA1355" s="22" t="s">
        <v>11</v>
      </c>
      <c r="AB1355" s="22">
        <v>0</v>
      </c>
      <c r="AC1355" s="22" t="s">
        <v>11</v>
      </c>
      <c r="AD1355" s="22" t="e">
        <v>#N/A</v>
      </c>
      <c r="AE1355" s="22" t="e">
        <v>#N/A</v>
      </c>
      <c r="AF1355" s="22" t="e">
        <v>#N/A</v>
      </c>
      <c r="AG1355" s="22" t="e">
        <v>#N/A</v>
      </c>
    </row>
    <row r="1356" spans="1:33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2" t="s">
        <v>7762</v>
      </c>
      <c r="R1356" s="22" t="s">
        <v>7762</v>
      </c>
      <c r="S1356" s="22">
        <v>0</v>
      </c>
      <c r="T1356" s="22">
        <v>0</v>
      </c>
      <c r="U1356" s="22" t="s">
        <v>11</v>
      </c>
      <c r="V1356" s="22" t="s">
        <v>11</v>
      </c>
      <c r="W1356" s="22" t="s">
        <v>11</v>
      </c>
      <c r="X1356" s="22" t="s">
        <v>11</v>
      </c>
      <c r="Y1356" s="22">
        <v>0</v>
      </c>
      <c r="Z1356" s="22">
        <v>0</v>
      </c>
      <c r="AA1356" s="22" t="s">
        <v>11</v>
      </c>
      <c r="AB1356" s="22">
        <v>0</v>
      </c>
      <c r="AC1356" s="22" t="s">
        <v>11</v>
      </c>
      <c r="AD1356" s="22" t="e">
        <v>#N/A</v>
      </c>
      <c r="AE1356" s="22" t="e">
        <v>#N/A</v>
      </c>
      <c r="AF1356" s="22" t="e">
        <v>#N/A</v>
      </c>
      <c r="AG1356" s="22" t="e">
        <v>#N/A</v>
      </c>
    </row>
    <row r="1357" spans="1:33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2" t="s">
        <v>7762</v>
      </c>
      <c r="R1357" s="22" t="s">
        <v>7762</v>
      </c>
      <c r="S1357" s="22">
        <v>0</v>
      </c>
      <c r="T1357" s="22">
        <v>0</v>
      </c>
      <c r="U1357" s="22" t="s">
        <v>11</v>
      </c>
      <c r="V1357" s="22" t="s">
        <v>11</v>
      </c>
      <c r="W1357" s="22" t="s">
        <v>11</v>
      </c>
      <c r="X1357" s="22" t="s">
        <v>11</v>
      </c>
      <c r="Y1357" s="22">
        <v>0</v>
      </c>
      <c r="Z1357" s="22">
        <v>0</v>
      </c>
      <c r="AA1357" s="22" t="s">
        <v>11</v>
      </c>
      <c r="AB1357" s="22">
        <v>0</v>
      </c>
      <c r="AC1357" s="22" t="s">
        <v>11</v>
      </c>
      <c r="AD1357" s="22" t="e">
        <v>#N/A</v>
      </c>
      <c r="AE1357" s="22" t="e">
        <v>#N/A</v>
      </c>
      <c r="AF1357" s="22" t="e">
        <v>#N/A</v>
      </c>
      <c r="AG1357" s="22" t="e">
        <v>#N/A</v>
      </c>
    </row>
    <row r="1358" spans="1:33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2" t="s">
        <v>7762</v>
      </c>
      <c r="R1358" s="22" t="s">
        <v>7762</v>
      </c>
      <c r="S1358" s="22">
        <v>0</v>
      </c>
      <c r="T1358" s="22">
        <v>0</v>
      </c>
      <c r="U1358" s="22" t="s">
        <v>11</v>
      </c>
      <c r="V1358" s="22" t="s">
        <v>11</v>
      </c>
      <c r="W1358" s="22" t="s">
        <v>11</v>
      </c>
      <c r="X1358" s="22" t="s">
        <v>11</v>
      </c>
      <c r="Y1358" s="22">
        <v>0</v>
      </c>
      <c r="Z1358" s="22">
        <v>0</v>
      </c>
      <c r="AA1358" s="22" t="s">
        <v>11</v>
      </c>
      <c r="AB1358" s="22">
        <v>0</v>
      </c>
      <c r="AC1358" s="22" t="s">
        <v>11</v>
      </c>
      <c r="AD1358" s="22" t="e">
        <v>#N/A</v>
      </c>
      <c r="AE1358" s="22" t="e">
        <v>#N/A</v>
      </c>
      <c r="AF1358" s="22" t="e">
        <v>#N/A</v>
      </c>
      <c r="AG1358" s="22" t="e">
        <v>#N/A</v>
      </c>
    </row>
    <row r="1359" spans="1:33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2" t="s">
        <v>7762</v>
      </c>
      <c r="R1359" s="22" t="s">
        <v>7762</v>
      </c>
      <c r="S1359" s="22">
        <v>0</v>
      </c>
      <c r="T1359" s="22">
        <v>0</v>
      </c>
      <c r="U1359" s="22" t="s">
        <v>11</v>
      </c>
      <c r="V1359" s="22" t="s">
        <v>11</v>
      </c>
      <c r="W1359" s="22" t="s">
        <v>11</v>
      </c>
      <c r="X1359" s="22" t="s">
        <v>11</v>
      </c>
      <c r="Y1359" s="22">
        <v>0</v>
      </c>
      <c r="Z1359" s="22">
        <v>0</v>
      </c>
      <c r="AA1359" s="22" t="s">
        <v>11</v>
      </c>
      <c r="AB1359" s="22">
        <v>0</v>
      </c>
      <c r="AC1359" s="22" t="s">
        <v>11</v>
      </c>
      <c r="AD1359" s="22" t="e">
        <v>#N/A</v>
      </c>
      <c r="AE1359" s="22" t="e">
        <v>#N/A</v>
      </c>
      <c r="AF1359" s="22" t="e">
        <v>#N/A</v>
      </c>
      <c r="AG1359" s="22" t="e">
        <v>#N/A</v>
      </c>
    </row>
    <row r="1360" spans="1:33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2" t="s">
        <v>7762</v>
      </c>
      <c r="R1360" s="22" t="s">
        <v>7762</v>
      </c>
      <c r="S1360" s="22">
        <v>0</v>
      </c>
      <c r="T1360" s="22">
        <v>0</v>
      </c>
      <c r="U1360" s="22" t="s">
        <v>11</v>
      </c>
      <c r="V1360" s="22" t="s">
        <v>11</v>
      </c>
      <c r="W1360" s="22" t="s">
        <v>11</v>
      </c>
      <c r="X1360" s="22" t="s">
        <v>11</v>
      </c>
      <c r="Y1360" s="22">
        <v>0</v>
      </c>
      <c r="Z1360" s="22">
        <v>0</v>
      </c>
      <c r="AA1360" s="22" t="s">
        <v>11</v>
      </c>
      <c r="AB1360" s="22">
        <v>0</v>
      </c>
      <c r="AC1360" s="22" t="s">
        <v>11</v>
      </c>
      <c r="AD1360" s="22" t="e">
        <v>#N/A</v>
      </c>
      <c r="AE1360" s="22" t="e">
        <v>#N/A</v>
      </c>
      <c r="AF1360" s="22" t="e">
        <v>#N/A</v>
      </c>
      <c r="AG1360" s="22" t="e">
        <v>#N/A</v>
      </c>
    </row>
    <row r="1361" spans="1:33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2" t="s">
        <v>7762</v>
      </c>
      <c r="R1361" s="22" t="s">
        <v>7762</v>
      </c>
      <c r="S1361" s="22">
        <v>0</v>
      </c>
      <c r="T1361" s="22">
        <v>0</v>
      </c>
      <c r="U1361" s="22" t="s">
        <v>11</v>
      </c>
      <c r="V1361" s="22" t="s">
        <v>11</v>
      </c>
      <c r="W1361" s="22" t="s">
        <v>11</v>
      </c>
      <c r="X1361" s="22" t="s">
        <v>11</v>
      </c>
      <c r="Y1361" s="22">
        <v>0</v>
      </c>
      <c r="Z1361" s="22">
        <v>0</v>
      </c>
      <c r="AA1361" s="22" t="s">
        <v>11</v>
      </c>
      <c r="AB1361" s="22">
        <v>0</v>
      </c>
      <c r="AC1361" s="22" t="s">
        <v>11</v>
      </c>
      <c r="AD1361" s="22" t="e">
        <v>#N/A</v>
      </c>
      <c r="AE1361" s="22" t="e">
        <v>#N/A</v>
      </c>
      <c r="AF1361" s="22" t="e">
        <v>#N/A</v>
      </c>
      <c r="AG1361" s="22" t="e">
        <v>#N/A</v>
      </c>
    </row>
    <row r="1362" spans="1:33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2" t="s">
        <v>7762</v>
      </c>
      <c r="R1362" s="22" t="s">
        <v>7762</v>
      </c>
      <c r="S1362" s="22">
        <v>0</v>
      </c>
      <c r="T1362" s="22">
        <v>0</v>
      </c>
      <c r="U1362" s="22" t="s">
        <v>11</v>
      </c>
      <c r="V1362" s="22" t="s">
        <v>11</v>
      </c>
      <c r="W1362" s="22" t="s">
        <v>11</v>
      </c>
      <c r="X1362" s="22" t="s">
        <v>11</v>
      </c>
      <c r="Y1362" s="22">
        <v>0</v>
      </c>
      <c r="Z1362" s="22">
        <v>0</v>
      </c>
      <c r="AA1362" s="22" t="s">
        <v>11</v>
      </c>
      <c r="AB1362" s="22">
        <v>0</v>
      </c>
      <c r="AC1362" s="22" t="s">
        <v>11</v>
      </c>
      <c r="AD1362" s="22" t="e">
        <v>#N/A</v>
      </c>
      <c r="AE1362" s="22" t="e">
        <v>#N/A</v>
      </c>
      <c r="AF1362" s="22" t="e">
        <v>#N/A</v>
      </c>
      <c r="AG1362" s="22" t="e">
        <v>#N/A</v>
      </c>
    </row>
    <row r="1363" spans="1:33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2" t="s">
        <v>7762</v>
      </c>
      <c r="R1363" s="22" t="s">
        <v>7762</v>
      </c>
      <c r="S1363" s="22">
        <v>0</v>
      </c>
      <c r="T1363" s="22">
        <v>0</v>
      </c>
      <c r="U1363" s="22" t="s">
        <v>11</v>
      </c>
      <c r="V1363" s="22" t="s">
        <v>11</v>
      </c>
      <c r="W1363" s="22" t="s">
        <v>11</v>
      </c>
      <c r="X1363" s="22" t="s">
        <v>11</v>
      </c>
      <c r="Y1363" s="22">
        <v>0</v>
      </c>
      <c r="Z1363" s="22">
        <v>0</v>
      </c>
      <c r="AA1363" s="22" t="s">
        <v>11</v>
      </c>
      <c r="AB1363" s="22">
        <v>0</v>
      </c>
      <c r="AC1363" s="22" t="s">
        <v>11</v>
      </c>
      <c r="AD1363" s="22" t="e">
        <v>#N/A</v>
      </c>
      <c r="AE1363" s="22" t="e">
        <v>#N/A</v>
      </c>
      <c r="AF1363" s="22" t="e">
        <v>#N/A</v>
      </c>
      <c r="AG1363" s="22" t="e">
        <v>#N/A</v>
      </c>
    </row>
    <row r="1364" spans="1:33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2" t="s">
        <v>7762</v>
      </c>
      <c r="R1364" s="22" t="s">
        <v>7762</v>
      </c>
      <c r="S1364" s="22">
        <v>0</v>
      </c>
      <c r="T1364" s="22">
        <v>0</v>
      </c>
      <c r="U1364" s="22" t="s">
        <v>11</v>
      </c>
      <c r="V1364" s="22" t="s">
        <v>11</v>
      </c>
      <c r="W1364" s="22" t="s">
        <v>11</v>
      </c>
      <c r="X1364" s="22" t="s">
        <v>11</v>
      </c>
      <c r="Y1364" s="22">
        <v>0</v>
      </c>
      <c r="Z1364" s="22">
        <v>0</v>
      </c>
      <c r="AA1364" s="22" t="s">
        <v>11</v>
      </c>
      <c r="AB1364" s="22">
        <v>0</v>
      </c>
      <c r="AC1364" s="22" t="s">
        <v>11</v>
      </c>
      <c r="AD1364" s="22" t="e">
        <v>#N/A</v>
      </c>
      <c r="AE1364" s="22" t="e">
        <v>#N/A</v>
      </c>
      <c r="AF1364" s="22" t="e">
        <v>#N/A</v>
      </c>
      <c r="AG1364" s="22" t="e">
        <v>#N/A</v>
      </c>
    </row>
    <row r="1365" spans="1:33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2" t="s">
        <v>7762</v>
      </c>
      <c r="R1365" s="22" t="s">
        <v>7762</v>
      </c>
      <c r="S1365" s="22">
        <v>0</v>
      </c>
      <c r="T1365" s="22">
        <v>0</v>
      </c>
      <c r="U1365" s="22" t="s">
        <v>11</v>
      </c>
      <c r="V1365" s="22" t="s">
        <v>11</v>
      </c>
      <c r="W1365" s="22" t="s">
        <v>11</v>
      </c>
      <c r="X1365" s="22" t="s">
        <v>11</v>
      </c>
      <c r="Y1365" s="22">
        <v>0</v>
      </c>
      <c r="Z1365" s="22">
        <v>0</v>
      </c>
      <c r="AA1365" s="22" t="s">
        <v>11</v>
      </c>
      <c r="AB1365" s="22">
        <v>0</v>
      </c>
      <c r="AC1365" s="22" t="s">
        <v>11</v>
      </c>
      <c r="AD1365" s="22" t="e">
        <v>#N/A</v>
      </c>
      <c r="AE1365" s="22" t="e">
        <v>#N/A</v>
      </c>
      <c r="AF1365" s="22" t="e">
        <v>#N/A</v>
      </c>
      <c r="AG1365" s="22" t="e">
        <v>#N/A</v>
      </c>
    </row>
    <row r="1366" spans="1:33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2" t="s">
        <v>7762</v>
      </c>
      <c r="R1366" s="22" t="s">
        <v>7762</v>
      </c>
      <c r="S1366" s="22">
        <v>0</v>
      </c>
      <c r="T1366" s="22">
        <v>0</v>
      </c>
      <c r="U1366" s="22" t="s">
        <v>11</v>
      </c>
      <c r="V1366" s="22" t="s">
        <v>11</v>
      </c>
      <c r="W1366" s="22" t="s">
        <v>11</v>
      </c>
      <c r="X1366" s="22" t="s">
        <v>11</v>
      </c>
      <c r="Y1366" s="22">
        <v>0</v>
      </c>
      <c r="Z1366" s="22">
        <v>0</v>
      </c>
      <c r="AA1366" s="22" t="s">
        <v>11</v>
      </c>
      <c r="AB1366" s="22">
        <v>0</v>
      </c>
      <c r="AC1366" s="22" t="s">
        <v>11</v>
      </c>
      <c r="AD1366" s="22" t="e">
        <v>#N/A</v>
      </c>
      <c r="AE1366" s="22" t="e">
        <v>#N/A</v>
      </c>
      <c r="AF1366" s="22" t="e">
        <v>#N/A</v>
      </c>
      <c r="AG1366" s="22" t="e">
        <v>#N/A</v>
      </c>
    </row>
    <row r="1367" spans="1:33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2" t="s">
        <v>7762</v>
      </c>
      <c r="R1367" s="22" t="s">
        <v>7762</v>
      </c>
      <c r="S1367" s="22">
        <v>0</v>
      </c>
      <c r="T1367" s="22">
        <v>0</v>
      </c>
      <c r="U1367" s="22" t="s">
        <v>11</v>
      </c>
      <c r="V1367" s="22" t="s">
        <v>11</v>
      </c>
      <c r="W1367" s="22" t="s">
        <v>11</v>
      </c>
      <c r="X1367" s="22" t="s">
        <v>11</v>
      </c>
      <c r="Y1367" s="22">
        <v>0</v>
      </c>
      <c r="Z1367" s="22">
        <v>0</v>
      </c>
      <c r="AA1367" s="22" t="s">
        <v>11</v>
      </c>
      <c r="AB1367" s="22">
        <v>0</v>
      </c>
      <c r="AC1367" s="22" t="s">
        <v>11</v>
      </c>
      <c r="AD1367" s="22" t="e">
        <v>#N/A</v>
      </c>
      <c r="AE1367" s="22" t="e">
        <v>#N/A</v>
      </c>
      <c r="AF1367" s="22" t="e">
        <v>#N/A</v>
      </c>
      <c r="AG1367" s="22" t="e">
        <v>#N/A</v>
      </c>
    </row>
    <row r="1368" spans="1:33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2" t="s">
        <v>7762</v>
      </c>
      <c r="R1368" s="22" t="s">
        <v>7762</v>
      </c>
      <c r="S1368" s="22">
        <v>0</v>
      </c>
      <c r="T1368" s="22">
        <v>0</v>
      </c>
      <c r="U1368" s="22" t="s">
        <v>11</v>
      </c>
      <c r="V1368" s="22" t="s">
        <v>11</v>
      </c>
      <c r="W1368" s="22" t="s">
        <v>11</v>
      </c>
      <c r="X1368" s="22" t="s">
        <v>11</v>
      </c>
      <c r="Y1368" s="22">
        <v>0</v>
      </c>
      <c r="Z1368" s="22">
        <v>0</v>
      </c>
      <c r="AA1368" s="22" t="s">
        <v>11</v>
      </c>
      <c r="AB1368" s="22">
        <v>0</v>
      </c>
      <c r="AC1368" s="22" t="s">
        <v>11</v>
      </c>
      <c r="AD1368" s="22" t="e">
        <v>#N/A</v>
      </c>
      <c r="AE1368" s="22" t="e">
        <v>#N/A</v>
      </c>
      <c r="AF1368" s="22" t="e">
        <v>#N/A</v>
      </c>
      <c r="AG1368" s="22" t="e">
        <v>#N/A</v>
      </c>
    </row>
    <row r="1369" spans="1:33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2" t="s">
        <v>7762</v>
      </c>
      <c r="R1369" s="22" t="s">
        <v>7762</v>
      </c>
      <c r="S1369" s="22">
        <v>0</v>
      </c>
      <c r="T1369" s="22">
        <v>0</v>
      </c>
      <c r="U1369" s="22" t="s">
        <v>11</v>
      </c>
      <c r="V1369" s="22" t="s">
        <v>11</v>
      </c>
      <c r="W1369" s="22" t="s">
        <v>11</v>
      </c>
      <c r="X1369" s="22" t="s">
        <v>11</v>
      </c>
      <c r="Y1369" s="22">
        <v>0</v>
      </c>
      <c r="Z1369" s="22">
        <v>0</v>
      </c>
      <c r="AA1369" s="22" t="s">
        <v>11</v>
      </c>
      <c r="AB1369" s="22">
        <v>0</v>
      </c>
      <c r="AC1369" s="22" t="s">
        <v>11</v>
      </c>
      <c r="AD1369" s="22" t="e">
        <v>#N/A</v>
      </c>
      <c r="AE1369" s="22" t="e">
        <v>#N/A</v>
      </c>
      <c r="AF1369" s="22" t="e">
        <v>#N/A</v>
      </c>
      <c r="AG1369" s="22" t="e">
        <v>#N/A</v>
      </c>
    </row>
    <row r="1370" spans="1:33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2" t="s">
        <v>7762</v>
      </c>
      <c r="R1370" s="22" t="s">
        <v>7762</v>
      </c>
      <c r="S1370" s="22">
        <v>0</v>
      </c>
      <c r="T1370" s="22">
        <v>0</v>
      </c>
      <c r="U1370" s="22" t="s">
        <v>11</v>
      </c>
      <c r="V1370" s="22" t="s">
        <v>11</v>
      </c>
      <c r="W1370" s="22" t="s">
        <v>11</v>
      </c>
      <c r="X1370" s="22" t="s">
        <v>11</v>
      </c>
      <c r="Y1370" s="22">
        <v>0</v>
      </c>
      <c r="Z1370" s="22">
        <v>0</v>
      </c>
      <c r="AA1370" s="22" t="s">
        <v>11</v>
      </c>
      <c r="AB1370" s="22">
        <v>0</v>
      </c>
      <c r="AC1370" s="22" t="s">
        <v>11</v>
      </c>
      <c r="AD1370" s="22" t="e">
        <v>#N/A</v>
      </c>
      <c r="AE1370" s="22" t="e">
        <v>#N/A</v>
      </c>
      <c r="AF1370" s="22" t="e">
        <v>#N/A</v>
      </c>
      <c r="AG1370" s="22" t="e">
        <v>#N/A</v>
      </c>
    </row>
    <row r="1371" spans="1:33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2" t="s">
        <v>7762</v>
      </c>
      <c r="R1371" s="22" t="s">
        <v>7762</v>
      </c>
      <c r="S1371" s="22">
        <v>0</v>
      </c>
      <c r="T1371" s="22">
        <v>0</v>
      </c>
      <c r="U1371" s="22" t="s">
        <v>11</v>
      </c>
      <c r="V1371" s="22" t="s">
        <v>11</v>
      </c>
      <c r="W1371" s="22" t="s">
        <v>11</v>
      </c>
      <c r="X1371" s="22" t="s">
        <v>11</v>
      </c>
      <c r="Y1371" s="22">
        <v>0</v>
      </c>
      <c r="Z1371" s="22">
        <v>0</v>
      </c>
      <c r="AA1371" s="22" t="s">
        <v>11</v>
      </c>
      <c r="AB1371" s="22">
        <v>0</v>
      </c>
      <c r="AC1371" s="22" t="s">
        <v>11</v>
      </c>
      <c r="AD1371" s="22" t="e">
        <v>#N/A</v>
      </c>
      <c r="AE1371" s="22" t="e">
        <v>#N/A</v>
      </c>
      <c r="AF1371" s="22" t="e">
        <v>#N/A</v>
      </c>
      <c r="AG1371" s="22" t="e">
        <v>#N/A</v>
      </c>
    </row>
    <row r="1372" spans="1:33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2" t="s">
        <v>7762</v>
      </c>
      <c r="R1372" s="22" t="s">
        <v>7762</v>
      </c>
      <c r="S1372" s="22">
        <v>0</v>
      </c>
      <c r="T1372" s="22">
        <v>0</v>
      </c>
      <c r="U1372" s="22" t="s">
        <v>11</v>
      </c>
      <c r="V1372" s="22" t="s">
        <v>11</v>
      </c>
      <c r="W1372" s="22" t="s">
        <v>11</v>
      </c>
      <c r="X1372" s="22" t="s">
        <v>11</v>
      </c>
      <c r="Y1372" s="22">
        <v>0</v>
      </c>
      <c r="Z1372" s="22">
        <v>0</v>
      </c>
      <c r="AA1372" s="22" t="s">
        <v>11</v>
      </c>
      <c r="AB1372" s="22">
        <v>0</v>
      </c>
      <c r="AC1372" s="22" t="s">
        <v>11</v>
      </c>
      <c r="AD1372" s="22" t="e">
        <v>#N/A</v>
      </c>
      <c r="AE1372" s="22" t="e">
        <v>#N/A</v>
      </c>
      <c r="AF1372" s="22" t="e">
        <v>#N/A</v>
      </c>
      <c r="AG1372" s="22" t="e">
        <v>#N/A</v>
      </c>
    </row>
    <row r="1373" spans="1:33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2" t="s">
        <v>7762</v>
      </c>
      <c r="R1373" s="22" t="s">
        <v>7762</v>
      </c>
      <c r="S1373" s="22">
        <v>0</v>
      </c>
      <c r="T1373" s="22">
        <v>0</v>
      </c>
      <c r="U1373" s="22" t="s">
        <v>11</v>
      </c>
      <c r="V1373" s="22" t="s">
        <v>11</v>
      </c>
      <c r="W1373" s="22" t="s">
        <v>11</v>
      </c>
      <c r="X1373" s="22" t="s">
        <v>11</v>
      </c>
      <c r="Y1373" s="22">
        <v>0</v>
      </c>
      <c r="Z1373" s="22">
        <v>0</v>
      </c>
      <c r="AA1373" s="22" t="s">
        <v>11</v>
      </c>
      <c r="AB1373" s="22">
        <v>0</v>
      </c>
      <c r="AC1373" s="22" t="s">
        <v>11</v>
      </c>
      <c r="AD1373" s="22" t="e">
        <v>#N/A</v>
      </c>
      <c r="AE1373" s="22" t="e">
        <v>#N/A</v>
      </c>
      <c r="AF1373" s="22" t="e">
        <v>#N/A</v>
      </c>
      <c r="AG1373" s="22" t="e">
        <v>#N/A</v>
      </c>
    </row>
    <row r="1374" spans="1:33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2" t="s">
        <v>7762</v>
      </c>
      <c r="R1374" s="22" t="s">
        <v>7762</v>
      </c>
      <c r="S1374" s="22">
        <v>0</v>
      </c>
      <c r="T1374" s="22">
        <v>0</v>
      </c>
      <c r="U1374" s="22" t="s">
        <v>11</v>
      </c>
      <c r="V1374" s="22" t="s">
        <v>11</v>
      </c>
      <c r="W1374" s="22" t="s">
        <v>11</v>
      </c>
      <c r="X1374" s="22" t="s">
        <v>11</v>
      </c>
      <c r="Y1374" s="22">
        <v>0</v>
      </c>
      <c r="Z1374" s="22">
        <v>0</v>
      </c>
      <c r="AA1374" s="22" t="s">
        <v>11</v>
      </c>
      <c r="AB1374" s="22">
        <v>0</v>
      </c>
      <c r="AC1374" s="22" t="s">
        <v>11</v>
      </c>
      <c r="AD1374" s="22" t="e">
        <v>#N/A</v>
      </c>
      <c r="AE1374" s="22" t="e">
        <v>#N/A</v>
      </c>
      <c r="AF1374" s="22" t="e">
        <v>#N/A</v>
      </c>
      <c r="AG1374" s="22" t="e">
        <v>#N/A</v>
      </c>
    </row>
    <row r="1375" spans="1:33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2" t="s">
        <v>7762</v>
      </c>
      <c r="R1375" s="22" t="s">
        <v>7762</v>
      </c>
      <c r="S1375" s="22">
        <v>0</v>
      </c>
      <c r="T1375" s="22">
        <v>0</v>
      </c>
      <c r="U1375" s="22" t="s">
        <v>11</v>
      </c>
      <c r="V1375" s="22" t="s">
        <v>11</v>
      </c>
      <c r="W1375" s="22" t="s">
        <v>11</v>
      </c>
      <c r="X1375" s="22" t="s">
        <v>11</v>
      </c>
      <c r="Y1375" s="22">
        <v>0</v>
      </c>
      <c r="Z1375" s="22">
        <v>0</v>
      </c>
      <c r="AA1375" s="22" t="s">
        <v>11</v>
      </c>
      <c r="AB1375" s="22">
        <v>0</v>
      </c>
      <c r="AC1375" s="22" t="s">
        <v>11</v>
      </c>
      <c r="AD1375" s="22" t="e">
        <v>#N/A</v>
      </c>
      <c r="AE1375" s="22" t="e">
        <v>#N/A</v>
      </c>
      <c r="AF1375" s="22" t="e">
        <v>#N/A</v>
      </c>
      <c r="AG1375" s="22" t="e">
        <v>#N/A</v>
      </c>
    </row>
    <row r="1376" spans="1:33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2" t="s">
        <v>7762</v>
      </c>
      <c r="R1376" s="22" t="s">
        <v>7762</v>
      </c>
      <c r="S1376" s="22">
        <v>0</v>
      </c>
      <c r="T1376" s="22">
        <v>0</v>
      </c>
      <c r="U1376" s="22" t="s">
        <v>11</v>
      </c>
      <c r="V1376" s="22" t="s">
        <v>11</v>
      </c>
      <c r="W1376" s="22" t="s">
        <v>11</v>
      </c>
      <c r="X1376" s="22" t="s">
        <v>11</v>
      </c>
      <c r="Y1376" s="22">
        <v>0</v>
      </c>
      <c r="Z1376" s="22">
        <v>0</v>
      </c>
      <c r="AA1376" s="22" t="s">
        <v>11</v>
      </c>
      <c r="AB1376" s="22">
        <v>0</v>
      </c>
      <c r="AC1376" s="22" t="s">
        <v>11</v>
      </c>
      <c r="AD1376" s="22" t="e">
        <v>#N/A</v>
      </c>
      <c r="AE1376" s="22" t="e">
        <v>#N/A</v>
      </c>
      <c r="AF1376" s="22" t="e">
        <v>#N/A</v>
      </c>
      <c r="AG1376" s="22" t="e">
        <v>#N/A</v>
      </c>
    </row>
    <row r="1377" spans="1:33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2" t="s">
        <v>7762</v>
      </c>
      <c r="R1377" s="22" t="s">
        <v>7762</v>
      </c>
      <c r="S1377" s="22">
        <v>0</v>
      </c>
      <c r="T1377" s="22">
        <v>0</v>
      </c>
      <c r="U1377" s="22" t="s">
        <v>11</v>
      </c>
      <c r="V1377" s="22" t="s">
        <v>11</v>
      </c>
      <c r="W1377" s="22" t="s">
        <v>11</v>
      </c>
      <c r="X1377" s="22" t="s">
        <v>11</v>
      </c>
      <c r="Y1377" s="22">
        <v>0</v>
      </c>
      <c r="Z1377" s="22">
        <v>0</v>
      </c>
      <c r="AA1377" s="22" t="s">
        <v>11</v>
      </c>
      <c r="AB1377" s="22">
        <v>0</v>
      </c>
      <c r="AC1377" s="22" t="s">
        <v>11</v>
      </c>
      <c r="AD1377" s="22" t="e">
        <v>#N/A</v>
      </c>
      <c r="AE1377" s="22" t="e">
        <v>#N/A</v>
      </c>
      <c r="AF1377" s="22" t="e">
        <v>#N/A</v>
      </c>
      <c r="AG1377" s="22" t="e">
        <v>#N/A</v>
      </c>
    </row>
    <row r="1378" spans="1:33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2" t="s">
        <v>7762</v>
      </c>
      <c r="R1378" s="22" t="s">
        <v>7762</v>
      </c>
      <c r="S1378" s="22">
        <v>0</v>
      </c>
      <c r="T1378" s="22">
        <v>0</v>
      </c>
      <c r="U1378" s="22" t="s">
        <v>11</v>
      </c>
      <c r="V1378" s="22" t="s">
        <v>11</v>
      </c>
      <c r="W1378" s="22" t="s">
        <v>11</v>
      </c>
      <c r="X1378" s="22" t="s">
        <v>11</v>
      </c>
      <c r="Y1378" s="22">
        <v>0</v>
      </c>
      <c r="Z1378" s="22">
        <v>0</v>
      </c>
      <c r="AA1378" s="22" t="s">
        <v>11</v>
      </c>
      <c r="AB1378" s="22">
        <v>0</v>
      </c>
      <c r="AC1378" s="22" t="s">
        <v>11</v>
      </c>
      <c r="AD1378" s="22" t="e">
        <v>#N/A</v>
      </c>
      <c r="AE1378" s="22" t="e">
        <v>#N/A</v>
      </c>
      <c r="AF1378" s="22" t="e">
        <v>#N/A</v>
      </c>
      <c r="AG1378" s="22" t="e">
        <v>#N/A</v>
      </c>
    </row>
    <row r="1379" spans="1:33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2" t="s">
        <v>7762</v>
      </c>
      <c r="R1379" s="22" t="s">
        <v>7762</v>
      </c>
      <c r="S1379" s="22">
        <v>0</v>
      </c>
      <c r="T1379" s="22">
        <v>0</v>
      </c>
      <c r="U1379" s="22" t="s">
        <v>11</v>
      </c>
      <c r="V1379" s="22" t="s">
        <v>11</v>
      </c>
      <c r="W1379" s="22" t="s">
        <v>11</v>
      </c>
      <c r="X1379" s="22" t="s">
        <v>11</v>
      </c>
      <c r="Y1379" s="22">
        <v>0</v>
      </c>
      <c r="Z1379" s="22">
        <v>0</v>
      </c>
      <c r="AA1379" s="22" t="s">
        <v>11</v>
      </c>
      <c r="AB1379" s="22">
        <v>0</v>
      </c>
      <c r="AC1379" s="22" t="s">
        <v>11</v>
      </c>
      <c r="AD1379" s="22" t="e">
        <v>#N/A</v>
      </c>
      <c r="AE1379" s="22" t="e">
        <v>#N/A</v>
      </c>
      <c r="AF1379" s="22" t="e">
        <v>#N/A</v>
      </c>
      <c r="AG1379" s="22" t="e">
        <v>#N/A</v>
      </c>
    </row>
    <row r="1380" spans="1:33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2" t="s">
        <v>7762</v>
      </c>
      <c r="R1380" s="22" t="s">
        <v>7762</v>
      </c>
      <c r="S1380" s="22">
        <v>0</v>
      </c>
      <c r="T1380" s="22">
        <v>0</v>
      </c>
      <c r="U1380" s="22" t="s">
        <v>11</v>
      </c>
      <c r="V1380" s="22" t="s">
        <v>11</v>
      </c>
      <c r="W1380" s="22" t="s">
        <v>11</v>
      </c>
      <c r="X1380" s="22" t="s">
        <v>11</v>
      </c>
      <c r="Y1380" s="22">
        <v>0</v>
      </c>
      <c r="Z1380" s="22">
        <v>0</v>
      </c>
      <c r="AA1380" s="22" t="s">
        <v>11</v>
      </c>
      <c r="AB1380" s="22">
        <v>0</v>
      </c>
      <c r="AC1380" s="22" t="s">
        <v>11</v>
      </c>
      <c r="AD1380" s="22" t="e">
        <v>#N/A</v>
      </c>
      <c r="AE1380" s="22" t="e">
        <v>#N/A</v>
      </c>
      <c r="AF1380" s="22" t="e">
        <v>#N/A</v>
      </c>
      <c r="AG1380" s="22" t="e">
        <v>#N/A</v>
      </c>
    </row>
    <row r="1381" spans="1:33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2" t="s">
        <v>7762</v>
      </c>
      <c r="R1381" s="22" t="s">
        <v>7762</v>
      </c>
      <c r="S1381" s="22">
        <v>0</v>
      </c>
      <c r="T1381" s="22">
        <v>0</v>
      </c>
      <c r="U1381" s="22" t="s">
        <v>11</v>
      </c>
      <c r="V1381" s="22" t="s">
        <v>11</v>
      </c>
      <c r="W1381" s="22" t="s">
        <v>11</v>
      </c>
      <c r="X1381" s="22" t="s">
        <v>11</v>
      </c>
      <c r="Y1381" s="22">
        <v>0</v>
      </c>
      <c r="Z1381" s="22">
        <v>0</v>
      </c>
      <c r="AA1381" s="22" t="s">
        <v>11</v>
      </c>
      <c r="AB1381" s="22">
        <v>0</v>
      </c>
      <c r="AC1381" s="22" t="s">
        <v>11</v>
      </c>
      <c r="AD1381" s="22" t="e">
        <v>#N/A</v>
      </c>
      <c r="AE1381" s="22" t="e">
        <v>#N/A</v>
      </c>
      <c r="AF1381" s="22" t="e">
        <v>#N/A</v>
      </c>
      <c r="AG1381" s="22" t="e">
        <v>#N/A</v>
      </c>
    </row>
    <row r="1382" spans="1:33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2" t="s">
        <v>7762</v>
      </c>
      <c r="R1382" s="22" t="s">
        <v>7762</v>
      </c>
      <c r="S1382" s="22">
        <v>0</v>
      </c>
      <c r="T1382" s="22">
        <v>0</v>
      </c>
      <c r="U1382" s="22" t="s">
        <v>11</v>
      </c>
      <c r="V1382" s="22" t="s">
        <v>11</v>
      </c>
      <c r="W1382" s="22" t="s">
        <v>11</v>
      </c>
      <c r="X1382" s="22" t="s">
        <v>11</v>
      </c>
      <c r="Y1382" s="22">
        <v>0</v>
      </c>
      <c r="Z1382" s="22">
        <v>0</v>
      </c>
      <c r="AA1382" s="22" t="s">
        <v>11</v>
      </c>
      <c r="AB1382" s="22">
        <v>0</v>
      </c>
      <c r="AC1382" s="22" t="s">
        <v>11</v>
      </c>
      <c r="AD1382" s="22" t="e">
        <v>#N/A</v>
      </c>
      <c r="AE1382" s="22" t="e">
        <v>#N/A</v>
      </c>
      <c r="AF1382" s="22" t="e">
        <v>#N/A</v>
      </c>
      <c r="AG1382" s="22" t="e">
        <v>#N/A</v>
      </c>
    </row>
    <row r="1383" spans="1:33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2" t="s">
        <v>7762</v>
      </c>
      <c r="R1383" s="22" t="s">
        <v>7762</v>
      </c>
      <c r="S1383" s="22">
        <v>0</v>
      </c>
      <c r="T1383" s="22">
        <v>0</v>
      </c>
      <c r="U1383" s="22" t="s">
        <v>11</v>
      </c>
      <c r="V1383" s="22" t="s">
        <v>11</v>
      </c>
      <c r="W1383" s="22" t="s">
        <v>11</v>
      </c>
      <c r="X1383" s="22" t="s">
        <v>11</v>
      </c>
      <c r="Y1383" s="22">
        <v>0</v>
      </c>
      <c r="Z1383" s="22">
        <v>0</v>
      </c>
      <c r="AA1383" s="22" t="s">
        <v>11</v>
      </c>
      <c r="AB1383" s="22">
        <v>0</v>
      </c>
      <c r="AC1383" s="22" t="s">
        <v>11</v>
      </c>
      <c r="AD1383" s="22" t="e">
        <v>#N/A</v>
      </c>
      <c r="AE1383" s="22" t="e">
        <v>#N/A</v>
      </c>
      <c r="AF1383" s="22" t="e">
        <v>#N/A</v>
      </c>
      <c r="AG1383" s="22" t="e">
        <v>#N/A</v>
      </c>
    </row>
    <row r="1384" spans="1:33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2" t="s">
        <v>7762</v>
      </c>
      <c r="R1384" s="22" t="s">
        <v>7762</v>
      </c>
      <c r="S1384" s="22">
        <v>0</v>
      </c>
      <c r="T1384" s="22">
        <v>0</v>
      </c>
      <c r="U1384" s="22" t="s">
        <v>11</v>
      </c>
      <c r="V1384" s="22" t="s">
        <v>11</v>
      </c>
      <c r="W1384" s="22" t="s">
        <v>11</v>
      </c>
      <c r="X1384" s="22" t="s">
        <v>11</v>
      </c>
      <c r="Y1384" s="22">
        <v>0</v>
      </c>
      <c r="Z1384" s="22">
        <v>0</v>
      </c>
      <c r="AA1384" s="22" t="s">
        <v>11</v>
      </c>
      <c r="AB1384" s="22">
        <v>0</v>
      </c>
      <c r="AC1384" s="22" t="s">
        <v>11</v>
      </c>
      <c r="AD1384" s="22" t="e">
        <v>#N/A</v>
      </c>
      <c r="AE1384" s="22" t="e">
        <v>#N/A</v>
      </c>
      <c r="AF1384" s="22" t="e">
        <v>#N/A</v>
      </c>
      <c r="AG1384" s="22" t="e">
        <v>#N/A</v>
      </c>
    </row>
    <row r="1385" spans="1:33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2" t="s">
        <v>7762</v>
      </c>
      <c r="R1385" s="22" t="s">
        <v>7762</v>
      </c>
      <c r="S1385" s="22">
        <v>0</v>
      </c>
      <c r="T1385" s="22">
        <v>0</v>
      </c>
      <c r="U1385" s="22" t="s">
        <v>11</v>
      </c>
      <c r="V1385" s="22" t="s">
        <v>11</v>
      </c>
      <c r="W1385" s="22" t="s">
        <v>11</v>
      </c>
      <c r="X1385" s="22" t="s">
        <v>11</v>
      </c>
      <c r="Y1385" s="22">
        <v>0</v>
      </c>
      <c r="Z1385" s="22">
        <v>0</v>
      </c>
      <c r="AA1385" s="22" t="s">
        <v>11</v>
      </c>
      <c r="AB1385" s="22">
        <v>0</v>
      </c>
      <c r="AC1385" s="22" t="s">
        <v>11</v>
      </c>
      <c r="AD1385" s="22" t="e">
        <v>#N/A</v>
      </c>
      <c r="AE1385" s="22" t="e">
        <v>#N/A</v>
      </c>
      <c r="AF1385" s="22" t="e">
        <v>#N/A</v>
      </c>
      <c r="AG1385" s="22" t="e">
        <v>#N/A</v>
      </c>
    </row>
    <row r="1386" spans="1:33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2" t="s">
        <v>7762</v>
      </c>
      <c r="R1386" s="22" t="s">
        <v>7762</v>
      </c>
      <c r="S1386" s="22">
        <v>0</v>
      </c>
      <c r="T1386" s="22">
        <v>0</v>
      </c>
      <c r="U1386" s="22" t="s">
        <v>11</v>
      </c>
      <c r="V1386" s="22" t="s">
        <v>11</v>
      </c>
      <c r="W1386" s="22" t="s">
        <v>11</v>
      </c>
      <c r="X1386" s="22" t="s">
        <v>11</v>
      </c>
      <c r="Y1386" s="22">
        <v>0</v>
      </c>
      <c r="Z1386" s="22">
        <v>0</v>
      </c>
      <c r="AA1386" s="22" t="s">
        <v>11</v>
      </c>
      <c r="AB1386" s="22">
        <v>0</v>
      </c>
      <c r="AC1386" s="22" t="s">
        <v>11</v>
      </c>
      <c r="AD1386" s="22" t="e">
        <v>#N/A</v>
      </c>
      <c r="AE1386" s="22" t="e">
        <v>#N/A</v>
      </c>
      <c r="AF1386" s="22" t="e">
        <v>#N/A</v>
      </c>
      <c r="AG1386" s="22" t="e">
        <v>#N/A</v>
      </c>
    </row>
    <row r="1387" spans="1:33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2" t="s">
        <v>7762</v>
      </c>
      <c r="R1387" s="22" t="s">
        <v>7762</v>
      </c>
      <c r="S1387" s="22">
        <v>0</v>
      </c>
      <c r="T1387" s="22">
        <v>0</v>
      </c>
      <c r="U1387" s="22" t="s">
        <v>11</v>
      </c>
      <c r="V1387" s="22" t="s">
        <v>11</v>
      </c>
      <c r="W1387" s="22" t="s">
        <v>11</v>
      </c>
      <c r="X1387" s="22" t="s">
        <v>11</v>
      </c>
      <c r="Y1387" s="22">
        <v>0</v>
      </c>
      <c r="Z1387" s="22">
        <v>0</v>
      </c>
      <c r="AA1387" s="22" t="s">
        <v>11</v>
      </c>
      <c r="AB1387" s="22">
        <v>0</v>
      </c>
      <c r="AC1387" s="22" t="s">
        <v>11</v>
      </c>
      <c r="AD1387" s="22" t="e">
        <v>#N/A</v>
      </c>
      <c r="AE1387" s="22" t="e">
        <v>#N/A</v>
      </c>
      <c r="AF1387" s="22" t="e">
        <v>#N/A</v>
      </c>
      <c r="AG1387" s="22" t="e">
        <v>#N/A</v>
      </c>
    </row>
    <row r="1388" spans="1:33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2" t="s">
        <v>7762</v>
      </c>
      <c r="R1388" s="22" t="s">
        <v>7762</v>
      </c>
      <c r="S1388" s="22">
        <v>0</v>
      </c>
      <c r="T1388" s="22">
        <v>0</v>
      </c>
      <c r="U1388" s="22" t="s">
        <v>11</v>
      </c>
      <c r="V1388" s="22" t="s">
        <v>11</v>
      </c>
      <c r="W1388" s="22" t="s">
        <v>11</v>
      </c>
      <c r="X1388" s="22" t="s">
        <v>11</v>
      </c>
      <c r="Y1388" s="22">
        <v>0</v>
      </c>
      <c r="Z1388" s="22">
        <v>0</v>
      </c>
      <c r="AA1388" s="22" t="s">
        <v>11</v>
      </c>
      <c r="AB1388" s="22">
        <v>0</v>
      </c>
      <c r="AC1388" s="22" t="s">
        <v>11</v>
      </c>
      <c r="AD1388" s="22" t="e">
        <v>#N/A</v>
      </c>
      <c r="AE1388" s="22" t="e">
        <v>#N/A</v>
      </c>
      <c r="AF1388" s="22" t="e">
        <v>#N/A</v>
      </c>
      <c r="AG1388" s="22" t="e">
        <v>#N/A</v>
      </c>
    </row>
    <row r="1389" spans="1:33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2" t="s">
        <v>7762</v>
      </c>
      <c r="R1389" s="22" t="s">
        <v>7762</v>
      </c>
      <c r="S1389" s="22">
        <v>0</v>
      </c>
      <c r="T1389" s="22">
        <v>0</v>
      </c>
      <c r="U1389" s="22" t="s">
        <v>11</v>
      </c>
      <c r="V1389" s="22" t="s">
        <v>11</v>
      </c>
      <c r="W1389" s="22" t="s">
        <v>11</v>
      </c>
      <c r="X1389" s="22" t="s">
        <v>11</v>
      </c>
      <c r="Y1389" s="22">
        <v>0</v>
      </c>
      <c r="Z1389" s="22">
        <v>0</v>
      </c>
      <c r="AA1389" s="22" t="s">
        <v>11</v>
      </c>
      <c r="AB1389" s="22">
        <v>0</v>
      </c>
      <c r="AC1389" s="22" t="s">
        <v>11</v>
      </c>
      <c r="AD1389" s="22" t="e">
        <v>#N/A</v>
      </c>
      <c r="AE1389" s="22" t="e">
        <v>#N/A</v>
      </c>
      <c r="AF1389" s="22" t="e">
        <v>#N/A</v>
      </c>
      <c r="AG1389" s="22" t="e">
        <v>#N/A</v>
      </c>
    </row>
    <row r="1390" spans="1:33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2" t="s">
        <v>7762</v>
      </c>
      <c r="R1390" s="22" t="s">
        <v>7762</v>
      </c>
      <c r="S1390" s="22">
        <v>0</v>
      </c>
      <c r="T1390" s="22">
        <v>0</v>
      </c>
      <c r="U1390" s="22" t="s">
        <v>11</v>
      </c>
      <c r="V1390" s="22" t="s">
        <v>11</v>
      </c>
      <c r="W1390" s="22" t="s">
        <v>11</v>
      </c>
      <c r="X1390" s="22" t="s">
        <v>11</v>
      </c>
      <c r="Y1390" s="22">
        <v>0</v>
      </c>
      <c r="Z1390" s="22">
        <v>0</v>
      </c>
      <c r="AA1390" s="22" t="s">
        <v>11</v>
      </c>
      <c r="AB1390" s="22">
        <v>0</v>
      </c>
      <c r="AC1390" s="22" t="s">
        <v>11</v>
      </c>
      <c r="AD1390" s="22" t="e">
        <v>#N/A</v>
      </c>
      <c r="AE1390" s="22" t="e">
        <v>#N/A</v>
      </c>
      <c r="AF1390" s="22" t="e">
        <v>#N/A</v>
      </c>
      <c r="AG1390" s="22" t="e">
        <v>#N/A</v>
      </c>
    </row>
    <row r="1391" spans="1:33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2" t="s">
        <v>7762</v>
      </c>
      <c r="R1391" s="22" t="s">
        <v>7762</v>
      </c>
      <c r="S1391" s="22">
        <v>0</v>
      </c>
      <c r="T1391" s="22">
        <v>0</v>
      </c>
      <c r="U1391" s="22" t="s">
        <v>11</v>
      </c>
      <c r="V1391" s="22" t="s">
        <v>11</v>
      </c>
      <c r="W1391" s="22" t="s">
        <v>11</v>
      </c>
      <c r="X1391" s="22" t="s">
        <v>11</v>
      </c>
      <c r="Y1391" s="22">
        <v>0</v>
      </c>
      <c r="Z1391" s="22">
        <v>0</v>
      </c>
      <c r="AA1391" s="22" t="s">
        <v>11</v>
      </c>
      <c r="AB1391" s="22">
        <v>0</v>
      </c>
      <c r="AC1391" s="22" t="s">
        <v>11</v>
      </c>
      <c r="AD1391" s="22" t="e">
        <v>#N/A</v>
      </c>
      <c r="AE1391" s="22" t="e">
        <v>#N/A</v>
      </c>
      <c r="AF1391" s="22" t="e">
        <v>#N/A</v>
      </c>
      <c r="AG1391" s="22" t="e">
        <v>#N/A</v>
      </c>
    </row>
    <row r="1392" spans="1:33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2" t="s">
        <v>7762</v>
      </c>
      <c r="R1392" s="22" t="s">
        <v>7762</v>
      </c>
      <c r="S1392" s="22">
        <v>0</v>
      </c>
      <c r="T1392" s="22">
        <v>0</v>
      </c>
      <c r="U1392" s="22" t="s">
        <v>11</v>
      </c>
      <c r="V1392" s="22" t="s">
        <v>11</v>
      </c>
      <c r="W1392" s="22" t="s">
        <v>11</v>
      </c>
      <c r="X1392" s="22" t="s">
        <v>11</v>
      </c>
      <c r="Y1392" s="22">
        <v>0</v>
      </c>
      <c r="Z1392" s="22">
        <v>0</v>
      </c>
      <c r="AA1392" s="22" t="s">
        <v>11</v>
      </c>
      <c r="AB1392" s="22">
        <v>0</v>
      </c>
      <c r="AC1392" s="22" t="s">
        <v>11</v>
      </c>
      <c r="AD1392" s="22" t="e">
        <v>#N/A</v>
      </c>
      <c r="AE1392" s="22" t="e">
        <v>#N/A</v>
      </c>
      <c r="AF1392" s="22" t="e">
        <v>#N/A</v>
      </c>
      <c r="AG1392" s="22" t="e">
        <v>#N/A</v>
      </c>
    </row>
    <row r="1393" spans="1:33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2" t="s">
        <v>7762</v>
      </c>
      <c r="R1393" s="22" t="s">
        <v>7762</v>
      </c>
      <c r="S1393" s="22">
        <v>0</v>
      </c>
      <c r="T1393" s="22">
        <v>0</v>
      </c>
      <c r="U1393" s="22" t="s">
        <v>11</v>
      </c>
      <c r="V1393" s="22" t="s">
        <v>11</v>
      </c>
      <c r="W1393" s="22" t="s">
        <v>11</v>
      </c>
      <c r="X1393" s="22" t="s">
        <v>11</v>
      </c>
      <c r="Y1393" s="22">
        <v>0</v>
      </c>
      <c r="Z1393" s="22">
        <v>0</v>
      </c>
      <c r="AA1393" s="22" t="s">
        <v>11</v>
      </c>
      <c r="AB1393" s="22">
        <v>0</v>
      </c>
      <c r="AC1393" s="22" t="s">
        <v>11</v>
      </c>
      <c r="AD1393" s="22" t="e">
        <v>#N/A</v>
      </c>
      <c r="AE1393" s="22" t="e">
        <v>#N/A</v>
      </c>
      <c r="AF1393" s="22" t="e">
        <v>#N/A</v>
      </c>
      <c r="AG1393" s="22" t="e">
        <v>#N/A</v>
      </c>
    </row>
    <row r="1394" spans="1:33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2" t="s">
        <v>7762</v>
      </c>
      <c r="R1394" s="22" t="s">
        <v>7762</v>
      </c>
      <c r="S1394" s="22">
        <v>0</v>
      </c>
      <c r="T1394" s="22">
        <v>0</v>
      </c>
      <c r="U1394" s="22" t="s">
        <v>11</v>
      </c>
      <c r="V1394" s="22" t="s">
        <v>11</v>
      </c>
      <c r="W1394" s="22" t="s">
        <v>11</v>
      </c>
      <c r="X1394" s="22" t="s">
        <v>11</v>
      </c>
      <c r="Y1394" s="22">
        <v>0</v>
      </c>
      <c r="Z1394" s="22">
        <v>0</v>
      </c>
      <c r="AA1394" s="22" t="s">
        <v>11</v>
      </c>
      <c r="AB1394" s="22">
        <v>0</v>
      </c>
      <c r="AC1394" s="22" t="s">
        <v>11</v>
      </c>
      <c r="AD1394" s="22" t="e">
        <v>#N/A</v>
      </c>
      <c r="AE1394" s="22" t="e">
        <v>#N/A</v>
      </c>
      <c r="AF1394" s="22" t="e">
        <v>#N/A</v>
      </c>
      <c r="AG1394" s="22" t="e">
        <v>#N/A</v>
      </c>
    </row>
    <row r="1395" spans="1:33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2" t="s">
        <v>7762</v>
      </c>
      <c r="R1395" s="22" t="s">
        <v>7762</v>
      </c>
      <c r="S1395" s="22">
        <v>0</v>
      </c>
      <c r="T1395" s="22">
        <v>0</v>
      </c>
      <c r="U1395" s="22" t="s">
        <v>11</v>
      </c>
      <c r="V1395" s="22" t="s">
        <v>11</v>
      </c>
      <c r="W1395" s="22" t="s">
        <v>11</v>
      </c>
      <c r="X1395" s="22" t="s">
        <v>11</v>
      </c>
      <c r="Y1395" s="22">
        <v>0</v>
      </c>
      <c r="Z1395" s="22">
        <v>0</v>
      </c>
      <c r="AA1395" s="22" t="s">
        <v>11</v>
      </c>
      <c r="AB1395" s="22">
        <v>0</v>
      </c>
      <c r="AC1395" s="22" t="s">
        <v>11</v>
      </c>
      <c r="AD1395" s="22" t="e">
        <v>#N/A</v>
      </c>
      <c r="AE1395" s="22" t="e">
        <v>#N/A</v>
      </c>
      <c r="AF1395" s="22" t="e">
        <v>#N/A</v>
      </c>
      <c r="AG1395" s="22" t="e">
        <v>#N/A</v>
      </c>
    </row>
    <row r="1396" spans="1:33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2" t="s">
        <v>7762</v>
      </c>
      <c r="R1396" s="22" t="s">
        <v>7762</v>
      </c>
      <c r="S1396" s="22">
        <v>0</v>
      </c>
      <c r="T1396" s="22">
        <v>0</v>
      </c>
      <c r="U1396" s="22" t="s">
        <v>11</v>
      </c>
      <c r="V1396" s="22" t="s">
        <v>11</v>
      </c>
      <c r="W1396" s="22" t="s">
        <v>11</v>
      </c>
      <c r="X1396" s="22" t="s">
        <v>11</v>
      </c>
      <c r="Y1396" s="22">
        <v>0</v>
      </c>
      <c r="Z1396" s="22">
        <v>0</v>
      </c>
      <c r="AA1396" s="22" t="s">
        <v>11</v>
      </c>
      <c r="AB1396" s="22">
        <v>0</v>
      </c>
      <c r="AC1396" s="22" t="s">
        <v>11</v>
      </c>
      <c r="AD1396" s="22" t="e">
        <v>#N/A</v>
      </c>
      <c r="AE1396" s="22" t="e">
        <v>#N/A</v>
      </c>
      <c r="AF1396" s="22" t="e">
        <v>#N/A</v>
      </c>
      <c r="AG1396" s="22" t="e">
        <v>#N/A</v>
      </c>
    </row>
    <row r="1397" spans="1:33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2" t="s">
        <v>7762</v>
      </c>
      <c r="R1397" s="22" t="s">
        <v>7762</v>
      </c>
      <c r="S1397" s="22">
        <v>0</v>
      </c>
      <c r="T1397" s="22">
        <v>0</v>
      </c>
      <c r="U1397" s="22" t="s">
        <v>11</v>
      </c>
      <c r="V1397" s="22" t="s">
        <v>11</v>
      </c>
      <c r="W1397" s="22" t="s">
        <v>11</v>
      </c>
      <c r="X1397" s="22" t="s">
        <v>11</v>
      </c>
      <c r="Y1397" s="22">
        <v>0</v>
      </c>
      <c r="Z1397" s="22">
        <v>0</v>
      </c>
      <c r="AA1397" s="22" t="s">
        <v>11</v>
      </c>
      <c r="AB1397" s="22">
        <v>0</v>
      </c>
      <c r="AC1397" s="22" t="s">
        <v>11</v>
      </c>
      <c r="AD1397" s="22" t="e">
        <v>#N/A</v>
      </c>
      <c r="AE1397" s="22" t="e">
        <v>#N/A</v>
      </c>
      <c r="AF1397" s="22" t="e">
        <v>#N/A</v>
      </c>
      <c r="AG1397" s="22" t="e">
        <v>#N/A</v>
      </c>
    </row>
    <row r="1398" spans="1:33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2" t="s">
        <v>7762</v>
      </c>
      <c r="R1398" s="22" t="s">
        <v>7762</v>
      </c>
      <c r="S1398" s="22">
        <v>0</v>
      </c>
      <c r="T1398" s="22">
        <v>0</v>
      </c>
      <c r="U1398" s="22" t="s">
        <v>11</v>
      </c>
      <c r="V1398" s="22" t="s">
        <v>11</v>
      </c>
      <c r="W1398" s="22" t="s">
        <v>11</v>
      </c>
      <c r="X1398" s="22" t="s">
        <v>11</v>
      </c>
      <c r="Y1398" s="22">
        <v>0</v>
      </c>
      <c r="Z1398" s="22">
        <v>0</v>
      </c>
      <c r="AA1398" s="22" t="s">
        <v>11</v>
      </c>
      <c r="AB1398" s="22">
        <v>0</v>
      </c>
      <c r="AC1398" s="22" t="s">
        <v>11</v>
      </c>
      <c r="AD1398" s="22" t="e">
        <v>#N/A</v>
      </c>
      <c r="AE1398" s="22" t="e">
        <v>#N/A</v>
      </c>
      <c r="AF1398" s="22" t="e">
        <v>#N/A</v>
      </c>
      <c r="AG1398" s="22" t="e">
        <v>#N/A</v>
      </c>
    </row>
    <row r="1399" spans="1:33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2" t="s">
        <v>7762</v>
      </c>
      <c r="R1399" s="22" t="s">
        <v>7762</v>
      </c>
      <c r="S1399" s="22">
        <v>0</v>
      </c>
      <c r="T1399" s="22">
        <v>0</v>
      </c>
      <c r="U1399" s="22" t="s">
        <v>11</v>
      </c>
      <c r="V1399" s="22" t="s">
        <v>11</v>
      </c>
      <c r="W1399" s="22" t="s">
        <v>11</v>
      </c>
      <c r="X1399" s="22" t="s">
        <v>11</v>
      </c>
      <c r="Y1399" s="22">
        <v>0</v>
      </c>
      <c r="Z1399" s="22">
        <v>0</v>
      </c>
      <c r="AA1399" s="22" t="s">
        <v>11</v>
      </c>
      <c r="AB1399" s="22">
        <v>0</v>
      </c>
      <c r="AC1399" s="22" t="s">
        <v>11</v>
      </c>
      <c r="AD1399" s="22" t="e">
        <v>#N/A</v>
      </c>
      <c r="AE1399" s="22" t="e">
        <v>#N/A</v>
      </c>
      <c r="AF1399" s="22" t="e">
        <v>#N/A</v>
      </c>
      <c r="AG1399" s="22" t="e">
        <v>#N/A</v>
      </c>
    </row>
    <row r="1400" spans="1:33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2" t="s">
        <v>7762</v>
      </c>
      <c r="R1400" s="22" t="s">
        <v>7762</v>
      </c>
      <c r="S1400" s="22">
        <v>0</v>
      </c>
      <c r="T1400" s="22">
        <v>0</v>
      </c>
      <c r="U1400" s="22" t="s">
        <v>11</v>
      </c>
      <c r="V1400" s="22" t="s">
        <v>11</v>
      </c>
      <c r="W1400" s="22" t="s">
        <v>11</v>
      </c>
      <c r="X1400" s="22" t="s">
        <v>11</v>
      </c>
      <c r="Y1400" s="22">
        <v>0</v>
      </c>
      <c r="Z1400" s="22">
        <v>0</v>
      </c>
      <c r="AA1400" s="22" t="s">
        <v>11</v>
      </c>
      <c r="AB1400" s="22">
        <v>0</v>
      </c>
      <c r="AC1400" s="22" t="s">
        <v>11</v>
      </c>
      <c r="AD1400" s="22" t="e">
        <v>#N/A</v>
      </c>
      <c r="AE1400" s="22" t="e">
        <v>#N/A</v>
      </c>
      <c r="AF1400" s="22" t="e">
        <v>#N/A</v>
      </c>
      <c r="AG1400" s="22" t="e">
        <v>#N/A</v>
      </c>
    </row>
    <row r="1401" spans="1:33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2" t="s">
        <v>7762</v>
      </c>
      <c r="R1401" s="22" t="s">
        <v>7762</v>
      </c>
      <c r="S1401" s="22">
        <v>0</v>
      </c>
      <c r="T1401" s="22">
        <v>0</v>
      </c>
      <c r="U1401" s="22" t="s">
        <v>11</v>
      </c>
      <c r="V1401" s="22" t="s">
        <v>11</v>
      </c>
      <c r="W1401" s="22" t="s">
        <v>11</v>
      </c>
      <c r="X1401" s="22" t="s">
        <v>11</v>
      </c>
      <c r="Y1401" s="22">
        <v>0</v>
      </c>
      <c r="Z1401" s="22">
        <v>0</v>
      </c>
      <c r="AA1401" s="22" t="s">
        <v>11</v>
      </c>
      <c r="AB1401" s="22">
        <v>0</v>
      </c>
      <c r="AC1401" s="22" t="s">
        <v>11</v>
      </c>
      <c r="AD1401" s="22" t="e">
        <v>#N/A</v>
      </c>
      <c r="AE1401" s="22" t="e">
        <v>#N/A</v>
      </c>
      <c r="AF1401" s="22" t="e">
        <v>#N/A</v>
      </c>
      <c r="AG1401" s="22" t="e">
        <v>#N/A</v>
      </c>
    </row>
    <row r="1402" spans="1:33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2" t="s">
        <v>7762</v>
      </c>
      <c r="R1402" s="22" t="s">
        <v>7762</v>
      </c>
      <c r="S1402" s="22">
        <v>0</v>
      </c>
      <c r="T1402" s="22">
        <v>0</v>
      </c>
      <c r="U1402" s="22" t="s">
        <v>11</v>
      </c>
      <c r="V1402" s="22" t="s">
        <v>11</v>
      </c>
      <c r="W1402" s="22" t="s">
        <v>11</v>
      </c>
      <c r="X1402" s="22" t="s">
        <v>11</v>
      </c>
      <c r="Y1402" s="22">
        <v>0</v>
      </c>
      <c r="Z1402" s="22">
        <v>0</v>
      </c>
      <c r="AA1402" s="22" t="s">
        <v>11</v>
      </c>
      <c r="AB1402" s="22">
        <v>0</v>
      </c>
      <c r="AC1402" s="22" t="s">
        <v>11</v>
      </c>
      <c r="AD1402" s="22" t="e">
        <v>#N/A</v>
      </c>
      <c r="AE1402" s="22" t="e">
        <v>#N/A</v>
      </c>
      <c r="AF1402" s="22" t="e">
        <v>#N/A</v>
      </c>
      <c r="AG1402" s="22" t="e">
        <v>#N/A</v>
      </c>
    </row>
    <row r="1403" spans="1:33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2" t="s">
        <v>7762</v>
      </c>
      <c r="R1403" s="22" t="s">
        <v>7762</v>
      </c>
      <c r="S1403" s="22">
        <v>0</v>
      </c>
      <c r="T1403" s="22">
        <v>0</v>
      </c>
      <c r="U1403" s="22" t="s">
        <v>11</v>
      </c>
      <c r="V1403" s="22" t="s">
        <v>11</v>
      </c>
      <c r="W1403" s="22" t="s">
        <v>11</v>
      </c>
      <c r="X1403" s="22" t="s">
        <v>11</v>
      </c>
      <c r="Y1403" s="22">
        <v>0</v>
      </c>
      <c r="Z1403" s="22">
        <v>0</v>
      </c>
      <c r="AA1403" s="22" t="s">
        <v>11</v>
      </c>
      <c r="AB1403" s="22">
        <v>0</v>
      </c>
      <c r="AC1403" s="22" t="s">
        <v>11</v>
      </c>
      <c r="AD1403" s="22" t="e">
        <v>#N/A</v>
      </c>
      <c r="AE1403" s="22" t="e">
        <v>#N/A</v>
      </c>
      <c r="AF1403" s="22" t="e">
        <v>#N/A</v>
      </c>
      <c r="AG1403" s="22" t="e">
        <v>#N/A</v>
      </c>
    </row>
    <row r="1404" spans="1:33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2" t="s">
        <v>7762</v>
      </c>
      <c r="R1404" s="22" t="s">
        <v>7762</v>
      </c>
      <c r="S1404" s="22">
        <v>0</v>
      </c>
      <c r="T1404" s="22">
        <v>0</v>
      </c>
      <c r="U1404" s="22" t="s">
        <v>11</v>
      </c>
      <c r="V1404" s="22" t="s">
        <v>11</v>
      </c>
      <c r="W1404" s="22" t="s">
        <v>11</v>
      </c>
      <c r="X1404" s="22" t="s">
        <v>11</v>
      </c>
      <c r="Y1404" s="22">
        <v>0</v>
      </c>
      <c r="Z1404" s="22">
        <v>0</v>
      </c>
      <c r="AA1404" s="22" t="s">
        <v>11</v>
      </c>
      <c r="AB1404" s="22">
        <v>0</v>
      </c>
      <c r="AC1404" s="22" t="s">
        <v>11</v>
      </c>
      <c r="AD1404" s="22" t="e">
        <v>#N/A</v>
      </c>
      <c r="AE1404" s="22" t="e">
        <v>#N/A</v>
      </c>
      <c r="AF1404" s="22" t="e">
        <v>#N/A</v>
      </c>
      <c r="AG1404" s="22" t="e">
        <v>#N/A</v>
      </c>
    </row>
    <row r="1405" spans="1:33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2" t="s">
        <v>7762</v>
      </c>
      <c r="R1405" s="22" t="s">
        <v>7762</v>
      </c>
      <c r="S1405" s="22">
        <v>0</v>
      </c>
      <c r="T1405" s="22">
        <v>0</v>
      </c>
      <c r="U1405" s="22" t="s">
        <v>11</v>
      </c>
      <c r="V1405" s="22" t="s">
        <v>11</v>
      </c>
      <c r="W1405" s="22" t="s">
        <v>11</v>
      </c>
      <c r="X1405" s="22" t="s">
        <v>11</v>
      </c>
      <c r="Y1405" s="22">
        <v>0</v>
      </c>
      <c r="Z1405" s="22">
        <v>0</v>
      </c>
      <c r="AA1405" s="22" t="s">
        <v>11</v>
      </c>
      <c r="AB1405" s="22">
        <v>0</v>
      </c>
      <c r="AC1405" s="22" t="s">
        <v>11</v>
      </c>
      <c r="AD1405" s="22" t="e">
        <v>#N/A</v>
      </c>
      <c r="AE1405" s="22" t="e">
        <v>#N/A</v>
      </c>
      <c r="AF1405" s="22" t="e">
        <v>#N/A</v>
      </c>
      <c r="AG1405" s="22" t="e">
        <v>#N/A</v>
      </c>
    </row>
    <row r="1406" spans="1:33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2" t="s">
        <v>7762</v>
      </c>
      <c r="R1406" s="22" t="s">
        <v>7762</v>
      </c>
      <c r="S1406" s="22">
        <v>0</v>
      </c>
      <c r="T1406" s="22">
        <v>0</v>
      </c>
      <c r="U1406" s="22" t="s">
        <v>11</v>
      </c>
      <c r="V1406" s="22" t="s">
        <v>11</v>
      </c>
      <c r="W1406" s="22" t="s">
        <v>11</v>
      </c>
      <c r="X1406" s="22" t="s">
        <v>11</v>
      </c>
      <c r="Y1406" s="22">
        <v>0</v>
      </c>
      <c r="Z1406" s="22">
        <v>0</v>
      </c>
      <c r="AA1406" s="22" t="s">
        <v>11</v>
      </c>
      <c r="AB1406" s="22">
        <v>0</v>
      </c>
      <c r="AC1406" s="22" t="s">
        <v>11</v>
      </c>
      <c r="AD1406" s="22" t="e">
        <v>#N/A</v>
      </c>
      <c r="AE1406" s="22" t="e">
        <v>#N/A</v>
      </c>
      <c r="AF1406" s="22" t="e">
        <v>#N/A</v>
      </c>
      <c r="AG1406" s="22" t="e">
        <v>#N/A</v>
      </c>
    </row>
    <row r="1407" spans="1:33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2" t="s">
        <v>7762</v>
      </c>
      <c r="R1407" s="22" t="s">
        <v>7762</v>
      </c>
      <c r="S1407" s="22">
        <v>0</v>
      </c>
      <c r="T1407" s="22">
        <v>0</v>
      </c>
      <c r="U1407" s="22" t="s">
        <v>11</v>
      </c>
      <c r="V1407" s="22" t="s">
        <v>11</v>
      </c>
      <c r="W1407" s="22" t="s">
        <v>11</v>
      </c>
      <c r="X1407" s="22" t="s">
        <v>11</v>
      </c>
      <c r="Y1407" s="22">
        <v>0</v>
      </c>
      <c r="Z1407" s="22">
        <v>0</v>
      </c>
      <c r="AA1407" s="22" t="s">
        <v>11</v>
      </c>
      <c r="AB1407" s="22">
        <v>0</v>
      </c>
      <c r="AC1407" s="22" t="s">
        <v>11</v>
      </c>
      <c r="AD1407" s="22" t="e">
        <v>#N/A</v>
      </c>
      <c r="AE1407" s="22" t="e">
        <v>#N/A</v>
      </c>
      <c r="AF1407" s="22" t="e">
        <v>#N/A</v>
      </c>
      <c r="AG1407" s="22" t="e">
        <v>#N/A</v>
      </c>
    </row>
    <row r="1408" spans="1:33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2" t="s">
        <v>7762</v>
      </c>
      <c r="R1408" s="22" t="s">
        <v>7762</v>
      </c>
      <c r="S1408" s="22">
        <v>0</v>
      </c>
      <c r="T1408" s="22">
        <v>0</v>
      </c>
      <c r="U1408" s="22" t="s">
        <v>11</v>
      </c>
      <c r="V1408" s="22" t="s">
        <v>11</v>
      </c>
      <c r="W1408" s="22" t="s">
        <v>11</v>
      </c>
      <c r="X1408" s="22" t="s">
        <v>11</v>
      </c>
      <c r="Y1408" s="22">
        <v>0</v>
      </c>
      <c r="Z1408" s="22">
        <v>0</v>
      </c>
      <c r="AA1408" s="22" t="s">
        <v>11</v>
      </c>
      <c r="AB1408" s="22">
        <v>0</v>
      </c>
      <c r="AC1408" s="22" t="s">
        <v>11</v>
      </c>
      <c r="AD1408" s="22" t="e">
        <v>#N/A</v>
      </c>
      <c r="AE1408" s="22" t="e">
        <v>#N/A</v>
      </c>
      <c r="AF1408" s="22" t="e">
        <v>#N/A</v>
      </c>
      <c r="AG1408" s="22" t="e">
        <v>#N/A</v>
      </c>
    </row>
    <row r="1409" spans="1:33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2" t="s">
        <v>7762</v>
      </c>
      <c r="R1409" s="22" t="s">
        <v>7762</v>
      </c>
      <c r="S1409" s="22">
        <v>0</v>
      </c>
      <c r="T1409" s="22">
        <v>0</v>
      </c>
      <c r="U1409" s="22" t="s">
        <v>11</v>
      </c>
      <c r="V1409" s="22" t="s">
        <v>11</v>
      </c>
      <c r="W1409" s="22" t="s">
        <v>11</v>
      </c>
      <c r="X1409" s="22" t="s">
        <v>11</v>
      </c>
      <c r="Y1409" s="22">
        <v>0</v>
      </c>
      <c r="Z1409" s="22">
        <v>0</v>
      </c>
      <c r="AA1409" s="22" t="s">
        <v>11</v>
      </c>
      <c r="AB1409" s="22">
        <v>0</v>
      </c>
      <c r="AC1409" s="22" t="s">
        <v>11</v>
      </c>
      <c r="AD1409" s="22" t="e">
        <v>#N/A</v>
      </c>
      <c r="AE1409" s="22" t="e">
        <v>#N/A</v>
      </c>
      <c r="AF1409" s="22" t="e">
        <v>#N/A</v>
      </c>
      <c r="AG1409" s="22" t="e">
        <v>#N/A</v>
      </c>
    </row>
    <row r="1410" spans="1:33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2" t="s">
        <v>7762</v>
      </c>
      <c r="R1410" s="22" t="s">
        <v>7762</v>
      </c>
      <c r="S1410" s="22">
        <v>0</v>
      </c>
      <c r="T1410" s="22">
        <v>0</v>
      </c>
      <c r="U1410" s="22" t="s">
        <v>11</v>
      </c>
      <c r="V1410" s="22" t="s">
        <v>11</v>
      </c>
      <c r="W1410" s="22" t="s">
        <v>11</v>
      </c>
      <c r="X1410" s="22" t="s">
        <v>11</v>
      </c>
      <c r="Y1410" s="22">
        <v>0</v>
      </c>
      <c r="Z1410" s="22">
        <v>0</v>
      </c>
      <c r="AA1410" s="22" t="s">
        <v>11</v>
      </c>
      <c r="AB1410" s="22">
        <v>0</v>
      </c>
      <c r="AC1410" s="22" t="s">
        <v>11</v>
      </c>
      <c r="AD1410" s="22" t="e">
        <v>#N/A</v>
      </c>
      <c r="AE1410" s="22" t="e">
        <v>#N/A</v>
      </c>
      <c r="AF1410" s="22" t="e">
        <v>#N/A</v>
      </c>
      <c r="AG1410" s="22" t="e">
        <v>#N/A</v>
      </c>
    </row>
    <row r="1411" spans="1:33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2" t="s">
        <v>7762</v>
      </c>
      <c r="R1411" s="22" t="s">
        <v>7762</v>
      </c>
      <c r="S1411" s="22">
        <v>0</v>
      </c>
      <c r="T1411" s="22">
        <v>0</v>
      </c>
      <c r="U1411" s="22" t="s">
        <v>11</v>
      </c>
      <c r="V1411" s="22" t="s">
        <v>11</v>
      </c>
      <c r="W1411" s="22" t="s">
        <v>11</v>
      </c>
      <c r="X1411" s="22" t="s">
        <v>11</v>
      </c>
      <c r="Y1411" s="22">
        <v>0</v>
      </c>
      <c r="Z1411" s="22">
        <v>0</v>
      </c>
      <c r="AA1411" s="22" t="s">
        <v>11</v>
      </c>
      <c r="AB1411" s="22">
        <v>0</v>
      </c>
      <c r="AC1411" s="22" t="s">
        <v>11</v>
      </c>
      <c r="AD1411" s="22" t="e">
        <v>#N/A</v>
      </c>
      <c r="AE1411" s="22" t="e">
        <v>#N/A</v>
      </c>
      <c r="AF1411" s="22" t="e">
        <v>#N/A</v>
      </c>
      <c r="AG1411" s="22" t="e">
        <v>#N/A</v>
      </c>
    </row>
    <row r="1412" spans="1:33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2" t="s">
        <v>7762</v>
      </c>
      <c r="R1412" s="22" t="s">
        <v>7762</v>
      </c>
      <c r="S1412" s="22">
        <v>0</v>
      </c>
      <c r="T1412" s="22">
        <v>0</v>
      </c>
      <c r="U1412" s="22" t="s">
        <v>11</v>
      </c>
      <c r="V1412" s="22" t="s">
        <v>11</v>
      </c>
      <c r="W1412" s="22" t="s">
        <v>11</v>
      </c>
      <c r="X1412" s="22" t="s">
        <v>11</v>
      </c>
      <c r="Y1412" s="22">
        <v>0</v>
      </c>
      <c r="Z1412" s="22">
        <v>0</v>
      </c>
      <c r="AA1412" s="22" t="s">
        <v>11</v>
      </c>
      <c r="AB1412" s="22">
        <v>0</v>
      </c>
      <c r="AC1412" s="22" t="s">
        <v>11</v>
      </c>
      <c r="AD1412" s="22" t="e">
        <v>#N/A</v>
      </c>
      <c r="AE1412" s="22" t="e">
        <v>#N/A</v>
      </c>
      <c r="AF1412" s="22" t="e">
        <v>#N/A</v>
      </c>
      <c r="AG1412" s="22" t="e">
        <v>#N/A</v>
      </c>
    </row>
    <row r="1413" spans="1:33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2" t="s">
        <v>7762</v>
      </c>
      <c r="R1413" s="22" t="s">
        <v>7762</v>
      </c>
      <c r="S1413" s="22">
        <v>0</v>
      </c>
      <c r="T1413" s="22">
        <v>0</v>
      </c>
      <c r="U1413" s="22" t="s">
        <v>11</v>
      </c>
      <c r="V1413" s="22" t="s">
        <v>11</v>
      </c>
      <c r="W1413" s="22" t="s">
        <v>11</v>
      </c>
      <c r="X1413" s="22" t="s">
        <v>11</v>
      </c>
      <c r="Y1413" s="22">
        <v>0</v>
      </c>
      <c r="Z1413" s="22">
        <v>0</v>
      </c>
      <c r="AA1413" s="22" t="s">
        <v>11</v>
      </c>
      <c r="AB1413" s="22">
        <v>0</v>
      </c>
      <c r="AC1413" s="22" t="s">
        <v>11</v>
      </c>
      <c r="AD1413" s="22" t="e">
        <v>#N/A</v>
      </c>
      <c r="AE1413" s="22" t="e">
        <v>#N/A</v>
      </c>
      <c r="AF1413" s="22" t="e">
        <v>#N/A</v>
      </c>
      <c r="AG1413" s="22" t="e">
        <v>#N/A</v>
      </c>
    </row>
    <row r="1414" spans="1:33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2" t="s">
        <v>7762</v>
      </c>
      <c r="R1414" s="22" t="s">
        <v>7762</v>
      </c>
      <c r="S1414" s="22">
        <v>0</v>
      </c>
      <c r="T1414" s="22">
        <v>0</v>
      </c>
      <c r="U1414" s="22" t="s">
        <v>11</v>
      </c>
      <c r="V1414" s="22" t="s">
        <v>11</v>
      </c>
      <c r="W1414" s="22" t="s">
        <v>11</v>
      </c>
      <c r="X1414" s="22" t="s">
        <v>11</v>
      </c>
      <c r="Y1414" s="22">
        <v>0</v>
      </c>
      <c r="Z1414" s="22">
        <v>0</v>
      </c>
      <c r="AA1414" s="22" t="s">
        <v>11</v>
      </c>
      <c r="AB1414" s="22">
        <v>0</v>
      </c>
      <c r="AC1414" s="22" t="s">
        <v>11</v>
      </c>
      <c r="AD1414" s="22" t="e">
        <v>#N/A</v>
      </c>
      <c r="AE1414" s="22" t="e">
        <v>#N/A</v>
      </c>
      <c r="AF1414" s="22" t="e">
        <v>#N/A</v>
      </c>
      <c r="AG1414" s="22" t="e">
        <v>#N/A</v>
      </c>
    </row>
    <row r="1415" spans="1:33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2" t="s">
        <v>7762</v>
      </c>
      <c r="R1415" s="22" t="s">
        <v>7762</v>
      </c>
      <c r="S1415" s="22">
        <v>0</v>
      </c>
      <c r="T1415" s="22">
        <v>0</v>
      </c>
      <c r="U1415" s="22" t="s">
        <v>11</v>
      </c>
      <c r="V1415" s="22" t="s">
        <v>11</v>
      </c>
      <c r="W1415" s="22" t="s">
        <v>11</v>
      </c>
      <c r="X1415" s="22" t="s">
        <v>11</v>
      </c>
      <c r="Y1415" s="22">
        <v>0</v>
      </c>
      <c r="Z1415" s="22">
        <v>0</v>
      </c>
      <c r="AA1415" s="22" t="s">
        <v>11</v>
      </c>
      <c r="AB1415" s="22">
        <v>0</v>
      </c>
      <c r="AC1415" s="22" t="s">
        <v>11</v>
      </c>
      <c r="AD1415" s="22" t="e">
        <v>#N/A</v>
      </c>
      <c r="AE1415" s="22" t="e">
        <v>#N/A</v>
      </c>
      <c r="AF1415" s="22" t="e">
        <v>#N/A</v>
      </c>
      <c r="AG1415" s="22" t="e">
        <v>#N/A</v>
      </c>
    </row>
    <row r="1416" spans="1:33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2" t="s">
        <v>7762</v>
      </c>
      <c r="R1416" s="22" t="s">
        <v>7762</v>
      </c>
      <c r="S1416" s="22">
        <v>0</v>
      </c>
      <c r="T1416" s="22">
        <v>0</v>
      </c>
      <c r="U1416" s="22" t="s">
        <v>11</v>
      </c>
      <c r="V1416" s="22" t="s">
        <v>11</v>
      </c>
      <c r="W1416" s="22" t="s">
        <v>11</v>
      </c>
      <c r="X1416" s="22" t="s">
        <v>11</v>
      </c>
      <c r="Y1416" s="22">
        <v>0</v>
      </c>
      <c r="Z1416" s="22">
        <v>0</v>
      </c>
      <c r="AA1416" s="22" t="s">
        <v>11</v>
      </c>
      <c r="AB1416" s="22">
        <v>0</v>
      </c>
      <c r="AC1416" s="22" t="s">
        <v>11</v>
      </c>
      <c r="AD1416" s="22" t="e">
        <v>#N/A</v>
      </c>
      <c r="AE1416" s="22" t="e">
        <v>#N/A</v>
      </c>
      <c r="AF1416" s="22" t="e">
        <v>#N/A</v>
      </c>
      <c r="AG1416" s="22" t="e">
        <v>#N/A</v>
      </c>
    </row>
    <row r="1417" spans="1:33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2" t="s">
        <v>7762</v>
      </c>
      <c r="R1417" s="22" t="s">
        <v>7762</v>
      </c>
      <c r="S1417" s="22">
        <v>0</v>
      </c>
      <c r="T1417" s="22">
        <v>0</v>
      </c>
      <c r="U1417" s="22" t="s">
        <v>11</v>
      </c>
      <c r="V1417" s="22" t="s">
        <v>11</v>
      </c>
      <c r="W1417" s="22" t="s">
        <v>11</v>
      </c>
      <c r="X1417" s="22" t="s">
        <v>11</v>
      </c>
      <c r="Y1417" s="22">
        <v>0</v>
      </c>
      <c r="Z1417" s="22">
        <v>0</v>
      </c>
      <c r="AA1417" s="22" t="s">
        <v>11</v>
      </c>
      <c r="AB1417" s="22">
        <v>0</v>
      </c>
      <c r="AC1417" s="22" t="s">
        <v>11</v>
      </c>
      <c r="AD1417" s="22" t="e">
        <v>#N/A</v>
      </c>
      <c r="AE1417" s="22" t="e">
        <v>#N/A</v>
      </c>
      <c r="AF1417" s="22" t="e">
        <v>#N/A</v>
      </c>
      <c r="AG1417" s="22" t="e">
        <v>#N/A</v>
      </c>
    </row>
    <row r="1418" spans="1:33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2" t="s">
        <v>7762</v>
      </c>
      <c r="R1418" s="22" t="s">
        <v>7762</v>
      </c>
      <c r="S1418" s="22">
        <v>0</v>
      </c>
      <c r="T1418" s="22">
        <v>0</v>
      </c>
      <c r="U1418" s="22" t="s">
        <v>11</v>
      </c>
      <c r="V1418" s="22" t="s">
        <v>11</v>
      </c>
      <c r="W1418" s="22" t="s">
        <v>11</v>
      </c>
      <c r="X1418" s="22" t="s">
        <v>11</v>
      </c>
      <c r="Y1418" s="22">
        <v>0</v>
      </c>
      <c r="Z1418" s="22">
        <v>0</v>
      </c>
      <c r="AA1418" s="22" t="s">
        <v>11</v>
      </c>
      <c r="AB1418" s="22">
        <v>0</v>
      </c>
      <c r="AC1418" s="22" t="s">
        <v>11</v>
      </c>
      <c r="AD1418" s="22" t="e">
        <v>#N/A</v>
      </c>
      <c r="AE1418" s="22" t="e">
        <v>#N/A</v>
      </c>
      <c r="AF1418" s="22" t="e">
        <v>#N/A</v>
      </c>
      <c r="AG1418" s="22" t="e">
        <v>#N/A</v>
      </c>
    </row>
    <row r="1419" spans="1:33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2" t="s">
        <v>7762</v>
      </c>
      <c r="R1419" s="22" t="s">
        <v>7762</v>
      </c>
      <c r="S1419" s="22">
        <v>0</v>
      </c>
      <c r="T1419" s="22">
        <v>0</v>
      </c>
      <c r="U1419" s="22" t="s">
        <v>11</v>
      </c>
      <c r="V1419" s="22" t="s">
        <v>11</v>
      </c>
      <c r="W1419" s="22" t="s">
        <v>11</v>
      </c>
      <c r="X1419" s="22" t="s">
        <v>11</v>
      </c>
      <c r="Y1419" s="22">
        <v>0</v>
      </c>
      <c r="Z1419" s="22">
        <v>0</v>
      </c>
      <c r="AA1419" s="22" t="s">
        <v>11</v>
      </c>
      <c r="AB1419" s="22">
        <v>0</v>
      </c>
      <c r="AC1419" s="22" t="s">
        <v>11</v>
      </c>
      <c r="AD1419" s="22" t="e">
        <v>#N/A</v>
      </c>
      <c r="AE1419" s="22" t="e">
        <v>#N/A</v>
      </c>
      <c r="AF1419" s="22" t="e">
        <v>#N/A</v>
      </c>
      <c r="AG1419" s="22" t="e">
        <v>#N/A</v>
      </c>
    </row>
    <row r="1420" spans="1:33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2" t="s">
        <v>7762</v>
      </c>
      <c r="R1420" s="22" t="s">
        <v>7762</v>
      </c>
      <c r="S1420" s="22">
        <v>0</v>
      </c>
      <c r="T1420" s="22">
        <v>0</v>
      </c>
      <c r="U1420" s="22" t="s">
        <v>11</v>
      </c>
      <c r="V1420" s="22" t="s">
        <v>11</v>
      </c>
      <c r="W1420" s="22" t="s">
        <v>11</v>
      </c>
      <c r="X1420" s="22" t="s">
        <v>11</v>
      </c>
      <c r="Y1420" s="22">
        <v>0</v>
      </c>
      <c r="Z1420" s="22">
        <v>0</v>
      </c>
      <c r="AA1420" s="22" t="s">
        <v>11</v>
      </c>
      <c r="AB1420" s="22">
        <v>0</v>
      </c>
      <c r="AC1420" s="22" t="s">
        <v>11</v>
      </c>
      <c r="AD1420" s="22" t="e">
        <v>#N/A</v>
      </c>
      <c r="AE1420" s="22" t="e">
        <v>#N/A</v>
      </c>
      <c r="AF1420" s="22" t="e">
        <v>#N/A</v>
      </c>
      <c r="AG1420" s="22" t="e">
        <v>#N/A</v>
      </c>
    </row>
    <row r="1421" spans="1:33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2" t="s">
        <v>7762</v>
      </c>
      <c r="R1421" s="22" t="s">
        <v>7762</v>
      </c>
      <c r="S1421" s="22">
        <v>0</v>
      </c>
      <c r="T1421" s="22">
        <v>0</v>
      </c>
      <c r="U1421" s="22" t="s">
        <v>11</v>
      </c>
      <c r="V1421" s="22" t="s">
        <v>11</v>
      </c>
      <c r="W1421" s="22" t="s">
        <v>11</v>
      </c>
      <c r="X1421" s="22" t="s">
        <v>11</v>
      </c>
      <c r="Y1421" s="22">
        <v>0</v>
      </c>
      <c r="Z1421" s="22">
        <v>0</v>
      </c>
      <c r="AA1421" s="22" t="s">
        <v>11</v>
      </c>
      <c r="AB1421" s="22">
        <v>0</v>
      </c>
      <c r="AC1421" s="22" t="s">
        <v>11</v>
      </c>
      <c r="AD1421" s="22" t="e">
        <v>#N/A</v>
      </c>
      <c r="AE1421" s="22" t="e">
        <v>#N/A</v>
      </c>
      <c r="AF1421" s="22" t="e">
        <v>#N/A</v>
      </c>
      <c r="AG1421" s="22" t="e">
        <v>#N/A</v>
      </c>
    </row>
    <row r="1422" spans="1:33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2" t="s">
        <v>7762</v>
      </c>
      <c r="R1422" s="22" t="s">
        <v>7762</v>
      </c>
      <c r="S1422" s="22">
        <v>0</v>
      </c>
      <c r="T1422" s="22">
        <v>0</v>
      </c>
      <c r="U1422" s="22" t="s">
        <v>11</v>
      </c>
      <c r="V1422" s="22" t="s">
        <v>11</v>
      </c>
      <c r="W1422" s="22" t="s">
        <v>11</v>
      </c>
      <c r="X1422" s="22" t="s">
        <v>11</v>
      </c>
      <c r="Y1422" s="22">
        <v>0</v>
      </c>
      <c r="Z1422" s="22">
        <v>0</v>
      </c>
      <c r="AA1422" s="22" t="s">
        <v>11</v>
      </c>
      <c r="AB1422" s="22">
        <v>0</v>
      </c>
      <c r="AC1422" s="22" t="s">
        <v>11</v>
      </c>
      <c r="AD1422" s="22" t="e">
        <v>#N/A</v>
      </c>
      <c r="AE1422" s="22" t="e">
        <v>#N/A</v>
      </c>
      <c r="AF1422" s="22" t="e">
        <v>#N/A</v>
      </c>
      <c r="AG1422" s="22" t="e">
        <v>#N/A</v>
      </c>
    </row>
    <row r="1423" spans="1:33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2" t="s">
        <v>7762</v>
      </c>
      <c r="R1423" s="22" t="s">
        <v>7762</v>
      </c>
      <c r="S1423" s="22">
        <v>0</v>
      </c>
      <c r="T1423" s="22">
        <v>0</v>
      </c>
      <c r="U1423" s="22" t="s">
        <v>11</v>
      </c>
      <c r="V1423" s="22" t="s">
        <v>11</v>
      </c>
      <c r="W1423" s="22" t="s">
        <v>11</v>
      </c>
      <c r="X1423" s="22" t="s">
        <v>11</v>
      </c>
      <c r="Y1423" s="22">
        <v>0</v>
      </c>
      <c r="Z1423" s="22">
        <v>0</v>
      </c>
      <c r="AA1423" s="22" t="s">
        <v>11</v>
      </c>
      <c r="AB1423" s="22">
        <v>0</v>
      </c>
      <c r="AC1423" s="22" t="s">
        <v>11</v>
      </c>
      <c r="AD1423" s="22" t="e">
        <v>#N/A</v>
      </c>
      <c r="AE1423" s="22" t="e">
        <v>#N/A</v>
      </c>
      <c r="AF1423" s="22" t="e">
        <v>#N/A</v>
      </c>
      <c r="AG1423" s="22" t="e">
        <v>#N/A</v>
      </c>
    </row>
    <row r="1424" spans="1:33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2" t="s">
        <v>7762</v>
      </c>
      <c r="R1424" s="22" t="s">
        <v>7762</v>
      </c>
      <c r="S1424" s="22">
        <v>0</v>
      </c>
      <c r="T1424" s="22">
        <v>0</v>
      </c>
      <c r="U1424" s="22" t="s">
        <v>11</v>
      </c>
      <c r="V1424" s="22" t="s">
        <v>11</v>
      </c>
      <c r="W1424" s="22" t="s">
        <v>11</v>
      </c>
      <c r="X1424" s="22" t="s">
        <v>11</v>
      </c>
      <c r="Y1424" s="22">
        <v>0</v>
      </c>
      <c r="Z1424" s="22">
        <v>0</v>
      </c>
      <c r="AA1424" s="22" t="s">
        <v>11</v>
      </c>
      <c r="AB1424" s="22">
        <v>0</v>
      </c>
      <c r="AC1424" s="22" t="s">
        <v>11</v>
      </c>
      <c r="AD1424" s="22" t="e">
        <v>#N/A</v>
      </c>
      <c r="AE1424" s="22" t="e">
        <v>#N/A</v>
      </c>
      <c r="AF1424" s="22" t="e">
        <v>#N/A</v>
      </c>
      <c r="AG1424" s="22" t="e">
        <v>#N/A</v>
      </c>
    </row>
    <row r="1425" spans="1:33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2" t="s">
        <v>7762</v>
      </c>
      <c r="R1425" s="22" t="s">
        <v>7762</v>
      </c>
      <c r="S1425" s="22">
        <v>0</v>
      </c>
      <c r="T1425" s="22">
        <v>0</v>
      </c>
      <c r="U1425" s="22" t="s">
        <v>11</v>
      </c>
      <c r="V1425" s="22" t="s">
        <v>11</v>
      </c>
      <c r="W1425" s="22" t="s">
        <v>11</v>
      </c>
      <c r="X1425" s="22" t="s">
        <v>11</v>
      </c>
      <c r="Y1425" s="22">
        <v>0</v>
      </c>
      <c r="Z1425" s="22">
        <v>0</v>
      </c>
      <c r="AA1425" s="22" t="s">
        <v>11</v>
      </c>
      <c r="AB1425" s="22">
        <v>0</v>
      </c>
      <c r="AC1425" s="22" t="s">
        <v>11</v>
      </c>
      <c r="AD1425" s="22" t="e">
        <v>#N/A</v>
      </c>
      <c r="AE1425" s="22" t="e">
        <v>#N/A</v>
      </c>
      <c r="AF1425" s="22" t="e">
        <v>#N/A</v>
      </c>
      <c r="AG1425" s="22" t="e">
        <v>#N/A</v>
      </c>
    </row>
    <row r="1426" spans="1:33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2" t="s">
        <v>7762</v>
      </c>
      <c r="R1426" s="22" t="s">
        <v>7762</v>
      </c>
      <c r="S1426" s="22">
        <v>0</v>
      </c>
      <c r="T1426" s="22">
        <v>0</v>
      </c>
      <c r="U1426" s="22" t="s">
        <v>11</v>
      </c>
      <c r="V1426" s="22" t="s">
        <v>11</v>
      </c>
      <c r="W1426" s="22" t="s">
        <v>11</v>
      </c>
      <c r="X1426" s="22" t="s">
        <v>11</v>
      </c>
      <c r="Y1426" s="22">
        <v>0</v>
      </c>
      <c r="Z1426" s="22">
        <v>0</v>
      </c>
      <c r="AA1426" s="22" t="s">
        <v>11</v>
      </c>
      <c r="AB1426" s="22">
        <v>0</v>
      </c>
      <c r="AC1426" s="22" t="s">
        <v>11</v>
      </c>
      <c r="AD1426" s="22" t="e">
        <v>#N/A</v>
      </c>
      <c r="AE1426" s="22" t="e">
        <v>#N/A</v>
      </c>
      <c r="AF1426" s="22" t="e">
        <v>#N/A</v>
      </c>
      <c r="AG1426" s="22" t="e">
        <v>#N/A</v>
      </c>
    </row>
    <row r="1427" spans="1:33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2" t="s">
        <v>7762</v>
      </c>
      <c r="R1427" s="22" t="s">
        <v>7762</v>
      </c>
      <c r="S1427" s="22">
        <v>0</v>
      </c>
      <c r="T1427" s="22">
        <v>0</v>
      </c>
      <c r="U1427" s="22" t="s">
        <v>11</v>
      </c>
      <c r="V1427" s="22" t="s">
        <v>11</v>
      </c>
      <c r="W1427" s="22" t="s">
        <v>11</v>
      </c>
      <c r="X1427" s="22" t="s">
        <v>11</v>
      </c>
      <c r="Y1427" s="22">
        <v>0</v>
      </c>
      <c r="Z1427" s="22">
        <v>0</v>
      </c>
      <c r="AA1427" s="22" t="s">
        <v>11</v>
      </c>
      <c r="AB1427" s="22">
        <v>0</v>
      </c>
      <c r="AC1427" s="22" t="s">
        <v>11</v>
      </c>
      <c r="AD1427" s="22" t="e">
        <v>#N/A</v>
      </c>
      <c r="AE1427" s="22" t="e">
        <v>#N/A</v>
      </c>
      <c r="AF1427" s="22" t="e">
        <v>#N/A</v>
      </c>
      <c r="AG1427" s="22" t="e">
        <v>#N/A</v>
      </c>
    </row>
    <row r="1428" spans="1:33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2" t="s">
        <v>7762</v>
      </c>
      <c r="R1428" s="22" t="s">
        <v>7762</v>
      </c>
      <c r="S1428" s="22">
        <v>0</v>
      </c>
      <c r="T1428" s="22">
        <v>0</v>
      </c>
      <c r="U1428" s="22" t="s">
        <v>11</v>
      </c>
      <c r="V1428" s="22" t="s">
        <v>11</v>
      </c>
      <c r="W1428" s="22" t="s">
        <v>11</v>
      </c>
      <c r="X1428" s="22" t="s">
        <v>11</v>
      </c>
      <c r="Y1428" s="22">
        <v>0</v>
      </c>
      <c r="Z1428" s="22">
        <v>0</v>
      </c>
      <c r="AA1428" s="22" t="s">
        <v>11</v>
      </c>
      <c r="AB1428" s="22">
        <v>0</v>
      </c>
      <c r="AC1428" s="22" t="s">
        <v>11</v>
      </c>
      <c r="AD1428" s="22" t="e">
        <v>#N/A</v>
      </c>
      <c r="AE1428" s="22" t="e">
        <v>#N/A</v>
      </c>
      <c r="AF1428" s="22" t="e">
        <v>#N/A</v>
      </c>
      <c r="AG1428" s="22" t="e">
        <v>#N/A</v>
      </c>
    </row>
    <row r="1429" spans="1:33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2" t="s">
        <v>7762</v>
      </c>
      <c r="R1429" s="22" t="s">
        <v>7762</v>
      </c>
      <c r="S1429" s="22">
        <v>0</v>
      </c>
      <c r="T1429" s="22">
        <v>0</v>
      </c>
      <c r="U1429" s="22" t="s">
        <v>11</v>
      </c>
      <c r="V1429" s="22" t="s">
        <v>11</v>
      </c>
      <c r="W1429" s="22" t="s">
        <v>11</v>
      </c>
      <c r="X1429" s="22" t="s">
        <v>11</v>
      </c>
      <c r="Y1429" s="22">
        <v>0</v>
      </c>
      <c r="Z1429" s="22">
        <v>0</v>
      </c>
      <c r="AA1429" s="22" t="s">
        <v>11</v>
      </c>
      <c r="AB1429" s="22">
        <v>0</v>
      </c>
      <c r="AC1429" s="22" t="s">
        <v>11</v>
      </c>
      <c r="AD1429" s="22" t="e">
        <v>#N/A</v>
      </c>
      <c r="AE1429" s="22" t="e">
        <v>#N/A</v>
      </c>
      <c r="AF1429" s="22" t="e">
        <v>#N/A</v>
      </c>
      <c r="AG1429" s="22" t="e">
        <v>#N/A</v>
      </c>
    </row>
    <row r="1430" spans="1:33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2" t="s">
        <v>7762</v>
      </c>
      <c r="R1430" s="22" t="s">
        <v>7762</v>
      </c>
      <c r="S1430" s="22">
        <v>0</v>
      </c>
      <c r="T1430" s="22">
        <v>0</v>
      </c>
      <c r="U1430" s="22" t="s">
        <v>11</v>
      </c>
      <c r="V1430" s="22" t="s">
        <v>11</v>
      </c>
      <c r="W1430" s="22" t="s">
        <v>11</v>
      </c>
      <c r="X1430" s="22" t="s">
        <v>11</v>
      </c>
      <c r="Y1430" s="22">
        <v>0</v>
      </c>
      <c r="Z1430" s="22">
        <v>0</v>
      </c>
      <c r="AA1430" s="22" t="s">
        <v>11</v>
      </c>
      <c r="AB1430" s="22">
        <v>0</v>
      </c>
      <c r="AC1430" s="22" t="s">
        <v>11</v>
      </c>
      <c r="AD1430" s="22" t="e">
        <v>#N/A</v>
      </c>
      <c r="AE1430" s="22" t="e">
        <v>#N/A</v>
      </c>
      <c r="AF1430" s="22" t="e">
        <v>#N/A</v>
      </c>
      <c r="AG1430" s="22" t="e">
        <v>#N/A</v>
      </c>
    </row>
    <row r="1431" spans="1:33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2" t="s">
        <v>7762</v>
      </c>
      <c r="R1431" s="22" t="s">
        <v>7762</v>
      </c>
      <c r="S1431" s="22">
        <v>0</v>
      </c>
      <c r="T1431" s="22">
        <v>0</v>
      </c>
      <c r="U1431" s="22" t="s">
        <v>11</v>
      </c>
      <c r="V1431" s="22" t="s">
        <v>11</v>
      </c>
      <c r="W1431" s="22" t="s">
        <v>11</v>
      </c>
      <c r="X1431" s="22" t="s">
        <v>11</v>
      </c>
      <c r="Y1431" s="22">
        <v>0</v>
      </c>
      <c r="Z1431" s="22">
        <v>0</v>
      </c>
      <c r="AA1431" s="22" t="s">
        <v>11</v>
      </c>
      <c r="AB1431" s="22">
        <v>0</v>
      </c>
      <c r="AC1431" s="22" t="s">
        <v>11</v>
      </c>
      <c r="AD1431" s="22" t="e">
        <v>#N/A</v>
      </c>
      <c r="AE1431" s="22" t="e">
        <v>#N/A</v>
      </c>
      <c r="AF1431" s="22" t="e">
        <v>#N/A</v>
      </c>
      <c r="AG1431" s="22" t="e">
        <v>#N/A</v>
      </c>
    </row>
    <row r="1432" spans="1:33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2" t="s">
        <v>7762</v>
      </c>
      <c r="R1432" s="22" t="s">
        <v>7762</v>
      </c>
      <c r="S1432" s="22">
        <v>0</v>
      </c>
      <c r="T1432" s="22">
        <v>0</v>
      </c>
      <c r="U1432" s="22" t="s">
        <v>11</v>
      </c>
      <c r="V1432" s="22" t="s">
        <v>11</v>
      </c>
      <c r="W1432" s="22" t="s">
        <v>11</v>
      </c>
      <c r="X1432" s="22" t="s">
        <v>11</v>
      </c>
      <c r="Y1432" s="22">
        <v>0</v>
      </c>
      <c r="Z1432" s="22">
        <v>0</v>
      </c>
      <c r="AA1432" s="22" t="s">
        <v>11</v>
      </c>
      <c r="AB1432" s="22">
        <v>0</v>
      </c>
      <c r="AC1432" s="22" t="s">
        <v>11</v>
      </c>
      <c r="AD1432" s="22" t="e">
        <v>#N/A</v>
      </c>
      <c r="AE1432" s="22" t="e">
        <v>#N/A</v>
      </c>
      <c r="AF1432" s="22" t="e">
        <v>#N/A</v>
      </c>
      <c r="AG1432" s="22" t="e">
        <v>#N/A</v>
      </c>
    </row>
    <row r="1433" spans="1:33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2" t="s">
        <v>7762</v>
      </c>
      <c r="R1433" s="22" t="s">
        <v>7762</v>
      </c>
      <c r="S1433" s="22">
        <v>0</v>
      </c>
      <c r="T1433" s="22">
        <v>0</v>
      </c>
      <c r="U1433" s="22" t="s">
        <v>11</v>
      </c>
      <c r="V1433" s="22" t="s">
        <v>11</v>
      </c>
      <c r="W1433" s="22" t="s">
        <v>11</v>
      </c>
      <c r="X1433" s="22" t="s">
        <v>11</v>
      </c>
      <c r="Y1433" s="22">
        <v>0</v>
      </c>
      <c r="Z1433" s="22">
        <v>0</v>
      </c>
      <c r="AA1433" s="22" t="s">
        <v>11</v>
      </c>
      <c r="AB1433" s="22">
        <v>0</v>
      </c>
      <c r="AC1433" s="22" t="s">
        <v>11</v>
      </c>
      <c r="AD1433" s="22" t="e">
        <v>#N/A</v>
      </c>
      <c r="AE1433" s="22" t="e">
        <v>#N/A</v>
      </c>
      <c r="AF1433" s="22" t="e">
        <v>#N/A</v>
      </c>
      <c r="AG1433" s="22" t="e">
        <v>#N/A</v>
      </c>
    </row>
    <row r="1434" spans="1:33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2" t="s">
        <v>7762</v>
      </c>
      <c r="R1434" s="22" t="s">
        <v>7762</v>
      </c>
      <c r="S1434" s="22">
        <v>0</v>
      </c>
      <c r="T1434" s="22">
        <v>0</v>
      </c>
      <c r="U1434" s="22" t="s">
        <v>11</v>
      </c>
      <c r="V1434" s="22" t="s">
        <v>11</v>
      </c>
      <c r="W1434" s="22" t="s">
        <v>11</v>
      </c>
      <c r="X1434" s="22" t="s">
        <v>11</v>
      </c>
      <c r="Y1434" s="22">
        <v>0</v>
      </c>
      <c r="Z1434" s="22">
        <v>0</v>
      </c>
      <c r="AA1434" s="22" t="s">
        <v>11</v>
      </c>
      <c r="AB1434" s="22">
        <v>0</v>
      </c>
      <c r="AC1434" s="22" t="s">
        <v>11</v>
      </c>
      <c r="AD1434" s="22" t="e">
        <v>#N/A</v>
      </c>
      <c r="AE1434" s="22" t="e">
        <v>#N/A</v>
      </c>
      <c r="AF1434" s="22" t="e">
        <v>#N/A</v>
      </c>
      <c r="AG1434" s="22" t="e">
        <v>#N/A</v>
      </c>
    </row>
    <row r="1435" spans="1:33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2" t="s">
        <v>7762</v>
      </c>
      <c r="R1435" s="22" t="s">
        <v>7762</v>
      </c>
      <c r="S1435" s="22">
        <v>0</v>
      </c>
      <c r="T1435" s="22">
        <v>0</v>
      </c>
      <c r="U1435" s="22" t="s">
        <v>11</v>
      </c>
      <c r="V1435" s="22" t="s">
        <v>11</v>
      </c>
      <c r="W1435" s="22" t="s">
        <v>11</v>
      </c>
      <c r="X1435" s="22" t="s">
        <v>11</v>
      </c>
      <c r="Y1435" s="22">
        <v>0</v>
      </c>
      <c r="Z1435" s="22">
        <v>0</v>
      </c>
      <c r="AA1435" s="22" t="s">
        <v>11</v>
      </c>
      <c r="AB1435" s="22">
        <v>0</v>
      </c>
      <c r="AC1435" s="22" t="s">
        <v>11</v>
      </c>
      <c r="AD1435" s="22" t="e">
        <v>#N/A</v>
      </c>
      <c r="AE1435" s="22" t="e">
        <v>#N/A</v>
      </c>
      <c r="AF1435" s="22" t="e">
        <v>#N/A</v>
      </c>
      <c r="AG1435" s="22" t="e">
        <v>#N/A</v>
      </c>
    </row>
    <row r="1436" spans="1:33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2" t="s">
        <v>7762</v>
      </c>
      <c r="R1436" s="22" t="s">
        <v>7762</v>
      </c>
      <c r="S1436" s="22">
        <v>0</v>
      </c>
      <c r="T1436" s="22">
        <v>0</v>
      </c>
      <c r="U1436" s="22" t="s">
        <v>11</v>
      </c>
      <c r="V1436" s="22" t="s">
        <v>11</v>
      </c>
      <c r="W1436" s="22" t="s">
        <v>11</v>
      </c>
      <c r="X1436" s="22" t="s">
        <v>11</v>
      </c>
      <c r="Y1436" s="22">
        <v>0</v>
      </c>
      <c r="Z1436" s="22">
        <v>0</v>
      </c>
      <c r="AA1436" s="22" t="s">
        <v>11</v>
      </c>
      <c r="AB1436" s="22">
        <v>0</v>
      </c>
      <c r="AC1436" s="22" t="s">
        <v>11</v>
      </c>
      <c r="AD1436" s="22" t="e">
        <v>#N/A</v>
      </c>
      <c r="AE1436" s="22" t="e">
        <v>#N/A</v>
      </c>
      <c r="AF1436" s="22" t="e">
        <v>#N/A</v>
      </c>
      <c r="AG1436" s="22" t="e">
        <v>#N/A</v>
      </c>
    </row>
    <row r="1437" spans="1:33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2" t="s">
        <v>7762</v>
      </c>
      <c r="R1437" s="22" t="s">
        <v>7762</v>
      </c>
      <c r="S1437" s="22">
        <v>0</v>
      </c>
      <c r="T1437" s="22">
        <v>0</v>
      </c>
      <c r="U1437" s="22" t="s">
        <v>11</v>
      </c>
      <c r="V1437" s="22" t="s">
        <v>11</v>
      </c>
      <c r="W1437" s="22" t="s">
        <v>11</v>
      </c>
      <c r="X1437" s="22" t="s">
        <v>11</v>
      </c>
      <c r="Y1437" s="22">
        <v>0</v>
      </c>
      <c r="Z1437" s="22">
        <v>0</v>
      </c>
      <c r="AA1437" s="22" t="s">
        <v>11</v>
      </c>
      <c r="AB1437" s="22">
        <v>0</v>
      </c>
      <c r="AC1437" s="22" t="s">
        <v>11</v>
      </c>
      <c r="AD1437" s="22" t="e">
        <v>#N/A</v>
      </c>
      <c r="AE1437" s="22" t="e">
        <v>#N/A</v>
      </c>
      <c r="AF1437" s="22" t="e">
        <v>#N/A</v>
      </c>
      <c r="AG1437" s="22" t="e">
        <v>#N/A</v>
      </c>
    </row>
    <row r="1438" spans="1:33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2" t="s">
        <v>7762</v>
      </c>
      <c r="R1438" s="22" t="s">
        <v>7762</v>
      </c>
      <c r="S1438" s="22">
        <v>0</v>
      </c>
      <c r="T1438" s="22">
        <v>0</v>
      </c>
      <c r="U1438" s="22" t="s">
        <v>11</v>
      </c>
      <c r="V1438" s="22" t="s">
        <v>11</v>
      </c>
      <c r="W1438" s="22" t="s">
        <v>11</v>
      </c>
      <c r="X1438" s="22" t="s">
        <v>11</v>
      </c>
      <c r="Y1438" s="22">
        <v>0</v>
      </c>
      <c r="Z1438" s="22">
        <v>0</v>
      </c>
      <c r="AA1438" s="22" t="s">
        <v>11</v>
      </c>
      <c r="AB1438" s="22">
        <v>0</v>
      </c>
      <c r="AC1438" s="22" t="s">
        <v>11</v>
      </c>
      <c r="AD1438" s="22" t="e">
        <v>#N/A</v>
      </c>
      <c r="AE1438" s="22" t="e">
        <v>#N/A</v>
      </c>
      <c r="AF1438" s="22" t="e">
        <v>#N/A</v>
      </c>
      <c r="AG1438" s="22" t="e">
        <v>#N/A</v>
      </c>
    </row>
    <row r="1439" spans="1:33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2" t="s">
        <v>7762</v>
      </c>
      <c r="R1439" s="22" t="s">
        <v>7762</v>
      </c>
      <c r="S1439" s="22">
        <v>0</v>
      </c>
      <c r="T1439" s="22">
        <v>0</v>
      </c>
      <c r="U1439" s="22" t="s">
        <v>11</v>
      </c>
      <c r="V1439" s="22" t="s">
        <v>11</v>
      </c>
      <c r="W1439" s="22" t="s">
        <v>11</v>
      </c>
      <c r="X1439" s="22" t="s">
        <v>11</v>
      </c>
      <c r="Y1439" s="22">
        <v>0</v>
      </c>
      <c r="Z1439" s="22">
        <v>0</v>
      </c>
      <c r="AA1439" s="22" t="s">
        <v>11</v>
      </c>
      <c r="AB1439" s="22">
        <v>0</v>
      </c>
      <c r="AC1439" s="22" t="s">
        <v>11</v>
      </c>
      <c r="AD1439" s="22" t="e">
        <v>#N/A</v>
      </c>
      <c r="AE1439" s="22" t="e">
        <v>#N/A</v>
      </c>
      <c r="AF1439" s="22" t="e">
        <v>#N/A</v>
      </c>
      <c r="AG1439" s="22" t="e">
        <v>#N/A</v>
      </c>
    </row>
    <row r="1440" spans="1:33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2" t="s">
        <v>7762</v>
      </c>
      <c r="R1440" s="22" t="s">
        <v>7762</v>
      </c>
      <c r="S1440" s="22">
        <v>0</v>
      </c>
      <c r="T1440" s="22">
        <v>0</v>
      </c>
      <c r="U1440" s="22" t="s">
        <v>11</v>
      </c>
      <c r="V1440" s="22" t="s">
        <v>11</v>
      </c>
      <c r="W1440" s="22" t="s">
        <v>11</v>
      </c>
      <c r="X1440" s="22" t="s">
        <v>11</v>
      </c>
      <c r="Y1440" s="22">
        <v>0</v>
      </c>
      <c r="Z1440" s="22">
        <v>0</v>
      </c>
      <c r="AA1440" s="22" t="s">
        <v>11</v>
      </c>
      <c r="AB1440" s="22">
        <v>0</v>
      </c>
      <c r="AC1440" s="22" t="s">
        <v>11</v>
      </c>
      <c r="AD1440" s="22" t="e">
        <v>#N/A</v>
      </c>
      <c r="AE1440" s="22" t="e">
        <v>#N/A</v>
      </c>
      <c r="AF1440" s="22" t="e">
        <v>#N/A</v>
      </c>
      <c r="AG1440" s="22" t="e">
        <v>#N/A</v>
      </c>
    </row>
    <row r="1441" spans="1:33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2" t="s">
        <v>7762</v>
      </c>
      <c r="R1441" s="22" t="s">
        <v>7762</v>
      </c>
      <c r="S1441" s="22">
        <v>0</v>
      </c>
      <c r="T1441" s="22">
        <v>0</v>
      </c>
      <c r="U1441" s="22" t="s">
        <v>11</v>
      </c>
      <c r="V1441" s="22" t="s">
        <v>11</v>
      </c>
      <c r="W1441" s="22" t="s">
        <v>11</v>
      </c>
      <c r="X1441" s="22" t="s">
        <v>11</v>
      </c>
      <c r="Y1441" s="22">
        <v>0</v>
      </c>
      <c r="Z1441" s="22">
        <v>0</v>
      </c>
      <c r="AA1441" s="22" t="s">
        <v>11</v>
      </c>
      <c r="AB1441" s="22">
        <v>0</v>
      </c>
      <c r="AC1441" s="22" t="s">
        <v>11</v>
      </c>
      <c r="AD1441" s="22" t="e">
        <v>#N/A</v>
      </c>
      <c r="AE1441" s="22" t="e">
        <v>#N/A</v>
      </c>
      <c r="AF1441" s="22" t="e">
        <v>#N/A</v>
      </c>
      <c r="AG1441" s="22" t="e">
        <v>#N/A</v>
      </c>
    </row>
    <row r="1442" spans="1:33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2" t="s">
        <v>7762</v>
      </c>
      <c r="R1442" s="22" t="s">
        <v>7762</v>
      </c>
      <c r="S1442" s="22">
        <v>0</v>
      </c>
      <c r="T1442" s="22">
        <v>0</v>
      </c>
      <c r="U1442" s="22" t="s">
        <v>11</v>
      </c>
      <c r="V1442" s="22" t="s">
        <v>11</v>
      </c>
      <c r="W1442" s="22" t="s">
        <v>11</v>
      </c>
      <c r="X1442" s="22" t="s">
        <v>11</v>
      </c>
      <c r="Y1442" s="22">
        <v>0</v>
      </c>
      <c r="Z1442" s="22">
        <v>0</v>
      </c>
      <c r="AA1442" s="22" t="s">
        <v>11</v>
      </c>
      <c r="AB1442" s="22">
        <v>0</v>
      </c>
      <c r="AC1442" s="22" t="s">
        <v>11</v>
      </c>
      <c r="AD1442" s="22" t="e">
        <v>#N/A</v>
      </c>
      <c r="AE1442" s="22" t="e">
        <v>#N/A</v>
      </c>
      <c r="AF1442" s="22" t="e">
        <v>#N/A</v>
      </c>
      <c r="AG1442" s="22" t="e">
        <v>#N/A</v>
      </c>
    </row>
    <row r="1443" spans="1:33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2" t="s">
        <v>7762</v>
      </c>
      <c r="R1443" s="22" t="s">
        <v>7762</v>
      </c>
      <c r="S1443" s="22">
        <v>0</v>
      </c>
      <c r="T1443" s="22">
        <v>0</v>
      </c>
      <c r="U1443" s="22" t="s">
        <v>11</v>
      </c>
      <c r="V1443" s="22" t="s">
        <v>11</v>
      </c>
      <c r="W1443" s="22" t="s">
        <v>11</v>
      </c>
      <c r="X1443" s="22" t="s">
        <v>11</v>
      </c>
      <c r="Y1443" s="22">
        <v>0</v>
      </c>
      <c r="Z1443" s="22">
        <v>0</v>
      </c>
      <c r="AA1443" s="22" t="s">
        <v>11</v>
      </c>
      <c r="AB1443" s="22">
        <v>0</v>
      </c>
      <c r="AC1443" s="22" t="s">
        <v>11</v>
      </c>
      <c r="AD1443" s="22" t="e">
        <v>#N/A</v>
      </c>
      <c r="AE1443" s="22" t="e">
        <v>#N/A</v>
      </c>
      <c r="AF1443" s="22" t="e">
        <v>#N/A</v>
      </c>
      <c r="AG1443" s="22" t="e">
        <v>#N/A</v>
      </c>
    </row>
    <row r="1444" spans="1:33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2" t="s">
        <v>7762</v>
      </c>
      <c r="R1444" s="22" t="s">
        <v>7762</v>
      </c>
      <c r="S1444" s="22">
        <v>0</v>
      </c>
      <c r="T1444" s="22">
        <v>0</v>
      </c>
      <c r="U1444" s="22" t="s">
        <v>11</v>
      </c>
      <c r="V1444" s="22" t="s">
        <v>11</v>
      </c>
      <c r="W1444" s="22" t="s">
        <v>11</v>
      </c>
      <c r="X1444" s="22" t="s">
        <v>11</v>
      </c>
      <c r="Y1444" s="22">
        <v>0</v>
      </c>
      <c r="Z1444" s="22">
        <v>0</v>
      </c>
      <c r="AA1444" s="22" t="s">
        <v>11</v>
      </c>
      <c r="AB1444" s="22">
        <v>0</v>
      </c>
      <c r="AC1444" s="22" t="s">
        <v>11</v>
      </c>
      <c r="AD1444" s="22" t="e">
        <v>#N/A</v>
      </c>
      <c r="AE1444" s="22" t="e">
        <v>#N/A</v>
      </c>
      <c r="AF1444" s="22" t="e">
        <v>#N/A</v>
      </c>
      <c r="AG1444" s="22" t="e">
        <v>#N/A</v>
      </c>
    </row>
    <row r="1445" spans="1:33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2" t="s">
        <v>7762</v>
      </c>
      <c r="R1445" s="22" t="s">
        <v>7762</v>
      </c>
      <c r="S1445" s="22">
        <v>0</v>
      </c>
      <c r="T1445" s="22">
        <v>0</v>
      </c>
      <c r="U1445" s="22" t="s">
        <v>11</v>
      </c>
      <c r="V1445" s="22" t="s">
        <v>11</v>
      </c>
      <c r="W1445" s="22" t="s">
        <v>11</v>
      </c>
      <c r="X1445" s="22" t="s">
        <v>11</v>
      </c>
      <c r="Y1445" s="22">
        <v>0</v>
      </c>
      <c r="Z1445" s="22">
        <v>0</v>
      </c>
      <c r="AA1445" s="22" t="s">
        <v>11</v>
      </c>
      <c r="AB1445" s="22">
        <v>0</v>
      </c>
      <c r="AC1445" s="22" t="s">
        <v>11</v>
      </c>
      <c r="AD1445" s="22" t="e">
        <v>#N/A</v>
      </c>
      <c r="AE1445" s="22" t="e">
        <v>#N/A</v>
      </c>
      <c r="AF1445" s="22" t="e">
        <v>#N/A</v>
      </c>
      <c r="AG1445" s="22" t="e">
        <v>#N/A</v>
      </c>
    </row>
    <row r="1446" spans="1:33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2" t="s">
        <v>7762</v>
      </c>
      <c r="R1446" s="22" t="s">
        <v>7762</v>
      </c>
      <c r="S1446" s="22">
        <v>0</v>
      </c>
      <c r="T1446" s="22">
        <v>0</v>
      </c>
      <c r="U1446" s="22" t="s">
        <v>11</v>
      </c>
      <c r="V1446" s="22" t="s">
        <v>11</v>
      </c>
      <c r="W1446" s="22" t="s">
        <v>11</v>
      </c>
      <c r="X1446" s="22" t="s">
        <v>11</v>
      </c>
      <c r="Y1446" s="22">
        <v>0</v>
      </c>
      <c r="Z1446" s="22">
        <v>0</v>
      </c>
      <c r="AA1446" s="22" t="s">
        <v>11</v>
      </c>
      <c r="AB1446" s="22">
        <v>0</v>
      </c>
      <c r="AC1446" s="22" t="s">
        <v>11</v>
      </c>
      <c r="AD1446" s="22" t="e">
        <v>#N/A</v>
      </c>
      <c r="AE1446" s="22" t="e">
        <v>#N/A</v>
      </c>
      <c r="AF1446" s="22" t="e">
        <v>#N/A</v>
      </c>
      <c r="AG1446" s="22" t="e">
        <v>#N/A</v>
      </c>
    </row>
    <row r="1447" spans="1:33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2" t="s">
        <v>7762</v>
      </c>
      <c r="R1447" s="22" t="s">
        <v>7762</v>
      </c>
      <c r="S1447" s="22">
        <v>0</v>
      </c>
      <c r="T1447" s="22">
        <v>0</v>
      </c>
      <c r="U1447" s="22" t="s">
        <v>11</v>
      </c>
      <c r="V1447" s="22" t="s">
        <v>11</v>
      </c>
      <c r="W1447" s="22" t="s">
        <v>11</v>
      </c>
      <c r="X1447" s="22" t="s">
        <v>11</v>
      </c>
      <c r="Y1447" s="22">
        <v>0</v>
      </c>
      <c r="Z1447" s="22">
        <v>0</v>
      </c>
      <c r="AA1447" s="22" t="s">
        <v>11</v>
      </c>
      <c r="AB1447" s="22">
        <v>0</v>
      </c>
      <c r="AC1447" s="22" t="s">
        <v>11</v>
      </c>
      <c r="AD1447" s="22" t="e">
        <v>#N/A</v>
      </c>
      <c r="AE1447" s="22" t="e">
        <v>#N/A</v>
      </c>
      <c r="AF1447" s="22" t="e">
        <v>#N/A</v>
      </c>
      <c r="AG1447" s="22" t="e">
        <v>#N/A</v>
      </c>
    </row>
    <row r="1448" spans="1:33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2" t="s">
        <v>7762</v>
      </c>
      <c r="R1448" s="22" t="s">
        <v>7762</v>
      </c>
      <c r="S1448" s="22">
        <v>0</v>
      </c>
      <c r="T1448" s="22">
        <v>0</v>
      </c>
      <c r="U1448" s="22" t="s">
        <v>11</v>
      </c>
      <c r="V1448" s="22" t="s">
        <v>11</v>
      </c>
      <c r="W1448" s="22" t="s">
        <v>11</v>
      </c>
      <c r="X1448" s="22" t="s">
        <v>11</v>
      </c>
      <c r="Y1448" s="22">
        <v>0</v>
      </c>
      <c r="Z1448" s="22">
        <v>0</v>
      </c>
      <c r="AA1448" s="22" t="s">
        <v>11</v>
      </c>
      <c r="AB1448" s="22">
        <v>0</v>
      </c>
      <c r="AC1448" s="22" t="s">
        <v>11</v>
      </c>
      <c r="AD1448" s="22" t="e">
        <v>#N/A</v>
      </c>
      <c r="AE1448" s="22" t="e">
        <v>#N/A</v>
      </c>
      <c r="AF1448" s="22" t="e">
        <v>#N/A</v>
      </c>
      <c r="AG1448" s="22" t="e">
        <v>#N/A</v>
      </c>
    </row>
    <row r="1449" spans="1:33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2" t="s">
        <v>7762</v>
      </c>
      <c r="R1449" s="22" t="s">
        <v>7762</v>
      </c>
      <c r="S1449" s="22">
        <v>0</v>
      </c>
      <c r="T1449" s="22">
        <v>0</v>
      </c>
      <c r="U1449" s="22" t="s">
        <v>11</v>
      </c>
      <c r="V1449" s="22" t="s">
        <v>11</v>
      </c>
      <c r="W1449" s="22" t="s">
        <v>11</v>
      </c>
      <c r="X1449" s="22" t="s">
        <v>11</v>
      </c>
      <c r="Y1449" s="22">
        <v>0</v>
      </c>
      <c r="Z1449" s="22">
        <v>0</v>
      </c>
      <c r="AA1449" s="22" t="s">
        <v>11</v>
      </c>
      <c r="AB1449" s="22">
        <v>0</v>
      </c>
      <c r="AC1449" s="22" t="s">
        <v>11</v>
      </c>
      <c r="AD1449" s="22" t="e">
        <v>#N/A</v>
      </c>
      <c r="AE1449" s="22" t="e">
        <v>#N/A</v>
      </c>
      <c r="AF1449" s="22" t="e">
        <v>#N/A</v>
      </c>
      <c r="AG1449" s="22" t="e">
        <v>#N/A</v>
      </c>
    </row>
    <row r="1450" spans="1:33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2" t="s">
        <v>7762</v>
      </c>
      <c r="R1450" s="22" t="s">
        <v>7762</v>
      </c>
      <c r="S1450" s="22">
        <v>0</v>
      </c>
      <c r="T1450" s="22">
        <v>0</v>
      </c>
      <c r="U1450" s="22" t="s">
        <v>11</v>
      </c>
      <c r="V1450" s="22" t="s">
        <v>11</v>
      </c>
      <c r="W1450" s="22" t="s">
        <v>11</v>
      </c>
      <c r="X1450" s="22" t="s">
        <v>11</v>
      </c>
      <c r="Y1450" s="22">
        <v>0</v>
      </c>
      <c r="Z1450" s="22">
        <v>0</v>
      </c>
      <c r="AA1450" s="22" t="s">
        <v>11</v>
      </c>
      <c r="AB1450" s="22">
        <v>0</v>
      </c>
      <c r="AC1450" s="22" t="s">
        <v>11</v>
      </c>
      <c r="AD1450" s="22" t="e">
        <v>#N/A</v>
      </c>
      <c r="AE1450" s="22" t="e">
        <v>#N/A</v>
      </c>
      <c r="AF1450" s="22" t="e">
        <v>#N/A</v>
      </c>
      <c r="AG1450" s="22" t="e">
        <v>#N/A</v>
      </c>
    </row>
    <row r="1451" spans="1:33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2" t="s">
        <v>7762</v>
      </c>
      <c r="R1451" s="22" t="s">
        <v>7762</v>
      </c>
      <c r="S1451" s="22">
        <v>0</v>
      </c>
      <c r="T1451" s="22">
        <v>0</v>
      </c>
      <c r="U1451" s="22" t="s">
        <v>11</v>
      </c>
      <c r="V1451" s="22" t="s">
        <v>11</v>
      </c>
      <c r="W1451" s="22" t="s">
        <v>11</v>
      </c>
      <c r="X1451" s="22" t="s">
        <v>11</v>
      </c>
      <c r="Y1451" s="22">
        <v>0</v>
      </c>
      <c r="Z1451" s="22">
        <v>0</v>
      </c>
      <c r="AA1451" s="22" t="s">
        <v>11</v>
      </c>
      <c r="AB1451" s="22">
        <v>0</v>
      </c>
      <c r="AC1451" s="22" t="s">
        <v>11</v>
      </c>
      <c r="AD1451" s="22" t="e">
        <v>#N/A</v>
      </c>
      <c r="AE1451" s="22" t="e">
        <v>#N/A</v>
      </c>
      <c r="AF1451" s="22" t="e">
        <v>#N/A</v>
      </c>
      <c r="AG1451" s="22" t="e">
        <v>#N/A</v>
      </c>
    </row>
    <row r="1452" spans="1:33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2" t="s">
        <v>7762</v>
      </c>
      <c r="R1452" s="22" t="s">
        <v>7762</v>
      </c>
      <c r="S1452" s="22">
        <v>0</v>
      </c>
      <c r="T1452" s="22">
        <v>0</v>
      </c>
      <c r="U1452" s="22" t="s">
        <v>11</v>
      </c>
      <c r="V1452" s="22" t="s">
        <v>11</v>
      </c>
      <c r="W1452" s="22" t="s">
        <v>11</v>
      </c>
      <c r="X1452" s="22" t="s">
        <v>11</v>
      </c>
      <c r="Y1452" s="22">
        <v>0</v>
      </c>
      <c r="Z1452" s="22">
        <v>0</v>
      </c>
      <c r="AA1452" s="22" t="s">
        <v>11</v>
      </c>
      <c r="AB1452" s="22">
        <v>0</v>
      </c>
      <c r="AC1452" s="22" t="s">
        <v>11</v>
      </c>
      <c r="AD1452" s="22" t="e">
        <v>#N/A</v>
      </c>
      <c r="AE1452" s="22" t="e">
        <v>#N/A</v>
      </c>
      <c r="AF1452" s="22" t="e">
        <v>#N/A</v>
      </c>
      <c r="AG1452" s="22" t="e">
        <v>#N/A</v>
      </c>
    </row>
    <row r="1453" spans="1:33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2" t="s">
        <v>7762</v>
      </c>
      <c r="R1453" s="22" t="s">
        <v>7762</v>
      </c>
      <c r="S1453" s="22">
        <v>0</v>
      </c>
      <c r="T1453" s="22">
        <v>0</v>
      </c>
      <c r="U1453" s="22" t="s">
        <v>11</v>
      </c>
      <c r="V1453" s="22" t="s">
        <v>11</v>
      </c>
      <c r="W1453" s="22" t="s">
        <v>11</v>
      </c>
      <c r="X1453" s="22" t="s">
        <v>11</v>
      </c>
      <c r="Y1453" s="22">
        <v>0</v>
      </c>
      <c r="Z1453" s="22">
        <v>0</v>
      </c>
      <c r="AA1453" s="22" t="s">
        <v>11</v>
      </c>
      <c r="AB1453" s="22">
        <v>0</v>
      </c>
      <c r="AC1453" s="22" t="s">
        <v>11</v>
      </c>
      <c r="AD1453" s="22" t="e">
        <v>#N/A</v>
      </c>
      <c r="AE1453" s="22" t="e">
        <v>#N/A</v>
      </c>
      <c r="AF1453" s="22" t="e">
        <v>#N/A</v>
      </c>
      <c r="AG1453" s="22" t="e">
        <v>#N/A</v>
      </c>
    </row>
    <row r="1454" spans="1:33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2" t="s">
        <v>7762</v>
      </c>
      <c r="R1454" s="22" t="s">
        <v>7762</v>
      </c>
      <c r="S1454" s="22">
        <v>0</v>
      </c>
      <c r="T1454" s="22">
        <v>0</v>
      </c>
      <c r="U1454" s="22" t="s">
        <v>11</v>
      </c>
      <c r="V1454" s="22" t="s">
        <v>11</v>
      </c>
      <c r="W1454" s="22" t="s">
        <v>11</v>
      </c>
      <c r="X1454" s="22" t="s">
        <v>11</v>
      </c>
      <c r="Y1454" s="22">
        <v>0</v>
      </c>
      <c r="Z1454" s="22">
        <v>0</v>
      </c>
      <c r="AA1454" s="22" t="s">
        <v>11</v>
      </c>
      <c r="AB1454" s="22">
        <v>0</v>
      </c>
      <c r="AC1454" s="22" t="s">
        <v>11</v>
      </c>
      <c r="AD1454" s="22" t="e">
        <v>#N/A</v>
      </c>
      <c r="AE1454" s="22" t="e">
        <v>#N/A</v>
      </c>
      <c r="AF1454" s="22" t="e">
        <v>#N/A</v>
      </c>
      <c r="AG1454" s="22" t="e">
        <v>#N/A</v>
      </c>
    </row>
    <row r="1455" spans="1:33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2" t="s">
        <v>7762</v>
      </c>
      <c r="R1455" s="22" t="s">
        <v>7762</v>
      </c>
      <c r="S1455" s="22">
        <v>0</v>
      </c>
      <c r="T1455" s="22">
        <v>0</v>
      </c>
      <c r="U1455" s="22" t="s">
        <v>11</v>
      </c>
      <c r="V1455" s="22" t="s">
        <v>11</v>
      </c>
      <c r="W1455" s="22" t="s">
        <v>11</v>
      </c>
      <c r="X1455" s="22" t="s">
        <v>11</v>
      </c>
      <c r="Y1455" s="22">
        <v>0</v>
      </c>
      <c r="Z1455" s="22">
        <v>0</v>
      </c>
      <c r="AA1455" s="22" t="s">
        <v>11</v>
      </c>
      <c r="AB1455" s="22">
        <v>0</v>
      </c>
      <c r="AC1455" s="22" t="s">
        <v>11</v>
      </c>
      <c r="AD1455" s="22" t="e">
        <v>#N/A</v>
      </c>
      <c r="AE1455" s="22" t="e">
        <v>#N/A</v>
      </c>
      <c r="AF1455" s="22" t="e">
        <v>#N/A</v>
      </c>
      <c r="AG1455" s="22" t="e">
        <v>#N/A</v>
      </c>
    </row>
    <row r="1456" spans="1:33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2" t="s">
        <v>7762</v>
      </c>
      <c r="R1456" s="22" t="s">
        <v>7762</v>
      </c>
      <c r="S1456" s="22">
        <v>0</v>
      </c>
      <c r="T1456" s="22">
        <v>0</v>
      </c>
      <c r="U1456" s="22" t="s">
        <v>11</v>
      </c>
      <c r="V1456" s="22" t="s">
        <v>11</v>
      </c>
      <c r="W1456" s="22" t="s">
        <v>11</v>
      </c>
      <c r="X1456" s="22" t="s">
        <v>11</v>
      </c>
      <c r="Y1456" s="22">
        <v>0</v>
      </c>
      <c r="Z1456" s="22">
        <v>0</v>
      </c>
      <c r="AA1456" s="22" t="s">
        <v>11</v>
      </c>
      <c r="AB1456" s="22">
        <v>0</v>
      </c>
      <c r="AC1456" s="22" t="s">
        <v>11</v>
      </c>
      <c r="AD1456" s="22" t="e">
        <v>#N/A</v>
      </c>
      <c r="AE1456" s="22" t="e">
        <v>#N/A</v>
      </c>
      <c r="AF1456" s="22" t="e">
        <v>#N/A</v>
      </c>
      <c r="AG1456" s="22" t="e">
        <v>#N/A</v>
      </c>
    </row>
    <row r="1457" spans="1:33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2" t="s">
        <v>7762</v>
      </c>
      <c r="R1457" s="22" t="s">
        <v>7762</v>
      </c>
      <c r="S1457" s="22">
        <v>0</v>
      </c>
      <c r="T1457" s="22">
        <v>0</v>
      </c>
      <c r="U1457" s="22" t="s">
        <v>11</v>
      </c>
      <c r="V1457" s="22" t="s">
        <v>11</v>
      </c>
      <c r="W1457" s="22" t="s">
        <v>11</v>
      </c>
      <c r="X1457" s="22" t="s">
        <v>11</v>
      </c>
      <c r="Y1457" s="22">
        <v>0</v>
      </c>
      <c r="Z1457" s="22">
        <v>0</v>
      </c>
      <c r="AA1457" s="22" t="s">
        <v>11</v>
      </c>
      <c r="AB1457" s="22">
        <v>0</v>
      </c>
      <c r="AC1457" s="22" t="s">
        <v>11</v>
      </c>
      <c r="AD1457" s="22" t="e">
        <v>#N/A</v>
      </c>
      <c r="AE1457" s="22" t="e">
        <v>#N/A</v>
      </c>
      <c r="AF1457" s="22" t="e">
        <v>#N/A</v>
      </c>
      <c r="AG1457" s="22" t="e">
        <v>#N/A</v>
      </c>
    </row>
    <row r="1458" spans="1:33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2" t="s">
        <v>7762</v>
      </c>
      <c r="R1458" s="22" t="s">
        <v>7762</v>
      </c>
      <c r="S1458" s="22">
        <v>0</v>
      </c>
      <c r="T1458" s="22">
        <v>0</v>
      </c>
      <c r="U1458" s="22" t="s">
        <v>11</v>
      </c>
      <c r="V1458" s="22" t="s">
        <v>11</v>
      </c>
      <c r="W1458" s="22" t="s">
        <v>11</v>
      </c>
      <c r="X1458" s="22" t="s">
        <v>11</v>
      </c>
      <c r="Y1458" s="22">
        <v>0</v>
      </c>
      <c r="Z1458" s="22">
        <v>0</v>
      </c>
      <c r="AA1458" s="22" t="s">
        <v>11</v>
      </c>
      <c r="AB1458" s="22">
        <v>0</v>
      </c>
      <c r="AC1458" s="22" t="s">
        <v>11</v>
      </c>
      <c r="AD1458" s="22" t="e">
        <v>#N/A</v>
      </c>
      <c r="AE1458" s="22" t="e">
        <v>#N/A</v>
      </c>
      <c r="AF1458" s="22" t="e">
        <v>#N/A</v>
      </c>
      <c r="AG1458" s="22" t="e">
        <v>#N/A</v>
      </c>
    </row>
    <row r="1459" spans="1:33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2" t="s">
        <v>7762</v>
      </c>
      <c r="R1459" s="22" t="s">
        <v>7762</v>
      </c>
      <c r="S1459" s="22">
        <v>0</v>
      </c>
      <c r="T1459" s="22">
        <v>0</v>
      </c>
      <c r="U1459" s="22" t="s">
        <v>11</v>
      </c>
      <c r="V1459" s="22" t="s">
        <v>11</v>
      </c>
      <c r="W1459" s="22" t="s">
        <v>11</v>
      </c>
      <c r="X1459" s="22" t="s">
        <v>11</v>
      </c>
      <c r="Y1459" s="22">
        <v>0</v>
      </c>
      <c r="Z1459" s="22">
        <v>0</v>
      </c>
      <c r="AA1459" s="22" t="s">
        <v>11</v>
      </c>
      <c r="AB1459" s="22">
        <v>0</v>
      </c>
      <c r="AC1459" s="22" t="s">
        <v>11</v>
      </c>
      <c r="AD1459" s="22" t="e">
        <v>#N/A</v>
      </c>
      <c r="AE1459" s="22" t="e">
        <v>#N/A</v>
      </c>
      <c r="AF1459" s="22" t="e">
        <v>#N/A</v>
      </c>
      <c r="AG1459" s="22" t="e">
        <v>#N/A</v>
      </c>
    </row>
    <row r="1460" spans="1:33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2" t="s">
        <v>7762</v>
      </c>
      <c r="R1460" s="22" t="s">
        <v>7762</v>
      </c>
      <c r="S1460" s="22">
        <v>0</v>
      </c>
      <c r="T1460" s="22">
        <v>0</v>
      </c>
      <c r="U1460" s="22" t="s">
        <v>11</v>
      </c>
      <c r="V1460" s="22" t="s">
        <v>11</v>
      </c>
      <c r="W1460" s="22" t="s">
        <v>11</v>
      </c>
      <c r="X1460" s="22" t="s">
        <v>11</v>
      </c>
      <c r="Y1460" s="22">
        <v>0</v>
      </c>
      <c r="Z1460" s="22">
        <v>0</v>
      </c>
      <c r="AA1460" s="22" t="s">
        <v>11</v>
      </c>
      <c r="AB1460" s="22">
        <v>0</v>
      </c>
      <c r="AC1460" s="22" t="s">
        <v>11</v>
      </c>
      <c r="AD1460" s="22" t="e">
        <v>#N/A</v>
      </c>
      <c r="AE1460" s="22" t="e">
        <v>#N/A</v>
      </c>
      <c r="AF1460" s="22" t="e">
        <v>#N/A</v>
      </c>
      <c r="AG1460" s="22" t="e">
        <v>#N/A</v>
      </c>
    </row>
    <row r="1461" spans="1:33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2" t="s">
        <v>7762</v>
      </c>
      <c r="R1461" s="22" t="s">
        <v>7762</v>
      </c>
      <c r="S1461" s="22">
        <v>0</v>
      </c>
      <c r="T1461" s="22">
        <v>0</v>
      </c>
      <c r="U1461" s="22" t="s">
        <v>11</v>
      </c>
      <c r="V1461" s="22" t="s">
        <v>11</v>
      </c>
      <c r="W1461" s="22" t="s">
        <v>11</v>
      </c>
      <c r="X1461" s="22" t="s">
        <v>11</v>
      </c>
      <c r="Y1461" s="22">
        <v>0</v>
      </c>
      <c r="Z1461" s="22">
        <v>0</v>
      </c>
      <c r="AA1461" s="22" t="s">
        <v>11</v>
      </c>
      <c r="AB1461" s="22">
        <v>0</v>
      </c>
      <c r="AC1461" s="22" t="s">
        <v>11</v>
      </c>
      <c r="AD1461" s="22" t="e">
        <v>#N/A</v>
      </c>
      <c r="AE1461" s="22" t="e">
        <v>#N/A</v>
      </c>
      <c r="AF1461" s="22" t="e">
        <v>#N/A</v>
      </c>
      <c r="AG1461" s="22" t="e">
        <v>#N/A</v>
      </c>
    </row>
    <row r="1462" spans="1:33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2" t="s">
        <v>7762</v>
      </c>
      <c r="R1462" s="22" t="s">
        <v>7762</v>
      </c>
      <c r="S1462" s="22">
        <v>0</v>
      </c>
      <c r="T1462" s="22">
        <v>0</v>
      </c>
      <c r="U1462" s="22" t="s">
        <v>11</v>
      </c>
      <c r="V1462" s="22" t="s">
        <v>11</v>
      </c>
      <c r="W1462" s="22" t="s">
        <v>11</v>
      </c>
      <c r="X1462" s="22" t="s">
        <v>11</v>
      </c>
      <c r="Y1462" s="22">
        <v>0</v>
      </c>
      <c r="Z1462" s="22">
        <v>0</v>
      </c>
      <c r="AA1462" s="22" t="s">
        <v>11</v>
      </c>
      <c r="AB1462" s="22">
        <v>0</v>
      </c>
      <c r="AC1462" s="22" t="s">
        <v>11</v>
      </c>
      <c r="AD1462" s="22" t="e">
        <v>#N/A</v>
      </c>
      <c r="AE1462" s="22" t="e">
        <v>#N/A</v>
      </c>
      <c r="AF1462" s="22" t="e">
        <v>#N/A</v>
      </c>
      <c r="AG1462" s="22" t="e">
        <v>#N/A</v>
      </c>
    </row>
    <row r="1463" spans="1:33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2" t="s">
        <v>7762</v>
      </c>
      <c r="R1463" s="22" t="s">
        <v>7762</v>
      </c>
      <c r="S1463" s="22">
        <v>0</v>
      </c>
      <c r="T1463" s="22">
        <v>0</v>
      </c>
      <c r="U1463" s="22" t="s">
        <v>11</v>
      </c>
      <c r="V1463" s="22" t="s">
        <v>11</v>
      </c>
      <c r="W1463" s="22" t="s">
        <v>11</v>
      </c>
      <c r="X1463" s="22" t="s">
        <v>11</v>
      </c>
      <c r="Y1463" s="22">
        <v>0</v>
      </c>
      <c r="Z1463" s="22">
        <v>0</v>
      </c>
      <c r="AA1463" s="22" t="s">
        <v>11</v>
      </c>
      <c r="AB1463" s="22">
        <v>0</v>
      </c>
      <c r="AC1463" s="22" t="s">
        <v>11</v>
      </c>
      <c r="AD1463" s="22" t="e">
        <v>#N/A</v>
      </c>
      <c r="AE1463" s="22" t="e">
        <v>#N/A</v>
      </c>
      <c r="AF1463" s="22" t="e">
        <v>#N/A</v>
      </c>
      <c r="AG1463" s="22" t="e">
        <v>#N/A</v>
      </c>
    </row>
    <row r="1464" spans="1:33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2" t="s">
        <v>7762</v>
      </c>
      <c r="R1464" s="22" t="s">
        <v>7762</v>
      </c>
      <c r="S1464" s="22">
        <v>0</v>
      </c>
      <c r="T1464" s="22">
        <v>0</v>
      </c>
      <c r="U1464" s="22" t="s">
        <v>11</v>
      </c>
      <c r="V1464" s="22" t="s">
        <v>11</v>
      </c>
      <c r="W1464" s="22" t="s">
        <v>11</v>
      </c>
      <c r="X1464" s="22" t="s">
        <v>11</v>
      </c>
      <c r="Y1464" s="22">
        <v>0</v>
      </c>
      <c r="Z1464" s="22">
        <v>0</v>
      </c>
      <c r="AA1464" s="22" t="s">
        <v>11</v>
      </c>
      <c r="AB1464" s="22">
        <v>0</v>
      </c>
      <c r="AC1464" s="22" t="s">
        <v>11</v>
      </c>
      <c r="AD1464" s="22" t="e">
        <v>#N/A</v>
      </c>
      <c r="AE1464" s="22" t="e">
        <v>#N/A</v>
      </c>
      <c r="AF1464" s="22" t="e">
        <v>#N/A</v>
      </c>
      <c r="AG1464" s="22" t="e">
        <v>#N/A</v>
      </c>
    </row>
    <row r="1465" spans="1:33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2" t="s">
        <v>7762</v>
      </c>
      <c r="R1465" s="22" t="s">
        <v>7762</v>
      </c>
      <c r="S1465" s="22">
        <v>0</v>
      </c>
      <c r="T1465" s="22">
        <v>0</v>
      </c>
      <c r="U1465" s="22" t="s">
        <v>11</v>
      </c>
      <c r="V1465" s="22" t="s">
        <v>11</v>
      </c>
      <c r="W1465" s="22" t="s">
        <v>11</v>
      </c>
      <c r="X1465" s="22" t="s">
        <v>11</v>
      </c>
      <c r="Y1465" s="22">
        <v>0</v>
      </c>
      <c r="Z1465" s="22">
        <v>0</v>
      </c>
      <c r="AA1465" s="22" t="s">
        <v>11</v>
      </c>
      <c r="AB1465" s="22">
        <v>0</v>
      </c>
      <c r="AC1465" s="22" t="s">
        <v>11</v>
      </c>
      <c r="AD1465" s="22" t="e">
        <v>#N/A</v>
      </c>
      <c r="AE1465" s="22" t="e">
        <v>#N/A</v>
      </c>
      <c r="AF1465" s="22" t="e">
        <v>#N/A</v>
      </c>
      <c r="AG1465" s="22" t="e">
        <v>#N/A</v>
      </c>
    </row>
    <row r="1466" spans="1:33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2" t="s">
        <v>7762</v>
      </c>
      <c r="R1466" s="22" t="s">
        <v>7762</v>
      </c>
      <c r="S1466" s="22">
        <v>0</v>
      </c>
      <c r="T1466" s="22">
        <v>0</v>
      </c>
      <c r="U1466" s="22" t="s">
        <v>11</v>
      </c>
      <c r="V1466" s="22" t="s">
        <v>11</v>
      </c>
      <c r="W1466" s="22" t="s">
        <v>11</v>
      </c>
      <c r="X1466" s="22" t="s">
        <v>11</v>
      </c>
      <c r="Y1466" s="22">
        <v>0</v>
      </c>
      <c r="Z1466" s="22">
        <v>0</v>
      </c>
      <c r="AA1466" s="22" t="s">
        <v>11</v>
      </c>
      <c r="AB1466" s="22">
        <v>0</v>
      </c>
      <c r="AC1466" s="22" t="s">
        <v>11</v>
      </c>
      <c r="AD1466" s="22" t="e">
        <v>#N/A</v>
      </c>
      <c r="AE1466" s="22" t="e">
        <v>#N/A</v>
      </c>
      <c r="AF1466" s="22" t="e">
        <v>#N/A</v>
      </c>
      <c r="AG1466" s="22" t="e">
        <v>#N/A</v>
      </c>
    </row>
    <row r="1467" spans="1:33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2" t="s">
        <v>7762</v>
      </c>
      <c r="R1467" s="22" t="s">
        <v>7762</v>
      </c>
      <c r="S1467" s="22">
        <v>0</v>
      </c>
      <c r="T1467" s="22">
        <v>0</v>
      </c>
      <c r="U1467" s="22" t="s">
        <v>11</v>
      </c>
      <c r="V1467" s="22" t="s">
        <v>11</v>
      </c>
      <c r="W1467" s="22" t="s">
        <v>11</v>
      </c>
      <c r="X1467" s="22" t="s">
        <v>11</v>
      </c>
      <c r="Y1467" s="22">
        <v>0</v>
      </c>
      <c r="Z1467" s="22">
        <v>0</v>
      </c>
      <c r="AA1467" s="22" t="s">
        <v>11</v>
      </c>
      <c r="AB1467" s="22">
        <v>0</v>
      </c>
      <c r="AC1467" s="22" t="s">
        <v>11</v>
      </c>
      <c r="AD1467" s="22" t="e">
        <v>#N/A</v>
      </c>
      <c r="AE1467" s="22" t="e">
        <v>#N/A</v>
      </c>
      <c r="AF1467" s="22" t="e">
        <v>#N/A</v>
      </c>
      <c r="AG1467" s="22" t="e">
        <v>#N/A</v>
      </c>
    </row>
    <row r="1468" spans="1:33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2" t="s">
        <v>7762</v>
      </c>
      <c r="R1468" s="22" t="s">
        <v>7762</v>
      </c>
      <c r="S1468" s="22">
        <v>0</v>
      </c>
      <c r="T1468" s="22">
        <v>0</v>
      </c>
      <c r="U1468" s="22" t="s">
        <v>11</v>
      </c>
      <c r="V1468" s="22" t="s">
        <v>11</v>
      </c>
      <c r="W1468" s="22" t="s">
        <v>11</v>
      </c>
      <c r="X1468" s="22" t="s">
        <v>11</v>
      </c>
      <c r="Y1468" s="22">
        <v>0</v>
      </c>
      <c r="Z1468" s="22">
        <v>0</v>
      </c>
      <c r="AA1468" s="22" t="s">
        <v>11</v>
      </c>
      <c r="AB1468" s="22">
        <v>0</v>
      </c>
      <c r="AC1468" s="22" t="s">
        <v>11</v>
      </c>
      <c r="AD1468" s="22" t="e">
        <v>#N/A</v>
      </c>
      <c r="AE1468" s="22" t="e">
        <v>#N/A</v>
      </c>
      <c r="AF1468" s="22" t="e">
        <v>#N/A</v>
      </c>
      <c r="AG1468" s="22" t="e">
        <v>#N/A</v>
      </c>
    </row>
    <row r="1469" spans="1:33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2" t="s">
        <v>7762</v>
      </c>
      <c r="R1469" s="22" t="s">
        <v>7762</v>
      </c>
      <c r="S1469" s="22">
        <v>0</v>
      </c>
      <c r="T1469" s="22">
        <v>0</v>
      </c>
      <c r="U1469" s="22" t="s">
        <v>11</v>
      </c>
      <c r="V1469" s="22" t="s">
        <v>11</v>
      </c>
      <c r="W1469" s="22" t="s">
        <v>11</v>
      </c>
      <c r="X1469" s="22" t="s">
        <v>11</v>
      </c>
      <c r="Y1469" s="22">
        <v>0</v>
      </c>
      <c r="Z1469" s="22">
        <v>0</v>
      </c>
      <c r="AA1469" s="22" t="s">
        <v>11</v>
      </c>
      <c r="AB1469" s="22">
        <v>0</v>
      </c>
      <c r="AC1469" s="22" t="s">
        <v>11</v>
      </c>
      <c r="AD1469" s="22" t="e">
        <v>#N/A</v>
      </c>
      <c r="AE1469" s="22" t="e">
        <v>#N/A</v>
      </c>
      <c r="AF1469" s="22" t="e">
        <v>#N/A</v>
      </c>
      <c r="AG1469" s="22" t="e">
        <v>#N/A</v>
      </c>
    </row>
    <row r="1470" spans="1:33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2" t="s">
        <v>7762</v>
      </c>
      <c r="R1470" s="22" t="s">
        <v>7762</v>
      </c>
      <c r="S1470" s="22">
        <v>0</v>
      </c>
      <c r="T1470" s="22">
        <v>0</v>
      </c>
      <c r="U1470" s="22" t="s">
        <v>11</v>
      </c>
      <c r="V1470" s="22" t="s">
        <v>11</v>
      </c>
      <c r="W1470" s="22" t="s">
        <v>11</v>
      </c>
      <c r="X1470" s="22" t="s">
        <v>11</v>
      </c>
      <c r="Y1470" s="22">
        <v>0</v>
      </c>
      <c r="Z1470" s="22">
        <v>0</v>
      </c>
      <c r="AA1470" s="22" t="s">
        <v>11</v>
      </c>
      <c r="AB1470" s="22">
        <v>0</v>
      </c>
      <c r="AC1470" s="22" t="s">
        <v>11</v>
      </c>
      <c r="AD1470" s="22" t="e">
        <v>#N/A</v>
      </c>
      <c r="AE1470" s="22" t="e">
        <v>#N/A</v>
      </c>
      <c r="AF1470" s="22" t="e">
        <v>#N/A</v>
      </c>
      <c r="AG1470" s="22" t="e">
        <v>#N/A</v>
      </c>
    </row>
    <row r="1471" spans="1:33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2" t="s">
        <v>7762</v>
      </c>
      <c r="R1471" s="22" t="s">
        <v>7762</v>
      </c>
      <c r="S1471" s="22">
        <v>0</v>
      </c>
      <c r="T1471" s="22">
        <v>0</v>
      </c>
      <c r="U1471" s="22" t="s">
        <v>11</v>
      </c>
      <c r="V1471" s="22" t="s">
        <v>11</v>
      </c>
      <c r="W1471" s="22" t="s">
        <v>11</v>
      </c>
      <c r="X1471" s="22" t="s">
        <v>11</v>
      </c>
      <c r="Y1471" s="22">
        <v>0</v>
      </c>
      <c r="Z1471" s="22">
        <v>0</v>
      </c>
      <c r="AA1471" s="22" t="s">
        <v>11</v>
      </c>
      <c r="AB1471" s="22">
        <v>0</v>
      </c>
      <c r="AC1471" s="22" t="s">
        <v>11</v>
      </c>
      <c r="AD1471" s="22" t="e">
        <v>#N/A</v>
      </c>
      <c r="AE1471" s="22" t="e">
        <v>#N/A</v>
      </c>
      <c r="AF1471" s="22" t="e">
        <v>#N/A</v>
      </c>
      <c r="AG1471" s="22" t="e">
        <v>#N/A</v>
      </c>
    </row>
    <row r="1472" spans="1:33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2" t="s">
        <v>7762</v>
      </c>
      <c r="R1472" s="22" t="s">
        <v>7762</v>
      </c>
      <c r="S1472" s="22">
        <v>0</v>
      </c>
      <c r="T1472" s="22">
        <v>0</v>
      </c>
      <c r="U1472" s="22" t="s">
        <v>11</v>
      </c>
      <c r="V1472" s="22" t="s">
        <v>11</v>
      </c>
      <c r="W1472" s="22" t="s">
        <v>11</v>
      </c>
      <c r="X1472" s="22" t="s">
        <v>11</v>
      </c>
      <c r="Y1472" s="22">
        <v>0</v>
      </c>
      <c r="Z1472" s="22">
        <v>0</v>
      </c>
      <c r="AA1472" s="22" t="s">
        <v>11</v>
      </c>
      <c r="AB1472" s="22">
        <v>0</v>
      </c>
      <c r="AC1472" s="22" t="s">
        <v>11</v>
      </c>
      <c r="AD1472" s="22" t="e">
        <v>#N/A</v>
      </c>
      <c r="AE1472" s="22" t="e">
        <v>#N/A</v>
      </c>
      <c r="AF1472" s="22" t="e">
        <v>#N/A</v>
      </c>
      <c r="AG1472" s="22" t="e">
        <v>#N/A</v>
      </c>
    </row>
    <row r="1473" spans="1:33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2" t="s">
        <v>7762</v>
      </c>
      <c r="R1473" s="22" t="s">
        <v>7762</v>
      </c>
      <c r="S1473" s="22">
        <v>0</v>
      </c>
      <c r="T1473" s="22">
        <v>0</v>
      </c>
      <c r="U1473" s="22" t="s">
        <v>11</v>
      </c>
      <c r="V1473" s="22" t="s">
        <v>11</v>
      </c>
      <c r="W1473" s="22" t="s">
        <v>11</v>
      </c>
      <c r="X1473" s="22" t="s">
        <v>11</v>
      </c>
      <c r="Y1473" s="22">
        <v>0</v>
      </c>
      <c r="Z1473" s="22">
        <v>0</v>
      </c>
      <c r="AA1473" s="22" t="s">
        <v>11</v>
      </c>
      <c r="AB1473" s="22">
        <v>0</v>
      </c>
      <c r="AC1473" s="22" t="s">
        <v>11</v>
      </c>
      <c r="AD1473" s="22" t="e">
        <v>#N/A</v>
      </c>
      <c r="AE1473" s="22" t="e">
        <v>#N/A</v>
      </c>
      <c r="AF1473" s="22" t="e">
        <v>#N/A</v>
      </c>
      <c r="AG1473" s="22" t="e">
        <v>#N/A</v>
      </c>
    </row>
    <row r="1474" spans="1:33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2" t="s">
        <v>7762</v>
      </c>
      <c r="R1474" s="22" t="s">
        <v>7762</v>
      </c>
      <c r="S1474" s="22">
        <v>0</v>
      </c>
      <c r="T1474" s="22">
        <v>0</v>
      </c>
      <c r="U1474" s="22" t="s">
        <v>11</v>
      </c>
      <c r="V1474" s="22" t="s">
        <v>11</v>
      </c>
      <c r="W1474" s="22" t="s">
        <v>11</v>
      </c>
      <c r="X1474" s="22" t="s">
        <v>11</v>
      </c>
      <c r="Y1474" s="22">
        <v>0</v>
      </c>
      <c r="Z1474" s="22">
        <v>0</v>
      </c>
      <c r="AA1474" s="22" t="s">
        <v>11</v>
      </c>
      <c r="AB1474" s="22">
        <v>0</v>
      </c>
      <c r="AC1474" s="22" t="s">
        <v>11</v>
      </c>
      <c r="AD1474" s="22" t="e">
        <v>#N/A</v>
      </c>
      <c r="AE1474" s="22" t="e">
        <v>#N/A</v>
      </c>
      <c r="AF1474" s="22" t="e">
        <v>#N/A</v>
      </c>
      <c r="AG1474" s="22" t="e">
        <v>#N/A</v>
      </c>
    </row>
    <row r="1475" spans="1:33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2" t="s">
        <v>7762</v>
      </c>
      <c r="R1475" s="22" t="s">
        <v>7762</v>
      </c>
      <c r="S1475" s="22">
        <v>0</v>
      </c>
      <c r="T1475" s="22">
        <v>0</v>
      </c>
      <c r="U1475" s="22" t="s">
        <v>11</v>
      </c>
      <c r="V1475" s="22" t="s">
        <v>11</v>
      </c>
      <c r="W1475" s="22" t="s">
        <v>11</v>
      </c>
      <c r="X1475" s="22" t="s">
        <v>11</v>
      </c>
      <c r="Y1475" s="22">
        <v>0</v>
      </c>
      <c r="Z1475" s="22">
        <v>0</v>
      </c>
      <c r="AA1475" s="22" t="s">
        <v>11</v>
      </c>
      <c r="AB1475" s="22">
        <v>0</v>
      </c>
      <c r="AC1475" s="22" t="s">
        <v>11</v>
      </c>
      <c r="AD1475" s="22" t="e">
        <v>#N/A</v>
      </c>
      <c r="AE1475" s="22" t="e">
        <v>#N/A</v>
      </c>
      <c r="AF1475" s="22" t="e">
        <v>#N/A</v>
      </c>
      <c r="AG1475" s="22" t="e">
        <v>#N/A</v>
      </c>
    </row>
    <row r="1476" spans="1:33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2" t="s">
        <v>7762</v>
      </c>
      <c r="R1476" s="22" t="s">
        <v>7762</v>
      </c>
      <c r="S1476" s="22">
        <v>0</v>
      </c>
      <c r="T1476" s="22">
        <v>0</v>
      </c>
      <c r="U1476" s="22" t="s">
        <v>11</v>
      </c>
      <c r="V1476" s="22" t="s">
        <v>11</v>
      </c>
      <c r="W1476" s="22" t="s">
        <v>11</v>
      </c>
      <c r="X1476" s="22" t="s">
        <v>11</v>
      </c>
      <c r="Y1476" s="22">
        <v>0</v>
      </c>
      <c r="Z1476" s="22">
        <v>0</v>
      </c>
      <c r="AA1476" s="22" t="s">
        <v>11</v>
      </c>
      <c r="AB1476" s="22">
        <v>0</v>
      </c>
      <c r="AC1476" s="22" t="s">
        <v>11</v>
      </c>
      <c r="AD1476" s="22" t="e">
        <v>#N/A</v>
      </c>
      <c r="AE1476" s="22" t="e">
        <v>#N/A</v>
      </c>
      <c r="AF1476" s="22" t="e">
        <v>#N/A</v>
      </c>
      <c r="AG1476" s="22" t="e">
        <v>#N/A</v>
      </c>
    </row>
    <row r="1477" spans="1:33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2" t="s">
        <v>7762</v>
      </c>
      <c r="R1477" s="22" t="s">
        <v>7762</v>
      </c>
      <c r="S1477" s="22">
        <v>0</v>
      </c>
      <c r="T1477" s="22">
        <v>0</v>
      </c>
      <c r="U1477" s="22" t="s">
        <v>11</v>
      </c>
      <c r="V1477" s="22" t="s">
        <v>11</v>
      </c>
      <c r="W1477" s="22" t="s">
        <v>11</v>
      </c>
      <c r="X1477" s="22" t="s">
        <v>11</v>
      </c>
      <c r="Y1477" s="22">
        <v>0</v>
      </c>
      <c r="Z1477" s="22">
        <v>0</v>
      </c>
      <c r="AA1477" s="22" t="s">
        <v>11</v>
      </c>
      <c r="AB1477" s="22">
        <v>0</v>
      </c>
      <c r="AC1477" s="22" t="s">
        <v>11</v>
      </c>
      <c r="AD1477" s="22" t="e">
        <v>#N/A</v>
      </c>
      <c r="AE1477" s="22" t="e">
        <v>#N/A</v>
      </c>
      <c r="AF1477" s="22" t="e">
        <v>#N/A</v>
      </c>
      <c r="AG1477" s="22" t="e">
        <v>#N/A</v>
      </c>
    </row>
    <row r="1478" spans="1:33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2" t="s">
        <v>7762</v>
      </c>
      <c r="R1478" s="22" t="s">
        <v>7762</v>
      </c>
      <c r="S1478" s="22">
        <v>0</v>
      </c>
      <c r="T1478" s="22">
        <v>0</v>
      </c>
      <c r="U1478" s="22" t="s">
        <v>11</v>
      </c>
      <c r="V1478" s="22" t="s">
        <v>11</v>
      </c>
      <c r="W1478" s="22" t="s">
        <v>11</v>
      </c>
      <c r="X1478" s="22" t="s">
        <v>11</v>
      </c>
      <c r="Y1478" s="22">
        <v>0</v>
      </c>
      <c r="Z1478" s="22">
        <v>0</v>
      </c>
      <c r="AA1478" s="22" t="s">
        <v>11</v>
      </c>
      <c r="AB1478" s="22">
        <v>0</v>
      </c>
      <c r="AC1478" s="22" t="s">
        <v>11</v>
      </c>
      <c r="AD1478" s="22" t="e">
        <v>#N/A</v>
      </c>
      <c r="AE1478" s="22" t="e">
        <v>#N/A</v>
      </c>
      <c r="AF1478" s="22" t="e">
        <v>#N/A</v>
      </c>
      <c r="AG1478" s="22" t="e">
        <v>#N/A</v>
      </c>
    </row>
    <row r="1479" spans="1:33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2" t="s">
        <v>7762</v>
      </c>
      <c r="R1479" s="22" t="s">
        <v>7762</v>
      </c>
      <c r="S1479" s="22">
        <v>0</v>
      </c>
      <c r="T1479" s="22">
        <v>0</v>
      </c>
      <c r="U1479" s="22" t="s">
        <v>11</v>
      </c>
      <c r="V1479" s="22" t="s">
        <v>11</v>
      </c>
      <c r="W1479" s="22" t="s">
        <v>11</v>
      </c>
      <c r="X1479" s="22" t="s">
        <v>11</v>
      </c>
      <c r="Y1479" s="22">
        <v>0</v>
      </c>
      <c r="Z1479" s="22">
        <v>0</v>
      </c>
      <c r="AA1479" s="22" t="s">
        <v>11</v>
      </c>
      <c r="AB1479" s="22">
        <v>0</v>
      </c>
      <c r="AC1479" s="22" t="s">
        <v>11</v>
      </c>
      <c r="AD1479" s="22" t="e">
        <v>#N/A</v>
      </c>
      <c r="AE1479" s="22" t="e">
        <v>#N/A</v>
      </c>
      <c r="AF1479" s="22" t="e">
        <v>#N/A</v>
      </c>
      <c r="AG1479" s="22" t="e">
        <v>#N/A</v>
      </c>
    </row>
    <row r="1480" spans="1:33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2" t="s">
        <v>7762</v>
      </c>
      <c r="R1480" s="22" t="s">
        <v>7762</v>
      </c>
      <c r="S1480" s="22">
        <v>0</v>
      </c>
      <c r="T1480" s="22">
        <v>0</v>
      </c>
      <c r="U1480" s="22" t="s">
        <v>11</v>
      </c>
      <c r="V1480" s="22" t="s">
        <v>11</v>
      </c>
      <c r="W1480" s="22" t="s">
        <v>11</v>
      </c>
      <c r="X1480" s="22" t="s">
        <v>11</v>
      </c>
      <c r="Y1480" s="22">
        <v>0</v>
      </c>
      <c r="Z1480" s="22">
        <v>0</v>
      </c>
      <c r="AA1480" s="22" t="s">
        <v>11</v>
      </c>
      <c r="AB1480" s="22">
        <v>0</v>
      </c>
      <c r="AC1480" s="22" t="s">
        <v>11</v>
      </c>
      <c r="AD1480" s="22" t="e">
        <v>#N/A</v>
      </c>
      <c r="AE1480" s="22" t="e">
        <v>#N/A</v>
      </c>
      <c r="AF1480" s="22" t="e">
        <v>#N/A</v>
      </c>
      <c r="AG1480" s="22" t="e">
        <v>#N/A</v>
      </c>
    </row>
    <row r="1481" spans="1:33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2" t="s">
        <v>7762</v>
      </c>
      <c r="R1481" s="22" t="s">
        <v>7762</v>
      </c>
      <c r="S1481" s="22">
        <v>0</v>
      </c>
      <c r="T1481" s="22">
        <v>0</v>
      </c>
      <c r="U1481" s="22" t="s">
        <v>11</v>
      </c>
      <c r="V1481" s="22" t="s">
        <v>11</v>
      </c>
      <c r="W1481" s="22" t="s">
        <v>11</v>
      </c>
      <c r="X1481" s="22" t="s">
        <v>11</v>
      </c>
      <c r="Y1481" s="22">
        <v>0</v>
      </c>
      <c r="Z1481" s="22">
        <v>0</v>
      </c>
      <c r="AA1481" s="22" t="s">
        <v>11</v>
      </c>
      <c r="AB1481" s="22">
        <v>0</v>
      </c>
      <c r="AC1481" s="22" t="s">
        <v>11</v>
      </c>
      <c r="AD1481" s="22" t="e">
        <v>#N/A</v>
      </c>
      <c r="AE1481" s="22" t="e">
        <v>#N/A</v>
      </c>
      <c r="AF1481" s="22" t="e">
        <v>#N/A</v>
      </c>
      <c r="AG1481" s="22" t="e">
        <v>#N/A</v>
      </c>
    </row>
    <row r="1482" spans="1:33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2" t="s">
        <v>7762</v>
      </c>
      <c r="R1482" s="22" t="s">
        <v>7762</v>
      </c>
      <c r="S1482" s="22">
        <v>0</v>
      </c>
      <c r="T1482" s="22">
        <v>0</v>
      </c>
      <c r="U1482" s="22" t="s">
        <v>11</v>
      </c>
      <c r="V1482" s="22" t="s">
        <v>11</v>
      </c>
      <c r="W1482" s="22" t="s">
        <v>11</v>
      </c>
      <c r="X1482" s="22" t="s">
        <v>11</v>
      </c>
      <c r="Y1482" s="22">
        <v>0</v>
      </c>
      <c r="Z1482" s="22">
        <v>0</v>
      </c>
      <c r="AA1482" s="22" t="s">
        <v>11</v>
      </c>
      <c r="AB1482" s="22">
        <v>0</v>
      </c>
      <c r="AC1482" s="22" t="s">
        <v>11</v>
      </c>
      <c r="AD1482" s="22" t="e">
        <v>#N/A</v>
      </c>
      <c r="AE1482" s="22" t="e">
        <v>#N/A</v>
      </c>
      <c r="AF1482" s="22" t="e">
        <v>#N/A</v>
      </c>
      <c r="AG1482" s="22" t="e">
        <v>#N/A</v>
      </c>
    </row>
    <row r="1483" spans="1:33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2" t="s">
        <v>7762</v>
      </c>
      <c r="R1483" s="22" t="s">
        <v>7762</v>
      </c>
      <c r="S1483" s="22">
        <v>0</v>
      </c>
      <c r="T1483" s="22">
        <v>0</v>
      </c>
      <c r="U1483" s="22" t="s">
        <v>11</v>
      </c>
      <c r="V1483" s="22" t="s">
        <v>11</v>
      </c>
      <c r="W1483" s="22" t="s">
        <v>11</v>
      </c>
      <c r="X1483" s="22" t="s">
        <v>11</v>
      </c>
      <c r="Y1483" s="22">
        <v>0</v>
      </c>
      <c r="Z1483" s="22">
        <v>0</v>
      </c>
      <c r="AA1483" s="22" t="s">
        <v>11</v>
      </c>
      <c r="AB1483" s="22">
        <v>0</v>
      </c>
      <c r="AC1483" s="22" t="s">
        <v>11</v>
      </c>
      <c r="AD1483" s="22" t="e">
        <v>#N/A</v>
      </c>
      <c r="AE1483" s="22" t="e">
        <v>#N/A</v>
      </c>
      <c r="AF1483" s="22" t="e">
        <v>#N/A</v>
      </c>
      <c r="AG1483" s="22" t="e">
        <v>#N/A</v>
      </c>
    </row>
    <row r="1484" spans="1:33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2" t="s">
        <v>7762</v>
      </c>
      <c r="R1484" s="22" t="s">
        <v>7762</v>
      </c>
      <c r="S1484" s="22">
        <v>0</v>
      </c>
      <c r="T1484" s="22">
        <v>0</v>
      </c>
      <c r="U1484" s="22" t="s">
        <v>11</v>
      </c>
      <c r="V1484" s="22" t="s">
        <v>11</v>
      </c>
      <c r="W1484" s="22" t="s">
        <v>11</v>
      </c>
      <c r="X1484" s="22" t="s">
        <v>11</v>
      </c>
      <c r="Y1484" s="22">
        <v>0</v>
      </c>
      <c r="Z1484" s="22">
        <v>0</v>
      </c>
      <c r="AA1484" s="22" t="s">
        <v>11</v>
      </c>
      <c r="AB1484" s="22">
        <v>0</v>
      </c>
      <c r="AC1484" s="22" t="s">
        <v>11</v>
      </c>
      <c r="AD1484" s="22" t="e">
        <v>#N/A</v>
      </c>
      <c r="AE1484" s="22" t="e">
        <v>#N/A</v>
      </c>
      <c r="AF1484" s="22" t="e">
        <v>#N/A</v>
      </c>
      <c r="AG1484" s="22" t="e">
        <v>#N/A</v>
      </c>
    </row>
    <row r="1485" spans="1:33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2" t="s">
        <v>7762</v>
      </c>
      <c r="R1485" s="22" t="s">
        <v>7762</v>
      </c>
      <c r="S1485" s="22">
        <v>0</v>
      </c>
      <c r="T1485" s="22">
        <v>0</v>
      </c>
      <c r="U1485" s="22" t="s">
        <v>11</v>
      </c>
      <c r="V1485" s="22" t="s">
        <v>11</v>
      </c>
      <c r="W1485" s="22" t="s">
        <v>11</v>
      </c>
      <c r="X1485" s="22" t="s">
        <v>11</v>
      </c>
      <c r="Y1485" s="22">
        <v>0</v>
      </c>
      <c r="Z1485" s="22">
        <v>0</v>
      </c>
      <c r="AA1485" s="22" t="s">
        <v>11</v>
      </c>
      <c r="AB1485" s="22">
        <v>0</v>
      </c>
      <c r="AC1485" s="22" t="s">
        <v>11</v>
      </c>
      <c r="AD1485" s="22" t="e">
        <v>#N/A</v>
      </c>
      <c r="AE1485" s="22" t="e">
        <v>#N/A</v>
      </c>
      <c r="AF1485" s="22" t="e">
        <v>#N/A</v>
      </c>
      <c r="AG1485" s="22" t="e">
        <v>#N/A</v>
      </c>
    </row>
    <row r="1486" spans="1:33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2" t="s">
        <v>7762</v>
      </c>
      <c r="R1486" s="22" t="s">
        <v>7762</v>
      </c>
      <c r="S1486" s="22">
        <v>0</v>
      </c>
      <c r="T1486" s="22">
        <v>0</v>
      </c>
      <c r="U1486" s="22" t="s">
        <v>11</v>
      </c>
      <c r="V1486" s="22" t="s">
        <v>11</v>
      </c>
      <c r="W1486" s="22" t="s">
        <v>11</v>
      </c>
      <c r="X1486" s="22" t="s">
        <v>11</v>
      </c>
      <c r="Y1486" s="22">
        <v>0</v>
      </c>
      <c r="Z1486" s="22">
        <v>0</v>
      </c>
      <c r="AA1486" s="22" t="s">
        <v>11</v>
      </c>
      <c r="AB1486" s="22">
        <v>0</v>
      </c>
      <c r="AC1486" s="22" t="s">
        <v>11</v>
      </c>
      <c r="AD1486" s="22" t="e">
        <v>#N/A</v>
      </c>
      <c r="AE1486" s="22" t="e">
        <v>#N/A</v>
      </c>
      <c r="AF1486" s="22" t="e">
        <v>#N/A</v>
      </c>
      <c r="AG1486" s="22" t="e">
        <v>#N/A</v>
      </c>
    </row>
    <row r="1487" spans="1:33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2" t="s">
        <v>7762</v>
      </c>
      <c r="R1487" s="22" t="s">
        <v>7762</v>
      </c>
      <c r="S1487" s="22">
        <v>0</v>
      </c>
      <c r="T1487" s="22">
        <v>0</v>
      </c>
      <c r="U1487" s="22" t="s">
        <v>11</v>
      </c>
      <c r="V1487" s="22" t="s">
        <v>11</v>
      </c>
      <c r="W1487" s="22" t="s">
        <v>11</v>
      </c>
      <c r="X1487" s="22" t="s">
        <v>11</v>
      </c>
      <c r="Y1487" s="22">
        <v>0</v>
      </c>
      <c r="Z1487" s="22">
        <v>0</v>
      </c>
      <c r="AA1487" s="22" t="s">
        <v>11</v>
      </c>
      <c r="AB1487" s="22">
        <v>0</v>
      </c>
      <c r="AC1487" s="22" t="s">
        <v>11</v>
      </c>
      <c r="AD1487" s="22" t="e">
        <v>#N/A</v>
      </c>
      <c r="AE1487" s="22" t="e">
        <v>#N/A</v>
      </c>
      <c r="AF1487" s="22" t="e">
        <v>#N/A</v>
      </c>
      <c r="AG1487" s="22" t="e">
        <v>#N/A</v>
      </c>
    </row>
    <row r="1488" spans="1:33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2" t="s">
        <v>7762</v>
      </c>
      <c r="R1488" s="22" t="s">
        <v>7762</v>
      </c>
      <c r="S1488" s="22">
        <v>0</v>
      </c>
      <c r="T1488" s="22">
        <v>0</v>
      </c>
      <c r="U1488" s="22" t="s">
        <v>11</v>
      </c>
      <c r="V1488" s="22" t="s">
        <v>11</v>
      </c>
      <c r="W1488" s="22" t="s">
        <v>11</v>
      </c>
      <c r="X1488" s="22" t="s">
        <v>11</v>
      </c>
      <c r="Y1488" s="22">
        <v>0</v>
      </c>
      <c r="Z1488" s="22">
        <v>0</v>
      </c>
      <c r="AA1488" s="22" t="s">
        <v>11</v>
      </c>
      <c r="AB1488" s="22">
        <v>0</v>
      </c>
      <c r="AC1488" s="22" t="s">
        <v>11</v>
      </c>
      <c r="AD1488" s="22" t="e">
        <v>#N/A</v>
      </c>
      <c r="AE1488" s="22" t="e">
        <v>#N/A</v>
      </c>
      <c r="AF1488" s="22" t="e">
        <v>#N/A</v>
      </c>
      <c r="AG1488" s="22" t="e">
        <v>#N/A</v>
      </c>
    </row>
    <row r="1489" spans="1:33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2" t="s">
        <v>7762</v>
      </c>
      <c r="R1489" s="22" t="s">
        <v>7762</v>
      </c>
      <c r="S1489" s="22">
        <v>0</v>
      </c>
      <c r="T1489" s="22">
        <v>0</v>
      </c>
      <c r="U1489" s="22" t="s">
        <v>11</v>
      </c>
      <c r="V1489" s="22" t="s">
        <v>11</v>
      </c>
      <c r="W1489" s="22" t="s">
        <v>11</v>
      </c>
      <c r="X1489" s="22" t="s">
        <v>11</v>
      </c>
      <c r="Y1489" s="22">
        <v>0</v>
      </c>
      <c r="Z1489" s="22">
        <v>0</v>
      </c>
      <c r="AA1489" s="22" t="s">
        <v>11</v>
      </c>
      <c r="AB1489" s="22">
        <v>0</v>
      </c>
      <c r="AC1489" s="22" t="s">
        <v>11</v>
      </c>
      <c r="AD1489" s="22" t="e">
        <v>#N/A</v>
      </c>
      <c r="AE1489" s="22" t="e">
        <v>#N/A</v>
      </c>
      <c r="AF1489" s="22" t="e">
        <v>#N/A</v>
      </c>
      <c r="AG1489" s="22" t="e">
        <v>#N/A</v>
      </c>
    </row>
    <row r="1490" spans="1:33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2" t="s">
        <v>7762</v>
      </c>
      <c r="R1490" s="22" t="s">
        <v>7762</v>
      </c>
      <c r="S1490" s="22">
        <v>0</v>
      </c>
      <c r="T1490" s="22">
        <v>0</v>
      </c>
      <c r="U1490" s="22" t="s">
        <v>11</v>
      </c>
      <c r="V1490" s="22" t="s">
        <v>11</v>
      </c>
      <c r="W1490" s="22" t="s">
        <v>11</v>
      </c>
      <c r="X1490" s="22" t="s">
        <v>11</v>
      </c>
      <c r="Y1490" s="22">
        <v>0</v>
      </c>
      <c r="Z1490" s="22">
        <v>0</v>
      </c>
      <c r="AA1490" s="22" t="s">
        <v>11</v>
      </c>
      <c r="AB1490" s="22">
        <v>0</v>
      </c>
      <c r="AC1490" s="22" t="s">
        <v>11</v>
      </c>
      <c r="AD1490" s="22" t="e">
        <v>#N/A</v>
      </c>
      <c r="AE1490" s="22" t="e">
        <v>#N/A</v>
      </c>
      <c r="AF1490" s="22" t="e">
        <v>#N/A</v>
      </c>
      <c r="AG1490" s="22" t="e">
        <v>#N/A</v>
      </c>
    </row>
    <row r="1491" spans="1:33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2" t="s">
        <v>7762</v>
      </c>
      <c r="R1491" s="22" t="s">
        <v>7762</v>
      </c>
      <c r="S1491" s="22">
        <v>0</v>
      </c>
      <c r="T1491" s="22">
        <v>0</v>
      </c>
      <c r="U1491" s="22" t="s">
        <v>11</v>
      </c>
      <c r="V1491" s="22" t="s">
        <v>11</v>
      </c>
      <c r="W1491" s="22" t="s">
        <v>11</v>
      </c>
      <c r="X1491" s="22" t="s">
        <v>11</v>
      </c>
      <c r="Y1491" s="22">
        <v>0</v>
      </c>
      <c r="Z1491" s="22">
        <v>0</v>
      </c>
      <c r="AA1491" s="22" t="s">
        <v>11</v>
      </c>
      <c r="AB1491" s="22">
        <v>0</v>
      </c>
      <c r="AC1491" s="22" t="s">
        <v>11</v>
      </c>
      <c r="AD1491" s="22" t="e">
        <v>#N/A</v>
      </c>
      <c r="AE1491" s="22" t="e">
        <v>#N/A</v>
      </c>
      <c r="AF1491" s="22" t="e">
        <v>#N/A</v>
      </c>
      <c r="AG1491" s="22" t="e">
        <v>#N/A</v>
      </c>
    </row>
    <row r="1492" spans="1:33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2" t="s">
        <v>7762</v>
      </c>
      <c r="R1492" s="22" t="s">
        <v>7762</v>
      </c>
      <c r="S1492" s="22">
        <v>0</v>
      </c>
      <c r="T1492" s="22">
        <v>0</v>
      </c>
      <c r="U1492" s="22" t="s">
        <v>11</v>
      </c>
      <c r="V1492" s="22" t="s">
        <v>11</v>
      </c>
      <c r="W1492" s="22" t="s">
        <v>11</v>
      </c>
      <c r="X1492" s="22" t="s">
        <v>11</v>
      </c>
      <c r="Y1492" s="22">
        <v>0</v>
      </c>
      <c r="Z1492" s="22">
        <v>0</v>
      </c>
      <c r="AA1492" s="22" t="s">
        <v>11</v>
      </c>
      <c r="AB1492" s="22">
        <v>0</v>
      </c>
      <c r="AC1492" s="22" t="s">
        <v>11</v>
      </c>
      <c r="AD1492" s="22" t="e">
        <v>#N/A</v>
      </c>
      <c r="AE1492" s="22" t="e">
        <v>#N/A</v>
      </c>
      <c r="AF1492" s="22" t="e">
        <v>#N/A</v>
      </c>
      <c r="AG1492" s="22" t="e">
        <v>#N/A</v>
      </c>
    </row>
    <row r="1493" spans="1:33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2" t="s">
        <v>7762</v>
      </c>
      <c r="R1493" s="22" t="s">
        <v>7762</v>
      </c>
      <c r="S1493" s="22">
        <v>0</v>
      </c>
      <c r="T1493" s="22">
        <v>0</v>
      </c>
      <c r="U1493" s="22" t="s">
        <v>11</v>
      </c>
      <c r="V1493" s="22" t="s">
        <v>11</v>
      </c>
      <c r="W1493" s="22" t="s">
        <v>11</v>
      </c>
      <c r="X1493" s="22" t="s">
        <v>11</v>
      </c>
      <c r="Y1493" s="22">
        <v>0</v>
      </c>
      <c r="Z1493" s="22">
        <v>0</v>
      </c>
      <c r="AA1493" s="22" t="s">
        <v>11</v>
      </c>
      <c r="AB1493" s="22">
        <v>0</v>
      </c>
      <c r="AC1493" s="22" t="s">
        <v>11</v>
      </c>
      <c r="AD1493" s="22" t="e">
        <v>#N/A</v>
      </c>
      <c r="AE1493" s="22" t="e">
        <v>#N/A</v>
      </c>
      <c r="AF1493" s="22" t="e">
        <v>#N/A</v>
      </c>
      <c r="AG1493" s="22" t="e">
        <v>#N/A</v>
      </c>
    </row>
    <row r="1494" spans="1:33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2" t="s">
        <v>7762</v>
      </c>
      <c r="R1494" s="22" t="s">
        <v>7762</v>
      </c>
      <c r="S1494" s="22">
        <v>0</v>
      </c>
      <c r="T1494" s="22">
        <v>0</v>
      </c>
      <c r="U1494" s="22" t="s">
        <v>11</v>
      </c>
      <c r="V1494" s="22" t="s">
        <v>11</v>
      </c>
      <c r="W1494" s="22" t="s">
        <v>11</v>
      </c>
      <c r="X1494" s="22" t="s">
        <v>11</v>
      </c>
      <c r="Y1494" s="22">
        <v>0</v>
      </c>
      <c r="Z1494" s="22">
        <v>0</v>
      </c>
      <c r="AA1494" s="22" t="s">
        <v>11</v>
      </c>
      <c r="AB1494" s="22">
        <v>0</v>
      </c>
      <c r="AC1494" s="22" t="s">
        <v>11</v>
      </c>
      <c r="AD1494" s="22" t="e">
        <v>#N/A</v>
      </c>
      <c r="AE1494" s="22" t="e">
        <v>#N/A</v>
      </c>
      <c r="AF1494" s="22" t="e">
        <v>#N/A</v>
      </c>
      <c r="AG1494" s="22" t="e">
        <v>#N/A</v>
      </c>
    </row>
    <row r="1495" spans="1:33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2" t="s">
        <v>7762</v>
      </c>
      <c r="R1495" s="22" t="s">
        <v>7762</v>
      </c>
      <c r="S1495" s="22">
        <v>0</v>
      </c>
      <c r="T1495" s="22">
        <v>0</v>
      </c>
      <c r="U1495" s="22" t="s">
        <v>11</v>
      </c>
      <c r="V1495" s="22" t="s">
        <v>11</v>
      </c>
      <c r="W1495" s="22" t="s">
        <v>11</v>
      </c>
      <c r="X1495" s="22" t="s">
        <v>11</v>
      </c>
      <c r="Y1495" s="22">
        <v>0</v>
      </c>
      <c r="Z1495" s="22">
        <v>0</v>
      </c>
      <c r="AA1495" s="22" t="s">
        <v>11</v>
      </c>
      <c r="AB1495" s="22">
        <v>0</v>
      </c>
      <c r="AC1495" s="22" t="s">
        <v>11</v>
      </c>
      <c r="AD1495" s="22" t="e">
        <v>#N/A</v>
      </c>
      <c r="AE1495" s="22" t="e">
        <v>#N/A</v>
      </c>
      <c r="AF1495" s="22" t="e">
        <v>#N/A</v>
      </c>
      <c r="AG1495" s="22" t="e">
        <v>#N/A</v>
      </c>
    </row>
    <row r="1496" spans="1:33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2" t="s">
        <v>7762</v>
      </c>
      <c r="R1496" s="22" t="s">
        <v>7762</v>
      </c>
      <c r="S1496" s="22">
        <v>0</v>
      </c>
      <c r="T1496" s="22">
        <v>0</v>
      </c>
      <c r="U1496" s="22" t="s">
        <v>11</v>
      </c>
      <c r="V1496" s="22" t="s">
        <v>11</v>
      </c>
      <c r="W1496" s="22" t="s">
        <v>11</v>
      </c>
      <c r="X1496" s="22" t="s">
        <v>11</v>
      </c>
      <c r="Y1496" s="22">
        <v>0</v>
      </c>
      <c r="Z1496" s="22">
        <v>0</v>
      </c>
      <c r="AA1496" s="22" t="s">
        <v>11</v>
      </c>
      <c r="AB1496" s="22">
        <v>0</v>
      </c>
      <c r="AC1496" s="22" t="s">
        <v>11</v>
      </c>
      <c r="AD1496" s="22" t="e">
        <v>#N/A</v>
      </c>
      <c r="AE1496" s="22" t="e">
        <v>#N/A</v>
      </c>
      <c r="AF1496" s="22" t="e">
        <v>#N/A</v>
      </c>
      <c r="AG1496" s="22" t="e">
        <v>#N/A</v>
      </c>
    </row>
    <row r="1497" spans="1:33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2" t="s">
        <v>7762</v>
      </c>
      <c r="R1497" s="22" t="s">
        <v>7762</v>
      </c>
      <c r="S1497" s="22">
        <v>0</v>
      </c>
      <c r="T1497" s="22">
        <v>0</v>
      </c>
      <c r="U1497" s="22" t="s">
        <v>11</v>
      </c>
      <c r="V1497" s="22" t="s">
        <v>11</v>
      </c>
      <c r="W1497" s="22" t="s">
        <v>11</v>
      </c>
      <c r="X1497" s="22" t="s">
        <v>11</v>
      </c>
      <c r="Y1497" s="22">
        <v>0</v>
      </c>
      <c r="Z1497" s="22">
        <v>0</v>
      </c>
      <c r="AA1497" s="22" t="s">
        <v>11</v>
      </c>
      <c r="AB1497" s="22">
        <v>0</v>
      </c>
      <c r="AC1497" s="22" t="s">
        <v>11</v>
      </c>
      <c r="AD1497" s="22" t="e">
        <v>#N/A</v>
      </c>
      <c r="AE1497" s="22" t="e">
        <v>#N/A</v>
      </c>
      <c r="AF1497" s="22" t="e">
        <v>#N/A</v>
      </c>
      <c r="AG1497" s="22" t="e">
        <v>#N/A</v>
      </c>
    </row>
    <row r="1498" spans="1:33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2" t="s">
        <v>7762</v>
      </c>
      <c r="R1498" s="22" t="s">
        <v>7762</v>
      </c>
      <c r="S1498" s="22">
        <v>0</v>
      </c>
      <c r="T1498" s="22">
        <v>0</v>
      </c>
      <c r="U1498" s="22" t="s">
        <v>11</v>
      </c>
      <c r="V1498" s="22" t="s">
        <v>11</v>
      </c>
      <c r="W1498" s="22" t="s">
        <v>11</v>
      </c>
      <c r="X1498" s="22" t="s">
        <v>11</v>
      </c>
      <c r="Y1498" s="22">
        <v>0</v>
      </c>
      <c r="Z1498" s="22">
        <v>0</v>
      </c>
      <c r="AA1498" s="22" t="s">
        <v>11</v>
      </c>
      <c r="AB1498" s="22">
        <v>0</v>
      </c>
      <c r="AC1498" s="22" t="s">
        <v>11</v>
      </c>
      <c r="AD1498" s="22" t="e">
        <v>#N/A</v>
      </c>
      <c r="AE1498" s="22" t="e">
        <v>#N/A</v>
      </c>
      <c r="AF1498" s="22" t="e">
        <v>#N/A</v>
      </c>
      <c r="AG1498" s="22" t="e">
        <v>#N/A</v>
      </c>
    </row>
    <row r="1499" spans="1:33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2" t="s">
        <v>7762</v>
      </c>
      <c r="R1499" s="22" t="s">
        <v>7762</v>
      </c>
      <c r="S1499" s="22">
        <v>0</v>
      </c>
      <c r="T1499" s="22">
        <v>0</v>
      </c>
      <c r="U1499" s="22" t="s">
        <v>11</v>
      </c>
      <c r="V1499" s="22" t="s">
        <v>11</v>
      </c>
      <c r="W1499" s="22" t="s">
        <v>11</v>
      </c>
      <c r="X1499" s="22" t="s">
        <v>11</v>
      </c>
      <c r="Y1499" s="22">
        <v>0</v>
      </c>
      <c r="Z1499" s="22">
        <v>0</v>
      </c>
      <c r="AA1499" s="22" t="s">
        <v>11</v>
      </c>
      <c r="AB1499" s="22">
        <v>0</v>
      </c>
      <c r="AC1499" s="22" t="s">
        <v>11</v>
      </c>
      <c r="AD1499" s="22" t="e">
        <v>#N/A</v>
      </c>
      <c r="AE1499" s="22" t="e">
        <v>#N/A</v>
      </c>
      <c r="AF1499" s="22" t="e">
        <v>#N/A</v>
      </c>
      <c r="AG1499" s="22" t="e">
        <v>#N/A</v>
      </c>
    </row>
    <row r="1500" spans="1:33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2" t="s">
        <v>7762</v>
      </c>
      <c r="R1500" s="22" t="s">
        <v>7762</v>
      </c>
      <c r="S1500" s="22">
        <v>0</v>
      </c>
      <c r="T1500" s="22">
        <v>0</v>
      </c>
      <c r="U1500" s="22" t="s">
        <v>11</v>
      </c>
      <c r="V1500" s="22" t="s">
        <v>11</v>
      </c>
      <c r="W1500" s="22" t="s">
        <v>11</v>
      </c>
      <c r="X1500" s="22" t="s">
        <v>11</v>
      </c>
      <c r="Y1500" s="22">
        <v>0</v>
      </c>
      <c r="Z1500" s="22">
        <v>0</v>
      </c>
      <c r="AA1500" s="22" t="s">
        <v>11</v>
      </c>
      <c r="AB1500" s="22">
        <v>0</v>
      </c>
      <c r="AC1500" s="22" t="s">
        <v>11</v>
      </c>
      <c r="AD1500" s="22" t="e">
        <v>#N/A</v>
      </c>
      <c r="AE1500" s="22" t="e">
        <v>#N/A</v>
      </c>
      <c r="AF1500" s="22" t="e">
        <v>#N/A</v>
      </c>
      <c r="AG1500" s="22" t="e">
        <v>#N/A</v>
      </c>
    </row>
    <row r="1501" spans="1:33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2" t="s">
        <v>7762</v>
      </c>
      <c r="R1501" s="22" t="s">
        <v>7762</v>
      </c>
      <c r="S1501" s="22">
        <v>0</v>
      </c>
      <c r="T1501" s="22">
        <v>0</v>
      </c>
      <c r="U1501" s="22" t="s">
        <v>11</v>
      </c>
      <c r="V1501" s="22" t="s">
        <v>11</v>
      </c>
      <c r="W1501" s="22" t="s">
        <v>11</v>
      </c>
      <c r="X1501" s="22" t="s">
        <v>11</v>
      </c>
      <c r="Y1501" s="22">
        <v>0</v>
      </c>
      <c r="Z1501" s="22">
        <v>0</v>
      </c>
      <c r="AA1501" s="22" t="s">
        <v>11</v>
      </c>
      <c r="AB1501" s="22">
        <v>0</v>
      </c>
      <c r="AC1501" s="22" t="s">
        <v>11</v>
      </c>
      <c r="AD1501" s="22" t="e">
        <v>#N/A</v>
      </c>
      <c r="AE1501" s="22" t="e">
        <v>#N/A</v>
      </c>
      <c r="AF1501" s="22" t="e">
        <v>#N/A</v>
      </c>
      <c r="AG1501" s="22" t="e">
        <v>#N/A</v>
      </c>
    </row>
    <row r="1502" spans="1:33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2" t="s">
        <v>7762</v>
      </c>
      <c r="R1502" s="22" t="s">
        <v>7762</v>
      </c>
      <c r="S1502" s="22">
        <v>0</v>
      </c>
      <c r="T1502" s="22">
        <v>0</v>
      </c>
      <c r="U1502" s="22" t="s">
        <v>11</v>
      </c>
      <c r="V1502" s="22" t="s">
        <v>11</v>
      </c>
      <c r="W1502" s="22" t="s">
        <v>11</v>
      </c>
      <c r="X1502" s="22" t="s">
        <v>11</v>
      </c>
      <c r="Y1502" s="22">
        <v>0</v>
      </c>
      <c r="Z1502" s="22">
        <v>0</v>
      </c>
      <c r="AA1502" s="22" t="s">
        <v>11</v>
      </c>
      <c r="AB1502" s="22">
        <v>0</v>
      </c>
      <c r="AC1502" s="22" t="s">
        <v>11</v>
      </c>
      <c r="AD1502" s="22" t="e">
        <v>#N/A</v>
      </c>
      <c r="AE1502" s="22" t="e">
        <v>#N/A</v>
      </c>
      <c r="AF1502" s="22" t="e">
        <v>#N/A</v>
      </c>
      <c r="AG1502" s="22" t="e">
        <v>#N/A</v>
      </c>
    </row>
    <row r="1503" spans="1:33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2" t="s">
        <v>7762</v>
      </c>
      <c r="R1503" s="22" t="s">
        <v>7762</v>
      </c>
      <c r="S1503" s="22">
        <v>0</v>
      </c>
      <c r="T1503" s="22">
        <v>0</v>
      </c>
      <c r="U1503" s="22" t="s">
        <v>11</v>
      </c>
      <c r="V1503" s="22" t="s">
        <v>11</v>
      </c>
      <c r="W1503" s="22" t="s">
        <v>11</v>
      </c>
      <c r="X1503" s="22" t="s">
        <v>11</v>
      </c>
      <c r="Y1503" s="22">
        <v>0</v>
      </c>
      <c r="Z1503" s="22">
        <v>0</v>
      </c>
      <c r="AA1503" s="22" t="s">
        <v>11</v>
      </c>
      <c r="AB1503" s="22">
        <v>0</v>
      </c>
      <c r="AC1503" s="22" t="s">
        <v>11</v>
      </c>
      <c r="AD1503" s="22" t="e">
        <v>#N/A</v>
      </c>
      <c r="AE1503" s="22" t="e">
        <v>#N/A</v>
      </c>
      <c r="AF1503" s="22" t="e">
        <v>#N/A</v>
      </c>
      <c r="AG1503" s="22" t="e">
        <v>#N/A</v>
      </c>
    </row>
    <row r="1504" spans="1:33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2" t="s">
        <v>7762</v>
      </c>
      <c r="R1504" s="22" t="s">
        <v>7762</v>
      </c>
      <c r="S1504" s="22">
        <v>0</v>
      </c>
      <c r="T1504" s="22">
        <v>0</v>
      </c>
      <c r="U1504" s="22" t="s">
        <v>11</v>
      </c>
      <c r="V1504" s="22" t="s">
        <v>11</v>
      </c>
      <c r="W1504" s="22" t="s">
        <v>11</v>
      </c>
      <c r="X1504" s="22" t="s">
        <v>11</v>
      </c>
      <c r="Y1504" s="22">
        <v>0</v>
      </c>
      <c r="Z1504" s="22">
        <v>0</v>
      </c>
      <c r="AA1504" s="22" t="s">
        <v>11</v>
      </c>
      <c r="AB1504" s="22">
        <v>0</v>
      </c>
      <c r="AC1504" s="22" t="s">
        <v>11</v>
      </c>
      <c r="AD1504" s="22" t="e">
        <v>#N/A</v>
      </c>
      <c r="AE1504" s="22" t="e">
        <v>#N/A</v>
      </c>
      <c r="AF1504" s="22" t="e">
        <v>#N/A</v>
      </c>
      <c r="AG1504" s="22" t="e">
        <v>#N/A</v>
      </c>
    </row>
    <row r="1505" spans="1:33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2" t="s">
        <v>7762</v>
      </c>
      <c r="R1505" s="22" t="s">
        <v>7762</v>
      </c>
      <c r="S1505" s="22">
        <v>0</v>
      </c>
      <c r="T1505" s="22">
        <v>0</v>
      </c>
      <c r="U1505" s="22" t="s">
        <v>11</v>
      </c>
      <c r="V1505" s="22" t="s">
        <v>11</v>
      </c>
      <c r="W1505" s="22" t="s">
        <v>11</v>
      </c>
      <c r="X1505" s="22" t="s">
        <v>11</v>
      </c>
      <c r="Y1505" s="22">
        <v>0</v>
      </c>
      <c r="Z1505" s="22">
        <v>0</v>
      </c>
      <c r="AA1505" s="22" t="s">
        <v>11</v>
      </c>
      <c r="AB1505" s="22">
        <v>0</v>
      </c>
      <c r="AC1505" s="22" t="s">
        <v>11</v>
      </c>
      <c r="AD1505" s="22" t="e">
        <v>#N/A</v>
      </c>
      <c r="AE1505" s="22" t="e">
        <v>#N/A</v>
      </c>
      <c r="AF1505" s="22" t="e">
        <v>#N/A</v>
      </c>
      <c r="AG1505" s="22" t="e">
        <v>#N/A</v>
      </c>
    </row>
    <row r="1506" spans="1:33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2" t="s">
        <v>7762</v>
      </c>
      <c r="R1506" s="22" t="s">
        <v>7762</v>
      </c>
      <c r="S1506" s="22">
        <v>0</v>
      </c>
      <c r="T1506" s="22">
        <v>0</v>
      </c>
      <c r="U1506" s="22" t="s">
        <v>11</v>
      </c>
      <c r="V1506" s="22" t="s">
        <v>11</v>
      </c>
      <c r="W1506" s="22" t="s">
        <v>11</v>
      </c>
      <c r="X1506" s="22" t="s">
        <v>11</v>
      </c>
      <c r="Y1506" s="22">
        <v>0</v>
      </c>
      <c r="Z1506" s="22">
        <v>0</v>
      </c>
      <c r="AA1506" s="22" t="s">
        <v>11</v>
      </c>
      <c r="AB1506" s="22">
        <v>0</v>
      </c>
      <c r="AC1506" s="22" t="s">
        <v>11</v>
      </c>
      <c r="AD1506" s="22" t="e">
        <v>#N/A</v>
      </c>
      <c r="AE1506" s="22" t="e">
        <v>#N/A</v>
      </c>
      <c r="AF1506" s="22" t="e">
        <v>#N/A</v>
      </c>
      <c r="AG1506" s="22" t="e">
        <v>#N/A</v>
      </c>
    </row>
    <row r="1507" spans="1:33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2" t="s">
        <v>7762</v>
      </c>
      <c r="R1507" s="22" t="s">
        <v>7762</v>
      </c>
      <c r="S1507" s="22">
        <v>0</v>
      </c>
      <c r="T1507" s="22">
        <v>0</v>
      </c>
      <c r="U1507" s="22" t="s">
        <v>11</v>
      </c>
      <c r="V1507" s="22" t="s">
        <v>11</v>
      </c>
      <c r="W1507" s="22" t="s">
        <v>11</v>
      </c>
      <c r="X1507" s="22" t="s">
        <v>11</v>
      </c>
      <c r="Y1507" s="22">
        <v>0</v>
      </c>
      <c r="Z1507" s="22">
        <v>0</v>
      </c>
      <c r="AA1507" s="22" t="s">
        <v>11</v>
      </c>
      <c r="AB1507" s="22">
        <v>0</v>
      </c>
      <c r="AC1507" s="22" t="s">
        <v>11</v>
      </c>
      <c r="AD1507" s="22" t="e">
        <v>#N/A</v>
      </c>
      <c r="AE1507" s="22" t="e">
        <v>#N/A</v>
      </c>
      <c r="AF1507" s="22" t="e">
        <v>#N/A</v>
      </c>
      <c r="AG1507" s="22" t="e">
        <v>#N/A</v>
      </c>
    </row>
    <row r="1508" spans="1:33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2" t="s">
        <v>7762</v>
      </c>
      <c r="R1508" s="22" t="s">
        <v>7762</v>
      </c>
      <c r="S1508" s="22">
        <v>0</v>
      </c>
      <c r="T1508" s="22">
        <v>0</v>
      </c>
      <c r="U1508" s="22" t="s">
        <v>11</v>
      </c>
      <c r="V1508" s="22" t="s">
        <v>11</v>
      </c>
      <c r="W1508" s="22" t="s">
        <v>11</v>
      </c>
      <c r="X1508" s="22" t="s">
        <v>11</v>
      </c>
      <c r="Y1508" s="22">
        <v>0</v>
      </c>
      <c r="Z1508" s="22">
        <v>0</v>
      </c>
      <c r="AA1508" s="22" t="s">
        <v>11</v>
      </c>
      <c r="AB1508" s="22">
        <v>0</v>
      </c>
      <c r="AC1508" s="22" t="s">
        <v>11</v>
      </c>
      <c r="AD1508" s="22" t="e">
        <v>#N/A</v>
      </c>
      <c r="AE1508" s="22" t="e">
        <v>#N/A</v>
      </c>
      <c r="AF1508" s="22" t="e">
        <v>#N/A</v>
      </c>
      <c r="AG1508" s="22" t="e">
        <v>#N/A</v>
      </c>
    </row>
    <row r="1509" spans="1:33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2" t="s">
        <v>7762</v>
      </c>
      <c r="R1509" s="22" t="s">
        <v>7762</v>
      </c>
      <c r="S1509" s="22">
        <v>0</v>
      </c>
      <c r="T1509" s="22">
        <v>0</v>
      </c>
      <c r="U1509" s="22" t="s">
        <v>11</v>
      </c>
      <c r="V1509" s="22" t="s">
        <v>11</v>
      </c>
      <c r="W1509" s="22" t="s">
        <v>11</v>
      </c>
      <c r="X1509" s="22" t="s">
        <v>11</v>
      </c>
      <c r="Y1509" s="22">
        <v>0</v>
      </c>
      <c r="Z1509" s="22">
        <v>0</v>
      </c>
      <c r="AA1509" s="22" t="s">
        <v>11</v>
      </c>
      <c r="AB1509" s="22">
        <v>0</v>
      </c>
      <c r="AC1509" s="22" t="s">
        <v>11</v>
      </c>
      <c r="AD1509" s="22" t="e">
        <v>#N/A</v>
      </c>
      <c r="AE1509" s="22" t="e">
        <v>#N/A</v>
      </c>
      <c r="AF1509" s="22" t="e">
        <v>#N/A</v>
      </c>
      <c r="AG1509" s="22" t="e">
        <v>#N/A</v>
      </c>
    </row>
    <row r="1510" spans="1:33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2" t="s">
        <v>7762</v>
      </c>
      <c r="R1510" s="22" t="s">
        <v>7762</v>
      </c>
      <c r="S1510" s="22">
        <v>0</v>
      </c>
      <c r="T1510" s="22">
        <v>0</v>
      </c>
      <c r="U1510" s="22" t="s">
        <v>11</v>
      </c>
      <c r="V1510" s="22" t="s">
        <v>11</v>
      </c>
      <c r="W1510" s="22" t="s">
        <v>11</v>
      </c>
      <c r="X1510" s="22" t="s">
        <v>11</v>
      </c>
      <c r="Y1510" s="22">
        <v>0</v>
      </c>
      <c r="Z1510" s="22">
        <v>0</v>
      </c>
      <c r="AA1510" s="22" t="s">
        <v>11</v>
      </c>
      <c r="AB1510" s="22">
        <v>0</v>
      </c>
      <c r="AC1510" s="22" t="s">
        <v>11</v>
      </c>
      <c r="AD1510" s="22" t="e">
        <v>#N/A</v>
      </c>
      <c r="AE1510" s="22" t="e">
        <v>#N/A</v>
      </c>
      <c r="AF1510" s="22" t="e">
        <v>#N/A</v>
      </c>
      <c r="AG1510" s="22" t="e">
        <v>#N/A</v>
      </c>
    </row>
    <row r="1511" spans="1:33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2" t="s">
        <v>7762</v>
      </c>
      <c r="R1511" s="22" t="s">
        <v>7762</v>
      </c>
      <c r="S1511" s="22">
        <v>0</v>
      </c>
      <c r="T1511" s="22">
        <v>0</v>
      </c>
      <c r="U1511" s="22" t="s">
        <v>11</v>
      </c>
      <c r="V1511" s="22" t="s">
        <v>11</v>
      </c>
      <c r="W1511" s="22" t="s">
        <v>11</v>
      </c>
      <c r="X1511" s="22" t="s">
        <v>11</v>
      </c>
      <c r="Y1511" s="22">
        <v>0</v>
      </c>
      <c r="Z1511" s="22">
        <v>0</v>
      </c>
      <c r="AA1511" s="22" t="s">
        <v>11</v>
      </c>
      <c r="AB1511" s="22">
        <v>0</v>
      </c>
      <c r="AC1511" s="22" t="s">
        <v>11</v>
      </c>
      <c r="AD1511" s="22" t="e">
        <v>#N/A</v>
      </c>
      <c r="AE1511" s="22" t="e">
        <v>#N/A</v>
      </c>
      <c r="AF1511" s="22" t="e">
        <v>#N/A</v>
      </c>
      <c r="AG1511" s="22" t="e">
        <v>#N/A</v>
      </c>
    </row>
    <row r="1512" spans="1:33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2" t="s">
        <v>7762</v>
      </c>
      <c r="R1512" s="22" t="s">
        <v>7762</v>
      </c>
      <c r="S1512" s="22">
        <v>0</v>
      </c>
      <c r="T1512" s="22">
        <v>0</v>
      </c>
      <c r="U1512" s="22" t="s">
        <v>11</v>
      </c>
      <c r="V1512" s="22" t="s">
        <v>11</v>
      </c>
      <c r="W1512" s="22" t="s">
        <v>11</v>
      </c>
      <c r="X1512" s="22" t="s">
        <v>11</v>
      </c>
      <c r="Y1512" s="22">
        <v>0</v>
      </c>
      <c r="Z1512" s="22">
        <v>0</v>
      </c>
      <c r="AA1512" s="22" t="s">
        <v>11</v>
      </c>
      <c r="AB1512" s="22">
        <v>0</v>
      </c>
      <c r="AC1512" s="22" t="s">
        <v>11</v>
      </c>
      <c r="AD1512" s="22" t="e">
        <v>#N/A</v>
      </c>
      <c r="AE1512" s="22" t="e">
        <v>#N/A</v>
      </c>
      <c r="AF1512" s="22" t="e">
        <v>#N/A</v>
      </c>
      <c r="AG1512" s="22" t="e">
        <v>#N/A</v>
      </c>
    </row>
    <row r="1513" spans="1:33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2" t="s">
        <v>7762</v>
      </c>
      <c r="R1513" s="22" t="s">
        <v>7762</v>
      </c>
      <c r="S1513" s="22">
        <v>0</v>
      </c>
      <c r="T1513" s="22">
        <v>0</v>
      </c>
      <c r="U1513" s="22" t="s">
        <v>11</v>
      </c>
      <c r="V1513" s="22" t="s">
        <v>11</v>
      </c>
      <c r="W1513" s="22" t="s">
        <v>11</v>
      </c>
      <c r="X1513" s="22" t="s">
        <v>11</v>
      </c>
      <c r="Y1513" s="22">
        <v>0</v>
      </c>
      <c r="Z1513" s="22">
        <v>0</v>
      </c>
      <c r="AA1513" s="22" t="s">
        <v>11</v>
      </c>
      <c r="AB1513" s="22">
        <v>0</v>
      </c>
      <c r="AC1513" s="22" t="s">
        <v>11</v>
      </c>
      <c r="AD1513" s="22" t="e">
        <v>#N/A</v>
      </c>
      <c r="AE1513" s="22" t="e">
        <v>#N/A</v>
      </c>
      <c r="AF1513" s="22" t="e">
        <v>#N/A</v>
      </c>
      <c r="AG1513" s="22" t="e">
        <v>#N/A</v>
      </c>
    </row>
    <row r="1514" spans="1:33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2" t="s">
        <v>7762</v>
      </c>
      <c r="R1514" s="22" t="s">
        <v>7762</v>
      </c>
      <c r="S1514" s="22">
        <v>0</v>
      </c>
      <c r="T1514" s="22">
        <v>0</v>
      </c>
      <c r="U1514" s="22" t="s">
        <v>11</v>
      </c>
      <c r="V1514" s="22" t="s">
        <v>11</v>
      </c>
      <c r="W1514" s="22" t="s">
        <v>11</v>
      </c>
      <c r="X1514" s="22" t="s">
        <v>11</v>
      </c>
      <c r="Y1514" s="22">
        <v>0</v>
      </c>
      <c r="Z1514" s="22">
        <v>0</v>
      </c>
      <c r="AA1514" s="22" t="s">
        <v>11</v>
      </c>
      <c r="AB1514" s="22">
        <v>0</v>
      </c>
      <c r="AC1514" s="22" t="s">
        <v>11</v>
      </c>
      <c r="AD1514" s="22" t="e">
        <v>#N/A</v>
      </c>
      <c r="AE1514" s="22" t="e">
        <v>#N/A</v>
      </c>
      <c r="AF1514" s="22" t="e">
        <v>#N/A</v>
      </c>
      <c r="AG1514" s="22" t="e">
        <v>#N/A</v>
      </c>
    </row>
    <row r="1515" spans="1:33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2" t="s">
        <v>7762</v>
      </c>
      <c r="R1515" s="22" t="s">
        <v>7762</v>
      </c>
      <c r="S1515" s="22">
        <v>0</v>
      </c>
      <c r="T1515" s="22">
        <v>0</v>
      </c>
      <c r="U1515" s="22" t="s">
        <v>11</v>
      </c>
      <c r="V1515" s="22" t="s">
        <v>11</v>
      </c>
      <c r="W1515" s="22" t="s">
        <v>11</v>
      </c>
      <c r="X1515" s="22" t="s">
        <v>11</v>
      </c>
      <c r="Y1515" s="22">
        <v>0</v>
      </c>
      <c r="Z1515" s="22">
        <v>0</v>
      </c>
      <c r="AA1515" s="22" t="s">
        <v>11</v>
      </c>
      <c r="AB1515" s="22">
        <v>0</v>
      </c>
      <c r="AC1515" s="22" t="s">
        <v>11</v>
      </c>
      <c r="AD1515" s="22" t="e">
        <v>#N/A</v>
      </c>
      <c r="AE1515" s="22" t="e">
        <v>#N/A</v>
      </c>
      <c r="AF1515" s="22" t="e">
        <v>#N/A</v>
      </c>
      <c r="AG1515" s="22" t="e">
        <v>#N/A</v>
      </c>
    </row>
    <row r="1516" spans="1:33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2" t="s">
        <v>7762</v>
      </c>
      <c r="R1516" s="22" t="s">
        <v>7762</v>
      </c>
      <c r="S1516" s="22">
        <v>0</v>
      </c>
      <c r="T1516" s="22">
        <v>0</v>
      </c>
      <c r="U1516" s="22" t="s">
        <v>11</v>
      </c>
      <c r="V1516" s="22" t="s">
        <v>11</v>
      </c>
      <c r="W1516" s="22" t="s">
        <v>11</v>
      </c>
      <c r="X1516" s="22" t="s">
        <v>11</v>
      </c>
      <c r="Y1516" s="22">
        <v>0</v>
      </c>
      <c r="Z1516" s="22">
        <v>0</v>
      </c>
      <c r="AA1516" s="22" t="s">
        <v>11</v>
      </c>
      <c r="AB1516" s="22">
        <v>0</v>
      </c>
      <c r="AC1516" s="22" t="s">
        <v>11</v>
      </c>
      <c r="AD1516" s="22" t="e">
        <v>#N/A</v>
      </c>
      <c r="AE1516" s="22" t="e">
        <v>#N/A</v>
      </c>
      <c r="AF1516" s="22" t="e">
        <v>#N/A</v>
      </c>
      <c r="AG1516" s="22" t="e">
        <v>#N/A</v>
      </c>
    </row>
    <row r="1517" spans="1:33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2" t="s">
        <v>7762</v>
      </c>
      <c r="R1517" s="22" t="s">
        <v>7762</v>
      </c>
      <c r="S1517" s="22">
        <v>0</v>
      </c>
      <c r="T1517" s="22">
        <v>0</v>
      </c>
      <c r="U1517" s="22" t="s">
        <v>11</v>
      </c>
      <c r="V1517" s="22" t="s">
        <v>11</v>
      </c>
      <c r="W1517" s="22" t="s">
        <v>11</v>
      </c>
      <c r="X1517" s="22" t="s">
        <v>11</v>
      </c>
      <c r="Y1517" s="22">
        <v>0</v>
      </c>
      <c r="Z1517" s="22">
        <v>0</v>
      </c>
      <c r="AA1517" s="22" t="s">
        <v>11</v>
      </c>
      <c r="AB1517" s="22">
        <v>0</v>
      </c>
      <c r="AC1517" s="22" t="s">
        <v>11</v>
      </c>
      <c r="AD1517" s="22" t="e">
        <v>#N/A</v>
      </c>
      <c r="AE1517" s="22" t="e">
        <v>#N/A</v>
      </c>
      <c r="AF1517" s="22" t="e">
        <v>#N/A</v>
      </c>
      <c r="AG1517" s="22" t="e">
        <v>#N/A</v>
      </c>
    </row>
    <row r="1518" spans="1:33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2" t="s">
        <v>7762</v>
      </c>
      <c r="R1518" s="22" t="s">
        <v>7762</v>
      </c>
      <c r="S1518" s="22">
        <v>0</v>
      </c>
      <c r="T1518" s="22">
        <v>0</v>
      </c>
      <c r="U1518" s="22" t="s">
        <v>11</v>
      </c>
      <c r="V1518" s="22" t="s">
        <v>11</v>
      </c>
      <c r="W1518" s="22" t="s">
        <v>11</v>
      </c>
      <c r="X1518" s="22" t="s">
        <v>11</v>
      </c>
      <c r="Y1518" s="22">
        <v>0</v>
      </c>
      <c r="Z1518" s="22">
        <v>0</v>
      </c>
      <c r="AA1518" s="22" t="s">
        <v>11</v>
      </c>
      <c r="AB1518" s="22">
        <v>0</v>
      </c>
      <c r="AC1518" s="22" t="s">
        <v>11</v>
      </c>
      <c r="AD1518" s="22" t="e">
        <v>#N/A</v>
      </c>
      <c r="AE1518" s="22" t="e">
        <v>#N/A</v>
      </c>
      <c r="AF1518" s="22" t="e">
        <v>#N/A</v>
      </c>
      <c r="AG1518" s="22" t="e">
        <v>#N/A</v>
      </c>
    </row>
    <row r="1519" spans="1:33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2" t="s">
        <v>7762</v>
      </c>
      <c r="R1519" s="22" t="s">
        <v>7762</v>
      </c>
      <c r="S1519" s="22">
        <v>0</v>
      </c>
      <c r="T1519" s="22">
        <v>0</v>
      </c>
      <c r="U1519" s="22" t="s">
        <v>11</v>
      </c>
      <c r="V1519" s="22" t="s">
        <v>11</v>
      </c>
      <c r="W1519" s="22" t="s">
        <v>11</v>
      </c>
      <c r="X1519" s="22" t="s">
        <v>11</v>
      </c>
      <c r="Y1519" s="22">
        <v>0</v>
      </c>
      <c r="Z1519" s="22">
        <v>0</v>
      </c>
      <c r="AA1519" s="22" t="s">
        <v>11</v>
      </c>
      <c r="AB1519" s="22">
        <v>0</v>
      </c>
      <c r="AC1519" s="22" t="s">
        <v>11</v>
      </c>
      <c r="AD1519" s="22" t="e">
        <v>#N/A</v>
      </c>
      <c r="AE1519" s="22" t="e">
        <v>#N/A</v>
      </c>
      <c r="AF1519" s="22" t="e">
        <v>#N/A</v>
      </c>
      <c r="AG1519" s="22" t="e">
        <v>#N/A</v>
      </c>
    </row>
    <row r="1520" spans="1:33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2" t="s">
        <v>7762</v>
      </c>
      <c r="R1520" s="22" t="s">
        <v>7762</v>
      </c>
      <c r="S1520" s="22">
        <v>0</v>
      </c>
      <c r="T1520" s="22">
        <v>0</v>
      </c>
      <c r="U1520" s="22" t="s">
        <v>11</v>
      </c>
      <c r="V1520" s="22" t="s">
        <v>11</v>
      </c>
      <c r="W1520" s="22" t="s">
        <v>11</v>
      </c>
      <c r="X1520" s="22" t="s">
        <v>11</v>
      </c>
      <c r="Y1520" s="22">
        <v>0</v>
      </c>
      <c r="Z1520" s="22">
        <v>0</v>
      </c>
      <c r="AA1520" s="22" t="s">
        <v>11</v>
      </c>
      <c r="AB1520" s="22">
        <v>0</v>
      </c>
      <c r="AC1520" s="22" t="s">
        <v>11</v>
      </c>
      <c r="AD1520" s="22" t="e">
        <v>#N/A</v>
      </c>
      <c r="AE1520" s="22" t="e">
        <v>#N/A</v>
      </c>
      <c r="AF1520" s="22" t="e">
        <v>#N/A</v>
      </c>
      <c r="AG1520" s="22" t="e">
        <v>#N/A</v>
      </c>
    </row>
    <row r="1521" spans="1:33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2" t="s">
        <v>7762</v>
      </c>
      <c r="R1521" s="22" t="s">
        <v>7762</v>
      </c>
      <c r="S1521" s="22">
        <v>0</v>
      </c>
      <c r="T1521" s="22">
        <v>0</v>
      </c>
      <c r="U1521" s="22" t="s">
        <v>11</v>
      </c>
      <c r="V1521" s="22" t="s">
        <v>11</v>
      </c>
      <c r="W1521" s="22" t="s">
        <v>11</v>
      </c>
      <c r="X1521" s="22" t="s">
        <v>11</v>
      </c>
      <c r="Y1521" s="22">
        <v>0</v>
      </c>
      <c r="Z1521" s="22">
        <v>0</v>
      </c>
      <c r="AA1521" s="22" t="s">
        <v>11</v>
      </c>
      <c r="AB1521" s="22">
        <v>0</v>
      </c>
      <c r="AC1521" s="22" t="s">
        <v>11</v>
      </c>
      <c r="AD1521" s="22" t="e">
        <v>#N/A</v>
      </c>
      <c r="AE1521" s="22" t="e">
        <v>#N/A</v>
      </c>
      <c r="AF1521" s="22" t="e">
        <v>#N/A</v>
      </c>
      <c r="AG1521" s="22" t="e">
        <v>#N/A</v>
      </c>
    </row>
    <row r="1522" spans="1:33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2" t="s">
        <v>7762</v>
      </c>
      <c r="R1522" s="22" t="s">
        <v>7762</v>
      </c>
      <c r="S1522" s="22">
        <v>0</v>
      </c>
      <c r="T1522" s="22">
        <v>0</v>
      </c>
      <c r="U1522" s="22" t="s">
        <v>11</v>
      </c>
      <c r="V1522" s="22" t="s">
        <v>11</v>
      </c>
      <c r="W1522" s="22" t="s">
        <v>11</v>
      </c>
      <c r="X1522" s="22" t="s">
        <v>11</v>
      </c>
      <c r="Y1522" s="22">
        <v>0</v>
      </c>
      <c r="Z1522" s="22">
        <v>0</v>
      </c>
      <c r="AA1522" s="22" t="s">
        <v>11</v>
      </c>
      <c r="AB1522" s="22">
        <v>0</v>
      </c>
      <c r="AC1522" s="22" t="s">
        <v>11</v>
      </c>
      <c r="AD1522" s="22" t="e">
        <v>#N/A</v>
      </c>
      <c r="AE1522" s="22" t="e">
        <v>#N/A</v>
      </c>
      <c r="AF1522" s="22" t="e">
        <v>#N/A</v>
      </c>
      <c r="AG1522" s="22" t="e">
        <v>#N/A</v>
      </c>
    </row>
    <row r="1523" spans="1:33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2" t="s">
        <v>7762</v>
      </c>
      <c r="R1523" s="22" t="s">
        <v>7762</v>
      </c>
      <c r="S1523" s="22">
        <v>0</v>
      </c>
      <c r="T1523" s="22">
        <v>0</v>
      </c>
      <c r="U1523" s="22" t="s">
        <v>11</v>
      </c>
      <c r="V1523" s="22" t="s">
        <v>11</v>
      </c>
      <c r="W1523" s="22" t="s">
        <v>11</v>
      </c>
      <c r="X1523" s="22" t="s">
        <v>11</v>
      </c>
      <c r="Y1523" s="22">
        <v>0</v>
      </c>
      <c r="Z1523" s="22">
        <v>0</v>
      </c>
      <c r="AA1523" s="22" t="s">
        <v>11</v>
      </c>
      <c r="AB1523" s="22">
        <v>0</v>
      </c>
      <c r="AC1523" s="22" t="s">
        <v>11</v>
      </c>
      <c r="AD1523" s="22" t="e">
        <v>#N/A</v>
      </c>
      <c r="AE1523" s="22" t="e">
        <v>#N/A</v>
      </c>
      <c r="AF1523" s="22" t="e">
        <v>#N/A</v>
      </c>
      <c r="AG1523" s="22" t="e">
        <v>#N/A</v>
      </c>
    </row>
    <row r="1524" spans="1:33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2" t="s">
        <v>7762</v>
      </c>
      <c r="R1524" s="22" t="s">
        <v>7762</v>
      </c>
      <c r="S1524" s="22">
        <v>0</v>
      </c>
      <c r="T1524" s="22">
        <v>0</v>
      </c>
      <c r="U1524" s="22" t="s">
        <v>11</v>
      </c>
      <c r="V1524" s="22" t="s">
        <v>11</v>
      </c>
      <c r="W1524" s="22" t="s">
        <v>11</v>
      </c>
      <c r="X1524" s="22" t="s">
        <v>11</v>
      </c>
      <c r="Y1524" s="22">
        <v>0</v>
      </c>
      <c r="Z1524" s="22">
        <v>0</v>
      </c>
      <c r="AA1524" s="22" t="s">
        <v>11</v>
      </c>
      <c r="AB1524" s="22">
        <v>0</v>
      </c>
      <c r="AC1524" s="22" t="s">
        <v>11</v>
      </c>
      <c r="AD1524" s="22" t="e">
        <v>#N/A</v>
      </c>
      <c r="AE1524" s="22" t="e">
        <v>#N/A</v>
      </c>
      <c r="AF1524" s="22" t="e">
        <v>#N/A</v>
      </c>
      <c r="AG1524" s="22" t="e">
        <v>#N/A</v>
      </c>
    </row>
    <row r="1525" spans="1:33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2" t="s">
        <v>7762</v>
      </c>
      <c r="R1525" s="22" t="s">
        <v>7762</v>
      </c>
      <c r="S1525" s="22">
        <v>0</v>
      </c>
      <c r="T1525" s="22">
        <v>0</v>
      </c>
      <c r="U1525" s="22" t="s">
        <v>11</v>
      </c>
      <c r="V1525" s="22" t="s">
        <v>11</v>
      </c>
      <c r="W1525" s="22" t="s">
        <v>11</v>
      </c>
      <c r="X1525" s="22" t="s">
        <v>11</v>
      </c>
      <c r="Y1525" s="22">
        <v>0</v>
      </c>
      <c r="Z1525" s="22">
        <v>0</v>
      </c>
      <c r="AA1525" s="22" t="s">
        <v>11</v>
      </c>
      <c r="AB1525" s="22">
        <v>0</v>
      </c>
      <c r="AC1525" s="22" t="s">
        <v>11</v>
      </c>
      <c r="AD1525" s="22" t="e">
        <v>#N/A</v>
      </c>
      <c r="AE1525" s="22" t="e">
        <v>#N/A</v>
      </c>
      <c r="AF1525" s="22" t="e">
        <v>#N/A</v>
      </c>
      <c r="AG1525" s="22" t="e">
        <v>#N/A</v>
      </c>
    </row>
    <row r="1526" spans="1:33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2" t="s">
        <v>7762</v>
      </c>
      <c r="R1526" s="22" t="s">
        <v>7762</v>
      </c>
      <c r="S1526" s="22">
        <v>0</v>
      </c>
      <c r="T1526" s="22">
        <v>0</v>
      </c>
      <c r="U1526" s="22" t="s">
        <v>11</v>
      </c>
      <c r="V1526" s="22" t="s">
        <v>11</v>
      </c>
      <c r="W1526" s="22" t="s">
        <v>11</v>
      </c>
      <c r="X1526" s="22" t="s">
        <v>11</v>
      </c>
      <c r="Y1526" s="22">
        <v>0</v>
      </c>
      <c r="Z1526" s="22">
        <v>0</v>
      </c>
      <c r="AA1526" s="22" t="s">
        <v>11</v>
      </c>
      <c r="AB1526" s="22">
        <v>0</v>
      </c>
      <c r="AC1526" s="22" t="s">
        <v>11</v>
      </c>
      <c r="AD1526" s="22" t="e">
        <v>#N/A</v>
      </c>
      <c r="AE1526" s="22" t="e">
        <v>#N/A</v>
      </c>
      <c r="AF1526" s="22" t="e">
        <v>#N/A</v>
      </c>
      <c r="AG1526" s="22" t="e">
        <v>#N/A</v>
      </c>
    </row>
    <row r="1527" spans="1:33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2" t="s">
        <v>7762</v>
      </c>
      <c r="R1527" s="22" t="s">
        <v>7762</v>
      </c>
      <c r="S1527" s="22">
        <v>0</v>
      </c>
      <c r="T1527" s="22">
        <v>0</v>
      </c>
      <c r="U1527" s="22" t="s">
        <v>11</v>
      </c>
      <c r="V1527" s="22" t="s">
        <v>11</v>
      </c>
      <c r="W1527" s="22" t="s">
        <v>11</v>
      </c>
      <c r="X1527" s="22" t="s">
        <v>11</v>
      </c>
      <c r="Y1527" s="22">
        <v>0</v>
      </c>
      <c r="Z1527" s="22">
        <v>0</v>
      </c>
      <c r="AA1527" s="22" t="s">
        <v>11</v>
      </c>
      <c r="AB1527" s="22">
        <v>0</v>
      </c>
      <c r="AC1527" s="22" t="s">
        <v>11</v>
      </c>
      <c r="AD1527" s="22" t="e">
        <v>#N/A</v>
      </c>
      <c r="AE1527" s="22" t="e">
        <v>#N/A</v>
      </c>
      <c r="AF1527" s="22" t="e">
        <v>#N/A</v>
      </c>
      <c r="AG1527" s="22" t="e">
        <v>#N/A</v>
      </c>
    </row>
    <row r="1528" spans="1:33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2" t="s">
        <v>7762</v>
      </c>
      <c r="R1528" s="22" t="s">
        <v>7762</v>
      </c>
      <c r="S1528" s="22">
        <v>0</v>
      </c>
      <c r="T1528" s="22">
        <v>0</v>
      </c>
      <c r="U1528" s="22" t="s">
        <v>11</v>
      </c>
      <c r="V1528" s="22" t="s">
        <v>11</v>
      </c>
      <c r="W1528" s="22" t="s">
        <v>11</v>
      </c>
      <c r="X1528" s="22" t="s">
        <v>11</v>
      </c>
      <c r="Y1528" s="22">
        <v>0</v>
      </c>
      <c r="Z1528" s="22">
        <v>0</v>
      </c>
      <c r="AA1528" s="22" t="s">
        <v>11</v>
      </c>
      <c r="AB1528" s="22">
        <v>0</v>
      </c>
      <c r="AC1528" s="22" t="s">
        <v>11</v>
      </c>
      <c r="AD1528" s="22" t="e">
        <v>#N/A</v>
      </c>
      <c r="AE1528" s="22" t="e">
        <v>#N/A</v>
      </c>
      <c r="AF1528" s="22" t="e">
        <v>#N/A</v>
      </c>
      <c r="AG1528" s="22" t="e">
        <v>#N/A</v>
      </c>
    </row>
    <row r="1529" spans="1:33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2" t="s">
        <v>7762</v>
      </c>
      <c r="R1529" s="22" t="s">
        <v>7762</v>
      </c>
      <c r="S1529" s="22">
        <v>0</v>
      </c>
      <c r="T1529" s="22">
        <v>0</v>
      </c>
      <c r="U1529" s="22" t="s">
        <v>11</v>
      </c>
      <c r="V1529" s="22" t="s">
        <v>11</v>
      </c>
      <c r="W1529" s="22" t="s">
        <v>11</v>
      </c>
      <c r="X1529" s="22" t="s">
        <v>11</v>
      </c>
      <c r="Y1529" s="22">
        <v>0</v>
      </c>
      <c r="Z1529" s="22">
        <v>0</v>
      </c>
      <c r="AA1529" s="22" t="s">
        <v>11</v>
      </c>
      <c r="AB1529" s="22">
        <v>0</v>
      </c>
      <c r="AC1529" s="22" t="s">
        <v>11</v>
      </c>
      <c r="AD1529" s="22" t="e">
        <v>#N/A</v>
      </c>
      <c r="AE1529" s="22" t="e">
        <v>#N/A</v>
      </c>
      <c r="AF1529" s="22" t="e">
        <v>#N/A</v>
      </c>
      <c r="AG1529" s="22" t="e">
        <v>#N/A</v>
      </c>
    </row>
    <row r="1530" spans="1:33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2" t="s">
        <v>7762</v>
      </c>
      <c r="R1530" s="22" t="s">
        <v>7762</v>
      </c>
      <c r="S1530" s="22">
        <v>0</v>
      </c>
      <c r="T1530" s="22">
        <v>0</v>
      </c>
      <c r="U1530" s="22" t="s">
        <v>11</v>
      </c>
      <c r="V1530" s="22" t="s">
        <v>11</v>
      </c>
      <c r="W1530" s="22" t="s">
        <v>11</v>
      </c>
      <c r="X1530" s="22" t="s">
        <v>11</v>
      </c>
      <c r="Y1530" s="22">
        <v>0</v>
      </c>
      <c r="Z1530" s="22">
        <v>0</v>
      </c>
      <c r="AA1530" s="22" t="s">
        <v>11</v>
      </c>
      <c r="AB1530" s="22">
        <v>0</v>
      </c>
      <c r="AC1530" s="22" t="s">
        <v>11</v>
      </c>
      <c r="AD1530" s="22" t="e">
        <v>#N/A</v>
      </c>
      <c r="AE1530" s="22" t="e">
        <v>#N/A</v>
      </c>
      <c r="AF1530" s="22" t="e">
        <v>#N/A</v>
      </c>
      <c r="AG1530" s="22" t="e">
        <v>#N/A</v>
      </c>
    </row>
    <row r="1531" spans="1:33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2" t="s">
        <v>7762</v>
      </c>
      <c r="R1531" s="22" t="s">
        <v>7762</v>
      </c>
      <c r="S1531" s="22">
        <v>0</v>
      </c>
      <c r="T1531" s="22">
        <v>0</v>
      </c>
      <c r="U1531" s="22" t="s">
        <v>11</v>
      </c>
      <c r="V1531" s="22" t="s">
        <v>11</v>
      </c>
      <c r="W1531" s="22" t="s">
        <v>11</v>
      </c>
      <c r="X1531" s="22" t="s">
        <v>11</v>
      </c>
      <c r="Y1531" s="22">
        <v>0</v>
      </c>
      <c r="Z1531" s="22">
        <v>0</v>
      </c>
      <c r="AA1531" s="22" t="s">
        <v>11</v>
      </c>
      <c r="AB1531" s="22">
        <v>0</v>
      </c>
      <c r="AC1531" s="22" t="s">
        <v>11</v>
      </c>
      <c r="AD1531" s="22" t="e">
        <v>#N/A</v>
      </c>
      <c r="AE1531" s="22" t="e">
        <v>#N/A</v>
      </c>
      <c r="AF1531" s="22" t="e">
        <v>#N/A</v>
      </c>
      <c r="AG1531" s="22" t="e">
        <v>#N/A</v>
      </c>
    </row>
    <row r="1532" spans="1:33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2" t="s">
        <v>7762</v>
      </c>
      <c r="R1532" s="22" t="s">
        <v>7762</v>
      </c>
      <c r="S1532" s="22">
        <v>0</v>
      </c>
      <c r="T1532" s="22">
        <v>0</v>
      </c>
      <c r="U1532" s="22" t="s">
        <v>11</v>
      </c>
      <c r="V1532" s="22" t="s">
        <v>11</v>
      </c>
      <c r="W1532" s="22" t="s">
        <v>11</v>
      </c>
      <c r="X1532" s="22" t="s">
        <v>11</v>
      </c>
      <c r="Y1532" s="22">
        <v>0</v>
      </c>
      <c r="Z1532" s="22">
        <v>0</v>
      </c>
      <c r="AA1532" s="22" t="s">
        <v>11</v>
      </c>
      <c r="AB1532" s="22">
        <v>0</v>
      </c>
      <c r="AC1532" s="22" t="s">
        <v>11</v>
      </c>
      <c r="AD1532" s="22" t="e">
        <v>#N/A</v>
      </c>
      <c r="AE1532" s="22" t="e">
        <v>#N/A</v>
      </c>
      <c r="AF1532" s="22" t="e">
        <v>#N/A</v>
      </c>
      <c r="AG1532" s="22" t="e">
        <v>#N/A</v>
      </c>
    </row>
    <row r="1533" spans="1:33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2" t="s">
        <v>7762</v>
      </c>
      <c r="R1533" s="22" t="s">
        <v>7762</v>
      </c>
      <c r="S1533" s="22">
        <v>0</v>
      </c>
      <c r="T1533" s="22">
        <v>0</v>
      </c>
      <c r="U1533" s="22" t="s">
        <v>11</v>
      </c>
      <c r="V1533" s="22" t="s">
        <v>11</v>
      </c>
      <c r="W1533" s="22" t="s">
        <v>11</v>
      </c>
      <c r="X1533" s="22" t="s">
        <v>11</v>
      </c>
      <c r="Y1533" s="22">
        <v>0</v>
      </c>
      <c r="Z1533" s="22">
        <v>0</v>
      </c>
      <c r="AA1533" s="22" t="s">
        <v>11</v>
      </c>
      <c r="AB1533" s="22">
        <v>0</v>
      </c>
      <c r="AC1533" s="22" t="s">
        <v>11</v>
      </c>
      <c r="AD1533" s="22" t="e">
        <v>#N/A</v>
      </c>
      <c r="AE1533" s="22" t="e">
        <v>#N/A</v>
      </c>
      <c r="AF1533" s="22" t="e">
        <v>#N/A</v>
      </c>
      <c r="AG1533" s="22" t="e">
        <v>#N/A</v>
      </c>
    </row>
    <row r="1534" spans="1:33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2" t="s">
        <v>7762</v>
      </c>
      <c r="R1534" s="22" t="s">
        <v>7762</v>
      </c>
      <c r="S1534" s="22">
        <v>0</v>
      </c>
      <c r="T1534" s="22">
        <v>0</v>
      </c>
      <c r="U1534" s="22" t="s">
        <v>11</v>
      </c>
      <c r="V1534" s="22" t="s">
        <v>11</v>
      </c>
      <c r="W1534" s="22" t="s">
        <v>11</v>
      </c>
      <c r="X1534" s="22" t="s">
        <v>11</v>
      </c>
      <c r="Y1534" s="22">
        <v>0</v>
      </c>
      <c r="Z1534" s="22">
        <v>0</v>
      </c>
      <c r="AA1534" s="22" t="s">
        <v>11</v>
      </c>
      <c r="AB1534" s="22">
        <v>0</v>
      </c>
      <c r="AC1534" s="22" t="s">
        <v>11</v>
      </c>
      <c r="AD1534" s="22" t="e">
        <v>#N/A</v>
      </c>
      <c r="AE1534" s="22" t="e">
        <v>#N/A</v>
      </c>
      <c r="AF1534" s="22" t="e">
        <v>#N/A</v>
      </c>
      <c r="AG1534" s="22" t="e">
        <v>#N/A</v>
      </c>
    </row>
    <row r="1535" spans="1:33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2" t="s">
        <v>7762</v>
      </c>
      <c r="R1535" s="22" t="s">
        <v>7762</v>
      </c>
      <c r="S1535" s="22">
        <v>0</v>
      </c>
      <c r="T1535" s="22">
        <v>0</v>
      </c>
      <c r="U1535" s="22" t="s">
        <v>11</v>
      </c>
      <c r="V1535" s="22" t="s">
        <v>11</v>
      </c>
      <c r="W1535" s="22" t="s">
        <v>11</v>
      </c>
      <c r="X1535" s="22" t="s">
        <v>11</v>
      </c>
      <c r="Y1535" s="22">
        <v>0</v>
      </c>
      <c r="Z1535" s="22">
        <v>0</v>
      </c>
      <c r="AA1535" s="22" t="s">
        <v>11</v>
      </c>
      <c r="AB1535" s="22">
        <v>0</v>
      </c>
      <c r="AC1535" s="22" t="s">
        <v>11</v>
      </c>
      <c r="AD1535" s="22" t="e">
        <v>#N/A</v>
      </c>
      <c r="AE1535" s="22" t="e">
        <v>#N/A</v>
      </c>
      <c r="AF1535" s="22" t="e">
        <v>#N/A</v>
      </c>
      <c r="AG1535" s="22" t="e">
        <v>#N/A</v>
      </c>
    </row>
    <row r="1536" spans="1:33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2" t="s">
        <v>7762</v>
      </c>
      <c r="R1536" s="22" t="s">
        <v>7762</v>
      </c>
      <c r="S1536" s="22">
        <v>0</v>
      </c>
      <c r="T1536" s="22">
        <v>0</v>
      </c>
      <c r="U1536" s="22" t="s">
        <v>11</v>
      </c>
      <c r="V1536" s="22" t="s">
        <v>11</v>
      </c>
      <c r="W1536" s="22" t="s">
        <v>11</v>
      </c>
      <c r="X1536" s="22" t="s">
        <v>11</v>
      </c>
      <c r="Y1536" s="22">
        <v>0</v>
      </c>
      <c r="Z1536" s="22">
        <v>0</v>
      </c>
      <c r="AA1536" s="22" t="s">
        <v>11</v>
      </c>
      <c r="AB1536" s="22">
        <v>0</v>
      </c>
      <c r="AC1536" s="22" t="s">
        <v>11</v>
      </c>
      <c r="AD1536" s="22" t="e">
        <v>#N/A</v>
      </c>
      <c r="AE1536" s="22" t="e">
        <v>#N/A</v>
      </c>
      <c r="AF1536" s="22" t="e">
        <v>#N/A</v>
      </c>
      <c r="AG1536" s="22" t="e">
        <v>#N/A</v>
      </c>
    </row>
    <row r="1537" spans="1:33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2" t="s">
        <v>7762</v>
      </c>
      <c r="R1537" s="22" t="s">
        <v>7762</v>
      </c>
      <c r="S1537" s="22">
        <v>0</v>
      </c>
      <c r="T1537" s="22">
        <v>0</v>
      </c>
      <c r="U1537" s="22" t="s">
        <v>11</v>
      </c>
      <c r="V1537" s="22" t="s">
        <v>11</v>
      </c>
      <c r="W1537" s="22" t="s">
        <v>11</v>
      </c>
      <c r="X1537" s="22" t="s">
        <v>11</v>
      </c>
      <c r="Y1537" s="22">
        <v>0</v>
      </c>
      <c r="Z1537" s="22">
        <v>0</v>
      </c>
      <c r="AA1537" s="22" t="s">
        <v>11</v>
      </c>
      <c r="AB1537" s="22">
        <v>0</v>
      </c>
      <c r="AC1537" s="22" t="s">
        <v>11</v>
      </c>
      <c r="AD1537" s="22" t="e">
        <v>#N/A</v>
      </c>
      <c r="AE1537" s="22" t="e">
        <v>#N/A</v>
      </c>
      <c r="AF1537" s="22" t="e">
        <v>#N/A</v>
      </c>
      <c r="AG1537" s="22" t="e">
        <v>#N/A</v>
      </c>
    </row>
    <row r="1538" spans="1:33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2" t="s">
        <v>7762</v>
      </c>
      <c r="R1538" s="22" t="s">
        <v>7762</v>
      </c>
      <c r="S1538" s="22">
        <v>0</v>
      </c>
      <c r="T1538" s="22">
        <v>0</v>
      </c>
      <c r="U1538" s="22" t="s">
        <v>11</v>
      </c>
      <c r="V1538" s="22" t="s">
        <v>11</v>
      </c>
      <c r="W1538" s="22" t="s">
        <v>11</v>
      </c>
      <c r="X1538" s="22" t="s">
        <v>11</v>
      </c>
      <c r="Y1538" s="22">
        <v>0</v>
      </c>
      <c r="Z1538" s="22">
        <v>0</v>
      </c>
      <c r="AA1538" s="22" t="s">
        <v>11</v>
      </c>
      <c r="AB1538" s="22">
        <v>0</v>
      </c>
      <c r="AC1538" s="22" t="s">
        <v>11</v>
      </c>
      <c r="AD1538" s="22" t="e">
        <v>#N/A</v>
      </c>
      <c r="AE1538" s="22" t="e">
        <v>#N/A</v>
      </c>
      <c r="AF1538" s="22" t="e">
        <v>#N/A</v>
      </c>
      <c r="AG1538" s="22" t="e">
        <v>#N/A</v>
      </c>
    </row>
    <row r="1539" spans="1:33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2" t="s">
        <v>7762</v>
      </c>
      <c r="R1539" s="22" t="s">
        <v>7762</v>
      </c>
      <c r="S1539" s="22">
        <v>0</v>
      </c>
      <c r="T1539" s="22">
        <v>0</v>
      </c>
      <c r="U1539" s="22" t="s">
        <v>11</v>
      </c>
      <c r="V1539" s="22" t="s">
        <v>11</v>
      </c>
      <c r="W1539" s="22" t="s">
        <v>11</v>
      </c>
      <c r="X1539" s="22" t="s">
        <v>11</v>
      </c>
      <c r="Y1539" s="22">
        <v>0</v>
      </c>
      <c r="Z1539" s="22">
        <v>0</v>
      </c>
      <c r="AA1539" s="22" t="s">
        <v>11</v>
      </c>
      <c r="AB1539" s="22">
        <v>0</v>
      </c>
      <c r="AC1539" s="22" t="s">
        <v>11</v>
      </c>
      <c r="AD1539" s="22" t="e">
        <v>#N/A</v>
      </c>
      <c r="AE1539" s="22" t="e">
        <v>#N/A</v>
      </c>
      <c r="AF1539" s="22" t="e">
        <v>#N/A</v>
      </c>
      <c r="AG1539" s="22" t="e">
        <v>#N/A</v>
      </c>
    </row>
    <row r="1540" spans="1:33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2" t="s">
        <v>7762</v>
      </c>
      <c r="R1540" s="22" t="s">
        <v>7762</v>
      </c>
      <c r="S1540" s="22">
        <v>0</v>
      </c>
      <c r="T1540" s="22">
        <v>0</v>
      </c>
      <c r="U1540" s="22" t="s">
        <v>11</v>
      </c>
      <c r="V1540" s="22" t="s">
        <v>11</v>
      </c>
      <c r="W1540" s="22" t="s">
        <v>11</v>
      </c>
      <c r="X1540" s="22" t="s">
        <v>11</v>
      </c>
      <c r="Y1540" s="22">
        <v>0</v>
      </c>
      <c r="Z1540" s="22">
        <v>0</v>
      </c>
      <c r="AA1540" s="22" t="s">
        <v>11</v>
      </c>
      <c r="AB1540" s="22">
        <v>0</v>
      </c>
      <c r="AC1540" s="22" t="s">
        <v>11</v>
      </c>
      <c r="AD1540" s="22" t="e">
        <v>#N/A</v>
      </c>
      <c r="AE1540" s="22" t="e">
        <v>#N/A</v>
      </c>
      <c r="AF1540" s="22" t="e">
        <v>#N/A</v>
      </c>
      <c r="AG1540" s="22" t="e">
        <v>#N/A</v>
      </c>
    </row>
    <row r="1541" spans="1:33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2" t="s">
        <v>7762</v>
      </c>
      <c r="R1541" s="22" t="s">
        <v>7762</v>
      </c>
      <c r="S1541" s="22">
        <v>0</v>
      </c>
      <c r="T1541" s="22">
        <v>0</v>
      </c>
      <c r="U1541" s="22" t="s">
        <v>11</v>
      </c>
      <c r="V1541" s="22" t="s">
        <v>11</v>
      </c>
      <c r="W1541" s="22" t="s">
        <v>11</v>
      </c>
      <c r="X1541" s="22" t="s">
        <v>11</v>
      </c>
      <c r="Y1541" s="22">
        <v>0</v>
      </c>
      <c r="Z1541" s="22">
        <v>0</v>
      </c>
      <c r="AA1541" s="22" t="s">
        <v>11</v>
      </c>
      <c r="AB1541" s="22">
        <v>0</v>
      </c>
      <c r="AC1541" s="22" t="s">
        <v>11</v>
      </c>
      <c r="AD1541" s="22" t="e">
        <v>#N/A</v>
      </c>
      <c r="AE1541" s="22" t="e">
        <v>#N/A</v>
      </c>
      <c r="AF1541" s="22" t="e">
        <v>#N/A</v>
      </c>
      <c r="AG1541" s="22" t="e">
        <v>#N/A</v>
      </c>
    </row>
    <row r="1542" spans="1:33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2" t="s">
        <v>7762</v>
      </c>
      <c r="R1542" s="22" t="s">
        <v>7762</v>
      </c>
      <c r="S1542" s="22">
        <v>0</v>
      </c>
      <c r="T1542" s="22">
        <v>0</v>
      </c>
      <c r="U1542" s="22" t="s">
        <v>11</v>
      </c>
      <c r="V1542" s="22" t="s">
        <v>11</v>
      </c>
      <c r="W1542" s="22" t="s">
        <v>11</v>
      </c>
      <c r="X1542" s="22" t="s">
        <v>11</v>
      </c>
      <c r="Y1542" s="22">
        <v>0</v>
      </c>
      <c r="Z1542" s="22">
        <v>0</v>
      </c>
      <c r="AA1542" s="22" t="s">
        <v>11</v>
      </c>
      <c r="AB1542" s="22">
        <v>0</v>
      </c>
      <c r="AC1542" s="22" t="s">
        <v>11</v>
      </c>
      <c r="AD1542" s="22" t="e">
        <v>#N/A</v>
      </c>
      <c r="AE1542" s="22" t="e">
        <v>#N/A</v>
      </c>
      <c r="AF1542" s="22" t="e">
        <v>#N/A</v>
      </c>
      <c r="AG1542" s="22" t="e">
        <v>#N/A</v>
      </c>
    </row>
    <row r="1543" spans="1:33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2" t="s">
        <v>7762</v>
      </c>
      <c r="R1543" s="22" t="s">
        <v>7762</v>
      </c>
      <c r="S1543" s="22">
        <v>0</v>
      </c>
      <c r="T1543" s="22">
        <v>0</v>
      </c>
      <c r="U1543" s="22" t="s">
        <v>11</v>
      </c>
      <c r="V1543" s="22" t="s">
        <v>11</v>
      </c>
      <c r="W1543" s="22" t="s">
        <v>11</v>
      </c>
      <c r="X1543" s="22" t="s">
        <v>11</v>
      </c>
      <c r="Y1543" s="22">
        <v>0</v>
      </c>
      <c r="Z1543" s="22">
        <v>0</v>
      </c>
      <c r="AA1543" s="22" t="s">
        <v>11</v>
      </c>
      <c r="AB1543" s="22">
        <v>0</v>
      </c>
      <c r="AC1543" s="22" t="s">
        <v>11</v>
      </c>
      <c r="AD1543" s="22" t="e">
        <v>#N/A</v>
      </c>
      <c r="AE1543" s="22" t="e">
        <v>#N/A</v>
      </c>
      <c r="AF1543" s="22" t="e">
        <v>#N/A</v>
      </c>
      <c r="AG1543" s="22" t="e">
        <v>#N/A</v>
      </c>
    </row>
    <row r="1544" spans="1:33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2" t="s">
        <v>7762</v>
      </c>
      <c r="R1544" s="22" t="s">
        <v>7762</v>
      </c>
      <c r="S1544" s="22">
        <v>0</v>
      </c>
      <c r="T1544" s="22">
        <v>0</v>
      </c>
      <c r="U1544" s="22" t="s">
        <v>11</v>
      </c>
      <c r="V1544" s="22" t="s">
        <v>11</v>
      </c>
      <c r="W1544" s="22" t="s">
        <v>11</v>
      </c>
      <c r="X1544" s="22" t="s">
        <v>11</v>
      </c>
      <c r="Y1544" s="22">
        <v>0</v>
      </c>
      <c r="Z1544" s="22">
        <v>0</v>
      </c>
      <c r="AA1544" s="22" t="s">
        <v>11</v>
      </c>
      <c r="AB1544" s="22">
        <v>0</v>
      </c>
      <c r="AC1544" s="22" t="s">
        <v>11</v>
      </c>
      <c r="AD1544" s="22" t="e">
        <v>#N/A</v>
      </c>
      <c r="AE1544" s="22" t="e">
        <v>#N/A</v>
      </c>
      <c r="AF1544" s="22" t="e">
        <v>#N/A</v>
      </c>
      <c r="AG1544" s="22" t="e">
        <v>#N/A</v>
      </c>
    </row>
    <row r="1545" spans="1:33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2" t="s">
        <v>7762</v>
      </c>
      <c r="R1545" s="22" t="s">
        <v>7762</v>
      </c>
      <c r="S1545" s="22">
        <v>0</v>
      </c>
      <c r="T1545" s="22">
        <v>0</v>
      </c>
      <c r="U1545" s="22" t="s">
        <v>11</v>
      </c>
      <c r="V1545" s="22" t="s">
        <v>11</v>
      </c>
      <c r="W1545" s="22" t="s">
        <v>11</v>
      </c>
      <c r="X1545" s="22" t="s">
        <v>11</v>
      </c>
      <c r="Y1545" s="22">
        <v>0</v>
      </c>
      <c r="Z1545" s="22">
        <v>0</v>
      </c>
      <c r="AA1545" s="22" t="s">
        <v>11</v>
      </c>
      <c r="AB1545" s="22">
        <v>0</v>
      </c>
      <c r="AC1545" s="22" t="s">
        <v>11</v>
      </c>
      <c r="AD1545" s="22" t="e">
        <v>#N/A</v>
      </c>
      <c r="AE1545" s="22" t="e">
        <v>#N/A</v>
      </c>
      <c r="AF1545" s="22" t="e">
        <v>#N/A</v>
      </c>
      <c r="AG1545" s="22" t="e">
        <v>#N/A</v>
      </c>
    </row>
    <row r="1546" spans="1:33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2" t="s">
        <v>7762</v>
      </c>
      <c r="R1546" s="22" t="s">
        <v>7762</v>
      </c>
      <c r="S1546" s="22">
        <v>0</v>
      </c>
      <c r="T1546" s="22">
        <v>0</v>
      </c>
      <c r="U1546" s="22" t="s">
        <v>11</v>
      </c>
      <c r="V1546" s="22" t="s">
        <v>11</v>
      </c>
      <c r="W1546" s="22" t="s">
        <v>11</v>
      </c>
      <c r="X1546" s="22" t="s">
        <v>11</v>
      </c>
      <c r="Y1546" s="22">
        <v>0</v>
      </c>
      <c r="Z1546" s="22">
        <v>0</v>
      </c>
      <c r="AA1546" s="22" t="s">
        <v>11</v>
      </c>
      <c r="AB1546" s="22">
        <v>0</v>
      </c>
      <c r="AC1546" s="22" t="s">
        <v>11</v>
      </c>
      <c r="AD1546" s="22" t="e">
        <v>#N/A</v>
      </c>
      <c r="AE1546" s="22" t="e">
        <v>#N/A</v>
      </c>
      <c r="AF1546" s="22" t="e">
        <v>#N/A</v>
      </c>
      <c r="AG1546" s="22" t="e">
        <v>#N/A</v>
      </c>
    </row>
    <row r="1547" spans="1:33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2" t="s">
        <v>7762</v>
      </c>
      <c r="R1547" s="22" t="s">
        <v>7762</v>
      </c>
      <c r="S1547" s="22">
        <v>0</v>
      </c>
      <c r="T1547" s="22">
        <v>0</v>
      </c>
      <c r="U1547" s="22" t="s">
        <v>11</v>
      </c>
      <c r="V1547" s="22" t="s">
        <v>11</v>
      </c>
      <c r="W1547" s="22" t="s">
        <v>11</v>
      </c>
      <c r="X1547" s="22" t="s">
        <v>11</v>
      </c>
      <c r="Y1547" s="22">
        <v>0</v>
      </c>
      <c r="Z1547" s="22">
        <v>0</v>
      </c>
      <c r="AA1547" s="22" t="s">
        <v>11</v>
      </c>
      <c r="AB1547" s="22">
        <v>0</v>
      </c>
      <c r="AC1547" s="22" t="s">
        <v>11</v>
      </c>
      <c r="AD1547" s="22" t="e">
        <v>#N/A</v>
      </c>
      <c r="AE1547" s="22" t="e">
        <v>#N/A</v>
      </c>
      <c r="AF1547" s="22" t="e">
        <v>#N/A</v>
      </c>
      <c r="AG1547" s="22" t="e">
        <v>#N/A</v>
      </c>
    </row>
    <row r="1548" spans="1:33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2" t="s">
        <v>7762</v>
      </c>
      <c r="R1548" s="22" t="s">
        <v>7762</v>
      </c>
      <c r="S1548" s="22">
        <v>0</v>
      </c>
      <c r="T1548" s="22">
        <v>0</v>
      </c>
      <c r="U1548" s="22" t="s">
        <v>11</v>
      </c>
      <c r="V1548" s="22" t="s">
        <v>11</v>
      </c>
      <c r="W1548" s="22" t="s">
        <v>11</v>
      </c>
      <c r="X1548" s="22" t="s">
        <v>11</v>
      </c>
      <c r="Y1548" s="22">
        <v>0</v>
      </c>
      <c r="Z1548" s="22">
        <v>0</v>
      </c>
      <c r="AA1548" s="22" t="s">
        <v>11</v>
      </c>
      <c r="AB1548" s="22">
        <v>0</v>
      </c>
      <c r="AC1548" s="22" t="s">
        <v>11</v>
      </c>
      <c r="AD1548" s="22" t="e">
        <v>#N/A</v>
      </c>
      <c r="AE1548" s="22" t="e">
        <v>#N/A</v>
      </c>
      <c r="AF1548" s="22" t="e">
        <v>#N/A</v>
      </c>
      <c r="AG1548" s="22" t="e">
        <v>#N/A</v>
      </c>
    </row>
    <row r="1549" spans="1:33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2" t="s">
        <v>7762</v>
      </c>
      <c r="R1549" s="22" t="s">
        <v>7762</v>
      </c>
      <c r="S1549" s="22">
        <v>0</v>
      </c>
      <c r="T1549" s="22">
        <v>0</v>
      </c>
      <c r="U1549" s="22" t="s">
        <v>11</v>
      </c>
      <c r="V1549" s="22" t="s">
        <v>11</v>
      </c>
      <c r="W1549" s="22" t="s">
        <v>11</v>
      </c>
      <c r="X1549" s="22" t="s">
        <v>11</v>
      </c>
      <c r="Y1549" s="22">
        <v>0</v>
      </c>
      <c r="Z1549" s="22">
        <v>0</v>
      </c>
      <c r="AA1549" s="22" t="s">
        <v>11</v>
      </c>
      <c r="AB1549" s="22">
        <v>0</v>
      </c>
      <c r="AC1549" s="22" t="s">
        <v>11</v>
      </c>
      <c r="AD1549" s="22" t="e">
        <v>#N/A</v>
      </c>
      <c r="AE1549" s="22" t="e">
        <v>#N/A</v>
      </c>
      <c r="AF1549" s="22" t="e">
        <v>#N/A</v>
      </c>
      <c r="AG1549" s="22" t="e">
        <v>#N/A</v>
      </c>
    </row>
    <row r="1550" spans="1:33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2" t="s">
        <v>7762</v>
      </c>
      <c r="R1550" s="22" t="s">
        <v>7762</v>
      </c>
      <c r="S1550" s="22">
        <v>0</v>
      </c>
      <c r="T1550" s="22">
        <v>0</v>
      </c>
      <c r="U1550" s="22" t="s">
        <v>11</v>
      </c>
      <c r="V1550" s="22" t="s">
        <v>11</v>
      </c>
      <c r="W1550" s="22" t="s">
        <v>11</v>
      </c>
      <c r="X1550" s="22" t="s">
        <v>11</v>
      </c>
      <c r="Y1550" s="22">
        <v>0</v>
      </c>
      <c r="Z1550" s="22">
        <v>0</v>
      </c>
      <c r="AA1550" s="22" t="s">
        <v>11</v>
      </c>
      <c r="AB1550" s="22">
        <v>0</v>
      </c>
      <c r="AC1550" s="22" t="s">
        <v>11</v>
      </c>
      <c r="AD1550" s="22" t="e">
        <v>#N/A</v>
      </c>
      <c r="AE1550" s="22" t="e">
        <v>#N/A</v>
      </c>
      <c r="AF1550" s="22" t="e">
        <v>#N/A</v>
      </c>
      <c r="AG1550" s="22" t="e">
        <v>#N/A</v>
      </c>
    </row>
    <row r="1551" spans="1:33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2" t="s">
        <v>7762</v>
      </c>
      <c r="R1551" s="22" t="s">
        <v>7762</v>
      </c>
      <c r="S1551" s="22">
        <v>0</v>
      </c>
      <c r="T1551" s="22">
        <v>0</v>
      </c>
      <c r="U1551" s="22" t="s">
        <v>11</v>
      </c>
      <c r="V1551" s="22" t="s">
        <v>11</v>
      </c>
      <c r="W1551" s="22" t="s">
        <v>11</v>
      </c>
      <c r="X1551" s="22" t="s">
        <v>11</v>
      </c>
      <c r="Y1551" s="22">
        <v>0</v>
      </c>
      <c r="Z1551" s="22">
        <v>0</v>
      </c>
      <c r="AA1551" s="22" t="s">
        <v>11</v>
      </c>
      <c r="AB1551" s="22">
        <v>0</v>
      </c>
      <c r="AC1551" s="22" t="s">
        <v>11</v>
      </c>
      <c r="AD1551" s="22" t="e">
        <v>#N/A</v>
      </c>
      <c r="AE1551" s="22" t="e">
        <v>#N/A</v>
      </c>
      <c r="AF1551" s="22" t="e">
        <v>#N/A</v>
      </c>
      <c r="AG1551" s="22" t="e">
        <v>#N/A</v>
      </c>
    </row>
    <row r="1552" spans="1:33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2" t="s">
        <v>7762</v>
      </c>
      <c r="R1552" s="22" t="s">
        <v>7762</v>
      </c>
      <c r="S1552" s="22">
        <v>0</v>
      </c>
      <c r="T1552" s="22">
        <v>0</v>
      </c>
      <c r="U1552" s="22" t="s">
        <v>11</v>
      </c>
      <c r="V1552" s="22" t="s">
        <v>11</v>
      </c>
      <c r="W1552" s="22" t="s">
        <v>11</v>
      </c>
      <c r="X1552" s="22" t="s">
        <v>11</v>
      </c>
      <c r="Y1552" s="22">
        <v>0</v>
      </c>
      <c r="Z1552" s="22">
        <v>0</v>
      </c>
      <c r="AA1552" s="22" t="s">
        <v>11</v>
      </c>
      <c r="AB1552" s="22">
        <v>0</v>
      </c>
      <c r="AC1552" s="22" t="s">
        <v>11</v>
      </c>
      <c r="AD1552" s="22" t="e">
        <v>#N/A</v>
      </c>
      <c r="AE1552" s="22" t="e">
        <v>#N/A</v>
      </c>
      <c r="AF1552" s="22" t="e">
        <v>#N/A</v>
      </c>
      <c r="AG1552" s="22" t="e">
        <v>#N/A</v>
      </c>
    </row>
    <row r="1553" spans="1:33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2" t="s">
        <v>7762</v>
      </c>
      <c r="R1553" s="22" t="s">
        <v>7762</v>
      </c>
      <c r="S1553" s="22">
        <v>0</v>
      </c>
      <c r="T1553" s="22">
        <v>0</v>
      </c>
      <c r="U1553" s="22" t="s">
        <v>11</v>
      </c>
      <c r="V1553" s="22" t="s">
        <v>11</v>
      </c>
      <c r="W1553" s="22" t="s">
        <v>11</v>
      </c>
      <c r="X1553" s="22" t="s">
        <v>11</v>
      </c>
      <c r="Y1553" s="22">
        <v>0</v>
      </c>
      <c r="Z1553" s="22">
        <v>0</v>
      </c>
      <c r="AA1553" s="22" t="s">
        <v>11</v>
      </c>
      <c r="AB1553" s="22">
        <v>0</v>
      </c>
      <c r="AC1553" s="22" t="s">
        <v>11</v>
      </c>
      <c r="AD1553" s="22" t="e">
        <v>#N/A</v>
      </c>
      <c r="AE1553" s="22" t="e">
        <v>#N/A</v>
      </c>
      <c r="AF1553" s="22" t="e">
        <v>#N/A</v>
      </c>
      <c r="AG1553" s="22" t="e">
        <v>#N/A</v>
      </c>
    </row>
    <row r="1554" spans="1:33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2" t="s">
        <v>7762</v>
      </c>
      <c r="R1554" s="22" t="s">
        <v>7762</v>
      </c>
      <c r="S1554" s="22">
        <v>0</v>
      </c>
      <c r="T1554" s="22">
        <v>0</v>
      </c>
      <c r="U1554" s="22" t="s">
        <v>11</v>
      </c>
      <c r="V1554" s="22" t="s">
        <v>11</v>
      </c>
      <c r="W1554" s="22" t="s">
        <v>11</v>
      </c>
      <c r="X1554" s="22" t="s">
        <v>11</v>
      </c>
      <c r="Y1554" s="22">
        <v>0</v>
      </c>
      <c r="Z1554" s="22">
        <v>0</v>
      </c>
      <c r="AA1554" s="22" t="s">
        <v>11</v>
      </c>
      <c r="AB1554" s="22">
        <v>0</v>
      </c>
      <c r="AC1554" s="22" t="s">
        <v>11</v>
      </c>
      <c r="AD1554" s="22" t="e">
        <v>#N/A</v>
      </c>
      <c r="AE1554" s="22" t="e">
        <v>#N/A</v>
      </c>
      <c r="AF1554" s="22" t="e">
        <v>#N/A</v>
      </c>
      <c r="AG1554" s="22" t="e">
        <v>#N/A</v>
      </c>
    </row>
    <row r="1555" spans="1:33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2" t="s">
        <v>7762</v>
      </c>
      <c r="R1555" s="22" t="s">
        <v>7762</v>
      </c>
      <c r="S1555" s="22">
        <v>0</v>
      </c>
      <c r="T1555" s="22">
        <v>0</v>
      </c>
      <c r="U1555" s="22" t="s">
        <v>11</v>
      </c>
      <c r="V1555" s="22" t="s">
        <v>11</v>
      </c>
      <c r="W1555" s="22" t="s">
        <v>11</v>
      </c>
      <c r="X1555" s="22" t="s">
        <v>11</v>
      </c>
      <c r="Y1555" s="22">
        <v>0</v>
      </c>
      <c r="Z1555" s="22">
        <v>0</v>
      </c>
      <c r="AA1555" s="22" t="s">
        <v>11</v>
      </c>
      <c r="AB1555" s="22">
        <v>0</v>
      </c>
      <c r="AC1555" s="22" t="s">
        <v>11</v>
      </c>
      <c r="AD1555" s="22" t="e">
        <v>#N/A</v>
      </c>
      <c r="AE1555" s="22" t="e">
        <v>#N/A</v>
      </c>
      <c r="AF1555" s="22" t="e">
        <v>#N/A</v>
      </c>
      <c r="AG1555" s="22" t="e">
        <v>#N/A</v>
      </c>
    </row>
    <row r="1556" spans="1:33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2" t="s">
        <v>7762</v>
      </c>
      <c r="R1556" s="22" t="s">
        <v>7762</v>
      </c>
      <c r="S1556" s="22">
        <v>0</v>
      </c>
      <c r="T1556" s="22">
        <v>0</v>
      </c>
      <c r="U1556" s="22" t="s">
        <v>11</v>
      </c>
      <c r="V1556" s="22" t="s">
        <v>11</v>
      </c>
      <c r="W1556" s="22" t="s">
        <v>11</v>
      </c>
      <c r="X1556" s="22" t="s">
        <v>11</v>
      </c>
      <c r="Y1556" s="22">
        <v>0</v>
      </c>
      <c r="Z1556" s="22">
        <v>0</v>
      </c>
      <c r="AA1556" s="22" t="s">
        <v>11</v>
      </c>
      <c r="AB1556" s="22">
        <v>0</v>
      </c>
      <c r="AC1556" s="22" t="s">
        <v>11</v>
      </c>
      <c r="AD1556" s="22" t="e">
        <v>#N/A</v>
      </c>
      <c r="AE1556" s="22" t="e">
        <v>#N/A</v>
      </c>
      <c r="AF1556" s="22" t="e">
        <v>#N/A</v>
      </c>
      <c r="AG1556" s="22" t="e">
        <v>#N/A</v>
      </c>
    </row>
    <row r="1557" spans="1:33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2" t="s">
        <v>7762</v>
      </c>
      <c r="R1557" s="22" t="s">
        <v>7762</v>
      </c>
      <c r="S1557" s="22">
        <v>0</v>
      </c>
      <c r="T1557" s="22">
        <v>0</v>
      </c>
      <c r="U1557" s="22" t="s">
        <v>11</v>
      </c>
      <c r="V1557" s="22" t="s">
        <v>11</v>
      </c>
      <c r="W1557" s="22" t="s">
        <v>11</v>
      </c>
      <c r="X1557" s="22" t="s">
        <v>11</v>
      </c>
      <c r="Y1557" s="22">
        <v>0</v>
      </c>
      <c r="Z1557" s="22">
        <v>0</v>
      </c>
      <c r="AA1557" s="22" t="s">
        <v>11</v>
      </c>
      <c r="AB1557" s="22">
        <v>0</v>
      </c>
      <c r="AC1557" s="22" t="s">
        <v>11</v>
      </c>
      <c r="AD1557" s="22" t="e">
        <v>#N/A</v>
      </c>
      <c r="AE1557" s="22" t="e">
        <v>#N/A</v>
      </c>
      <c r="AF1557" s="22" t="e">
        <v>#N/A</v>
      </c>
      <c r="AG1557" s="22" t="e">
        <v>#N/A</v>
      </c>
    </row>
    <row r="1558" spans="1:33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2" t="s">
        <v>7762</v>
      </c>
      <c r="R1558" s="22" t="s">
        <v>7762</v>
      </c>
      <c r="S1558" s="22">
        <v>0</v>
      </c>
      <c r="T1558" s="22">
        <v>0</v>
      </c>
      <c r="U1558" s="22" t="s">
        <v>11</v>
      </c>
      <c r="V1558" s="22" t="s">
        <v>11</v>
      </c>
      <c r="W1558" s="22" t="s">
        <v>11</v>
      </c>
      <c r="X1558" s="22" t="s">
        <v>11</v>
      </c>
      <c r="Y1558" s="22">
        <v>0</v>
      </c>
      <c r="Z1558" s="22">
        <v>0</v>
      </c>
      <c r="AA1558" s="22" t="s">
        <v>11</v>
      </c>
      <c r="AB1558" s="22">
        <v>0</v>
      </c>
      <c r="AC1558" s="22" t="s">
        <v>11</v>
      </c>
      <c r="AD1558" s="22" t="e">
        <v>#N/A</v>
      </c>
      <c r="AE1558" s="22" t="e">
        <v>#N/A</v>
      </c>
      <c r="AF1558" s="22" t="e">
        <v>#N/A</v>
      </c>
      <c r="AG1558" s="22" t="e">
        <v>#N/A</v>
      </c>
    </row>
    <row r="1559" spans="1:33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2" t="s">
        <v>7762</v>
      </c>
      <c r="R1559" s="22" t="s">
        <v>7762</v>
      </c>
      <c r="S1559" s="22">
        <v>0</v>
      </c>
      <c r="T1559" s="22">
        <v>0</v>
      </c>
      <c r="U1559" s="22" t="s">
        <v>11</v>
      </c>
      <c r="V1559" s="22" t="s">
        <v>11</v>
      </c>
      <c r="W1559" s="22" t="s">
        <v>11</v>
      </c>
      <c r="X1559" s="22" t="s">
        <v>11</v>
      </c>
      <c r="Y1559" s="22">
        <v>0</v>
      </c>
      <c r="Z1559" s="22">
        <v>0</v>
      </c>
      <c r="AA1559" s="22" t="s">
        <v>11</v>
      </c>
      <c r="AB1559" s="22">
        <v>0</v>
      </c>
      <c r="AC1559" s="22" t="s">
        <v>11</v>
      </c>
      <c r="AD1559" s="22" t="e">
        <v>#N/A</v>
      </c>
      <c r="AE1559" s="22" t="e">
        <v>#N/A</v>
      </c>
      <c r="AF1559" s="22" t="e">
        <v>#N/A</v>
      </c>
      <c r="AG1559" s="22" t="e">
        <v>#N/A</v>
      </c>
    </row>
    <row r="1560" spans="1:33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2" t="s">
        <v>7762</v>
      </c>
      <c r="R1560" s="22" t="s">
        <v>7762</v>
      </c>
      <c r="S1560" s="22">
        <v>0</v>
      </c>
      <c r="T1560" s="22">
        <v>0</v>
      </c>
      <c r="U1560" s="22" t="s">
        <v>11</v>
      </c>
      <c r="V1560" s="22" t="s">
        <v>11</v>
      </c>
      <c r="W1560" s="22" t="s">
        <v>11</v>
      </c>
      <c r="X1560" s="22" t="s">
        <v>11</v>
      </c>
      <c r="Y1560" s="22">
        <v>0</v>
      </c>
      <c r="Z1560" s="22">
        <v>0</v>
      </c>
      <c r="AA1560" s="22" t="s">
        <v>11</v>
      </c>
      <c r="AB1560" s="22">
        <v>0</v>
      </c>
      <c r="AC1560" s="22" t="s">
        <v>11</v>
      </c>
      <c r="AD1560" s="22" t="e">
        <v>#N/A</v>
      </c>
      <c r="AE1560" s="22" t="e">
        <v>#N/A</v>
      </c>
      <c r="AF1560" s="22" t="e">
        <v>#N/A</v>
      </c>
      <c r="AG1560" s="22" t="e">
        <v>#N/A</v>
      </c>
    </row>
    <row r="1561" spans="1:33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2" t="s">
        <v>7762</v>
      </c>
      <c r="R1561" s="22" t="s">
        <v>7762</v>
      </c>
      <c r="S1561" s="22">
        <v>0</v>
      </c>
      <c r="T1561" s="22">
        <v>0</v>
      </c>
      <c r="U1561" s="22" t="s">
        <v>11</v>
      </c>
      <c r="V1561" s="22" t="s">
        <v>11</v>
      </c>
      <c r="W1561" s="22" t="s">
        <v>11</v>
      </c>
      <c r="X1561" s="22" t="s">
        <v>11</v>
      </c>
      <c r="Y1561" s="22">
        <v>0</v>
      </c>
      <c r="Z1561" s="22">
        <v>0</v>
      </c>
      <c r="AA1561" s="22" t="s">
        <v>11</v>
      </c>
      <c r="AB1561" s="22">
        <v>0</v>
      </c>
      <c r="AC1561" s="22" t="s">
        <v>11</v>
      </c>
      <c r="AD1561" s="22" t="e">
        <v>#N/A</v>
      </c>
      <c r="AE1561" s="22" t="e">
        <v>#N/A</v>
      </c>
      <c r="AF1561" s="22" t="e">
        <v>#N/A</v>
      </c>
      <c r="AG1561" s="22" t="e">
        <v>#N/A</v>
      </c>
    </row>
    <row r="1562" spans="1:33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2" t="s">
        <v>7762</v>
      </c>
      <c r="R1562" s="22" t="s">
        <v>7762</v>
      </c>
      <c r="S1562" s="22">
        <v>0</v>
      </c>
      <c r="T1562" s="22">
        <v>0</v>
      </c>
      <c r="U1562" s="22" t="s">
        <v>11</v>
      </c>
      <c r="V1562" s="22" t="s">
        <v>11</v>
      </c>
      <c r="W1562" s="22" t="s">
        <v>11</v>
      </c>
      <c r="X1562" s="22" t="s">
        <v>11</v>
      </c>
      <c r="Y1562" s="22">
        <v>0</v>
      </c>
      <c r="Z1562" s="22">
        <v>0</v>
      </c>
      <c r="AA1562" s="22" t="s">
        <v>11</v>
      </c>
      <c r="AB1562" s="22">
        <v>0</v>
      </c>
      <c r="AC1562" s="22" t="s">
        <v>11</v>
      </c>
      <c r="AD1562" s="22" t="e">
        <v>#N/A</v>
      </c>
      <c r="AE1562" s="22" t="e">
        <v>#N/A</v>
      </c>
      <c r="AF1562" s="22" t="e">
        <v>#N/A</v>
      </c>
      <c r="AG1562" s="22" t="e">
        <v>#N/A</v>
      </c>
    </row>
    <row r="1563" spans="1:33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2" t="s">
        <v>7762</v>
      </c>
      <c r="R1563" s="22" t="s">
        <v>7762</v>
      </c>
      <c r="S1563" s="22">
        <v>0</v>
      </c>
      <c r="T1563" s="22">
        <v>0</v>
      </c>
      <c r="U1563" s="22" t="s">
        <v>11</v>
      </c>
      <c r="V1563" s="22" t="s">
        <v>11</v>
      </c>
      <c r="W1563" s="22" t="s">
        <v>11</v>
      </c>
      <c r="X1563" s="22" t="s">
        <v>11</v>
      </c>
      <c r="Y1563" s="22">
        <v>0</v>
      </c>
      <c r="Z1563" s="22">
        <v>0</v>
      </c>
      <c r="AA1563" s="22" t="s">
        <v>11</v>
      </c>
      <c r="AB1563" s="22">
        <v>0</v>
      </c>
      <c r="AC1563" s="22" t="s">
        <v>11</v>
      </c>
      <c r="AD1563" s="22" t="e">
        <v>#N/A</v>
      </c>
      <c r="AE1563" s="22" t="e">
        <v>#N/A</v>
      </c>
      <c r="AF1563" s="22" t="e">
        <v>#N/A</v>
      </c>
      <c r="AG1563" s="22" t="e">
        <v>#N/A</v>
      </c>
    </row>
    <row r="1564" spans="1:33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2" t="s">
        <v>7762</v>
      </c>
      <c r="R1564" s="22" t="s">
        <v>7762</v>
      </c>
      <c r="S1564" s="22">
        <v>0</v>
      </c>
      <c r="T1564" s="22">
        <v>0</v>
      </c>
      <c r="U1564" s="22" t="s">
        <v>11</v>
      </c>
      <c r="V1564" s="22" t="s">
        <v>11</v>
      </c>
      <c r="W1564" s="22" t="s">
        <v>11</v>
      </c>
      <c r="X1564" s="22" t="s">
        <v>11</v>
      </c>
      <c r="Y1564" s="22">
        <v>0</v>
      </c>
      <c r="Z1564" s="22">
        <v>0</v>
      </c>
      <c r="AA1564" s="22" t="s">
        <v>11</v>
      </c>
      <c r="AB1564" s="22">
        <v>0</v>
      </c>
      <c r="AC1564" s="22" t="s">
        <v>11</v>
      </c>
      <c r="AD1564" s="22" t="e">
        <v>#N/A</v>
      </c>
      <c r="AE1564" s="22" t="e">
        <v>#N/A</v>
      </c>
      <c r="AF1564" s="22" t="e">
        <v>#N/A</v>
      </c>
      <c r="AG1564" s="22" t="e">
        <v>#N/A</v>
      </c>
    </row>
    <row r="1565" spans="1:33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2" t="s">
        <v>7762</v>
      </c>
      <c r="R1565" s="22" t="s">
        <v>7762</v>
      </c>
      <c r="S1565" s="22">
        <v>0</v>
      </c>
      <c r="T1565" s="22">
        <v>0</v>
      </c>
      <c r="U1565" s="22" t="s">
        <v>11</v>
      </c>
      <c r="V1565" s="22" t="s">
        <v>11</v>
      </c>
      <c r="W1565" s="22" t="s">
        <v>11</v>
      </c>
      <c r="X1565" s="22" t="s">
        <v>11</v>
      </c>
      <c r="Y1565" s="22">
        <v>0</v>
      </c>
      <c r="Z1565" s="22">
        <v>0</v>
      </c>
      <c r="AA1565" s="22" t="s">
        <v>11</v>
      </c>
      <c r="AB1565" s="22">
        <v>0</v>
      </c>
      <c r="AC1565" s="22" t="s">
        <v>11</v>
      </c>
      <c r="AD1565" s="22" t="e">
        <v>#N/A</v>
      </c>
      <c r="AE1565" s="22" t="e">
        <v>#N/A</v>
      </c>
      <c r="AF1565" s="22" t="e">
        <v>#N/A</v>
      </c>
      <c r="AG1565" s="22" t="e">
        <v>#N/A</v>
      </c>
    </row>
    <row r="1566" spans="1:33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2" t="s">
        <v>7762</v>
      </c>
      <c r="R1566" s="22" t="s">
        <v>7762</v>
      </c>
      <c r="S1566" s="22">
        <v>0</v>
      </c>
      <c r="T1566" s="22">
        <v>0</v>
      </c>
      <c r="U1566" s="22" t="s">
        <v>11</v>
      </c>
      <c r="V1566" s="22" t="s">
        <v>11</v>
      </c>
      <c r="W1566" s="22" t="s">
        <v>11</v>
      </c>
      <c r="X1566" s="22" t="s">
        <v>11</v>
      </c>
      <c r="Y1566" s="22">
        <v>0</v>
      </c>
      <c r="Z1566" s="22">
        <v>0</v>
      </c>
      <c r="AA1566" s="22" t="s">
        <v>11</v>
      </c>
      <c r="AB1566" s="22">
        <v>0</v>
      </c>
      <c r="AC1566" s="22" t="s">
        <v>11</v>
      </c>
      <c r="AD1566" s="22" t="e">
        <v>#N/A</v>
      </c>
      <c r="AE1566" s="22" t="e">
        <v>#N/A</v>
      </c>
      <c r="AF1566" s="22" t="e">
        <v>#N/A</v>
      </c>
      <c r="AG1566" s="22" t="e">
        <v>#N/A</v>
      </c>
    </row>
    <row r="1567" spans="1:33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2" t="s">
        <v>7762</v>
      </c>
      <c r="R1567" s="22" t="s">
        <v>7762</v>
      </c>
      <c r="S1567" s="22">
        <v>0</v>
      </c>
      <c r="T1567" s="22">
        <v>0</v>
      </c>
      <c r="U1567" s="22" t="s">
        <v>11</v>
      </c>
      <c r="V1567" s="22" t="s">
        <v>11</v>
      </c>
      <c r="W1567" s="22" t="s">
        <v>11</v>
      </c>
      <c r="X1567" s="22" t="s">
        <v>11</v>
      </c>
      <c r="Y1567" s="22">
        <v>0</v>
      </c>
      <c r="Z1567" s="22">
        <v>0</v>
      </c>
      <c r="AA1567" s="22" t="s">
        <v>11</v>
      </c>
      <c r="AB1567" s="22">
        <v>0</v>
      </c>
      <c r="AC1567" s="22" t="s">
        <v>11</v>
      </c>
      <c r="AD1567" s="22" t="e">
        <v>#N/A</v>
      </c>
      <c r="AE1567" s="22" t="e">
        <v>#N/A</v>
      </c>
      <c r="AF1567" s="22" t="e">
        <v>#N/A</v>
      </c>
      <c r="AG1567" s="22" t="e">
        <v>#N/A</v>
      </c>
    </row>
    <row r="1568" spans="1:33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2" t="s">
        <v>7762</v>
      </c>
      <c r="R1568" s="22" t="s">
        <v>7762</v>
      </c>
      <c r="S1568" s="22">
        <v>0</v>
      </c>
      <c r="T1568" s="22">
        <v>0</v>
      </c>
      <c r="U1568" s="22" t="s">
        <v>11</v>
      </c>
      <c r="V1568" s="22" t="s">
        <v>11</v>
      </c>
      <c r="W1568" s="22" t="s">
        <v>11</v>
      </c>
      <c r="X1568" s="22" t="s">
        <v>11</v>
      </c>
      <c r="Y1568" s="22">
        <v>0</v>
      </c>
      <c r="Z1568" s="22">
        <v>0</v>
      </c>
      <c r="AA1568" s="22" t="s">
        <v>11</v>
      </c>
      <c r="AB1568" s="22">
        <v>0</v>
      </c>
      <c r="AC1568" s="22" t="s">
        <v>11</v>
      </c>
      <c r="AD1568" s="22" t="e">
        <v>#N/A</v>
      </c>
      <c r="AE1568" s="22" t="e">
        <v>#N/A</v>
      </c>
      <c r="AF1568" s="22" t="e">
        <v>#N/A</v>
      </c>
      <c r="AG1568" s="22" t="e">
        <v>#N/A</v>
      </c>
    </row>
    <row r="1569" spans="1:33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2" t="s">
        <v>7762</v>
      </c>
      <c r="R1569" s="22" t="s">
        <v>7762</v>
      </c>
      <c r="S1569" s="22">
        <v>0</v>
      </c>
      <c r="T1569" s="22">
        <v>0</v>
      </c>
      <c r="U1569" s="22" t="s">
        <v>11</v>
      </c>
      <c r="V1569" s="22" t="s">
        <v>11</v>
      </c>
      <c r="W1569" s="22" t="s">
        <v>11</v>
      </c>
      <c r="X1569" s="22" t="s">
        <v>11</v>
      </c>
      <c r="Y1569" s="22">
        <v>0</v>
      </c>
      <c r="Z1569" s="22">
        <v>0</v>
      </c>
      <c r="AA1569" s="22" t="s">
        <v>11</v>
      </c>
      <c r="AB1569" s="22">
        <v>0</v>
      </c>
      <c r="AC1569" s="22" t="s">
        <v>11</v>
      </c>
      <c r="AD1569" s="22" t="e">
        <v>#N/A</v>
      </c>
      <c r="AE1569" s="22" t="e">
        <v>#N/A</v>
      </c>
      <c r="AF1569" s="22" t="e">
        <v>#N/A</v>
      </c>
      <c r="AG1569" s="22" t="e">
        <v>#N/A</v>
      </c>
    </row>
    <row r="1570" spans="1:33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2" t="s">
        <v>7762</v>
      </c>
      <c r="R1570" s="22" t="s">
        <v>7762</v>
      </c>
      <c r="S1570" s="22">
        <v>0</v>
      </c>
      <c r="T1570" s="22">
        <v>0</v>
      </c>
      <c r="U1570" s="22" t="s">
        <v>11</v>
      </c>
      <c r="V1570" s="22" t="s">
        <v>11</v>
      </c>
      <c r="W1570" s="22" t="s">
        <v>11</v>
      </c>
      <c r="X1570" s="22" t="s">
        <v>11</v>
      </c>
      <c r="Y1570" s="22">
        <v>0</v>
      </c>
      <c r="Z1570" s="22">
        <v>0</v>
      </c>
      <c r="AA1570" s="22" t="s">
        <v>11</v>
      </c>
      <c r="AB1570" s="22">
        <v>0</v>
      </c>
      <c r="AC1570" s="22" t="s">
        <v>11</v>
      </c>
      <c r="AD1570" s="22" t="e">
        <v>#N/A</v>
      </c>
      <c r="AE1570" s="22" t="e">
        <v>#N/A</v>
      </c>
      <c r="AF1570" s="22" t="e">
        <v>#N/A</v>
      </c>
      <c r="AG1570" s="22" t="e">
        <v>#N/A</v>
      </c>
    </row>
    <row r="1571" spans="1:33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2" t="s">
        <v>7762</v>
      </c>
      <c r="R1571" s="22" t="s">
        <v>7762</v>
      </c>
      <c r="S1571" s="22">
        <v>0</v>
      </c>
      <c r="T1571" s="22">
        <v>0</v>
      </c>
      <c r="U1571" s="22" t="s">
        <v>11</v>
      </c>
      <c r="V1571" s="22" t="s">
        <v>11</v>
      </c>
      <c r="W1571" s="22" t="s">
        <v>11</v>
      </c>
      <c r="X1571" s="22" t="s">
        <v>11</v>
      </c>
      <c r="Y1571" s="22">
        <v>0</v>
      </c>
      <c r="Z1571" s="22">
        <v>0</v>
      </c>
      <c r="AA1571" s="22" t="s">
        <v>11</v>
      </c>
      <c r="AB1571" s="22">
        <v>0</v>
      </c>
      <c r="AC1571" s="22" t="s">
        <v>11</v>
      </c>
      <c r="AD1571" s="22" t="e">
        <v>#N/A</v>
      </c>
      <c r="AE1571" s="22" t="e">
        <v>#N/A</v>
      </c>
      <c r="AF1571" s="22" t="e">
        <v>#N/A</v>
      </c>
      <c r="AG1571" s="22" t="e">
        <v>#N/A</v>
      </c>
    </row>
    <row r="1572" spans="1:33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2" t="s">
        <v>7762</v>
      </c>
      <c r="R1572" s="22" t="s">
        <v>7762</v>
      </c>
      <c r="S1572" s="22">
        <v>0</v>
      </c>
      <c r="T1572" s="22">
        <v>0</v>
      </c>
      <c r="U1572" s="22" t="s">
        <v>11</v>
      </c>
      <c r="V1572" s="22" t="s">
        <v>11</v>
      </c>
      <c r="W1572" s="22" t="s">
        <v>11</v>
      </c>
      <c r="X1572" s="22" t="s">
        <v>11</v>
      </c>
      <c r="Y1572" s="22">
        <v>0</v>
      </c>
      <c r="Z1572" s="22">
        <v>0</v>
      </c>
      <c r="AA1572" s="22" t="s">
        <v>11</v>
      </c>
      <c r="AB1572" s="22">
        <v>0</v>
      </c>
      <c r="AC1572" s="22" t="s">
        <v>11</v>
      </c>
      <c r="AD1572" s="22" t="e">
        <v>#N/A</v>
      </c>
      <c r="AE1572" s="22" t="e">
        <v>#N/A</v>
      </c>
      <c r="AF1572" s="22" t="e">
        <v>#N/A</v>
      </c>
      <c r="AG1572" s="22" t="e">
        <v>#N/A</v>
      </c>
    </row>
    <row r="1573" spans="1:33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2" t="s">
        <v>7762</v>
      </c>
      <c r="R1573" s="22" t="s">
        <v>7762</v>
      </c>
      <c r="S1573" s="22">
        <v>0</v>
      </c>
      <c r="T1573" s="22">
        <v>0</v>
      </c>
      <c r="U1573" s="22" t="s">
        <v>11</v>
      </c>
      <c r="V1573" s="22" t="s">
        <v>11</v>
      </c>
      <c r="W1573" s="22" t="s">
        <v>11</v>
      </c>
      <c r="X1573" s="22" t="s">
        <v>11</v>
      </c>
      <c r="Y1573" s="22">
        <v>0</v>
      </c>
      <c r="Z1573" s="22">
        <v>0</v>
      </c>
      <c r="AA1573" s="22" t="s">
        <v>11</v>
      </c>
      <c r="AB1573" s="22">
        <v>0</v>
      </c>
      <c r="AC1573" s="22" t="s">
        <v>11</v>
      </c>
      <c r="AD1573" s="22" t="e">
        <v>#N/A</v>
      </c>
      <c r="AE1573" s="22" t="e">
        <v>#N/A</v>
      </c>
      <c r="AF1573" s="22" t="e">
        <v>#N/A</v>
      </c>
      <c r="AG1573" s="22" t="e">
        <v>#N/A</v>
      </c>
    </row>
    <row r="1574" spans="1:33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2" t="s">
        <v>7762</v>
      </c>
      <c r="R1574" s="22" t="s">
        <v>7762</v>
      </c>
      <c r="S1574" s="22">
        <v>0</v>
      </c>
      <c r="T1574" s="22">
        <v>0</v>
      </c>
      <c r="U1574" s="22" t="s">
        <v>11</v>
      </c>
      <c r="V1574" s="22" t="s">
        <v>11</v>
      </c>
      <c r="W1574" s="22" t="s">
        <v>11</v>
      </c>
      <c r="X1574" s="22" t="s">
        <v>11</v>
      </c>
      <c r="Y1574" s="22">
        <v>0</v>
      </c>
      <c r="Z1574" s="22">
        <v>0</v>
      </c>
      <c r="AA1574" s="22" t="s">
        <v>11</v>
      </c>
      <c r="AB1574" s="22">
        <v>0</v>
      </c>
      <c r="AC1574" s="22" t="s">
        <v>11</v>
      </c>
      <c r="AD1574" s="22" t="e">
        <v>#N/A</v>
      </c>
      <c r="AE1574" s="22" t="e">
        <v>#N/A</v>
      </c>
      <c r="AF1574" s="22" t="e">
        <v>#N/A</v>
      </c>
      <c r="AG1574" s="22" t="e">
        <v>#N/A</v>
      </c>
    </row>
    <row r="1575" spans="1:33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2" t="s">
        <v>7762</v>
      </c>
      <c r="R1575" s="22" t="s">
        <v>7762</v>
      </c>
      <c r="S1575" s="22">
        <v>0</v>
      </c>
      <c r="T1575" s="22">
        <v>0</v>
      </c>
      <c r="U1575" s="22" t="s">
        <v>11</v>
      </c>
      <c r="V1575" s="22" t="s">
        <v>11</v>
      </c>
      <c r="W1575" s="22" t="s">
        <v>11</v>
      </c>
      <c r="X1575" s="22" t="s">
        <v>11</v>
      </c>
      <c r="Y1575" s="22">
        <v>0</v>
      </c>
      <c r="Z1575" s="22">
        <v>0</v>
      </c>
      <c r="AA1575" s="22" t="s">
        <v>11</v>
      </c>
      <c r="AB1575" s="22">
        <v>0</v>
      </c>
      <c r="AC1575" s="22" t="s">
        <v>11</v>
      </c>
      <c r="AD1575" s="22" t="e">
        <v>#N/A</v>
      </c>
      <c r="AE1575" s="22" t="e">
        <v>#N/A</v>
      </c>
      <c r="AF1575" s="22" t="e">
        <v>#N/A</v>
      </c>
      <c r="AG1575" s="22" t="e">
        <v>#N/A</v>
      </c>
    </row>
    <row r="1576" spans="1:33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2" t="s">
        <v>7762</v>
      </c>
      <c r="R1576" s="22" t="s">
        <v>7762</v>
      </c>
      <c r="S1576" s="22">
        <v>0</v>
      </c>
      <c r="T1576" s="22">
        <v>0</v>
      </c>
      <c r="U1576" s="22" t="s">
        <v>11</v>
      </c>
      <c r="V1576" s="22" t="s">
        <v>11</v>
      </c>
      <c r="W1576" s="22" t="s">
        <v>11</v>
      </c>
      <c r="X1576" s="22" t="s">
        <v>11</v>
      </c>
      <c r="Y1576" s="22">
        <v>0</v>
      </c>
      <c r="Z1576" s="22">
        <v>0</v>
      </c>
      <c r="AA1576" s="22" t="s">
        <v>11</v>
      </c>
      <c r="AB1576" s="22">
        <v>0</v>
      </c>
      <c r="AC1576" s="22" t="s">
        <v>11</v>
      </c>
      <c r="AD1576" s="22" t="e">
        <v>#N/A</v>
      </c>
      <c r="AE1576" s="22" t="e">
        <v>#N/A</v>
      </c>
      <c r="AF1576" s="22" t="e">
        <v>#N/A</v>
      </c>
      <c r="AG1576" s="22" t="e">
        <v>#N/A</v>
      </c>
    </row>
    <row r="1577" spans="1:33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2" t="s">
        <v>7762</v>
      </c>
      <c r="R1577" s="22" t="s">
        <v>7762</v>
      </c>
      <c r="S1577" s="22">
        <v>0</v>
      </c>
      <c r="T1577" s="22">
        <v>0</v>
      </c>
      <c r="U1577" s="22" t="s">
        <v>11</v>
      </c>
      <c r="V1577" s="22" t="s">
        <v>11</v>
      </c>
      <c r="W1577" s="22" t="s">
        <v>11</v>
      </c>
      <c r="X1577" s="22" t="s">
        <v>11</v>
      </c>
      <c r="Y1577" s="22">
        <v>0</v>
      </c>
      <c r="Z1577" s="22">
        <v>0</v>
      </c>
      <c r="AA1577" s="22" t="s">
        <v>11</v>
      </c>
      <c r="AB1577" s="22">
        <v>0</v>
      </c>
      <c r="AC1577" s="22" t="s">
        <v>11</v>
      </c>
      <c r="AD1577" s="22" t="e">
        <v>#N/A</v>
      </c>
      <c r="AE1577" s="22" t="e">
        <v>#N/A</v>
      </c>
      <c r="AF1577" s="22" t="e">
        <v>#N/A</v>
      </c>
      <c r="AG1577" s="22" t="e">
        <v>#N/A</v>
      </c>
    </row>
    <row r="1578" spans="1:33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2" t="s">
        <v>7762</v>
      </c>
      <c r="R1578" s="22" t="s">
        <v>7762</v>
      </c>
      <c r="S1578" s="22">
        <v>0</v>
      </c>
      <c r="T1578" s="22">
        <v>0</v>
      </c>
      <c r="U1578" s="22" t="s">
        <v>11</v>
      </c>
      <c r="V1578" s="22" t="s">
        <v>11</v>
      </c>
      <c r="W1578" s="22" t="s">
        <v>11</v>
      </c>
      <c r="X1578" s="22" t="s">
        <v>11</v>
      </c>
      <c r="Y1578" s="22">
        <v>0</v>
      </c>
      <c r="Z1578" s="22">
        <v>0</v>
      </c>
      <c r="AA1578" s="22" t="s">
        <v>11</v>
      </c>
      <c r="AB1578" s="22">
        <v>0</v>
      </c>
      <c r="AC1578" s="22" t="s">
        <v>11</v>
      </c>
      <c r="AD1578" s="22" t="e">
        <v>#N/A</v>
      </c>
      <c r="AE1578" s="22" t="e">
        <v>#N/A</v>
      </c>
      <c r="AF1578" s="22" t="e">
        <v>#N/A</v>
      </c>
      <c r="AG1578" s="22" t="e">
        <v>#N/A</v>
      </c>
    </row>
    <row r="1579" spans="1:33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2" t="s">
        <v>7762</v>
      </c>
      <c r="R1579" s="22" t="s">
        <v>7762</v>
      </c>
      <c r="S1579" s="22">
        <v>0</v>
      </c>
      <c r="T1579" s="22">
        <v>0</v>
      </c>
      <c r="U1579" s="22" t="s">
        <v>11</v>
      </c>
      <c r="V1579" s="22" t="s">
        <v>11</v>
      </c>
      <c r="W1579" s="22" t="s">
        <v>11</v>
      </c>
      <c r="X1579" s="22" t="s">
        <v>11</v>
      </c>
      <c r="Y1579" s="22">
        <v>0</v>
      </c>
      <c r="Z1579" s="22">
        <v>0</v>
      </c>
      <c r="AA1579" s="22" t="s">
        <v>11</v>
      </c>
      <c r="AB1579" s="22">
        <v>0</v>
      </c>
      <c r="AC1579" s="22" t="s">
        <v>11</v>
      </c>
      <c r="AD1579" s="22" t="e">
        <v>#N/A</v>
      </c>
      <c r="AE1579" s="22" t="e">
        <v>#N/A</v>
      </c>
      <c r="AF1579" s="22" t="e">
        <v>#N/A</v>
      </c>
      <c r="AG1579" s="22" t="e">
        <v>#N/A</v>
      </c>
    </row>
    <row r="1580" spans="1:33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2" t="s">
        <v>7762</v>
      </c>
      <c r="R1580" s="22" t="s">
        <v>7762</v>
      </c>
      <c r="S1580" s="22">
        <v>0</v>
      </c>
      <c r="T1580" s="22">
        <v>0</v>
      </c>
      <c r="U1580" s="22" t="s">
        <v>11</v>
      </c>
      <c r="V1580" s="22" t="s">
        <v>11</v>
      </c>
      <c r="W1580" s="22" t="s">
        <v>11</v>
      </c>
      <c r="X1580" s="22" t="s">
        <v>11</v>
      </c>
      <c r="Y1580" s="22">
        <v>0</v>
      </c>
      <c r="Z1580" s="22">
        <v>0</v>
      </c>
      <c r="AA1580" s="22" t="s">
        <v>11</v>
      </c>
      <c r="AB1580" s="22">
        <v>0</v>
      </c>
      <c r="AC1580" s="22" t="s">
        <v>11</v>
      </c>
      <c r="AD1580" s="22" t="e">
        <v>#N/A</v>
      </c>
      <c r="AE1580" s="22" t="e">
        <v>#N/A</v>
      </c>
      <c r="AF1580" s="22" t="e">
        <v>#N/A</v>
      </c>
      <c r="AG1580" s="22" t="e">
        <v>#N/A</v>
      </c>
    </row>
    <row r="1581" spans="1:33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2" t="s">
        <v>7762</v>
      </c>
      <c r="R1581" s="22" t="s">
        <v>7762</v>
      </c>
      <c r="S1581" s="22">
        <v>0</v>
      </c>
      <c r="T1581" s="22">
        <v>0</v>
      </c>
      <c r="U1581" s="22" t="s">
        <v>11</v>
      </c>
      <c r="V1581" s="22" t="s">
        <v>11</v>
      </c>
      <c r="W1581" s="22" t="s">
        <v>11</v>
      </c>
      <c r="X1581" s="22" t="s">
        <v>11</v>
      </c>
      <c r="Y1581" s="22">
        <v>0</v>
      </c>
      <c r="Z1581" s="22">
        <v>0</v>
      </c>
      <c r="AA1581" s="22" t="s">
        <v>11</v>
      </c>
      <c r="AB1581" s="22">
        <v>0</v>
      </c>
      <c r="AC1581" s="22" t="s">
        <v>11</v>
      </c>
      <c r="AD1581" s="22" t="e">
        <v>#N/A</v>
      </c>
      <c r="AE1581" s="22" t="e">
        <v>#N/A</v>
      </c>
      <c r="AF1581" s="22" t="e">
        <v>#N/A</v>
      </c>
      <c r="AG1581" s="22" t="e">
        <v>#N/A</v>
      </c>
    </row>
    <row r="1582" spans="1:33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2" t="s">
        <v>7762</v>
      </c>
      <c r="R1582" s="22" t="s">
        <v>7762</v>
      </c>
      <c r="S1582" s="22">
        <v>0</v>
      </c>
      <c r="T1582" s="22">
        <v>0</v>
      </c>
      <c r="U1582" s="22" t="s">
        <v>11</v>
      </c>
      <c r="V1582" s="22" t="s">
        <v>11</v>
      </c>
      <c r="W1582" s="22" t="s">
        <v>11</v>
      </c>
      <c r="X1582" s="22" t="s">
        <v>11</v>
      </c>
      <c r="Y1582" s="22">
        <v>0</v>
      </c>
      <c r="Z1582" s="22">
        <v>0</v>
      </c>
      <c r="AA1582" s="22" t="s">
        <v>11</v>
      </c>
      <c r="AB1582" s="22">
        <v>0</v>
      </c>
      <c r="AC1582" s="22" t="s">
        <v>11</v>
      </c>
      <c r="AD1582" s="22" t="e">
        <v>#N/A</v>
      </c>
      <c r="AE1582" s="22" t="e">
        <v>#N/A</v>
      </c>
      <c r="AF1582" s="22" t="e">
        <v>#N/A</v>
      </c>
      <c r="AG1582" s="22" t="e">
        <v>#N/A</v>
      </c>
    </row>
    <row r="1583" spans="1:33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2" t="s">
        <v>7762</v>
      </c>
      <c r="R1583" s="22" t="s">
        <v>7762</v>
      </c>
      <c r="S1583" s="22">
        <v>0</v>
      </c>
      <c r="T1583" s="22">
        <v>0</v>
      </c>
      <c r="U1583" s="22" t="s">
        <v>11</v>
      </c>
      <c r="V1583" s="22" t="s">
        <v>11</v>
      </c>
      <c r="W1583" s="22" t="s">
        <v>11</v>
      </c>
      <c r="X1583" s="22" t="s">
        <v>11</v>
      </c>
      <c r="Y1583" s="22">
        <v>0</v>
      </c>
      <c r="Z1583" s="22">
        <v>0</v>
      </c>
      <c r="AA1583" s="22" t="s">
        <v>11</v>
      </c>
      <c r="AB1583" s="22">
        <v>0</v>
      </c>
      <c r="AC1583" s="22" t="s">
        <v>11</v>
      </c>
      <c r="AD1583" s="22" t="e">
        <v>#N/A</v>
      </c>
      <c r="AE1583" s="22" t="e">
        <v>#N/A</v>
      </c>
      <c r="AF1583" s="22" t="e">
        <v>#N/A</v>
      </c>
      <c r="AG1583" s="22" t="e">
        <v>#N/A</v>
      </c>
    </row>
    <row r="1584" spans="1:33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2" t="s">
        <v>7762</v>
      </c>
      <c r="R1584" s="22" t="s">
        <v>7762</v>
      </c>
      <c r="S1584" s="22">
        <v>0</v>
      </c>
      <c r="T1584" s="22">
        <v>0</v>
      </c>
      <c r="U1584" s="22" t="s">
        <v>11</v>
      </c>
      <c r="V1584" s="22" t="s">
        <v>11</v>
      </c>
      <c r="W1584" s="22" t="s">
        <v>11</v>
      </c>
      <c r="X1584" s="22" t="s">
        <v>11</v>
      </c>
      <c r="Y1584" s="22">
        <v>0</v>
      </c>
      <c r="Z1584" s="22">
        <v>0</v>
      </c>
      <c r="AA1584" s="22" t="s">
        <v>11</v>
      </c>
      <c r="AB1584" s="22">
        <v>0</v>
      </c>
      <c r="AC1584" s="22" t="s">
        <v>11</v>
      </c>
      <c r="AD1584" s="22" t="e">
        <v>#N/A</v>
      </c>
      <c r="AE1584" s="22" t="e">
        <v>#N/A</v>
      </c>
      <c r="AF1584" s="22" t="e">
        <v>#N/A</v>
      </c>
      <c r="AG1584" s="22" t="e">
        <v>#N/A</v>
      </c>
    </row>
    <row r="1585" spans="1:33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2" t="s">
        <v>7762</v>
      </c>
      <c r="R1585" s="22" t="s">
        <v>7762</v>
      </c>
      <c r="S1585" s="22">
        <v>0</v>
      </c>
      <c r="T1585" s="22">
        <v>0</v>
      </c>
      <c r="U1585" s="22" t="s">
        <v>11</v>
      </c>
      <c r="V1585" s="22" t="s">
        <v>11</v>
      </c>
      <c r="W1585" s="22" t="s">
        <v>11</v>
      </c>
      <c r="X1585" s="22" t="s">
        <v>11</v>
      </c>
      <c r="Y1585" s="22">
        <v>0</v>
      </c>
      <c r="Z1585" s="22">
        <v>0</v>
      </c>
      <c r="AA1585" s="22" t="s">
        <v>11</v>
      </c>
      <c r="AB1585" s="22">
        <v>0</v>
      </c>
      <c r="AC1585" s="22" t="s">
        <v>11</v>
      </c>
      <c r="AD1585" s="22" t="e">
        <v>#N/A</v>
      </c>
      <c r="AE1585" s="22" t="e">
        <v>#N/A</v>
      </c>
      <c r="AF1585" s="22" t="e">
        <v>#N/A</v>
      </c>
      <c r="AG1585" s="22" t="e">
        <v>#N/A</v>
      </c>
    </row>
    <row r="1586" spans="1:33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2" t="s">
        <v>7762</v>
      </c>
      <c r="R1586" s="22" t="s">
        <v>7762</v>
      </c>
      <c r="S1586" s="22">
        <v>0</v>
      </c>
      <c r="T1586" s="22">
        <v>0</v>
      </c>
      <c r="U1586" s="22" t="s">
        <v>11</v>
      </c>
      <c r="V1586" s="22" t="s">
        <v>11</v>
      </c>
      <c r="W1586" s="22" t="s">
        <v>11</v>
      </c>
      <c r="X1586" s="22" t="s">
        <v>11</v>
      </c>
      <c r="Y1586" s="22">
        <v>0</v>
      </c>
      <c r="Z1586" s="22">
        <v>0</v>
      </c>
      <c r="AA1586" s="22" t="s">
        <v>11</v>
      </c>
      <c r="AB1586" s="22">
        <v>0</v>
      </c>
      <c r="AC1586" s="22" t="s">
        <v>11</v>
      </c>
      <c r="AD1586" s="22" t="e">
        <v>#N/A</v>
      </c>
      <c r="AE1586" s="22" t="e">
        <v>#N/A</v>
      </c>
      <c r="AF1586" s="22" t="e">
        <v>#N/A</v>
      </c>
      <c r="AG1586" s="22" t="e">
        <v>#N/A</v>
      </c>
    </row>
    <row r="1587" spans="1:33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2" t="s">
        <v>7762</v>
      </c>
      <c r="R1587" s="22" t="s">
        <v>7762</v>
      </c>
      <c r="S1587" s="22">
        <v>0</v>
      </c>
      <c r="T1587" s="22">
        <v>0</v>
      </c>
      <c r="U1587" s="22" t="s">
        <v>11</v>
      </c>
      <c r="V1587" s="22" t="s">
        <v>11</v>
      </c>
      <c r="W1587" s="22" t="s">
        <v>11</v>
      </c>
      <c r="X1587" s="22" t="s">
        <v>11</v>
      </c>
      <c r="Y1587" s="22">
        <v>0</v>
      </c>
      <c r="Z1587" s="22">
        <v>0</v>
      </c>
      <c r="AA1587" s="22" t="s">
        <v>11</v>
      </c>
      <c r="AB1587" s="22">
        <v>0</v>
      </c>
      <c r="AC1587" s="22" t="s">
        <v>11</v>
      </c>
      <c r="AD1587" s="22" t="e">
        <v>#N/A</v>
      </c>
      <c r="AE1587" s="22" t="e">
        <v>#N/A</v>
      </c>
      <c r="AF1587" s="22" t="e">
        <v>#N/A</v>
      </c>
      <c r="AG1587" s="22" t="e">
        <v>#N/A</v>
      </c>
    </row>
    <row r="1588" spans="1:33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2" t="s">
        <v>7762</v>
      </c>
      <c r="R1588" s="22" t="s">
        <v>7762</v>
      </c>
      <c r="S1588" s="22">
        <v>0</v>
      </c>
      <c r="T1588" s="22">
        <v>0</v>
      </c>
      <c r="U1588" s="22" t="s">
        <v>11</v>
      </c>
      <c r="V1588" s="22" t="s">
        <v>11</v>
      </c>
      <c r="W1588" s="22" t="s">
        <v>11</v>
      </c>
      <c r="X1588" s="22" t="s">
        <v>11</v>
      </c>
      <c r="Y1588" s="22">
        <v>0</v>
      </c>
      <c r="Z1588" s="22">
        <v>0</v>
      </c>
      <c r="AA1588" s="22" t="s">
        <v>11</v>
      </c>
      <c r="AB1588" s="22">
        <v>0</v>
      </c>
      <c r="AC1588" s="22" t="s">
        <v>11</v>
      </c>
      <c r="AD1588" s="22" t="e">
        <v>#N/A</v>
      </c>
      <c r="AE1588" s="22" t="e">
        <v>#N/A</v>
      </c>
      <c r="AF1588" s="22" t="e">
        <v>#N/A</v>
      </c>
      <c r="AG1588" s="22" t="e">
        <v>#N/A</v>
      </c>
    </row>
    <row r="1589" spans="1:33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2" t="s">
        <v>7762</v>
      </c>
      <c r="R1589" s="22" t="s">
        <v>7762</v>
      </c>
      <c r="S1589" s="22">
        <v>0</v>
      </c>
      <c r="T1589" s="22">
        <v>0</v>
      </c>
      <c r="U1589" s="22" t="s">
        <v>11</v>
      </c>
      <c r="V1589" s="22" t="s">
        <v>11</v>
      </c>
      <c r="W1589" s="22" t="s">
        <v>11</v>
      </c>
      <c r="X1589" s="22" t="s">
        <v>11</v>
      </c>
      <c r="Y1589" s="22">
        <v>0</v>
      </c>
      <c r="Z1589" s="22">
        <v>0</v>
      </c>
      <c r="AA1589" s="22" t="s">
        <v>11</v>
      </c>
      <c r="AB1589" s="22">
        <v>0</v>
      </c>
      <c r="AC1589" s="22" t="s">
        <v>11</v>
      </c>
      <c r="AD1589" s="22" t="e">
        <v>#N/A</v>
      </c>
      <c r="AE1589" s="22" t="e">
        <v>#N/A</v>
      </c>
      <c r="AF1589" s="22" t="e">
        <v>#N/A</v>
      </c>
      <c r="AG1589" s="22" t="e">
        <v>#N/A</v>
      </c>
    </row>
    <row r="1590" spans="1:33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2" t="s">
        <v>7762</v>
      </c>
      <c r="R1590" s="22" t="s">
        <v>7762</v>
      </c>
      <c r="S1590" s="22">
        <v>0</v>
      </c>
      <c r="T1590" s="22">
        <v>0</v>
      </c>
      <c r="U1590" s="22" t="s">
        <v>11</v>
      </c>
      <c r="V1590" s="22" t="s">
        <v>11</v>
      </c>
      <c r="W1590" s="22" t="s">
        <v>11</v>
      </c>
      <c r="X1590" s="22" t="s">
        <v>11</v>
      </c>
      <c r="Y1590" s="22">
        <v>0</v>
      </c>
      <c r="Z1590" s="22">
        <v>0</v>
      </c>
      <c r="AA1590" s="22" t="s">
        <v>11</v>
      </c>
      <c r="AB1590" s="22">
        <v>0</v>
      </c>
      <c r="AC1590" s="22" t="s">
        <v>11</v>
      </c>
      <c r="AD1590" s="22" t="e">
        <v>#N/A</v>
      </c>
      <c r="AE1590" s="22" t="e">
        <v>#N/A</v>
      </c>
      <c r="AF1590" s="22" t="e">
        <v>#N/A</v>
      </c>
      <c r="AG1590" s="22" t="e">
        <v>#N/A</v>
      </c>
    </row>
    <row r="1591" spans="1:33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2" t="s">
        <v>7762</v>
      </c>
      <c r="R1591" s="22" t="s">
        <v>7762</v>
      </c>
      <c r="S1591" s="22">
        <v>0</v>
      </c>
      <c r="T1591" s="22">
        <v>0</v>
      </c>
      <c r="U1591" s="22" t="s">
        <v>11</v>
      </c>
      <c r="V1591" s="22" t="s">
        <v>11</v>
      </c>
      <c r="W1591" s="22" t="s">
        <v>11</v>
      </c>
      <c r="X1591" s="22" t="s">
        <v>11</v>
      </c>
      <c r="Y1591" s="22">
        <v>0</v>
      </c>
      <c r="Z1591" s="22">
        <v>0</v>
      </c>
      <c r="AA1591" s="22" t="s">
        <v>11</v>
      </c>
      <c r="AB1591" s="22">
        <v>0</v>
      </c>
      <c r="AC1591" s="22" t="s">
        <v>11</v>
      </c>
      <c r="AD1591" s="22" t="e">
        <v>#N/A</v>
      </c>
      <c r="AE1591" s="22" t="e">
        <v>#N/A</v>
      </c>
      <c r="AF1591" s="22" t="e">
        <v>#N/A</v>
      </c>
      <c r="AG1591" s="22" t="e">
        <v>#N/A</v>
      </c>
    </row>
    <row r="1592" spans="1:33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2" t="s">
        <v>7762</v>
      </c>
      <c r="R1592" s="22" t="s">
        <v>7762</v>
      </c>
      <c r="S1592" s="22">
        <v>0</v>
      </c>
      <c r="T1592" s="22">
        <v>0</v>
      </c>
      <c r="U1592" s="22" t="s">
        <v>11</v>
      </c>
      <c r="V1592" s="22" t="s">
        <v>11</v>
      </c>
      <c r="W1592" s="22" t="s">
        <v>11</v>
      </c>
      <c r="X1592" s="22" t="s">
        <v>11</v>
      </c>
      <c r="Y1592" s="22">
        <v>0</v>
      </c>
      <c r="Z1592" s="22">
        <v>0</v>
      </c>
      <c r="AA1592" s="22" t="s">
        <v>11</v>
      </c>
      <c r="AB1592" s="22">
        <v>0</v>
      </c>
      <c r="AC1592" s="22" t="s">
        <v>11</v>
      </c>
      <c r="AD1592" s="22" t="e">
        <v>#N/A</v>
      </c>
      <c r="AE1592" s="22" t="e">
        <v>#N/A</v>
      </c>
      <c r="AF1592" s="22" t="e">
        <v>#N/A</v>
      </c>
      <c r="AG1592" s="22" t="e">
        <v>#N/A</v>
      </c>
    </row>
    <row r="1593" spans="1:33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2" t="s">
        <v>7762</v>
      </c>
      <c r="R1593" s="22" t="s">
        <v>7762</v>
      </c>
      <c r="S1593" s="22">
        <v>0</v>
      </c>
      <c r="T1593" s="22">
        <v>0</v>
      </c>
      <c r="U1593" s="22" t="s">
        <v>11</v>
      </c>
      <c r="V1593" s="22" t="s">
        <v>11</v>
      </c>
      <c r="W1593" s="22" t="s">
        <v>11</v>
      </c>
      <c r="X1593" s="22" t="s">
        <v>11</v>
      </c>
      <c r="Y1593" s="22">
        <v>0</v>
      </c>
      <c r="Z1593" s="22">
        <v>0</v>
      </c>
      <c r="AA1593" s="22" t="s">
        <v>11</v>
      </c>
      <c r="AB1593" s="22">
        <v>0</v>
      </c>
      <c r="AC1593" s="22" t="s">
        <v>11</v>
      </c>
      <c r="AD1593" s="22" t="e">
        <v>#N/A</v>
      </c>
      <c r="AE1593" s="22" t="e">
        <v>#N/A</v>
      </c>
      <c r="AF1593" s="22" t="e">
        <v>#N/A</v>
      </c>
      <c r="AG1593" s="22" t="e">
        <v>#N/A</v>
      </c>
    </row>
    <row r="1594" spans="1:33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2" t="s">
        <v>7762</v>
      </c>
      <c r="R1594" s="22" t="s">
        <v>7762</v>
      </c>
      <c r="S1594" s="22">
        <v>0</v>
      </c>
      <c r="T1594" s="22">
        <v>0</v>
      </c>
      <c r="U1594" s="22" t="s">
        <v>11</v>
      </c>
      <c r="V1594" s="22" t="s">
        <v>11</v>
      </c>
      <c r="W1594" s="22" t="s">
        <v>11</v>
      </c>
      <c r="X1594" s="22" t="s">
        <v>11</v>
      </c>
      <c r="Y1594" s="22">
        <v>0</v>
      </c>
      <c r="Z1594" s="22">
        <v>0</v>
      </c>
      <c r="AA1594" s="22" t="s">
        <v>11</v>
      </c>
      <c r="AB1594" s="22">
        <v>0</v>
      </c>
      <c r="AC1594" s="22" t="s">
        <v>11</v>
      </c>
      <c r="AD1594" s="22" t="e">
        <v>#N/A</v>
      </c>
      <c r="AE1594" s="22" t="e">
        <v>#N/A</v>
      </c>
      <c r="AF1594" s="22" t="e">
        <v>#N/A</v>
      </c>
      <c r="AG1594" s="22" t="e">
        <v>#N/A</v>
      </c>
    </row>
    <row r="1595" spans="1:33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2" t="s">
        <v>7762</v>
      </c>
      <c r="R1595" s="22" t="s">
        <v>7762</v>
      </c>
      <c r="S1595" s="22">
        <v>0</v>
      </c>
      <c r="T1595" s="22">
        <v>0</v>
      </c>
      <c r="U1595" s="22" t="s">
        <v>11</v>
      </c>
      <c r="V1595" s="22" t="s">
        <v>11</v>
      </c>
      <c r="W1595" s="22" t="s">
        <v>11</v>
      </c>
      <c r="X1595" s="22" t="s">
        <v>11</v>
      </c>
      <c r="Y1595" s="22">
        <v>0</v>
      </c>
      <c r="Z1595" s="22">
        <v>0</v>
      </c>
      <c r="AA1595" s="22" t="s">
        <v>11</v>
      </c>
      <c r="AB1595" s="22">
        <v>0</v>
      </c>
      <c r="AC1595" s="22" t="s">
        <v>11</v>
      </c>
      <c r="AD1595" s="22" t="e">
        <v>#N/A</v>
      </c>
      <c r="AE1595" s="22" t="e">
        <v>#N/A</v>
      </c>
      <c r="AF1595" s="22" t="e">
        <v>#N/A</v>
      </c>
      <c r="AG1595" s="22" t="e">
        <v>#N/A</v>
      </c>
    </row>
    <row r="1596" spans="1:33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2" t="s">
        <v>7762</v>
      </c>
      <c r="R1596" s="22" t="s">
        <v>7762</v>
      </c>
      <c r="S1596" s="22">
        <v>0</v>
      </c>
      <c r="T1596" s="22">
        <v>0</v>
      </c>
      <c r="U1596" s="22" t="s">
        <v>11</v>
      </c>
      <c r="V1596" s="22" t="s">
        <v>11</v>
      </c>
      <c r="W1596" s="22" t="s">
        <v>11</v>
      </c>
      <c r="X1596" s="22" t="s">
        <v>11</v>
      </c>
      <c r="Y1596" s="22">
        <v>0</v>
      </c>
      <c r="Z1596" s="22">
        <v>0</v>
      </c>
      <c r="AA1596" s="22" t="s">
        <v>11</v>
      </c>
      <c r="AB1596" s="22">
        <v>0</v>
      </c>
      <c r="AC1596" s="22" t="s">
        <v>11</v>
      </c>
      <c r="AD1596" s="22" t="e">
        <v>#N/A</v>
      </c>
      <c r="AE1596" s="22" t="e">
        <v>#N/A</v>
      </c>
      <c r="AF1596" s="22" t="e">
        <v>#N/A</v>
      </c>
      <c r="AG1596" s="22" t="e">
        <v>#N/A</v>
      </c>
    </row>
    <row r="1597" spans="1:33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2" t="s">
        <v>7762</v>
      </c>
      <c r="R1597" s="22" t="s">
        <v>7762</v>
      </c>
      <c r="S1597" s="22">
        <v>0</v>
      </c>
      <c r="T1597" s="22">
        <v>0</v>
      </c>
      <c r="U1597" s="22" t="s">
        <v>11</v>
      </c>
      <c r="V1597" s="22" t="s">
        <v>11</v>
      </c>
      <c r="W1597" s="22" t="s">
        <v>11</v>
      </c>
      <c r="X1597" s="22" t="s">
        <v>11</v>
      </c>
      <c r="Y1597" s="22">
        <v>0</v>
      </c>
      <c r="Z1597" s="22">
        <v>0</v>
      </c>
      <c r="AA1597" s="22" t="s">
        <v>11</v>
      </c>
      <c r="AB1597" s="22">
        <v>0</v>
      </c>
      <c r="AC1597" s="22" t="s">
        <v>11</v>
      </c>
      <c r="AD1597" s="22" t="e">
        <v>#N/A</v>
      </c>
      <c r="AE1597" s="22" t="e">
        <v>#N/A</v>
      </c>
      <c r="AF1597" s="22" t="e">
        <v>#N/A</v>
      </c>
      <c r="AG1597" s="22" t="e">
        <v>#N/A</v>
      </c>
    </row>
    <row r="1598" spans="1:33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2" t="s">
        <v>7762</v>
      </c>
      <c r="R1598" s="22" t="s">
        <v>7762</v>
      </c>
      <c r="S1598" s="22">
        <v>0</v>
      </c>
      <c r="T1598" s="22">
        <v>0</v>
      </c>
      <c r="U1598" s="22" t="s">
        <v>11</v>
      </c>
      <c r="V1598" s="22" t="s">
        <v>11</v>
      </c>
      <c r="W1598" s="22" t="s">
        <v>11</v>
      </c>
      <c r="X1598" s="22" t="s">
        <v>11</v>
      </c>
      <c r="Y1598" s="22">
        <v>0</v>
      </c>
      <c r="Z1598" s="22">
        <v>0</v>
      </c>
      <c r="AA1598" s="22" t="s">
        <v>11</v>
      </c>
      <c r="AB1598" s="22">
        <v>0</v>
      </c>
      <c r="AC1598" s="22" t="s">
        <v>11</v>
      </c>
      <c r="AD1598" s="22" t="e">
        <v>#N/A</v>
      </c>
      <c r="AE1598" s="22" t="e">
        <v>#N/A</v>
      </c>
      <c r="AF1598" s="22" t="e">
        <v>#N/A</v>
      </c>
      <c r="AG1598" s="22" t="e">
        <v>#N/A</v>
      </c>
    </row>
    <row r="1599" spans="1:33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2" t="s">
        <v>7762</v>
      </c>
      <c r="R1599" s="22" t="s">
        <v>7762</v>
      </c>
      <c r="S1599" s="22">
        <v>0</v>
      </c>
      <c r="T1599" s="22">
        <v>0</v>
      </c>
      <c r="U1599" s="22" t="s">
        <v>11</v>
      </c>
      <c r="V1599" s="22" t="s">
        <v>11</v>
      </c>
      <c r="W1599" s="22" t="s">
        <v>11</v>
      </c>
      <c r="X1599" s="22" t="s">
        <v>11</v>
      </c>
      <c r="Y1599" s="22">
        <v>0</v>
      </c>
      <c r="Z1599" s="22">
        <v>0</v>
      </c>
      <c r="AA1599" s="22" t="s">
        <v>11</v>
      </c>
      <c r="AB1599" s="22">
        <v>0</v>
      </c>
      <c r="AC1599" s="22" t="s">
        <v>11</v>
      </c>
      <c r="AD1599" s="22" t="e">
        <v>#N/A</v>
      </c>
      <c r="AE1599" s="22" t="e">
        <v>#N/A</v>
      </c>
      <c r="AF1599" s="22" t="e">
        <v>#N/A</v>
      </c>
      <c r="AG1599" s="22" t="e">
        <v>#N/A</v>
      </c>
    </row>
    <row r="1600" spans="1:33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2" t="s">
        <v>7762</v>
      </c>
      <c r="R1600" s="22" t="s">
        <v>7762</v>
      </c>
      <c r="S1600" s="22">
        <v>0</v>
      </c>
      <c r="T1600" s="22">
        <v>0</v>
      </c>
      <c r="U1600" s="22" t="s">
        <v>11</v>
      </c>
      <c r="V1600" s="22" t="s">
        <v>11</v>
      </c>
      <c r="W1600" s="22" t="s">
        <v>11</v>
      </c>
      <c r="X1600" s="22" t="s">
        <v>11</v>
      </c>
      <c r="Y1600" s="22">
        <v>0</v>
      </c>
      <c r="Z1600" s="22">
        <v>0</v>
      </c>
      <c r="AA1600" s="22" t="s">
        <v>11</v>
      </c>
      <c r="AB1600" s="22">
        <v>0</v>
      </c>
      <c r="AC1600" s="22" t="s">
        <v>11</v>
      </c>
      <c r="AD1600" s="22" t="e">
        <v>#N/A</v>
      </c>
      <c r="AE1600" s="22" t="e">
        <v>#N/A</v>
      </c>
      <c r="AF1600" s="22" t="e">
        <v>#N/A</v>
      </c>
      <c r="AG1600" s="22" t="e">
        <v>#N/A</v>
      </c>
    </row>
    <row r="1601" spans="1:33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2" t="s">
        <v>7762</v>
      </c>
      <c r="R1601" s="22" t="s">
        <v>7762</v>
      </c>
      <c r="S1601" s="22">
        <v>0</v>
      </c>
      <c r="T1601" s="22">
        <v>0</v>
      </c>
      <c r="U1601" s="22" t="s">
        <v>11</v>
      </c>
      <c r="V1601" s="22" t="s">
        <v>11</v>
      </c>
      <c r="W1601" s="22" t="s">
        <v>11</v>
      </c>
      <c r="X1601" s="22" t="s">
        <v>11</v>
      </c>
      <c r="Y1601" s="22">
        <v>0</v>
      </c>
      <c r="Z1601" s="22">
        <v>0</v>
      </c>
      <c r="AA1601" s="22" t="s">
        <v>11</v>
      </c>
      <c r="AB1601" s="22">
        <v>0</v>
      </c>
      <c r="AC1601" s="22" t="s">
        <v>11</v>
      </c>
      <c r="AD1601" s="22" t="e">
        <v>#N/A</v>
      </c>
      <c r="AE1601" s="22" t="e">
        <v>#N/A</v>
      </c>
      <c r="AF1601" s="22" t="e">
        <v>#N/A</v>
      </c>
      <c r="AG1601" s="22" t="e">
        <v>#N/A</v>
      </c>
    </row>
    <row r="1602" spans="1:33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2" t="s">
        <v>7762</v>
      </c>
      <c r="R1602" s="22" t="s">
        <v>7762</v>
      </c>
      <c r="S1602" s="22">
        <v>0</v>
      </c>
      <c r="T1602" s="22">
        <v>0</v>
      </c>
      <c r="U1602" s="22" t="s">
        <v>11</v>
      </c>
      <c r="V1602" s="22" t="s">
        <v>11</v>
      </c>
      <c r="W1602" s="22" t="s">
        <v>11</v>
      </c>
      <c r="X1602" s="22" t="s">
        <v>11</v>
      </c>
      <c r="Y1602" s="22">
        <v>0</v>
      </c>
      <c r="Z1602" s="22">
        <v>0</v>
      </c>
      <c r="AA1602" s="22" t="s">
        <v>11</v>
      </c>
      <c r="AB1602" s="22">
        <v>0</v>
      </c>
      <c r="AC1602" s="22" t="s">
        <v>11</v>
      </c>
      <c r="AD1602" s="22" t="e">
        <v>#N/A</v>
      </c>
      <c r="AE1602" s="22" t="e">
        <v>#N/A</v>
      </c>
      <c r="AF1602" s="22" t="e">
        <v>#N/A</v>
      </c>
      <c r="AG1602" s="22" t="e">
        <v>#N/A</v>
      </c>
    </row>
    <row r="1603" spans="1:33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2" t="s">
        <v>7762</v>
      </c>
      <c r="R1603" s="22" t="s">
        <v>7762</v>
      </c>
      <c r="S1603" s="22">
        <v>0</v>
      </c>
      <c r="T1603" s="22">
        <v>0</v>
      </c>
      <c r="U1603" s="22" t="s">
        <v>11</v>
      </c>
      <c r="V1603" s="22" t="s">
        <v>11</v>
      </c>
      <c r="W1603" s="22" t="s">
        <v>11</v>
      </c>
      <c r="X1603" s="22" t="s">
        <v>11</v>
      </c>
      <c r="Y1603" s="22">
        <v>0</v>
      </c>
      <c r="Z1603" s="22">
        <v>0</v>
      </c>
      <c r="AA1603" s="22" t="s">
        <v>11</v>
      </c>
      <c r="AB1603" s="22">
        <v>0</v>
      </c>
      <c r="AC1603" s="22" t="s">
        <v>11</v>
      </c>
      <c r="AD1603" s="22" t="e">
        <v>#N/A</v>
      </c>
      <c r="AE1603" s="22" t="e">
        <v>#N/A</v>
      </c>
      <c r="AF1603" s="22" t="e">
        <v>#N/A</v>
      </c>
      <c r="AG1603" s="22" t="e">
        <v>#N/A</v>
      </c>
    </row>
    <row r="1604" spans="1:33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2" t="s">
        <v>7762</v>
      </c>
      <c r="R1604" s="22" t="s">
        <v>7762</v>
      </c>
      <c r="S1604" s="22">
        <v>0</v>
      </c>
      <c r="T1604" s="22">
        <v>0</v>
      </c>
      <c r="U1604" s="22" t="s">
        <v>11</v>
      </c>
      <c r="V1604" s="22" t="s">
        <v>11</v>
      </c>
      <c r="W1604" s="22" t="s">
        <v>11</v>
      </c>
      <c r="X1604" s="22" t="s">
        <v>11</v>
      </c>
      <c r="Y1604" s="22">
        <v>0</v>
      </c>
      <c r="Z1604" s="22">
        <v>0</v>
      </c>
      <c r="AA1604" s="22" t="s">
        <v>11</v>
      </c>
      <c r="AB1604" s="22">
        <v>0</v>
      </c>
      <c r="AC1604" s="22" t="s">
        <v>11</v>
      </c>
      <c r="AD1604" s="22" t="e">
        <v>#N/A</v>
      </c>
      <c r="AE1604" s="22" t="e">
        <v>#N/A</v>
      </c>
      <c r="AF1604" s="22" t="e">
        <v>#N/A</v>
      </c>
      <c r="AG1604" s="22" t="e">
        <v>#N/A</v>
      </c>
    </row>
    <row r="1605" spans="1:33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2" t="s">
        <v>7762</v>
      </c>
      <c r="R1605" s="22" t="s">
        <v>7762</v>
      </c>
      <c r="S1605" s="22">
        <v>0</v>
      </c>
      <c r="T1605" s="22">
        <v>0</v>
      </c>
      <c r="U1605" s="22" t="s">
        <v>11</v>
      </c>
      <c r="V1605" s="22" t="s">
        <v>11</v>
      </c>
      <c r="W1605" s="22" t="s">
        <v>11</v>
      </c>
      <c r="X1605" s="22" t="s">
        <v>11</v>
      </c>
      <c r="Y1605" s="22">
        <v>0</v>
      </c>
      <c r="Z1605" s="22">
        <v>0</v>
      </c>
      <c r="AA1605" s="22" t="s">
        <v>11</v>
      </c>
      <c r="AB1605" s="22">
        <v>0</v>
      </c>
      <c r="AC1605" s="22" t="s">
        <v>11</v>
      </c>
      <c r="AD1605" s="22" t="e">
        <v>#N/A</v>
      </c>
      <c r="AE1605" s="22" t="e">
        <v>#N/A</v>
      </c>
      <c r="AF1605" s="22" t="e">
        <v>#N/A</v>
      </c>
      <c r="AG1605" s="22" t="e">
        <v>#N/A</v>
      </c>
    </row>
    <row r="1606" spans="1:33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2" t="s">
        <v>7762</v>
      </c>
      <c r="R1606" s="22" t="s">
        <v>7762</v>
      </c>
      <c r="S1606" s="22">
        <v>0</v>
      </c>
      <c r="T1606" s="22">
        <v>0</v>
      </c>
      <c r="U1606" s="22" t="s">
        <v>11</v>
      </c>
      <c r="V1606" s="22" t="s">
        <v>11</v>
      </c>
      <c r="W1606" s="22" t="s">
        <v>11</v>
      </c>
      <c r="X1606" s="22" t="s">
        <v>11</v>
      </c>
      <c r="Y1606" s="22">
        <v>0</v>
      </c>
      <c r="Z1606" s="22">
        <v>0</v>
      </c>
      <c r="AA1606" s="22" t="s">
        <v>11</v>
      </c>
      <c r="AB1606" s="22">
        <v>0</v>
      </c>
      <c r="AC1606" s="22" t="s">
        <v>11</v>
      </c>
      <c r="AD1606" s="22" t="e">
        <v>#N/A</v>
      </c>
      <c r="AE1606" s="22" t="e">
        <v>#N/A</v>
      </c>
      <c r="AF1606" s="22" t="e">
        <v>#N/A</v>
      </c>
      <c r="AG1606" s="22" t="e">
        <v>#N/A</v>
      </c>
    </row>
    <row r="1607" spans="1:33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2" t="s">
        <v>7762</v>
      </c>
      <c r="R1607" s="22" t="s">
        <v>7762</v>
      </c>
      <c r="S1607" s="22">
        <v>0</v>
      </c>
      <c r="T1607" s="22">
        <v>0</v>
      </c>
      <c r="U1607" s="22" t="s">
        <v>11</v>
      </c>
      <c r="V1607" s="22" t="s">
        <v>11</v>
      </c>
      <c r="W1607" s="22" t="s">
        <v>11</v>
      </c>
      <c r="X1607" s="22" t="s">
        <v>11</v>
      </c>
      <c r="Y1607" s="22">
        <v>0</v>
      </c>
      <c r="Z1607" s="22">
        <v>0</v>
      </c>
      <c r="AA1607" s="22" t="s">
        <v>11</v>
      </c>
      <c r="AB1607" s="22">
        <v>0</v>
      </c>
      <c r="AC1607" s="22" t="s">
        <v>11</v>
      </c>
      <c r="AD1607" s="22" t="e">
        <v>#N/A</v>
      </c>
      <c r="AE1607" s="22" t="e">
        <v>#N/A</v>
      </c>
      <c r="AF1607" s="22" t="e">
        <v>#N/A</v>
      </c>
      <c r="AG1607" s="22" t="e">
        <v>#N/A</v>
      </c>
    </row>
    <row r="1608" spans="1:33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2" t="s">
        <v>7762</v>
      </c>
      <c r="R1608" s="22" t="s">
        <v>7762</v>
      </c>
      <c r="S1608" s="22">
        <v>0</v>
      </c>
      <c r="T1608" s="22">
        <v>0</v>
      </c>
      <c r="U1608" s="22" t="s">
        <v>11</v>
      </c>
      <c r="V1608" s="22" t="s">
        <v>11</v>
      </c>
      <c r="W1608" s="22" t="s">
        <v>11</v>
      </c>
      <c r="X1608" s="22" t="s">
        <v>11</v>
      </c>
      <c r="Y1608" s="22">
        <v>0</v>
      </c>
      <c r="Z1608" s="22">
        <v>0</v>
      </c>
      <c r="AA1608" s="22" t="s">
        <v>11</v>
      </c>
      <c r="AB1608" s="22">
        <v>0</v>
      </c>
      <c r="AC1608" s="22" t="s">
        <v>11</v>
      </c>
      <c r="AD1608" s="22" t="e">
        <v>#N/A</v>
      </c>
      <c r="AE1608" s="22" t="e">
        <v>#N/A</v>
      </c>
      <c r="AF1608" s="22" t="e">
        <v>#N/A</v>
      </c>
      <c r="AG1608" s="22" t="e">
        <v>#N/A</v>
      </c>
    </row>
    <row r="1609" spans="1:33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2" t="s">
        <v>7762</v>
      </c>
      <c r="R1609" s="22" t="s">
        <v>7762</v>
      </c>
      <c r="S1609" s="22">
        <v>0</v>
      </c>
      <c r="T1609" s="22">
        <v>0</v>
      </c>
      <c r="U1609" s="22" t="s">
        <v>11</v>
      </c>
      <c r="V1609" s="22" t="s">
        <v>11</v>
      </c>
      <c r="W1609" s="22" t="s">
        <v>11</v>
      </c>
      <c r="X1609" s="22" t="s">
        <v>11</v>
      </c>
      <c r="Y1609" s="22">
        <v>0</v>
      </c>
      <c r="Z1609" s="22">
        <v>0</v>
      </c>
      <c r="AA1609" s="22" t="s">
        <v>11</v>
      </c>
      <c r="AB1609" s="22">
        <v>0</v>
      </c>
      <c r="AC1609" s="22" t="s">
        <v>11</v>
      </c>
      <c r="AD1609" s="22" t="e">
        <v>#N/A</v>
      </c>
      <c r="AE1609" s="22" t="e">
        <v>#N/A</v>
      </c>
      <c r="AF1609" s="22" t="e">
        <v>#N/A</v>
      </c>
      <c r="AG1609" s="22" t="e">
        <v>#N/A</v>
      </c>
    </row>
    <row r="1610" spans="1:33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2" t="s">
        <v>7762</v>
      </c>
      <c r="R1610" s="22" t="s">
        <v>7762</v>
      </c>
      <c r="S1610" s="22">
        <v>0</v>
      </c>
      <c r="T1610" s="22">
        <v>0</v>
      </c>
      <c r="U1610" s="22" t="s">
        <v>11</v>
      </c>
      <c r="V1610" s="22" t="s">
        <v>11</v>
      </c>
      <c r="W1610" s="22" t="s">
        <v>11</v>
      </c>
      <c r="X1610" s="22" t="s">
        <v>11</v>
      </c>
      <c r="Y1610" s="22">
        <v>0</v>
      </c>
      <c r="Z1610" s="22">
        <v>0</v>
      </c>
      <c r="AA1610" s="22" t="s">
        <v>11</v>
      </c>
      <c r="AB1610" s="22">
        <v>0</v>
      </c>
      <c r="AC1610" s="22" t="s">
        <v>11</v>
      </c>
      <c r="AD1610" s="22" t="e">
        <v>#N/A</v>
      </c>
      <c r="AE1610" s="22" t="e">
        <v>#N/A</v>
      </c>
      <c r="AF1610" s="22" t="e">
        <v>#N/A</v>
      </c>
      <c r="AG1610" s="22" t="e">
        <v>#N/A</v>
      </c>
    </row>
    <row r="1611" spans="1:33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2" t="s">
        <v>7762</v>
      </c>
      <c r="R1611" s="22" t="s">
        <v>7762</v>
      </c>
      <c r="S1611" s="22">
        <v>0</v>
      </c>
      <c r="T1611" s="22">
        <v>0</v>
      </c>
      <c r="U1611" s="22" t="s">
        <v>11</v>
      </c>
      <c r="V1611" s="22" t="s">
        <v>11</v>
      </c>
      <c r="W1611" s="22" t="s">
        <v>11</v>
      </c>
      <c r="X1611" s="22" t="s">
        <v>11</v>
      </c>
      <c r="Y1611" s="22">
        <v>0</v>
      </c>
      <c r="Z1611" s="22">
        <v>0</v>
      </c>
      <c r="AA1611" s="22" t="s">
        <v>11</v>
      </c>
      <c r="AB1611" s="22">
        <v>0</v>
      </c>
      <c r="AC1611" s="22" t="s">
        <v>11</v>
      </c>
      <c r="AD1611" s="22" t="e">
        <v>#N/A</v>
      </c>
      <c r="AE1611" s="22" t="e">
        <v>#N/A</v>
      </c>
      <c r="AF1611" s="22" t="e">
        <v>#N/A</v>
      </c>
      <c r="AG1611" s="22" t="e">
        <v>#N/A</v>
      </c>
    </row>
    <row r="1612" spans="1:33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2" t="s">
        <v>7762</v>
      </c>
      <c r="R1612" s="22" t="s">
        <v>7762</v>
      </c>
      <c r="S1612" s="22">
        <v>0</v>
      </c>
      <c r="T1612" s="22">
        <v>0</v>
      </c>
      <c r="U1612" s="22" t="s">
        <v>11</v>
      </c>
      <c r="V1612" s="22" t="s">
        <v>11</v>
      </c>
      <c r="W1612" s="22" t="s">
        <v>11</v>
      </c>
      <c r="X1612" s="22" t="s">
        <v>11</v>
      </c>
      <c r="Y1612" s="22">
        <v>0</v>
      </c>
      <c r="Z1612" s="22">
        <v>0</v>
      </c>
      <c r="AA1612" s="22" t="s">
        <v>11</v>
      </c>
      <c r="AB1612" s="22">
        <v>0</v>
      </c>
      <c r="AC1612" s="22" t="s">
        <v>11</v>
      </c>
      <c r="AD1612" s="22" t="e">
        <v>#N/A</v>
      </c>
      <c r="AE1612" s="22" t="e">
        <v>#N/A</v>
      </c>
      <c r="AF1612" s="22" t="e">
        <v>#N/A</v>
      </c>
      <c r="AG1612" s="22" t="e">
        <v>#N/A</v>
      </c>
    </row>
    <row r="1613" spans="1:33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2" t="s">
        <v>7762</v>
      </c>
      <c r="R1613" s="22" t="s">
        <v>7762</v>
      </c>
      <c r="S1613" s="22">
        <v>0</v>
      </c>
      <c r="T1613" s="22">
        <v>0</v>
      </c>
      <c r="U1613" s="22" t="s">
        <v>11</v>
      </c>
      <c r="V1613" s="22" t="s">
        <v>11</v>
      </c>
      <c r="W1613" s="22" t="s">
        <v>11</v>
      </c>
      <c r="X1613" s="22" t="s">
        <v>11</v>
      </c>
      <c r="Y1613" s="22">
        <v>0</v>
      </c>
      <c r="Z1613" s="22">
        <v>0</v>
      </c>
      <c r="AA1613" s="22" t="s">
        <v>11</v>
      </c>
      <c r="AB1613" s="22">
        <v>0</v>
      </c>
      <c r="AC1613" s="22" t="s">
        <v>11</v>
      </c>
      <c r="AD1613" s="22" t="e">
        <v>#N/A</v>
      </c>
      <c r="AE1613" s="22" t="e">
        <v>#N/A</v>
      </c>
      <c r="AF1613" s="22" t="e">
        <v>#N/A</v>
      </c>
      <c r="AG1613" s="22" t="e">
        <v>#N/A</v>
      </c>
    </row>
    <row r="1614" spans="1:33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2" t="s">
        <v>7762</v>
      </c>
      <c r="R1614" s="22" t="s">
        <v>7762</v>
      </c>
      <c r="S1614" s="22">
        <v>0</v>
      </c>
      <c r="T1614" s="22">
        <v>0</v>
      </c>
      <c r="U1614" s="22" t="s">
        <v>11</v>
      </c>
      <c r="V1614" s="22" t="s">
        <v>11</v>
      </c>
      <c r="W1614" s="22" t="s">
        <v>11</v>
      </c>
      <c r="X1614" s="22" t="s">
        <v>11</v>
      </c>
      <c r="Y1614" s="22">
        <v>0</v>
      </c>
      <c r="Z1614" s="22">
        <v>0</v>
      </c>
      <c r="AA1614" s="22" t="s">
        <v>11</v>
      </c>
      <c r="AB1614" s="22">
        <v>0</v>
      </c>
      <c r="AC1614" s="22" t="s">
        <v>11</v>
      </c>
      <c r="AD1614" s="22" t="e">
        <v>#N/A</v>
      </c>
      <c r="AE1614" s="22" t="e">
        <v>#N/A</v>
      </c>
      <c r="AF1614" s="22" t="e">
        <v>#N/A</v>
      </c>
      <c r="AG1614" s="22" t="e">
        <v>#N/A</v>
      </c>
    </row>
    <row r="1615" spans="1:33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2" t="s">
        <v>7762</v>
      </c>
      <c r="R1615" s="22" t="s">
        <v>7762</v>
      </c>
      <c r="S1615" s="22">
        <v>0</v>
      </c>
      <c r="T1615" s="22">
        <v>0</v>
      </c>
      <c r="U1615" s="22" t="s">
        <v>11</v>
      </c>
      <c r="V1615" s="22" t="s">
        <v>11</v>
      </c>
      <c r="W1615" s="22" t="s">
        <v>11</v>
      </c>
      <c r="X1615" s="22" t="s">
        <v>11</v>
      </c>
      <c r="Y1615" s="22">
        <v>0</v>
      </c>
      <c r="Z1615" s="22">
        <v>0</v>
      </c>
      <c r="AA1615" s="22" t="s">
        <v>11</v>
      </c>
      <c r="AB1615" s="22">
        <v>0</v>
      </c>
      <c r="AC1615" s="22" t="s">
        <v>11</v>
      </c>
      <c r="AD1615" s="22" t="e">
        <v>#N/A</v>
      </c>
      <c r="AE1615" s="22" t="e">
        <v>#N/A</v>
      </c>
      <c r="AF1615" s="22" t="e">
        <v>#N/A</v>
      </c>
      <c r="AG1615" s="22" t="e">
        <v>#N/A</v>
      </c>
    </row>
    <row r="1616" spans="1:33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2" t="s">
        <v>7762</v>
      </c>
      <c r="R1616" s="22" t="s">
        <v>7762</v>
      </c>
      <c r="S1616" s="22">
        <v>0</v>
      </c>
      <c r="T1616" s="22">
        <v>0</v>
      </c>
      <c r="U1616" s="22" t="s">
        <v>11</v>
      </c>
      <c r="V1616" s="22" t="s">
        <v>11</v>
      </c>
      <c r="W1616" s="22" t="s">
        <v>11</v>
      </c>
      <c r="X1616" s="22" t="s">
        <v>11</v>
      </c>
      <c r="Y1616" s="22">
        <v>0</v>
      </c>
      <c r="Z1616" s="22">
        <v>0</v>
      </c>
      <c r="AA1616" s="22" t="s">
        <v>11</v>
      </c>
      <c r="AB1616" s="22">
        <v>0</v>
      </c>
      <c r="AC1616" s="22" t="s">
        <v>11</v>
      </c>
      <c r="AD1616" s="22" t="e">
        <v>#N/A</v>
      </c>
      <c r="AE1616" s="22" t="e">
        <v>#N/A</v>
      </c>
      <c r="AF1616" s="22" t="e">
        <v>#N/A</v>
      </c>
      <c r="AG1616" s="22" t="e">
        <v>#N/A</v>
      </c>
    </row>
    <row r="1617" spans="1:33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2" t="s">
        <v>7762</v>
      </c>
      <c r="R1617" s="22" t="s">
        <v>7762</v>
      </c>
      <c r="S1617" s="22">
        <v>0</v>
      </c>
      <c r="T1617" s="22">
        <v>0</v>
      </c>
      <c r="U1617" s="22" t="s">
        <v>11</v>
      </c>
      <c r="V1617" s="22" t="s">
        <v>11</v>
      </c>
      <c r="W1617" s="22" t="s">
        <v>11</v>
      </c>
      <c r="X1617" s="22" t="s">
        <v>11</v>
      </c>
      <c r="Y1617" s="22">
        <v>0</v>
      </c>
      <c r="Z1617" s="22">
        <v>0</v>
      </c>
      <c r="AA1617" s="22" t="s">
        <v>11</v>
      </c>
      <c r="AB1617" s="22">
        <v>0</v>
      </c>
      <c r="AC1617" s="22" t="s">
        <v>11</v>
      </c>
      <c r="AD1617" s="22" t="e">
        <v>#N/A</v>
      </c>
      <c r="AE1617" s="22" t="e">
        <v>#N/A</v>
      </c>
      <c r="AF1617" s="22" t="e">
        <v>#N/A</v>
      </c>
      <c r="AG1617" s="22" t="e">
        <v>#N/A</v>
      </c>
    </row>
    <row r="1618" spans="1:33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2" t="s">
        <v>7762</v>
      </c>
      <c r="R1618" s="22" t="s">
        <v>7762</v>
      </c>
      <c r="S1618" s="22">
        <v>0</v>
      </c>
      <c r="T1618" s="22">
        <v>0</v>
      </c>
      <c r="U1618" s="22" t="s">
        <v>11</v>
      </c>
      <c r="V1618" s="22" t="s">
        <v>11</v>
      </c>
      <c r="W1618" s="22" t="s">
        <v>11</v>
      </c>
      <c r="X1618" s="22" t="s">
        <v>11</v>
      </c>
      <c r="Y1618" s="22">
        <v>0</v>
      </c>
      <c r="Z1618" s="22">
        <v>0</v>
      </c>
      <c r="AA1618" s="22" t="s">
        <v>11</v>
      </c>
      <c r="AB1618" s="22">
        <v>0</v>
      </c>
      <c r="AC1618" s="22" t="s">
        <v>11</v>
      </c>
      <c r="AD1618" s="22" t="e">
        <v>#N/A</v>
      </c>
      <c r="AE1618" s="22" t="e">
        <v>#N/A</v>
      </c>
      <c r="AF1618" s="22" t="e">
        <v>#N/A</v>
      </c>
      <c r="AG1618" s="22" t="e">
        <v>#N/A</v>
      </c>
    </row>
    <row r="1619" spans="1:33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2" t="s">
        <v>7762</v>
      </c>
      <c r="R1619" s="22" t="s">
        <v>7762</v>
      </c>
      <c r="S1619" s="22">
        <v>0</v>
      </c>
      <c r="T1619" s="22">
        <v>0</v>
      </c>
      <c r="U1619" s="22" t="s">
        <v>11</v>
      </c>
      <c r="V1619" s="22" t="s">
        <v>11</v>
      </c>
      <c r="W1619" s="22" t="s">
        <v>11</v>
      </c>
      <c r="X1619" s="22" t="s">
        <v>11</v>
      </c>
      <c r="Y1619" s="22">
        <v>0</v>
      </c>
      <c r="Z1619" s="22">
        <v>0</v>
      </c>
      <c r="AA1619" s="22" t="s">
        <v>11</v>
      </c>
      <c r="AB1619" s="22">
        <v>0</v>
      </c>
      <c r="AC1619" s="22" t="s">
        <v>11</v>
      </c>
      <c r="AD1619" s="22" t="e">
        <v>#N/A</v>
      </c>
      <c r="AE1619" s="22" t="e">
        <v>#N/A</v>
      </c>
      <c r="AF1619" s="22" t="e">
        <v>#N/A</v>
      </c>
      <c r="AG1619" s="22" t="e">
        <v>#N/A</v>
      </c>
    </row>
    <row r="1620" spans="1:33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2" t="s">
        <v>7762</v>
      </c>
      <c r="R1620" s="22" t="s">
        <v>7762</v>
      </c>
      <c r="S1620" s="22">
        <v>0</v>
      </c>
      <c r="T1620" s="22">
        <v>0</v>
      </c>
      <c r="U1620" s="22" t="s">
        <v>11</v>
      </c>
      <c r="V1620" s="22" t="s">
        <v>11</v>
      </c>
      <c r="W1620" s="22" t="s">
        <v>11</v>
      </c>
      <c r="X1620" s="22" t="s">
        <v>11</v>
      </c>
      <c r="Y1620" s="22">
        <v>0</v>
      </c>
      <c r="Z1620" s="22">
        <v>0</v>
      </c>
      <c r="AA1620" s="22" t="s">
        <v>11</v>
      </c>
      <c r="AB1620" s="22">
        <v>0</v>
      </c>
      <c r="AC1620" s="22" t="s">
        <v>11</v>
      </c>
      <c r="AD1620" s="22" t="e">
        <v>#N/A</v>
      </c>
      <c r="AE1620" s="22" t="e">
        <v>#N/A</v>
      </c>
      <c r="AF1620" s="22" t="e">
        <v>#N/A</v>
      </c>
      <c r="AG1620" s="22" t="e">
        <v>#N/A</v>
      </c>
    </row>
    <row r="1621" spans="1:33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2" t="s">
        <v>7762</v>
      </c>
      <c r="R1621" s="22" t="s">
        <v>7762</v>
      </c>
      <c r="S1621" s="22">
        <v>0</v>
      </c>
      <c r="T1621" s="22">
        <v>0</v>
      </c>
      <c r="U1621" s="22" t="s">
        <v>11</v>
      </c>
      <c r="V1621" s="22" t="s">
        <v>11</v>
      </c>
      <c r="W1621" s="22" t="s">
        <v>11</v>
      </c>
      <c r="X1621" s="22" t="s">
        <v>11</v>
      </c>
      <c r="Y1621" s="22">
        <v>0</v>
      </c>
      <c r="Z1621" s="22">
        <v>0</v>
      </c>
      <c r="AA1621" s="22" t="s">
        <v>11</v>
      </c>
      <c r="AB1621" s="22">
        <v>0</v>
      </c>
      <c r="AC1621" s="22" t="s">
        <v>11</v>
      </c>
      <c r="AD1621" s="22" t="e">
        <v>#N/A</v>
      </c>
      <c r="AE1621" s="22" t="e">
        <v>#N/A</v>
      </c>
      <c r="AF1621" s="22" t="e">
        <v>#N/A</v>
      </c>
      <c r="AG1621" s="22" t="e">
        <v>#N/A</v>
      </c>
    </row>
    <row r="1622" spans="1:33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2" t="s">
        <v>7762</v>
      </c>
      <c r="R1622" s="22" t="s">
        <v>7762</v>
      </c>
      <c r="S1622" s="22">
        <v>0</v>
      </c>
      <c r="T1622" s="22">
        <v>0</v>
      </c>
      <c r="U1622" s="22" t="s">
        <v>11</v>
      </c>
      <c r="V1622" s="22" t="s">
        <v>11</v>
      </c>
      <c r="W1622" s="22" t="s">
        <v>11</v>
      </c>
      <c r="X1622" s="22" t="s">
        <v>11</v>
      </c>
      <c r="Y1622" s="22">
        <v>0</v>
      </c>
      <c r="Z1622" s="22">
        <v>0</v>
      </c>
      <c r="AA1622" s="22" t="s">
        <v>11</v>
      </c>
      <c r="AB1622" s="22">
        <v>0</v>
      </c>
      <c r="AC1622" s="22" t="s">
        <v>11</v>
      </c>
      <c r="AD1622" s="22" t="e">
        <v>#N/A</v>
      </c>
      <c r="AE1622" s="22" t="e">
        <v>#N/A</v>
      </c>
      <c r="AF1622" s="22" t="e">
        <v>#N/A</v>
      </c>
      <c r="AG1622" s="22" t="e">
        <v>#N/A</v>
      </c>
    </row>
    <row r="1623" spans="1:33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2" t="s">
        <v>7762</v>
      </c>
      <c r="R1623" s="22" t="s">
        <v>7762</v>
      </c>
      <c r="S1623" s="22">
        <v>0</v>
      </c>
      <c r="T1623" s="22">
        <v>0</v>
      </c>
      <c r="U1623" s="22" t="s">
        <v>11</v>
      </c>
      <c r="V1623" s="22" t="s">
        <v>11</v>
      </c>
      <c r="W1623" s="22" t="s">
        <v>11</v>
      </c>
      <c r="X1623" s="22" t="s">
        <v>11</v>
      </c>
      <c r="Y1623" s="22">
        <v>0</v>
      </c>
      <c r="Z1623" s="22">
        <v>0</v>
      </c>
      <c r="AA1623" s="22" t="s">
        <v>11</v>
      </c>
      <c r="AB1623" s="22">
        <v>0</v>
      </c>
      <c r="AC1623" s="22" t="s">
        <v>11</v>
      </c>
      <c r="AD1623" s="22" t="e">
        <v>#N/A</v>
      </c>
      <c r="AE1623" s="22" t="e">
        <v>#N/A</v>
      </c>
      <c r="AF1623" s="22" t="e">
        <v>#N/A</v>
      </c>
      <c r="AG1623" s="22" t="e">
        <v>#N/A</v>
      </c>
    </row>
    <row r="1624" spans="1:33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2" t="s">
        <v>7762</v>
      </c>
      <c r="R1624" s="22" t="s">
        <v>7762</v>
      </c>
      <c r="S1624" s="22">
        <v>0</v>
      </c>
      <c r="T1624" s="22">
        <v>0</v>
      </c>
      <c r="U1624" s="22" t="s">
        <v>11</v>
      </c>
      <c r="V1624" s="22" t="s">
        <v>11</v>
      </c>
      <c r="W1624" s="22" t="s">
        <v>11</v>
      </c>
      <c r="X1624" s="22" t="s">
        <v>11</v>
      </c>
      <c r="Y1624" s="22">
        <v>0</v>
      </c>
      <c r="Z1624" s="22">
        <v>0</v>
      </c>
      <c r="AA1624" s="22" t="s">
        <v>11</v>
      </c>
      <c r="AB1624" s="22">
        <v>0</v>
      </c>
      <c r="AC1624" s="22" t="s">
        <v>11</v>
      </c>
      <c r="AD1624" s="22" t="e">
        <v>#N/A</v>
      </c>
      <c r="AE1624" s="22" t="e">
        <v>#N/A</v>
      </c>
      <c r="AF1624" s="22" t="e">
        <v>#N/A</v>
      </c>
      <c r="AG1624" s="22" t="e">
        <v>#N/A</v>
      </c>
    </row>
    <row r="1625" spans="1:33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2" t="s">
        <v>7762</v>
      </c>
      <c r="R1625" s="22" t="s">
        <v>7762</v>
      </c>
      <c r="S1625" s="22">
        <v>0</v>
      </c>
      <c r="T1625" s="22">
        <v>0</v>
      </c>
      <c r="U1625" s="22" t="s">
        <v>11</v>
      </c>
      <c r="V1625" s="22" t="s">
        <v>11</v>
      </c>
      <c r="W1625" s="22" t="s">
        <v>11</v>
      </c>
      <c r="X1625" s="22" t="s">
        <v>11</v>
      </c>
      <c r="Y1625" s="22">
        <v>0</v>
      </c>
      <c r="Z1625" s="22">
        <v>0</v>
      </c>
      <c r="AA1625" s="22" t="s">
        <v>11</v>
      </c>
      <c r="AB1625" s="22">
        <v>0</v>
      </c>
      <c r="AC1625" s="22" t="s">
        <v>11</v>
      </c>
      <c r="AD1625" s="22" t="e">
        <v>#N/A</v>
      </c>
      <c r="AE1625" s="22" t="e">
        <v>#N/A</v>
      </c>
      <c r="AF1625" s="22" t="e">
        <v>#N/A</v>
      </c>
      <c r="AG1625" s="22" t="e">
        <v>#N/A</v>
      </c>
    </row>
    <row r="1626" spans="1:33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2" t="s">
        <v>7762</v>
      </c>
      <c r="R1626" s="22" t="s">
        <v>7762</v>
      </c>
      <c r="S1626" s="22">
        <v>0</v>
      </c>
      <c r="T1626" s="22">
        <v>0</v>
      </c>
      <c r="U1626" s="22" t="s">
        <v>11</v>
      </c>
      <c r="V1626" s="22" t="s">
        <v>11</v>
      </c>
      <c r="W1626" s="22" t="s">
        <v>11</v>
      </c>
      <c r="X1626" s="22" t="s">
        <v>11</v>
      </c>
      <c r="Y1626" s="22">
        <v>0</v>
      </c>
      <c r="Z1626" s="22">
        <v>0</v>
      </c>
      <c r="AA1626" s="22" t="s">
        <v>11</v>
      </c>
      <c r="AB1626" s="22">
        <v>0</v>
      </c>
      <c r="AC1626" s="22" t="s">
        <v>11</v>
      </c>
      <c r="AD1626" s="22" t="e">
        <v>#N/A</v>
      </c>
      <c r="AE1626" s="22" t="e">
        <v>#N/A</v>
      </c>
      <c r="AF1626" s="22" t="e">
        <v>#N/A</v>
      </c>
      <c r="AG1626" s="22" t="e">
        <v>#N/A</v>
      </c>
    </row>
    <row r="1627" spans="1:33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2" t="s">
        <v>7762</v>
      </c>
      <c r="R1627" s="22" t="s">
        <v>7762</v>
      </c>
      <c r="S1627" s="22">
        <v>0</v>
      </c>
      <c r="T1627" s="22">
        <v>0</v>
      </c>
      <c r="U1627" s="22" t="s">
        <v>11</v>
      </c>
      <c r="V1627" s="22" t="s">
        <v>11</v>
      </c>
      <c r="W1627" s="22" t="s">
        <v>11</v>
      </c>
      <c r="X1627" s="22" t="s">
        <v>11</v>
      </c>
      <c r="Y1627" s="22">
        <v>0</v>
      </c>
      <c r="Z1627" s="22">
        <v>0</v>
      </c>
      <c r="AA1627" s="22" t="s">
        <v>11</v>
      </c>
      <c r="AB1627" s="22">
        <v>0</v>
      </c>
      <c r="AC1627" s="22" t="s">
        <v>11</v>
      </c>
      <c r="AD1627" s="22" t="e">
        <v>#N/A</v>
      </c>
      <c r="AE1627" s="22" t="e">
        <v>#N/A</v>
      </c>
      <c r="AF1627" s="22" t="e">
        <v>#N/A</v>
      </c>
      <c r="AG1627" s="22" t="e">
        <v>#N/A</v>
      </c>
    </row>
    <row r="1628" spans="1:33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2" t="s">
        <v>7762</v>
      </c>
      <c r="R1628" s="22" t="s">
        <v>7762</v>
      </c>
      <c r="S1628" s="22">
        <v>0</v>
      </c>
      <c r="T1628" s="22">
        <v>0</v>
      </c>
      <c r="U1628" s="22" t="s">
        <v>11</v>
      </c>
      <c r="V1628" s="22" t="s">
        <v>11</v>
      </c>
      <c r="W1628" s="22" t="s">
        <v>11</v>
      </c>
      <c r="X1628" s="22" t="s">
        <v>11</v>
      </c>
      <c r="Y1628" s="22">
        <v>0</v>
      </c>
      <c r="Z1628" s="22">
        <v>0</v>
      </c>
      <c r="AA1628" s="22" t="s">
        <v>11</v>
      </c>
      <c r="AB1628" s="22">
        <v>0</v>
      </c>
      <c r="AC1628" s="22" t="s">
        <v>11</v>
      </c>
      <c r="AD1628" s="22" t="e">
        <v>#N/A</v>
      </c>
      <c r="AE1628" s="22" t="e">
        <v>#N/A</v>
      </c>
      <c r="AF1628" s="22" t="e">
        <v>#N/A</v>
      </c>
      <c r="AG1628" s="22" t="e">
        <v>#N/A</v>
      </c>
    </row>
    <row r="1629" spans="1:33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2" t="s">
        <v>7762</v>
      </c>
      <c r="R1629" s="22" t="s">
        <v>7762</v>
      </c>
      <c r="S1629" s="22">
        <v>0</v>
      </c>
      <c r="T1629" s="22">
        <v>0</v>
      </c>
      <c r="U1629" s="22" t="s">
        <v>11</v>
      </c>
      <c r="V1629" s="22" t="s">
        <v>11</v>
      </c>
      <c r="W1629" s="22" t="s">
        <v>11</v>
      </c>
      <c r="X1629" s="22" t="s">
        <v>11</v>
      </c>
      <c r="Y1629" s="22">
        <v>0</v>
      </c>
      <c r="Z1629" s="22">
        <v>0</v>
      </c>
      <c r="AA1629" s="22" t="s">
        <v>11</v>
      </c>
      <c r="AB1629" s="22">
        <v>0</v>
      </c>
      <c r="AC1629" s="22" t="s">
        <v>11</v>
      </c>
      <c r="AD1629" s="22" t="e">
        <v>#N/A</v>
      </c>
      <c r="AE1629" s="22" t="e">
        <v>#N/A</v>
      </c>
      <c r="AF1629" s="22" t="e">
        <v>#N/A</v>
      </c>
      <c r="AG1629" s="22" t="e">
        <v>#N/A</v>
      </c>
    </row>
    <row r="1630" spans="1:33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2" t="s">
        <v>7762</v>
      </c>
      <c r="R1630" s="22" t="s">
        <v>7762</v>
      </c>
      <c r="S1630" s="22">
        <v>0</v>
      </c>
      <c r="T1630" s="22">
        <v>0</v>
      </c>
      <c r="U1630" s="22" t="s">
        <v>11</v>
      </c>
      <c r="V1630" s="22" t="s">
        <v>11</v>
      </c>
      <c r="W1630" s="22" t="s">
        <v>11</v>
      </c>
      <c r="X1630" s="22" t="s">
        <v>11</v>
      </c>
      <c r="Y1630" s="22">
        <v>0</v>
      </c>
      <c r="Z1630" s="22">
        <v>0</v>
      </c>
      <c r="AA1630" s="22" t="s">
        <v>11</v>
      </c>
      <c r="AB1630" s="22">
        <v>0</v>
      </c>
      <c r="AC1630" s="22" t="s">
        <v>11</v>
      </c>
      <c r="AD1630" s="22" t="e">
        <v>#N/A</v>
      </c>
      <c r="AE1630" s="22" t="e">
        <v>#N/A</v>
      </c>
      <c r="AF1630" s="22" t="e">
        <v>#N/A</v>
      </c>
      <c r="AG1630" s="22" t="e">
        <v>#N/A</v>
      </c>
    </row>
    <row r="1631" spans="1:33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2" t="s">
        <v>7762</v>
      </c>
      <c r="R1631" s="22" t="s">
        <v>7762</v>
      </c>
      <c r="S1631" s="22">
        <v>0</v>
      </c>
      <c r="T1631" s="22">
        <v>0</v>
      </c>
      <c r="U1631" s="22" t="s">
        <v>11</v>
      </c>
      <c r="V1631" s="22" t="s">
        <v>11</v>
      </c>
      <c r="W1631" s="22" t="s">
        <v>11</v>
      </c>
      <c r="X1631" s="22" t="s">
        <v>11</v>
      </c>
      <c r="Y1631" s="22">
        <v>0</v>
      </c>
      <c r="Z1631" s="22">
        <v>0</v>
      </c>
      <c r="AA1631" s="22" t="s">
        <v>11</v>
      </c>
      <c r="AB1631" s="22">
        <v>0</v>
      </c>
      <c r="AC1631" s="22" t="s">
        <v>11</v>
      </c>
      <c r="AD1631" s="22" t="e">
        <v>#N/A</v>
      </c>
      <c r="AE1631" s="22" t="e">
        <v>#N/A</v>
      </c>
      <c r="AF1631" s="22" t="e">
        <v>#N/A</v>
      </c>
      <c r="AG1631" s="22" t="e">
        <v>#N/A</v>
      </c>
    </row>
    <row r="1632" spans="1:33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2" t="s">
        <v>7762</v>
      </c>
      <c r="R1632" s="22" t="s">
        <v>7762</v>
      </c>
      <c r="S1632" s="22">
        <v>0</v>
      </c>
      <c r="T1632" s="22">
        <v>0</v>
      </c>
      <c r="U1632" s="22" t="s">
        <v>11</v>
      </c>
      <c r="V1632" s="22" t="s">
        <v>11</v>
      </c>
      <c r="W1632" s="22" t="s">
        <v>11</v>
      </c>
      <c r="X1632" s="22" t="s">
        <v>11</v>
      </c>
      <c r="Y1632" s="22">
        <v>0</v>
      </c>
      <c r="Z1632" s="22">
        <v>0</v>
      </c>
      <c r="AA1632" s="22" t="s">
        <v>11</v>
      </c>
      <c r="AB1632" s="22">
        <v>0</v>
      </c>
      <c r="AC1632" s="22" t="s">
        <v>11</v>
      </c>
      <c r="AD1632" s="22" t="e">
        <v>#N/A</v>
      </c>
      <c r="AE1632" s="22" t="e">
        <v>#N/A</v>
      </c>
      <c r="AF1632" s="22" t="e">
        <v>#N/A</v>
      </c>
      <c r="AG1632" s="22" t="e">
        <v>#N/A</v>
      </c>
    </row>
    <row r="1633" spans="1:33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2" t="s">
        <v>7762</v>
      </c>
      <c r="R1633" s="22" t="s">
        <v>7762</v>
      </c>
      <c r="S1633" s="22">
        <v>0</v>
      </c>
      <c r="T1633" s="22">
        <v>0</v>
      </c>
      <c r="U1633" s="22" t="s">
        <v>11</v>
      </c>
      <c r="V1633" s="22" t="s">
        <v>11</v>
      </c>
      <c r="W1633" s="22" t="s">
        <v>11</v>
      </c>
      <c r="X1633" s="22" t="s">
        <v>11</v>
      </c>
      <c r="Y1633" s="22">
        <v>0</v>
      </c>
      <c r="Z1633" s="22">
        <v>0</v>
      </c>
      <c r="AA1633" s="22" t="s">
        <v>11</v>
      </c>
      <c r="AB1633" s="22">
        <v>0</v>
      </c>
      <c r="AC1633" s="22" t="s">
        <v>11</v>
      </c>
      <c r="AD1633" s="22" t="e">
        <v>#N/A</v>
      </c>
      <c r="AE1633" s="22" t="e">
        <v>#N/A</v>
      </c>
      <c r="AF1633" s="22" t="e">
        <v>#N/A</v>
      </c>
      <c r="AG1633" s="22" t="e">
        <v>#N/A</v>
      </c>
    </row>
    <row r="1634" spans="1:33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2" t="s">
        <v>7762</v>
      </c>
      <c r="R1634" s="22" t="s">
        <v>7762</v>
      </c>
      <c r="S1634" s="22">
        <v>0</v>
      </c>
      <c r="T1634" s="22">
        <v>0</v>
      </c>
      <c r="U1634" s="22" t="s">
        <v>11</v>
      </c>
      <c r="V1634" s="22" t="s">
        <v>11</v>
      </c>
      <c r="W1634" s="22" t="s">
        <v>11</v>
      </c>
      <c r="X1634" s="22" t="s">
        <v>11</v>
      </c>
      <c r="Y1634" s="22">
        <v>0</v>
      </c>
      <c r="Z1634" s="22">
        <v>0</v>
      </c>
      <c r="AA1634" s="22" t="s">
        <v>11</v>
      </c>
      <c r="AB1634" s="22">
        <v>0</v>
      </c>
      <c r="AC1634" s="22" t="s">
        <v>11</v>
      </c>
      <c r="AD1634" s="22" t="e">
        <v>#N/A</v>
      </c>
      <c r="AE1634" s="22" t="e">
        <v>#N/A</v>
      </c>
      <c r="AF1634" s="22" t="e">
        <v>#N/A</v>
      </c>
      <c r="AG1634" s="22" t="e">
        <v>#N/A</v>
      </c>
    </row>
    <row r="1635" spans="1:33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2" t="s">
        <v>7762</v>
      </c>
      <c r="R1635" s="22" t="s">
        <v>7762</v>
      </c>
      <c r="S1635" s="22">
        <v>0</v>
      </c>
      <c r="T1635" s="22">
        <v>0</v>
      </c>
      <c r="U1635" s="22" t="s">
        <v>11</v>
      </c>
      <c r="V1635" s="22" t="s">
        <v>11</v>
      </c>
      <c r="W1635" s="22" t="s">
        <v>11</v>
      </c>
      <c r="X1635" s="22" t="s">
        <v>11</v>
      </c>
      <c r="Y1635" s="22">
        <v>0</v>
      </c>
      <c r="Z1635" s="22">
        <v>0</v>
      </c>
      <c r="AA1635" s="22" t="s">
        <v>11</v>
      </c>
      <c r="AB1635" s="22">
        <v>0</v>
      </c>
      <c r="AC1635" s="22" t="s">
        <v>11</v>
      </c>
      <c r="AD1635" s="22" t="e">
        <v>#N/A</v>
      </c>
      <c r="AE1635" s="22" t="e">
        <v>#N/A</v>
      </c>
      <c r="AF1635" s="22" t="e">
        <v>#N/A</v>
      </c>
      <c r="AG1635" s="22" t="e">
        <v>#N/A</v>
      </c>
    </row>
    <row r="1636" spans="1:33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2" t="s">
        <v>7762</v>
      </c>
      <c r="R1636" s="22" t="s">
        <v>7762</v>
      </c>
      <c r="S1636" s="22">
        <v>0</v>
      </c>
      <c r="T1636" s="22">
        <v>0</v>
      </c>
      <c r="U1636" s="22" t="s">
        <v>11</v>
      </c>
      <c r="V1636" s="22" t="s">
        <v>11</v>
      </c>
      <c r="W1636" s="22" t="s">
        <v>11</v>
      </c>
      <c r="X1636" s="22" t="s">
        <v>11</v>
      </c>
      <c r="Y1636" s="22">
        <v>0</v>
      </c>
      <c r="Z1636" s="22">
        <v>0</v>
      </c>
      <c r="AA1636" s="22" t="s">
        <v>11</v>
      </c>
      <c r="AB1636" s="22">
        <v>0</v>
      </c>
      <c r="AC1636" s="22" t="s">
        <v>11</v>
      </c>
      <c r="AD1636" s="22" t="e">
        <v>#N/A</v>
      </c>
      <c r="AE1636" s="22" t="e">
        <v>#N/A</v>
      </c>
      <c r="AF1636" s="22" t="e">
        <v>#N/A</v>
      </c>
      <c r="AG1636" s="22" t="e">
        <v>#N/A</v>
      </c>
    </row>
    <row r="1637" spans="1:33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2" t="s">
        <v>7762</v>
      </c>
      <c r="R1637" s="22" t="s">
        <v>7762</v>
      </c>
      <c r="S1637" s="22">
        <v>0</v>
      </c>
      <c r="T1637" s="22">
        <v>0</v>
      </c>
      <c r="U1637" s="22" t="s">
        <v>11</v>
      </c>
      <c r="V1637" s="22" t="s">
        <v>11</v>
      </c>
      <c r="W1637" s="22" t="s">
        <v>11</v>
      </c>
      <c r="X1637" s="22" t="s">
        <v>11</v>
      </c>
      <c r="Y1637" s="22">
        <v>0</v>
      </c>
      <c r="Z1637" s="22">
        <v>0</v>
      </c>
      <c r="AA1637" s="22" t="s">
        <v>11</v>
      </c>
      <c r="AB1637" s="22">
        <v>0</v>
      </c>
      <c r="AC1637" s="22" t="s">
        <v>11</v>
      </c>
      <c r="AD1637" s="22" t="e">
        <v>#N/A</v>
      </c>
      <c r="AE1637" s="22" t="e">
        <v>#N/A</v>
      </c>
      <c r="AF1637" s="22" t="e">
        <v>#N/A</v>
      </c>
      <c r="AG1637" s="22" t="e">
        <v>#N/A</v>
      </c>
    </row>
    <row r="1638" spans="1:33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2" t="s">
        <v>7762</v>
      </c>
      <c r="R1638" s="22" t="s">
        <v>7762</v>
      </c>
      <c r="S1638" s="22">
        <v>0</v>
      </c>
      <c r="T1638" s="22">
        <v>0</v>
      </c>
      <c r="U1638" s="22" t="s">
        <v>11</v>
      </c>
      <c r="V1638" s="22" t="s">
        <v>11</v>
      </c>
      <c r="W1638" s="22" t="s">
        <v>11</v>
      </c>
      <c r="X1638" s="22" t="s">
        <v>11</v>
      </c>
      <c r="Y1638" s="22">
        <v>0</v>
      </c>
      <c r="Z1638" s="22">
        <v>0</v>
      </c>
      <c r="AA1638" s="22" t="s">
        <v>11</v>
      </c>
      <c r="AB1638" s="22">
        <v>0</v>
      </c>
      <c r="AC1638" s="22" t="s">
        <v>11</v>
      </c>
      <c r="AD1638" s="22" t="e">
        <v>#N/A</v>
      </c>
      <c r="AE1638" s="22" t="e">
        <v>#N/A</v>
      </c>
      <c r="AF1638" s="22" t="e">
        <v>#N/A</v>
      </c>
      <c r="AG1638" s="22" t="e">
        <v>#N/A</v>
      </c>
    </row>
    <row r="1639" spans="1:33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2" t="s">
        <v>7762</v>
      </c>
      <c r="R1639" s="22" t="s">
        <v>7762</v>
      </c>
      <c r="S1639" s="22">
        <v>0</v>
      </c>
      <c r="T1639" s="22">
        <v>0</v>
      </c>
      <c r="U1639" s="22" t="s">
        <v>11</v>
      </c>
      <c r="V1639" s="22" t="s">
        <v>11</v>
      </c>
      <c r="W1639" s="22" t="s">
        <v>11</v>
      </c>
      <c r="X1639" s="22" t="s">
        <v>11</v>
      </c>
      <c r="Y1639" s="22">
        <v>0</v>
      </c>
      <c r="Z1639" s="22">
        <v>0</v>
      </c>
      <c r="AA1639" s="22" t="s">
        <v>11</v>
      </c>
      <c r="AB1639" s="22">
        <v>0</v>
      </c>
      <c r="AC1639" s="22" t="s">
        <v>11</v>
      </c>
      <c r="AD1639" s="22" t="e">
        <v>#N/A</v>
      </c>
      <c r="AE1639" s="22" t="e">
        <v>#N/A</v>
      </c>
      <c r="AF1639" s="22" t="e">
        <v>#N/A</v>
      </c>
      <c r="AG1639" s="22" t="e">
        <v>#N/A</v>
      </c>
    </row>
    <row r="1640" spans="1:33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2" t="s">
        <v>7762</v>
      </c>
      <c r="R1640" s="22" t="s">
        <v>7762</v>
      </c>
      <c r="S1640" s="22">
        <v>0</v>
      </c>
      <c r="T1640" s="22">
        <v>0</v>
      </c>
      <c r="U1640" s="22" t="s">
        <v>11</v>
      </c>
      <c r="V1640" s="22" t="s">
        <v>11</v>
      </c>
      <c r="W1640" s="22" t="s">
        <v>11</v>
      </c>
      <c r="X1640" s="22" t="s">
        <v>11</v>
      </c>
      <c r="Y1640" s="22">
        <v>0</v>
      </c>
      <c r="Z1640" s="22">
        <v>0</v>
      </c>
      <c r="AA1640" s="22" t="s">
        <v>11</v>
      </c>
      <c r="AB1640" s="22">
        <v>0</v>
      </c>
      <c r="AC1640" s="22" t="s">
        <v>11</v>
      </c>
      <c r="AD1640" s="22" t="e">
        <v>#N/A</v>
      </c>
      <c r="AE1640" s="22" t="e">
        <v>#N/A</v>
      </c>
      <c r="AF1640" s="22" t="e">
        <v>#N/A</v>
      </c>
      <c r="AG1640" s="22" t="e">
        <v>#N/A</v>
      </c>
    </row>
    <row r="1641" spans="1:33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2" t="s">
        <v>7762</v>
      </c>
      <c r="R1641" s="22" t="s">
        <v>7762</v>
      </c>
      <c r="S1641" s="22">
        <v>0</v>
      </c>
      <c r="T1641" s="22">
        <v>0</v>
      </c>
      <c r="U1641" s="22" t="s">
        <v>11</v>
      </c>
      <c r="V1641" s="22" t="s">
        <v>11</v>
      </c>
      <c r="W1641" s="22" t="s">
        <v>11</v>
      </c>
      <c r="X1641" s="22" t="s">
        <v>11</v>
      </c>
      <c r="Y1641" s="22">
        <v>0</v>
      </c>
      <c r="Z1641" s="22">
        <v>0</v>
      </c>
      <c r="AA1641" s="22" t="s">
        <v>11</v>
      </c>
      <c r="AB1641" s="22">
        <v>0</v>
      </c>
      <c r="AC1641" s="22" t="s">
        <v>11</v>
      </c>
      <c r="AD1641" s="22" t="e">
        <v>#N/A</v>
      </c>
      <c r="AE1641" s="22" t="e">
        <v>#N/A</v>
      </c>
      <c r="AF1641" s="22" t="e">
        <v>#N/A</v>
      </c>
      <c r="AG1641" s="22" t="e">
        <v>#N/A</v>
      </c>
    </row>
    <row r="1642" spans="1:33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2" t="s">
        <v>7762</v>
      </c>
      <c r="R1642" s="22" t="s">
        <v>7762</v>
      </c>
      <c r="S1642" s="22">
        <v>0</v>
      </c>
      <c r="T1642" s="22">
        <v>0</v>
      </c>
      <c r="U1642" s="22" t="s">
        <v>11</v>
      </c>
      <c r="V1642" s="22" t="s">
        <v>11</v>
      </c>
      <c r="W1642" s="22" t="s">
        <v>11</v>
      </c>
      <c r="X1642" s="22" t="s">
        <v>11</v>
      </c>
      <c r="Y1642" s="22">
        <v>0</v>
      </c>
      <c r="Z1642" s="22">
        <v>0</v>
      </c>
      <c r="AA1642" s="22" t="s">
        <v>11</v>
      </c>
      <c r="AB1642" s="22">
        <v>0</v>
      </c>
      <c r="AC1642" s="22" t="s">
        <v>11</v>
      </c>
      <c r="AD1642" s="22" t="e">
        <v>#N/A</v>
      </c>
      <c r="AE1642" s="22" t="e">
        <v>#N/A</v>
      </c>
      <c r="AF1642" s="22" t="e">
        <v>#N/A</v>
      </c>
      <c r="AG1642" s="22" t="e">
        <v>#N/A</v>
      </c>
    </row>
    <row r="1643" spans="1:33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2" t="s">
        <v>7762</v>
      </c>
      <c r="R1643" s="22" t="s">
        <v>7762</v>
      </c>
      <c r="S1643" s="22">
        <v>0</v>
      </c>
      <c r="T1643" s="22">
        <v>0</v>
      </c>
      <c r="U1643" s="22" t="s">
        <v>11</v>
      </c>
      <c r="V1643" s="22" t="s">
        <v>11</v>
      </c>
      <c r="W1643" s="22" t="s">
        <v>11</v>
      </c>
      <c r="X1643" s="22" t="s">
        <v>11</v>
      </c>
      <c r="Y1643" s="22">
        <v>0</v>
      </c>
      <c r="Z1643" s="22">
        <v>0</v>
      </c>
      <c r="AA1643" s="22" t="s">
        <v>11</v>
      </c>
      <c r="AB1643" s="22">
        <v>0</v>
      </c>
      <c r="AC1643" s="22" t="s">
        <v>11</v>
      </c>
      <c r="AD1643" s="22" t="e">
        <v>#N/A</v>
      </c>
      <c r="AE1643" s="22" t="e">
        <v>#N/A</v>
      </c>
      <c r="AF1643" s="22" t="e">
        <v>#N/A</v>
      </c>
      <c r="AG1643" s="22" t="e">
        <v>#N/A</v>
      </c>
    </row>
    <row r="1644" spans="1:33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2" t="s">
        <v>7762</v>
      </c>
      <c r="R1644" s="22" t="s">
        <v>7762</v>
      </c>
      <c r="S1644" s="22">
        <v>0</v>
      </c>
      <c r="T1644" s="22">
        <v>0</v>
      </c>
      <c r="U1644" s="22" t="s">
        <v>11</v>
      </c>
      <c r="V1644" s="22" t="s">
        <v>11</v>
      </c>
      <c r="W1644" s="22" t="s">
        <v>11</v>
      </c>
      <c r="X1644" s="22" t="s">
        <v>11</v>
      </c>
      <c r="Y1644" s="22">
        <v>0</v>
      </c>
      <c r="Z1644" s="22">
        <v>0</v>
      </c>
      <c r="AA1644" s="22" t="s">
        <v>11</v>
      </c>
      <c r="AB1644" s="22">
        <v>0</v>
      </c>
      <c r="AC1644" s="22" t="s">
        <v>11</v>
      </c>
      <c r="AD1644" s="22" t="e">
        <v>#N/A</v>
      </c>
      <c r="AE1644" s="22" t="e">
        <v>#N/A</v>
      </c>
      <c r="AF1644" s="22" t="e">
        <v>#N/A</v>
      </c>
      <c r="AG1644" s="22" t="e">
        <v>#N/A</v>
      </c>
    </row>
    <row r="1645" spans="1:33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2" t="s">
        <v>7762</v>
      </c>
      <c r="R1645" s="22" t="s">
        <v>7762</v>
      </c>
      <c r="S1645" s="22">
        <v>0</v>
      </c>
      <c r="T1645" s="22">
        <v>0</v>
      </c>
      <c r="U1645" s="22" t="s">
        <v>11</v>
      </c>
      <c r="V1645" s="22" t="s">
        <v>11</v>
      </c>
      <c r="W1645" s="22" t="s">
        <v>11</v>
      </c>
      <c r="X1645" s="22" t="s">
        <v>11</v>
      </c>
      <c r="Y1645" s="22">
        <v>0</v>
      </c>
      <c r="Z1645" s="22">
        <v>0</v>
      </c>
      <c r="AA1645" s="22" t="s">
        <v>11</v>
      </c>
      <c r="AB1645" s="22">
        <v>0</v>
      </c>
      <c r="AC1645" s="22" t="s">
        <v>11</v>
      </c>
      <c r="AD1645" s="22" t="e">
        <v>#N/A</v>
      </c>
      <c r="AE1645" s="22" t="e">
        <v>#N/A</v>
      </c>
      <c r="AF1645" s="22" t="e">
        <v>#N/A</v>
      </c>
      <c r="AG1645" s="22" t="e">
        <v>#N/A</v>
      </c>
    </row>
    <row r="1646" spans="1:33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2" t="s">
        <v>7762</v>
      </c>
      <c r="R1646" s="22" t="s">
        <v>7762</v>
      </c>
      <c r="S1646" s="22">
        <v>0</v>
      </c>
      <c r="T1646" s="22">
        <v>0</v>
      </c>
      <c r="U1646" s="22" t="s">
        <v>11</v>
      </c>
      <c r="V1646" s="22" t="s">
        <v>11</v>
      </c>
      <c r="W1646" s="22" t="s">
        <v>11</v>
      </c>
      <c r="X1646" s="22" t="s">
        <v>11</v>
      </c>
      <c r="Y1646" s="22">
        <v>0</v>
      </c>
      <c r="Z1646" s="22">
        <v>0</v>
      </c>
      <c r="AA1646" s="22" t="s">
        <v>11</v>
      </c>
      <c r="AB1646" s="22">
        <v>0</v>
      </c>
      <c r="AC1646" s="22" t="s">
        <v>11</v>
      </c>
      <c r="AD1646" s="22" t="e">
        <v>#N/A</v>
      </c>
      <c r="AE1646" s="22" t="e">
        <v>#N/A</v>
      </c>
      <c r="AF1646" s="22" t="e">
        <v>#N/A</v>
      </c>
      <c r="AG1646" s="22" t="e">
        <v>#N/A</v>
      </c>
    </row>
    <row r="1647" spans="1:33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2" t="s">
        <v>7762</v>
      </c>
      <c r="R1647" s="22" t="s">
        <v>7762</v>
      </c>
      <c r="S1647" s="22">
        <v>0</v>
      </c>
      <c r="T1647" s="22">
        <v>0</v>
      </c>
      <c r="U1647" s="22" t="s">
        <v>11</v>
      </c>
      <c r="V1647" s="22" t="s">
        <v>11</v>
      </c>
      <c r="W1647" s="22" t="s">
        <v>11</v>
      </c>
      <c r="X1647" s="22" t="s">
        <v>11</v>
      </c>
      <c r="Y1647" s="22">
        <v>0</v>
      </c>
      <c r="Z1647" s="22">
        <v>0</v>
      </c>
      <c r="AA1647" s="22" t="s">
        <v>11</v>
      </c>
      <c r="AB1647" s="22">
        <v>0</v>
      </c>
      <c r="AC1647" s="22" t="s">
        <v>11</v>
      </c>
      <c r="AD1647" s="22" t="e">
        <v>#N/A</v>
      </c>
      <c r="AE1647" s="22" t="e">
        <v>#N/A</v>
      </c>
      <c r="AF1647" s="22" t="e">
        <v>#N/A</v>
      </c>
      <c r="AG1647" s="22" t="e">
        <v>#N/A</v>
      </c>
    </row>
    <row r="1648" spans="1:33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2" t="s">
        <v>7762</v>
      </c>
      <c r="R1648" s="22" t="s">
        <v>7762</v>
      </c>
      <c r="S1648" s="22">
        <v>0</v>
      </c>
      <c r="T1648" s="22">
        <v>0</v>
      </c>
      <c r="U1648" s="22" t="s">
        <v>11</v>
      </c>
      <c r="V1648" s="22" t="s">
        <v>11</v>
      </c>
      <c r="W1648" s="22" t="s">
        <v>11</v>
      </c>
      <c r="X1648" s="22" t="s">
        <v>11</v>
      </c>
      <c r="Y1648" s="22">
        <v>0</v>
      </c>
      <c r="Z1648" s="22">
        <v>0</v>
      </c>
      <c r="AA1648" s="22" t="s">
        <v>11</v>
      </c>
      <c r="AB1648" s="22">
        <v>0</v>
      </c>
      <c r="AC1648" s="22" t="s">
        <v>11</v>
      </c>
      <c r="AD1648" s="22" t="e">
        <v>#N/A</v>
      </c>
      <c r="AE1648" s="22" t="e">
        <v>#N/A</v>
      </c>
      <c r="AF1648" s="22" t="e">
        <v>#N/A</v>
      </c>
      <c r="AG1648" s="22" t="e">
        <v>#N/A</v>
      </c>
    </row>
    <row r="1649" spans="1:33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2" t="s">
        <v>7762</v>
      </c>
      <c r="R1649" s="22" t="s">
        <v>7762</v>
      </c>
      <c r="S1649" s="22">
        <v>0</v>
      </c>
      <c r="T1649" s="22">
        <v>0</v>
      </c>
      <c r="U1649" s="22" t="s">
        <v>11</v>
      </c>
      <c r="V1649" s="22" t="s">
        <v>11</v>
      </c>
      <c r="W1649" s="22" t="s">
        <v>11</v>
      </c>
      <c r="X1649" s="22" t="s">
        <v>11</v>
      </c>
      <c r="Y1649" s="22">
        <v>0</v>
      </c>
      <c r="Z1649" s="22">
        <v>0</v>
      </c>
      <c r="AA1649" s="22" t="s">
        <v>11</v>
      </c>
      <c r="AB1649" s="22">
        <v>0</v>
      </c>
      <c r="AC1649" s="22" t="s">
        <v>11</v>
      </c>
      <c r="AD1649" s="22" t="e">
        <v>#N/A</v>
      </c>
      <c r="AE1649" s="22" t="e">
        <v>#N/A</v>
      </c>
      <c r="AF1649" s="22" t="e">
        <v>#N/A</v>
      </c>
      <c r="AG1649" s="22" t="e">
        <v>#N/A</v>
      </c>
    </row>
    <row r="1650" spans="1:33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2" t="s">
        <v>7762</v>
      </c>
      <c r="R1650" s="22" t="s">
        <v>7762</v>
      </c>
      <c r="S1650" s="22">
        <v>0</v>
      </c>
      <c r="T1650" s="22">
        <v>0</v>
      </c>
      <c r="U1650" s="22" t="s">
        <v>11</v>
      </c>
      <c r="V1650" s="22" t="s">
        <v>11</v>
      </c>
      <c r="W1650" s="22" t="s">
        <v>11</v>
      </c>
      <c r="X1650" s="22" t="s">
        <v>11</v>
      </c>
      <c r="Y1650" s="22">
        <v>0</v>
      </c>
      <c r="Z1650" s="22">
        <v>0</v>
      </c>
      <c r="AA1650" s="22" t="s">
        <v>11</v>
      </c>
      <c r="AB1650" s="22">
        <v>0</v>
      </c>
      <c r="AC1650" s="22" t="s">
        <v>11</v>
      </c>
      <c r="AD1650" s="22" t="e">
        <v>#N/A</v>
      </c>
      <c r="AE1650" s="22" t="e">
        <v>#N/A</v>
      </c>
      <c r="AF1650" s="22" t="e">
        <v>#N/A</v>
      </c>
      <c r="AG1650" s="22" t="e">
        <v>#N/A</v>
      </c>
    </row>
    <row r="1651" spans="1:33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2" t="s">
        <v>7762</v>
      </c>
      <c r="R1651" s="22" t="s">
        <v>7762</v>
      </c>
      <c r="S1651" s="22">
        <v>0</v>
      </c>
      <c r="T1651" s="22">
        <v>0</v>
      </c>
      <c r="U1651" s="22" t="s">
        <v>11</v>
      </c>
      <c r="V1651" s="22" t="s">
        <v>11</v>
      </c>
      <c r="W1651" s="22" t="s">
        <v>11</v>
      </c>
      <c r="X1651" s="22" t="s">
        <v>11</v>
      </c>
      <c r="Y1651" s="22">
        <v>0</v>
      </c>
      <c r="Z1651" s="22">
        <v>0</v>
      </c>
      <c r="AA1651" s="22" t="s">
        <v>11</v>
      </c>
      <c r="AB1651" s="22">
        <v>0</v>
      </c>
      <c r="AC1651" s="22" t="s">
        <v>11</v>
      </c>
      <c r="AD1651" s="22" t="e">
        <v>#N/A</v>
      </c>
      <c r="AE1651" s="22" t="e">
        <v>#N/A</v>
      </c>
      <c r="AF1651" s="22" t="e">
        <v>#N/A</v>
      </c>
      <c r="AG1651" s="22" t="e">
        <v>#N/A</v>
      </c>
    </row>
    <row r="1652" spans="1:33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2" t="s">
        <v>7762</v>
      </c>
      <c r="R1652" s="22" t="s">
        <v>7762</v>
      </c>
      <c r="S1652" s="22">
        <v>0</v>
      </c>
      <c r="T1652" s="22">
        <v>0</v>
      </c>
      <c r="U1652" s="22" t="s">
        <v>11</v>
      </c>
      <c r="V1652" s="22" t="s">
        <v>11</v>
      </c>
      <c r="W1652" s="22" t="s">
        <v>11</v>
      </c>
      <c r="X1652" s="22" t="s">
        <v>11</v>
      </c>
      <c r="Y1652" s="22">
        <v>0</v>
      </c>
      <c r="Z1652" s="22">
        <v>0</v>
      </c>
      <c r="AA1652" s="22" t="s">
        <v>11</v>
      </c>
      <c r="AB1652" s="22">
        <v>0</v>
      </c>
      <c r="AC1652" s="22" t="s">
        <v>11</v>
      </c>
      <c r="AD1652" s="22" t="e">
        <v>#N/A</v>
      </c>
      <c r="AE1652" s="22" t="e">
        <v>#N/A</v>
      </c>
      <c r="AF1652" s="22" t="e">
        <v>#N/A</v>
      </c>
      <c r="AG1652" s="22" t="e">
        <v>#N/A</v>
      </c>
    </row>
    <row r="1653" spans="1:33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2" t="s">
        <v>7762</v>
      </c>
      <c r="R1653" s="22" t="s">
        <v>7762</v>
      </c>
      <c r="S1653" s="22">
        <v>0</v>
      </c>
      <c r="T1653" s="22">
        <v>0</v>
      </c>
      <c r="U1653" s="22" t="s">
        <v>11</v>
      </c>
      <c r="V1653" s="22" t="s">
        <v>11</v>
      </c>
      <c r="W1653" s="22" t="s">
        <v>11</v>
      </c>
      <c r="X1653" s="22" t="s">
        <v>11</v>
      </c>
      <c r="Y1653" s="22">
        <v>0</v>
      </c>
      <c r="Z1653" s="22">
        <v>0</v>
      </c>
      <c r="AA1653" s="22" t="s">
        <v>11</v>
      </c>
      <c r="AB1653" s="22">
        <v>0</v>
      </c>
      <c r="AC1653" s="22" t="s">
        <v>11</v>
      </c>
      <c r="AD1653" s="22" t="e">
        <v>#N/A</v>
      </c>
      <c r="AE1653" s="22" t="e">
        <v>#N/A</v>
      </c>
      <c r="AF1653" s="22" t="e">
        <v>#N/A</v>
      </c>
      <c r="AG1653" s="22" t="e">
        <v>#N/A</v>
      </c>
    </row>
    <row r="1654" spans="1:33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2" t="s">
        <v>7762</v>
      </c>
      <c r="R1654" s="22" t="s">
        <v>7762</v>
      </c>
      <c r="S1654" s="22">
        <v>0</v>
      </c>
      <c r="T1654" s="22">
        <v>0</v>
      </c>
      <c r="U1654" s="22" t="s">
        <v>11</v>
      </c>
      <c r="V1654" s="22" t="s">
        <v>11</v>
      </c>
      <c r="W1654" s="22" t="s">
        <v>11</v>
      </c>
      <c r="X1654" s="22" t="s">
        <v>11</v>
      </c>
      <c r="Y1654" s="22">
        <v>0</v>
      </c>
      <c r="Z1654" s="22">
        <v>0</v>
      </c>
      <c r="AA1654" s="22" t="s">
        <v>11</v>
      </c>
      <c r="AB1654" s="22">
        <v>0</v>
      </c>
      <c r="AC1654" s="22" t="s">
        <v>11</v>
      </c>
      <c r="AD1654" s="22" t="e">
        <v>#N/A</v>
      </c>
      <c r="AE1654" s="22" t="e">
        <v>#N/A</v>
      </c>
      <c r="AF1654" s="22" t="e">
        <v>#N/A</v>
      </c>
      <c r="AG1654" s="22" t="e">
        <v>#N/A</v>
      </c>
    </row>
    <row r="1655" spans="1:33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2" t="s">
        <v>7762</v>
      </c>
      <c r="R1655" s="22" t="s">
        <v>7762</v>
      </c>
      <c r="S1655" s="22">
        <v>0</v>
      </c>
      <c r="T1655" s="22">
        <v>0</v>
      </c>
      <c r="U1655" s="22" t="s">
        <v>11</v>
      </c>
      <c r="V1655" s="22" t="s">
        <v>11</v>
      </c>
      <c r="W1655" s="22" t="s">
        <v>11</v>
      </c>
      <c r="X1655" s="22" t="s">
        <v>11</v>
      </c>
      <c r="Y1655" s="22">
        <v>0</v>
      </c>
      <c r="Z1655" s="22">
        <v>0</v>
      </c>
      <c r="AA1655" s="22" t="s">
        <v>11</v>
      </c>
      <c r="AB1655" s="22">
        <v>0</v>
      </c>
      <c r="AC1655" s="22" t="s">
        <v>11</v>
      </c>
      <c r="AD1655" s="22" t="e">
        <v>#N/A</v>
      </c>
      <c r="AE1655" s="22" t="e">
        <v>#N/A</v>
      </c>
      <c r="AF1655" s="22" t="e">
        <v>#N/A</v>
      </c>
      <c r="AG1655" s="22" t="e">
        <v>#N/A</v>
      </c>
    </row>
    <row r="1656" spans="1:33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2" t="s">
        <v>7762</v>
      </c>
      <c r="R1656" s="22" t="s">
        <v>7762</v>
      </c>
      <c r="S1656" s="22">
        <v>0</v>
      </c>
      <c r="T1656" s="22">
        <v>0</v>
      </c>
      <c r="U1656" s="22" t="s">
        <v>11</v>
      </c>
      <c r="V1656" s="22" t="s">
        <v>11</v>
      </c>
      <c r="W1656" s="22" t="s">
        <v>11</v>
      </c>
      <c r="X1656" s="22" t="s">
        <v>11</v>
      </c>
      <c r="Y1656" s="22">
        <v>0</v>
      </c>
      <c r="Z1656" s="22">
        <v>0</v>
      </c>
      <c r="AA1656" s="22" t="s">
        <v>11</v>
      </c>
      <c r="AB1656" s="22">
        <v>0</v>
      </c>
      <c r="AC1656" s="22" t="s">
        <v>11</v>
      </c>
      <c r="AD1656" s="22" t="e">
        <v>#N/A</v>
      </c>
      <c r="AE1656" s="22" t="e">
        <v>#N/A</v>
      </c>
      <c r="AF1656" s="22" t="e">
        <v>#N/A</v>
      </c>
      <c r="AG1656" s="22" t="e">
        <v>#N/A</v>
      </c>
    </row>
    <row r="1657" spans="1:33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2" t="s">
        <v>7762</v>
      </c>
      <c r="R1657" s="22" t="s">
        <v>7762</v>
      </c>
      <c r="S1657" s="22">
        <v>0</v>
      </c>
      <c r="T1657" s="22">
        <v>0</v>
      </c>
      <c r="U1657" s="22" t="s">
        <v>11</v>
      </c>
      <c r="V1657" s="22" t="s">
        <v>11</v>
      </c>
      <c r="W1657" s="22" t="s">
        <v>11</v>
      </c>
      <c r="X1657" s="22" t="s">
        <v>11</v>
      </c>
      <c r="Y1657" s="22">
        <v>0</v>
      </c>
      <c r="Z1657" s="22">
        <v>0</v>
      </c>
      <c r="AA1657" s="22" t="s">
        <v>11</v>
      </c>
      <c r="AB1657" s="22">
        <v>0</v>
      </c>
      <c r="AC1657" s="22" t="s">
        <v>11</v>
      </c>
      <c r="AD1657" s="22" t="e">
        <v>#N/A</v>
      </c>
      <c r="AE1657" s="22" t="e">
        <v>#N/A</v>
      </c>
      <c r="AF1657" s="22" t="e">
        <v>#N/A</v>
      </c>
      <c r="AG1657" s="22" t="e">
        <v>#N/A</v>
      </c>
    </row>
    <row r="1658" spans="1:33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2" t="s">
        <v>7762</v>
      </c>
      <c r="R1658" s="22" t="s">
        <v>7762</v>
      </c>
      <c r="S1658" s="22">
        <v>0</v>
      </c>
      <c r="T1658" s="22">
        <v>0</v>
      </c>
      <c r="U1658" s="22" t="s">
        <v>11</v>
      </c>
      <c r="V1658" s="22" t="s">
        <v>11</v>
      </c>
      <c r="W1658" s="22" t="s">
        <v>11</v>
      </c>
      <c r="X1658" s="22" t="s">
        <v>11</v>
      </c>
      <c r="Y1658" s="22">
        <v>0</v>
      </c>
      <c r="Z1658" s="22">
        <v>0</v>
      </c>
      <c r="AA1658" s="22" t="s">
        <v>11</v>
      </c>
      <c r="AB1658" s="22">
        <v>0</v>
      </c>
      <c r="AC1658" s="22" t="s">
        <v>11</v>
      </c>
      <c r="AD1658" s="22" t="e">
        <v>#N/A</v>
      </c>
      <c r="AE1658" s="22" t="e">
        <v>#N/A</v>
      </c>
      <c r="AF1658" s="22" t="e">
        <v>#N/A</v>
      </c>
      <c r="AG1658" s="22" t="e">
        <v>#N/A</v>
      </c>
    </row>
    <row r="1659" spans="1:33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2" t="s">
        <v>7762</v>
      </c>
      <c r="R1659" s="22" t="s">
        <v>7762</v>
      </c>
      <c r="S1659" s="22">
        <v>0</v>
      </c>
      <c r="T1659" s="22">
        <v>0</v>
      </c>
      <c r="U1659" s="22" t="s">
        <v>11</v>
      </c>
      <c r="V1659" s="22" t="s">
        <v>11</v>
      </c>
      <c r="W1659" s="22" t="s">
        <v>11</v>
      </c>
      <c r="X1659" s="22" t="s">
        <v>11</v>
      </c>
      <c r="Y1659" s="22">
        <v>0</v>
      </c>
      <c r="Z1659" s="22">
        <v>0</v>
      </c>
      <c r="AA1659" s="22" t="s">
        <v>11</v>
      </c>
      <c r="AB1659" s="22">
        <v>0</v>
      </c>
      <c r="AC1659" s="22" t="s">
        <v>11</v>
      </c>
      <c r="AD1659" s="22" t="e">
        <v>#N/A</v>
      </c>
      <c r="AE1659" s="22" t="e">
        <v>#N/A</v>
      </c>
      <c r="AF1659" s="22" t="e">
        <v>#N/A</v>
      </c>
      <c r="AG1659" s="22" t="e">
        <v>#N/A</v>
      </c>
    </row>
    <row r="1660" spans="1:33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2" t="s">
        <v>7762</v>
      </c>
      <c r="R1660" s="22" t="s">
        <v>7762</v>
      </c>
      <c r="S1660" s="22">
        <v>0</v>
      </c>
      <c r="T1660" s="22">
        <v>0</v>
      </c>
      <c r="U1660" s="22" t="s">
        <v>11</v>
      </c>
      <c r="V1660" s="22" t="s">
        <v>11</v>
      </c>
      <c r="W1660" s="22" t="s">
        <v>11</v>
      </c>
      <c r="X1660" s="22" t="s">
        <v>11</v>
      </c>
      <c r="Y1660" s="22">
        <v>0</v>
      </c>
      <c r="Z1660" s="22">
        <v>0</v>
      </c>
      <c r="AA1660" s="22" t="s">
        <v>11</v>
      </c>
      <c r="AB1660" s="22">
        <v>0</v>
      </c>
      <c r="AC1660" s="22" t="s">
        <v>11</v>
      </c>
      <c r="AD1660" s="22" t="e">
        <v>#N/A</v>
      </c>
      <c r="AE1660" s="22" t="e">
        <v>#N/A</v>
      </c>
      <c r="AF1660" s="22" t="e">
        <v>#N/A</v>
      </c>
      <c r="AG1660" s="22" t="e">
        <v>#N/A</v>
      </c>
    </row>
    <row r="1661" spans="1:33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2" t="s">
        <v>7762</v>
      </c>
      <c r="R1661" s="22" t="s">
        <v>7762</v>
      </c>
      <c r="S1661" s="22">
        <v>0</v>
      </c>
      <c r="T1661" s="22">
        <v>0</v>
      </c>
      <c r="U1661" s="22" t="s">
        <v>11</v>
      </c>
      <c r="V1661" s="22" t="s">
        <v>11</v>
      </c>
      <c r="W1661" s="22" t="s">
        <v>11</v>
      </c>
      <c r="X1661" s="22" t="s">
        <v>11</v>
      </c>
      <c r="Y1661" s="22">
        <v>0</v>
      </c>
      <c r="Z1661" s="22">
        <v>0</v>
      </c>
      <c r="AA1661" s="22" t="s">
        <v>11</v>
      </c>
      <c r="AB1661" s="22">
        <v>0</v>
      </c>
      <c r="AC1661" s="22" t="s">
        <v>11</v>
      </c>
      <c r="AD1661" s="22" t="e">
        <v>#N/A</v>
      </c>
      <c r="AE1661" s="22" t="e">
        <v>#N/A</v>
      </c>
      <c r="AF1661" s="22" t="e">
        <v>#N/A</v>
      </c>
      <c r="AG1661" s="22" t="e">
        <v>#N/A</v>
      </c>
    </row>
    <row r="1662" spans="1:33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2" t="s">
        <v>7762</v>
      </c>
      <c r="R1662" s="22" t="s">
        <v>7762</v>
      </c>
      <c r="S1662" s="22">
        <v>0</v>
      </c>
      <c r="T1662" s="22">
        <v>0</v>
      </c>
      <c r="U1662" s="22" t="s">
        <v>11</v>
      </c>
      <c r="V1662" s="22" t="s">
        <v>11</v>
      </c>
      <c r="W1662" s="22" t="s">
        <v>11</v>
      </c>
      <c r="X1662" s="22" t="s">
        <v>11</v>
      </c>
      <c r="Y1662" s="22">
        <v>0</v>
      </c>
      <c r="Z1662" s="22">
        <v>0</v>
      </c>
      <c r="AA1662" s="22" t="s">
        <v>11</v>
      </c>
      <c r="AB1662" s="22">
        <v>0</v>
      </c>
      <c r="AC1662" s="22" t="s">
        <v>11</v>
      </c>
      <c r="AD1662" s="22" t="e">
        <v>#N/A</v>
      </c>
      <c r="AE1662" s="22" t="e">
        <v>#N/A</v>
      </c>
      <c r="AF1662" s="22" t="e">
        <v>#N/A</v>
      </c>
      <c r="AG1662" s="22" t="e">
        <v>#N/A</v>
      </c>
    </row>
    <row r="1663" spans="1:33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2" t="s">
        <v>7762</v>
      </c>
      <c r="R1663" s="22" t="s">
        <v>7762</v>
      </c>
      <c r="S1663" s="22">
        <v>0</v>
      </c>
      <c r="T1663" s="22">
        <v>0</v>
      </c>
      <c r="U1663" s="22" t="s">
        <v>11</v>
      </c>
      <c r="V1663" s="22" t="s">
        <v>11</v>
      </c>
      <c r="W1663" s="22" t="s">
        <v>11</v>
      </c>
      <c r="X1663" s="22" t="s">
        <v>11</v>
      </c>
      <c r="Y1663" s="22">
        <v>0</v>
      </c>
      <c r="Z1663" s="22">
        <v>0</v>
      </c>
      <c r="AA1663" s="22" t="s">
        <v>11</v>
      </c>
      <c r="AB1663" s="22">
        <v>0</v>
      </c>
      <c r="AC1663" s="22" t="s">
        <v>11</v>
      </c>
      <c r="AD1663" s="22" t="e">
        <v>#N/A</v>
      </c>
      <c r="AE1663" s="22" t="e">
        <v>#N/A</v>
      </c>
      <c r="AF1663" s="22" t="e">
        <v>#N/A</v>
      </c>
      <c r="AG1663" s="22" t="e">
        <v>#N/A</v>
      </c>
    </row>
    <row r="1664" spans="1:33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2" t="s">
        <v>7762</v>
      </c>
      <c r="R1664" s="22" t="s">
        <v>7762</v>
      </c>
      <c r="S1664" s="22">
        <v>0</v>
      </c>
      <c r="T1664" s="22">
        <v>0</v>
      </c>
      <c r="U1664" s="22" t="s">
        <v>11</v>
      </c>
      <c r="V1664" s="22" t="s">
        <v>11</v>
      </c>
      <c r="W1664" s="22" t="s">
        <v>11</v>
      </c>
      <c r="X1664" s="22" t="s">
        <v>11</v>
      </c>
      <c r="Y1664" s="22">
        <v>0</v>
      </c>
      <c r="Z1664" s="22">
        <v>0</v>
      </c>
      <c r="AA1664" s="22" t="s">
        <v>11</v>
      </c>
      <c r="AB1664" s="22">
        <v>0</v>
      </c>
      <c r="AC1664" s="22" t="s">
        <v>11</v>
      </c>
      <c r="AD1664" s="22" t="e">
        <v>#N/A</v>
      </c>
      <c r="AE1664" s="22" t="e">
        <v>#N/A</v>
      </c>
      <c r="AF1664" s="22" t="e">
        <v>#N/A</v>
      </c>
      <c r="AG1664" s="22" t="e">
        <v>#N/A</v>
      </c>
    </row>
    <row r="1665" spans="1:33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2" t="s">
        <v>7762</v>
      </c>
      <c r="R1665" s="22" t="s">
        <v>7762</v>
      </c>
      <c r="S1665" s="22">
        <v>0</v>
      </c>
      <c r="T1665" s="22">
        <v>0</v>
      </c>
      <c r="U1665" s="22" t="s">
        <v>11</v>
      </c>
      <c r="V1665" s="22" t="s">
        <v>11</v>
      </c>
      <c r="W1665" s="22" t="s">
        <v>11</v>
      </c>
      <c r="X1665" s="22" t="s">
        <v>11</v>
      </c>
      <c r="Y1665" s="22">
        <v>0</v>
      </c>
      <c r="Z1665" s="22">
        <v>0</v>
      </c>
      <c r="AA1665" s="22" t="s">
        <v>11</v>
      </c>
      <c r="AB1665" s="22">
        <v>0</v>
      </c>
      <c r="AC1665" s="22" t="s">
        <v>11</v>
      </c>
      <c r="AD1665" s="22" t="e">
        <v>#N/A</v>
      </c>
      <c r="AE1665" s="22" t="e">
        <v>#N/A</v>
      </c>
      <c r="AF1665" s="22" t="e">
        <v>#N/A</v>
      </c>
      <c r="AG1665" s="22" t="e">
        <v>#N/A</v>
      </c>
    </row>
    <row r="1666" spans="1:33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2" t="s">
        <v>7762</v>
      </c>
      <c r="R1666" s="22" t="s">
        <v>7762</v>
      </c>
      <c r="S1666" s="22">
        <v>0</v>
      </c>
      <c r="T1666" s="22">
        <v>0</v>
      </c>
      <c r="U1666" s="22" t="s">
        <v>11</v>
      </c>
      <c r="V1666" s="22" t="s">
        <v>11</v>
      </c>
      <c r="W1666" s="22" t="s">
        <v>11</v>
      </c>
      <c r="X1666" s="22" t="s">
        <v>11</v>
      </c>
      <c r="Y1666" s="22">
        <v>0</v>
      </c>
      <c r="Z1666" s="22">
        <v>0</v>
      </c>
      <c r="AA1666" s="22" t="s">
        <v>11</v>
      </c>
      <c r="AB1666" s="22">
        <v>0</v>
      </c>
      <c r="AC1666" s="22" t="s">
        <v>11</v>
      </c>
      <c r="AD1666" s="22" t="e">
        <v>#N/A</v>
      </c>
      <c r="AE1666" s="22" t="e">
        <v>#N/A</v>
      </c>
      <c r="AF1666" s="22" t="e">
        <v>#N/A</v>
      </c>
      <c r="AG1666" s="22" t="e">
        <v>#N/A</v>
      </c>
    </row>
    <row r="1667" spans="1:33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2" t="s">
        <v>7762</v>
      </c>
      <c r="R1667" s="22" t="s">
        <v>7762</v>
      </c>
      <c r="S1667" s="22">
        <v>0</v>
      </c>
      <c r="T1667" s="22">
        <v>0</v>
      </c>
      <c r="U1667" s="22" t="s">
        <v>11</v>
      </c>
      <c r="V1667" s="22" t="s">
        <v>11</v>
      </c>
      <c r="W1667" s="22" t="s">
        <v>11</v>
      </c>
      <c r="X1667" s="22" t="s">
        <v>11</v>
      </c>
      <c r="Y1667" s="22">
        <v>0</v>
      </c>
      <c r="Z1667" s="22">
        <v>0</v>
      </c>
      <c r="AA1667" s="22" t="s">
        <v>11</v>
      </c>
      <c r="AB1667" s="22">
        <v>0</v>
      </c>
      <c r="AC1667" s="22" t="s">
        <v>11</v>
      </c>
      <c r="AD1667" s="22" t="e">
        <v>#N/A</v>
      </c>
      <c r="AE1667" s="22" t="e">
        <v>#N/A</v>
      </c>
      <c r="AF1667" s="22" t="e">
        <v>#N/A</v>
      </c>
      <c r="AG1667" s="22" t="e">
        <v>#N/A</v>
      </c>
    </row>
    <row r="1668" spans="1:33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2" t="s">
        <v>7762</v>
      </c>
      <c r="R1668" s="22" t="s">
        <v>7762</v>
      </c>
      <c r="S1668" s="22">
        <v>0</v>
      </c>
      <c r="T1668" s="22">
        <v>0</v>
      </c>
      <c r="U1668" s="22" t="s">
        <v>11</v>
      </c>
      <c r="V1668" s="22" t="s">
        <v>11</v>
      </c>
      <c r="W1668" s="22" t="s">
        <v>11</v>
      </c>
      <c r="X1668" s="22" t="s">
        <v>11</v>
      </c>
      <c r="Y1668" s="22">
        <v>0</v>
      </c>
      <c r="Z1668" s="22">
        <v>0</v>
      </c>
      <c r="AA1668" s="22" t="s">
        <v>11</v>
      </c>
      <c r="AB1668" s="22">
        <v>0</v>
      </c>
      <c r="AC1668" s="22" t="s">
        <v>11</v>
      </c>
      <c r="AD1668" s="22" t="e">
        <v>#N/A</v>
      </c>
      <c r="AE1668" s="22" t="e">
        <v>#N/A</v>
      </c>
      <c r="AF1668" s="22" t="e">
        <v>#N/A</v>
      </c>
      <c r="AG1668" s="22" t="e">
        <v>#N/A</v>
      </c>
    </row>
    <row r="1669" spans="1:33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2" t="s">
        <v>7762</v>
      </c>
      <c r="R1669" s="22" t="s">
        <v>7762</v>
      </c>
      <c r="S1669" s="22">
        <v>0</v>
      </c>
      <c r="T1669" s="22">
        <v>0</v>
      </c>
      <c r="U1669" s="22" t="s">
        <v>11</v>
      </c>
      <c r="V1669" s="22" t="s">
        <v>11</v>
      </c>
      <c r="W1669" s="22" t="s">
        <v>11</v>
      </c>
      <c r="X1669" s="22" t="s">
        <v>11</v>
      </c>
      <c r="Y1669" s="22">
        <v>0</v>
      </c>
      <c r="Z1669" s="22">
        <v>0</v>
      </c>
      <c r="AA1669" s="22" t="s">
        <v>11</v>
      </c>
      <c r="AB1669" s="22">
        <v>0</v>
      </c>
      <c r="AC1669" s="22" t="s">
        <v>11</v>
      </c>
      <c r="AD1669" s="22" t="e">
        <v>#N/A</v>
      </c>
      <c r="AE1669" s="22" t="e">
        <v>#N/A</v>
      </c>
      <c r="AF1669" s="22" t="e">
        <v>#N/A</v>
      </c>
      <c r="AG1669" s="22" t="e">
        <v>#N/A</v>
      </c>
    </row>
    <row r="1670" spans="1:33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2" t="s">
        <v>7762</v>
      </c>
      <c r="R1670" s="22" t="s">
        <v>7762</v>
      </c>
      <c r="S1670" s="22">
        <v>0</v>
      </c>
      <c r="T1670" s="22">
        <v>0</v>
      </c>
      <c r="U1670" s="22" t="s">
        <v>11</v>
      </c>
      <c r="V1670" s="22" t="s">
        <v>11</v>
      </c>
      <c r="W1670" s="22" t="s">
        <v>11</v>
      </c>
      <c r="X1670" s="22" t="s">
        <v>11</v>
      </c>
      <c r="Y1670" s="22">
        <v>0</v>
      </c>
      <c r="Z1670" s="22">
        <v>0</v>
      </c>
      <c r="AA1670" s="22" t="s">
        <v>11</v>
      </c>
      <c r="AB1670" s="22">
        <v>0</v>
      </c>
      <c r="AC1670" s="22" t="s">
        <v>11</v>
      </c>
      <c r="AD1670" s="22" t="e">
        <v>#N/A</v>
      </c>
      <c r="AE1670" s="22" t="e">
        <v>#N/A</v>
      </c>
      <c r="AF1670" s="22" t="e">
        <v>#N/A</v>
      </c>
      <c r="AG1670" s="22" t="e">
        <v>#N/A</v>
      </c>
    </row>
    <row r="1671" spans="1:33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2" t="s">
        <v>7762</v>
      </c>
      <c r="R1671" s="22" t="s">
        <v>7762</v>
      </c>
      <c r="S1671" s="22">
        <v>0</v>
      </c>
      <c r="T1671" s="22">
        <v>0</v>
      </c>
      <c r="U1671" s="22" t="s">
        <v>11</v>
      </c>
      <c r="V1671" s="22" t="s">
        <v>11</v>
      </c>
      <c r="W1671" s="22" t="s">
        <v>11</v>
      </c>
      <c r="X1671" s="22" t="s">
        <v>11</v>
      </c>
      <c r="Y1671" s="22">
        <v>0</v>
      </c>
      <c r="Z1671" s="22">
        <v>0</v>
      </c>
      <c r="AA1671" s="22" t="s">
        <v>11</v>
      </c>
      <c r="AB1671" s="22">
        <v>0</v>
      </c>
      <c r="AC1671" s="22" t="s">
        <v>11</v>
      </c>
      <c r="AD1671" s="22" t="e">
        <v>#N/A</v>
      </c>
      <c r="AE1671" s="22" t="e">
        <v>#N/A</v>
      </c>
      <c r="AF1671" s="22" t="e">
        <v>#N/A</v>
      </c>
      <c r="AG1671" s="22" t="e">
        <v>#N/A</v>
      </c>
    </row>
    <row r="1672" spans="1:33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2" t="s">
        <v>7762</v>
      </c>
      <c r="R1672" s="22" t="s">
        <v>7762</v>
      </c>
      <c r="S1672" s="22">
        <v>0</v>
      </c>
      <c r="T1672" s="22">
        <v>0</v>
      </c>
      <c r="U1672" s="22" t="s">
        <v>11</v>
      </c>
      <c r="V1672" s="22" t="s">
        <v>11</v>
      </c>
      <c r="W1672" s="22" t="s">
        <v>11</v>
      </c>
      <c r="X1672" s="22" t="s">
        <v>11</v>
      </c>
      <c r="Y1672" s="22">
        <v>0</v>
      </c>
      <c r="Z1672" s="22">
        <v>0</v>
      </c>
      <c r="AA1672" s="22" t="s">
        <v>11</v>
      </c>
      <c r="AB1672" s="22">
        <v>0</v>
      </c>
      <c r="AC1672" s="22" t="s">
        <v>11</v>
      </c>
      <c r="AD1672" s="22" t="e">
        <v>#N/A</v>
      </c>
      <c r="AE1672" s="22" t="e">
        <v>#N/A</v>
      </c>
      <c r="AF1672" s="22" t="e">
        <v>#N/A</v>
      </c>
      <c r="AG1672" s="22" t="e">
        <v>#N/A</v>
      </c>
    </row>
    <row r="1673" spans="1:33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2" t="s">
        <v>7762</v>
      </c>
      <c r="R1673" s="22" t="s">
        <v>7762</v>
      </c>
      <c r="S1673" s="22">
        <v>0</v>
      </c>
      <c r="T1673" s="22">
        <v>0</v>
      </c>
      <c r="U1673" s="22" t="s">
        <v>11</v>
      </c>
      <c r="V1673" s="22" t="s">
        <v>11</v>
      </c>
      <c r="W1673" s="22" t="s">
        <v>11</v>
      </c>
      <c r="X1673" s="22" t="s">
        <v>11</v>
      </c>
      <c r="Y1673" s="22">
        <v>0</v>
      </c>
      <c r="Z1673" s="22">
        <v>0</v>
      </c>
      <c r="AA1673" s="22" t="s">
        <v>11</v>
      </c>
      <c r="AB1673" s="22">
        <v>0</v>
      </c>
      <c r="AC1673" s="22" t="s">
        <v>11</v>
      </c>
      <c r="AD1673" s="22" t="e">
        <v>#N/A</v>
      </c>
      <c r="AE1673" s="22" t="e">
        <v>#N/A</v>
      </c>
      <c r="AF1673" s="22" t="e">
        <v>#N/A</v>
      </c>
      <c r="AG1673" s="22" t="e">
        <v>#N/A</v>
      </c>
    </row>
    <row r="1674" spans="1:33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2" t="s">
        <v>7762</v>
      </c>
      <c r="R1674" s="22" t="s">
        <v>7762</v>
      </c>
      <c r="S1674" s="22">
        <v>0</v>
      </c>
      <c r="T1674" s="22">
        <v>0</v>
      </c>
      <c r="U1674" s="22" t="s">
        <v>11</v>
      </c>
      <c r="V1674" s="22" t="s">
        <v>11</v>
      </c>
      <c r="W1674" s="22" t="s">
        <v>11</v>
      </c>
      <c r="X1674" s="22" t="s">
        <v>11</v>
      </c>
      <c r="Y1674" s="22">
        <v>0</v>
      </c>
      <c r="Z1674" s="22">
        <v>0</v>
      </c>
      <c r="AA1674" s="22" t="s">
        <v>11</v>
      </c>
      <c r="AB1674" s="22">
        <v>0</v>
      </c>
      <c r="AC1674" s="22" t="s">
        <v>11</v>
      </c>
      <c r="AD1674" s="22" t="e">
        <v>#N/A</v>
      </c>
      <c r="AE1674" s="22" t="e">
        <v>#N/A</v>
      </c>
      <c r="AF1674" s="22" t="e">
        <v>#N/A</v>
      </c>
      <c r="AG1674" s="22" t="e">
        <v>#N/A</v>
      </c>
    </row>
    <row r="1675" spans="1:33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2" t="s">
        <v>7762</v>
      </c>
      <c r="R1675" s="22" t="s">
        <v>7762</v>
      </c>
      <c r="S1675" s="22">
        <v>0</v>
      </c>
      <c r="T1675" s="22">
        <v>0</v>
      </c>
      <c r="U1675" s="22" t="s">
        <v>11</v>
      </c>
      <c r="V1675" s="22" t="s">
        <v>11</v>
      </c>
      <c r="W1675" s="22" t="s">
        <v>11</v>
      </c>
      <c r="X1675" s="22" t="s">
        <v>11</v>
      </c>
      <c r="Y1675" s="22">
        <v>0</v>
      </c>
      <c r="Z1675" s="22">
        <v>0</v>
      </c>
      <c r="AA1675" s="22" t="s">
        <v>11</v>
      </c>
      <c r="AB1675" s="22">
        <v>0</v>
      </c>
      <c r="AC1675" s="22" t="s">
        <v>11</v>
      </c>
      <c r="AD1675" s="22" t="e">
        <v>#N/A</v>
      </c>
      <c r="AE1675" s="22" t="e">
        <v>#N/A</v>
      </c>
      <c r="AF1675" s="22" t="e">
        <v>#N/A</v>
      </c>
      <c r="AG1675" s="22" t="e">
        <v>#N/A</v>
      </c>
    </row>
    <row r="1676" spans="1:33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2" t="s">
        <v>7762</v>
      </c>
      <c r="R1676" s="22" t="s">
        <v>7762</v>
      </c>
      <c r="S1676" s="22">
        <v>0</v>
      </c>
      <c r="T1676" s="22">
        <v>0</v>
      </c>
      <c r="U1676" s="22" t="s">
        <v>11</v>
      </c>
      <c r="V1676" s="22" t="s">
        <v>11</v>
      </c>
      <c r="W1676" s="22" t="s">
        <v>11</v>
      </c>
      <c r="X1676" s="22" t="s">
        <v>11</v>
      </c>
      <c r="Y1676" s="22">
        <v>0</v>
      </c>
      <c r="Z1676" s="22">
        <v>0</v>
      </c>
      <c r="AA1676" s="22" t="s">
        <v>11</v>
      </c>
      <c r="AB1676" s="22">
        <v>0</v>
      </c>
      <c r="AC1676" s="22" t="s">
        <v>11</v>
      </c>
      <c r="AD1676" s="22" t="e">
        <v>#N/A</v>
      </c>
      <c r="AE1676" s="22" t="e">
        <v>#N/A</v>
      </c>
      <c r="AF1676" s="22" t="e">
        <v>#N/A</v>
      </c>
      <c r="AG1676" s="22" t="e">
        <v>#N/A</v>
      </c>
    </row>
    <row r="1677" spans="1:33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2" t="s">
        <v>7762</v>
      </c>
      <c r="R1677" s="22" t="s">
        <v>7762</v>
      </c>
      <c r="S1677" s="22">
        <v>0</v>
      </c>
      <c r="T1677" s="22">
        <v>0</v>
      </c>
      <c r="U1677" s="22" t="s">
        <v>11</v>
      </c>
      <c r="V1677" s="22" t="s">
        <v>11</v>
      </c>
      <c r="W1677" s="22" t="s">
        <v>11</v>
      </c>
      <c r="X1677" s="22" t="s">
        <v>11</v>
      </c>
      <c r="Y1677" s="22">
        <v>0</v>
      </c>
      <c r="Z1677" s="22">
        <v>0</v>
      </c>
      <c r="AA1677" s="22" t="s">
        <v>11</v>
      </c>
      <c r="AB1677" s="22">
        <v>0</v>
      </c>
      <c r="AC1677" s="22" t="s">
        <v>11</v>
      </c>
      <c r="AD1677" s="22" t="e">
        <v>#N/A</v>
      </c>
      <c r="AE1677" s="22" t="e">
        <v>#N/A</v>
      </c>
      <c r="AF1677" s="22" t="e">
        <v>#N/A</v>
      </c>
      <c r="AG1677" s="22" t="e">
        <v>#N/A</v>
      </c>
    </row>
    <row r="1678" spans="1:33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2" t="s">
        <v>7762</v>
      </c>
      <c r="R1678" s="22" t="s">
        <v>7762</v>
      </c>
      <c r="S1678" s="22">
        <v>0</v>
      </c>
      <c r="T1678" s="22">
        <v>0</v>
      </c>
      <c r="U1678" s="22" t="s">
        <v>11</v>
      </c>
      <c r="V1678" s="22" t="s">
        <v>11</v>
      </c>
      <c r="W1678" s="22" t="s">
        <v>11</v>
      </c>
      <c r="X1678" s="22" t="s">
        <v>11</v>
      </c>
      <c r="Y1678" s="22">
        <v>0</v>
      </c>
      <c r="Z1678" s="22">
        <v>0</v>
      </c>
      <c r="AA1678" s="22" t="s">
        <v>11</v>
      </c>
      <c r="AB1678" s="22">
        <v>0</v>
      </c>
      <c r="AC1678" s="22" t="s">
        <v>11</v>
      </c>
      <c r="AD1678" s="22" t="e">
        <v>#N/A</v>
      </c>
      <c r="AE1678" s="22" t="e">
        <v>#N/A</v>
      </c>
      <c r="AF1678" s="22" t="e">
        <v>#N/A</v>
      </c>
      <c r="AG1678" s="22" t="e">
        <v>#N/A</v>
      </c>
    </row>
    <row r="1679" spans="1:33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2" t="s">
        <v>7762</v>
      </c>
      <c r="R1679" s="22" t="s">
        <v>7762</v>
      </c>
      <c r="S1679" s="22">
        <v>0</v>
      </c>
      <c r="T1679" s="22">
        <v>0</v>
      </c>
      <c r="U1679" s="22" t="s">
        <v>11</v>
      </c>
      <c r="V1679" s="22" t="s">
        <v>11</v>
      </c>
      <c r="W1679" s="22" t="s">
        <v>11</v>
      </c>
      <c r="X1679" s="22" t="s">
        <v>11</v>
      </c>
      <c r="Y1679" s="22">
        <v>0</v>
      </c>
      <c r="Z1679" s="22">
        <v>0</v>
      </c>
      <c r="AA1679" s="22" t="s">
        <v>11</v>
      </c>
      <c r="AB1679" s="22">
        <v>0</v>
      </c>
      <c r="AC1679" s="22" t="s">
        <v>11</v>
      </c>
      <c r="AD1679" s="22" t="e">
        <v>#N/A</v>
      </c>
      <c r="AE1679" s="22" t="e">
        <v>#N/A</v>
      </c>
      <c r="AF1679" s="22" t="e">
        <v>#N/A</v>
      </c>
      <c r="AG1679" s="22" t="e">
        <v>#N/A</v>
      </c>
    </row>
    <row r="1680" spans="1:33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2" t="s">
        <v>7762</v>
      </c>
      <c r="R1680" s="22" t="s">
        <v>7762</v>
      </c>
      <c r="S1680" s="22">
        <v>0</v>
      </c>
      <c r="T1680" s="22">
        <v>0</v>
      </c>
      <c r="U1680" s="22" t="s">
        <v>11</v>
      </c>
      <c r="V1680" s="22" t="s">
        <v>11</v>
      </c>
      <c r="W1680" s="22" t="s">
        <v>11</v>
      </c>
      <c r="X1680" s="22" t="s">
        <v>11</v>
      </c>
      <c r="Y1680" s="22">
        <v>0</v>
      </c>
      <c r="Z1680" s="22">
        <v>0</v>
      </c>
      <c r="AA1680" s="22" t="s">
        <v>11</v>
      </c>
      <c r="AB1680" s="22">
        <v>0</v>
      </c>
      <c r="AC1680" s="22" t="s">
        <v>11</v>
      </c>
      <c r="AD1680" s="22" t="e">
        <v>#N/A</v>
      </c>
      <c r="AE1680" s="22" t="e">
        <v>#N/A</v>
      </c>
      <c r="AF1680" s="22" t="e">
        <v>#N/A</v>
      </c>
      <c r="AG1680" s="22" t="e">
        <v>#N/A</v>
      </c>
    </row>
    <row r="1681" spans="1:33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2" t="s">
        <v>7762</v>
      </c>
      <c r="R1681" s="22" t="s">
        <v>7762</v>
      </c>
      <c r="S1681" s="22">
        <v>0</v>
      </c>
      <c r="T1681" s="22">
        <v>0</v>
      </c>
      <c r="U1681" s="22" t="s">
        <v>11</v>
      </c>
      <c r="V1681" s="22" t="s">
        <v>11</v>
      </c>
      <c r="W1681" s="22" t="s">
        <v>11</v>
      </c>
      <c r="X1681" s="22" t="s">
        <v>11</v>
      </c>
      <c r="Y1681" s="22">
        <v>0</v>
      </c>
      <c r="Z1681" s="22">
        <v>0</v>
      </c>
      <c r="AA1681" s="22" t="s">
        <v>11</v>
      </c>
      <c r="AB1681" s="22">
        <v>0</v>
      </c>
      <c r="AC1681" s="22" t="s">
        <v>11</v>
      </c>
      <c r="AD1681" s="22" t="e">
        <v>#N/A</v>
      </c>
      <c r="AE1681" s="22" t="e">
        <v>#N/A</v>
      </c>
      <c r="AF1681" s="22" t="e">
        <v>#N/A</v>
      </c>
      <c r="AG1681" s="22" t="e">
        <v>#N/A</v>
      </c>
    </row>
    <row r="1682" spans="1:33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2" t="s">
        <v>7762</v>
      </c>
      <c r="R1682" s="22" t="s">
        <v>7762</v>
      </c>
      <c r="S1682" s="22">
        <v>0</v>
      </c>
      <c r="T1682" s="22">
        <v>0</v>
      </c>
      <c r="U1682" s="22" t="s">
        <v>11</v>
      </c>
      <c r="V1682" s="22" t="s">
        <v>11</v>
      </c>
      <c r="W1682" s="22" t="s">
        <v>11</v>
      </c>
      <c r="X1682" s="22" t="s">
        <v>11</v>
      </c>
      <c r="Y1682" s="22">
        <v>0</v>
      </c>
      <c r="Z1682" s="22">
        <v>0</v>
      </c>
      <c r="AA1682" s="22" t="s">
        <v>11</v>
      </c>
      <c r="AB1682" s="22">
        <v>0</v>
      </c>
      <c r="AC1682" s="22" t="s">
        <v>11</v>
      </c>
      <c r="AD1682" s="22" t="e">
        <v>#N/A</v>
      </c>
      <c r="AE1682" s="22" t="e">
        <v>#N/A</v>
      </c>
      <c r="AF1682" s="22" t="e">
        <v>#N/A</v>
      </c>
      <c r="AG1682" s="22" t="e">
        <v>#N/A</v>
      </c>
    </row>
    <row r="1683" spans="1:33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2" t="s">
        <v>7762</v>
      </c>
      <c r="R1683" s="22" t="s">
        <v>7762</v>
      </c>
      <c r="S1683" s="22">
        <v>0</v>
      </c>
      <c r="T1683" s="22">
        <v>0</v>
      </c>
      <c r="U1683" s="22" t="s">
        <v>11</v>
      </c>
      <c r="V1683" s="22" t="s">
        <v>11</v>
      </c>
      <c r="W1683" s="22" t="s">
        <v>11</v>
      </c>
      <c r="X1683" s="22" t="s">
        <v>11</v>
      </c>
      <c r="Y1683" s="22">
        <v>0</v>
      </c>
      <c r="Z1683" s="22">
        <v>0</v>
      </c>
      <c r="AA1683" s="22" t="s">
        <v>11</v>
      </c>
      <c r="AB1683" s="22">
        <v>0</v>
      </c>
      <c r="AC1683" s="22" t="s">
        <v>11</v>
      </c>
      <c r="AD1683" s="22" t="e">
        <v>#N/A</v>
      </c>
      <c r="AE1683" s="22" t="e">
        <v>#N/A</v>
      </c>
      <c r="AF1683" s="22" t="e">
        <v>#N/A</v>
      </c>
      <c r="AG1683" s="22" t="e">
        <v>#N/A</v>
      </c>
    </row>
    <row r="1684" spans="1:33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2" t="s">
        <v>7762</v>
      </c>
      <c r="R1684" s="22" t="s">
        <v>7762</v>
      </c>
      <c r="S1684" s="22">
        <v>0</v>
      </c>
      <c r="T1684" s="22">
        <v>0</v>
      </c>
      <c r="U1684" s="22" t="s">
        <v>11</v>
      </c>
      <c r="V1684" s="22" t="s">
        <v>11</v>
      </c>
      <c r="W1684" s="22" t="s">
        <v>11</v>
      </c>
      <c r="X1684" s="22" t="s">
        <v>11</v>
      </c>
      <c r="Y1684" s="22">
        <v>0</v>
      </c>
      <c r="Z1684" s="22">
        <v>0</v>
      </c>
      <c r="AA1684" s="22" t="s">
        <v>11</v>
      </c>
      <c r="AB1684" s="22">
        <v>0</v>
      </c>
      <c r="AC1684" s="22" t="s">
        <v>11</v>
      </c>
      <c r="AD1684" s="22" t="e">
        <v>#N/A</v>
      </c>
      <c r="AE1684" s="22" t="e">
        <v>#N/A</v>
      </c>
      <c r="AF1684" s="22" t="e">
        <v>#N/A</v>
      </c>
      <c r="AG1684" s="22" t="e">
        <v>#N/A</v>
      </c>
    </row>
    <row r="1685" spans="1:33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2" t="s">
        <v>7762</v>
      </c>
      <c r="R1685" s="22" t="s">
        <v>7762</v>
      </c>
      <c r="S1685" s="22">
        <v>0</v>
      </c>
      <c r="T1685" s="22">
        <v>0</v>
      </c>
      <c r="U1685" s="22" t="s">
        <v>11</v>
      </c>
      <c r="V1685" s="22" t="s">
        <v>11</v>
      </c>
      <c r="W1685" s="22" t="s">
        <v>11</v>
      </c>
      <c r="X1685" s="22" t="s">
        <v>11</v>
      </c>
      <c r="Y1685" s="22">
        <v>0</v>
      </c>
      <c r="Z1685" s="22">
        <v>0</v>
      </c>
      <c r="AA1685" s="22" t="s">
        <v>11</v>
      </c>
      <c r="AB1685" s="22">
        <v>0</v>
      </c>
      <c r="AC1685" s="22" t="s">
        <v>11</v>
      </c>
      <c r="AD1685" s="22" t="e">
        <v>#N/A</v>
      </c>
      <c r="AE1685" s="22" t="e">
        <v>#N/A</v>
      </c>
      <c r="AF1685" s="22" t="e">
        <v>#N/A</v>
      </c>
      <c r="AG1685" s="22" t="e">
        <v>#N/A</v>
      </c>
    </row>
    <row r="1686" spans="1:33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2" t="s">
        <v>7762</v>
      </c>
      <c r="R1686" s="22" t="s">
        <v>7762</v>
      </c>
      <c r="S1686" s="22">
        <v>0</v>
      </c>
      <c r="T1686" s="22">
        <v>0</v>
      </c>
      <c r="U1686" s="22" t="s">
        <v>11</v>
      </c>
      <c r="V1686" s="22" t="s">
        <v>11</v>
      </c>
      <c r="W1686" s="22" t="s">
        <v>11</v>
      </c>
      <c r="X1686" s="22" t="s">
        <v>11</v>
      </c>
      <c r="Y1686" s="22">
        <v>0</v>
      </c>
      <c r="Z1686" s="22">
        <v>0</v>
      </c>
      <c r="AA1686" s="22" t="s">
        <v>11</v>
      </c>
      <c r="AB1686" s="22">
        <v>0</v>
      </c>
      <c r="AC1686" s="22" t="s">
        <v>11</v>
      </c>
      <c r="AD1686" s="22" t="e">
        <v>#N/A</v>
      </c>
      <c r="AE1686" s="22" t="e">
        <v>#N/A</v>
      </c>
      <c r="AF1686" s="22" t="e">
        <v>#N/A</v>
      </c>
      <c r="AG1686" s="22" t="e">
        <v>#N/A</v>
      </c>
    </row>
    <row r="1687" spans="1:33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2" t="s">
        <v>7762</v>
      </c>
      <c r="R1687" s="22" t="s">
        <v>7762</v>
      </c>
      <c r="S1687" s="22">
        <v>0</v>
      </c>
      <c r="T1687" s="22">
        <v>0</v>
      </c>
      <c r="U1687" s="22" t="s">
        <v>11</v>
      </c>
      <c r="V1687" s="22" t="s">
        <v>11</v>
      </c>
      <c r="W1687" s="22" t="s">
        <v>11</v>
      </c>
      <c r="X1687" s="22" t="s">
        <v>11</v>
      </c>
      <c r="Y1687" s="22">
        <v>0</v>
      </c>
      <c r="Z1687" s="22">
        <v>0</v>
      </c>
      <c r="AA1687" s="22" t="s">
        <v>11</v>
      </c>
      <c r="AB1687" s="22">
        <v>0</v>
      </c>
      <c r="AC1687" s="22" t="s">
        <v>11</v>
      </c>
      <c r="AD1687" s="22" t="e">
        <v>#N/A</v>
      </c>
      <c r="AE1687" s="22" t="e">
        <v>#N/A</v>
      </c>
      <c r="AF1687" s="22" t="e">
        <v>#N/A</v>
      </c>
      <c r="AG1687" s="22" t="e">
        <v>#N/A</v>
      </c>
    </row>
    <row r="1688" spans="1:33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2" t="s">
        <v>7762</v>
      </c>
      <c r="R1688" s="22" t="s">
        <v>7762</v>
      </c>
      <c r="S1688" s="22">
        <v>0</v>
      </c>
      <c r="T1688" s="22">
        <v>0</v>
      </c>
      <c r="U1688" s="22" t="s">
        <v>11</v>
      </c>
      <c r="V1688" s="22" t="s">
        <v>11</v>
      </c>
      <c r="W1688" s="22" t="s">
        <v>11</v>
      </c>
      <c r="X1688" s="22" t="s">
        <v>11</v>
      </c>
      <c r="Y1688" s="22">
        <v>0</v>
      </c>
      <c r="Z1688" s="22">
        <v>0</v>
      </c>
      <c r="AA1688" s="22" t="s">
        <v>11</v>
      </c>
      <c r="AB1688" s="22">
        <v>0</v>
      </c>
      <c r="AC1688" s="22" t="s">
        <v>11</v>
      </c>
      <c r="AD1688" s="22" t="e">
        <v>#N/A</v>
      </c>
      <c r="AE1688" s="22" t="e">
        <v>#N/A</v>
      </c>
      <c r="AF1688" s="22" t="e">
        <v>#N/A</v>
      </c>
      <c r="AG1688" s="22" t="e">
        <v>#N/A</v>
      </c>
    </row>
    <row r="1689" spans="1:33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2" t="s">
        <v>7762</v>
      </c>
      <c r="R1689" s="22" t="s">
        <v>7762</v>
      </c>
      <c r="S1689" s="22">
        <v>0</v>
      </c>
      <c r="T1689" s="22">
        <v>0</v>
      </c>
      <c r="U1689" s="22" t="s">
        <v>11</v>
      </c>
      <c r="V1689" s="22" t="s">
        <v>11</v>
      </c>
      <c r="W1689" s="22" t="s">
        <v>11</v>
      </c>
      <c r="X1689" s="22" t="s">
        <v>11</v>
      </c>
      <c r="Y1689" s="22">
        <v>0</v>
      </c>
      <c r="Z1689" s="22">
        <v>0</v>
      </c>
      <c r="AA1689" s="22" t="s">
        <v>11</v>
      </c>
      <c r="AB1689" s="22">
        <v>0</v>
      </c>
      <c r="AC1689" s="22" t="s">
        <v>11</v>
      </c>
      <c r="AD1689" s="22" t="e">
        <v>#N/A</v>
      </c>
      <c r="AE1689" s="22" t="e">
        <v>#N/A</v>
      </c>
      <c r="AF1689" s="22" t="e">
        <v>#N/A</v>
      </c>
      <c r="AG1689" s="22" t="e">
        <v>#N/A</v>
      </c>
    </row>
    <row r="1690" spans="1:33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2" t="s">
        <v>7762</v>
      </c>
      <c r="R1690" s="22" t="s">
        <v>7762</v>
      </c>
      <c r="S1690" s="22">
        <v>0</v>
      </c>
      <c r="T1690" s="22">
        <v>0</v>
      </c>
      <c r="U1690" s="22" t="s">
        <v>11</v>
      </c>
      <c r="V1690" s="22" t="s">
        <v>11</v>
      </c>
      <c r="W1690" s="22" t="s">
        <v>11</v>
      </c>
      <c r="X1690" s="22" t="s">
        <v>11</v>
      </c>
      <c r="Y1690" s="22">
        <v>0</v>
      </c>
      <c r="Z1690" s="22">
        <v>0</v>
      </c>
      <c r="AA1690" s="22" t="s">
        <v>11</v>
      </c>
      <c r="AB1690" s="22">
        <v>0</v>
      </c>
      <c r="AC1690" s="22" t="s">
        <v>11</v>
      </c>
      <c r="AD1690" s="22" t="e">
        <v>#N/A</v>
      </c>
      <c r="AE1690" s="22" t="e">
        <v>#N/A</v>
      </c>
      <c r="AF1690" s="22" t="e">
        <v>#N/A</v>
      </c>
      <c r="AG1690" s="22" t="e">
        <v>#N/A</v>
      </c>
    </row>
    <row r="1691" spans="1:33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2" t="s">
        <v>7762</v>
      </c>
      <c r="R1691" s="22" t="s">
        <v>7762</v>
      </c>
      <c r="S1691" s="22">
        <v>0</v>
      </c>
      <c r="T1691" s="22">
        <v>0</v>
      </c>
      <c r="U1691" s="22" t="s">
        <v>11</v>
      </c>
      <c r="V1691" s="22" t="s">
        <v>11</v>
      </c>
      <c r="W1691" s="22" t="s">
        <v>11</v>
      </c>
      <c r="X1691" s="22" t="s">
        <v>11</v>
      </c>
      <c r="Y1691" s="22">
        <v>0</v>
      </c>
      <c r="Z1691" s="22">
        <v>0</v>
      </c>
      <c r="AA1691" s="22" t="s">
        <v>11</v>
      </c>
      <c r="AB1691" s="22">
        <v>0</v>
      </c>
      <c r="AC1691" s="22" t="s">
        <v>11</v>
      </c>
      <c r="AD1691" s="22" t="e">
        <v>#N/A</v>
      </c>
      <c r="AE1691" s="22" t="e">
        <v>#N/A</v>
      </c>
      <c r="AF1691" s="22" t="e">
        <v>#N/A</v>
      </c>
      <c r="AG1691" s="22" t="e">
        <v>#N/A</v>
      </c>
    </row>
    <row r="1692" spans="1:33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2" t="s">
        <v>7762</v>
      </c>
      <c r="R1692" s="22" t="s">
        <v>7762</v>
      </c>
      <c r="S1692" s="22">
        <v>0</v>
      </c>
      <c r="T1692" s="22">
        <v>0</v>
      </c>
      <c r="U1692" s="22" t="s">
        <v>11</v>
      </c>
      <c r="V1692" s="22" t="s">
        <v>11</v>
      </c>
      <c r="W1692" s="22" t="s">
        <v>11</v>
      </c>
      <c r="X1692" s="22" t="s">
        <v>11</v>
      </c>
      <c r="Y1692" s="22">
        <v>0</v>
      </c>
      <c r="Z1692" s="22">
        <v>0</v>
      </c>
      <c r="AA1692" s="22" t="s">
        <v>11</v>
      </c>
      <c r="AB1692" s="22">
        <v>0</v>
      </c>
      <c r="AC1692" s="22" t="s">
        <v>11</v>
      </c>
      <c r="AD1692" s="22" t="e">
        <v>#N/A</v>
      </c>
      <c r="AE1692" s="22" t="e">
        <v>#N/A</v>
      </c>
      <c r="AF1692" s="22" t="e">
        <v>#N/A</v>
      </c>
      <c r="AG1692" s="22" t="e">
        <v>#N/A</v>
      </c>
    </row>
    <row r="1693" spans="1:33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2" t="s">
        <v>7762</v>
      </c>
      <c r="R1693" s="22" t="s">
        <v>7762</v>
      </c>
      <c r="S1693" s="22">
        <v>0</v>
      </c>
      <c r="T1693" s="22">
        <v>0</v>
      </c>
      <c r="U1693" s="22" t="s">
        <v>11</v>
      </c>
      <c r="V1693" s="22" t="s">
        <v>11</v>
      </c>
      <c r="W1693" s="22" t="s">
        <v>11</v>
      </c>
      <c r="X1693" s="22" t="s">
        <v>11</v>
      </c>
      <c r="Y1693" s="22">
        <v>0</v>
      </c>
      <c r="Z1693" s="22">
        <v>0</v>
      </c>
      <c r="AA1693" s="22" t="s">
        <v>11</v>
      </c>
      <c r="AB1693" s="22">
        <v>0</v>
      </c>
      <c r="AC1693" s="22" t="s">
        <v>11</v>
      </c>
      <c r="AD1693" s="22" t="e">
        <v>#N/A</v>
      </c>
      <c r="AE1693" s="22" t="e">
        <v>#N/A</v>
      </c>
      <c r="AF1693" s="22" t="e">
        <v>#N/A</v>
      </c>
      <c r="AG1693" s="22" t="e">
        <v>#N/A</v>
      </c>
    </row>
    <row r="1694" spans="1:33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2" t="s">
        <v>7762</v>
      </c>
      <c r="R1694" s="22" t="s">
        <v>7762</v>
      </c>
      <c r="S1694" s="22">
        <v>0</v>
      </c>
      <c r="T1694" s="22">
        <v>0</v>
      </c>
      <c r="U1694" s="22" t="s">
        <v>11</v>
      </c>
      <c r="V1694" s="22" t="s">
        <v>11</v>
      </c>
      <c r="W1694" s="22" t="s">
        <v>11</v>
      </c>
      <c r="X1694" s="22" t="s">
        <v>11</v>
      </c>
      <c r="Y1694" s="22">
        <v>0</v>
      </c>
      <c r="Z1694" s="22">
        <v>0</v>
      </c>
      <c r="AA1694" s="22" t="s">
        <v>11</v>
      </c>
      <c r="AB1694" s="22">
        <v>0</v>
      </c>
      <c r="AC1694" s="22" t="s">
        <v>11</v>
      </c>
      <c r="AD1694" s="22" t="e">
        <v>#N/A</v>
      </c>
      <c r="AE1694" s="22" t="e">
        <v>#N/A</v>
      </c>
      <c r="AF1694" s="22" t="e">
        <v>#N/A</v>
      </c>
      <c r="AG1694" s="22" t="e">
        <v>#N/A</v>
      </c>
    </row>
    <row r="1695" spans="1:33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2" t="s">
        <v>7762</v>
      </c>
      <c r="R1695" s="22" t="s">
        <v>7762</v>
      </c>
      <c r="S1695" s="22">
        <v>0</v>
      </c>
      <c r="T1695" s="22">
        <v>0</v>
      </c>
      <c r="U1695" s="22" t="s">
        <v>11</v>
      </c>
      <c r="V1695" s="22" t="s">
        <v>11</v>
      </c>
      <c r="W1695" s="22" t="s">
        <v>11</v>
      </c>
      <c r="X1695" s="22" t="s">
        <v>11</v>
      </c>
      <c r="Y1695" s="22">
        <v>0</v>
      </c>
      <c r="Z1695" s="22">
        <v>0</v>
      </c>
      <c r="AA1695" s="22" t="s">
        <v>11</v>
      </c>
      <c r="AB1695" s="22">
        <v>0</v>
      </c>
      <c r="AC1695" s="22" t="s">
        <v>11</v>
      </c>
      <c r="AD1695" s="22" t="e">
        <v>#N/A</v>
      </c>
      <c r="AE1695" s="22" t="e">
        <v>#N/A</v>
      </c>
      <c r="AF1695" s="22" t="e">
        <v>#N/A</v>
      </c>
      <c r="AG1695" s="22" t="e">
        <v>#N/A</v>
      </c>
    </row>
    <row r="1696" spans="1:33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2" t="s">
        <v>7762</v>
      </c>
      <c r="R1696" s="22" t="s">
        <v>7762</v>
      </c>
      <c r="S1696" s="22">
        <v>0</v>
      </c>
      <c r="T1696" s="22">
        <v>0</v>
      </c>
      <c r="U1696" s="22" t="s">
        <v>11</v>
      </c>
      <c r="V1696" s="22" t="s">
        <v>11</v>
      </c>
      <c r="W1696" s="22" t="s">
        <v>11</v>
      </c>
      <c r="X1696" s="22" t="s">
        <v>11</v>
      </c>
      <c r="Y1696" s="22">
        <v>0</v>
      </c>
      <c r="Z1696" s="22">
        <v>0</v>
      </c>
      <c r="AA1696" s="22" t="s">
        <v>11</v>
      </c>
      <c r="AB1696" s="22">
        <v>0</v>
      </c>
      <c r="AC1696" s="22" t="s">
        <v>11</v>
      </c>
      <c r="AD1696" s="22" t="e">
        <v>#N/A</v>
      </c>
      <c r="AE1696" s="22" t="e">
        <v>#N/A</v>
      </c>
      <c r="AF1696" s="22" t="e">
        <v>#N/A</v>
      </c>
      <c r="AG1696" s="22" t="e">
        <v>#N/A</v>
      </c>
    </row>
    <row r="1697" spans="1:33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2" t="s">
        <v>7762</v>
      </c>
      <c r="R1697" s="22" t="s">
        <v>7762</v>
      </c>
      <c r="S1697" s="22">
        <v>0</v>
      </c>
      <c r="T1697" s="22">
        <v>0</v>
      </c>
      <c r="U1697" s="22" t="s">
        <v>11</v>
      </c>
      <c r="V1697" s="22" t="s">
        <v>11</v>
      </c>
      <c r="W1697" s="22" t="s">
        <v>11</v>
      </c>
      <c r="X1697" s="22" t="s">
        <v>11</v>
      </c>
      <c r="Y1697" s="22">
        <v>0</v>
      </c>
      <c r="Z1697" s="22">
        <v>0</v>
      </c>
      <c r="AA1697" s="22" t="s">
        <v>11</v>
      </c>
      <c r="AB1697" s="22">
        <v>0</v>
      </c>
      <c r="AC1697" s="22" t="s">
        <v>11</v>
      </c>
      <c r="AD1697" s="22" t="e">
        <v>#N/A</v>
      </c>
      <c r="AE1697" s="22" t="e">
        <v>#N/A</v>
      </c>
      <c r="AF1697" s="22" t="e">
        <v>#N/A</v>
      </c>
      <c r="AG1697" s="22" t="e">
        <v>#N/A</v>
      </c>
    </row>
    <row r="1698" spans="1:33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2" t="s">
        <v>7762</v>
      </c>
      <c r="R1698" s="22" t="s">
        <v>7762</v>
      </c>
      <c r="S1698" s="22">
        <v>0</v>
      </c>
      <c r="T1698" s="22">
        <v>0</v>
      </c>
      <c r="U1698" s="22" t="s">
        <v>11</v>
      </c>
      <c r="V1698" s="22" t="s">
        <v>11</v>
      </c>
      <c r="W1698" s="22" t="s">
        <v>11</v>
      </c>
      <c r="X1698" s="22" t="s">
        <v>11</v>
      </c>
      <c r="Y1698" s="22">
        <v>0</v>
      </c>
      <c r="Z1698" s="22">
        <v>0</v>
      </c>
      <c r="AA1698" s="22" t="s">
        <v>11</v>
      </c>
      <c r="AB1698" s="22">
        <v>0</v>
      </c>
      <c r="AC1698" s="22" t="s">
        <v>11</v>
      </c>
      <c r="AD1698" s="22" t="e">
        <v>#N/A</v>
      </c>
      <c r="AE1698" s="22" t="e">
        <v>#N/A</v>
      </c>
      <c r="AF1698" s="22" t="e">
        <v>#N/A</v>
      </c>
      <c r="AG1698" s="22" t="e">
        <v>#N/A</v>
      </c>
    </row>
    <row r="1699" spans="1:33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2" t="s">
        <v>7762</v>
      </c>
      <c r="R1699" s="22" t="s">
        <v>7762</v>
      </c>
      <c r="S1699" s="22">
        <v>0</v>
      </c>
      <c r="T1699" s="22">
        <v>0</v>
      </c>
      <c r="U1699" s="22" t="s">
        <v>11</v>
      </c>
      <c r="V1699" s="22" t="s">
        <v>11</v>
      </c>
      <c r="W1699" s="22" t="s">
        <v>11</v>
      </c>
      <c r="X1699" s="22" t="s">
        <v>11</v>
      </c>
      <c r="Y1699" s="22">
        <v>0</v>
      </c>
      <c r="Z1699" s="22">
        <v>0</v>
      </c>
      <c r="AA1699" s="22" t="s">
        <v>11</v>
      </c>
      <c r="AB1699" s="22">
        <v>0</v>
      </c>
      <c r="AC1699" s="22" t="s">
        <v>11</v>
      </c>
      <c r="AD1699" s="22" t="e">
        <v>#N/A</v>
      </c>
      <c r="AE1699" s="22" t="e">
        <v>#N/A</v>
      </c>
      <c r="AF1699" s="22" t="e">
        <v>#N/A</v>
      </c>
      <c r="AG1699" s="22" t="e">
        <v>#N/A</v>
      </c>
    </row>
    <row r="1700" spans="1:33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2" t="s">
        <v>7762</v>
      </c>
      <c r="R1700" s="22" t="s">
        <v>7762</v>
      </c>
      <c r="S1700" s="22">
        <v>0</v>
      </c>
      <c r="T1700" s="22">
        <v>0</v>
      </c>
      <c r="U1700" s="22" t="s">
        <v>11</v>
      </c>
      <c r="V1700" s="22" t="s">
        <v>11</v>
      </c>
      <c r="W1700" s="22" t="s">
        <v>11</v>
      </c>
      <c r="X1700" s="22" t="s">
        <v>11</v>
      </c>
      <c r="Y1700" s="22">
        <v>0</v>
      </c>
      <c r="Z1700" s="22">
        <v>0</v>
      </c>
      <c r="AA1700" s="22" t="s">
        <v>11</v>
      </c>
      <c r="AB1700" s="22">
        <v>0</v>
      </c>
      <c r="AC1700" s="22" t="s">
        <v>11</v>
      </c>
      <c r="AD1700" s="22" t="e">
        <v>#N/A</v>
      </c>
      <c r="AE1700" s="22" t="e">
        <v>#N/A</v>
      </c>
      <c r="AF1700" s="22" t="e">
        <v>#N/A</v>
      </c>
      <c r="AG1700" s="22" t="e">
        <v>#N/A</v>
      </c>
    </row>
    <row r="1701" spans="1:33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2" t="s">
        <v>7762</v>
      </c>
      <c r="R1701" s="22" t="s">
        <v>7762</v>
      </c>
      <c r="S1701" s="22">
        <v>0</v>
      </c>
      <c r="T1701" s="22">
        <v>0</v>
      </c>
      <c r="U1701" s="22" t="s">
        <v>11</v>
      </c>
      <c r="V1701" s="22" t="s">
        <v>11</v>
      </c>
      <c r="W1701" s="22" t="s">
        <v>11</v>
      </c>
      <c r="X1701" s="22" t="s">
        <v>11</v>
      </c>
      <c r="Y1701" s="22">
        <v>0</v>
      </c>
      <c r="Z1701" s="22">
        <v>0</v>
      </c>
      <c r="AA1701" s="22" t="s">
        <v>11</v>
      </c>
      <c r="AB1701" s="22">
        <v>0</v>
      </c>
      <c r="AC1701" s="22" t="s">
        <v>11</v>
      </c>
      <c r="AD1701" s="22" t="e">
        <v>#N/A</v>
      </c>
      <c r="AE1701" s="22" t="e">
        <v>#N/A</v>
      </c>
      <c r="AF1701" s="22" t="e">
        <v>#N/A</v>
      </c>
      <c r="AG1701" s="22" t="e">
        <v>#N/A</v>
      </c>
    </row>
    <row r="1702" spans="1:33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2" t="s">
        <v>7762</v>
      </c>
      <c r="R1702" s="22" t="s">
        <v>7762</v>
      </c>
      <c r="S1702" s="22">
        <v>0</v>
      </c>
      <c r="T1702" s="22">
        <v>0</v>
      </c>
      <c r="U1702" s="22" t="s">
        <v>11</v>
      </c>
      <c r="V1702" s="22" t="s">
        <v>11</v>
      </c>
      <c r="W1702" s="22" t="s">
        <v>11</v>
      </c>
      <c r="X1702" s="22" t="s">
        <v>11</v>
      </c>
      <c r="Y1702" s="22">
        <v>0</v>
      </c>
      <c r="Z1702" s="22">
        <v>0</v>
      </c>
      <c r="AA1702" s="22" t="s">
        <v>11</v>
      </c>
      <c r="AB1702" s="22">
        <v>0</v>
      </c>
      <c r="AC1702" s="22" t="s">
        <v>11</v>
      </c>
      <c r="AD1702" s="22" t="e">
        <v>#N/A</v>
      </c>
      <c r="AE1702" s="22" t="e">
        <v>#N/A</v>
      </c>
      <c r="AF1702" s="22" t="e">
        <v>#N/A</v>
      </c>
      <c r="AG1702" s="22" t="e">
        <v>#N/A</v>
      </c>
    </row>
    <row r="1703" spans="1:33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2" t="s">
        <v>7762</v>
      </c>
      <c r="R1703" s="22" t="s">
        <v>7762</v>
      </c>
      <c r="S1703" s="22">
        <v>0</v>
      </c>
      <c r="T1703" s="22">
        <v>0</v>
      </c>
      <c r="U1703" s="22" t="s">
        <v>11</v>
      </c>
      <c r="V1703" s="22" t="s">
        <v>11</v>
      </c>
      <c r="W1703" s="22" t="s">
        <v>11</v>
      </c>
      <c r="X1703" s="22" t="s">
        <v>11</v>
      </c>
      <c r="Y1703" s="22">
        <v>0</v>
      </c>
      <c r="Z1703" s="22">
        <v>0</v>
      </c>
      <c r="AA1703" s="22" t="s">
        <v>11</v>
      </c>
      <c r="AB1703" s="22">
        <v>0</v>
      </c>
      <c r="AC1703" s="22" t="s">
        <v>11</v>
      </c>
      <c r="AD1703" s="22" t="e">
        <v>#N/A</v>
      </c>
      <c r="AE1703" s="22" t="e">
        <v>#N/A</v>
      </c>
      <c r="AF1703" s="22" t="e">
        <v>#N/A</v>
      </c>
      <c r="AG1703" s="22" t="e">
        <v>#N/A</v>
      </c>
    </row>
    <row r="1704" spans="1:33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2" t="s">
        <v>7762</v>
      </c>
      <c r="R1704" s="22" t="s">
        <v>7762</v>
      </c>
      <c r="S1704" s="22">
        <v>0</v>
      </c>
      <c r="T1704" s="22">
        <v>0</v>
      </c>
      <c r="U1704" s="22" t="s">
        <v>11</v>
      </c>
      <c r="V1704" s="22" t="s">
        <v>11</v>
      </c>
      <c r="W1704" s="22" t="s">
        <v>11</v>
      </c>
      <c r="X1704" s="22" t="s">
        <v>11</v>
      </c>
      <c r="Y1704" s="22">
        <v>0</v>
      </c>
      <c r="Z1704" s="22">
        <v>0</v>
      </c>
      <c r="AA1704" s="22" t="s">
        <v>11</v>
      </c>
      <c r="AB1704" s="22">
        <v>0</v>
      </c>
      <c r="AC1704" s="22" t="s">
        <v>11</v>
      </c>
      <c r="AD1704" s="22" t="e">
        <v>#N/A</v>
      </c>
      <c r="AE1704" s="22" t="e">
        <v>#N/A</v>
      </c>
      <c r="AF1704" s="22" t="e">
        <v>#N/A</v>
      </c>
      <c r="AG1704" s="22" t="e">
        <v>#N/A</v>
      </c>
    </row>
    <row r="1705" spans="1:33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2" t="s">
        <v>7762</v>
      </c>
      <c r="R1705" s="22" t="s">
        <v>7762</v>
      </c>
      <c r="S1705" s="22">
        <v>0</v>
      </c>
      <c r="T1705" s="22">
        <v>0</v>
      </c>
      <c r="U1705" s="22" t="s">
        <v>11</v>
      </c>
      <c r="V1705" s="22" t="s">
        <v>11</v>
      </c>
      <c r="W1705" s="22" t="s">
        <v>11</v>
      </c>
      <c r="X1705" s="22" t="s">
        <v>11</v>
      </c>
      <c r="Y1705" s="22">
        <v>0</v>
      </c>
      <c r="Z1705" s="22">
        <v>0</v>
      </c>
      <c r="AA1705" s="22" t="s">
        <v>11</v>
      </c>
      <c r="AB1705" s="22">
        <v>0</v>
      </c>
      <c r="AC1705" s="22" t="s">
        <v>11</v>
      </c>
      <c r="AD1705" s="22" t="e">
        <v>#N/A</v>
      </c>
      <c r="AE1705" s="22" t="e">
        <v>#N/A</v>
      </c>
      <c r="AF1705" s="22" t="e">
        <v>#N/A</v>
      </c>
      <c r="AG1705" s="22" t="e">
        <v>#N/A</v>
      </c>
    </row>
    <row r="1706" spans="1:33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2" t="s">
        <v>7762</v>
      </c>
      <c r="R1706" s="22" t="s">
        <v>7762</v>
      </c>
      <c r="S1706" s="22">
        <v>0</v>
      </c>
      <c r="T1706" s="22">
        <v>0</v>
      </c>
      <c r="U1706" s="22" t="s">
        <v>11</v>
      </c>
      <c r="V1706" s="22" t="s">
        <v>11</v>
      </c>
      <c r="W1706" s="22" t="s">
        <v>11</v>
      </c>
      <c r="X1706" s="22" t="s">
        <v>11</v>
      </c>
      <c r="Y1706" s="22">
        <v>0</v>
      </c>
      <c r="Z1706" s="22">
        <v>0</v>
      </c>
      <c r="AA1706" s="22" t="s">
        <v>11</v>
      </c>
      <c r="AB1706" s="22">
        <v>0</v>
      </c>
      <c r="AC1706" s="22" t="s">
        <v>11</v>
      </c>
      <c r="AD1706" s="22" t="e">
        <v>#N/A</v>
      </c>
      <c r="AE1706" s="22" t="e">
        <v>#N/A</v>
      </c>
      <c r="AF1706" s="22" t="e">
        <v>#N/A</v>
      </c>
      <c r="AG1706" s="22" t="e">
        <v>#N/A</v>
      </c>
    </row>
    <row r="1707" spans="1:33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2" t="s">
        <v>7762</v>
      </c>
      <c r="R1707" s="22" t="s">
        <v>7762</v>
      </c>
      <c r="S1707" s="22">
        <v>0</v>
      </c>
      <c r="T1707" s="22">
        <v>0</v>
      </c>
      <c r="U1707" s="22" t="s">
        <v>11</v>
      </c>
      <c r="V1707" s="22" t="s">
        <v>11</v>
      </c>
      <c r="W1707" s="22" t="s">
        <v>11</v>
      </c>
      <c r="X1707" s="22" t="s">
        <v>11</v>
      </c>
      <c r="Y1707" s="22">
        <v>0</v>
      </c>
      <c r="Z1707" s="22">
        <v>0</v>
      </c>
      <c r="AA1707" s="22" t="s">
        <v>11</v>
      </c>
      <c r="AB1707" s="22">
        <v>0</v>
      </c>
      <c r="AC1707" s="22" t="s">
        <v>11</v>
      </c>
      <c r="AD1707" s="22" t="e">
        <v>#N/A</v>
      </c>
      <c r="AE1707" s="22" t="e">
        <v>#N/A</v>
      </c>
      <c r="AF1707" s="22" t="e">
        <v>#N/A</v>
      </c>
      <c r="AG1707" s="22" t="e">
        <v>#N/A</v>
      </c>
    </row>
    <row r="1708" spans="1:33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2" t="s">
        <v>7762</v>
      </c>
      <c r="R1708" s="22" t="s">
        <v>7762</v>
      </c>
      <c r="S1708" s="22">
        <v>0</v>
      </c>
      <c r="T1708" s="22">
        <v>0</v>
      </c>
      <c r="U1708" s="22" t="s">
        <v>11</v>
      </c>
      <c r="V1708" s="22" t="s">
        <v>11</v>
      </c>
      <c r="W1708" s="22" t="s">
        <v>11</v>
      </c>
      <c r="X1708" s="22" t="s">
        <v>11</v>
      </c>
      <c r="Y1708" s="22">
        <v>0</v>
      </c>
      <c r="Z1708" s="22">
        <v>0</v>
      </c>
      <c r="AA1708" s="22" t="s">
        <v>11</v>
      </c>
      <c r="AB1708" s="22">
        <v>0</v>
      </c>
      <c r="AC1708" s="22" t="s">
        <v>11</v>
      </c>
      <c r="AD1708" s="22" t="e">
        <v>#N/A</v>
      </c>
      <c r="AE1708" s="22" t="e">
        <v>#N/A</v>
      </c>
      <c r="AF1708" s="22" t="e">
        <v>#N/A</v>
      </c>
      <c r="AG1708" s="22" t="e">
        <v>#N/A</v>
      </c>
    </row>
    <row r="1709" spans="1:33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2" t="s">
        <v>7762</v>
      </c>
      <c r="R1709" s="22" t="s">
        <v>7762</v>
      </c>
      <c r="S1709" s="22">
        <v>0</v>
      </c>
      <c r="T1709" s="22">
        <v>0</v>
      </c>
      <c r="U1709" s="22" t="s">
        <v>11</v>
      </c>
      <c r="V1709" s="22" t="s">
        <v>11</v>
      </c>
      <c r="W1709" s="22" t="s">
        <v>11</v>
      </c>
      <c r="X1709" s="22" t="s">
        <v>11</v>
      </c>
      <c r="Y1709" s="22">
        <v>0</v>
      </c>
      <c r="Z1709" s="22">
        <v>0</v>
      </c>
      <c r="AA1709" s="22" t="s">
        <v>11</v>
      </c>
      <c r="AB1709" s="22">
        <v>0</v>
      </c>
      <c r="AC1709" s="22" t="s">
        <v>11</v>
      </c>
      <c r="AD1709" s="22" t="e">
        <v>#N/A</v>
      </c>
      <c r="AE1709" s="22" t="e">
        <v>#N/A</v>
      </c>
      <c r="AF1709" s="22" t="e">
        <v>#N/A</v>
      </c>
      <c r="AG1709" s="22" t="e">
        <v>#N/A</v>
      </c>
    </row>
    <row r="1710" spans="1:33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2" t="s">
        <v>7762</v>
      </c>
      <c r="R1710" s="22" t="s">
        <v>7762</v>
      </c>
      <c r="S1710" s="22">
        <v>0</v>
      </c>
      <c r="T1710" s="22">
        <v>0</v>
      </c>
      <c r="U1710" s="22" t="s">
        <v>11</v>
      </c>
      <c r="V1710" s="22" t="s">
        <v>11</v>
      </c>
      <c r="W1710" s="22" t="s">
        <v>11</v>
      </c>
      <c r="X1710" s="22" t="s">
        <v>11</v>
      </c>
      <c r="Y1710" s="22">
        <v>0</v>
      </c>
      <c r="Z1710" s="22">
        <v>0</v>
      </c>
      <c r="AA1710" s="22" t="s">
        <v>11</v>
      </c>
      <c r="AB1710" s="22">
        <v>0</v>
      </c>
      <c r="AC1710" s="22" t="s">
        <v>11</v>
      </c>
      <c r="AD1710" s="22" t="e">
        <v>#N/A</v>
      </c>
      <c r="AE1710" s="22" t="e">
        <v>#N/A</v>
      </c>
      <c r="AF1710" s="22" t="e">
        <v>#N/A</v>
      </c>
      <c r="AG1710" s="22" t="e">
        <v>#N/A</v>
      </c>
    </row>
    <row r="1711" spans="1:33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2" t="s">
        <v>7762</v>
      </c>
      <c r="R1711" s="22" t="s">
        <v>7762</v>
      </c>
      <c r="S1711" s="22">
        <v>0</v>
      </c>
      <c r="T1711" s="22">
        <v>0</v>
      </c>
      <c r="U1711" s="22" t="s">
        <v>11</v>
      </c>
      <c r="V1711" s="22" t="s">
        <v>11</v>
      </c>
      <c r="W1711" s="22" t="s">
        <v>11</v>
      </c>
      <c r="X1711" s="22" t="s">
        <v>11</v>
      </c>
      <c r="Y1711" s="22">
        <v>0</v>
      </c>
      <c r="Z1711" s="22">
        <v>0</v>
      </c>
      <c r="AA1711" s="22" t="s">
        <v>11</v>
      </c>
      <c r="AB1711" s="22">
        <v>0</v>
      </c>
      <c r="AC1711" s="22" t="s">
        <v>11</v>
      </c>
      <c r="AD1711" s="22" t="e">
        <v>#N/A</v>
      </c>
      <c r="AE1711" s="22" t="e">
        <v>#N/A</v>
      </c>
      <c r="AF1711" s="22" t="e">
        <v>#N/A</v>
      </c>
      <c r="AG1711" s="22" t="e">
        <v>#N/A</v>
      </c>
    </row>
    <row r="1712" spans="1:33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2" t="s">
        <v>7762</v>
      </c>
      <c r="R1712" s="22" t="s">
        <v>7762</v>
      </c>
      <c r="S1712" s="22">
        <v>0</v>
      </c>
      <c r="T1712" s="22">
        <v>0</v>
      </c>
      <c r="U1712" s="22" t="s">
        <v>11</v>
      </c>
      <c r="V1712" s="22" t="s">
        <v>11</v>
      </c>
      <c r="W1712" s="22" t="s">
        <v>11</v>
      </c>
      <c r="X1712" s="22" t="s">
        <v>11</v>
      </c>
      <c r="Y1712" s="22">
        <v>0</v>
      </c>
      <c r="Z1712" s="22">
        <v>0</v>
      </c>
      <c r="AA1712" s="22" t="s">
        <v>11</v>
      </c>
      <c r="AB1712" s="22">
        <v>0</v>
      </c>
      <c r="AC1712" s="22" t="s">
        <v>11</v>
      </c>
      <c r="AD1712" s="22" t="e">
        <v>#N/A</v>
      </c>
      <c r="AE1712" s="22" t="e">
        <v>#N/A</v>
      </c>
      <c r="AF1712" s="22" t="e">
        <v>#N/A</v>
      </c>
      <c r="AG1712" s="22" t="e">
        <v>#N/A</v>
      </c>
    </row>
    <row r="1713" spans="1:33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2" t="s">
        <v>7762</v>
      </c>
      <c r="R1713" s="22" t="s">
        <v>7762</v>
      </c>
      <c r="S1713" s="22">
        <v>0</v>
      </c>
      <c r="T1713" s="22">
        <v>0</v>
      </c>
      <c r="U1713" s="22" t="s">
        <v>11</v>
      </c>
      <c r="V1713" s="22" t="s">
        <v>11</v>
      </c>
      <c r="W1713" s="22" t="s">
        <v>11</v>
      </c>
      <c r="X1713" s="22" t="s">
        <v>11</v>
      </c>
      <c r="Y1713" s="22">
        <v>0</v>
      </c>
      <c r="Z1713" s="22">
        <v>0</v>
      </c>
      <c r="AA1713" s="22" t="s">
        <v>11</v>
      </c>
      <c r="AB1713" s="22">
        <v>0</v>
      </c>
      <c r="AC1713" s="22" t="s">
        <v>11</v>
      </c>
      <c r="AD1713" s="22" t="e">
        <v>#N/A</v>
      </c>
      <c r="AE1713" s="22" t="e">
        <v>#N/A</v>
      </c>
      <c r="AF1713" s="22" t="e">
        <v>#N/A</v>
      </c>
      <c r="AG1713" s="22" t="e">
        <v>#N/A</v>
      </c>
    </row>
    <row r="1714" spans="1:33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2" t="s">
        <v>7762</v>
      </c>
      <c r="R1714" s="22" t="s">
        <v>7762</v>
      </c>
      <c r="S1714" s="22">
        <v>0</v>
      </c>
      <c r="T1714" s="22">
        <v>0</v>
      </c>
      <c r="U1714" s="22" t="s">
        <v>11</v>
      </c>
      <c r="V1714" s="22" t="s">
        <v>11</v>
      </c>
      <c r="W1714" s="22" t="s">
        <v>11</v>
      </c>
      <c r="X1714" s="22" t="s">
        <v>11</v>
      </c>
      <c r="Y1714" s="22">
        <v>0</v>
      </c>
      <c r="Z1714" s="22">
        <v>0</v>
      </c>
      <c r="AA1714" s="22" t="s">
        <v>11</v>
      </c>
      <c r="AB1714" s="22">
        <v>0</v>
      </c>
      <c r="AC1714" s="22" t="s">
        <v>11</v>
      </c>
      <c r="AD1714" s="22" t="e">
        <v>#N/A</v>
      </c>
      <c r="AE1714" s="22" t="e">
        <v>#N/A</v>
      </c>
      <c r="AF1714" s="22" t="e">
        <v>#N/A</v>
      </c>
      <c r="AG1714" s="22" t="e">
        <v>#N/A</v>
      </c>
    </row>
    <row r="1715" spans="1:33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2" t="s">
        <v>7762</v>
      </c>
      <c r="R1715" s="22" t="s">
        <v>7762</v>
      </c>
      <c r="S1715" s="22">
        <v>0</v>
      </c>
      <c r="T1715" s="22">
        <v>0</v>
      </c>
      <c r="U1715" s="22" t="s">
        <v>11</v>
      </c>
      <c r="V1715" s="22" t="s">
        <v>11</v>
      </c>
      <c r="W1715" s="22" t="s">
        <v>11</v>
      </c>
      <c r="X1715" s="22" t="s">
        <v>11</v>
      </c>
      <c r="Y1715" s="22">
        <v>0</v>
      </c>
      <c r="Z1715" s="22">
        <v>0</v>
      </c>
      <c r="AA1715" s="22" t="s">
        <v>11</v>
      </c>
      <c r="AB1715" s="22">
        <v>0</v>
      </c>
      <c r="AC1715" s="22" t="s">
        <v>11</v>
      </c>
      <c r="AD1715" s="22" t="e">
        <v>#N/A</v>
      </c>
      <c r="AE1715" s="22" t="e">
        <v>#N/A</v>
      </c>
      <c r="AF1715" s="22" t="e">
        <v>#N/A</v>
      </c>
      <c r="AG1715" s="22" t="e">
        <v>#N/A</v>
      </c>
    </row>
    <row r="1716" spans="1:33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2" t="s">
        <v>7762</v>
      </c>
      <c r="R1716" s="22" t="s">
        <v>7762</v>
      </c>
      <c r="S1716" s="22">
        <v>0</v>
      </c>
      <c r="T1716" s="22">
        <v>0</v>
      </c>
      <c r="U1716" s="22" t="s">
        <v>11</v>
      </c>
      <c r="V1716" s="22" t="s">
        <v>11</v>
      </c>
      <c r="W1716" s="22" t="s">
        <v>11</v>
      </c>
      <c r="X1716" s="22" t="s">
        <v>11</v>
      </c>
      <c r="Y1716" s="22">
        <v>0</v>
      </c>
      <c r="Z1716" s="22">
        <v>0</v>
      </c>
      <c r="AA1716" s="22" t="s">
        <v>11</v>
      </c>
      <c r="AB1716" s="22">
        <v>0</v>
      </c>
      <c r="AC1716" s="22" t="s">
        <v>11</v>
      </c>
      <c r="AD1716" s="22" t="e">
        <v>#N/A</v>
      </c>
      <c r="AE1716" s="22" t="e">
        <v>#N/A</v>
      </c>
      <c r="AF1716" s="22" t="e">
        <v>#N/A</v>
      </c>
      <c r="AG1716" s="22" t="e">
        <v>#N/A</v>
      </c>
    </row>
    <row r="1717" spans="1:33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2" t="s">
        <v>7762</v>
      </c>
      <c r="R1717" s="22" t="s">
        <v>7762</v>
      </c>
      <c r="S1717" s="22">
        <v>0</v>
      </c>
      <c r="T1717" s="22">
        <v>0</v>
      </c>
      <c r="U1717" s="22" t="s">
        <v>11</v>
      </c>
      <c r="V1717" s="22" t="s">
        <v>11</v>
      </c>
      <c r="W1717" s="22" t="s">
        <v>11</v>
      </c>
      <c r="X1717" s="22" t="s">
        <v>11</v>
      </c>
      <c r="Y1717" s="22">
        <v>0</v>
      </c>
      <c r="Z1717" s="22">
        <v>0</v>
      </c>
      <c r="AA1717" s="22" t="s">
        <v>11</v>
      </c>
      <c r="AB1717" s="22">
        <v>0</v>
      </c>
      <c r="AC1717" s="22" t="s">
        <v>11</v>
      </c>
      <c r="AD1717" s="22" t="e">
        <v>#N/A</v>
      </c>
      <c r="AE1717" s="22" t="e">
        <v>#N/A</v>
      </c>
      <c r="AF1717" s="22" t="e">
        <v>#N/A</v>
      </c>
      <c r="AG1717" s="22" t="e">
        <v>#N/A</v>
      </c>
    </row>
    <row r="1718" spans="1:33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2" t="s">
        <v>7762</v>
      </c>
      <c r="R1718" s="22" t="s">
        <v>7762</v>
      </c>
      <c r="S1718" s="22">
        <v>0</v>
      </c>
      <c r="T1718" s="22">
        <v>0</v>
      </c>
      <c r="U1718" s="22" t="s">
        <v>11</v>
      </c>
      <c r="V1718" s="22" t="s">
        <v>11</v>
      </c>
      <c r="W1718" s="22" t="s">
        <v>11</v>
      </c>
      <c r="X1718" s="22" t="s">
        <v>11</v>
      </c>
      <c r="Y1718" s="22">
        <v>0</v>
      </c>
      <c r="Z1718" s="22">
        <v>0</v>
      </c>
      <c r="AA1718" s="22" t="s">
        <v>11</v>
      </c>
      <c r="AB1718" s="22">
        <v>0</v>
      </c>
      <c r="AC1718" s="22" t="s">
        <v>11</v>
      </c>
      <c r="AD1718" s="22" t="e">
        <v>#N/A</v>
      </c>
      <c r="AE1718" s="22" t="e">
        <v>#N/A</v>
      </c>
      <c r="AF1718" s="22" t="e">
        <v>#N/A</v>
      </c>
      <c r="AG1718" s="22" t="e">
        <v>#N/A</v>
      </c>
    </row>
    <row r="1719" spans="1:33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2" t="s">
        <v>7762</v>
      </c>
      <c r="R1719" s="22" t="s">
        <v>7762</v>
      </c>
      <c r="S1719" s="22">
        <v>0</v>
      </c>
      <c r="T1719" s="22">
        <v>0</v>
      </c>
      <c r="U1719" s="22" t="s">
        <v>11</v>
      </c>
      <c r="V1719" s="22" t="s">
        <v>11</v>
      </c>
      <c r="W1719" s="22" t="s">
        <v>11</v>
      </c>
      <c r="X1719" s="22" t="s">
        <v>11</v>
      </c>
      <c r="Y1719" s="22">
        <v>0</v>
      </c>
      <c r="Z1719" s="22">
        <v>0</v>
      </c>
      <c r="AA1719" s="22" t="s">
        <v>11</v>
      </c>
      <c r="AB1719" s="22">
        <v>0</v>
      </c>
      <c r="AC1719" s="22" t="s">
        <v>11</v>
      </c>
      <c r="AD1719" s="22" t="e">
        <v>#N/A</v>
      </c>
      <c r="AE1719" s="22" t="e">
        <v>#N/A</v>
      </c>
      <c r="AF1719" s="22" t="e">
        <v>#N/A</v>
      </c>
      <c r="AG1719" s="22" t="e">
        <v>#N/A</v>
      </c>
    </row>
    <row r="1720" spans="1:33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2" t="s">
        <v>7762</v>
      </c>
      <c r="R1720" s="22" t="s">
        <v>7762</v>
      </c>
      <c r="S1720" s="22">
        <v>0</v>
      </c>
      <c r="T1720" s="22">
        <v>0</v>
      </c>
      <c r="U1720" s="22" t="s">
        <v>11</v>
      </c>
      <c r="V1720" s="22" t="s">
        <v>11</v>
      </c>
      <c r="W1720" s="22" t="s">
        <v>11</v>
      </c>
      <c r="X1720" s="22" t="s">
        <v>11</v>
      </c>
      <c r="Y1720" s="22">
        <v>0</v>
      </c>
      <c r="Z1720" s="22">
        <v>0</v>
      </c>
      <c r="AA1720" s="22" t="s">
        <v>11</v>
      </c>
      <c r="AB1720" s="22">
        <v>0</v>
      </c>
      <c r="AC1720" s="22" t="s">
        <v>11</v>
      </c>
      <c r="AD1720" s="22" t="e">
        <v>#N/A</v>
      </c>
      <c r="AE1720" s="22" t="e">
        <v>#N/A</v>
      </c>
      <c r="AF1720" s="22" t="e">
        <v>#N/A</v>
      </c>
      <c r="AG1720" s="22" t="e">
        <v>#N/A</v>
      </c>
    </row>
    <row r="1721" spans="1:33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2" t="s">
        <v>7762</v>
      </c>
      <c r="R1721" s="22" t="s">
        <v>7762</v>
      </c>
      <c r="S1721" s="22">
        <v>0</v>
      </c>
      <c r="T1721" s="22">
        <v>0</v>
      </c>
      <c r="U1721" s="22" t="s">
        <v>11</v>
      </c>
      <c r="V1721" s="22" t="s">
        <v>11</v>
      </c>
      <c r="W1721" s="22" t="s">
        <v>11</v>
      </c>
      <c r="X1721" s="22" t="s">
        <v>11</v>
      </c>
      <c r="Y1721" s="22">
        <v>0</v>
      </c>
      <c r="Z1721" s="22">
        <v>0</v>
      </c>
      <c r="AA1721" s="22" t="s">
        <v>11</v>
      </c>
      <c r="AB1721" s="22">
        <v>0</v>
      </c>
      <c r="AC1721" s="22" t="s">
        <v>11</v>
      </c>
      <c r="AD1721" s="22" t="e">
        <v>#N/A</v>
      </c>
      <c r="AE1721" s="22" t="e">
        <v>#N/A</v>
      </c>
      <c r="AF1721" s="22" t="e">
        <v>#N/A</v>
      </c>
      <c r="AG1721" s="22" t="e">
        <v>#N/A</v>
      </c>
    </row>
    <row r="1722" spans="1:33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2" t="s">
        <v>7762</v>
      </c>
      <c r="R1722" s="22" t="s">
        <v>7762</v>
      </c>
      <c r="S1722" s="22">
        <v>0</v>
      </c>
      <c r="T1722" s="22">
        <v>0</v>
      </c>
      <c r="U1722" s="22" t="s">
        <v>11</v>
      </c>
      <c r="V1722" s="22" t="s">
        <v>11</v>
      </c>
      <c r="W1722" s="22" t="s">
        <v>11</v>
      </c>
      <c r="X1722" s="22" t="s">
        <v>11</v>
      </c>
      <c r="Y1722" s="22">
        <v>0</v>
      </c>
      <c r="Z1722" s="22">
        <v>0</v>
      </c>
      <c r="AA1722" s="22" t="s">
        <v>11</v>
      </c>
      <c r="AB1722" s="22">
        <v>0</v>
      </c>
      <c r="AC1722" s="22" t="s">
        <v>11</v>
      </c>
      <c r="AD1722" s="22" t="e">
        <v>#N/A</v>
      </c>
      <c r="AE1722" s="22" t="e">
        <v>#N/A</v>
      </c>
      <c r="AF1722" s="22" t="e">
        <v>#N/A</v>
      </c>
      <c r="AG1722" s="22" t="e">
        <v>#N/A</v>
      </c>
    </row>
    <row r="1723" spans="1:33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2" t="s">
        <v>7762</v>
      </c>
      <c r="R1723" s="22" t="s">
        <v>7762</v>
      </c>
      <c r="S1723" s="22">
        <v>0</v>
      </c>
      <c r="T1723" s="22">
        <v>0</v>
      </c>
      <c r="U1723" s="22" t="s">
        <v>11</v>
      </c>
      <c r="V1723" s="22" t="s">
        <v>11</v>
      </c>
      <c r="W1723" s="22" t="s">
        <v>11</v>
      </c>
      <c r="X1723" s="22" t="s">
        <v>11</v>
      </c>
      <c r="Y1723" s="22">
        <v>0</v>
      </c>
      <c r="Z1723" s="22">
        <v>0</v>
      </c>
      <c r="AA1723" s="22" t="s">
        <v>11</v>
      </c>
      <c r="AB1723" s="22">
        <v>0</v>
      </c>
      <c r="AC1723" s="22" t="s">
        <v>11</v>
      </c>
      <c r="AD1723" s="22" t="e">
        <v>#N/A</v>
      </c>
      <c r="AE1723" s="22" t="e">
        <v>#N/A</v>
      </c>
      <c r="AF1723" s="22" t="e">
        <v>#N/A</v>
      </c>
      <c r="AG1723" s="22" t="e">
        <v>#N/A</v>
      </c>
    </row>
    <row r="1724" spans="1:33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2" t="s">
        <v>7762</v>
      </c>
      <c r="R1724" s="22" t="s">
        <v>7762</v>
      </c>
      <c r="S1724" s="22">
        <v>0</v>
      </c>
      <c r="T1724" s="22">
        <v>0</v>
      </c>
      <c r="U1724" s="22" t="s">
        <v>11</v>
      </c>
      <c r="V1724" s="22" t="s">
        <v>11</v>
      </c>
      <c r="W1724" s="22" t="s">
        <v>11</v>
      </c>
      <c r="X1724" s="22" t="s">
        <v>11</v>
      </c>
      <c r="Y1724" s="22">
        <v>0</v>
      </c>
      <c r="Z1724" s="22">
        <v>0</v>
      </c>
      <c r="AA1724" s="22" t="s">
        <v>11</v>
      </c>
      <c r="AB1724" s="22">
        <v>0</v>
      </c>
      <c r="AC1724" s="22" t="s">
        <v>11</v>
      </c>
      <c r="AD1724" s="22" t="e">
        <v>#N/A</v>
      </c>
      <c r="AE1724" s="22" t="e">
        <v>#N/A</v>
      </c>
      <c r="AF1724" s="22" t="e">
        <v>#N/A</v>
      </c>
      <c r="AG1724" s="22" t="e">
        <v>#N/A</v>
      </c>
    </row>
    <row r="1725" spans="1:33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2" t="s">
        <v>7762</v>
      </c>
      <c r="R1725" s="22" t="s">
        <v>7762</v>
      </c>
      <c r="S1725" s="22">
        <v>0</v>
      </c>
      <c r="T1725" s="22">
        <v>0</v>
      </c>
      <c r="U1725" s="22" t="s">
        <v>11</v>
      </c>
      <c r="V1725" s="22" t="s">
        <v>11</v>
      </c>
      <c r="W1725" s="22" t="s">
        <v>11</v>
      </c>
      <c r="X1725" s="22" t="s">
        <v>11</v>
      </c>
      <c r="Y1725" s="22">
        <v>0</v>
      </c>
      <c r="Z1725" s="22">
        <v>0</v>
      </c>
      <c r="AA1725" s="22" t="s">
        <v>11</v>
      </c>
      <c r="AB1725" s="22">
        <v>0</v>
      </c>
      <c r="AC1725" s="22" t="s">
        <v>11</v>
      </c>
      <c r="AD1725" s="22" t="e">
        <v>#N/A</v>
      </c>
      <c r="AE1725" s="22" t="e">
        <v>#N/A</v>
      </c>
      <c r="AF1725" s="22" t="e">
        <v>#N/A</v>
      </c>
      <c r="AG1725" s="22" t="e">
        <v>#N/A</v>
      </c>
    </row>
    <row r="1726" spans="1:33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2" t="s">
        <v>7762</v>
      </c>
      <c r="R1726" s="22" t="s">
        <v>7762</v>
      </c>
      <c r="S1726" s="22">
        <v>0</v>
      </c>
      <c r="T1726" s="22">
        <v>0</v>
      </c>
      <c r="U1726" s="22" t="s">
        <v>11</v>
      </c>
      <c r="V1726" s="22" t="s">
        <v>11</v>
      </c>
      <c r="W1726" s="22" t="s">
        <v>11</v>
      </c>
      <c r="X1726" s="22" t="s">
        <v>11</v>
      </c>
      <c r="Y1726" s="22">
        <v>0</v>
      </c>
      <c r="Z1726" s="22">
        <v>0</v>
      </c>
      <c r="AA1726" s="22" t="s">
        <v>11</v>
      </c>
      <c r="AB1726" s="22">
        <v>0</v>
      </c>
      <c r="AC1726" s="22" t="s">
        <v>11</v>
      </c>
      <c r="AD1726" s="22" t="e">
        <v>#N/A</v>
      </c>
      <c r="AE1726" s="22" t="e">
        <v>#N/A</v>
      </c>
      <c r="AF1726" s="22" t="e">
        <v>#N/A</v>
      </c>
      <c r="AG1726" s="22" t="e">
        <v>#N/A</v>
      </c>
    </row>
    <row r="1727" spans="1:33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2" t="s">
        <v>7762</v>
      </c>
      <c r="R1727" s="22" t="s">
        <v>7762</v>
      </c>
      <c r="S1727" s="22">
        <v>0</v>
      </c>
      <c r="T1727" s="22">
        <v>0</v>
      </c>
      <c r="U1727" s="22" t="s">
        <v>11</v>
      </c>
      <c r="V1727" s="22" t="s">
        <v>11</v>
      </c>
      <c r="W1727" s="22" t="s">
        <v>11</v>
      </c>
      <c r="X1727" s="22" t="s">
        <v>11</v>
      </c>
      <c r="Y1727" s="22">
        <v>0</v>
      </c>
      <c r="Z1727" s="22">
        <v>0</v>
      </c>
      <c r="AA1727" s="22" t="s">
        <v>11</v>
      </c>
      <c r="AB1727" s="22">
        <v>0</v>
      </c>
      <c r="AC1727" s="22" t="s">
        <v>11</v>
      </c>
      <c r="AD1727" s="22" t="e">
        <v>#N/A</v>
      </c>
      <c r="AE1727" s="22" t="e">
        <v>#N/A</v>
      </c>
      <c r="AF1727" s="22" t="e">
        <v>#N/A</v>
      </c>
      <c r="AG1727" s="22" t="e">
        <v>#N/A</v>
      </c>
    </row>
    <row r="1728" spans="1:33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2" t="s">
        <v>7762</v>
      </c>
      <c r="R1728" s="22" t="s">
        <v>7762</v>
      </c>
      <c r="S1728" s="22">
        <v>0</v>
      </c>
      <c r="T1728" s="22">
        <v>0</v>
      </c>
      <c r="U1728" s="22" t="s">
        <v>11</v>
      </c>
      <c r="V1728" s="22" t="s">
        <v>11</v>
      </c>
      <c r="W1728" s="22" t="s">
        <v>11</v>
      </c>
      <c r="X1728" s="22" t="s">
        <v>11</v>
      </c>
      <c r="Y1728" s="22">
        <v>0</v>
      </c>
      <c r="Z1728" s="22">
        <v>0</v>
      </c>
      <c r="AA1728" s="22" t="s">
        <v>11</v>
      </c>
      <c r="AB1728" s="22">
        <v>0</v>
      </c>
      <c r="AC1728" s="22" t="s">
        <v>11</v>
      </c>
      <c r="AD1728" s="22" t="e">
        <v>#N/A</v>
      </c>
      <c r="AE1728" s="22" t="e">
        <v>#N/A</v>
      </c>
      <c r="AF1728" s="22" t="e">
        <v>#N/A</v>
      </c>
      <c r="AG1728" s="22" t="e">
        <v>#N/A</v>
      </c>
    </row>
    <row r="1729" spans="1:33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2" t="s">
        <v>7762</v>
      </c>
      <c r="R1729" s="22" t="s">
        <v>7762</v>
      </c>
      <c r="S1729" s="22">
        <v>0</v>
      </c>
      <c r="T1729" s="22">
        <v>0</v>
      </c>
      <c r="U1729" s="22" t="s">
        <v>11</v>
      </c>
      <c r="V1729" s="22" t="s">
        <v>11</v>
      </c>
      <c r="W1729" s="22" t="s">
        <v>11</v>
      </c>
      <c r="X1729" s="22" t="s">
        <v>11</v>
      </c>
      <c r="Y1729" s="22">
        <v>0</v>
      </c>
      <c r="Z1729" s="22">
        <v>0</v>
      </c>
      <c r="AA1729" s="22" t="s">
        <v>11</v>
      </c>
      <c r="AB1729" s="22">
        <v>0</v>
      </c>
      <c r="AC1729" s="22" t="s">
        <v>11</v>
      </c>
      <c r="AD1729" s="22" t="e">
        <v>#N/A</v>
      </c>
      <c r="AE1729" s="22" t="e">
        <v>#N/A</v>
      </c>
      <c r="AF1729" s="22" t="e">
        <v>#N/A</v>
      </c>
      <c r="AG1729" s="22" t="e">
        <v>#N/A</v>
      </c>
    </row>
    <row r="1730" spans="1:33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2" t="s">
        <v>7762</v>
      </c>
      <c r="R1730" s="22" t="s">
        <v>7762</v>
      </c>
      <c r="S1730" s="22">
        <v>0</v>
      </c>
      <c r="T1730" s="22">
        <v>0</v>
      </c>
      <c r="U1730" s="22" t="s">
        <v>11</v>
      </c>
      <c r="V1730" s="22" t="s">
        <v>11</v>
      </c>
      <c r="W1730" s="22" t="s">
        <v>11</v>
      </c>
      <c r="X1730" s="22" t="s">
        <v>11</v>
      </c>
      <c r="Y1730" s="22">
        <v>0</v>
      </c>
      <c r="Z1730" s="22">
        <v>0</v>
      </c>
      <c r="AA1730" s="22" t="s">
        <v>11</v>
      </c>
      <c r="AB1730" s="22">
        <v>0</v>
      </c>
      <c r="AC1730" s="22" t="s">
        <v>11</v>
      </c>
      <c r="AD1730" s="22" t="e">
        <v>#N/A</v>
      </c>
      <c r="AE1730" s="22" t="e">
        <v>#N/A</v>
      </c>
      <c r="AF1730" s="22" t="e">
        <v>#N/A</v>
      </c>
      <c r="AG1730" s="22" t="e">
        <v>#N/A</v>
      </c>
    </row>
    <row r="1731" spans="1:33">
      <c r="A1731" s="23"/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2" t="s">
        <v>7762</v>
      </c>
      <c r="R1731" s="22" t="s">
        <v>7762</v>
      </c>
      <c r="S1731" s="22">
        <v>0</v>
      </c>
      <c r="T1731" s="22">
        <v>0</v>
      </c>
      <c r="U1731" s="22" t="s">
        <v>11</v>
      </c>
      <c r="V1731" s="22" t="s">
        <v>11</v>
      </c>
      <c r="W1731" s="22" t="s">
        <v>11</v>
      </c>
      <c r="X1731" s="22" t="s">
        <v>11</v>
      </c>
      <c r="Y1731" s="22">
        <v>0</v>
      </c>
      <c r="Z1731" s="22">
        <v>0</v>
      </c>
      <c r="AA1731" s="22" t="s">
        <v>11</v>
      </c>
      <c r="AB1731" s="22">
        <v>0</v>
      </c>
      <c r="AC1731" s="22" t="s">
        <v>11</v>
      </c>
      <c r="AD1731" s="22" t="e">
        <v>#N/A</v>
      </c>
      <c r="AE1731" s="22" t="e">
        <v>#N/A</v>
      </c>
      <c r="AF1731" s="22" t="e">
        <v>#N/A</v>
      </c>
      <c r="AG1731" s="22" t="e">
        <v>#N/A</v>
      </c>
    </row>
    <row r="1732" spans="1:33">
      <c r="A1732" s="23"/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2" t="s">
        <v>7762</v>
      </c>
      <c r="R1732" s="22" t="s">
        <v>7762</v>
      </c>
      <c r="S1732" s="22">
        <v>0</v>
      </c>
      <c r="T1732" s="22">
        <v>0</v>
      </c>
      <c r="U1732" s="22" t="s">
        <v>11</v>
      </c>
      <c r="V1732" s="22" t="s">
        <v>11</v>
      </c>
      <c r="W1732" s="22" t="s">
        <v>11</v>
      </c>
      <c r="X1732" s="22" t="s">
        <v>11</v>
      </c>
      <c r="Y1732" s="22">
        <v>0</v>
      </c>
      <c r="Z1732" s="22">
        <v>0</v>
      </c>
      <c r="AA1732" s="22" t="s">
        <v>11</v>
      </c>
      <c r="AB1732" s="22">
        <v>0</v>
      </c>
      <c r="AC1732" s="22" t="s">
        <v>11</v>
      </c>
      <c r="AD1732" s="22" t="e">
        <v>#N/A</v>
      </c>
      <c r="AE1732" s="22" t="e">
        <v>#N/A</v>
      </c>
      <c r="AF1732" s="22" t="e">
        <v>#N/A</v>
      </c>
      <c r="AG1732" s="22" t="e">
        <v>#N/A</v>
      </c>
    </row>
    <row r="1733" spans="1:33">
      <c r="A1733" s="23"/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2" t="s">
        <v>7762</v>
      </c>
      <c r="R1733" s="22" t="s">
        <v>7762</v>
      </c>
      <c r="S1733" s="22">
        <v>0</v>
      </c>
      <c r="T1733" s="22">
        <v>0</v>
      </c>
      <c r="U1733" s="22" t="s">
        <v>11</v>
      </c>
      <c r="V1733" s="22" t="s">
        <v>11</v>
      </c>
      <c r="W1733" s="22" t="s">
        <v>11</v>
      </c>
      <c r="X1733" s="22" t="s">
        <v>11</v>
      </c>
      <c r="Y1733" s="22">
        <v>0</v>
      </c>
      <c r="Z1733" s="22">
        <v>0</v>
      </c>
      <c r="AA1733" s="22" t="s">
        <v>11</v>
      </c>
      <c r="AB1733" s="22">
        <v>0</v>
      </c>
      <c r="AC1733" s="22" t="s">
        <v>11</v>
      </c>
      <c r="AD1733" s="22" t="e">
        <v>#N/A</v>
      </c>
      <c r="AE1733" s="22" t="e">
        <v>#N/A</v>
      </c>
      <c r="AF1733" s="22" t="e">
        <v>#N/A</v>
      </c>
      <c r="AG1733" s="22" t="e">
        <v>#N/A</v>
      </c>
    </row>
    <row r="1734" spans="1:33">
      <c r="A1734" s="23"/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2" t="s">
        <v>7762</v>
      </c>
      <c r="R1734" s="22" t="s">
        <v>7762</v>
      </c>
      <c r="S1734" s="22">
        <v>0</v>
      </c>
      <c r="T1734" s="22">
        <v>0</v>
      </c>
      <c r="U1734" s="22" t="s">
        <v>11</v>
      </c>
      <c r="V1734" s="22" t="s">
        <v>11</v>
      </c>
      <c r="W1734" s="22" t="s">
        <v>11</v>
      </c>
      <c r="X1734" s="22" t="s">
        <v>11</v>
      </c>
      <c r="Y1734" s="22">
        <v>0</v>
      </c>
      <c r="Z1734" s="22">
        <v>0</v>
      </c>
      <c r="AA1734" s="22" t="s">
        <v>11</v>
      </c>
      <c r="AB1734" s="22">
        <v>0</v>
      </c>
      <c r="AC1734" s="22" t="s">
        <v>11</v>
      </c>
      <c r="AD1734" s="22" t="e">
        <v>#N/A</v>
      </c>
      <c r="AE1734" s="22" t="e">
        <v>#N/A</v>
      </c>
      <c r="AF1734" s="22" t="e">
        <v>#N/A</v>
      </c>
      <c r="AG1734" s="22" t="e">
        <v>#N/A</v>
      </c>
    </row>
    <row r="1735" spans="1:33">
      <c r="A1735" s="23"/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2" t="s">
        <v>7762</v>
      </c>
      <c r="R1735" s="22" t="s">
        <v>7762</v>
      </c>
      <c r="S1735" s="22">
        <v>0</v>
      </c>
      <c r="T1735" s="22">
        <v>0</v>
      </c>
      <c r="U1735" s="22" t="s">
        <v>11</v>
      </c>
      <c r="V1735" s="22" t="s">
        <v>11</v>
      </c>
      <c r="W1735" s="22" t="s">
        <v>11</v>
      </c>
      <c r="X1735" s="22" t="s">
        <v>11</v>
      </c>
      <c r="Y1735" s="22">
        <v>0</v>
      </c>
      <c r="Z1735" s="22">
        <v>0</v>
      </c>
      <c r="AA1735" s="22" t="s">
        <v>11</v>
      </c>
      <c r="AB1735" s="22">
        <v>0</v>
      </c>
      <c r="AC1735" s="22" t="s">
        <v>11</v>
      </c>
      <c r="AD1735" s="22" t="e">
        <v>#N/A</v>
      </c>
      <c r="AE1735" s="22" t="e">
        <v>#N/A</v>
      </c>
      <c r="AF1735" s="22" t="e">
        <v>#N/A</v>
      </c>
      <c r="AG1735" s="22" t="e">
        <v>#N/A</v>
      </c>
    </row>
    <row r="1736" spans="1:33">
      <c r="A1736" s="23"/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2" t="s">
        <v>7762</v>
      </c>
      <c r="R1736" s="22" t="s">
        <v>7762</v>
      </c>
      <c r="S1736" s="22">
        <v>0</v>
      </c>
      <c r="T1736" s="22">
        <v>0</v>
      </c>
      <c r="U1736" s="22" t="s">
        <v>11</v>
      </c>
      <c r="V1736" s="22" t="s">
        <v>11</v>
      </c>
      <c r="W1736" s="22" t="s">
        <v>11</v>
      </c>
      <c r="X1736" s="22" t="s">
        <v>11</v>
      </c>
      <c r="Y1736" s="22">
        <v>0</v>
      </c>
      <c r="Z1736" s="22">
        <v>0</v>
      </c>
      <c r="AA1736" s="22" t="s">
        <v>11</v>
      </c>
      <c r="AB1736" s="22">
        <v>0</v>
      </c>
      <c r="AC1736" s="22" t="s">
        <v>11</v>
      </c>
      <c r="AD1736" s="22" t="e">
        <v>#N/A</v>
      </c>
      <c r="AE1736" s="22" t="e">
        <v>#N/A</v>
      </c>
      <c r="AF1736" s="22" t="e">
        <v>#N/A</v>
      </c>
      <c r="AG1736" s="22" t="e">
        <v>#N/A</v>
      </c>
    </row>
    <row r="1737" spans="1:33">
      <c r="A1737" s="23"/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2" t="s">
        <v>7762</v>
      </c>
      <c r="R1737" s="22" t="s">
        <v>7762</v>
      </c>
      <c r="S1737" s="22">
        <v>0</v>
      </c>
      <c r="T1737" s="22">
        <v>0</v>
      </c>
      <c r="U1737" s="22" t="s">
        <v>11</v>
      </c>
      <c r="V1737" s="22" t="s">
        <v>11</v>
      </c>
      <c r="W1737" s="22" t="s">
        <v>11</v>
      </c>
      <c r="X1737" s="22" t="s">
        <v>11</v>
      </c>
      <c r="Y1737" s="22">
        <v>0</v>
      </c>
      <c r="Z1737" s="22">
        <v>0</v>
      </c>
      <c r="AA1737" s="22" t="s">
        <v>11</v>
      </c>
      <c r="AB1737" s="22">
        <v>0</v>
      </c>
      <c r="AC1737" s="22" t="s">
        <v>11</v>
      </c>
      <c r="AD1737" s="22" t="e">
        <v>#N/A</v>
      </c>
      <c r="AE1737" s="22" t="e">
        <v>#N/A</v>
      </c>
      <c r="AF1737" s="22" t="e">
        <v>#N/A</v>
      </c>
      <c r="AG1737" s="22" t="e">
        <v>#N/A</v>
      </c>
    </row>
    <row r="1738" spans="1:33">
      <c r="A1738" s="23"/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2" t="s">
        <v>7762</v>
      </c>
      <c r="R1738" s="22" t="s">
        <v>7762</v>
      </c>
      <c r="S1738" s="22">
        <v>0</v>
      </c>
      <c r="T1738" s="22">
        <v>0</v>
      </c>
      <c r="U1738" s="22" t="s">
        <v>11</v>
      </c>
      <c r="V1738" s="22" t="s">
        <v>11</v>
      </c>
      <c r="W1738" s="22" t="s">
        <v>11</v>
      </c>
      <c r="X1738" s="22" t="s">
        <v>11</v>
      </c>
      <c r="Y1738" s="22">
        <v>0</v>
      </c>
      <c r="Z1738" s="22">
        <v>0</v>
      </c>
      <c r="AA1738" s="22" t="s">
        <v>11</v>
      </c>
      <c r="AB1738" s="22">
        <v>0</v>
      </c>
      <c r="AC1738" s="22" t="s">
        <v>11</v>
      </c>
      <c r="AD1738" s="22" t="e">
        <v>#N/A</v>
      </c>
      <c r="AE1738" s="22" t="e">
        <v>#N/A</v>
      </c>
      <c r="AF1738" s="22" t="e">
        <v>#N/A</v>
      </c>
      <c r="AG1738" s="22" t="e">
        <v>#N/A</v>
      </c>
    </row>
    <row r="1739" spans="1:33">
      <c r="A1739" s="23"/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2" t="s">
        <v>7762</v>
      </c>
      <c r="R1739" s="22" t="s">
        <v>7762</v>
      </c>
      <c r="S1739" s="22">
        <v>0</v>
      </c>
      <c r="T1739" s="22">
        <v>0</v>
      </c>
      <c r="U1739" s="22" t="s">
        <v>11</v>
      </c>
      <c r="V1739" s="22" t="s">
        <v>11</v>
      </c>
      <c r="W1739" s="22" t="s">
        <v>11</v>
      </c>
      <c r="X1739" s="22" t="s">
        <v>11</v>
      </c>
      <c r="Y1739" s="22">
        <v>0</v>
      </c>
      <c r="Z1739" s="22">
        <v>0</v>
      </c>
      <c r="AA1739" s="22" t="s">
        <v>11</v>
      </c>
      <c r="AB1739" s="22">
        <v>0</v>
      </c>
      <c r="AC1739" s="22" t="s">
        <v>11</v>
      </c>
      <c r="AD1739" s="22" t="e">
        <v>#N/A</v>
      </c>
      <c r="AE1739" s="22" t="e">
        <v>#N/A</v>
      </c>
      <c r="AF1739" s="22" t="e">
        <v>#N/A</v>
      </c>
      <c r="AG1739" s="22" t="e">
        <v>#N/A</v>
      </c>
    </row>
    <row r="1740" spans="1:33">
      <c r="A1740" s="23"/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2" t="s">
        <v>7762</v>
      </c>
      <c r="R1740" s="22" t="s">
        <v>7762</v>
      </c>
      <c r="S1740" s="22">
        <v>0</v>
      </c>
      <c r="T1740" s="22">
        <v>0</v>
      </c>
      <c r="U1740" s="22" t="s">
        <v>11</v>
      </c>
      <c r="V1740" s="22" t="s">
        <v>11</v>
      </c>
      <c r="W1740" s="22" t="s">
        <v>11</v>
      </c>
      <c r="X1740" s="22" t="s">
        <v>11</v>
      </c>
      <c r="Y1740" s="22">
        <v>0</v>
      </c>
      <c r="Z1740" s="22">
        <v>0</v>
      </c>
      <c r="AA1740" s="22" t="s">
        <v>11</v>
      </c>
      <c r="AB1740" s="22">
        <v>0</v>
      </c>
      <c r="AC1740" s="22" t="s">
        <v>11</v>
      </c>
      <c r="AD1740" s="22" t="e">
        <v>#N/A</v>
      </c>
      <c r="AE1740" s="22" t="e">
        <v>#N/A</v>
      </c>
      <c r="AF1740" s="22" t="e">
        <v>#N/A</v>
      </c>
      <c r="AG1740" s="22" t="e">
        <v>#N/A</v>
      </c>
    </row>
    <row r="1741" spans="1:33">
      <c r="A1741" s="23"/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2" t="s">
        <v>7762</v>
      </c>
      <c r="R1741" s="22" t="s">
        <v>7762</v>
      </c>
      <c r="S1741" s="22">
        <v>0</v>
      </c>
      <c r="T1741" s="22">
        <v>0</v>
      </c>
      <c r="U1741" s="22" t="s">
        <v>11</v>
      </c>
      <c r="V1741" s="22" t="s">
        <v>11</v>
      </c>
      <c r="W1741" s="22" t="s">
        <v>11</v>
      </c>
      <c r="X1741" s="22" t="s">
        <v>11</v>
      </c>
      <c r="Y1741" s="22">
        <v>0</v>
      </c>
      <c r="Z1741" s="22">
        <v>0</v>
      </c>
      <c r="AA1741" s="22" t="s">
        <v>11</v>
      </c>
      <c r="AB1741" s="22">
        <v>0</v>
      </c>
      <c r="AC1741" s="22" t="s">
        <v>11</v>
      </c>
      <c r="AD1741" s="22" t="e">
        <v>#N/A</v>
      </c>
      <c r="AE1741" s="22" t="e">
        <v>#N/A</v>
      </c>
      <c r="AF1741" s="22" t="e">
        <v>#N/A</v>
      </c>
      <c r="AG1741" s="22" t="e">
        <v>#N/A</v>
      </c>
    </row>
    <row r="1742" spans="1:33">
      <c r="A1742" s="23"/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2" t="s">
        <v>7762</v>
      </c>
      <c r="R1742" s="22" t="s">
        <v>7762</v>
      </c>
      <c r="S1742" s="22">
        <v>0</v>
      </c>
      <c r="T1742" s="22">
        <v>0</v>
      </c>
      <c r="U1742" s="22" t="s">
        <v>11</v>
      </c>
      <c r="V1742" s="22" t="s">
        <v>11</v>
      </c>
      <c r="W1742" s="22" t="s">
        <v>11</v>
      </c>
      <c r="X1742" s="22" t="s">
        <v>11</v>
      </c>
      <c r="Y1742" s="22">
        <v>0</v>
      </c>
      <c r="Z1742" s="22">
        <v>0</v>
      </c>
      <c r="AA1742" s="22" t="s">
        <v>11</v>
      </c>
      <c r="AB1742" s="22">
        <v>0</v>
      </c>
      <c r="AC1742" s="22" t="s">
        <v>11</v>
      </c>
      <c r="AD1742" s="22" t="e">
        <v>#N/A</v>
      </c>
      <c r="AE1742" s="22" t="e">
        <v>#N/A</v>
      </c>
      <c r="AF1742" s="22" t="e">
        <v>#N/A</v>
      </c>
      <c r="AG1742" s="22" t="e">
        <v>#N/A</v>
      </c>
    </row>
    <row r="1743" spans="1:33">
      <c r="A1743" s="23"/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2" t="s">
        <v>7762</v>
      </c>
      <c r="R1743" s="22" t="s">
        <v>7762</v>
      </c>
      <c r="S1743" s="22">
        <v>0</v>
      </c>
      <c r="T1743" s="22">
        <v>0</v>
      </c>
      <c r="U1743" s="22" t="s">
        <v>11</v>
      </c>
      <c r="V1743" s="22" t="s">
        <v>11</v>
      </c>
      <c r="W1743" s="22" t="s">
        <v>11</v>
      </c>
      <c r="X1743" s="22" t="s">
        <v>11</v>
      </c>
      <c r="Y1743" s="22">
        <v>0</v>
      </c>
      <c r="Z1743" s="22">
        <v>0</v>
      </c>
      <c r="AA1743" s="22" t="s">
        <v>11</v>
      </c>
      <c r="AB1743" s="22">
        <v>0</v>
      </c>
      <c r="AC1743" s="22" t="s">
        <v>11</v>
      </c>
      <c r="AD1743" s="22" t="e">
        <v>#N/A</v>
      </c>
      <c r="AE1743" s="22" t="e">
        <v>#N/A</v>
      </c>
      <c r="AF1743" s="22" t="e">
        <v>#N/A</v>
      </c>
      <c r="AG1743" s="22" t="e">
        <v>#N/A</v>
      </c>
    </row>
    <row r="1744" spans="1:33">
      <c r="A1744" s="23"/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2" t="s">
        <v>7762</v>
      </c>
      <c r="R1744" s="22" t="s">
        <v>7762</v>
      </c>
      <c r="S1744" s="22">
        <v>0</v>
      </c>
      <c r="T1744" s="22">
        <v>0</v>
      </c>
      <c r="U1744" s="22" t="s">
        <v>11</v>
      </c>
      <c r="V1744" s="22" t="s">
        <v>11</v>
      </c>
      <c r="W1744" s="22" t="s">
        <v>11</v>
      </c>
      <c r="X1744" s="22" t="s">
        <v>11</v>
      </c>
      <c r="Y1744" s="22">
        <v>0</v>
      </c>
      <c r="Z1744" s="22">
        <v>0</v>
      </c>
      <c r="AA1744" s="22" t="s">
        <v>11</v>
      </c>
      <c r="AB1744" s="22">
        <v>0</v>
      </c>
      <c r="AC1744" s="22" t="s">
        <v>11</v>
      </c>
      <c r="AD1744" s="22" t="e">
        <v>#N/A</v>
      </c>
      <c r="AE1744" s="22" t="e">
        <v>#N/A</v>
      </c>
      <c r="AF1744" s="22" t="e">
        <v>#N/A</v>
      </c>
      <c r="AG1744" s="22" t="e">
        <v>#N/A</v>
      </c>
    </row>
    <row r="1745" spans="1:33">
      <c r="A1745" s="23"/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2" t="s">
        <v>7762</v>
      </c>
      <c r="R1745" s="22" t="s">
        <v>7762</v>
      </c>
      <c r="S1745" s="22">
        <v>0</v>
      </c>
      <c r="T1745" s="22">
        <v>0</v>
      </c>
      <c r="U1745" s="22" t="s">
        <v>11</v>
      </c>
      <c r="V1745" s="22" t="s">
        <v>11</v>
      </c>
      <c r="W1745" s="22" t="s">
        <v>11</v>
      </c>
      <c r="X1745" s="22" t="s">
        <v>11</v>
      </c>
      <c r="Y1745" s="22">
        <v>0</v>
      </c>
      <c r="Z1745" s="22">
        <v>0</v>
      </c>
      <c r="AA1745" s="22" t="s">
        <v>11</v>
      </c>
      <c r="AB1745" s="22">
        <v>0</v>
      </c>
      <c r="AC1745" s="22" t="s">
        <v>11</v>
      </c>
      <c r="AD1745" s="22" t="e">
        <v>#N/A</v>
      </c>
      <c r="AE1745" s="22" t="e">
        <v>#N/A</v>
      </c>
      <c r="AF1745" s="22" t="e">
        <v>#N/A</v>
      </c>
      <c r="AG1745" s="22" t="e">
        <v>#N/A</v>
      </c>
    </row>
    <row r="1746" spans="1:33">
      <c r="A1746" s="23"/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2" t="s">
        <v>7762</v>
      </c>
      <c r="R1746" s="22" t="s">
        <v>7762</v>
      </c>
      <c r="S1746" s="22">
        <v>0</v>
      </c>
      <c r="T1746" s="22">
        <v>0</v>
      </c>
      <c r="U1746" s="22" t="s">
        <v>11</v>
      </c>
      <c r="V1746" s="22" t="s">
        <v>11</v>
      </c>
      <c r="W1746" s="22" t="s">
        <v>11</v>
      </c>
      <c r="X1746" s="22" t="s">
        <v>11</v>
      </c>
      <c r="Y1746" s="22">
        <v>0</v>
      </c>
      <c r="Z1746" s="22">
        <v>0</v>
      </c>
      <c r="AA1746" s="22" t="s">
        <v>11</v>
      </c>
      <c r="AB1746" s="22">
        <v>0</v>
      </c>
      <c r="AC1746" s="22" t="s">
        <v>11</v>
      </c>
      <c r="AD1746" s="22" t="e">
        <v>#N/A</v>
      </c>
      <c r="AE1746" s="22" t="e">
        <v>#N/A</v>
      </c>
      <c r="AF1746" s="22" t="e">
        <v>#N/A</v>
      </c>
      <c r="AG1746" s="22" t="e">
        <v>#N/A</v>
      </c>
    </row>
    <row r="1747" spans="1:33">
      <c r="A1747" s="23"/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2" t="s">
        <v>7762</v>
      </c>
      <c r="R1747" s="22" t="s">
        <v>7762</v>
      </c>
      <c r="S1747" s="22">
        <v>0</v>
      </c>
      <c r="T1747" s="22">
        <v>0</v>
      </c>
      <c r="U1747" s="22" t="s">
        <v>11</v>
      </c>
      <c r="V1747" s="22" t="s">
        <v>11</v>
      </c>
      <c r="W1747" s="22" t="s">
        <v>11</v>
      </c>
      <c r="X1747" s="22" t="s">
        <v>11</v>
      </c>
      <c r="Y1747" s="22">
        <v>0</v>
      </c>
      <c r="Z1747" s="22">
        <v>0</v>
      </c>
      <c r="AA1747" s="22" t="s">
        <v>11</v>
      </c>
      <c r="AB1747" s="22">
        <v>0</v>
      </c>
      <c r="AC1747" s="22" t="s">
        <v>11</v>
      </c>
      <c r="AD1747" s="22" t="e">
        <v>#N/A</v>
      </c>
      <c r="AE1747" s="22" t="e">
        <v>#N/A</v>
      </c>
      <c r="AF1747" s="22" t="e">
        <v>#N/A</v>
      </c>
      <c r="AG1747" s="22" t="e">
        <v>#N/A</v>
      </c>
    </row>
    <row r="1748" spans="1:33">
      <c r="A1748" s="23"/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2" t="s">
        <v>7762</v>
      </c>
      <c r="R1748" s="22" t="s">
        <v>7762</v>
      </c>
      <c r="S1748" s="22">
        <v>0</v>
      </c>
      <c r="T1748" s="22">
        <v>0</v>
      </c>
      <c r="U1748" s="22" t="s">
        <v>11</v>
      </c>
      <c r="V1748" s="22" t="s">
        <v>11</v>
      </c>
      <c r="W1748" s="22" t="s">
        <v>11</v>
      </c>
      <c r="X1748" s="22" t="s">
        <v>11</v>
      </c>
      <c r="Y1748" s="22">
        <v>0</v>
      </c>
      <c r="Z1748" s="22">
        <v>0</v>
      </c>
      <c r="AA1748" s="22" t="s">
        <v>11</v>
      </c>
      <c r="AB1748" s="22">
        <v>0</v>
      </c>
      <c r="AC1748" s="22" t="s">
        <v>11</v>
      </c>
      <c r="AD1748" s="22" t="e">
        <v>#N/A</v>
      </c>
      <c r="AE1748" s="22" t="e">
        <v>#N/A</v>
      </c>
      <c r="AF1748" s="22" t="e">
        <v>#N/A</v>
      </c>
      <c r="AG1748" s="22" t="e">
        <v>#N/A</v>
      </c>
    </row>
    <row r="1749" spans="1:33">
      <c r="A1749" s="23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2" t="s">
        <v>7762</v>
      </c>
      <c r="R1749" s="22" t="s">
        <v>7762</v>
      </c>
      <c r="S1749" s="22">
        <v>0</v>
      </c>
      <c r="T1749" s="22">
        <v>0</v>
      </c>
      <c r="U1749" s="22" t="s">
        <v>11</v>
      </c>
      <c r="V1749" s="22" t="s">
        <v>11</v>
      </c>
      <c r="W1749" s="22" t="s">
        <v>11</v>
      </c>
      <c r="X1749" s="22" t="s">
        <v>11</v>
      </c>
      <c r="Y1749" s="22">
        <v>0</v>
      </c>
      <c r="Z1749" s="22">
        <v>0</v>
      </c>
      <c r="AA1749" s="22" t="s">
        <v>11</v>
      </c>
      <c r="AB1749" s="22">
        <v>0</v>
      </c>
      <c r="AC1749" s="22" t="s">
        <v>11</v>
      </c>
      <c r="AD1749" s="22" t="e">
        <v>#N/A</v>
      </c>
      <c r="AE1749" s="22" t="e">
        <v>#N/A</v>
      </c>
      <c r="AF1749" s="22" t="e">
        <v>#N/A</v>
      </c>
      <c r="AG1749" s="22" t="e">
        <v>#N/A</v>
      </c>
    </row>
    <row r="1750" spans="1:33">
      <c r="A1750" s="23"/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2" t="s">
        <v>7762</v>
      </c>
      <c r="R1750" s="22" t="s">
        <v>7762</v>
      </c>
      <c r="S1750" s="22">
        <v>0</v>
      </c>
      <c r="T1750" s="22">
        <v>0</v>
      </c>
      <c r="U1750" s="22" t="s">
        <v>11</v>
      </c>
      <c r="V1750" s="22" t="s">
        <v>11</v>
      </c>
      <c r="W1750" s="22" t="s">
        <v>11</v>
      </c>
      <c r="X1750" s="22" t="s">
        <v>11</v>
      </c>
      <c r="Y1750" s="22">
        <v>0</v>
      </c>
      <c r="Z1750" s="22">
        <v>0</v>
      </c>
      <c r="AA1750" s="22" t="s">
        <v>11</v>
      </c>
      <c r="AB1750" s="22">
        <v>0</v>
      </c>
      <c r="AC1750" s="22" t="s">
        <v>11</v>
      </c>
      <c r="AD1750" s="22" t="e">
        <v>#N/A</v>
      </c>
      <c r="AE1750" s="22" t="e">
        <v>#N/A</v>
      </c>
      <c r="AF1750" s="22" t="e">
        <v>#N/A</v>
      </c>
      <c r="AG1750" s="22" t="e">
        <v>#N/A</v>
      </c>
    </row>
    <row r="1751" spans="1:33">
      <c r="A1751" s="23"/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2" t="s">
        <v>7762</v>
      </c>
      <c r="R1751" s="22" t="s">
        <v>7762</v>
      </c>
      <c r="S1751" s="22">
        <v>0</v>
      </c>
      <c r="T1751" s="22">
        <v>0</v>
      </c>
      <c r="U1751" s="22" t="s">
        <v>11</v>
      </c>
      <c r="V1751" s="22" t="s">
        <v>11</v>
      </c>
      <c r="W1751" s="22" t="s">
        <v>11</v>
      </c>
      <c r="X1751" s="22" t="s">
        <v>11</v>
      </c>
      <c r="Y1751" s="22">
        <v>0</v>
      </c>
      <c r="Z1751" s="22">
        <v>0</v>
      </c>
      <c r="AA1751" s="22" t="s">
        <v>11</v>
      </c>
      <c r="AB1751" s="22">
        <v>0</v>
      </c>
      <c r="AC1751" s="22" t="s">
        <v>11</v>
      </c>
      <c r="AD1751" s="22" t="e">
        <v>#N/A</v>
      </c>
      <c r="AE1751" s="22" t="e">
        <v>#N/A</v>
      </c>
      <c r="AF1751" s="22" t="e">
        <v>#N/A</v>
      </c>
      <c r="AG1751" s="22" t="e">
        <v>#N/A</v>
      </c>
    </row>
    <row r="1752" spans="1:33">
      <c r="A1752" s="23"/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2" t="s">
        <v>7762</v>
      </c>
      <c r="R1752" s="22" t="s">
        <v>7762</v>
      </c>
      <c r="S1752" s="22">
        <v>0</v>
      </c>
      <c r="T1752" s="22">
        <v>0</v>
      </c>
      <c r="U1752" s="22" t="s">
        <v>11</v>
      </c>
      <c r="V1752" s="22" t="s">
        <v>11</v>
      </c>
      <c r="W1752" s="22" t="s">
        <v>11</v>
      </c>
      <c r="X1752" s="22" t="s">
        <v>11</v>
      </c>
      <c r="Y1752" s="22">
        <v>0</v>
      </c>
      <c r="Z1752" s="22">
        <v>0</v>
      </c>
      <c r="AA1752" s="22" t="s">
        <v>11</v>
      </c>
      <c r="AB1752" s="22">
        <v>0</v>
      </c>
      <c r="AC1752" s="22" t="s">
        <v>11</v>
      </c>
      <c r="AD1752" s="22" t="e">
        <v>#N/A</v>
      </c>
      <c r="AE1752" s="22" t="e">
        <v>#N/A</v>
      </c>
      <c r="AF1752" s="22" t="e">
        <v>#N/A</v>
      </c>
      <c r="AG1752" s="22" t="e">
        <v>#N/A</v>
      </c>
    </row>
    <row r="1753" spans="1:33">
      <c r="A1753" s="23"/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2" t="s">
        <v>7762</v>
      </c>
      <c r="R1753" s="22" t="s">
        <v>7762</v>
      </c>
      <c r="S1753" s="22">
        <v>0</v>
      </c>
      <c r="T1753" s="22">
        <v>0</v>
      </c>
      <c r="U1753" s="22" t="s">
        <v>11</v>
      </c>
      <c r="V1753" s="22" t="s">
        <v>11</v>
      </c>
      <c r="W1753" s="22" t="s">
        <v>11</v>
      </c>
      <c r="X1753" s="22" t="s">
        <v>11</v>
      </c>
      <c r="Y1753" s="22">
        <v>0</v>
      </c>
      <c r="Z1753" s="22">
        <v>0</v>
      </c>
      <c r="AA1753" s="22" t="s">
        <v>11</v>
      </c>
      <c r="AB1753" s="22">
        <v>0</v>
      </c>
      <c r="AC1753" s="22" t="s">
        <v>11</v>
      </c>
      <c r="AD1753" s="22" t="e">
        <v>#N/A</v>
      </c>
      <c r="AE1753" s="22" t="e">
        <v>#N/A</v>
      </c>
      <c r="AF1753" s="22" t="e">
        <v>#N/A</v>
      </c>
      <c r="AG1753" s="22" t="e">
        <v>#N/A</v>
      </c>
    </row>
    <row r="1754" spans="1:33">
      <c r="A1754" s="23"/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2" t="s">
        <v>7762</v>
      </c>
      <c r="R1754" s="22" t="s">
        <v>7762</v>
      </c>
      <c r="S1754" s="22">
        <v>0</v>
      </c>
      <c r="T1754" s="22">
        <v>0</v>
      </c>
      <c r="U1754" s="22" t="s">
        <v>11</v>
      </c>
      <c r="V1754" s="22" t="s">
        <v>11</v>
      </c>
      <c r="W1754" s="22" t="s">
        <v>11</v>
      </c>
      <c r="X1754" s="22" t="s">
        <v>11</v>
      </c>
      <c r="Y1754" s="22">
        <v>0</v>
      </c>
      <c r="Z1754" s="22">
        <v>0</v>
      </c>
      <c r="AA1754" s="22" t="s">
        <v>11</v>
      </c>
      <c r="AB1754" s="22">
        <v>0</v>
      </c>
      <c r="AC1754" s="22" t="s">
        <v>11</v>
      </c>
      <c r="AD1754" s="22" t="e">
        <v>#N/A</v>
      </c>
      <c r="AE1754" s="22" t="e">
        <v>#N/A</v>
      </c>
      <c r="AF1754" s="22" t="e">
        <v>#N/A</v>
      </c>
      <c r="AG1754" s="22" t="e">
        <v>#N/A</v>
      </c>
    </row>
    <row r="1755" spans="1:33">
      <c r="A1755" s="23"/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2" t="s">
        <v>7762</v>
      </c>
      <c r="R1755" s="22" t="s">
        <v>7762</v>
      </c>
      <c r="S1755" s="22">
        <v>0</v>
      </c>
      <c r="T1755" s="22">
        <v>0</v>
      </c>
      <c r="U1755" s="22" t="s">
        <v>11</v>
      </c>
      <c r="V1755" s="22" t="s">
        <v>11</v>
      </c>
      <c r="W1755" s="22" t="s">
        <v>11</v>
      </c>
      <c r="X1755" s="22" t="s">
        <v>11</v>
      </c>
      <c r="Y1755" s="22">
        <v>0</v>
      </c>
      <c r="Z1755" s="22">
        <v>0</v>
      </c>
      <c r="AA1755" s="22" t="s">
        <v>11</v>
      </c>
      <c r="AB1755" s="22">
        <v>0</v>
      </c>
      <c r="AC1755" s="22" t="s">
        <v>11</v>
      </c>
      <c r="AD1755" s="22" t="e">
        <v>#N/A</v>
      </c>
      <c r="AE1755" s="22" t="e">
        <v>#N/A</v>
      </c>
      <c r="AF1755" s="22" t="e">
        <v>#N/A</v>
      </c>
      <c r="AG1755" s="22" t="e">
        <v>#N/A</v>
      </c>
    </row>
    <row r="1756" spans="1:33">
      <c r="A1756" s="23"/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2" t="s">
        <v>7762</v>
      </c>
      <c r="R1756" s="22" t="s">
        <v>7762</v>
      </c>
      <c r="S1756" s="22">
        <v>0</v>
      </c>
      <c r="T1756" s="22">
        <v>0</v>
      </c>
      <c r="U1756" s="22" t="s">
        <v>11</v>
      </c>
      <c r="V1756" s="22" t="s">
        <v>11</v>
      </c>
      <c r="W1756" s="22" t="s">
        <v>11</v>
      </c>
      <c r="X1756" s="22" t="s">
        <v>11</v>
      </c>
      <c r="Y1756" s="22">
        <v>0</v>
      </c>
      <c r="Z1756" s="22">
        <v>0</v>
      </c>
      <c r="AA1756" s="22" t="s">
        <v>11</v>
      </c>
      <c r="AB1756" s="22">
        <v>0</v>
      </c>
      <c r="AC1756" s="22" t="s">
        <v>11</v>
      </c>
      <c r="AD1756" s="22" t="e">
        <v>#N/A</v>
      </c>
      <c r="AE1756" s="22" t="e">
        <v>#N/A</v>
      </c>
      <c r="AF1756" s="22" t="e">
        <v>#N/A</v>
      </c>
      <c r="AG1756" s="22" t="e">
        <v>#N/A</v>
      </c>
    </row>
    <row r="1757" spans="1:33">
      <c r="A1757" s="23"/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2" t="s">
        <v>7762</v>
      </c>
      <c r="R1757" s="22" t="s">
        <v>7762</v>
      </c>
      <c r="S1757" s="22">
        <v>0</v>
      </c>
      <c r="T1757" s="22">
        <v>0</v>
      </c>
      <c r="U1757" s="22" t="s">
        <v>11</v>
      </c>
      <c r="V1757" s="22" t="s">
        <v>11</v>
      </c>
      <c r="W1757" s="22" t="s">
        <v>11</v>
      </c>
      <c r="X1757" s="22" t="s">
        <v>11</v>
      </c>
      <c r="Y1757" s="22">
        <v>0</v>
      </c>
      <c r="Z1757" s="22">
        <v>0</v>
      </c>
      <c r="AA1757" s="22" t="s">
        <v>11</v>
      </c>
      <c r="AB1757" s="22">
        <v>0</v>
      </c>
      <c r="AC1757" s="22" t="s">
        <v>11</v>
      </c>
      <c r="AD1757" s="22" t="e">
        <v>#N/A</v>
      </c>
      <c r="AE1757" s="22" t="e">
        <v>#N/A</v>
      </c>
      <c r="AF1757" s="22" t="e">
        <v>#N/A</v>
      </c>
      <c r="AG1757" s="22" t="e">
        <v>#N/A</v>
      </c>
    </row>
    <row r="1758" spans="1:33">
      <c r="A1758" s="23"/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2" t="s">
        <v>7762</v>
      </c>
      <c r="R1758" s="22" t="s">
        <v>7762</v>
      </c>
      <c r="S1758" s="22">
        <v>0</v>
      </c>
      <c r="T1758" s="22">
        <v>0</v>
      </c>
      <c r="U1758" s="22" t="s">
        <v>11</v>
      </c>
      <c r="V1758" s="22" t="s">
        <v>11</v>
      </c>
      <c r="W1758" s="22" t="s">
        <v>11</v>
      </c>
      <c r="X1758" s="22" t="s">
        <v>11</v>
      </c>
      <c r="Y1758" s="22">
        <v>0</v>
      </c>
      <c r="Z1758" s="22">
        <v>0</v>
      </c>
      <c r="AA1758" s="22" t="s">
        <v>11</v>
      </c>
      <c r="AB1758" s="22">
        <v>0</v>
      </c>
      <c r="AC1758" s="22" t="s">
        <v>11</v>
      </c>
      <c r="AD1758" s="22" t="e">
        <v>#N/A</v>
      </c>
      <c r="AE1758" s="22" t="e">
        <v>#N/A</v>
      </c>
      <c r="AF1758" s="22" t="e">
        <v>#N/A</v>
      </c>
      <c r="AG1758" s="22" t="e">
        <v>#N/A</v>
      </c>
    </row>
    <row r="1759" spans="1:33">
      <c r="A1759" s="23"/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2" t="s">
        <v>7762</v>
      </c>
      <c r="R1759" s="22" t="s">
        <v>7762</v>
      </c>
      <c r="S1759" s="22">
        <v>0</v>
      </c>
      <c r="T1759" s="22">
        <v>0</v>
      </c>
      <c r="U1759" s="22" t="s">
        <v>11</v>
      </c>
      <c r="V1759" s="22" t="s">
        <v>11</v>
      </c>
      <c r="W1759" s="22" t="s">
        <v>11</v>
      </c>
      <c r="X1759" s="22" t="s">
        <v>11</v>
      </c>
      <c r="Y1759" s="22">
        <v>0</v>
      </c>
      <c r="Z1759" s="22">
        <v>0</v>
      </c>
      <c r="AA1759" s="22" t="s">
        <v>11</v>
      </c>
      <c r="AB1759" s="22">
        <v>0</v>
      </c>
      <c r="AC1759" s="22" t="s">
        <v>11</v>
      </c>
      <c r="AD1759" s="22" t="e">
        <v>#N/A</v>
      </c>
      <c r="AE1759" s="22" t="e">
        <v>#N/A</v>
      </c>
      <c r="AF1759" s="22" t="e">
        <v>#N/A</v>
      </c>
      <c r="AG1759" s="22" t="e">
        <v>#N/A</v>
      </c>
    </row>
    <row r="1760" spans="1:33">
      <c r="A1760" s="23"/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2" t="s">
        <v>7762</v>
      </c>
      <c r="R1760" s="22" t="s">
        <v>7762</v>
      </c>
      <c r="S1760" s="22">
        <v>0</v>
      </c>
      <c r="T1760" s="22">
        <v>0</v>
      </c>
      <c r="U1760" s="22" t="s">
        <v>11</v>
      </c>
      <c r="V1760" s="22" t="s">
        <v>11</v>
      </c>
      <c r="W1760" s="22" t="s">
        <v>11</v>
      </c>
      <c r="X1760" s="22" t="s">
        <v>11</v>
      </c>
      <c r="Y1760" s="22">
        <v>0</v>
      </c>
      <c r="Z1760" s="22">
        <v>0</v>
      </c>
      <c r="AA1760" s="22" t="s">
        <v>11</v>
      </c>
      <c r="AB1760" s="22">
        <v>0</v>
      </c>
      <c r="AC1760" s="22" t="s">
        <v>11</v>
      </c>
      <c r="AD1760" s="22" t="e">
        <v>#N/A</v>
      </c>
      <c r="AE1760" s="22" t="e">
        <v>#N/A</v>
      </c>
      <c r="AF1760" s="22" t="e">
        <v>#N/A</v>
      </c>
      <c r="AG1760" s="22" t="e">
        <v>#N/A</v>
      </c>
    </row>
    <row r="1761" spans="1:33">
      <c r="A1761" s="23"/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2" t="s">
        <v>7762</v>
      </c>
      <c r="R1761" s="22" t="s">
        <v>7762</v>
      </c>
      <c r="S1761" s="22">
        <v>0</v>
      </c>
      <c r="T1761" s="22">
        <v>0</v>
      </c>
      <c r="U1761" s="22" t="s">
        <v>11</v>
      </c>
      <c r="V1761" s="22" t="s">
        <v>11</v>
      </c>
      <c r="W1761" s="22" t="s">
        <v>11</v>
      </c>
      <c r="X1761" s="22" t="s">
        <v>11</v>
      </c>
      <c r="Y1761" s="22">
        <v>0</v>
      </c>
      <c r="Z1761" s="22">
        <v>0</v>
      </c>
      <c r="AA1761" s="22" t="s">
        <v>11</v>
      </c>
      <c r="AB1761" s="22">
        <v>0</v>
      </c>
      <c r="AC1761" s="22" t="s">
        <v>11</v>
      </c>
      <c r="AD1761" s="22" t="e">
        <v>#N/A</v>
      </c>
      <c r="AE1761" s="22" t="e">
        <v>#N/A</v>
      </c>
      <c r="AF1761" s="22" t="e">
        <v>#N/A</v>
      </c>
      <c r="AG1761" s="22" t="e">
        <v>#N/A</v>
      </c>
    </row>
    <row r="1762" spans="1:33">
      <c r="A1762" s="23"/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2" t="s">
        <v>7762</v>
      </c>
      <c r="R1762" s="22" t="s">
        <v>7762</v>
      </c>
      <c r="S1762" s="22">
        <v>0</v>
      </c>
      <c r="T1762" s="22">
        <v>0</v>
      </c>
      <c r="U1762" s="22" t="s">
        <v>11</v>
      </c>
      <c r="V1762" s="22" t="s">
        <v>11</v>
      </c>
      <c r="W1762" s="22" t="s">
        <v>11</v>
      </c>
      <c r="X1762" s="22" t="s">
        <v>11</v>
      </c>
      <c r="Y1762" s="22">
        <v>0</v>
      </c>
      <c r="Z1762" s="22">
        <v>0</v>
      </c>
      <c r="AA1762" s="22" t="s">
        <v>11</v>
      </c>
      <c r="AB1762" s="22">
        <v>0</v>
      </c>
      <c r="AC1762" s="22" t="s">
        <v>11</v>
      </c>
      <c r="AD1762" s="22" t="e">
        <v>#N/A</v>
      </c>
      <c r="AE1762" s="22" t="e">
        <v>#N/A</v>
      </c>
      <c r="AF1762" s="22" t="e">
        <v>#N/A</v>
      </c>
      <c r="AG1762" s="22" t="e">
        <v>#N/A</v>
      </c>
    </row>
    <row r="1763" spans="1:33">
      <c r="A1763" s="23"/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2" t="s">
        <v>7762</v>
      </c>
      <c r="R1763" s="22" t="s">
        <v>7762</v>
      </c>
      <c r="S1763" s="22">
        <v>0</v>
      </c>
      <c r="T1763" s="22">
        <v>0</v>
      </c>
      <c r="U1763" s="22" t="s">
        <v>11</v>
      </c>
      <c r="V1763" s="22" t="s">
        <v>11</v>
      </c>
      <c r="W1763" s="22" t="s">
        <v>11</v>
      </c>
      <c r="X1763" s="22" t="s">
        <v>11</v>
      </c>
      <c r="Y1763" s="22">
        <v>0</v>
      </c>
      <c r="Z1763" s="22">
        <v>0</v>
      </c>
      <c r="AA1763" s="22" t="s">
        <v>11</v>
      </c>
      <c r="AB1763" s="22">
        <v>0</v>
      </c>
      <c r="AC1763" s="22" t="s">
        <v>11</v>
      </c>
      <c r="AD1763" s="22" t="e">
        <v>#N/A</v>
      </c>
      <c r="AE1763" s="22" t="e">
        <v>#N/A</v>
      </c>
      <c r="AF1763" s="22" t="e">
        <v>#N/A</v>
      </c>
      <c r="AG1763" s="22" t="e">
        <v>#N/A</v>
      </c>
    </row>
    <row r="1764" spans="1:33">
      <c r="A1764" s="23"/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2" t="s">
        <v>7762</v>
      </c>
      <c r="R1764" s="22" t="s">
        <v>7762</v>
      </c>
      <c r="S1764" s="22">
        <v>0</v>
      </c>
      <c r="T1764" s="22">
        <v>0</v>
      </c>
      <c r="U1764" s="22" t="s">
        <v>11</v>
      </c>
      <c r="V1764" s="22" t="s">
        <v>11</v>
      </c>
      <c r="W1764" s="22" t="s">
        <v>11</v>
      </c>
      <c r="X1764" s="22" t="s">
        <v>11</v>
      </c>
      <c r="Y1764" s="22">
        <v>0</v>
      </c>
      <c r="Z1764" s="22">
        <v>0</v>
      </c>
      <c r="AA1764" s="22" t="s">
        <v>11</v>
      </c>
      <c r="AB1764" s="22">
        <v>0</v>
      </c>
      <c r="AC1764" s="22" t="s">
        <v>11</v>
      </c>
      <c r="AD1764" s="22" t="e">
        <v>#N/A</v>
      </c>
      <c r="AE1764" s="22" t="e">
        <v>#N/A</v>
      </c>
      <c r="AF1764" s="22" t="e">
        <v>#N/A</v>
      </c>
      <c r="AG1764" s="22" t="e">
        <v>#N/A</v>
      </c>
    </row>
    <row r="1765" spans="1:33">
      <c r="A1765" s="23"/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2" t="s">
        <v>7762</v>
      </c>
      <c r="R1765" s="22" t="s">
        <v>7762</v>
      </c>
      <c r="S1765" s="22">
        <v>0</v>
      </c>
      <c r="T1765" s="22">
        <v>0</v>
      </c>
      <c r="U1765" s="22" t="s">
        <v>11</v>
      </c>
      <c r="V1765" s="22" t="s">
        <v>11</v>
      </c>
      <c r="W1765" s="22" t="s">
        <v>11</v>
      </c>
      <c r="X1765" s="22" t="s">
        <v>11</v>
      </c>
      <c r="Y1765" s="22">
        <v>0</v>
      </c>
      <c r="Z1765" s="22">
        <v>0</v>
      </c>
      <c r="AA1765" s="22" t="s">
        <v>11</v>
      </c>
      <c r="AB1765" s="22">
        <v>0</v>
      </c>
      <c r="AC1765" s="22" t="s">
        <v>11</v>
      </c>
      <c r="AD1765" s="22" t="e">
        <v>#N/A</v>
      </c>
      <c r="AE1765" s="22" t="e">
        <v>#N/A</v>
      </c>
      <c r="AF1765" s="22" t="e">
        <v>#N/A</v>
      </c>
      <c r="AG1765" s="22" t="e">
        <v>#N/A</v>
      </c>
    </row>
    <row r="1766" spans="1:33">
      <c r="A1766" s="23"/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2" t="s">
        <v>7762</v>
      </c>
      <c r="R1766" s="22" t="s">
        <v>7762</v>
      </c>
      <c r="S1766" s="22">
        <v>0</v>
      </c>
      <c r="T1766" s="22">
        <v>0</v>
      </c>
      <c r="U1766" s="22" t="s">
        <v>11</v>
      </c>
      <c r="V1766" s="22" t="s">
        <v>11</v>
      </c>
      <c r="W1766" s="22" t="s">
        <v>11</v>
      </c>
      <c r="X1766" s="22" t="s">
        <v>11</v>
      </c>
      <c r="Y1766" s="22">
        <v>0</v>
      </c>
      <c r="Z1766" s="22">
        <v>0</v>
      </c>
      <c r="AA1766" s="22" t="s">
        <v>11</v>
      </c>
      <c r="AB1766" s="22">
        <v>0</v>
      </c>
      <c r="AC1766" s="22" t="s">
        <v>11</v>
      </c>
      <c r="AD1766" s="22" t="e">
        <v>#N/A</v>
      </c>
      <c r="AE1766" s="22" t="e">
        <v>#N/A</v>
      </c>
      <c r="AF1766" s="22" t="e">
        <v>#N/A</v>
      </c>
      <c r="AG1766" s="22" t="e">
        <v>#N/A</v>
      </c>
    </row>
    <row r="1767" spans="1:33">
      <c r="A1767" s="23"/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2" t="s">
        <v>7762</v>
      </c>
      <c r="R1767" s="22" t="s">
        <v>7762</v>
      </c>
      <c r="S1767" s="22">
        <v>0</v>
      </c>
      <c r="T1767" s="22">
        <v>0</v>
      </c>
      <c r="U1767" s="22" t="s">
        <v>11</v>
      </c>
      <c r="V1767" s="22" t="s">
        <v>11</v>
      </c>
      <c r="W1767" s="22" t="s">
        <v>11</v>
      </c>
      <c r="X1767" s="22" t="s">
        <v>11</v>
      </c>
      <c r="Y1767" s="22">
        <v>0</v>
      </c>
      <c r="Z1767" s="22">
        <v>0</v>
      </c>
      <c r="AA1767" s="22" t="s">
        <v>11</v>
      </c>
      <c r="AB1767" s="22">
        <v>0</v>
      </c>
      <c r="AC1767" s="22" t="s">
        <v>11</v>
      </c>
      <c r="AD1767" s="22" t="e">
        <v>#N/A</v>
      </c>
      <c r="AE1767" s="22" t="e">
        <v>#N/A</v>
      </c>
      <c r="AF1767" s="22" t="e">
        <v>#N/A</v>
      </c>
      <c r="AG1767" s="22" t="e">
        <v>#N/A</v>
      </c>
    </row>
    <row r="1768" spans="1:33">
      <c r="A1768" s="23"/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2" t="s">
        <v>7762</v>
      </c>
      <c r="R1768" s="22" t="s">
        <v>7762</v>
      </c>
      <c r="S1768" s="22">
        <v>0</v>
      </c>
      <c r="T1768" s="22">
        <v>0</v>
      </c>
      <c r="U1768" s="22" t="s">
        <v>11</v>
      </c>
      <c r="V1768" s="22" t="s">
        <v>11</v>
      </c>
      <c r="W1768" s="22" t="s">
        <v>11</v>
      </c>
      <c r="X1768" s="22" t="s">
        <v>11</v>
      </c>
      <c r="Y1768" s="22">
        <v>0</v>
      </c>
      <c r="Z1768" s="22">
        <v>0</v>
      </c>
      <c r="AA1768" s="22" t="s">
        <v>11</v>
      </c>
      <c r="AB1768" s="22">
        <v>0</v>
      </c>
      <c r="AC1768" s="22" t="s">
        <v>11</v>
      </c>
      <c r="AD1768" s="22" t="e">
        <v>#N/A</v>
      </c>
      <c r="AE1768" s="22" t="e">
        <v>#N/A</v>
      </c>
      <c r="AF1768" s="22" t="e">
        <v>#N/A</v>
      </c>
      <c r="AG1768" s="22" t="e">
        <v>#N/A</v>
      </c>
    </row>
    <row r="1769" spans="1:33">
      <c r="A1769" s="23"/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2" t="s">
        <v>7762</v>
      </c>
      <c r="R1769" s="22" t="s">
        <v>7762</v>
      </c>
      <c r="S1769" s="22">
        <v>0</v>
      </c>
      <c r="T1769" s="22">
        <v>0</v>
      </c>
      <c r="U1769" s="22" t="s">
        <v>11</v>
      </c>
      <c r="V1769" s="22" t="s">
        <v>11</v>
      </c>
      <c r="W1769" s="22" t="s">
        <v>11</v>
      </c>
      <c r="X1769" s="22" t="s">
        <v>11</v>
      </c>
      <c r="Y1769" s="22">
        <v>0</v>
      </c>
      <c r="Z1769" s="22">
        <v>0</v>
      </c>
      <c r="AA1769" s="22" t="s">
        <v>11</v>
      </c>
      <c r="AB1769" s="22">
        <v>0</v>
      </c>
      <c r="AC1769" s="22" t="s">
        <v>11</v>
      </c>
      <c r="AD1769" s="22" t="e">
        <v>#N/A</v>
      </c>
      <c r="AE1769" s="22" t="e">
        <v>#N/A</v>
      </c>
      <c r="AF1769" s="22" t="e">
        <v>#N/A</v>
      </c>
      <c r="AG1769" s="22" t="e">
        <v>#N/A</v>
      </c>
    </row>
    <row r="1770" spans="1:33">
      <c r="A1770" s="23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2" t="s">
        <v>7762</v>
      </c>
      <c r="R1770" s="22" t="s">
        <v>7762</v>
      </c>
      <c r="S1770" s="22">
        <v>0</v>
      </c>
      <c r="T1770" s="22">
        <v>0</v>
      </c>
      <c r="U1770" s="22" t="s">
        <v>11</v>
      </c>
      <c r="V1770" s="22" t="s">
        <v>11</v>
      </c>
      <c r="W1770" s="22" t="s">
        <v>11</v>
      </c>
      <c r="X1770" s="22" t="s">
        <v>11</v>
      </c>
      <c r="Y1770" s="22">
        <v>0</v>
      </c>
      <c r="Z1770" s="22">
        <v>0</v>
      </c>
      <c r="AA1770" s="22" t="s">
        <v>11</v>
      </c>
      <c r="AB1770" s="22">
        <v>0</v>
      </c>
      <c r="AC1770" s="22" t="s">
        <v>11</v>
      </c>
      <c r="AD1770" s="22" t="e">
        <v>#N/A</v>
      </c>
      <c r="AE1770" s="22" t="e">
        <v>#N/A</v>
      </c>
      <c r="AF1770" s="22" t="e">
        <v>#N/A</v>
      </c>
      <c r="AG1770" s="22" t="e">
        <v>#N/A</v>
      </c>
    </row>
    <row r="1771" spans="1:33">
      <c r="A1771" s="23"/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2" t="s">
        <v>7762</v>
      </c>
      <c r="R1771" s="22" t="s">
        <v>7762</v>
      </c>
      <c r="S1771" s="22">
        <v>0</v>
      </c>
      <c r="T1771" s="22">
        <v>0</v>
      </c>
      <c r="U1771" s="22" t="s">
        <v>11</v>
      </c>
      <c r="V1771" s="22" t="s">
        <v>11</v>
      </c>
      <c r="W1771" s="22" t="s">
        <v>11</v>
      </c>
      <c r="X1771" s="22" t="s">
        <v>11</v>
      </c>
      <c r="Y1771" s="22">
        <v>0</v>
      </c>
      <c r="Z1771" s="22">
        <v>0</v>
      </c>
      <c r="AA1771" s="22" t="s">
        <v>11</v>
      </c>
      <c r="AB1771" s="22">
        <v>0</v>
      </c>
      <c r="AC1771" s="22" t="s">
        <v>11</v>
      </c>
      <c r="AD1771" s="22" t="e">
        <v>#N/A</v>
      </c>
      <c r="AE1771" s="22" t="e">
        <v>#N/A</v>
      </c>
      <c r="AF1771" s="22" t="e">
        <v>#N/A</v>
      </c>
      <c r="AG1771" s="22" t="e">
        <v>#N/A</v>
      </c>
    </row>
    <row r="1772" spans="1:33">
      <c r="A1772" s="23"/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2" t="s">
        <v>7762</v>
      </c>
      <c r="R1772" s="22" t="s">
        <v>7762</v>
      </c>
      <c r="S1772" s="22">
        <v>0</v>
      </c>
      <c r="T1772" s="22">
        <v>0</v>
      </c>
      <c r="U1772" s="22" t="s">
        <v>11</v>
      </c>
      <c r="V1772" s="22" t="s">
        <v>11</v>
      </c>
      <c r="W1772" s="22" t="s">
        <v>11</v>
      </c>
      <c r="X1772" s="22" t="s">
        <v>11</v>
      </c>
      <c r="Y1772" s="22">
        <v>0</v>
      </c>
      <c r="Z1772" s="22">
        <v>0</v>
      </c>
      <c r="AA1772" s="22" t="s">
        <v>11</v>
      </c>
      <c r="AB1772" s="22">
        <v>0</v>
      </c>
      <c r="AC1772" s="22" t="s">
        <v>11</v>
      </c>
      <c r="AD1772" s="22" t="e">
        <v>#N/A</v>
      </c>
      <c r="AE1772" s="22" t="e">
        <v>#N/A</v>
      </c>
      <c r="AF1772" s="22" t="e">
        <v>#N/A</v>
      </c>
      <c r="AG1772" s="22" t="e">
        <v>#N/A</v>
      </c>
    </row>
    <row r="1773" spans="1:33">
      <c r="A1773" s="23"/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2" t="s">
        <v>7762</v>
      </c>
      <c r="R1773" s="22" t="s">
        <v>7762</v>
      </c>
      <c r="S1773" s="22">
        <v>0</v>
      </c>
      <c r="T1773" s="22">
        <v>0</v>
      </c>
      <c r="U1773" s="22" t="s">
        <v>11</v>
      </c>
      <c r="V1773" s="22" t="s">
        <v>11</v>
      </c>
      <c r="W1773" s="22" t="s">
        <v>11</v>
      </c>
      <c r="X1773" s="22" t="s">
        <v>11</v>
      </c>
      <c r="Y1773" s="22">
        <v>0</v>
      </c>
      <c r="Z1773" s="22">
        <v>0</v>
      </c>
      <c r="AA1773" s="22" t="s">
        <v>11</v>
      </c>
      <c r="AB1773" s="22">
        <v>0</v>
      </c>
      <c r="AC1773" s="22" t="s">
        <v>11</v>
      </c>
      <c r="AD1773" s="22" t="e">
        <v>#N/A</v>
      </c>
      <c r="AE1773" s="22" t="e">
        <v>#N/A</v>
      </c>
      <c r="AF1773" s="22" t="e">
        <v>#N/A</v>
      </c>
      <c r="AG1773" s="22" t="e">
        <v>#N/A</v>
      </c>
    </row>
    <row r="1774" spans="1:33">
      <c r="A1774" s="23"/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2" t="s">
        <v>7762</v>
      </c>
      <c r="R1774" s="22" t="s">
        <v>7762</v>
      </c>
      <c r="S1774" s="22">
        <v>0</v>
      </c>
      <c r="T1774" s="22">
        <v>0</v>
      </c>
      <c r="U1774" s="22" t="s">
        <v>11</v>
      </c>
      <c r="V1774" s="22" t="s">
        <v>11</v>
      </c>
      <c r="W1774" s="22" t="s">
        <v>11</v>
      </c>
      <c r="X1774" s="22" t="s">
        <v>11</v>
      </c>
      <c r="Y1774" s="22">
        <v>0</v>
      </c>
      <c r="Z1774" s="22">
        <v>0</v>
      </c>
      <c r="AA1774" s="22" t="s">
        <v>11</v>
      </c>
      <c r="AB1774" s="22">
        <v>0</v>
      </c>
      <c r="AC1774" s="22" t="s">
        <v>11</v>
      </c>
      <c r="AD1774" s="22" t="e">
        <v>#N/A</v>
      </c>
      <c r="AE1774" s="22" t="e">
        <v>#N/A</v>
      </c>
      <c r="AF1774" s="22" t="e">
        <v>#N/A</v>
      </c>
      <c r="AG1774" s="22" t="e">
        <v>#N/A</v>
      </c>
    </row>
    <row r="1775" spans="1:33">
      <c r="A1775" s="23"/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2" t="s">
        <v>7762</v>
      </c>
      <c r="R1775" s="22" t="s">
        <v>7762</v>
      </c>
      <c r="S1775" s="22">
        <v>0</v>
      </c>
      <c r="T1775" s="22">
        <v>0</v>
      </c>
      <c r="U1775" s="22" t="s">
        <v>11</v>
      </c>
      <c r="V1775" s="22" t="s">
        <v>11</v>
      </c>
      <c r="W1775" s="22" t="s">
        <v>11</v>
      </c>
      <c r="X1775" s="22" t="s">
        <v>11</v>
      </c>
      <c r="Y1775" s="22">
        <v>0</v>
      </c>
      <c r="Z1775" s="22">
        <v>0</v>
      </c>
      <c r="AA1775" s="22" t="s">
        <v>11</v>
      </c>
      <c r="AB1775" s="22">
        <v>0</v>
      </c>
      <c r="AC1775" s="22" t="s">
        <v>11</v>
      </c>
      <c r="AD1775" s="22" t="e">
        <v>#N/A</v>
      </c>
      <c r="AE1775" s="22" t="e">
        <v>#N/A</v>
      </c>
      <c r="AF1775" s="22" t="e">
        <v>#N/A</v>
      </c>
      <c r="AG1775" s="22" t="e">
        <v>#N/A</v>
      </c>
    </row>
    <row r="1776" spans="1:33">
      <c r="A1776" s="23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2" t="s">
        <v>7762</v>
      </c>
      <c r="R1776" s="22" t="s">
        <v>7762</v>
      </c>
      <c r="S1776" s="22">
        <v>0</v>
      </c>
      <c r="T1776" s="22">
        <v>0</v>
      </c>
      <c r="U1776" s="22" t="s">
        <v>11</v>
      </c>
      <c r="V1776" s="22" t="s">
        <v>11</v>
      </c>
      <c r="W1776" s="22" t="s">
        <v>11</v>
      </c>
      <c r="X1776" s="22" t="s">
        <v>11</v>
      </c>
      <c r="Y1776" s="22">
        <v>0</v>
      </c>
      <c r="Z1776" s="22">
        <v>0</v>
      </c>
      <c r="AA1776" s="22" t="s">
        <v>11</v>
      </c>
      <c r="AB1776" s="22">
        <v>0</v>
      </c>
      <c r="AC1776" s="22" t="s">
        <v>11</v>
      </c>
      <c r="AD1776" s="22" t="e">
        <v>#N/A</v>
      </c>
      <c r="AE1776" s="22" t="e">
        <v>#N/A</v>
      </c>
      <c r="AF1776" s="22" t="e">
        <v>#N/A</v>
      </c>
      <c r="AG1776" s="22" t="e">
        <v>#N/A</v>
      </c>
    </row>
    <row r="1777" spans="1:33">
      <c r="A1777" s="23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2" t="s">
        <v>7762</v>
      </c>
      <c r="R1777" s="22" t="s">
        <v>7762</v>
      </c>
      <c r="S1777" s="22">
        <v>0</v>
      </c>
      <c r="T1777" s="22">
        <v>0</v>
      </c>
      <c r="U1777" s="22" t="s">
        <v>11</v>
      </c>
      <c r="V1777" s="22" t="s">
        <v>11</v>
      </c>
      <c r="W1777" s="22" t="s">
        <v>11</v>
      </c>
      <c r="X1777" s="22" t="s">
        <v>11</v>
      </c>
      <c r="Y1777" s="22">
        <v>0</v>
      </c>
      <c r="Z1777" s="22">
        <v>0</v>
      </c>
      <c r="AA1777" s="22" t="s">
        <v>11</v>
      </c>
      <c r="AB1777" s="22">
        <v>0</v>
      </c>
      <c r="AC1777" s="22" t="s">
        <v>11</v>
      </c>
      <c r="AD1777" s="22" t="e">
        <v>#N/A</v>
      </c>
      <c r="AE1777" s="22" t="e">
        <v>#N/A</v>
      </c>
      <c r="AF1777" s="22" t="e">
        <v>#N/A</v>
      </c>
      <c r="AG1777" s="22" t="e">
        <v>#N/A</v>
      </c>
    </row>
    <row r="1778" spans="1:33">
      <c r="A1778" s="23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2" t="s">
        <v>7762</v>
      </c>
      <c r="R1778" s="22" t="s">
        <v>7762</v>
      </c>
      <c r="S1778" s="22">
        <v>0</v>
      </c>
      <c r="T1778" s="22">
        <v>0</v>
      </c>
      <c r="U1778" s="22" t="s">
        <v>11</v>
      </c>
      <c r="V1778" s="22" t="s">
        <v>11</v>
      </c>
      <c r="W1778" s="22" t="s">
        <v>11</v>
      </c>
      <c r="X1778" s="22" t="s">
        <v>11</v>
      </c>
      <c r="Y1778" s="22">
        <v>0</v>
      </c>
      <c r="Z1778" s="22">
        <v>0</v>
      </c>
      <c r="AA1778" s="22" t="s">
        <v>11</v>
      </c>
      <c r="AB1778" s="22">
        <v>0</v>
      </c>
      <c r="AC1778" s="22" t="s">
        <v>11</v>
      </c>
      <c r="AD1778" s="22" t="e">
        <v>#N/A</v>
      </c>
      <c r="AE1778" s="22" t="e">
        <v>#N/A</v>
      </c>
      <c r="AF1778" s="22" t="e">
        <v>#N/A</v>
      </c>
      <c r="AG1778" s="22" t="e">
        <v>#N/A</v>
      </c>
    </row>
    <row r="1779" spans="1:33">
      <c r="A1779" s="23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2" t="s">
        <v>7762</v>
      </c>
      <c r="R1779" s="22" t="s">
        <v>7762</v>
      </c>
      <c r="S1779" s="22">
        <v>0</v>
      </c>
      <c r="T1779" s="22">
        <v>0</v>
      </c>
      <c r="U1779" s="22" t="s">
        <v>11</v>
      </c>
      <c r="V1779" s="22" t="s">
        <v>11</v>
      </c>
      <c r="W1779" s="22" t="s">
        <v>11</v>
      </c>
      <c r="X1779" s="22" t="s">
        <v>11</v>
      </c>
      <c r="Y1779" s="22">
        <v>0</v>
      </c>
      <c r="Z1779" s="22">
        <v>0</v>
      </c>
      <c r="AA1779" s="22" t="s">
        <v>11</v>
      </c>
      <c r="AB1779" s="22">
        <v>0</v>
      </c>
      <c r="AC1779" s="22" t="s">
        <v>11</v>
      </c>
      <c r="AD1779" s="22" t="e">
        <v>#N/A</v>
      </c>
      <c r="AE1779" s="22" t="e">
        <v>#N/A</v>
      </c>
      <c r="AF1779" s="22" t="e">
        <v>#N/A</v>
      </c>
      <c r="AG1779" s="22" t="e">
        <v>#N/A</v>
      </c>
    </row>
    <row r="1780" spans="1:33">
      <c r="A1780" s="23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2" t="s">
        <v>7762</v>
      </c>
      <c r="R1780" s="22" t="s">
        <v>7762</v>
      </c>
      <c r="S1780" s="22">
        <v>0</v>
      </c>
      <c r="T1780" s="22">
        <v>0</v>
      </c>
      <c r="U1780" s="22" t="s">
        <v>11</v>
      </c>
      <c r="V1780" s="22" t="s">
        <v>11</v>
      </c>
      <c r="W1780" s="22" t="s">
        <v>11</v>
      </c>
      <c r="X1780" s="22" t="s">
        <v>11</v>
      </c>
      <c r="Y1780" s="22">
        <v>0</v>
      </c>
      <c r="Z1780" s="22">
        <v>0</v>
      </c>
      <c r="AA1780" s="22" t="s">
        <v>11</v>
      </c>
      <c r="AB1780" s="22">
        <v>0</v>
      </c>
      <c r="AC1780" s="22" t="s">
        <v>11</v>
      </c>
      <c r="AD1780" s="22" t="e">
        <v>#N/A</v>
      </c>
      <c r="AE1780" s="22" t="e">
        <v>#N/A</v>
      </c>
      <c r="AF1780" s="22" t="e">
        <v>#N/A</v>
      </c>
      <c r="AG1780" s="22" t="e">
        <v>#N/A</v>
      </c>
    </row>
    <row r="1781" spans="1:33">
      <c r="A1781" s="23"/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2" t="s">
        <v>7762</v>
      </c>
      <c r="R1781" s="22" t="s">
        <v>7762</v>
      </c>
      <c r="S1781" s="22">
        <v>0</v>
      </c>
      <c r="T1781" s="22">
        <v>0</v>
      </c>
      <c r="U1781" s="22" t="s">
        <v>11</v>
      </c>
      <c r="V1781" s="22" t="s">
        <v>11</v>
      </c>
      <c r="W1781" s="22" t="s">
        <v>11</v>
      </c>
      <c r="X1781" s="22" t="s">
        <v>11</v>
      </c>
      <c r="Y1781" s="22">
        <v>0</v>
      </c>
      <c r="Z1781" s="22">
        <v>0</v>
      </c>
      <c r="AA1781" s="22" t="s">
        <v>11</v>
      </c>
      <c r="AB1781" s="22">
        <v>0</v>
      </c>
      <c r="AC1781" s="22" t="s">
        <v>11</v>
      </c>
      <c r="AD1781" s="22" t="e">
        <v>#N/A</v>
      </c>
      <c r="AE1781" s="22" t="e">
        <v>#N/A</v>
      </c>
      <c r="AF1781" s="22" t="e">
        <v>#N/A</v>
      </c>
      <c r="AG1781" s="22" t="e">
        <v>#N/A</v>
      </c>
    </row>
    <row r="1782" spans="1:33">
      <c r="A1782" s="23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2" t="s">
        <v>7762</v>
      </c>
      <c r="R1782" s="22" t="s">
        <v>7762</v>
      </c>
      <c r="S1782" s="22">
        <v>0</v>
      </c>
      <c r="T1782" s="22">
        <v>0</v>
      </c>
      <c r="U1782" s="22" t="s">
        <v>11</v>
      </c>
      <c r="V1782" s="22" t="s">
        <v>11</v>
      </c>
      <c r="W1782" s="22" t="s">
        <v>11</v>
      </c>
      <c r="X1782" s="22" t="s">
        <v>11</v>
      </c>
      <c r="Y1782" s="22">
        <v>0</v>
      </c>
      <c r="Z1782" s="22">
        <v>0</v>
      </c>
      <c r="AA1782" s="22" t="s">
        <v>11</v>
      </c>
      <c r="AB1782" s="22">
        <v>0</v>
      </c>
      <c r="AC1782" s="22" t="s">
        <v>11</v>
      </c>
      <c r="AD1782" s="22" t="e">
        <v>#N/A</v>
      </c>
      <c r="AE1782" s="22" t="e">
        <v>#N/A</v>
      </c>
      <c r="AF1782" s="22" t="e">
        <v>#N/A</v>
      </c>
      <c r="AG1782" s="22" t="e">
        <v>#N/A</v>
      </c>
    </row>
    <row r="1783" spans="1:33">
      <c r="A1783" s="23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2" t="s">
        <v>7762</v>
      </c>
      <c r="R1783" s="22" t="s">
        <v>7762</v>
      </c>
      <c r="S1783" s="22">
        <v>0</v>
      </c>
      <c r="T1783" s="22">
        <v>0</v>
      </c>
      <c r="U1783" s="22" t="s">
        <v>11</v>
      </c>
      <c r="V1783" s="22" t="s">
        <v>11</v>
      </c>
      <c r="W1783" s="22" t="s">
        <v>11</v>
      </c>
      <c r="X1783" s="22" t="s">
        <v>11</v>
      </c>
      <c r="Y1783" s="22">
        <v>0</v>
      </c>
      <c r="Z1783" s="22">
        <v>0</v>
      </c>
      <c r="AA1783" s="22" t="s">
        <v>11</v>
      </c>
      <c r="AB1783" s="22">
        <v>0</v>
      </c>
      <c r="AC1783" s="22" t="s">
        <v>11</v>
      </c>
      <c r="AD1783" s="22" t="e">
        <v>#N/A</v>
      </c>
      <c r="AE1783" s="22" t="e">
        <v>#N/A</v>
      </c>
      <c r="AF1783" s="22" t="e">
        <v>#N/A</v>
      </c>
      <c r="AG1783" s="22" t="e">
        <v>#N/A</v>
      </c>
    </row>
    <row r="1784" spans="1:33">
      <c r="A1784" s="23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2" t="s">
        <v>7762</v>
      </c>
      <c r="R1784" s="22" t="s">
        <v>7762</v>
      </c>
      <c r="S1784" s="22">
        <v>0</v>
      </c>
      <c r="T1784" s="22">
        <v>0</v>
      </c>
      <c r="U1784" s="22" t="s">
        <v>11</v>
      </c>
      <c r="V1784" s="22" t="s">
        <v>11</v>
      </c>
      <c r="W1784" s="22" t="s">
        <v>11</v>
      </c>
      <c r="X1784" s="22" t="s">
        <v>11</v>
      </c>
      <c r="Y1784" s="22">
        <v>0</v>
      </c>
      <c r="Z1784" s="22">
        <v>0</v>
      </c>
      <c r="AA1784" s="22" t="s">
        <v>11</v>
      </c>
      <c r="AB1784" s="22">
        <v>0</v>
      </c>
      <c r="AC1784" s="22" t="s">
        <v>11</v>
      </c>
      <c r="AD1784" s="22" t="e">
        <v>#N/A</v>
      </c>
      <c r="AE1784" s="22" t="e">
        <v>#N/A</v>
      </c>
      <c r="AF1784" s="22" t="e">
        <v>#N/A</v>
      </c>
      <c r="AG1784" s="22" t="e">
        <v>#N/A</v>
      </c>
    </row>
    <row r="1785" spans="1:33">
      <c r="A1785" s="23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2" t="s">
        <v>7762</v>
      </c>
      <c r="R1785" s="22" t="s">
        <v>7762</v>
      </c>
      <c r="S1785" s="22">
        <v>0</v>
      </c>
      <c r="T1785" s="22">
        <v>0</v>
      </c>
      <c r="U1785" s="22" t="s">
        <v>11</v>
      </c>
      <c r="V1785" s="22" t="s">
        <v>11</v>
      </c>
      <c r="W1785" s="22" t="s">
        <v>11</v>
      </c>
      <c r="X1785" s="22" t="s">
        <v>11</v>
      </c>
      <c r="Y1785" s="22">
        <v>0</v>
      </c>
      <c r="Z1785" s="22">
        <v>0</v>
      </c>
      <c r="AA1785" s="22" t="s">
        <v>11</v>
      </c>
      <c r="AB1785" s="22">
        <v>0</v>
      </c>
      <c r="AC1785" s="22" t="s">
        <v>11</v>
      </c>
      <c r="AD1785" s="22" t="e">
        <v>#N/A</v>
      </c>
      <c r="AE1785" s="22" t="e">
        <v>#N/A</v>
      </c>
      <c r="AF1785" s="22" t="e">
        <v>#N/A</v>
      </c>
      <c r="AG1785" s="22" t="e">
        <v>#N/A</v>
      </c>
    </row>
    <row r="1786" spans="1:33">
      <c r="A1786" s="23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2" t="s">
        <v>7762</v>
      </c>
      <c r="R1786" s="22" t="s">
        <v>7762</v>
      </c>
      <c r="S1786" s="22">
        <v>0</v>
      </c>
      <c r="T1786" s="22">
        <v>0</v>
      </c>
      <c r="U1786" s="22" t="s">
        <v>11</v>
      </c>
      <c r="V1786" s="22" t="s">
        <v>11</v>
      </c>
      <c r="W1786" s="22" t="s">
        <v>11</v>
      </c>
      <c r="X1786" s="22" t="s">
        <v>11</v>
      </c>
      <c r="Y1786" s="22">
        <v>0</v>
      </c>
      <c r="Z1786" s="22">
        <v>0</v>
      </c>
      <c r="AA1786" s="22" t="s">
        <v>11</v>
      </c>
      <c r="AB1786" s="22">
        <v>0</v>
      </c>
      <c r="AC1786" s="22" t="s">
        <v>11</v>
      </c>
      <c r="AD1786" s="22" t="e">
        <v>#N/A</v>
      </c>
      <c r="AE1786" s="22" t="e">
        <v>#N/A</v>
      </c>
      <c r="AF1786" s="22" t="e">
        <v>#N/A</v>
      </c>
      <c r="AG1786" s="22" t="e">
        <v>#N/A</v>
      </c>
    </row>
    <row r="1787" spans="1:33">
      <c r="A1787" s="23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2" t="s">
        <v>7762</v>
      </c>
      <c r="R1787" s="22" t="s">
        <v>7762</v>
      </c>
      <c r="S1787" s="22">
        <v>0</v>
      </c>
      <c r="T1787" s="22">
        <v>0</v>
      </c>
      <c r="U1787" s="22" t="s">
        <v>11</v>
      </c>
      <c r="V1787" s="22" t="s">
        <v>11</v>
      </c>
      <c r="W1787" s="22" t="s">
        <v>11</v>
      </c>
      <c r="X1787" s="22" t="s">
        <v>11</v>
      </c>
      <c r="Y1787" s="22">
        <v>0</v>
      </c>
      <c r="Z1787" s="22">
        <v>0</v>
      </c>
      <c r="AA1787" s="22" t="s">
        <v>11</v>
      </c>
      <c r="AB1787" s="22">
        <v>0</v>
      </c>
      <c r="AC1787" s="22" t="s">
        <v>11</v>
      </c>
      <c r="AD1787" s="22" t="e">
        <v>#N/A</v>
      </c>
      <c r="AE1787" s="22" t="e">
        <v>#N/A</v>
      </c>
      <c r="AF1787" s="22" t="e">
        <v>#N/A</v>
      </c>
      <c r="AG1787" s="22" t="e">
        <v>#N/A</v>
      </c>
    </row>
    <row r="1788" spans="1:33">
      <c r="A1788" s="23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2" t="s">
        <v>7762</v>
      </c>
      <c r="R1788" s="22" t="s">
        <v>7762</v>
      </c>
      <c r="S1788" s="22">
        <v>0</v>
      </c>
      <c r="T1788" s="22">
        <v>0</v>
      </c>
      <c r="U1788" s="22" t="s">
        <v>11</v>
      </c>
      <c r="V1788" s="22" t="s">
        <v>11</v>
      </c>
      <c r="W1788" s="22" t="s">
        <v>11</v>
      </c>
      <c r="X1788" s="22" t="s">
        <v>11</v>
      </c>
      <c r="Y1788" s="22">
        <v>0</v>
      </c>
      <c r="Z1788" s="22">
        <v>0</v>
      </c>
      <c r="AA1788" s="22" t="s">
        <v>11</v>
      </c>
      <c r="AB1788" s="22">
        <v>0</v>
      </c>
      <c r="AC1788" s="22" t="s">
        <v>11</v>
      </c>
      <c r="AD1788" s="22" t="e">
        <v>#N/A</v>
      </c>
      <c r="AE1788" s="22" t="e">
        <v>#N/A</v>
      </c>
      <c r="AF1788" s="22" t="e">
        <v>#N/A</v>
      </c>
      <c r="AG1788" s="22" t="e">
        <v>#N/A</v>
      </c>
    </row>
    <row r="1789" spans="1:33">
      <c r="A1789" s="23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2" t="s">
        <v>7762</v>
      </c>
      <c r="R1789" s="22" t="s">
        <v>7762</v>
      </c>
      <c r="S1789" s="22">
        <v>0</v>
      </c>
      <c r="T1789" s="22">
        <v>0</v>
      </c>
      <c r="U1789" s="22" t="s">
        <v>11</v>
      </c>
      <c r="V1789" s="22" t="s">
        <v>11</v>
      </c>
      <c r="W1789" s="22" t="s">
        <v>11</v>
      </c>
      <c r="X1789" s="22" t="s">
        <v>11</v>
      </c>
      <c r="Y1789" s="22">
        <v>0</v>
      </c>
      <c r="Z1789" s="22">
        <v>0</v>
      </c>
      <c r="AA1789" s="22" t="s">
        <v>11</v>
      </c>
      <c r="AB1789" s="22">
        <v>0</v>
      </c>
      <c r="AC1789" s="22" t="s">
        <v>11</v>
      </c>
      <c r="AD1789" s="22" t="e">
        <v>#N/A</v>
      </c>
      <c r="AE1789" s="22" t="e">
        <v>#N/A</v>
      </c>
      <c r="AF1789" s="22" t="e">
        <v>#N/A</v>
      </c>
      <c r="AG1789" s="22" t="e">
        <v>#N/A</v>
      </c>
    </row>
    <row r="1790" spans="1:33">
      <c r="A1790" s="23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2" t="s">
        <v>7762</v>
      </c>
      <c r="R1790" s="22" t="s">
        <v>7762</v>
      </c>
      <c r="S1790" s="22">
        <v>0</v>
      </c>
      <c r="T1790" s="22">
        <v>0</v>
      </c>
      <c r="U1790" s="22" t="s">
        <v>11</v>
      </c>
      <c r="V1790" s="22" t="s">
        <v>11</v>
      </c>
      <c r="W1790" s="22" t="s">
        <v>11</v>
      </c>
      <c r="X1790" s="22" t="s">
        <v>11</v>
      </c>
      <c r="Y1790" s="22">
        <v>0</v>
      </c>
      <c r="Z1790" s="22">
        <v>0</v>
      </c>
      <c r="AA1790" s="22" t="s">
        <v>11</v>
      </c>
      <c r="AB1790" s="22">
        <v>0</v>
      </c>
      <c r="AC1790" s="22" t="s">
        <v>11</v>
      </c>
      <c r="AD1790" s="22" t="e">
        <v>#N/A</v>
      </c>
      <c r="AE1790" s="22" t="e">
        <v>#N/A</v>
      </c>
      <c r="AF1790" s="22" t="e">
        <v>#N/A</v>
      </c>
      <c r="AG1790" s="22" t="e">
        <v>#N/A</v>
      </c>
    </row>
    <row r="1791" spans="1:33">
      <c r="A1791" s="23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2" t="s">
        <v>7762</v>
      </c>
      <c r="R1791" s="22" t="s">
        <v>7762</v>
      </c>
      <c r="S1791" s="22">
        <v>0</v>
      </c>
      <c r="T1791" s="22">
        <v>0</v>
      </c>
      <c r="U1791" s="22" t="s">
        <v>11</v>
      </c>
      <c r="V1791" s="22" t="s">
        <v>11</v>
      </c>
      <c r="W1791" s="22" t="s">
        <v>11</v>
      </c>
      <c r="X1791" s="22" t="s">
        <v>11</v>
      </c>
      <c r="Y1791" s="22">
        <v>0</v>
      </c>
      <c r="Z1791" s="22">
        <v>0</v>
      </c>
      <c r="AA1791" s="22" t="s">
        <v>11</v>
      </c>
      <c r="AB1791" s="22">
        <v>0</v>
      </c>
      <c r="AC1791" s="22" t="s">
        <v>11</v>
      </c>
      <c r="AD1791" s="22" t="e">
        <v>#N/A</v>
      </c>
      <c r="AE1791" s="22" t="e">
        <v>#N/A</v>
      </c>
      <c r="AF1791" s="22" t="e">
        <v>#N/A</v>
      </c>
      <c r="AG1791" s="22" t="e">
        <v>#N/A</v>
      </c>
    </row>
    <row r="1792" spans="1:33">
      <c r="A1792" s="23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2" t="s">
        <v>7762</v>
      </c>
      <c r="R1792" s="22" t="s">
        <v>7762</v>
      </c>
      <c r="S1792" s="22">
        <v>0</v>
      </c>
      <c r="T1792" s="22">
        <v>0</v>
      </c>
      <c r="U1792" s="22" t="s">
        <v>11</v>
      </c>
      <c r="V1792" s="22" t="s">
        <v>11</v>
      </c>
      <c r="W1792" s="22" t="s">
        <v>11</v>
      </c>
      <c r="X1792" s="22" t="s">
        <v>11</v>
      </c>
      <c r="Y1792" s="22">
        <v>0</v>
      </c>
      <c r="Z1792" s="22">
        <v>0</v>
      </c>
      <c r="AA1792" s="22" t="s">
        <v>11</v>
      </c>
      <c r="AB1792" s="22">
        <v>0</v>
      </c>
      <c r="AC1792" s="22" t="s">
        <v>11</v>
      </c>
      <c r="AD1792" s="22" t="e">
        <v>#N/A</v>
      </c>
      <c r="AE1792" s="22" t="e">
        <v>#N/A</v>
      </c>
      <c r="AF1792" s="22" t="e">
        <v>#N/A</v>
      </c>
      <c r="AG1792" s="22" t="e">
        <v>#N/A</v>
      </c>
    </row>
    <row r="1793" spans="1:33">
      <c r="A1793" s="23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2" t="s">
        <v>7762</v>
      </c>
      <c r="R1793" s="22" t="s">
        <v>7762</v>
      </c>
      <c r="S1793" s="22">
        <v>0</v>
      </c>
      <c r="T1793" s="22">
        <v>0</v>
      </c>
      <c r="U1793" s="22" t="s">
        <v>11</v>
      </c>
      <c r="V1793" s="22" t="s">
        <v>11</v>
      </c>
      <c r="W1793" s="22" t="s">
        <v>11</v>
      </c>
      <c r="X1793" s="22" t="s">
        <v>11</v>
      </c>
      <c r="Y1793" s="22">
        <v>0</v>
      </c>
      <c r="Z1793" s="22">
        <v>0</v>
      </c>
      <c r="AA1793" s="22" t="s">
        <v>11</v>
      </c>
      <c r="AB1793" s="22">
        <v>0</v>
      </c>
      <c r="AC1793" s="22" t="s">
        <v>11</v>
      </c>
      <c r="AD1793" s="22" t="e">
        <v>#N/A</v>
      </c>
      <c r="AE1793" s="22" t="e">
        <v>#N/A</v>
      </c>
      <c r="AF1793" s="22" t="e">
        <v>#N/A</v>
      </c>
      <c r="AG1793" s="22" t="e">
        <v>#N/A</v>
      </c>
    </row>
    <row r="1794" spans="1:33">
      <c r="A1794" s="23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2" t="s">
        <v>7762</v>
      </c>
      <c r="R1794" s="22" t="s">
        <v>7762</v>
      </c>
      <c r="S1794" s="22">
        <v>0</v>
      </c>
      <c r="T1794" s="22">
        <v>0</v>
      </c>
      <c r="U1794" s="22" t="s">
        <v>11</v>
      </c>
      <c r="V1794" s="22" t="s">
        <v>11</v>
      </c>
      <c r="W1794" s="22" t="s">
        <v>11</v>
      </c>
      <c r="X1794" s="22" t="s">
        <v>11</v>
      </c>
      <c r="Y1794" s="22">
        <v>0</v>
      </c>
      <c r="Z1794" s="22">
        <v>0</v>
      </c>
      <c r="AA1794" s="22" t="s">
        <v>11</v>
      </c>
      <c r="AB1794" s="22">
        <v>0</v>
      </c>
      <c r="AC1794" s="22" t="s">
        <v>11</v>
      </c>
      <c r="AD1794" s="22" t="e">
        <v>#N/A</v>
      </c>
      <c r="AE1794" s="22" t="e">
        <v>#N/A</v>
      </c>
      <c r="AF1794" s="22" t="e">
        <v>#N/A</v>
      </c>
      <c r="AG1794" s="22" t="e">
        <v>#N/A</v>
      </c>
    </row>
    <row r="1795" spans="1:33">
      <c r="A1795" s="23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2" t="s">
        <v>7762</v>
      </c>
      <c r="R1795" s="22" t="s">
        <v>7762</v>
      </c>
      <c r="S1795" s="22">
        <v>0</v>
      </c>
      <c r="T1795" s="22">
        <v>0</v>
      </c>
      <c r="U1795" s="22" t="s">
        <v>11</v>
      </c>
      <c r="V1795" s="22" t="s">
        <v>11</v>
      </c>
      <c r="W1795" s="22" t="s">
        <v>11</v>
      </c>
      <c r="X1795" s="22" t="s">
        <v>11</v>
      </c>
      <c r="Y1795" s="22">
        <v>0</v>
      </c>
      <c r="Z1795" s="22">
        <v>0</v>
      </c>
      <c r="AA1795" s="22" t="s">
        <v>11</v>
      </c>
      <c r="AB1795" s="22">
        <v>0</v>
      </c>
      <c r="AC1795" s="22" t="s">
        <v>11</v>
      </c>
      <c r="AD1795" s="22" t="e">
        <v>#N/A</v>
      </c>
      <c r="AE1795" s="22" t="e">
        <v>#N/A</v>
      </c>
      <c r="AF1795" s="22" t="e">
        <v>#N/A</v>
      </c>
      <c r="AG1795" s="22" t="e">
        <v>#N/A</v>
      </c>
    </row>
    <row r="1796" spans="1:33">
      <c r="A1796" s="23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2" t="s">
        <v>7762</v>
      </c>
      <c r="R1796" s="22" t="s">
        <v>7762</v>
      </c>
      <c r="S1796" s="22">
        <v>0</v>
      </c>
      <c r="T1796" s="22">
        <v>0</v>
      </c>
      <c r="U1796" s="22" t="s">
        <v>11</v>
      </c>
      <c r="V1796" s="22" t="s">
        <v>11</v>
      </c>
      <c r="W1796" s="22" t="s">
        <v>11</v>
      </c>
      <c r="X1796" s="22" t="s">
        <v>11</v>
      </c>
      <c r="Y1796" s="22">
        <v>0</v>
      </c>
      <c r="Z1796" s="22">
        <v>0</v>
      </c>
      <c r="AA1796" s="22" t="s">
        <v>11</v>
      </c>
      <c r="AB1796" s="22">
        <v>0</v>
      </c>
      <c r="AC1796" s="22" t="s">
        <v>11</v>
      </c>
      <c r="AD1796" s="22" t="e">
        <v>#N/A</v>
      </c>
      <c r="AE1796" s="22" t="e">
        <v>#N/A</v>
      </c>
      <c r="AF1796" s="22" t="e">
        <v>#N/A</v>
      </c>
      <c r="AG1796" s="22" t="e">
        <v>#N/A</v>
      </c>
    </row>
    <row r="1797" spans="1:33">
      <c r="A1797" s="23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2" t="s">
        <v>7762</v>
      </c>
      <c r="R1797" s="22" t="s">
        <v>7762</v>
      </c>
      <c r="S1797" s="22">
        <v>0</v>
      </c>
      <c r="T1797" s="22">
        <v>0</v>
      </c>
      <c r="U1797" s="22" t="s">
        <v>11</v>
      </c>
      <c r="V1797" s="22" t="s">
        <v>11</v>
      </c>
      <c r="W1797" s="22" t="s">
        <v>11</v>
      </c>
      <c r="X1797" s="22" t="s">
        <v>11</v>
      </c>
      <c r="Y1797" s="22">
        <v>0</v>
      </c>
      <c r="Z1797" s="22">
        <v>0</v>
      </c>
      <c r="AA1797" s="22" t="s">
        <v>11</v>
      </c>
      <c r="AB1797" s="22">
        <v>0</v>
      </c>
      <c r="AC1797" s="22" t="s">
        <v>11</v>
      </c>
      <c r="AD1797" s="22" t="e">
        <v>#N/A</v>
      </c>
      <c r="AE1797" s="22" t="e">
        <v>#N/A</v>
      </c>
      <c r="AF1797" s="22" t="e">
        <v>#N/A</v>
      </c>
      <c r="AG1797" s="22" t="e">
        <v>#N/A</v>
      </c>
    </row>
    <row r="1798" spans="1:33">
      <c r="A1798" s="23"/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2" t="s">
        <v>7762</v>
      </c>
      <c r="R1798" s="22" t="s">
        <v>7762</v>
      </c>
      <c r="S1798" s="22">
        <v>0</v>
      </c>
      <c r="T1798" s="22">
        <v>0</v>
      </c>
      <c r="U1798" s="22" t="s">
        <v>11</v>
      </c>
      <c r="V1798" s="22" t="s">
        <v>11</v>
      </c>
      <c r="W1798" s="22" t="s">
        <v>11</v>
      </c>
      <c r="X1798" s="22" t="s">
        <v>11</v>
      </c>
      <c r="Y1798" s="22">
        <v>0</v>
      </c>
      <c r="Z1798" s="22">
        <v>0</v>
      </c>
      <c r="AA1798" s="22" t="s">
        <v>11</v>
      </c>
      <c r="AB1798" s="22">
        <v>0</v>
      </c>
      <c r="AC1798" s="22" t="s">
        <v>11</v>
      </c>
      <c r="AD1798" s="22" t="e">
        <v>#N/A</v>
      </c>
      <c r="AE1798" s="22" t="e">
        <v>#N/A</v>
      </c>
      <c r="AF1798" s="22" t="e">
        <v>#N/A</v>
      </c>
      <c r="AG1798" s="22" t="e">
        <v>#N/A</v>
      </c>
    </row>
    <row r="1799" spans="1:33">
      <c r="A1799" s="23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2" t="s">
        <v>7762</v>
      </c>
      <c r="R1799" s="22" t="s">
        <v>7762</v>
      </c>
      <c r="S1799" s="22">
        <v>0</v>
      </c>
      <c r="T1799" s="22">
        <v>0</v>
      </c>
      <c r="U1799" s="22" t="s">
        <v>11</v>
      </c>
      <c r="V1799" s="22" t="s">
        <v>11</v>
      </c>
      <c r="W1799" s="22" t="s">
        <v>11</v>
      </c>
      <c r="X1799" s="22" t="s">
        <v>11</v>
      </c>
      <c r="Y1799" s="22">
        <v>0</v>
      </c>
      <c r="Z1799" s="22">
        <v>0</v>
      </c>
      <c r="AA1799" s="22" t="s">
        <v>11</v>
      </c>
      <c r="AB1799" s="22">
        <v>0</v>
      </c>
      <c r="AC1799" s="22" t="s">
        <v>11</v>
      </c>
      <c r="AD1799" s="22" t="e">
        <v>#N/A</v>
      </c>
      <c r="AE1799" s="22" t="e">
        <v>#N/A</v>
      </c>
      <c r="AF1799" s="22" t="e">
        <v>#N/A</v>
      </c>
      <c r="AG1799" s="22" t="e">
        <v>#N/A</v>
      </c>
    </row>
    <row r="1800" spans="1:33">
      <c r="A1800" s="23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2" t="s">
        <v>7762</v>
      </c>
      <c r="R1800" s="22" t="s">
        <v>7762</v>
      </c>
      <c r="S1800" s="22">
        <v>0</v>
      </c>
      <c r="T1800" s="22">
        <v>0</v>
      </c>
      <c r="U1800" s="22" t="s">
        <v>11</v>
      </c>
      <c r="V1800" s="22" t="s">
        <v>11</v>
      </c>
      <c r="W1800" s="22" t="s">
        <v>11</v>
      </c>
      <c r="X1800" s="22" t="s">
        <v>11</v>
      </c>
      <c r="Y1800" s="22">
        <v>0</v>
      </c>
      <c r="Z1800" s="22">
        <v>0</v>
      </c>
      <c r="AA1800" s="22" t="s">
        <v>11</v>
      </c>
      <c r="AB1800" s="22">
        <v>0</v>
      </c>
      <c r="AC1800" s="22" t="s">
        <v>11</v>
      </c>
      <c r="AD1800" s="22" t="e">
        <v>#N/A</v>
      </c>
      <c r="AE1800" s="22" t="e">
        <v>#N/A</v>
      </c>
      <c r="AF1800" s="22" t="e">
        <v>#N/A</v>
      </c>
      <c r="AG1800" s="22" t="e">
        <v>#N/A</v>
      </c>
    </row>
    <row r="1801" spans="1:33">
      <c r="A1801" s="23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2" t="s">
        <v>7762</v>
      </c>
      <c r="R1801" s="22" t="s">
        <v>7762</v>
      </c>
      <c r="S1801" s="22">
        <v>0</v>
      </c>
      <c r="T1801" s="22">
        <v>0</v>
      </c>
      <c r="U1801" s="22" t="s">
        <v>11</v>
      </c>
      <c r="V1801" s="22" t="s">
        <v>11</v>
      </c>
      <c r="W1801" s="22" t="s">
        <v>11</v>
      </c>
      <c r="X1801" s="22" t="s">
        <v>11</v>
      </c>
      <c r="Y1801" s="22">
        <v>0</v>
      </c>
      <c r="Z1801" s="22">
        <v>0</v>
      </c>
      <c r="AA1801" s="22" t="s">
        <v>11</v>
      </c>
      <c r="AB1801" s="22">
        <v>0</v>
      </c>
      <c r="AC1801" s="22" t="s">
        <v>11</v>
      </c>
      <c r="AD1801" s="22" t="e">
        <v>#N/A</v>
      </c>
      <c r="AE1801" s="22" t="e">
        <v>#N/A</v>
      </c>
      <c r="AF1801" s="22" t="e">
        <v>#N/A</v>
      </c>
      <c r="AG1801" s="22" t="e">
        <v>#N/A</v>
      </c>
    </row>
    <row r="1802" spans="1:33">
      <c r="A1802" s="23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2" t="s">
        <v>7762</v>
      </c>
      <c r="R1802" s="22" t="s">
        <v>7762</v>
      </c>
      <c r="S1802" s="22">
        <v>0</v>
      </c>
      <c r="T1802" s="22">
        <v>0</v>
      </c>
      <c r="U1802" s="22" t="s">
        <v>11</v>
      </c>
      <c r="V1802" s="22" t="s">
        <v>11</v>
      </c>
      <c r="W1802" s="22" t="s">
        <v>11</v>
      </c>
      <c r="X1802" s="22" t="s">
        <v>11</v>
      </c>
      <c r="Y1802" s="22">
        <v>0</v>
      </c>
      <c r="Z1802" s="22">
        <v>0</v>
      </c>
      <c r="AA1802" s="22" t="s">
        <v>11</v>
      </c>
      <c r="AB1802" s="22">
        <v>0</v>
      </c>
      <c r="AC1802" s="22" t="s">
        <v>11</v>
      </c>
      <c r="AD1802" s="22" t="e">
        <v>#N/A</v>
      </c>
      <c r="AE1802" s="22" t="e">
        <v>#N/A</v>
      </c>
      <c r="AF1802" s="22" t="e">
        <v>#N/A</v>
      </c>
      <c r="AG1802" s="22" t="e">
        <v>#N/A</v>
      </c>
    </row>
    <row r="1803" spans="1:33">
      <c r="A1803" s="23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2" t="s">
        <v>7762</v>
      </c>
      <c r="R1803" s="22" t="s">
        <v>7762</v>
      </c>
      <c r="S1803" s="22">
        <v>0</v>
      </c>
      <c r="T1803" s="22">
        <v>0</v>
      </c>
      <c r="U1803" s="22" t="s">
        <v>11</v>
      </c>
      <c r="V1803" s="22" t="s">
        <v>11</v>
      </c>
      <c r="W1803" s="22" t="s">
        <v>11</v>
      </c>
      <c r="X1803" s="22" t="s">
        <v>11</v>
      </c>
      <c r="Y1803" s="22">
        <v>0</v>
      </c>
      <c r="Z1803" s="22">
        <v>0</v>
      </c>
      <c r="AA1803" s="22" t="s">
        <v>11</v>
      </c>
      <c r="AB1803" s="22">
        <v>0</v>
      </c>
      <c r="AC1803" s="22" t="s">
        <v>11</v>
      </c>
      <c r="AD1803" s="22" t="e">
        <v>#N/A</v>
      </c>
      <c r="AE1803" s="22" t="e">
        <v>#N/A</v>
      </c>
      <c r="AF1803" s="22" t="e">
        <v>#N/A</v>
      </c>
      <c r="AG1803" s="22" t="e">
        <v>#N/A</v>
      </c>
    </row>
    <row r="1804" spans="1:33">
      <c r="A1804" s="23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2" t="s">
        <v>7762</v>
      </c>
      <c r="R1804" s="22" t="s">
        <v>7762</v>
      </c>
      <c r="S1804" s="22">
        <v>0</v>
      </c>
      <c r="T1804" s="22">
        <v>0</v>
      </c>
      <c r="U1804" s="22" t="s">
        <v>11</v>
      </c>
      <c r="V1804" s="22" t="s">
        <v>11</v>
      </c>
      <c r="W1804" s="22" t="s">
        <v>11</v>
      </c>
      <c r="X1804" s="22" t="s">
        <v>11</v>
      </c>
      <c r="Y1804" s="22">
        <v>0</v>
      </c>
      <c r="Z1804" s="22">
        <v>0</v>
      </c>
      <c r="AA1804" s="22" t="s">
        <v>11</v>
      </c>
      <c r="AB1804" s="22">
        <v>0</v>
      </c>
      <c r="AC1804" s="22" t="s">
        <v>11</v>
      </c>
      <c r="AD1804" s="22" t="e">
        <v>#N/A</v>
      </c>
      <c r="AE1804" s="22" t="e">
        <v>#N/A</v>
      </c>
      <c r="AF1804" s="22" t="e">
        <v>#N/A</v>
      </c>
      <c r="AG1804" s="22" t="e">
        <v>#N/A</v>
      </c>
    </row>
    <row r="1805" spans="1:33">
      <c r="A1805" s="23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2" t="s">
        <v>7762</v>
      </c>
      <c r="R1805" s="22" t="s">
        <v>7762</v>
      </c>
      <c r="S1805" s="22">
        <v>0</v>
      </c>
      <c r="T1805" s="22">
        <v>0</v>
      </c>
      <c r="U1805" s="22" t="s">
        <v>11</v>
      </c>
      <c r="V1805" s="22" t="s">
        <v>11</v>
      </c>
      <c r="W1805" s="22" t="s">
        <v>11</v>
      </c>
      <c r="X1805" s="22" t="s">
        <v>11</v>
      </c>
      <c r="Y1805" s="22">
        <v>0</v>
      </c>
      <c r="Z1805" s="22">
        <v>0</v>
      </c>
      <c r="AA1805" s="22" t="s">
        <v>11</v>
      </c>
      <c r="AB1805" s="22">
        <v>0</v>
      </c>
      <c r="AC1805" s="22" t="s">
        <v>11</v>
      </c>
      <c r="AD1805" s="22" t="e">
        <v>#N/A</v>
      </c>
      <c r="AE1805" s="22" t="e">
        <v>#N/A</v>
      </c>
      <c r="AF1805" s="22" t="e">
        <v>#N/A</v>
      </c>
      <c r="AG1805" s="22" t="e">
        <v>#N/A</v>
      </c>
    </row>
    <row r="1806" spans="1:33">
      <c r="A1806" s="23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2" t="s">
        <v>7762</v>
      </c>
      <c r="R1806" s="22" t="s">
        <v>7762</v>
      </c>
      <c r="S1806" s="22">
        <v>0</v>
      </c>
      <c r="T1806" s="22">
        <v>0</v>
      </c>
      <c r="U1806" s="22" t="s">
        <v>11</v>
      </c>
      <c r="V1806" s="22" t="s">
        <v>11</v>
      </c>
      <c r="W1806" s="22" t="s">
        <v>11</v>
      </c>
      <c r="X1806" s="22" t="s">
        <v>11</v>
      </c>
      <c r="Y1806" s="22">
        <v>0</v>
      </c>
      <c r="Z1806" s="22">
        <v>0</v>
      </c>
      <c r="AA1806" s="22" t="s">
        <v>11</v>
      </c>
      <c r="AB1806" s="22">
        <v>0</v>
      </c>
      <c r="AC1806" s="22" t="s">
        <v>11</v>
      </c>
      <c r="AD1806" s="22" t="e">
        <v>#N/A</v>
      </c>
      <c r="AE1806" s="22" t="e">
        <v>#N/A</v>
      </c>
      <c r="AF1806" s="22" t="e">
        <v>#N/A</v>
      </c>
      <c r="AG1806" s="22" t="e">
        <v>#N/A</v>
      </c>
    </row>
    <row r="1807" spans="1:33">
      <c r="A1807" s="23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2" t="s">
        <v>7762</v>
      </c>
      <c r="R1807" s="22" t="s">
        <v>7762</v>
      </c>
      <c r="S1807" s="22">
        <v>0</v>
      </c>
      <c r="T1807" s="22">
        <v>0</v>
      </c>
      <c r="U1807" s="22" t="s">
        <v>11</v>
      </c>
      <c r="V1807" s="22" t="s">
        <v>11</v>
      </c>
      <c r="W1807" s="22" t="s">
        <v>11</v>
      </c>
      <c r="X1807" s="22" t="s">
        <v>11</v>
      </c>
      <c r="Y1807" s="22">
        <v>0</v>
      </c>
      <c r="Z1807" s="22">
        <v>0</v>
      </c>
      <c r="AA1807" s="22" t="s">
        <v>11</v>
      </c>
      <c r="AB1807" s="22">
        <v>0</v>
      </c>
      <c r="AC1807" s="22" t="s">
        <v>11</v>
      </c>
      <c r="AD1807" s="22" t="e">
        <v>#N/A</v>
      </c>
      <c r="AE1807" s="22" t="e">
        <v>#N/A</v>
      </c>
      <c r="AF1807" s="22" t="e">
        <v>#N/A</v>
      </c>
      <c r="AG1807" s="22" t="e">
        <v>#N/A</v>
      </c>
    </row>
    <row r="1808" spans="1:33">
      <c r="A1808" s="23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2" t="s">
        <v>7762</v>
      </c>
      <c r="R1808" s="22" t="s">
        <v>7762</v>
      </c>
      <c r="S1808" s="22">
        <v>0</v>
      </c>
      <c r="T1808" s="22">
        <v>0</v>
      </c>
      <c r="U1808" s="22" t="s">
        <v>11</v>
      </c>
      <c r="V1808" s="22" t="s">
        <v>11</v>
      </c>
      <c r="W1808" s="22" t="s">
        <v>11</v>
      </c>
      <c r="X1808" s="22" t="s">
        <v>11</v>
      </c>
      <c r="Y1808" s="22">
        <v>0</v>
      </c>
      <c r="Z1808" s="22">
        <v>0</v>
      </c>
      <c r="AA1808" s="22" t="s">
        <v>11</v>
      </c>
      <c r="AB1808" s="22">
        <v>0</v>
      </c>
      <c r="AC1808" s="22" t="s">
        <v>11</v>
      </c>
      <c r="AD1808" s="22" t="e">
        <v>#N/A</v>
      </c>
      <c r="AE1808" s="22" t="e">
        <v>#N/A</v>
      </c>
      <c r="AF1808" s="22" t="e">
        <v>#N/A</v>
      </c>
      <c r="AG1808" s="22" t="e">
        <v>#N/A</v>
      </c>
    </row>
    <row r="1809" spans="1:33">
      <c r="A1809" s="23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2" t="s">
        <v>7762</v>
      </c>
      <c r="R1809" s="22" t="s">
        <v>7762</v>
      </c>
      <c r="S1809" s="22">
        <v>0</v>
      </c>
      <c r="T1809" s="22">
        <v>0</v>
      </c>
      <c r="U1809" s="22" t="s">
        <v>11</v>
      </c>
      <c r="V1809" s="22" t="s">
        <v>11</v>
      </c>
      <c r="W1809" s="22" t="s">
        <v>11</v>
      </c>
      <c r="X1809" s="22" t="s">
        <v>11</v>
      </c>
      <c r="Y1809" s="22">
        <v>0</v>
      </c>
      <c r="Z1809" s="22">
        <v>0</v>
      </c>
      <c r="AA1809" s="22" t="s">
        <v>11</v>
      </c>
      <c r="AB1809" s="22">
        <v>0</v>
      </c>
      <c r="AC1809" s="22" t="s">
        <v>11</v>
      </c>
      <c r="AD1809" s="22" t="e">
        <v>#N/A</v>
      </c>
      <c r="AE1809" s="22" t="e">
        <v>#N/A</v>
      </c>
      <c r="AF1809" s="22" t="e">
        <v>#N/A</v>
      </c>
      <c r="AG1809" s="22" t="e">
        <v>#N/A</v>
      </c>
    </row>
    <row r="1810" spans="1:33">
      <c r="A1810" s="23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2" t="s">
        <v>7762</v>
      </c>
      <c r="R1810" s="22" t="s">
        <v>7762</v>
      </c>
      <c r="S1810" s="22">
        <v>0</v>
      </c>
      <c r="T1810" s="22">
        <v>0</v>
      </c>
      <c r="U1810" s="22" t="s">
        <v>11</v>
      </c>
      <c r="V1810" s="22" t="s">
        <v>11</v>
      </c>
      <c r="W1810" s="22" t="s">
        <v>11</v>
      </c>
      <c r="X1810" s="22" t="s">
        <v>11</v>
      </c>
      <c r="Y1810" s="22">
        <v>0</v>
      </c>
      <c r="Z1810" s="22">
        <v>0</v>
      </c>
      <c r="AA1810" s="22" t="s">
        <v>11</v>
      </c>
      <c r="AB1810" s="22">
        <v>0</v>
      </c>
      <c r="AC1810" s="22" t="s">
        <v>11</v>
      </c>
      <c r="AD1810" s="22" t="e">
        <v>#N/A</v>
      </c>
      <c r="AE1810" s="22" t="e">
        <v>#N/A</v>
      </c>
      <c r="AF1810" s="22" t="e">
        <v>#N/A</v>
      </c>
      <c r="AG1810" s="22" t="e">
        <v>#N/A</v>
      </c>
    </row>
    <row r="1811" spans="1:33">
      <c r="A1811" s="23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2" t="s">
        <v>7762</v>
      </c>
      <c r="R1811" s="22" t="s">
        <v>7762</v>
      </c>
      <c r="S1811" s="22">
        <v>0</v>
      </c>
      <c r="T1811" s="22">
        <v>0</v>
      </c>
      <c r="U1811" s="22" t="s">
        <v>11</v>
      </c>
      <c r="V1811" s="22" t="s">
        <v>11</v>
      </c>
      <c r="W1811" s="22" t="s">
        <v>11</v>
      </c>
      <c r="X1811" s="22" t="s">
        <v>11</v>
      </c>
      <c r="Y1811" s="22">
        <v>0</v>
      </c>
      <c r="Z1811" s="22">
        <v>0</v>
      </c>
      <c r="AA1811" s="22" t="s">
        <v>11</v>
      </c>
      <c r="AB1811" s="22">
        <v>0</v>
      </c>
      <c r="AC1811" s="22" t="s">
        <v>11</v>
      </c>
      <c r="AD1811" s="22" t="e">
        <v>#N/A</v>
      </c>
      <c r="AE1811" s="22" t="e">
        <v>#N/A</v>
      </c>
      <c r="AF1811" s="22" t="e">
        <v>#N/A</v>
      </c>
      <c r="AG1811" s="22" t="e">
        <v>#N/A</v>
      </c>
    </row>
    <row r="1812" spans="1:33">
      <c r="A1812" s="23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2" t="s">
        <v>7762</v>
      </c>
      <c r="R1812" s="22" t="s">
        <v>7762</v>
      </c>
      <c r="S1812" s="22">
        <v>0</v>
      </c>
      <c r="T1812" s="22">
        <v>0</v>
      </c>
      <c r="U1812" s="22" t="s">
        <v>11</v>
      </c>
      <c r="V1812" s="22" t="s">
        <v>11</v>
      </c>
      <c r="W1812" s="22" t="s">
        <v>11</v>
      </c>
      <c r="X1812" s="22" t="s">
        <v>11</v>
      </c>
      <c r="Y1812" s="22">
        <v>0</v>
      </c>
      <c r="Z1812" s="22">
        <v>0</v>
      </c>
      <c r="AA1812" s="22" t="s">
        <v>11</v>
      </c>
      <c r="AB1812" s="22">
        <v>0</v>
      </c>
      <c r="AC1812" s="22" t="s">
        <v>11</v>
      </c>
      <c r="AD1812" s="22" t="e">
        <v>#N/A</v>
      </c>
      <c r="AE1812" s="22" t="e">
        <v>#N/A</v>
      </c>
      <c r="AF1812" s="22" t="e">
        <v>#N/A</v>
      </c>
      <c r="AG1812" s="22" t="e">
        <v>#N/A</v>
      </c>
    </row>
    <row r="1813" spans="1:33">
      <c r="A1813" s="23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2" t="s">
        <v>7762</v>
      </c>
      <c r="R1813" s="22" t="s">
        <v>7762</v>
      </c>
      <c r="S1813" s="22">
        <v>0</v>
      </c>
      <c r="T1813" s="22">
        <v>0</v>
      </c>
      <c r="U1813" s="22" t="s">
        <v>11</v>
      </c>
      <c r="V1813" s="22" t="s">
        <v>11</v>
      </c>
      <c r="W1813" s="22" t="s">
        <v>11</v>
      </c>
      <c r="X1813" s="22" t="s">
        <v>11</v>
      </c>
      <c r="Y1813" s="22">
        <v>0</v>
      </c>
      <c r="Z1813" s="22">
        <v>0</v>
      </c>
      <c r="AA1813" s="22" t="s">
        <v>11</v>
      </c>
      <c r="AB1813" s="22">
        <v>0</v>
      </c>
      <c r="AC1813" s="22" t="s">
        <v>11</v>
      </c>
      <c r="AD1813" s="22" t="e">
        <v>#N/A</v>
      </c>
      <c r="AE1813" s="22" t="e">
        <v>#N/A</v>
      </c>
      <c r="AF1813" s="22" t="e">
        <v>#N/A</v>
      </c>
      <c r="AG1813" s="22" t="e">
        <v>#N/A</v>
      </c>
    </row>
    <row r="1814" spans="1:33">
      <c r="A1814" s="23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2" t="s">
        <v>7762</v>
      </c>
      <c r="R1814" s="22" t="s">
        <v>7762</v>
      </c>
      <c r="S1814" s="22">
        <v>0</v>
      </c>
      <c r="T1814" s="22">
        <v>0</v>
      </c>
      <c r="U1814" s="22" t="s">
        <v>11</v>
      </c>
      <c r="V1814" s="22" t="s">
        <v>11</v>
      </c>
      <c r="W1814" s="22" t="s">
        <v>11</v>
      </c>
      <c r="X1814" s="22" t="s">
        <v>11</v>
      </c>
      <c r="Y1814" s="22">
        <v>0</v>
      </c>
      <c r="Z1814" s="22">
        <v>0</v>
      </c>
      <c r="AA1814" s="22" t="s">
        <v>11</v>
      </c>
      <c r="AB1814" s="22">
        <v>0</v>
      </c>
      <c r="AC1814" s="22" t="s">
        <v>11</v>
      </c>
      <c r="AD1814" s="22" t="e">
        <v>#N/A</v>
      </c>
      <c r="AE1814" s="22" t="e">
        <v>#N/A</v>
      </c>
      <c r="AF1814" s="22" t="e">
        <v>#N/A</v>
      </c>
      <c r="AG1814" s="22" t="e">
        <v>#N/A</v>
      </c>
    </row>
    <row r="1815" spans="1:33">
      <c r="A1815" s="23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2" t="s">
        <v>7762</v>
      </c>
      <c r="R1815" s="22" t="s">
        <v>7762</v>
      </c>
      <c r="S1815" s="22">
        <v>0</v>
      </c>
      <c r="T1815" s="22">
        <v>0</v>
      </c>
      <c r="U1815" s="22" t="s">
        <v>11</v>
      </c>
      <c r="V1815" s="22" t="s">
        <v>11</v>
      </c>
      <c r="W1815" s="22" t="s">
        <v>11</v>
      </c>
      <c r="X1815" s="22" t="s">
        <v>11</v>
      </c>
      <c r="Y1815" s="22">
        <v>0</v>
      </c>
      <c r="Z1815" s="22">
        <v>0</v>
      </c>
      <c r="AA1815" s="22" t="s">
        <v>11</v>
      </c>
      <c r="AB1815" s="22">
        <v>0</v>
      </c>
      <c r="AC1815" s="22" t="s">
        <v>11</v>
      </c>
      <c r="AD1815" s="22" t="e">
        <v>#N/A</v>
      </c>
      <c r="AE1815" s="22" t="e">
        <v>#N/A</v>
      </c>
      <c r="AF1815" s="22" t="e">
        <v>#N/A</v>
      </c>
      <c r="AG1815" s="22" t="e">
        <v>#N/A</v>
      </c>
    </row>
    <row r="1816" spans="1:33">
      <c r="A1816" s="23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2" t="s">
        <v>7762</v>
      </c>
      <c r="R1816" s="22" t="s">
        <v>7762</v>
      </c>
      <c r="S1816" s="22">
        <v>0</v>
      </c>
      <c r="T1816" s="22">
        <v>0</v>
      </c>
      <c r="U1816" s="22" t="s">
        <v>11</v>
      </c>
      <c r="V1816" s="22" t="s">
        <v>11</v>
      </c>
      <c r="W1816" s="22" t="s">
        <v>11</v>
      </c>
      <c r="X1816" s="22" t="s">
        <v>11</v>
      </c>
      <c r="Y1816" s="22">
        <v>0</v>
      </c>
      <c r="Z1816" s="22">
        <v>0</v>
      </c>
      <c r="AA1816" s="22" t="s">
        <v>11</v>
      </c>
      <c r="AB1816" s="22">
        <v>0</v>
      </c>
      <c r="AC1816" s="22" t="s">
        <v>11</v>
      </c>
      <c r="AD1816" s="22" t="e">
        <v>#N/A</v>
      </c>
      <c r="AE1816" s="22" t="e">
        <v>#N/A</v>
      </c>
      <c r="AF1816" s="22" t="e">
        <v>#N/A</v>
      </c>
      <c r="AG1816" s="22" t="e">
        <v>#N/A</v>
      </c>
    </row>
    <row r="1817" spans="1:33">
      <c r="A1817" s="23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2" t="s">
        <v>7762</v>
      </c>
      <c r="R1817" s="22" t="s">
        <v>7762</v>
      </c>
      <c r="S1817" s="22">
        <v>0</v>
      </c>
      <c r="T1817" s="22">
        <v>0</v>
      </c>
      <c r="U1817" s="22" t="s">
        <v>11</v>
      </c>
      <c r="V1817" s="22" t="s">
        <v>11</v>
      </c>
      <c r="W1817" s="22" t="s">
        <v>11</v>
      </c>
      <c r="X1817" s="22" t="s">
        <v>11</v>
      </c>
      <c r="Y1817" s="22">
        <v>0</v>
      </c>
      <c r="Z1817" s="22">
        <v>0</v>
      </c>
      <c r="AA1817" s="22" t="s">
        <v>11</v>
      </c>
      <c r="AB1817" s="22">
        <v>0</v>
      </c>
      <c r="AC1817" s="22" t="s">
        <v>11</v>
      </c>
      <c r="AD1817" s="22" t="e">
        <v>#N/A</v>
      </c>
      <c r="AE1817" s="22" t="e">
        <v>#N/A</v>
      </c>
      <c r="AF1817" s="22" t="e">
        <v>#N/A</v>
      </c>
      <c r="AG1817" s="22" t="e">
        <v>#N/A</v>
      </c>
    </row>
    <row r="1818" spans="1:33">
      <c r="A1818" s="23"/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2" t="s">
        <v>7762</v>
      </c>
      <c r="R1818" s="22" t="s">
        <v>7762</v>
      </c>
      <c r="S1818" s="22">
        <v>0</v>
      </c>
      <c r="T1818" s="22">
        <v>0</v>
      </c>
      <c r="U1818" s="22" t="s">
        <v>11</v>
      </c>
      <c r="V1818" s="22" t="s">
        <v>11</v>
      </c>
      <c r="W1818" s="22" t="s">
        <v>11</v>
      </c>
      <c r="X1818" s="22" t="s">
        <v>11</v>
      </c>
      <c r="Y1818" s="22">
        <v>0</v>
      </c>
      <c r="Z1818" s="22">
        <v>0</v>
      </c>
      <c r="AA1818" s="22" t="s">
        <v>11</v>
      </c>
      <c r="AB1818" s="22">
        <v>0</v>
      </c>
      <c r="AC1818" s="22" t="s">
        <v>11</v>
      </c>
      <c r="AD1818" s="22" t="e">
        <v>#N/A</v>
      </c>
      <c r="AE1818" s="22" t="e">
        <v>#N/A</v>
      </c>
      <c r="AF1818" s="22" t="e">
        <v>#N/A</v>
      </c>
      <c r="AG1818" s="22" t="e">
        <v>#N/A</v>
      </c>
    </row>
    <row r="1819" spans="1:33">
      <c r="A1819" s="23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2" t="s">
        <v>7762</v>
      </c>
      <c r="R1819" s="22" t="s">
        <v>7762</v>
      </c>
      <c r="S1819" s="22">
        <v>0</v>
      </c>
      <c r="T1819" s="22">
        <v>0</v>
      </c>
      <c r="U1819" s="22" t="s">
        <v>11</v>
      </c>
      <c r="V1819" s="22" t="s">
        <v>11</v>
      </c>
      <c r="W1819" s="22" t="s">
        <v>11</v>
      </c>
      <c r="X1819" s="22" t="s">
        <v>11</v>
      </c>
      <c r="Y1819" s="22">
        <v>0</v>
      </c>
      <c r="Z1819" s="22">
        <v>0</v>
      </c>
      <c r="AA1819" s="22" t="s">
        <v>11</v>
      </c>
      <c r="AB1819" s="22">
        <v>0</v>
      </c>
      <c r="AC1819" s="22" t="s">
        <v>11</v>
      </c>
      <c r="AD1819" s="22" t="e">
        <v>#N/A</v>
      </c>
      <c r="AE1819" s="22" t="e">
        <v>#N/A</v>
      </c>
      <c r="AF1819" s="22" t="e">
        <v>#N/A</v>
      </c>
      <c r="AG1819" s="22" t="e">
        <v>#N/A</v>
      </c>
    </row>
    <row r="1820" spans="1:33">
      <c r="A1820" s="23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2" t="s">
        <v>7762</v>
      </c>
      <c r="R1820" s="22" t="s">
        <v>7762</v>
      </c>
      <c r="S1820" s="22">
        <v>0</v>
      </c>
      <c r="T1820" s="22">
        <v>0</v>
      </c>
      <c r="U1820" s="22" t="s">
        <v>11</v>
      </c>
      <c r="V1820" s="22" t="s">
        <v>11</v>
      </c>
      <c r="W1820" s="22" t="s">
        <v>11</v>
      </c>
      <c r="X1820" s="22" t="s">
        <v>11</v>
      </c>
      <c r="Y1820" s="22">
        <v>0</v>
      </c>
      <c r="Z1820" s="22">
        <v>0</v>
      </c>
      <c r="AA1820" s="22" t="s">
        <v>11</v>
      </c>
      <c r="AB1820" s="22">
        <v>0</v>
      </c>
      <c r="AC1820" s="22" t="s">
        <v>11</v>
      </c>
      <c r="AD1820" s="22" t="e">
        <v>#N/A</v>
      </c>
      <c r="AE1820" s="22" t="e">
        <v>#N/A</v>
      </c>
      <c r="AF1820" s="22" t="e">
        <v>#N/A</v>
      </c>
      <c r="AG1820" s="22" t="e">
        <v>#N/A</v>
      </c>
    </row>
    <row r="1821" spans="1:33">
      <c r="A1821" s="23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2" t="s">
        <v>7762</v>
      </c>
      <c r="R1821" s="22" t="s">
        <v>7762</v>
      </c>
      <c r="S1821" s="22">
        <v>0</v>
      </c>
      <c r="T1821" s="22">
        <v>0</v>
      </c>
      <c r="U1821" s="22" t="s">
        <v>11</v>
      </c>
      <c r="V1821" s="22" t="s">
        <v>11</v>
      </c>
      <c r="W1821" s="22" t="s">
        <v>11</v>
      </c>
      <c r="X1821" s="22" t="s">
        <v>11</v>
      </c>
      <c r="Y1821" s="22">
        <v>0</v>
      </c>
      <c r="Z1821" s="22">
        <v>0</v>
      </c>
      <c r="AA1821" s="22" t="s">
        <v>11</v>
      </c>
      <c r="AB1821" s="22">
        <v>0</v>
      </c>
      <c r="AC1821" s="22" t="s">
        <v>11</v>
      </c>
      <c r="AD1821" s="22" t="e">
        <v>#N/A</v>
      </c>
      <c r="AE1821" s="22" t="e">
        <v>#N/A</v>
      </c>
      <c r="AF1821" s="22" t="e">
        <v>#N/A</v>
      </c>
      <c r="AG1821" s="22" t="e">
        <v>#N/A</v>
      </c>
    </row>
    <row r="1822" spans="1:33">
      <c r="A1822" s="23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2" t="s">
        <v>7762</v>
      </c>
      <c r="R1822" s="22" t="s">
        <v>7762</v>
      </c>
      <c r="S1822" s="22">
        <v>0</v>
      </c>
      <c r="T1822" s="22">
        <v>0</v>
      </c>
      <c r="U1822" s="22" t="s">
        <v>11</v>
      </c>
      <c r="V1822" s="22" t="s">
        <v>11</v>
      </c>
      <c r="W1822" s="22" t="s">
        <v>11</v>
      </c>
      <c r="X1822" s="22" t="s">
        <v>11</v>
      </c>
      <c r="Y1822" s="22">
        <v>0</v>
      </c>
      <c r="Z1822" s="22">
        <v>0</v>
      </c>
      <c r="AA1822" s="22" t="s">
        <v>11</v>
      </c>
      <c r="AB1822" s="22">
        <v>0</v>
      </c>
      <c r="AC1822" s="22" t="s">
        <v>11</v>
      </c>
      <c r="AD1822" s="22" t="e">
        <v>#N/A</v>
      </c>
      <c r="AE1822" s="22" t="e">
        <v>#N/A</v>
      </c>
      <c r="AF1822" s="22" t="e">
        <v>#N/A</v>
      </c>
      <c r="AG1822" s="22" t="e">
        <v>#N/A</v>
      </c>
    </row>
    <row r="1823" spans="1:33">
      <c r="A1823" s="23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2" t="s">
        <v>7762</v>
      </c>
      <c r="R1823" s="22" t="s">
        <v>7762</v>
      </c>
      <c r="S1823" s="22">
        <v>0</v>
      </c>
      <c r="T1823" s="22">
        <v>0</v>
      </c>
      <c r="U1823" s="22" t="s">
        <v>11</v>
      </c>
      <c r="V1823" s="22" t="s">
        <v>11</v>
      </c>
      <c r="W1823" s="22" t="s">
        <v>11</v>
      </c>
      <c r="X1823" s="22" t="s">
        <v>11</v>
      </c>
      <c r="Y1823" s="22">
        <v>0</v>
      </c>
      <c r="Z1823" s="22">
        <v>0</v>
      </c>
      <c r="AA1823" s="22" t="s">
        <v>11</v>
      </c>
      <c r="AB1823" s="22">
        <v>0</v>
      </c>
      <c r="AC1823" s="22" t="s">
        <v>11</v>
      </c>
      <c r="AD1823" s="22" t="e">
        <v>#N/A</v>
      </c>
      <c r="AE1823" s="22" t="e">
        <v>#N/A</v>
      </c>
      <c r="AF1823" s="22" t="e">
        <v>#N/A</v>
      </c>
      <c r="AG1823" s="22" t="e">
        <v>#N/A</v>
      </c>
    </row>
    <row r="1824" spans="1:33">
      <c r="A1824" s="23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2" t="s">
        <v>7762</v>
      </c>
      <c r="R1824" s="22" t="s">
        <v>7762</v>
      </c>
      <c r="S1824" s="22">
        <v>0</v>
      </c>
      <c r="T1824" s="22">
        <v>0</v>
      </c>
      <c r="U1824" s="22" t="s">
        <v>11</v>
      </c>
      <c r="V1824" s="22" t="s">
        <v>11</v>
      </c>
      <c r="W1824" s="22" t="s">
        <v>11</v>
      </c>
      <c r="X1824" s="22" t="s">
        <v>11</v>
      </c>
      <c r="Y1824" s="22">
        <v>0</v>
      </c>
      <c r="Z1824" s="22">
        <v>0</v>
      </c>
      <c r="AA1824" s="22" t="s">
        <v>11</v>
      </c>
      <c r="AB1824" s="22">
        <v>0</v>
      </c>
      <c r="AC1824" s="22" t="s">
        <v>11</v>
      </c>
      <c r="AD1824" s="22" t="e">
        <v>#N/A</v>
      </c>
      <c r="AE1824" s="22" t="e">
        <v>#N/A</v>
      </c>
      <c r="AF1824" s="22" t="e">
        <v>#N/A</v>
      </c>
      <c r="AG1824" s="22" t="e">
        <v>#N/A</v>
      </c>
    </row>
    <row r="1825" spans="1:33">
      <c r="A1825" s="23"/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2" t="s">
        <v>7762</v>
      </c>
      <c r="R1825" s="22" t="s">
        <v>7762</v>
      </c>
      <c r="S1825" s="22">
        <v>0</v>
      </c>
      <c r="T1825" s="22">
        <v>0</v>
      </c>
      <c r="U1825" s="22" t="s">
        <v>11</v>
      </c>
      <c r="V1825" s="22" t="s">
        <v>11</v>
      </c>
      <c r="W1825" s="22" t="s">
        <v>11</v>
      </c>
      <c r="X1825" s="22" t="s">
        <v>11</v>
      </c>
      <c r="Y1825" s="22">
        <v>0</v>
      </c>
      <c r="Z1825" s="22">
        <v>0</v>
      </c>
      <c r="AA1825" s="22" t="s">
        <v>11</v>
      </c>
      <c r="AB1825" s="22">
        <v>0</v>
      </c>
      <c r="AC1825" s="22" t="s">
        <v>11</v>
      </c>
      <c r="AD1825" s="22" t="e">
        <v>#N/A</v>
      </c>
      <c r="AE1825" s="22" t="e">
        <v>#N/A</v>
      </c>
      <c r="AF1825" s="22" t="e">
        <v>#N/A</v>
      </c>
      <c r="AG1825" s="22" t="e">
        <v>#N/A</v>
      </c>
    </row>
    <row r="1826" spans="1:33">
      <c r="A1826" s="23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2" t="s">
        <v>7762</v>
      </c>
      <c r="R1826" s="22" t="s">
        <v>7762</v>
      </c>
      <c r="S1826" s="22">
        <v>0</v>
      </c>
      <c r="T1826" s="22">
        <v>0</v>
      </c>
      <c r="U1826" s="22" t="s">
        <v>11</v>
      </c>
      <c r="V1826" s="22" t="s">
        <v>11</v>
      </c>
      <c r="W1826" s="22" t="s">
        <v>11</v>
      </c>
      <c r="X1826" s="22" t="s">
        <v>11</v>
      </c>
      <c r="Y1826" s="22">
        <v>0</v>
      </c>
      <c r="Z1826" s="22">
        <v>0</v>
      </c>
      <c r="AA1826" s="22" t="s">
        <v>11</v>
      </c>
      <c r="AB1826" s="22">
        <v>0</v>
      </c>
      <c r="AC1826" s="22" t="s">
        <v>11</v>
      </c>
      <c r="AD1826" s="22" t="e">
        <v>#N/A</v>
      </c>
      <c r="AE1826" s="22" t="e">
        <v>#N/A</v>
      </c>
      <c r="AF1826" s="22" t="e">
        <v>#N/A</v>
      </c>
      <c r="AG1826" s="22" t="e">
        <v>#N/A</v>
      </c>
    </row>
    <row r="1827" spans="1:33">
      <c r="A1827" s="23"/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2" t="s">
        <v>7762</v>
      </c>
      <c r="R1827" s="22" t="s">
        <v>7762</v>
      </c>
      <c r="S1827" s="22">
        <v>0</v>
      </c>
      <c r="T1827" s="22">
        <v>0</v>
      </c>
      <c r="U1827" s="22" t="s">
        <v>11</v>
      </c>
      <c r="V1827" s="22" t="s">
        <v>11</v>
      </c>
      <c r="W1827" s="22" t="s">
        <v>11</v>
      </c>
      <c r="X1827" s="22" t="s">
        <v>11</v>
      </c>
      <c r="Y1827" s="22">
        <v>0</v>
      </c>
      <c r="Z1827" s="22">
        <v>0</v>
      </c>
      <c r="AA1827" s="22" t="s">
        <v>11</v>
      </c>
      <c r="AB1827" s="22">
        <v>0</v>
      </c>
      <c r="AC1827" s="22" t="s">
        <v>11</v>
      </c>
      <c r="AD1827" s="22" t="e">
        <v>#N/A</v>
      </c>
      <c r="AE1827" s="22" t="e">
        <v>#N/A</v>
      </c>
      <c r="AF1827" s="22" t="e">
        <v>#N/A</v>
      </c>
      <c r="AG1827" s="22" t="e">
        <v>#N/A</v>
      </c>
    </row>
    <row r="1828" spans="1:33">
      <c r="A1828" s="23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2" t="s">
        <v>7762</v>
      </c>
      <c r="R1828" s="22" t="s">
        <v>7762</v>
      </c>
      <c r="S1828" s="22">
        <v>0</v>
      </c>
      <c r="T1828" s="22">
        <v>0</v>
      </c>
      <c r="U1828" s="22" t="s">
        <v>11</v>
      </c>
      <c r="V1828" s="22" t="s">
        <v>11</v>
      </c>
      <c r="W1828" s="22" t="s">
        <v>11</v>
      </c>
      <c r="X1828" s="22" t="s">
        <v>11</v>
      </c>
      <c r="Y1828" s="22">
        <v>0</v>
      </c>
      <c r="Z1828" s="22">
        <v>0</v>
      </c>
      <c r="AA1828" s="22" t="s">
        <v>11</v>
      </c>
      <c r="AB1828" s="22">
        <v>0</v>
      </c>
      <c r="AC1828" s="22" t="s">
        <v>11</v>
      </c>
      <c r="AD1828" s="22" t="e">
        <v>#N/A</v>
      </c>
      <c r="AE1828" s="22" t="e">
        <v>#N/A</v>
      </c>
      <c r="AF1828" s="22" t="e">
        <v>#N/A</v>
      </c>
      <c r="AG1828" s="22" t="e">
        <v>#N/A</v>
      </c>
    </row>
    <row r="1829" spans="1:33">
      <c r="A1829" s="23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2" t="s">
        <v>7762</v>
      </c>
      <c r="R1829" s="22" t="s">
        <v>7762</v>
      </c>
      <c r="S1829" s="22">
        <v>0</v>
      </c>
      <c r="T1829" s="22">
        <v>0</v>
      </c>
      <c r="U1829" s="22" t="s">
        <v>11</v>
      </c>
      <c r="V1829" s="22" t="s">
        <v>11</v>
      </c>
      <c r="W1829" s="22" t="s">
        <v>11</v>
      </c>
      <c r="X1829" s="22" t="s">
        <v>11</v>
      </c>
      <c r="Y1829" s="22">
        <v>0</v>
      </c>
      <c r="Z1829" s="22">
        <v>0</v>
      </c>
      <c r="AA1829" s="22" t="s">
        <v>11</v>
      </c>
      <c r="AB1829" s="22">
        <v>0</v>
      </c>
      <c r="AC1829" s="22" t="s">
        <v>11</v>
      </c>
      <c r="AD1829" s="22" t="e">
        <v>#N/A</v>
      </c>
      <c r="AE1829" s="22" t="e">
        <v>#N/A</v>
      </c>
      <c r="AF1829" s="22" t="e">
        <v>#N/A</v>
      </c>
      <c r="AG1829" s="22" t="e">
        <v>#N/A</v>
      </c>
    </row>
    <row r="1830" spans="1:33">
      <c r="A1830" s="23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2" t="s">
        <v>7762</v>
      </c>
      <c r="R1830" s="22" t="s">
        <v>7762</v>
      </c>
      <c r="S1830" s="22">
        <v>0</v>
      </c>
      <c r="T1830" s="22">
        <v>0</v>
      </c>
      <c r="U1830" s="22" t="s">
        <v>11</v>
      </c>
      <c r="V1830" s="22" t="s">
        <v>11</v>
      </c>
      <c r="W1830" s="22" t="s">
        <v>11</v>
      </c>
      <c r="X1830" s="22" t="s">
        <v>11</v>
      </c>
      <c r="Y1830" s="22">
        <v>0</v>
      </c>
      <c r="Z1830" s="22">
        <v>0</v>
      </c>
      <c r="AA1830" s="22" t="s">
        <v>11</v>
      </c>
      <c r="AB1830" s="22">
        <v>0</v>
      </c>
      <c r="AC1830" s="22" t="s">
        <v>11</v>
      </c>
      <c r="AD1830" s="22" t="e">
        <v>#N/A</v>
      </c>
      <c r="AE1830" s="22" t="e">
        <v>#N/A</v>
      </c>
      <c r="AF1830" s="22" t="e">
        <v>#N/A</v>
      </c>
      <c r="AG1830" s="22" t="e">
        <v>#N/A</v>
      </c>
    </row>
    <row r="1831" spans="1:33">
      <c r="A1831" s="23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2" t="s">
        <v>7762</v>
      </c>
      <c r="R1831" s="22" t="s">
        <v>7762</v>
      </c>
      <c r="S1831" s="22">
        <v>0</v>
      </c>
      <c r="T1831" s="22">
        <v>0</v>
      </c>
      <c r="U1831" s="22" t="s">
        <v>11</v>
      </c>
      <c r="V1831" s="22" t="s">
        <v>11</v>
      </c>
      <c r="W1831" s="22" t="s">
        <v>11</v>
      </c>
      <c r="X1831" s="22" t="s">
        <v>11</v>
      </c>
      <c r="Y1831" s="22">
        <v>0</v>
      </c>
      <c r="Z1831" s="22">
        <v>0</v>
      </c>
      <c r="AA1831" s="22" t="s">
        <v>11</v>
      </c>
      <c r="AB1831" s="22">
        <v>0</v>
      </c>
      <c r="AC1831" s="22" t="s">
        <v>11</v>
      </c>
      <c r="AD1831" s="22" t="e">
        <v>#N/A</v>
      </c>
      <c r="AE1831" s="22" t="e">
        <v>#N/A</v>
      </c>
      <c r="AF1831" s="22" t="e">
        <v>#N/A</v>
      </c>
      <c r="AG1831" s="22" t="e">
        <v>#N/A</v>
      </c>
    </row>
    <row r="1832" spans="1:33">
      <c r="A1832" s="23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2" t="s">
        <v>7762</v>
      </c>
      <c r="R1832" s="22" t="s">
        <v>7762</v>
      </c>
      <c r="S1832" s="22">
        <v>0</v>
      </c>
      <c r="T1832" s="22">
        <v>0</v>
      </c>
      <c r="U1832" s="22" t="s">
        <v>11</v>
      </c>
      <c r="V1832" s="22" t="s">
        <v>11</v>
      </c>
      <c r="W1832" s="22" t="s">
        <v>11</v>
      </c>
      <c r="X1832" s="22" t="s">
        <v>11</v>
      </c>
      <c r="Y1832" s="22">
        <v>0</v>
      </c>
      <c r="Z1832" s="22">
        <v>0</v>
      </c>
      <c r="AA1832" s="22" t="s">
        <v>11</v>
      </c>
      <c r="AB1832" s="22">
        <v>0</v>
      </c>
      <c r="AC1832" s="22" t="s">
        <v>11</v>
      </c>
      <c r="AD1832" s="22" t="e">
        <v>#N/A</v>
      </c>
      <c r="AE1832" s="22" t="e">
        <v>#N/A</v>
      </c>
      <c r="AF1832" s="22" t="e">
        <v>#N/A</v>
      </c>
      <c r="AG1832" s="22" t="e">
        <v>#N/A</v>
      </c>
    </row>
    <row r="1833" spans="1:33">
      <c r="A1833" s="23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2" t="s">
        <v>7762</v>
      </c>
      <c r="R1833" s="22" t="s">
        <v>7762</v>
      </c>
      <c r="S1833" s="22">
        <v>0</v>
      </c>
      <c r="T1833" s="22">
        <v>0</v>
      </c>
      <c r="U1833" s="22" t="s">
        <v>11</v>
      </c>
      <c r="V1833" s="22" t="s">
        <v>11</v>
      </c>
      <c r="W1833" s="22" t="s">
        <v>11</v>
      </c>
      <c r="X1833" s="22" t="s">
        <v>11</v>
      </c>
      <c r="Y1833" s="22">
        <v>0</v>
      </c>
      <c r="Z1833" s="22">
        <v>0</v>
      </c>
      <c r="AA1833" s="22" t="s">
        <v>11</v>
      </c>
      <c r="AB1833" s="22">
        <v>0</v>
      </c>
      <c r="AC1833" s="22" t="s">
        <v>11</v>
      </c>
      <c r="AD1833" s="22" t="e">
        <v>#N/A</v>
      </c>
      <c r="AE1833" s="22" t="e">
        <v>#N/A</v>
      </c>
      <c r="AF1833" s="22" t="e">
        <v>#N/A</v>
      </c>
      <c r="AG1833" s="22" t="e">
        <v>#N/A</v>
      </c>
    </row>
    <row r="1834" spans="1:33">
      <c r="A1834" s="23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2" t="s">
        <v>7762</v>
      </c>
      <c r="R1834" s="22" t="s">
        <v>7762</v>
      </c>
      <c r="S1834" s="22">
        <v>0</v>
      </c>
      <c r="T1834" s="22">
        <v>0</v>
      </c>
      <c r="U1834" s="22" t="s">
        <v>11</v>
      </c>
      <c r="V1834" s="22" t="s">
        <v>11</v>
      </c>
      <c r="W1834" s="22" t="s">
        <v>11</v>
      </c>
      <c r="X1834" s="22" t="s">
        <v>11</v>
      </c>
      <c r="Y1834" s="22">
        <v>0</v>
      </c>
      <c r="Z1834" s="22">
        <v>0</v>
      </c>
      <c r="AA1834" s="22" t="s">
        <v>11</v>
      </c>
      <c r="AB1834" s="22">
        <v>0</v>
      </c>
      <c r="AC1834" s="22" t="s">
        <v>11</v>
      </c>
      <c r="AD1834" s="22" t="e">
        <v>#N/A</v>
      </c>
      <c r="AE1834" s="22" t="e">
        <v>#N/A</v>
      </c>
      <c r="AF1834" s="22" t="e">
        <v>#N/A</v>
      </c>
      <c r="AG1834" s="22" t="e">
        <v>#N/A</v>
      </c>
    </row>
    <row r="1835" spans="1:33">
      <c r="A1835" s="23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2" t="s">
        <v>7762</v>
      </c>
      <c r="R1835" s="22" t="s">
        <v>7762</v>
      </c>
      <c r="S1835" s="22">
        <v>0</v>
      </c>
      <c r="T1835" s="22">
        <v>0</v>
      </c>
      <c r="U1835" s="22" t="s">
        <v>11</v>
      </c>
      <c r="V1835" s="22" t="s">
        <v>11</v>
      </c>
      <c r="W1835" s="22" t="s">
        <v>11</v>
      </c>
      <c r="X1835" s="22" t="s">
        <v>11</v>
      </c>
      <c r="Y1835" s="22">
        <v>0</v>
      </c>
      <c r="Z1835" s="22">
        <v>0</v>
      </c>
      <c r="AA1835" s="22" t="s">
        <v>11</v>
      </c>
      <c r="AB1835" s="22">
        <v>0</v>
      </c>
      <c r="AC1835" s="22" t="s">
        <v>11</v>
      </c>
      <c r="AD1835" s="22" t="e">
        <v>#N/A</v>
      </c>
      <c r="AE1835" s="22" t="e">
        <v>#N/A</v>
      </c>
      <c r="AF1835" s="22" t="e">
        <v>#N/A</v>
      </c>
      <c r="AG1835" s="22" t="e">
        <v>#N/A</v>
      </c>
    </row>
    <row r="1836" spans="1:33">
      <c r="A1836" s="23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2" t="s">
        <v>7762</v>
      </c>
      <c r="R1836" s="22" t="s">
        <v>7762</v>
      </c>
      <c r="S1836" s="22">
        <v>0</v>
      </c>
      <c r="T1836" s="22">
        <v>0</v>
      </c>
      <c r="U1836" s="22" t="s">
        <v>11</v>
      </c>
      <c r="V1836" s="22" t="s">
        <v>11</v>
      </c>
      <c r="W1836" s="22" t="s">
        <v>11</v>
      </c>
      <c r="X1836" s="22" t="s">
        <v>11</v>
      </c>
      <c r="Y1836" s="22">
        <v>0</v>
      </c>
      <c r="Z1836" s="22">
        <v>0</v>
      </c>
      <c r="AA1836" s="22" t="s">
        <v>11</v>
      </c>
      <c r="AB1836" s="22">
        <v>0</v>
      </c>
      <c r="AC1836" s="22" t="s">
        <v>11</v>
      </c>
      <c r="AD1836" s="22" t="e">
        <v>#N/A</v>
      </c>
      <c r="AE1836" s="22" t="e">
        <v>#N/A</v>
      </c>
      <c r="AF1836" s="22" t="e">
        <v>#N/A</v>
      </c>
      <c r="AG1836" s="22" t="e">
        <v>#N/A</v>
      </c>
    </row>
    <row r="1837" spans="1:33">
      <c r="A1837" s="23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2" t="s">
        <v>7762</v>
      </c>
      <c r="R1837" s="22" t="s">
        <v>7762</v>
      </c>
      <c r="S1837" s="22">
        <v>0</v>
      </c>
      <c r="T1837" s="22">
        <v>0</v>
      </c>
      <c r="U1837" s="22" t="s">
        <v>11</v>
      </c>
      <c r="V1837" s="22" t="s">
        <v>11</v>
      </c>
      <c r="W1837" s="22" t="s">
        <v>11</v>
      </c>
      <c r="X1837" s="22" t="s">
        <v>11</v>
      </c>
      <c r="Y1837" s="22">
        <v>0</v>
      </c>
      <c r="Z1837" s="22">
        <v>0</v>
      </c>
      <c r="AA1837" s="22" t="s">
        <v>11</v>
      </c>
      <c r="AB1837" s="22">
        <v>0</v>
      </c>
      <c r="AC1837" s="22" t="s">
        <v>11</v>
      </c>
      <c r="AD1837" s="22" t="e">
        <v>#N/A</v>
      </c>
      <c r="AE1837" s="22" t="e">
        <v>#N/A</v>
      </c>
      <c r="AF1837" s="22" t="e">
        <v>#N/A</v>
      </c>
      <c r="AG1837" s="22" t="e">
        <v>#N/A</v>
      </c>
    </row>
    <row r="1838" spans="1:33">
      <c r="A1838" s="23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2" t="s">
        <v>7762</v>
      </c>
      <c r="R1838" s="22" t="s">
        <v>7762</v>
      </c>
      <c r="S1838" s="22">
        <v>0</v>
      </c>
      <c r="T1838" s="22">
        <v>0</v>
      </c>
      <c r="U1838" s="22" t="s">
        <v>11</v>
      </c>
      <c r="V1838" s="22" t="s">
        <v>11</v>
      </c>
      <c r="W1838" s="22" t="s">
        <v>11</v>
      </c>
      <c r="X1838" s="22" t="s">
        <v>11</v>
      </c>
      <c r="Y1838" s="22">
        <v>0</v>
      </c>
      <c r="Z1838" s="22">
        <v>0</v>
      </c>
      <c r="AA1838" s="22" t="s">
        <v>11</v>
      </c>
      <c r="AB1838" s="22">
        <v>0</v>
      </c>
      <c r="AC1838" s="22" t="s">
        <v>11</v>
      </c>
      <c r="AD1838" s="22" t="e">
        <v>#N/A</v>
      </c>
      <c r="AE1838" s="22" t="e">
        <v>#N/A</v>
      </c>
      <c r="AF1838" s="22" t="e">
        <v>#N/A</v>
      </c>
      <c r="AG1838" s="22" t="e">
        <v>#N/A</v>
      </c>
    </row>
    <row r="1839" spans="1:33">
      <c r="A1839" s="23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2" t="s">
        <v>7762</v>
      </c>
      <c r="R1839" s="22" t="s">
        <v>7762</v>
      </c>
      <c r="S1839" s="22">
        <v>0</v>
      </c>
      <c r="T1839" s="22">
        <v>0</v>
      </c>
      <c r="U1839" s="22" t="s">
        <v>11</v>
      </c>
      <c r="V1839" s="22" t="s">
        <v>11</v>
      </c>
      <c r="W1839" s="22" t="s">
        <v>11</v>
      </c>
      <c r="X1839" s="22" t="s">
        <v>11</v>
      </c>
      <c r="Y1839" s="22">
        <v>0</v>
      </c>
      <c r="Z1839" s="22">
        <v>0</v>
      </c>
      <c r="AA1839" s="22" t="s">
        <v>11</v>
      </c>
      <c r="AB1839" s="22">
        <v>0</v>
      </c>
      <c r="AC1839" s="22" t="s">
        <v>11</v>
      </c>
      <c r="AD1839" s="22" t="e">
        <v>#N/A</v>
      </c>
      <c r="AE1839" s="22" t="e">
        <v>#N/A</v>
      </c>
      <c r="AF1839" s="22" t="e">
        <v>#N/A</v>
      </c>
      <c r="AG1839" s="22" t="e">
        <v>#N/A</v>
      </c>
    </row>
    <row r="1840" spans="1:33">
      <c r="A1840" s="23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2" t="s">
        <v>7762</v>
      </c>
      <c r="R1840" s="22" t="s">
        <v>7762</v>
      </c>
      <c r="S1840" s="22">
        <v>0</v>
      </c>
      <c r="T1840" s="22">
        <v>0</v>
      </c>
      <c r="U1840" s="22" t="s">
        <v>11</v>
      </c>
      <c r="V1840" s="22" t="s">
        <v>11</v>
      </c>
      <c r="W1840" s="22" t="s">
        <v>11</v>
      </c>
      <c r="X1840" s="22" t="s">
        <v>11</v>
      </c>
      <c r="Y1840" s="22">
        <v>0</v>
      </c>
      <c r="Z1840" s="22">
        <v>0</v>
      </c>
      <c r="AA1840" s="22" t="s">
        <v>11</v>
      </c>
      <c r="AB1840" s="22">
        <v>0</v>
      </c>
      <c r="AC1840" s="22" t="s">
        <v>11</v>
      </c>
      <c r="AD1840" s="22" t="e">
        <v>#N/A</v>
      </c>
      <c r="AE1840" s="22" t="e">
        <v>#N/A</v>
      </c>
      <c r="AF1840" s="22" t="e">
        <v>#N/A</v>
      </c>
      <c r="AG1840" s="22" t="e">
        <v>#N/A</v>
      </c>
    </row>
    <row r="1841" spans="1:33">
      <c r="A1841" s="23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2" t="s">
        <v>7762</v>
      </c>
      <c r="R1841" s="22" t="s">
        <v>7762</v>
      </c>
      <c r="S1841" s="22">
        <v>0</v>
      </c>
      <c r="T1841" s="22">
        <v>0</v>
      </c>
      <c r="U1841" s="22" t="s">
        <v>11</v>
      </c>
      <c r="V1841" s="22" t="s">
        <v>11</v>
      </c>
      <c r="W1841" s="22" t="s">
        <v>11</v>
      </c>
      <c r="X1841" s="22" t="s">
        <v>11</v>
      </c>
      <c r="Y1841" s="22">
        <v>0</v>
      </c>
      <c r="Z1841" s="22">
        <v>0</v>
      </c>
      <c r="AA1841" s="22" t="s">
        <v>11</v>
      </c>
      <c r="AB1841" s="22">
        <v>0</v>
      </c>
      <c r="AC1841" s="22" t="s">
        <v>11</v>
      </c>
      <c r="AD1841" s="22" t="e">
        <v>#N/A</v>
      </c>
      <c r="AE1841" s="22" t="e">
        <v>#N/A</v>
      </c>
      <c r="AF1841" s="22" t="e">
        <v>#N/A</v>
      </c>
      <c r="AG1841" s="22" t="e">
        <v>#N/A</v>
      </c>
    </row>
    <row r="1842" spans="1:33">
      <c r="A1842" s="23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2" t="s">
        <v>7762</v>
      </c>
      <c r="R1842" s="22" t="s">
        <v>7762</v>
      </c>
      <c r="S1842" s="22">
        <v>0</v>
      </c>
      <c r="T1842" s="22">
        <v>0</v>
      </c>
      <c r="U1842" s="22" t="s">
        <v>11</v>
      </c>
      <c r="V1842" s="22" t="s">
        <v>11</v>
      </c>
      <c r="W1842" s="22" t="s">
        <v>11</v>
      </c>
      <c r="X1842" s="22" t="s">
        <v>11</v>
      </c>
      <c r="Y1842" s="22">
        <v>0</v>
      </c>
      <c r="Z1842" s="22">
        <v>0</v>
      </c>
      <c r="AA1842" s="22" t="s">
        <v>11</v>
      </c>
      <c r="AB1842" s="22">
        <v>0</v>
      </c>
      <c r="AC1842" s="22" t="s">
        <v>11</v>
      </c>
      <c r="AD1842" s="22" t="e">
        <v>#N/A</v>
      </c>
      <c r="AE1842" s="22" t="e">
        <v>#N/A</v>
      </c>
      <c r="AF1842" s="22" t="e">
        <v>#N/A</v>
      </c>
      <c r="AG1842" s="22" t="e">
        <v>#N/A</v>
      </c>
    </row>
    <row r="1843" spans="1:33">
      <c r="A1843" s="23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2" t="s">
        <v>7762</v>
      </c>
      <c r="R1843" s="22" t="s">
        <v>7762</v>
      </c>
      <c r="S1843" s="22">
        <v>0</v>
      </c>
      <c r="T1843" s="22">
        <v>0</v>
      </c>
      <c r="U1843" s="22" t="s">
        <v>11</v>
      </c>
      <c r="V1843" s="22" t="s">
        <v>11</v>
      </c>
      <c r="W1843" s="22" t="s">
        <v>11</v>
      </c>
      <c r="X1843" s="22" t="s">
        <v>11</v>
      </c>
      <c r="Y1843" s="22">
        <v>0</v>
      </c>
      <c r="Z1843" s="22">
        <v>0</v>
      </c>
      <c r="AA1843" s="22" t="s">
        <v>11</v>
      </c>
      <c r="AB1843" s="22">
        <v>0</v>
      </c>
      <c r="AC1843" s="22" t="s">
        <v>11</v>
      </c>
      <c r="AD1843" s="22" t="e">
        <v>#N/A</v>
      </c>
      <c r="AE1843" s="22" t="e">
        <v>#N/A</v>
      </c>
      <c r="AF1843" s="22" t="e">
        <v>#N/A</v>
      </c>
      <c r="AG1843" s="22" t="e">
        <v>#N/A</v>
      </c>
    </row>
    <row r="1844" spans="1:33">
      <c r="A1844" s="23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2" t="s">
        <v>7762</v>
      </c>
      <c r="R1844" s="22" t="s">
        <v>7762</v>
      </c>
      <c r="S1844" s="22">
        <v>0</v>
      </c>
      <c r="T1844" s="22">
        <v>0</v>
      </c>
      <c r="U1844" s="22" t="s">
        <v>11</v>
      </c>
      <c r="V1844" s="22" t="s">
        <v>11</v>
      </c>
      <c r="W1844" s="22" t="s">
        <v>11</v>
      </c>
      <c r="X1844" s="22" t="s">
        <v>11</v>
      </c>
      <c r="Y1844" s="22">
        <v>0</v>
      </c>
      <c r="Z1844" s="22">
        <v>0</v>
      </c>
      <c r="AA1844" s="22" t="s">
        <v>11</v>
      </c>
      <c r="AB1844" s="22">
        <v>0</v>
      </c>
      <c r="AC1844" s="22" t="s">
        <v>11</v>
      </c>
      <c r="AD1844" s="22" t="e">
        <v>#N/A</v>
      </c>
      <c r="AE1844" s="22" t="e">
        <v>#N/A</v>
      </c>
      <c r="AF1844" s="22" t="e">
        <v>#N/A</v>
      </c>
      <c r="AG1844" s="22" t="e">
        <v>#N/A</v>
      </c>
    </row>
    <row r="1845" spans="1:33">
      <c r="A1845" s="23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2" t="s">
        <v>7762</v>
      </c>
      <c r="R1845" s="22" t="s">
        <v>7762</v>
      </c>
      <c r="S1845" s="22">
        <v>0</v>
      </c>
      <c r="T1845" s="22">
        <v>0</v>
      </c>
      <c r="U1845" s="22" t="s">
        <v>11</v>
      </c>
      <c r="V1845" s="22" t="s">
        <v>11</v>
      </c>
      <c r="W1845" s="22" t="s">
        <v>11</v>
      </c>
      <c r="X1845" s="22" t="s">
        <v>11</v>
      </c>
      <c r="Y1845" s="22">
        <v>0</v>
      </c>
      <c r="Z1845" s="22">
        <v>0</v>
      </c>
      <c r="AA1845" s="22" t="s">
        <v>11</v>
      </c>
      <c r="AB1845" s="22">
        <v>0</v>
      </c>
      <c r="AC1845" s="22" t="s">
        <v>11</v>
      </c>
      <c r="AD1845" s="22" t="e">
        <v>#N/A</v>
      </c>
      <c r="AE1845" s="22" t="e">
        <v>#N/A</v>
      </c>
      <c r="AF1845" s="22" t="e">
        <v>#N/A</v>
      </c>
      <c r="AG1845" s="22" t="e">
        <v>#N/A</v>
      </c>
    </row>
    <row r="1846" spans="1:33">
      <c r="A1846" s="23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2" t="s">
        <v>7762</v>
      </c>
      <c r="R1846" s="22" t="s">
        <v>7762</v>
      </c>
      <c r="S1846" s="22">
        <v>0</v>
      </c>
      <c r="T1846" s="22">
        <v>0</v>
      </c>
      <c r="U1846" s="22" t="s">
        <v>11</v>
      </c>
      <c r="V1846" s="22" t="s">
        <v>11</v>
      </c>
      <c r="W1846" s="22" t="s">
        <v>11</v>
      </c>
      <c r="X1846" s="22" t="s">
        <v>11</v>
      </c>
      <c r="Y1846" s="22">
        <v>0</v>
      </c>
      <c r="Z1846" s="22">
        <v>0</v>
      </c>
      <c r="AA1846" s="22" t="s">
        <v>11</v>
      </c>
      <c r="AB1846" s="22">
        <v>0</v>
      </c>
      <c r="AC1846" s="22" t="s">
        <v>11</v>
      </c>
      <c r="AD1846" s="22" t="e">
        <v>#N/A</v>
      </c>
      <c r="AE1846" s="22" t="e">
        <v>#N/A</v>
      </c>
      <c r="AF1846" s="22" t="e">
        <v>#N/A</v>
      </c>
      <c r="AG1846" s="22" t="e">
        <v>#N/A</v>
      </c>
    </row>
    <row r="1847" spans="1:33">
      <c r="A1847" s="23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2" t="s">
        <v>7762</v>
      </c>
      <c r="R1847" s="22" t="s">
        <v>7762</v>
      </c>
      <c r="S1847" s="22">
        <v>0</v>
      </c>
      <c r="T1847" s="22">
        <v>0</v>
      </c>
      <c r="U1847" s="22" t="s">
        <v>11</v>
      </c>
      <c r="V1847" s="22" t="s">
        <v>11</v>
      </c>
      <c r="W1847" s="22" t="s">
        <v>11</v>
      </c>
      <c r="X1847" s="22" t="s">
        <v>11</v>
      </c>
      <c r="Y1847" s="22">
        <v>0</v>
      </c>
      <c r="Z1847" s="22">
        <v>0</v>
      </c>
      <c r="AA1847" s="22" t="s">
        <v>11</v>
      </c>
      <c r="AB1847" s="22">
        <v>0</v>
      </c>
      <c r="AC1847" s="22" t="s">
        <v>11</v>
      </c>
      <c r="AD1847" s="22" t="e">
        <v>#N/A</v>
      </c>
      <c r="AE1847" s="22" t="e">
        <v>#N/A</v>
      </c>
      <c r="AF1847" s="22" t="e">
        <v>#N/A</v>
      </c>
      <c r="AG1847" s="22" t="e">
        <v>#N/A</v>
      </c>
    </row>
    <row r="1848" spans="1:33">
      <c r="A1848" s="23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2" t="s">
        <v>7762</v>
      </c>
      <c r="R1848" s="22" t="s">
        <v>7762</v>
      </c>
      <c r="S1848" s="22">
        <v>0</v>
      </c>
      <c r="T1848" s="22">
        <v>0</v>
      </c>
      <c r="U1848" s="22" t="s">
        <v>11</v>
      </c>
      <c r="V1848" s="22" t="s">
        <v>11</v>
      </c>
      <c r="W1848" s="22" t="s">
        <v>11</v>
      </c>
      <c r="X1848" s="22" t="s">
        <v>11</v>
      </c>
      <c r="Y1848" s="22">
        <v>0</v>
      </c>
      <c r="Z1848" s="22">
        <v>0</v>
      </c>
      <c r="AA1848" s="22" t="s">
        <v>11</v>
      </c>
      <c r="AB1848" s="22">
        <v>0</v>
      </c>
      <c r="AC1848" s="22" t="s">
        <v>11</v>
      </c>
      <c r="AD1848" s="22" t="e">
        <v>#N/A</v>
      </c>
      <c r="AE1848" s="22" t="e">
        <v>#N/A</v>
      </c>
      <c r="AF1848" s="22" t="e">
        <v>#N/A</v>
      </c>
      <c r="AG1848" s="22" t="e">
        <v>#N/A</v>
      </c>
    </row>
    <row r="1849" spans="1:33">
      <c r="A1849" s="23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2" t="s">
        <v>7762</v>
      </c>
      <c r="R1849" s="22" t="s">
        <v>7762</v>
      </c>
      <c r="S1849" s="22">
        <v>0</v>
      </c>
      <c r="T1849" s="22">
        <v>0</v>
      </c>
      <c r="U1849" s="22" t="s">
        <v>11</v>
      </c>
      <c r="V1849" s="22" t="s">
        <v>11</v>
      </c>
      <c r="W1849" s="22" t="s">
        <v>11</v>
      </c>
      <c r="X1849" s="22" t="s">
        <v>11</v>
      </c>
      <c r="Y1849" s="22">
        <v>0</v>
      </c>
      <c r="Z1849" s="22">
        <v>0</v>
      </c>
      <c r="AA1849" s="22" t="s">
        <v>11</v>
      </c>
      <c r="AB1849" s="22">
        <v>0</v>
      </c>
      <c r="AC1849" s="22" t="s">
        <v>11</v>
      </c>
      <c r="AD1849" s="22" t="e">
        <v>#N/A</v>
      </c>
      <c r="AE1849" s="22" t="e">
        <v>#N/A</v>
      </c>
      <c r="AF1849" s="22" t="e">
        <v>#N/A</v>
      </c>
      <c r="AG1849" s="22" t="e">
        <v>#N/A</v>
      </c>
    </row>
    <row r="1850" spans="1:33">
      <c r="A1850" s="23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2" t="s">
        <v>7762</v>
      </c>
      <c r="R1850" s="22" t="s">
        <v>7762</v>
      </c>
      <c r="S1850" s="22">
        <v>0</v>
      </c>
      <c r="T1850" s="22">
        <v>0</v>
      </c>
      <c r="U1850" s="22" t="s">
        <v>11</v>
      </c>
      <c r="V1850" s="22" t="s">
        <v>11</v>
      </c>
      <c r="W1850" s="22" t="s">
        <v>11</v>
      </c>
      <c r="X1850" s="22" t="s">
        <v>11</v>
      </c>
      <c r="Y1850" s="22">
        <v>0</v>
      </c>
      <c r="Z1850" s="22">
        <v>0</v>
      </c>
      <c r="AA1850" s="22" t="s">
        <v>11</v>
      </c>
      <c r="AB1850" s="22">
        <v>0</v>
      </c>
      <c r="AC1850" s="22" t="s">
        <v>11</v>
      </c>
      <c r="AD1850" s="22" t="e">
        <v>#N/A</v>
      </c>
      <c r="AE1850" s="22" t="e">
        <v>#N/A</v>
      </c>
      <c r="AF1850" s="22" t="e">
        <v>#N/A</v>
      </c>
      <c r="AG1850" s="22" t="e">
        <v>#N/A</v>
      </c>
    </row>
    <row r="1851" spans="1:33">
      <c r="A1851" s="23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2" t="s">
        <v>7762</v>
      </c>
      <c r="R1851" s="22" t="s">
        <v>7762</v>
      </c>
      <c r="S1851" s="22">
        <v>0</v>
      </c>
      <c r="T1851" s="22">
        <v>0</v>
      </c>
      <c r="U1851" s="22" t="s">
        <v>11</v>
      </c>
      <c r="V1851" s="22" t="s">
        <v>11</v>
      </c>
      <c r="W1851" s="22" t="s">
        <v>11</v>
      </c>
      <c r="X1851" s="22" t="s">
        <v>11</v>
      </c>
      <c r="Y1851" s="22">
        <v>0</v>
      </c>
      <c r="Z1851" s="22">
        <v>0</v>
      </c>
      <c r="AA1851" s="22" t="s">
        <v>11</v>
      </c>
      <c r="AB1851" s="22">
        <v>0</v>
      </c>
      <c r="AC1851" s="22" t="s">
        <v>11</v>
      </c>
      <c r="AD1851" s="22" t="e">
        <v>#N/A</v>
      </c>
      <c r="AE1851" s="22" t="e">
        <v>#N/A</v>
      </c>
      <c r="AF1851" s="22" t="e">
        <v>#N/A</v>
      </c>
      <c r="AG1851" s="22" t="e">
        <v>#N/A</v>
      </c>
    </row>
    <row r="1852" spans="1:33">
      <c r="A1852" s="23"/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2" t="s">
        <v>7762</v>
      </c>
      <c r="R1852" s="22" t="s">
        <v>7762</v>
      </c>
      <c r="S1852" s="22">
        <v>0</v>
      </c>
      <c r="T1852" s="22">
        <v>0</v>
      </c>
      <c r="U1852" s="22" t="s">
        <v>11</v>
      </c>
      <c r="V1852" s="22" t="s">
        <v>11</v>
      </c>
      <c r="W1852" s="22" t="s">
        <v>11</v>
      </c>
      <c r="X1852" s="22" t="s">
        <v>11</v>
      </c>
      <c r="Y1852" s="22">
        <v>0</v>
      </c>
      <c r="Z1852" s="22">
        <v>0</v>
      </c>
      <c r="AA1852" s="22" t="s">
        <v>11</v>
      </c>
      <c r="AB1852" s="22">
        <v>0</v>
      </c>
      <c r="AC1852" s="22" t="s">
        <v>11</v>
      </c>
      <c r="AD1852" s="22" t="e">
        <v>#N/A</v>
      </c>
      <c r="AE1852" s="22" t="e">
        <v>#N/A</v>
      </c>
      <c r="AF1852" s="22" t="e">
        <v>#N/A</v>
      </c>
      <c r="AG1852" s="22" t="e">
        <v>#N/A</v>
      </c>
    </row>
    <row r="1853" spans="1:33">
      <c r="A1853" s="23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2" t="s">
        <v>7762</v>
      </c>
      <c r="R1853" s="22" t="s">
        <v>7762</v>
      </c>
      <c r="S1853" s="22">
        <v>0</v>
      </c>
      <c r="T1853" s="22">
        <v>0</v>
      </c>
      <c r="U1853" s="22" t="s">
        <v>11</v>
      </c>
      <c r="V1853" s="22" t="s">
        <v>11</v>
      </c>
      <c r="W1853" s="22" t="s">
        <v>11</v>
      </c>
      <c r="X1853" s="22" t="s">
        <v>11</v>
      </c>
      <c r="Y1853" s="22">
        <v>0</v>
      </c>
      <c r="Z1853" s="22">
        <v>0</v>
      </c>
      <c r="AA1853" s="22" t="s">
        <v>11</v>
      </c>
      <c r="AB1853" s="22">
        <v>0</v>
      </c>
      <c r="AC1853" s="22" t="s">
        <v>11</v>
      </c>
      <c r="AD1853" s="22" t="e">
        <v>#N/A</v>
      </c>
      <c r="AE1853" s="22" t="e">
        <v>#N/A</v>
      </c>
      <c r="AF1853" s="22" t="e">
        <v>#N/A</v>
      </c>
      <c r="AG1853" s="22" t="e">
        <v>#N/A</v>
      </c>
    </row>
    <row r="1854" spans="1:33">
      <c r="A1854" s="23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2" t="s">
        <v>7762</v>
      </c>
      <c r="R1854" s="22" t="s">
        <v>7762</v>
      </c>
      <c r="S1854" s="22">
        <v>0</v>
      </c>
      <c r="T1854" s="22">
        <v>0</v>
      </c>
      <c r="U1854" s="22" t="s">
        <v>11</v>
      </c>
      <c r="V1854" s="22" t="s">
        <v>11</v>
      </c>
      <c r="W1854" s="22" t="s">
        <v>11</v>
      </c>
      <c r="X1854" s="22" t="s">
        <v>11</v>
      </c>
      <c r="Y1854" s="22">
        <v>0</v>
      </c>
      <c r="Z1854" s="22">
        <v>0</v>
      </c>
      <c r="AA1854" s="22" t="s">
        <v>11</v>
      </c>
      <c r="AB1854" s="22">
        <v>0</v>
      </c>
      <c r="AC1854" s="22" t="s">
        <v>11</v>
      </c>
      <c r="AD1854" s="22" t="e">
        <v>#N/A</v>
      </c>
      <c r="AE1854" s="22" t="e">
        <v>#N/A</v>
      </c>
      <c r="AF1854" s="22" t="e">
        <v>#N/A</v>
      </c>
      <c r="AG1854" s="22" t="e">
        <v>#N/A</v>
      </c>
    </row>
    <row r="1855" spans="1:33">
      <c r="A1855" s="23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2" t="s">
        <v>7762</v>
      </c>
      <c r="R1855" s="22" t="s">
        <v>7762</v>
      </c>
      <c r="S1855" s="22">
        <v>0</v>
      </c>
      <c r="T1855" s="22">
        <v>0</v>
      </c>
      <c r="U1855" s="22" t="s">
        <v>11</v>
      </c>
      <c r="V1855" s="22" t="s">
        <v>11</v>
      </c>
      <c r="W1855" s="22" t="s">
        <v>11</v>
      </c>
      <c r="X1855" s="22" t="s">
        <v>11</v>
      </c>
      <c r="Y1855" s="22">
        <v>0</v>
      </c>
      <c r="Z1855" s="22">
        <v>0</v>
      </c>
      <c r="AA1855" s="22" t="s">
        <v>11</v>
      </c>
      <c r="AB1855" s="22">
        <v>0</v>
      </c>
      <c r="AC1855" s="22" t="s">
        <v>11</v>
      </c>
      <c r="AD1855" s="22" t="e">
        <v>#N/A</v>
      </c>
      <c r="AE1855" s="22" t="e">
        <v>#N/A</v>
      </c>
      <c r="AF1855" s="22" t="e">
        <v>#N/A</v>
      </c>
      <c r="AG1855" s="22" t="e">
        <v>#N/A</v>
      </c>
    </row>
    <row r="1856" spans="1:33">
      <c r="A1856" s="23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2" t="s">
        <v>7762</v>
      </c>
      <c r="R1856" s="22" t="s">
        <v>7762</v>
      </c>
      <c r="S1856" s="22">
        <v>0</v>
      </c>
      <c r="T1856" s="22">
        <v>0</v>
      </c>
      <c r="U1856" s="22" t="s">
        <v>11</v>
      </c>
      <c r="V1856" s="22" t="s">
        <v>11</v>
      </c>
      <c r="W1856" s="22" t="s">
        <v>11</v>
      </c>
      <c r="X1856" s="22" t="s">
        <v>11</v>
      </c>
      <c r="Y1856" s="22">
        <v>0</v>
      </c>
      <c r="Z1856" s="22">
        <v>0</v>
      </c>
      <c r="AA1856" s="22" t="s">
        <v>11</v>
      </c>
      <c r="AB1856" s="22">
        <v>0</v>
      </c>
      <c r="AC1856" s="22" t="s">
        <v>11</v>
      </c>
      <c r="AD1856" s="22" t="e">
        <v>#N/A</v>
      </c>
      <c r="AE1856" s="22" t="e">
        <v>#N/A</v>
      </c>
      <c r="AF1856" s="22" t="e">
        <v>#N/A</v>
      </c>
      <c r="AG1856" s="22" t="e">
        <v>#N/A</v>
      </c>
    </row>
    <row r="1857" spans="1:33">
      <c r="A1857" s="23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2" t="s">
        <v>7762</v>
      </c>
      <c r="R1857" s="22" t="s">
        <v>7762</v>
      </c>
      <c r="S1857" s="22">
        <v>0</v>
      </c>
      <c r="T1857" s="22">
        <v>0</v>
      </c>
      <c r="U1857" s="22" t="s">
        <v>11</v>
      </c>
      <c r="V1857" s="22" t="s">
        <v>11</v>
      </c>
      <c r="W1857" s="22" t="s">
        <v>11</v>
      </c>
      <c r="X1857" s="22" t="s">
        <v>11</v>
      </c>
      <c r="Y1857" s="22">
        <v>0</v>
      </c>
      <c r="Z1857" s="22">
        <v>0</v>
      </c>
      <c r="AA1857" s="22" t="s">
        <v>11</v>
      </c>
      <c r="AB1857" s="22">
        <v>0</v>
      </c>
      <c r="AC1857" s="22" t="s">
        <v>11</v>
      </c>
      <c r="AD1857" s="22" t="e">
        <v>#N/A</v>
      </c>
      <c r="AE1857" s="22" t="e">
        <v>#N/A</v>
      </c>
      <c r="AF1857" s="22" t="e">
        <v>#N/A</v>
      </c>
      <c r="AG1857" s="22" t="e">
        <v>#N/A</v>
      </c>
    </row>
    <row r="1858" spans="1:33">
      <c r="N1858" s="23"/>
    </row>
  </sheetData>
  <sheetProtection autoFilter="0" pivotTables="0"/>
  <protectedRanges>
    <protectedRange sqref="O757:P758 A759 C759:C760 A761:N761 A657:P657 A660:M661 O660:P661 O702:P702 A710:P711 O709:P709 A713:P715 A712:M712 O712:P712 A716:M716 O716:P716 O736:P736 O749:P749 A755:M755 O755:P755 A672:M672 O672:P672 A708:P708 A707:M707 O707:P707 A727:M727 O727:P727 A740:M742 O740:P742 A736:M736 A749:M749 A709:M709 A703:P706 A728:P730 A743:P748 A756:P756 A762:P1048576 N660 A631:M631 O631:P631 A635:M635 O635:P635 A692:M694 A732:P735 A731:M731 O731:P731 A750:P754 A632:P632 A695:P701 A702:M702 A737:P739 A717:P726 O692:P694 A636:P637 A673:P682 A634:P634 A633:M633 O633:P633 A630:P630 A627:M629 A638:M639 O638:P639 A659:P659 A658:M658 O658:P658 A684:P691 A683:M683 O683:P683 O627:P629 A654:M656 O654:P656 A1:P626 A662:P671 A640:P653 O760:P761 P759" name="区域1"/>
    <protectedRange sqref="N655" name="区域2"/>
    <protectedRange sqref="N661" name="区域2_1"/>
    <protectedRange sqref="N694" name="区域2_3"/>
    <protectedRange sqref="N702" name="区域2_4"/>
    <protectedRange sqref="N709" name="区域2_5"/>
    <protectedRange sqref="N712" name="区域2_6"/>
    <protectedRange sqref="N716" name="区域2_7"/>
    <protectedRange sqref="N736" name="区域2_8"/>
    <protectedRange sqref="N741" name="区域2_9"/>
    <protectedRange sqref="N749" name="区域2_10"/>
    <protectedRange sqref="N755" name="区域2_12"/>
    <protectedRange sqref="N672" name="区域2_14"/>
    <protectedRange sqref="N707" name="区域2_15"/>
    <protectedRange sqref="N727" name="区域2_16"/>
    <protectedRange sqref="N740" name="区域2_17"/>
    <protectedRange sqref="N742 N692 N731" name="区域2_18"/>
    <protectedRange sqref="N631" name="区域2_22"/>
    <protectedRange sqref="N635" name="区域2_23"/>
    <protectedRange sqref="N656" name="区域2_24"/>
    <protectedRange sqref="N693" name="区域2_2"/>
    <protectedRange sqref="N633" name="区域2_13"/>
    <protectedRange sqref="N627" name="区域2_19"/>
    <protectedRange sqref="N629" name="区域2_20"/>
    <protectedRange sqref="N638:N639" name="区域2_21"/>
    <protectedRange sqref="N658" name="区域2_25"/>
    <protectedRange sqref="N683" name="区域2_26"/>
    <protectedRange sqref="N628" name="区域2_27"/>
    <protectedRange sqref="N654" name="区域2_28"/>
    <protectedRange sqref="A757:J757" name="区域1_1"/>
    <protectedRange sqref="K757:N757" name="区域1_2"/>
    <protectedRange sqref="A758:J758" name="区域1_3"/>
    <protectedRange sqref="K758:N758" name="区域1_4"/>
    <protectedRange sqref="A759:J759" name="区域1_42"/>
    <protectedRange sqref="K759:O759" name="区域1_43"/>
  </protectedRanges>
  <autoFilter ref="A1:AI1858"/>
  <phoneticPr fontId="6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92D050"/>
  </sheetPr>
  <dimension ref="A1:BH1198"/>
  <sheetViews>
    <sheetView tabSelected="1" workbookViewId="0">
      <pane xSplit="13" ySplit="4" topLeftCell="AM5" activePane="bottomRight" state="frozen"/>
      <selection pane="topRight" activeCell="N1" sqref="N1"/>
      <selection pane="bottomLeft" activeCell="A5" sqref="A5"/>
      <selection pane="bottomRight" activeCell="AN35" sqref="AN35"/>
    </sheetView>
  </sheetViews>
  <sheetFormatPr defaultRowHeight="14.25"/>
  <cols>
    <col min="1" max="1" width="9.375" style="29" customWidth="1"/>
    <col min="2" max="2" width="8.5" style="28" customWidth="1"/>
    <col min="3" max="3" width="6" style="28" customWidth="1"/>
    <col min="4" max="4" width="6.75" style="28" customWidth="1"/>
    <col min="5" max="5" width="5.5" style="28" customWidth="1"/>
    <col min="6" max="6" width="8" style="28" customWidth="1"/>
    <col min="7" max="7" width="6.75" style="28" customWidth="1"/>
    <col min="8" max="8" width="19.75" style="28" customWidth="1"/>
    <col min="9" max="10" width="9" style="28" customWidth="1"/>
    <col min="11" max="11" width="9.375" style="28" customWidth="1"/>
    <col min="12" max="12" width="9.375" style="200" customWidth="1"/>
    <col min="13" max="13" width="8.125" style="200" customWidth="1"/>
    <col min="14" max="14" width="9" style="28" customWidth="1"/>
    <col min="15" max="15" width="9.375" style="28" customWidth="1"/>
    <col min="16" max="16" width="7" style="28" customWidth="1"/>
    <col min="17" max="17" width="6.125" style="28" customWidth="1"/>
    <col min="18" max="18" width="6.375" style="28" customWidth="1"/>
    <col min="19" max="19" width="8.125" style="28" customWidth="1"/>
    <col min="20" max="20" width="10.375" style="28" customWidth="1"/>
    <col min="21" max="22" width="7.125" style="28" customWidth="1"/>
    <col min="23" max="23" width="11.125" style="28" customWidth="1"/>
    <col min="24" max="24" width="6.125" style="28" customWidth="1"/>
    <col min="25" max="25" width="6" style="28" customWidth="1"/>
    <col min="26" max="28" width="9" style="28" customWidth="1"/>
    <col min="29" max="29" width="6" customWidth="1"/>
    <col min="30" max="30" width="6.25" style="33" customWidth="1"/>
    <col min="31" max="31" width="7" customWidth="1"/>
    <col min="32" max="32" width="5.125" customWidth="1"/>
    <col min="33" max="33" width="5.125" style="32" customWidth="1"/>
    <col min="34" max="34" width="5.625" style="33" customWidth="1"/>
    <col min="35" max="35" width="7" style="33" customWidth="1"/>
    <col min="36" max="36" width="23.375" customWidth="1"/>
    <col min="37" max="37" width="5.875" customWidth="1"/>
    <col min="39" max="39" width="4.75" customWidth="1"/>
    <col min="40" max="40" width="5.875" customWidth="1"/>
    <col min="41" max="41" width="15" style="19" bestFit="1" customWidth="1"/>
    <col min="42" max="42" width="12.125" style="223" customWidth="1"/>
    <col min="43" max="43" width="8.875" style="223" customWidth="1"/>
    <col min="46" max="46" width="8.625" customWidth="1"/>
    <col min="49" max="49" width="8.375" style="27" customWidth="1"/>
    <col min="57" max="57" width="11.5" bestFit="1" customWidth="1"/>
    <col min="58" max="58" width="6" customWidth="1"/>
  </cols>
  <sheetData>
    <row r="1" spans="1:60">
      <c r="A1" s="30" t="s">
        <v>124</v>
      </c>
      <c r="B1" s="25" t="s">
        <v>5637</v>
      </c>
      <c r="C1" s="25" t="s">
        <v>6238</v>
      </c>
      <c r="D1" s="25" t="s">
        <v>436</v>
      </c>
      <c r="E1" s="25" t="s">
        <v>6</v>
      </c>
      <c r="F1" s="25" t="s">
        <v>59</v>
      </c>
      <c r="G1" s="25" t="s">
        <v>1609</v>
      </c>
      <c r="H1" s="25" t="s">
        <v>478</v>
      </c>
      <c r="I1" s="25" t="s">
        <v>6239</v>
      </c>
      <c r="J1" s="25" t="s">
        <v>6240</v>
      </c>
      <c r="K1" s="25" t="s">
        <v>6241</v>
      </c>
      <c r="L1" s="198" t="s">
        <v>6242</v>
      </c>
      <c r="M1" s="198" t="s">
        <v>6243</v>
      </c>
      <c r="N1" s="25" t="s">
        <v>6244</v>
      </c>
      <c r="O1" s="25" t="s">
        <v>6245</v>
      </c>
      <c r="P1" s="25" t="s">
        <v>6246</v>
      </c>
      <c r="Q1" s="25" t="s">
        <v>6247</v>
      </c>
      <c r="R1" s="25" t="s">
        <v>6248</v>
      </c>
      <c r="S1" s="25" t="s">
        <v>6249</v>
      </c>
      <c r="T1" s="25" t="s">
        <v>1603</v>
      </c>
      <c r="U1" s="25" t="s">
        <v>6250</v>
      </c>
      <c r="V1" s="25" t="s">
        <v>6251</v>
      </c>
      <c r="W1" s="25" t="s">
        <v>6252</v>
      </c>
      <c r="X1" s="25" t="s">
        <v>6253</v>
      </c>
      <c r="Y1" s="25" t="s">
        <v>1612</v>
      </c>
      <c r="Z1" s="25" t="s">
        <v>446</v>
      </c>
      <c r="AA1" s="25" t="s">
        <v>6254</v>
      </c>
      <c r="AB1" s="25" t="s">
        <v>2</v>
      </c>
      <c r="AC1" s="26" t="s">
        <v>856</v>
      </c>
      <c r="AD1" s="34" t="s">
        <v>857</v>
      </c>
      <c r="AE1" s="26" t="s">
        <v>858</v>
      </c>
      <c r="AF1" s="26" t="s">
        <v>859</v>
      </c>
      <c r="AG1" s="39" t="s">
        <v>860</v>
      </c>
      <c r="AH1" s="34" t="s">
        <v>861</v>
      </c>
      <c r="AI1" s="34" t="s">
        <v>862</v>
      </c>
      <c r="AJ1" s="26" t="s">
        <v>863</v>
      </c>
      <c r="AK1" s="26" t="s">
        <v>864</v>
      </c>
      <c r="AL1" s="26" t="s">
        <v>865</v>
      </c>
      <c r="AM1" s="26" t="s">
        <v>866</v>
      </c>
      <c r="AN1" s="26" t="s">
        <v>867</v>
      </c>
      <c r="AO1" s="224" t="s">
        <v>7799</v>
      </c>
      <c r="AP1" s="221" t="s">
        <v>868</v>
      </c>
      <c r="AQ1" s="221" t="s">
        <v>954</v>
      </c>
      <c r="AR1" s="26" t="s">
        <v>955</v>
      </c>
      <c r="AS1" s="26" t="s">
        <v>956</v>
      </c>
      <c r="AT1" s="26" t="s">
        <v>957</v>
      </c>
      <c r="BE1" t="s">
        <v>869</v>
      </c>
      <c r="BF1" t="s">
        <v>870</v>
      </c>
      <c r="BG1" t="s">
        <v>871</v>
      </c>
      <c r="BH1" t="s">
        <v>2</v>
      </c>
    </row>
    <row r="2" spans="1:60" ht="15" customHeight="1">
      <c r="A2" s="31">
        <v>42942</v>
      </c>
      <c r="B2" s="25" t="s">
        <v>6846</v>
      </c>
      <c r="C2" s="25" t="s">
        <v>11</v>
      </c>
      <c r="D2" s="25" t="s">
        <v>6847</v>
      </c>
      <c r="E2" s="25" t="s">
        <v>6848</v>
      </c>
      <c r="F2" s="25" t="s">
        <v>1547</v>
      </c>
      <c r="G2" s="25" t="s">
        <v>1563</v>
      </c>
      <c r="H2" s="25" t="s">
        <v>1590</v>
      </c>
      <c r="I2" s="25" t="s">
        <v>11</v>
      </c>
      <c r="J2" s="25">
        <v>2738.1</v>
      </c>
      <c r="K2" s="25">
        <v>0</v>
      </c>
      <c r="L2" s="198">
        <v>980</v>
      </c>
      <c r="M2" s="198">
        <v>980</v>
      </c>
      <c r="N2" s="25">
        <v>0</v>
      </c>
      <c r="O2" s="25">
        <v>0</v>
      </c>
      <c r="P2" s="25">
        <v>0</v>
      </c>
      <c r="Q2" s="25">
        <v>0</v>
      </c>
      <c r="R2" s="25">
        <v>0</v>
      </c>
      <c r="S2" s="25">
        <v>980</v>
      </c>
      <c r="T2" s="25" t="s">
        <v>1623</v>
      </c>
      <c r="U2" s="25" t="s">
        <v>6258</v>
      </c>
      <c r="V2" s="25" t="s">
        <v>1586</v>
      </c>
      <c r="W2" s="25" t="s">
        <v>6849</v>
      </c>
      <c r="X2" s="25" t="s">
        <v>11</v>
      </c>
      <c r="Y2" s="25" t="s">
        <v>1587</v>
      </c>
      <c r="Z2" s="25" t="s">
        <v>457</v>
      </c>
      <c r="AA2" s="25" t="s">
        <v>6261</v>
      </c>
      <c r="AB2" s="25" t="s">
        <v>6850</v>
      </c>
      <c r="AC2" s="35" t="str">
        <f>SUBSTITUTE(SUBSTITUTE(SUBSTITUTE(SUBSTITUTE(SUBSTITUTE(SUBSTITUTE(AA2,"(主签单人)",""),"(03-客户接待员)",""),"（金牌）",""),"（会员学员）",""),"金牌",""),"金牌学员","")</f>
        <v>赵萍</v>
      </c>
      <c r="AD2" s="36">
        <f>IFERROR(VALUE(MID(H2,FIND("(",H2)+1,FIND(")",H2)-FIND("(",H2)-2)),0)</f>
        <v>16</v>
      </c>
      <c r="AE2" s="35" t="str">
        <f>IF(AJ2="","",MID(AB2,FIND("@",SUBSTITUTE(AB2,"／","@",6))+5,FIND("@",SUBSTITUTE(AB2,"／","@",7))-FIND("@",SUBSTITUTE(AB2,"／","@",6))-5))</f>
        <v>无</v>
      </c>
      <c r="AF2" s="24">
        <v>1</v>
      </c>
      <c r="AG2" s="40">
        <f>IFERROR(VALUE(MID(AB2,FIND("@",SUBSTITUTE(AB2,"：","@",1))+1,FIND("@",SUBSTITUTE(AB2,"）","@",1))-FIND("@",SUBSTITUTE(AB2,"：","@",1))-1)),0)</f>
        <v>0.1</v>
      </c>
      <c r="AH2" s="36">
        <f>IFERROR(IF(AND(IFERROR(FIND("预缴定金",AB2),0)=0,H2=""),M2,VALUE(MID(AB2,FIND("@",SUBSTITUTE(AB2,"：","@",2))+1,FIND("@",SUBSTITUTE(AB2,"）","@",2))-FIND("@",SUBSTITUTE(AB2,"：","@",2))-1))),0)</f>
        <v>0</v>
      </c>
      <c r="AI2" s="36">
        <f>M2-AH2</f>
        <v>980</v>
      </c>
      <c r="AJ2" s="35" t="str">
        <f>IF(OR(V2="退费",V2="结转",W2="",W2="结转学费",W2="老带新返现"),"",IF(OR(AI2&lt;=0,AND(IFERROR(FIND("预缴定金",AB2),0)=0,H2="")),"",LEFT(AB2,FIND("／",AB2)-1)))</f>
        <v>新生连报幼儿1期国际学员</v>
      </c>
      <c r="AK2" s="35" t="str">
        <f>IF(AJ2="","",LEFT(AB2,2))</f>
        <v>新生</v>
      </c>
      <c r="AL2" s="35" t="str">
        <f>IF(AJ2="","",MID(AB2,FIND("@",SUBSTITUTE(AB2,"／","@",5))+8,10))</f>
        <v>2017-07-26</v>
      </c>
      <c r="AM2" s="35" t="str">
        <f t="shared" ref="AM2:AM65" si="0">IF(AJ2="","",IF(AK2="新生","新生",IF((AL2-$AW$2)&gt;0,"1年追补","老生")))</f>
        <v>新生</v>
      </c>
      <c r="AN2" s="35" t="str">
        <f t="shared" ref="AN2:AN65" si="1">IF(AJ2="","",IF(OR(AM2="新生",AM2="1年追补"),"新生","老生"))</f>
        <v>新生</v>
      </c>
      <c r="AO2" s="222">
        <f>IF(IFERROR(FIND("1期秒杀",AJ2,1),-1)&gt;0,"1期秒杀",IF(IFERROR(FIND("买三送二",AJ2,1),-1)&gt;0,"买三送二",IF(IFERROR(FIND("一年国际会员",AJ2,1),-1)&gt;0,"一年国际会员",IF(IFERROR(FIND("二年国际会员",AJ2,1),-1)&gt;0,"二年国际会员",IF(IFERROR(FIND("三年拼单会员",AJ2,1),-1)&gt;0,"三年拼单会员",IF(IFERROR(FIND("五年国际会员",AJ2,1),-1)&gt;0,"五年国际会员",IF(IFERROR(FIND("预订游学优惠读",AJ2,1),-1)&gt;0,"预订游学优惠读",IF(IFERROR(FIND("预订游学免费读",AJ2,1),-1)&gt;0,"预订游学免费读",IF(IFERROR(FIND("创始",AJ2,1),-1)&gt;0,"创始会员",IF(IFERROR(FIND("国内领袖课程",AJ2,1),-1)&gt;0,"国内领袖课程",IF(IFERROR(FIND("国际领袖课程",AJ2,1),-1)&gt;0,"国际领袖课程",)))))))))))</f>
        <v>0</v>
      </c>
      <c r="AP2" s="222">
        <f>IF(OR(AO2="国内领袖课程",AO2="国际领袖课程"),AO2,IF(AN2="老生","老生续费",AO2))</f>
        <v>0</v>
      </c>
      <c r="AQ2" s="222" t="str">
        <f>IFERROR(MID(AB2,FIND("@",SUBSTITUTE(AB2,"／","@",3))+6,FIND("@",SUBSTITUTE(AB2,"／","@",4))-FIND("@",SUBSTITUTE(AB2,"／","@",3))-6),"无")</f>
        <v>无</v>
      </c>
      <c r="AR2" s="35" t="str">
        <f>IFERROR(MID(AB2,FIND("@",SUBSTITUTE(AB2,"：","@",6))+1,FIND("@",SUBSTITUTE(AB2,"-","@",8))-FIND("@",SUBSTITUTE(AB2,"：","@",6))-1),"")</f>
        <v/>
      </c>
      <c r="AS2" s="35" t="str">
        <f>IFERROR(MID(AB2,FIND("@",SUBSTITUTE(AB2,"：","@",6))+1,FIND("@",SUBSTITUTE(AB2,"-","@",8))-FIND("@",SUBSTITUTE(AB2,"：","@",6))-1),"")</f>
        <v/>
      </c>
      <c r="AT2" s="35" t="str">
        <f>IFERROR(MID(AB2,FIND("@",SUBSTITUTE(AB2,"：","@",4))+1,FIND("@",SUBSTITUTE(AB2,"）","@",6))-FIND("@",SUBSTITUTE(AB2,"：","@",4))-1),"无")</f>
        <v>0）-0（预减：0</v>
      </c>
      <c r="AW2" s="219">
        <f>DATE(YEAR('5-课消明细表'!M2),MONTH('5-课消明细表'!M2)+1,1)</f>
        <v>42948</v>
      </c>
      <c r="BE2" t="s">
        <v>872</v>
      </c>
      <c r="BF2" t="s">
        <v>873</v>
      </c>
      <c r="BG2" t="s">
        <v>873</v>
      </c>
      <c r="BH2" t="s">
        <v>11</v>
      </c>
    </row>
    <row r="3" spans="1:60" ht="15" customHeight="1">
      <c r="A3" s="31">
        <v>42941</v>
      </c>
      <c r="B3" s="25" t="s">
        <v>6851</v>
      </c>
      <c r="C3" s="25" t="s">
        <v>11</v>
      </c>
      <c r="D3" s="25" t="s">
        <v>6852</v>
      </c>
      <c r="E3" s="25" t="s">
        <v>6853</v>
      </c>
      <c r="F3" s="25" t="s">
        <v>1567</v>
      </c>
      <c r="G3" s="25" t="s">
        <v>1544</v>
      </c>
      <c r="H3" s="25" t="s">
        <v>1590</v>
      </c>
      <c r="I3" s="25" t="s">
        <v>11</v>
      </c>
      <c r="J3" s="25">
        <v>2738.1</v>
      </c>
      <c r="K3" s="25">
        <v>0</v>
      </c>
      <c r="L3" s="198">
        <v>980</v>
      </c>
      <c r="M3" s="198">
        <v>980</v>
      </c>
      <c r="N3" s="25">
        <v>0</v>
      </c>
      <c r="O3" s="25">
        <v>0</v>
      </c>
      <c r="P3" s="25">
        <v>0</v>
      </c>
      <c r="Q3" s="25">
        <v>0</v>
      </c>
      <c r="R3" s="25">
        <v>0</v>
      </c>
      <c r="S3" s="25">
        <v>980</v>
      </c>
      <c r="T3" s="25" t="s">
        <v>1623</v>
      </c>
      <c r="U3" s="25" t="s">
        <v>6255</v>
      </c>
      <c r="V3" s="25" t="s">
        <v>1586</v>
      </c>
      <c r="W3" s="25" t="s">
        <v>6849</v>
      </c>
      <c r="X3" s="25" t="s">
        <v>11</v>
      </c>
      <c r="Y3" s="25" t="s">
        <v>1587</v>
      </c>
      <c r="Z3" s="25" t="s">
        <v>455</v>
      </c>
      <c r="AA3" s="25" t="s">
        <v>6261</v>
      </c>
      <c r="AB3" s="25" t="s">
        <v>6854</v>
      </c>
      <c r="AC3" s="35" t="str">
        <f t="shared" ref="AC3:AC65" si="2">SUBSTITUTE(SUBSTITUTE(SUBSTITUTE(SUBSTITUTE(SUBSTITUTE(SUBSTITUTE(AA3,"(主签单人)",""),"(03-客户接待员)",""),"（金牌）",""),"（会员学员）",""),"金牌",""),"金牌学员","")</f>
        <v>赵萍</v>
      </c>
      <c r="AD3" s="36">
        <f t="shared" ref="AD3:AD65" si="3">IFERROR(VALUE(MID(H3,FIND("(",H3)+1,FIND(")",H3)-FIND("(",H3)-2)),0)</f>
        <v>16</v>
      </c>
      <c r="AE3" s="35" t="str">
        <f t="shared" ref="AE3:AE65" si="4">IF(AJ3="","",MID(AB3,FIND("@",SUBSTITUTE(AB3,"／","@",6))+5,FIND("@",SUBSTITUTE(AB3,"／","@",7))-FIND("@",SUBSTITUTE(AB3,"／","@",6))-5))</f>
        <v>无</v>
      </c>
      <c r="AF3" s="24">
        <v>1</v>
      </c>
      <c r="AG3" s="40">
        <f t="shared" ref="AG3:AG65" si="5">IFERROR(VALUE(MID(AB3,FIND("@",SUBSTITUTE(AB3,"：","@",1))+1,FIND("@",SUBSTITUTE(AB3,"）","@",1))-FIND("@",SUBSTITUTE(AB3,"：","@",1))-1)),0)</f>
        <v>0.1</v>
      </c>
      <c r="AH3" s="36">
        <f t="shared" ref="AH3:AH65" si="6">IFERROR(IF(AND(IFERROR(FIND("预缴定金",AB3),0)=0,H3=""),M3,VALUE(MID(AB3,FIND("@",SUBSTITUTE(AB3,"：","@",2))+1,FIND("@",SUBSTITUTE(AB3,"）","@",2))-FIND("@",SUBSTITUTE(AB3,"：","@",2))-1))),0)</f>
        <v>0</v>
      </c>
      <c r="AI3" s="36">
        <f t="shared" ref="AI3:AI65" si="7">M3-AH3</f>
        <v>980</v>
      </c>
      <c r="AJ3" s="35" t="str">
        <f t="shared" ref="AJ3:AJ65" si="8">IF(OR(V3="退费",V3="结转",W3="",W3="结转学费",W3="老带新返现"),"",IF(OR(AI3&lt;=0,AND(IFERROR(FIND("预缴定金",AB3),0)=0,H3="")),"",LEFT(AB3,FIND("／",AB3)-1)))</f>
        <v>新生连报幼儿1期国际学员</v>
      </c>
      <c r="AK3" s="35" t="str">
        <f t="shared" ref="AK3:AK65" si="9">IF(AJ3="","",LEFT(AB3,2))</f>
        <v>新生</v>
      </c>
      <c r="AL3" s="35" t="str">
        <f t="shared" ref="AL3:AL65" si="10">IF(AJ3="","",MID(AB3,FIND("@",SUBSTITUTE(AB3,"／","@",5))+8,10))</f>
        <v>2017-07-25</v>
      </c>
      <c r="AM3" s="35" t="str">
        <f t="shared" si="0"/>
        <v>新生</v>
      </c>
      <c r="AN3" s="35" t="str">
        <f t="shared" si="1"/>
        <v>新生</v>
      </c>
      <c r="AO3" s="222">
        <f t="shared" ref="AO3:AO66" si="11">IF(IFERROR(FIND("1期秒杀",AJ3,1),-1)&gt;0,"1期秒杀",IF(IFERROR(FIND("买三送二",AJ3,1),-1)&gt;0,"买三送二",IF(IFERROR(FIND("一年国际会员",AJ3,1),-1)&gt;0,"一年国际会员",IF(IFERROR(FIND("二年国际会员",AJ3,1),-1)&gt;0,"二年国际会员",IF(IFERROR(FIND("三年拼单会员",AJ3,1),-1)&gt;0,"三年拼单会员",IF(IFERROR(FIND("五年国际会员",AJ3,1),-1)&gt;0,"五年国际会员",IF(IFERROR(FIND("预订游学优惠读",AJ3,1),-1)&gt;0,"预订游学优惠读",IF(IFERROR(FIND("预订游学免费读",AJ3,1),-1)&gt;0,"预订游学免费读",IF(IFERROR(FIND("创始",AJ3,1),-1)&gt;0,"创始会员",IF(IFERROR(FIND("国内领袖课程",AJ3,1),-1)&gt;0,"国内领袖课程",IF(IFERROR(FIND("国际领袖课程",AJ3,1),-1)&gt;0,"国际领袖课程",)))))))))))</f>
        <v>0</v>
      </c>
      <c r="AP3" s="222">
        <f t="shared" ref="AP3:AP66" si="12">IF(OR(AO3="国内领袖课程",AO3="国际领袖课程"),AO3,IF(AN3="老生","老生续费",AO3))</f>
        <v>0</v>
      </c>
      <c r="AQ3" s="222" t="str">
        <f t="shared" ref="AQ3:AQ65" si="13">IFERROR(MID(AB3,FIND("@",SUBSTITUTE(AB3,"／","@",3))+6,FIND("@",SUBSTITUTE(AB3,"／","@",4))-FIND("@",SUBSTITUTE(AB3,"／","@",3))-6),"无")</f>
        <v>无</v>
      </c>
      <c r="AR3" s="35" t="str">
        <f t="shared" ref="AR3:AR65" si="14">IFERROR(MID(AB3,FIND("@",SUBSTITUTE(AB3,"：","@",6))+1,FIND("@",SUBSTITUTE(AB3,"-","@",8))-FIND("@",SUBSTITUTE(AB3,"：","@",6))-1),"")</f>
        <v/>
      </c>
      <c r="AS3" s="35" t="str">
        <f t="shared" ref="AS3:AS65" si="15">IFERROR(MID(AB3,FIND("@",SUBSTITUTE(AB3,"：","@",6))+1,FIND("@",SUBSTITUTE(AB3,"-","@",8))-FIND("@",SUBSTITUTE(AB3,"：","@",6))-1),"")</f>
        <v/>
      </c>
      <c r="AT3" s="35" t="str">
        <f t="shared" ref="AT3:AT65" si="16">IFERROR(MID(AB3,FIND("@",SUBSTITUTE(AB3,"：","@",4))+1,FIND("@",SUBSTITUTE(AB3,"）","@",6))-FIND("@",SUBSTITUTE(AB3,"：","@",4))-1),"无")</f>
        <v>0）-0（预减：0</v>
      </c>
      <c r="AW3" s="27">
        <f>AW2</f>
        <v>42948</v>
      </c>
      <c r="BE3" t="s">
        <v>874</v>
      </c>
      <c r="BF3" t="s">
        <v>873</v>
      </c>
      <c r="BG3" t="s">
        <v>873</v>
      </c>
      <c r="BH3" t="s">
        <v>11</v>
      </c>
    </row>
    <row r="4" spans="1:60" ht="15" customHeight="1">
      <c r="A4" s="31">
        <v>42940</v>
      </c>
      <c r="B4" s="25" t="s">
        <v>6855</v>
      </c>
      <c r="C4" s="25" t="s">
        <v>11</v>
      </c>
      <c r="D4" s="25" t="s">
        <v>6856</v>
      </c>
      <c r="E4" s="25" t="s">
        <v>6857</v>
      </c>
      <c r="F4" s="25" t="s">
        <v>1567</v>
      </c>
      <c r="G4" s="25" t="s">
        <v>1562</v>
      </c>
      <c r="H4" s="25" t="s">
        <v>1590</v>
      </c>
      <c r="I4" s="25" t="s">
        <v>11</v>
      </c>
      <c r="J4" s="25">
        <v>2738.1</v>
      </c>
      <c r="K4" s="25">
        <v>0</v>
      </c>
      <c r="L4" s="198">
        <v>980</v>
      </c>
      <c r="M4" s="198">
        <v>980</v>
      </c>
      <c r="N4" s="25">
        <v>0</v>
      </c>
      <c r="O4" s="25">
        <v>0</v>
      </c>
      <c r="P4" s="25">
        <v>0</v>
      </c>
      <c r="Q4" s="25">
        <v>0</v>
      </c>
      <c r="R4" s="25">
        <v>0</v>
      </c>
      <c r="S4" s="25">
        <v>980</v>
      </c>
      <c r="T4" s="25" t="s">
        <v>1623</v>
      </c>
      <c r="U4" s="25" t="s">
        <v>6255</v>
      </c>
      <c r="V4" s="25" t="s">
        <v>1586</v>
      </c>
      <c r="W4" s="25" t="s">
        <v>6259</v>
      </c>
      <c r="X4" s="25" t="s">
        <v>11</v>
      </c>
      <c r="Y4" s="25" t="s">
        <v>1587</v>
      </c>
      <c r="Z4" s="201" t="s">
        <v>455</v>
      </c>
      <c r="AA4" s="25" t="s">
        <v>6261</v>
      </c>
      <c r="AB4" s="201" t="s">
        <v>6858</v>
      </c>
      <c r="AC4" s="35" t="str">
        <f t="shared" si="2"/>
        <v>赵萍</v>
      </c>
      <c r="AD4" s="36">
        <f t="shared" si="3"/>
        <v>16</v>
      </c>
      <c r="AE4" s="35" t="str">
        <f t="shared" si="4"/>
        <v>无</v>
      </c>
      <c r="AF4" s="24">
        <v>1</v>
      </c>
      <c r="AG4" s="40">
        <f t="shared" si="5"/>
        <v>0.1</v>
      </c>
      <c r="AH4" s="36">
        <f t="shared" si="6"/>
        <v>0</v>
      </c>
      <c r="AI4" s="36">
        <f t="shared" si="7"/>
        <v>980</v>
      </c>
      <c r="AJ4" s="35" t="str">
        <f t="shared" si="8"/>
        <v>新生连报幼儿1期国际学员</v>
      </c>
      <c r="AK4" s="35" t="str">
        <f t="shared" si="9"/>
        <v>新生</v>
      </c>
      <c r="AL4" s="35" t="str">
        <f t="shared" si="10"/>
        <v>2017-07-24</v>
      </c>
      <c r="AM4" s="35" t="str">
        <f t="shared" si="0"/>
        <v>新生</v>
      </c>
      <c r="AN4" s="35" t="str">
        <f t="shared" si="1"/>
        <v>新生</v>
      </c>
      <c r="AO4" s="222">
        <f t="shared" si="11"/>
        <v>0</v>
      </c>
      <c r="AP4" s="222">
        <f t="shared" si="12"/>
        <v>0</v>
      </c>
      <c r="AQ4" s="222" t="str">
        <f t="shared" si="13"/>
        <v>无</v>
      </c>
      <c r="AR4" s="35" t="str">
        <f t="shared" si="14"/>
        <v/>
      </c>
      <c r="AS4" s="35" t="str">
        <f t="shared" si="15"/>
        <v/>
      </c>
      <c r="AT4" s="35" t="str">
        <f t="shared" si="16"/>
        <v>0）-0（预减：0</v>
      </c>
      <c r="AW4" s="27">
        <f t="shared" ref="AW4:AW67" si="17">AW3</f>
        <v>42948</v>
      </c>
      <c r="BE4" t="s">
        <v>875</v>
      </c>
      <c r="BF4" t="s">
        <v>873</v>
      </c>
      <c r="BG4" t="s">
        <v>876</v>
      </c>
      <c r="BH4" t="s">
        <v>480</v>
      </c>
    </row>
    <row r="5" spans="1:60" ht="15" customHeight="1">
      <c r="A5" s="31">
        <v>42939</v>
      </c>
      <c r="B5" s="25" t="s">
        <v>6859</v>
      </c>
      <c r="C5" s="25" t="s">
        <v>11</v>
      </c>
      <c r="D5" s="25" t="s">
        <v>6860</v>
      </c>
      <c r="E5" s="25" t="s">
        <v>6861</v>
      </c>
      <c r="F5" s="25" t="s">
        <v>1554</v>
      </c>
      <c r="G5" s="25" t="s">
        <v>12</v>
      </c>
      <c r="H5" s="25" t="s">
        <v>6862</v>
      </c>
      <c r="I5" s="25" t="s">
        <v>11</v>
      </c>
      <c r="J5" s="25">
        <v>0</v>
      </c>
      <c r="K5" s="25">
        <v>0</v>
      </c>
      <c r="L5" s="198">
        <v>39800</v>
      </c>
      <c r="M5" s="198">
        <v>39800</v>
      </c>
      <c r="N5" s="25">
        <v>0</v>
      </c>
      <c r="O5" s="25">
        <v>0</v>
      </c>
      <c r="P5" s="25">
        <v>0</v>
      </c>
      <c r="Q5" s="25">
        <v>0</v>
      </c>
      <c r="R5" s="25">
        <v>0</v>
      </c>
      <c r="S5" s="25">
        <v>39800</v>
      </c>
      <c r="T5" s="25" t="s">
        <v>1623</v>
      </c>
      <c r="U5" s="25" t="s">
        <v>6258</v>
      </c>
      <c r="V5" s="25" t="s">
        <v>1586</v>
      </c>
      <c r="W5" s="25" t="s">
        <v>6849</v>
      </c>
      <c r="X5" s="25" t="s">
        <v>11</v>
      </c>
      <c r="Y5" s="25" t="s">
        <v>1587</v>
      </c>
      <c r="Z5" s="25" t="s">
        <v>457</v>
      </c>
      <c r="AA5" s="25" t="s">
        <v>6257</v>
      </c>
      <c r="AB5" s="25" t="s">
        <v>7747</v>
      </c>
      <c r="AC5" s="35" t="str">
        <f t="shared" si="2"/>
        <v>梁冠玉</v>
      </c>
      <c r="AD5" s="36">
        <f t="shared" si="3"/>
        <v>0</v>
      </c>
      <c r="AE5" s="35" t="str">
        <f t="shared" si="4"/>
        <v>无</v>
      </c>
      <c r="AF5" s="24">
        <v>1</v>
      </c>
      <c r="AG5" s="40">
        <f t="shared" si="5"/>
        <v>1</v>
      </c>
      <c r="AH5" s="36">
        <f t="shared" si="6"/>
        <v>0</v>
      </c>
      <c r="AI5" s="36">
        <f t="shared" si="7"/>
        <v>39800</v>
      </c>
      <c r="AJ5" s="35" t="str">
        <f t="shared" si="8"/>
        <v>老生补报小学5年国际学员</v>
      </c>
      <c r="AK5" s="35" t="str">
        <f t="shared" si="9"/>
        <v>老生</v>
      </c>
      <c r="AL5" s="35" t="str">
        <f t="shared" si="10"/>
        <v>2017-07-23</v>
      </c>
      <c r="AM5" s="35" t="str">
        <f t="shared" si="0"/>
        <v>老生</v>
      </c>
      <c r="AN5" s="35" t="str">
        <f t="shared" si="1"/>
        <v>老生</v>
      </c>
      <c r="AO5" s="222">
        <f t="shared" si="11"/>
        <v>0</v>
      </c>
      <c r="AP5" s="222" t="str">
        <f t="shared" si="12"/>
        <v>老生续费</v>
      </c>
      <c r="AQ5" s="222" t="str">
        <f t="shared" si="13"/>
        <v>无</v>
      </c>
      <c r="AR5" s="35" t="str">
        <f t="shared" si="14"/>
        <v>无）=39800元／会员有效期：2017-7-23</v>
      </c>
      <c r="AS5" s="35" t="str">
        <f t="shared" si="15"/>
        <v>无）=39800元／会员有效期：2017-7-23</v>
      </c>
      <c r="AT5" s="35" t="str">
        <f t="shared" si="16"/>
        <v>0）-0（预减：0</v>
      </c>
      <c r="AW5" s="27">
        <f t="shared" si="17"/>
        <v>42948</v>
      </c>
      <c r="BE5" t="s">
        <v>877</v>
      </c>
      <c r="BF5" t="s">
        <v>873</v>
      </c>
      <c r="BG5" t="s">
        <v>878</v>
      </c>
      <c r="BH5" t="s">
        <v>481</v>
      </c>
    </row>
    <row r="6" spans="1:60" ht="15" customHeight="1">
      <c r="A6" s="31">
        <v>42939</v>
      </c>
      <c r="B6" s="25" t="s">
        <v>6863</v>
      </c>
      <c r="C6" s="25" t="s">
        <v>11</v>
      </c>
      <c r="D6" s="25" t="s">
        <v>6864</v>
      </c>
      <c r="E6" s="25" t="s">
        <v>6865</v>
      </c>
      <c r="F6" s="25" t="s">
        <v>1567</v>
      </c>
      <c r="G6" s="25" t="s">
        <v>14</v>
      </c>
      <c r="H6" s="25" t="s">
        <v>1589</v>
      </c>
      <c r="I6" s="25" t="s">
        <v>11</v>
      </c>
      <c r="J6" s="25">
        <v>5500</v>
      </c>
      <c r="K6" s="25">
        <v>0</v>
      </c>
      <c r="L6" s="198">
        <v>1880</v>
      </c>
      <c r="M6" s="198">
        <v>1880</v>
      </c>
      <c r="N6" s="25">
        <v>0</v>
      </c>
      <c r="O6" s="25">
        <v>0</v>
      </c>
      <c r="P6" s="25">
        <v>0</v>
      </c>
      <c r="Q6" s="25">
        <v>0</v>
      </c>
      <c r="R6" s="25">
        <v>0</v>
      </c>
      <c r="S6" s="25">
        <v>1880</v>
      </c>
      <c r="T6" s="25" t="s">
        <v>1623</v>
      </c>
      <c r="U6" s="25" t="s">
        <v>6255</v>
      </c>
      <c r="V6" s="25" t="s">
        <v>1586</v>
      </c>
      <c r="W6" s="25" t="s">
        <v>6259</v>
      </c>
      <c r="X6" s="25" t="s">
        <v>11</v>
      </c>
      <c r="Y6" s="25" t="s">
        <v>1587</v>
      </c>
      <c r="Z6" s="25" t="s">
        <v>455</v>
      </c>
      <c r="AA6" s="25" t="s">
        <v>6261</v>
      </c>
      <c r="AB6" s="25" t="s">
        <v>6866</v>
      </c>
      <c r="AC6" s="35" t="str">
        <f t="shared" si="2"/>
        <v>赵萍</v>
      </c>
      <c r="AD6" s="36">
        <f t="shared" si="3"/>
        <v>16</v>
      </c>
      <c r="AE6" s="35" t="str">
        <f t="shared" si="4"/>
        <v>无</v>
      </c>
      <c r="AF6" s="24">
        <v>1</v>
      </c>
      <c r="AG6" s="40">
        <f t="shared" si="5"/>
        <v>0.1</v>
      </c>
      <c r="AH6" s="36">
        <f t="shared" si="6"/>
        <v>0</v>
      </c>
      <c r="AI6" s="36">
        <f t="shared" si="7"/>
        <v>1880</v>
      </c>
      <c r="AJ6" s="35" t="str">
        <f t="shared" si="8"/>
        <v>新生连报小学1期国际学员</v>
      </c>
      <c r="AK6" s="35" t="str">
        <f t="shared" si="9"/>
        <v>新生</v>
      </c>
      <c r="AL6" s="35" t="str">
        <f t="shared" si="10"/>
        <v>2017-07-23</v>
      </c>
      <c r="AM6" s="35" t="str">
        <f t="shared" si="0"/>
        <v>新生</v>
      </c>
      <c r="AN6" s="35" t="str">
        <f t="shared" si="1"/>
        <v>新生</v>
      </c>
      <c r="AO6" s="222">
        <f t="shared" si="11"/>
        <v>0</v>
      </c>
      <c r="AP6" s="222">
        <f t="shared" si="12"/>
        <v>0</v>
      </c>
      <c r="AQ6" s="222" t="str">
        <f t="shared" si="13"/>
        <v>无</v>
      </c>
      <c r="AR6" s="35" t="str">
        <f t="shared" si="14"/>
        <v/>
      </c>
      <c r="AS6" s="35" t="str">
        <f t="shared" si="15"/>
        <v/>
      </c>
      <c r="AT6" s="35" t="str">
        <f t="shared" si="16"/>
        <v>0）-0（预减：0</v>
      </c>
      <c r="AW6" s="27">
        <f t="shared" si="17"/>
        <v>42948</v>
      </c>
      <c r="BE6" t="s">
        <v>879</v>
      </c>
      <c r="BF6" t="s">
        <v>880</v>
      </c>
      <c r="BG6" t="s">
        <v>873</v>
      </c>
      <c r="BH6" t="s">
        <v>482</v>
      </c>
    </row>
    <row r="7" spans="1:60" ht="15" customHeight="1">
      <c r="A7" s="31">
        <v>42939</v>
      </c>
      <c r="B7" s="25" t="s">
        <v>6867</v>
      </c>
      <c r="C7" s="25" t="s">
        <v>11</v>
      </c>
      <c r="D7" s="25" t="s">
        <v>6868</v>
      </c>
      <c r="E7" s="25" t="s">
        <v>6869</v>
      </c>
      <c r="F7" s="25" t="s">
        <v>1554</v>
      </c>
      <c r="G7" s="25" t="s">
        <v>12</v>
      </c>
      <c r="H7" s="25" t="s">
        <v>1589</v>
      </c>
      <c r="I7" s="25" t="s">
        <v>11</v>
      </c>
      <c r="J7" s="25">
        <v>5500</v>
      </c>
      <c r="K7" s="25">
        <v>0</v>
      </c>
      <c r="L7" s="198">
        <v>1880</v>
      </c>
      <c r="M7" s="198">
        <v>1880</v>
      </c>
      <c r="N7" s="25">
        <v>0</v>
      </c>
      <c r="O7" s="25">
        <v>0</v>
      </c>
      <c r="P7" s="25">
        <v>0</v>
      </c>
      <c r="Q7" s="25">
        <v>0</v>
      </c>
      <c r="R7" s="25">
        <v>0</v>
      </c>
      <c r="S7" s="25">
        <v>1880</v>
      </c>
      <c r="T7" s="25" t="s">
        <v>1623</v>
      </c>
      <c r="U7" s="25" t="s">
        <v>6258</v>
      </c>
      <c r="V7" s="25" t="s">
        <v>1586</v>
      </c>
      <c r="W7" s="25" t="s">
        <v>6849</v>
      </c>
      <c r="X7" s="25" t="s">
        <v>11</v>
      </c>
      <c r="Y7" s="25" t="s">
        <v>1587</v>
      </c>
      <c r="Z7" s="25" t="s">
        <v>455</v>
      </c>
      <c r="AA7" s="25" t="s">
        <v>6260</v>
      </c>
      <c r="AB7" s="25" t="s">
        <v>6870</v>
      </c>
      <c r="AC7" s="35" t="str">
        <f t="shared" si="2"/>
        <v>陈江英</v>
      </c>
      <c r="AD7" s="36">
        <f t="shared" si="3"/>
        <v>16</v>
      </c>
      <c r="AE7" s="35" t="str">
        <f t="shared" si="4"/>
        <v>无</v>
      </c>
      <c r="AF7" s="24">
        <v>1</v>
      </c>
      <c r="AG7" s="40">
        <f t="shared" si="5"/>
        <v>0.1</v>
      </c>
      <c r="AH7" s="36">
        <f t="shared" si="6"/>
        <v>0</v>
      </c>
      <c r="AI7" s="36">
        <f t="shared" si="7"/>
        <v>1880</v>
      </c>
      <c r="AJ7" s="35" t="str">
        <f t="shared" si="8"/>
        <v>新生连报小学1期国际学员</v>
      </c>
      <c r="AK7" s="35" t="str">
        <f t="shared" si="9"/>
        <v>新生</v>
      </c>
      <c r="AL7" s="35" t="str">
        <f t="shared" si="10"/>
        <v>2017-07-23</v>
      </c>
      <c r="AM7" s="35" t="str">
        <f t="shared" si="0"/>
        <v>新生</v>
      </c>
      <c r="AN7" s="35" t="str">
        <f t="shared" si="1"/>
        <v>新生</v>
      </c>
      <c r="AO7" s="222">
        <f t="shared" si="11"/>
        <v>0</v>
      </c>
      <c r="AP7" s="222">
        <f t="shared" si="12"/>
        <v>0</v>
      </c>
      <c r="AQ7" s="222" t="str">
        <f t="shared" si="13"/>
        <v>无</v>
      </c>
      <c r="AR7" s="35" t="str">
        <f t="shared" si="14"/>
        <v/>
      </c>
      <c r="AS7" s="35" t="str">
        <f t="shared" si="15"/>
        <v/>
      </c>
      <c r="AT7" s="35" t="str">
        <f t="shared" si="16"/>
        <v>0）-0（预减：0</v>
      </c>
      <c r="AW7" s="27">
        <f t="shared" si="17"/>
        <v>42948</v>
      </c>
      <c r="BE7" t="s">
        <v>881</v>
      </c>
      <c r="BF7" t="s">
        <v>873</v>
      </c>
      <c r="BG7" t="s">
        <v>882</v>
      </c>
      <c r="BH7" t="s">
        <v>483</v>
      </c>
    </row>
    <row r="8" spans="1:60" ht="15" customHeight="1">
      <c r="A8" s="31">
        <v>42938</v>
      </c>
      <c r="B8" s="25" t="s">
        <v>6871</v>
      </c>
      <c r="C8" s="25" t="s">
        <v>11</v>
      </c>
      <c r="D8" s="25" t="s">
        <v>6872</v>
      </c>
      <c r="E8" s="25" t="s">
        <v>6873</v>
      </c>
      <c r="F8" s="25" t="s">
        <v>11</v>
      </c>
      <c r="G8" s="25" t="s">
        <v>10</v>
      </c>
      <c r="H8" s="25" t="s">
        <v>1589</v>
      </c>
      <c r="I8" s="25" t="s">
        <v>11</v>
      </c>
      <c r="J8" s="25">
        <v>5500</v>
      </c>
      <c r="K8" s="25">
        <v>0</v>
      </c>
      <c r="L8" s="198">
        <v>1880</v>
      </c>
      <c r="M8" s="198">
        <v>1880</v>
      </c>
      <c r="N8" s="25">
        <v>0</v>
      </c>
      <c r="O8" s="25">
        <v>0</v>
      </c>
      <c r="P8" s="25">
        <v>0</v>
      </c>
      <c r="Q8" s="25">
        <v>0</v>
      </c>
      <c r="R8" s="25">
        <v>0</v>
      </c>
      <c r="S8" s="25">
        <v>1880</v>
      </c>
      <c r="T8" s="25" t="s">
        <v>1623</v>
      </c>
      <c r="U8" s="25" t="s">
        <v>6255</v>
      </c>
      <c r="V8" s="25" t="s">
        <v>1586</v>
      </c>
      <c r="W8" s="25" t="s">
        <v>6849</v>
      </c>
      <c r="X8" s="25" t="s">
        <v>11</v>
      </c>
      <c r="Y8" s="25" t="s">
        <v>1587</v>
      </c>
      <c r="Z8" s="25" t="s">
        <v>455</v>
      </c>
      <c r="AA8" s="25" t="s">
        <v>6261</v>
      </c>
      <c r="AB8" s="25" t="s">
        <v>6874</v>
      </c>
      <c r="AC8" s="35" t="str">
        <f t="shared" si="2"/>
        <v>赵萍</v>
      </c>
      <c r="AD8" s="36">
        <f t="shared" si="3"/>
        <v>16</v>
      </c>
      <c r="AE8" s="35" t="str">
        <f t="shared" si="4"/>
        <v>无</v>
      </c>
      <c r="AF8" s="24">
        <v>1</v>
      </c>
      <c r="AG8" s="40">
        <f t="shared" si="5"/>
        <v>0.1</v>
      </c>
      <c r="AH8" s="36">
        <f t="shared" si="6"/>
        <v>0</v>
      </c>
      <c r="AI8" s="36">
        <f t="shared" si="7"/>
        <v>1880</v>
      </c>
      <c r="AJ8" s="35" t="str">
        <f t="shared" si="8"/>
        <v>新生连报小学1期国际学员</v>
      </c>
      <c r="AK8" s="35" t="str">
        <f t="shared" si="9"/>
        <v>新生</v>
      </c>
      <c r="AL8" s="35" t="str">
        <f t="shared" si="10"/>
        <v>2017-07-22</v>
      </c>
      <c r="AM8" s="35" t="str">
        <f t="shared" si="0"/>
        <v>新生</v>
      </c>
      <c r="AN8" s="35" t="str">
        <f t="shared" si="1"/>
        <v>新生</v>
      </c>
      <c r="AO8" s="222">
        <f t="shared" si="11"/>
        <v>0</v>
      </c>
      <c r="AP8" s="222">
        <f t="shared" si="12"/>
        <v>0</v>
      </c>
      <c r="AQ8" s="222" t="str">
        <f t="shared" si="13"/>
        <v>无</v>
      </c>
      <c r="AR8" s="35" t="str">
        <f t="shared" si="14"/>
        <v/>
      </c>
      <c r="AS8" s="35" t="str">
        <f t="shared" si="15"/>
        <v/>
      </c>
      <c r="AT8" s="35" t="str">
        <f t="shared" si="16"/>
        <v>0）-0（预减：0</v>
      </c>
      <c r="AW8" s="27">
        <f t="shared" si="17"/>
        <v>42948</v>
      </c>
      <c r="BE8" t="s">
        <v>883</v>
      </c>
      <c r="BF8" t="s">
        <v>883</v>
      </c>
      <c r="BG8" t="s">
        <v>873</v>
      </c>
      <c r="BH8" t="s">
        <v>484</v>
      </c>
    </row>
    <row r="9" spans="1:60" ht="15" customHeight="1">
      <c r="A9" s="31">
        <v>42938</v>
      </c>
      <c r="B9" s="25" t="s">
        <v>6875</v>
      </c>
      <c r="C9" s="25" t="s">
        <v>11</v>
      </c>
      <c r="D9" s="25" t="s">
        <v>6876</v>
      </c>
      <c r="E9" s="25" t="s">
        <v>6877</v>
      </c>
      <c r="F9" s="25" t="s">
        <v>11</v>
      </c>
      <c r="G9" s="25" t="s">
        <v>10</v>
      </c>
      <c r="H9" s="25" t="s">
        <v>1589</v>
      </c>
      <c r="I9" s="25" t="s">
        <v>11</v>
      </c>
      <c r="J9" s="25">
        <v>5500</v>
      </c>
      <c r="K9" s="25">
        <v>0</v>
      </c>
      <c r="L9" s="198">
        <v>1880</v>
      </c>
      <c r="M9" s="198">
        <v>1880</v>
      </c>
      <c r="N9" s="25">
        <v>0</v>
      </c>
      <c r="O9" s="25">
        <v>0</v>
      </c>
      <c r="P9" s="25">
        <v>0</v>
      </c>
      <c r="Q9" s="25">
        <v>0</v>
      </c>
      <c r="R9" s="25">
        <v>0</v>
      </c>
      <c r="S9" s="25">
        <v>1880</v>
      </c>
      <c r="T9" s="25" t="s">
        <v>1623</v>
      </c>
      <c r="U9" s="25" t="s">
        <v>6258</v>
      </c>
      <c r="V9" s="25" t="s">
        <v>1586</v>
      </c>
      <c r="W9" s="25" t="s">
        <v>6849</v>
      </c>
      <c r="X9" s="25" t="s">
        <v>11</v>
      </c>
      <c r="Y9" s="25" t="s">
        <v>1587</v>
      </c>
      <c r="Z9" s="25" t="s">
        <v>455</v>
      </c>
      <c r="AA9" s="25" t="s">
        <v>6261</v>
      </c>
      <c r="AB9" s="25" t="s">
        <v>6874</v>
      </c>
      <c r="AC9" s="35" t="str">
        <f t="shared" si="2"/>
        <v>赵萍</v>
      </c>
      <c r="AD9" s="36">
        <f t="shared" si="3"/>
        <v>16</v>
      </c>
      <c r="AE9" s="35" t="str">
        <f t="shared" si="4"/>
        <v>无</v>
      </c>
      <c r="AF9" s="24">
        <v>1</v>
      </c>
      <c r="AG9" s="40">
        <f t="shared" si="5"/>
        <v>0.1</v>
      </c>
      <c r="AH9" s="36">
        <f t="shared" si="6"/>
        <v>0</v>
      </c>
      <c r="AI9" s="36">
        <f t="shared" si="7"/>
        <v>1880</v>
      </c>
      <c r="AJ9" s="35" t="str">
        <f t="shared" si="8"/>
        <v>新生连报小学1期国际学员</v>
      </c>
      <c r="AK9" s="35" t="str">
        <f t="shared" si="9"/>
        <v>新生</v>
      </c>
      <c r="AL9" s="35" t="str">
        <f t="shared" si="10"/>
        <v>2017-07-22</v>
      </c>
      <c r="AM9" s="35" t="str">
        <f t="shared" si="0"/>
        <v>新生</v>
      </c>
      <c r="AN9" s="35" t="str">
        <f t="shared" si="1"/>
        <v>新生</v>
      </c>
      <c r="AO9" s="222">
        <f t="shared" si="11"/>
        <v>0</v>
      </c>
      <c r="AP9" s="222">
        <f t="shared" si="12"/>
        <v>0</v>
      </c>
      <c r="AQ9" s="222" t="str">
        <f t="shared" si="13"/>
        <v>无</v>
      </c>
      <c r="AR9" s="35" t="str">
        <f t="shared" si="14"/>
        <v/>
      </c>
      <c r="AS9" s="35" t="str">
        <f t="shared" si="15"/>
        <v/>
      </c>
      <c r="AT9" s="35" t="str">
        <f t="shared" si="16"/>
        <v>0）-0（预减：0</v>
      </c>
      <c r="AW9" s="27">
        <f t="shared" si="17"/>
        <v>42948</v>
      </c>
      <c r="BE9" t="s">
        <v>884</v>
      </c>
      <c r="BF9" t="s">
        <v>884</v>
      </c>
      <c r="BG9" t="s">
        <v>873</v>
      </c>
      <c r="BH9" t="s">
        <v>485</v>
      </c>
    </row>
    <row r="10" spans="1:60" ht="15" customHeight="1">
      <c r="A10" s="31">
        <v>42938</v>
      </c>
      <c r="B10" s="25" t="s">
        <v>6878</v>
      </c>
      <c r="C10" s="25" t="s">
        <v>11</v>
      </c>
      <c r="D10" s="25" t="s">
        <v>6879</v>
      </c>
      <c r="E10" s="25" t="s">
        <v>6880</v>
      </c>
      <c r="F10" s="25" t="s">
        <v>1547</v>
      </c>
      <c r="G10" s="25" t="s">
        <v>14</v>
      </c>
      <c r="H10" s="25" t="s">
        <v>1588</v>
      </c>
      <c r="I10" s="25" t="s">
        <v>11</v>
      </c>
      <c r="J10" s="25">
        <v>9760</v>
      </c>
      <c r="K10" s="25">
        <v>0</v>
      </c>
      <c r="L10" s="198">
        <v>12380</v>
      </c>
      <c r="M10" s="198">
        <v>12380</v>
      </c>
      <c r="N10" s="25">
        <v>0</v>
      </c>
      <c r="O10" s="25">
        <v>0</v>
      </c>
      <c r="P10" s="25">
        <v>0</v>
      </c>
      <c r="Q10" s="25">
        <v>0</v>
      </c>
      <c r="R10" s="25">
        <v>0</v>
      </c>
      <c r="S10" s="25">
        <v>12380</v>
      </c>
      <c r="T10" s="25" t="s">
        <v>1623</v>
      </c>
      <c r="U10" s="25" t="s">
        <v>6255</v>
      </c>
      <c r="V10" s="25" t="s">
        <v>1586</v>
      </c>
      <c r="W10" s="25" t="s">
        <v>6849</v>
      </c>
      <c r="X10" s="25" t="s">
        <v>11</v>
      </c>
      <c r="Y10" s="25" t="s">
        <v>1587</v>
      </c>
      <c r="Z10" s="25" t="s">
        <v>457</v>
      </c>
      <c r="AA10" s="25" t="s">
        <v>6261</v>
      </c>
      <c r="AB10" s="25" t="s">
        <v>6881</v>
      </c>
      <c r="AC10" s="35" t="str">
        <f t="shared" si="2"/>
        <v>赵萍</v>
      </c>
      <c r="AD10" s="36">
        <f t="shared" si="3"/>
        <v>48</v>
      </c>
      <c r="AE10" s="35" t="str">
        <f t="shared" si="4"/>
        <v>无</v>
      </c>
      <c r="AF10" s="24">
        <v>1</v>
      </c>
      <c r="AG10" s="40">
        <f t="shared" si="5"/>
        <v>1</v>
      </c>
      <c r="AH10" s="36">
        <f t="shared" si="6"/>
        <v>0</v>
      </c>
      <c r="AI10" s="36">
        <f t="shared" si="7"/>
        <v>12380</v>
      </c>
      <c r="AJ10" s="35" t="str">
        <f t="shared" si="8"/>
        <v>老生连报小学1年国际学员</v>
      </c>
      <c r="AK10" s="35" t="str">
        <f t="shared" si="9"/>
        <v>老生</v>
      </c>
      <c r="AL10" s="35" t="str">
        <f t="shared" si="10"/>
        <v>2017-07-22</v>
      </c>
      <c r="AM10" s="35" t="str">
        <f t="shared" si="0"/>
        <v>老生</v>
      </c>
      <c r="AN10" s="35" t="str">
        <f t="shared" si="1"/>
        <v>老生</v>
      </c>
      <c r="AO10" s="222">
        <f t="shared" si="11"/>
        <v>0</v>
      </c>
      <c r="AP10" s="222" t="str">
        <f t="shared" si="12"/>
        <v>老生续费</v>
      </c>
      <c r="AQ10" s="222" t="str">
        <f t="shared" si="13"/>
        <v>无</v>
      </c>
      <c r="AR10" s="35" t="str">
        <f t="shared" si="14"/>
        <v/>
      </c>
      <c r="AS10" s="35" t="str">
        <f t="shared" si="15"/>
        <v/>
      </c>
      <c r="AT10" s="35" t="str">
        <f t="shared" si="16"/>
        <v>0）-0（预减：0</v>
      </c>
      <c r="AW10" s="27">
        <f t="shared" si="17"/>
        <v>42948</v>
      </c>
      <c r="BE10" t="s">
        <v>885</v>
      </c>
      <c r="BF10" t="s">
        <v>873</v>
      </c>
      <c r="BG10" t="s">
        <v>882</v>
      </c>
      <c r="BH10" t="s">
        <v>486</v>
      </c>
    </row>
    <row r="11" spans="1:60" ht="15" customHeight="1">
      <c r="A11" s="31">
        <v>42938</v>
      </c>
      <c r="B11" s="25" t="s">
        <v>6882</v>
      </c>
      <c r="C11" s="25" t="s">
        <v>11</v>
      </c>
      <c r="D11" s="25" t="s">
        <v>6879</v>
      </c>
      <c r="E11" s="25" t="s">
        <v>6880</v>
      </c>
      <c r="F11" s="25" t="s">
        <v>1547</v>
      </c>
      <c r="G11" s="25" t="s">
        <v>14</v>
      </c>
      <c r="H11" s="25" t="s">
        <v>1589</v>
      </c>
      <c r="I11" s="25" t="s">
        <v>11</v>
      </c>
      <c r="J11" s="25">
        <v>5500</v>
      </c>
      <c r="K11" s="25">
        <v>0</v>
      </c>
      <c r="L11" s="198">
        <v>1880</v>
      </c>
      <c r="M11" s="198">
        <v>1880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1880</v>
      </c>
      <c r="T11" s="25" t="s">
        <v>1623</v>
      </c>
      <c r="U11" s="25" t="s">
        <v>6255</v>
      </c>
      <c r="V11" s="25" t="s">
        <v>1586</v>
      </c>
      <c r="W11" s="25" t="s">
        <v>6849</v>
      </c>
      <c r="X11" s="25" t="s">
        <v>11</v>
      </c>
      <c r="Y11" s="25" t="s">
        <v>1587</v>
      </c>
      <c r="Z11" s="25" t="s">
        <v>455</v>
      </c>
      <c r="AA11" s="25" t="s">
        <v>6261</v>
      </c>
      <c r="AB11" s="201" t="s">
        <v>7125</v>
      </c>
      <c r="AC11" s="35" t="str">
        <f t="shared" si="2"/>
        <v>赵萍</v>
      </c>
      <c r="AD11" s="36">
        <f t="shared" si="3"/>
        <v>16</v>
      </c>
      <c r="AE11" s="35" t="str">
        <f t="shared" si="4"/>
        <v>无</v>
      </c>
      <c r="AF11" s="24">
        <v>1</v>
      </c>
      <c r="AG11" s="40">
        <f t="shared" si="5"/>
        <v>0</v>
      </c>
      <c r="AH11" s="36">
        <f t="shared" si="6"/>
        <v>0</v>
      </c>
      <c r="AI11" s="36">
        <f t="shared" si="7"/>
        <v>1880</v>
      </c>
      <c r="AJ11" s="35" t="str">
        <f t="shared" si="8"/>
        <v>新生连报小学1期国际学员</v>
      </c>
      <c r="AK11" s="35" t="str">
        <f t="shared" si="9"/>
        <v>新生</v>
      </c>
      <c r="AL11" s="35" t="str">
        <f t="shared" si="10"/>
        <v>2017-07-22</v>
      </c>
      <c r="AM11" s="35" t="str">
        <f t="shared" si="0"/>
        <v>新生</v>
      </c>
      <c r="AN11" s="35" t="str">
        <f t="shared" si="1"/>
        <v>新生</v>
      </c>
      <c r="AO11" s="222">
        <f t="shared" si="11"/>
        <v>0</v>
      </c>
      <c r="AP11" s="222">
        <f t="shared" si="12"/>
        <v>0</v>
      </c>
      <c r="AQ11" s="222" t="str">
        <f t="shared" si="13"/>
        <v>无</v>
      </c>
      <c r="AR11" s="35" t="str">
        <f t="shared" si="14"/>
        <v/>
      </c>
      <c r="AS11" s="35" t="str">
        <f t="shared" si="15"/>
        <v/>
      </c>
      <c r="AT11" s="35" t="str">
        <f t="shared" si="16"/>
        <v>0）-0（预减：0</v>
      </c>
      <c r="AW11" s="27">
        <f t="shared" si="17"/>
        <v>42948</v>
      </c>
      <c r="BE11" t="s">
        <v>886</v>
      </c>
      <c r="BF11" t="s">
        <v>887</v>
      </c>
      <c r="BG11" t="s">
        <v>882</v>
      </c>
      <c r="BH11" t="s">
        <v>487</v>
      </c>
    </row>
    <row r="12" spans="1:60" ht="15" customHeight="1">
      <c r="A12" s="31">
        <v>42935</v>
      </c>
      <c r="B12" s="25" t="s">
        <v>6883</v>
      </c>
      <c r="C12" s="25" t="s">
        <v>11</v>
      </c>
      <c r="D12" s="25" t="s">
        <v>6884</v>
      </c>
      <c r="E12" s="25" t="s">
        <v>6885</v>
      </c>
      <c r="F12" s="25" t="s">
        <v>11</v>
      </c>
      <c r="G12" s="25" t="s">
        <v>10</v>
      </c>
      <c r="H12" s="25" t="s">
        <v>1589</v>
      </c>
      <c r="I12" s="25" t="s">
        <v>11</v>
      </c>
      <c r="J12" s="25">
        <v>5500</v>
      </c>
      <c r="K12" s="25">
        <v>0</v>
      </c>
      <c r="L12" s="198">
        <v>1880</v>
      </c>
      <c r="M12" s="198">
        <v>1880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1880</v>
      </c>
      <c r="T12" s="25" t="s">
        <v>1623</v>
      </c>
      <c r="U12" s="25" t="s">
        <v>6258</v>
      </c>
      <c r="V12" s="25" t="s">
        <v>1586</v>
      </c>
      <c r="W12" s="25" t="s">
        <v>6259</v>
      </c>
      <c r="X12" s="25" t="s">
        <v>11</v>
      </c>
      <c r="Y12" s="25" t="s">
        <v>1587</v>
      </c>
      <c r="Z12" s="25" t="s">
        <v>455</v>
      </c>
      <c r="AA12" s="25" t="s">
        <v>6261</v>
      </c>
      <c r="AB12" s="25" t="s">
        <v>6886</v>
      </c>
      <c r="AC12" s="35" t="str">
        <f t="shared" si="2"/>
        <v>赵萍</v>
      </c>
      <c r="AD12" s="36">
        <f t="shared" si="3"/>
        <v>16</v>
      </c>
      <c r="AE12" s="35" t="str">
        <f t="shared" si="4"/>
        <v>无</v>
      </c>
      <c r="AF12" s="24">
        <v>1</v>
      </c>
      <c r="AG12" s="40">
        <f t="shared" si="5"/>
        <v>0.1</v>
      </c>
      <c r="AH12" s="36">
        <f t="shared" si="6"/>
        <v>0</v>
      </c>
      <c r="AI12" s="36">
        <f t="shared" si="7"/>
        <v>1880</v>
      </c>
      <c r="AJ12" s="35" t="str">
        <f t="shared" si="8"/>
        <v>新生连报小学1期国际学员</v>
      </c>
      <c r="AK12" s="35" t="str">
        <f t="shared" si="9"/>
        <v>新生</v>
      </c>
      <c r="AL12" s="35" t="str">
        <f t="shared" si="10"/>
        <v>2017-07-19</v>
      </c>
      <c r="AM12" s="35" t="str">
        <f t="shared" si="0"/>
        <v>新生</v>
      </c>
      <c r="AN12" s="35" t="str">
        <f t="shared" si="1"/>
        <v>新生</v>
      </c>
      <c r="AO12" s="222">
        <f t="shared" si="11"/>
        <v>0</v>
      </c>
      <c r="AP12" s="222">
        <f t="shared" si="12"/>
        <v>0</v>
      </c>
      <c r="AQ12" s="222" t="str">
        <f t="shared" si="13"/>
        <v>无</v>
      </c>
      <c r="AR12" s="35" t="str">
        <f t="shared" si="14"/>
        <v/>
      </c>
      <c r="AS12" s="35" t="str">
        <f t="shared" si="15"/>
        <v/>
      </c>
      <c r="AT12" s="35" t="str">
        <f t="shared" si="16"/>
        <v>0）-0（预减：0</v>
      </c>
      <c r="AW12" s="27">
        <f t="shared" si="17"/>
        <v>42948</v>
      </c>
      <c r="BE12" t="s">
        <v>888</v>
      </c>
      <c r="BF12" t="s">
        <v>887</v>
      </c>
      <c r="BG12" t="s">
        <v>882</v>
      </c>
      <c r="BH12" t="s">
        <v>488</v>
      </c>
    </row>
    <row r="13" spans="1:60" ht="15" customHeight="1">
      <c r="A13" s="31">
        <v>42934</v>
      </c>
      <c r="B13" s="25" t="s">
        <v>6887</v>
      </c>
      <c r="C13" s="25" t="s">
        <v>11</v>
      </c>
      <c r="D13" s="25" t="s">
        <v>6888</v>
      </c>
      <c r="E13" s="25" t="s">
        <v>6889</v>
      </c>
      <c r="F13" s="25" t="s">
        <v>11</v>
      </c>
      <c r="G13" s="25" t="s">
        <v>10</v>
      </c>
      <c r="H13" s="25" t="s">
        <v>1589</v>
      </c>
      <c r="I13" s="25" t="s">
        <v>11</v>
      </c>
      <c r="J13" s="25">
        <v>5500</v>
      </c>
      <c r="K13" s="25">
        <v>0</v>
      </c>
      <c r="L13" s="198">
        <v>1880</v>
      </c>
      <c r="M13" s="198">
        <v>1880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1880</v>
      </c>
      <c r="T13" s="25" t="s">
        <v>1623</v>
      </c>
      <c r="U13" s="25" t="s">
        <v>6255</v>
      </c>
      <c r="V13" s="25" t="s">
        <v>1586</v>
      </c>
      <c r="W13" s="25" t="s">
        <v>6259</v>
      </c>
      <c r="X13" s="25" t="s">
        <v>11</v>
      </c>
      <c r="Y13" s="25" t="s">
        <v>1587</v>
      </c>
      <c r="Z13" s="25" t="s">
        <v>455</v>
      </c>
      <c r="AA13" s="25" t="s">
        <v>6261</v>
      </c>
      <c r="AB13" s="25" t="s">
        <v>6890</v>
      </c>
      <c r="AC13" s="35" t="str">
        <f t="shared" si="2"/>
        <v>赵萍</v>
      </c>
      <c r="AD13" s="36">
        <f t="shared" si="3"/>
        <v>16</v>
      </c>
      <c r="AE13" s="35" t="str">
        <f t="shared" si="4"/>
        <v>无</v>
      </c>
      <c r="AF13" s="24">
        <v>1</v>
      </c>
      <c r="AG13" s="40">
        <f t="shared" si="5"/>
        <v>0.1</v>
      </c>
      <c r="AH13" s="36">
        <f t="shared" si="6"/>
        <v>0</v>
      </c>
      <c r="AI13" s="36">
        <f t="shared" si="7"/>
        <v>1880</v>
      </c>
      <c r="AJ13" s="35" t="str">
        <f t="shared" si="8"/>
        <v>新生连报小学1期国际学员</v>
      </c>
      <c r="AK13" s="35" t="str">
        <f t="shared" si="9"/>
        <v>新生</v>
      </c>
      <c r="AL13" s="35" t="str">
        <f t="shared" si="10"/>
        <v>2017-07-18</v>
      </c>
      <c r="AM13" s="35" t="str">
        <f t="shared" si="0"/>
        <v>新生</v>
      </c>
      <c r="AN13" s="35" t="str">
        <f t="shared" si="1"/>
        <v>新生</v>
      </c>
      <c r="AO13" s="222">
        <f t="shared" si="11"/>
        <v>0</v>
      </c>
      <c r="AP13" s="222">
        <f t="shared" si="12"/>
        <v>0</v>
      </c>
      <c r="AQ13" s="222" t="str">
        <f t="shared" si="13"/>
        <v>无</v>
      </c>
      <c r="AR13" s="35" t="str">
        <f t="shared" si="14"/>
        <v/>
      </c>
      <c r="AS13" s="35" t="str">
        <f t="shared" si="15"/>
        <v/>
      </c>
      <c r="AT13" s="35" t="str">
        <f t="shared" si="16"/>
        <v>0）-0（预减：0</v>
      </c>
      <c r="AW13" s="27">
        <f t="shared" si="17"/>
        <v>42948</v>
      </c>
      <c r="BH13" t="s">
        <v>489</v>
      </c>
    </row>
    <row r="14" spans="1:60" ht="15" customHeight="1">
      <c r="A14" s="31">
        <v>42932</v>
      </c>
      <c r="B14" s="25" t="s">
        <v>6891</v>
      </c>
      <c r="C14" s="25" t="s">
        <v>11</v>
      </c>
      <c r="D14" s="25" t="s">
        <v>5125</v>
      </c>
      <c r="E14" s="25" t="s">
        <v>5126</v>
      </c>
      <c r="F14" s="25" t="s">
        <v>11</v>
      </c>
      <c r="G14" s="25" t="s">
        <v>13</v>
      </c>
      <c r="H14" s="25" t="s">
        <v>1589</v>
      </c>
      <c r="I14" s="25" t="s">
        <v>11</v>
      </c>
      <c r="J14" s="25">
        <v>5500</v>
      </c>
      <c r="K14" s="25">
        <v>0</v>
      </c>
      <c r="L14" s="198">
        <v>1880</v>
      </c>
      <c r="M14" s="198">
        <v>1880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1880</v>
      </c>
      <c r="T14" s="25" t="s">
        <v>1623</v>
      </c>
      <c r="U14" s="25" t="s">
        <v>6255</v>
      </c>
      <c r="V14" s="25" t="s">
        <v>1586</v>
      </c>
      <c r="W14" s="25" t="s">
        <v>6849</v>
      </c>
      <c r="X14" s="25" t="s">
        <v>11</v>
      </c>
      <c r="Y14" s="25" t="s">
        <v>1587</v>
      </c>
      <c r="Z14" s="25" t="s">
        <v>457</v>
      </c>
      <c r="AA14" s="25" t="s">
        <v>6266</v>
      </c>
      <c r="AB14" s="25" t="s">
        <v>7124</v>
      </c>
      <c r="AC14" s="35" t="str">
        <f t="shared" si="2"/>
        <v>陈明君</v>
      </c>
      <c r="AD14" s="36">
        <f t="shared" si="3"/>
        <v>16</v>
      </c>
      <c r="AE14" s="35" t="str">
        <f t="shared" si="4"/>
        <v>无</v>
      </c>
      <c r="AF14" s="24"/>
      <c r="AG14" s="40">
        <f t="shared" si="5"/>
        <v>0</v>
      </c>
      <c r="AH14" s="36">
        <f t="shared" si="6"/>
        <v>0</v>
      </c>
      <c r="AI14" s="36">
        <f t="shared" si="7"/>
        <v>1880</v>
      </c>
      <c r="AJ14" s="35" t="str">
        <f t="shared" si="8"/>
        <v>老生补报小学1期国际学员</v>
      </c>
      <c r="AK14" s="35" t="str">
        <f t="shared" si="9"/>
        <v>老生</v>
      </c>
      <c r="AL14" s="35" t="str">
        <f t="shared" si="10"/>
        <v>2016-07-01</v>
      </c>
      <c r="AM14" s="35" t="str">
        <f t="shared" si="0"/>
        <v>老生</v>
      </c>
      <c r="AN14" s="35" t="str">
        <f t="shared" si="1"/>
        <v>老生</v>
      </c>
      <c r="AO14" s="222">
        <f t="shared" si="11"/>
        <v>0</v>
      </c>
      <c r="AP14" s="222" t="str">
        <f t="shared" si="12"/>
        <v>老生续费</v>
      </c>
      <c r="AQ14" s="222" t="str">
        <f t="shared" si="13"/>
        <v>无</v>
      </c>
      <c r="AR14" s="35" t="str">
        <f t="shared" si="14"/>
        <v/>
      </c>
      <c r="AS14" s="35" t="str">
        <f t="shared" si="15"/>
        <v/>
      </c>
      <c r="AT14" s="35" t="str">
        <f t="shared" si="16"/>
        <v>0）-0（预减：0</v>
      </c>
      <c r="AW14" s="27">
        <f t="shared" si="17"/>
        <v>42948</v>
      </c>
      <c r="BH14" t="s">
        <v>490</v>
      </c>
    </row>
    <row r="15" spans="1:60" ht="15" customHeight="1">
      <c r="A15" s="31">
        <v>42932</v>
      </c>
      <c r="B15" s="25" t="s">
        <v>6892</v>
      </c>
      <c r="C15" s="25" t="s">
        <v>11</v>
      </c>
      <c r="D15" s="25" t="s">
        <v>6893</v>
      </c>
      <c r="E15" s="201" t="s">
        <v>6894</v>
      </c>
      <c r="F15" s="25" t="s">
        <v>1554</v>
      </c>
      <c r="G15" s="25" t="s">
        <v>11</v>
      </c>
      <c r="H15" s="25" t="s">
        <v>1589</v>
      </c>
      <c r="I15" s="25" t="s">
        <v>11</v>
      </c>
      <c r="J15" s="25">
        <v>5500</v>
      </c>
      <c r="K15" s="25">
        <v>0</v>
      </c>
      <c r="L15" s="198">
        <v>1880</v>
      </c>
      <c r="M15" s="198">
        <v>1880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1880</v>
      </c>
      <c r="T15" s="25" t="s">
        <v>1623</v>
      </c>
      <c r="U15" s="25" t="s">
        <v>6255</v>
      </c>
      <c r="V15" s="25" t="s">
        <v>1586</v>
      </c>
      <c r="W15" s="25" t="s">
        <v>6849</v>
      </c>
      <c r="X15" s="25" t="s">
        <v>11</v>
      </c>
      <c r="Y15" s="25" t="s">
        <v>1587</v>
      </c>
      <c r="Z15" s="201" t="s">
        <v>455</v>
      </c>
      <c r="AA15" s="25" t="s">
        <v>6261</v>
      </c>
      <c r="AB15" s="25" t="s">
        <v>6895</v>
      </c>
      <c r="AC15" s="35" t="str">
        <f t="shared" si="2"/>
        <v>赵萍</v>
      </c>
      <c r="AD15" s="36">
        <f t="shared" si="3"/>
        <v>16</v>
      </c>
      <c r="AE15" s="35" t="str">
        <f t="shared" si="4"/>
        <v>无</v>
      </c>
      <c r="AF15" s="24">
        <v>1</v>
      </c>
      <c r="AG15" s="40">
        <f t="shared" si="5"/>
        <v>0.1</v>
      </c>
      <c r="AH15" s="36">
        <f t="shared" si="6"/>
        <v>0</v>
      </c>
      <c r="AI15" s="36">
        <f t="shared" si="7"/>
        <v>1880</v>
      </c>
      <c r="AJ15" s="35" t="str">
        <f t="shared" si="8"/>
        <v>新生连报小学1期国际学员</v>
      </c>
      <c r="AK15" s="35" t="str">
        <f t="shared" si="9"/>
        <v>新生</v>
      </c>
      <c r="AL15" s="35" t="str">
        <f t="shared" si="10"/>
        <v>2017-07-16</v>
      </c>
      <c r="AM15" s="35" t="str">
        <f t="shared" si="0"/>
        <v>新生</v>
      </c>
      <c r="AN15" s="35" t="str">
        <f t="shared" si="1"/>
        <v>新生</v>
      </c>
      <c r="AO15" s="222">
        <f t="shared" si="11"/>
        <v>0</v>
      </c>
      <c r="AP15" s="222">
        <f t="shared" si="12"/>
        <v>0</v>
      </c>
      <c r="AQ15" s="222" t="str">
        <f t="shared" si="13"/>
        <v>无</v>
      </c>
      <c r="AR15" s="35" t="str">
        <f t="shared" si="14"/>
        <v/>
      </c>
      <c r="AS15" s="35" t="str">
        <f t="shared" si="15"/>
        <v/>
      </c>
      <c r="AT15" s="35" t="str">
        <f t="shared" si="16"/>
        <v>0）-0（预减：0</v>
      </c>
      <c r="AW15" s="27">
        <f t="shared" si="17"/>
        <v>42948</v>
      </c>
      <c r="BH15" t="s">
        <v>491</v>
      </c>
    </row>
    <row r="16" spans="1:60" ht="15" customHeight="1">
      <c r="A16" s="31">
        <v>42928</v>
      </c>
      <c r="B16" s="25" t="s">
        <v>6896</v>
      </c>
      <c r="C16" s="25" t="s">
        <v>11</v>
      </c>
      <c r="D16" s="25" t="s">
        <v>6897</v>
      </c>
      <c r="E16" s="25" t="s">
        <v>6898</v>
      </c>
      <c r="F16" s="25" t="s">
        <v>1547</v>
      </c>
      <c r="G16" s="25" t="s">
        <v>10</v>
      </c>
      <c r="H16" s="25" t="s">
        <v>6899</v>
      </c>
      <c r="I16" s="25" t="s">
        <v>11</v>
      </c>
      <c r="J16" s="25">
        <v>22140</v>
      </c>
      <c r="K16" s="25">
        <v>0</v>
      </c>
      <c r="L16" s="198">
        <v>58800</v>
      </c>
      <c r="M16" s="198">
        <v>58800</v>
      </c>
      <c r="N16" s="25">
        <v>0</v>
      </c>
      <c r="O16" s="25">
        <v>0</v>
      </c>
      <c r="P16" s="25">
        <v>0</v>
      </c>
      <c r="Q16" s="25">
        <v>0</v>
      </c>
      <c r="R16" s="25">
        <v>0</v>
      </c>
      <c r="S16" s="25">
        <v>58800</v>
      </c>
      <c r="T16" s="25" t="s">
        <v>1623</v>
      </c>
      <c r="U16" s="25" t="s">
        <v>6258</v>
      </c>
      <c r="V16" s="25" t="s">
        <v>1586</v>
      </c>
      <c r="W16" s="25" t="s">
        <v>6849</v>
      </c>
      <c r="X16" s="25" t="s">
        <v>11</v>
      </c>
      <c r="Y16" s="25" t="s">
        <v>1587</v>
      </c>
      <c r="Z16" s="25" t="s">
        <v>455</v>
      </c>
      <c r="AA16" s="25" t="s">
        <v>6257</v>
      </c>
      <c r="AB16" s="25" t="s">
        <v>7123</v>
      </c>
      <c r="AC16" s="35" t="str">
        <f t="shared" si="2"/>
        <v>梁冠玉</v>
      </c>
      <c r="AD16" s="36">
        <f t="shared" si="3"/>
        <v>0</v>
      </c>
      <c r="AE16" s="35" t="str">
        <f t="shared" si="4"/>
        <v>无</v>
      </c>
      <c r="AF16" s="24">
        <v>1</v>
      </c>
      <c r="AG16" s="40">
        <f t="shared" si="5"/>
        <v>1</v>
      </c>
      <c r="AH16" s="36">
        <f t="shared" si="6"/>
        <v>0</v>
      </c>
      <c r="AI16" s="36">
        <f t="shared" si="7"/>
        <v>58800</v>
      </c>
      <c r="AJ16" s="35" t="str">
        <f t="shared" si="8"/>
        <v>新生连报小学5年游学会员</v>
      </c>
      <c r="AK16" s="35" t="str">
        <f t="shared" si="9"/>
        <v>新生</v>
      </c>
      <c r="AL16" s="35" t="str">
        <f t="shared" si="10"/>
        <v>2017-07-12</v>
      </c>
      <c r="AM16" s="35" t="str">
        <f t="shared" si="0"/>
        <v>新生</v>
      </c>
      <c r="AN16" s="35" t="str">
        <f t="shared" si="1"/>
        <v>新生</v>
      </c>
      <c r="AO16" s="222">
        <f t="shared" si="11"/>
        <v>0</v>
      </c>
      <c r="AP16" s="222">
        <f t="shared" si="12"/>
        <v>0</v>
      </c>
      <c r="AQ16" s="222" t="str">
        <f t="shared" si="13"/>
        <v>无</v>
      </c>
      <c r="AR16" s="35" t="str">
        <f t="shared" si="14"/>
        <v>无）=58800／会员有效期：2017-07-12</v>
      </c>
      <c r="AS16" s="35" t="str">
        <f t="shared" si="15"/>
        <v>无）=58800／会员有效期：2017-07-12</v>
      </c>
      <c r="AT16" s="35" t="str">
        <f t="shared" si="16"/>
        <v>0）-0（预减：0</v>
      </c>
      <c r="AW16" s="27">
        <f t="shared" si="17"/>
        <v>42948</v>
      </c>
      <c r="BH16" t="s">
        <v>492</v>
      </c>
    </row>
    <row r="17" spans="1:60" ht="15" customHeight="1">
      <c r="A17" s="31">
        <v>42925</v>
      </c>
      <c r="B17" s="25" t="s">
        <v>6900</v>
      </c>
      <c r="C17" s="25" t="s">
        <v>11</v>
      </c>
      <c r="D17" s="25" t="s">
        <v>3626</v>
      </c>
      <c r="E17" s="25" t="s">
        <v>3627</v>
      </c>
      <c r="F17" s="25" t="s">
        <v>1547</v>
      </c>
      <c r="G17" s="25" t="s">
        <v>10</v>
      </c>
      <c r="H17" s="25" t="s">
        <v>6901</v>
      </c>
      <c r="I17" s="25" t="s">
        <v>11</v>
      </c>
      <c r="J17" s="25">
        <v>6380</v>
      </c>
      <c r="K17" s="25">
        <v>0</v>
      </c>
      <c r="L17" s="198">
        <v>91220</v>
      </c>
      <c r="M17" s="198">
        <v>91220</v>
      </c>
      <c r="N17" s="25">
        <v>0</v>
      </c>
      <c r="O17" s="25">
        <v>0</v>
      </c>
      <c r="P17" s="25">
        <v>0</v>
      </c>
      <c r="Q17" s="25">
        <v>0</v>
      </c>
      <c r="R17" s="25">
        <v>0</v>
      </c>
      <c r="S17" s="25">
        <v>91220</v>
      </c>
      <c r="T17" s="25" t="s">
        <v>1623</v>
      </c>
      <c r="U17" s="25" t="s">
        <v>6255</v>
      </c>
      <c r="V17" s="25" t="s">
        <v>1586</v>
      </c>
      <c r="W17" s="25" t="s">
        <v>6849</v>
      </c>
      <c r="X17" s="25" t="s">
        <v>11</v>
      </c>
      <c r="Y17" s="25" t="s">
        <v>1587</v>
      </c>
      <c r="Z17" s="25" t="s">
        <v>457</v>
      </c>
      <c r="AA17" s="25" t="s">
        <v>6257</v>
      </c>
      <c r="AB17" s="25" t="s">
        <v>7122</v>
      </c>
      <c r="AC17" s="35" t="str">
        <f t="shared" si="2"/>
        <v>梁冠玉</v>
      </c>
      <c r="AD17" s="36">
        <f t="shared" si="3"/>
        <v>1</v>
      </c>
      <c r="AE17" s="35" t="str">
        <f t="shared" si="4"/>
        <v>无</v>
      </c>
      <c r="AF17" s="24"/>
      <c r="AG17" s="40">
        <f t="shared" si="5"/>
        <v>0</v>
      </c>
      <c r="AH17" s="36">
        <f t="shared" si="6"/>
        <v>0</v>
      </c>
      <c r="AI17" s="36">
        <f t="shared" si="7"/>
        <v>91220</v>
      </c>
      <c r="AJ17" s="35" t="str">
        <f t="shared" si="8"/>
        <v>老生补报小学10年游学会员</v>
      </c>
      <c r="AK17" s="35" t="str">
        <f t="shared" si="9"/>
        <v>老生</v>
      </c>
      <c r="AL17" s="35" t="str">
        <f t="shared" si="10"/>
        <v>2017-06-30</v>
      </c>
      <c r="AM17" s="35" t="str">
        <f t="shared" si="0"/>
        <v>老生</v>
      </c>
      <c r="AN17" s="35" t="str">
        <f t="shared" si="1"/>
        <v>老生</v>
      </c>
      <c r="AO17" s="222">
        <f t="shared" si="11"/>
        <v>0</v>
      </c>
      <c r="AP17" s="222" t="str">
        <f t="shared" si="12"/>
        <v>老生续费</v>
      </c>
      <c r="AQ17" s="222" t="str">
        <f t="shared" si="13"/>
        <v>无</v>
      </c>
      <c r="AR17" s="35" t="str">
        <f t="shared" si="14"/>
        <v>无）=91220／会员有效期：2017-07-09</v>
      </c>
      <c r="AS17" s="35" t="str">
        <f t="shared" si="15"/>
        <v>无）=91220／会员有效期：2017-07-09</v>
      </c>
      <c r="AT17" s="35" t="str">
        <f t="shared" si="16"/>
        <v>0）-0（预减：0</v>
      </c>
      <c r="AW17" s="27">
        <f t="shared" si="17"/>
        <v>42948</v>
      </c>
      <c r="BH17" t="s">
        <v>11</v>
      </c>
    </row>
    <row r="18" spans="1:60" ht="15" customHeight="1">
      <c r="A18" s="31">
        <v>42925</v>
      </c>
      <c r="B18" s="25" t="s">
        <v>6902</v>
      </c>
      <c r="C18" s="25" t="s">
        <v>11</v>
      </c>
      <c r="D18" s="25" t="s">
        <v>6903</v>
      </c>
      <c r="E18" s="25" t="s">
        <v>6904</v>
      </c>
      <c r="F18" s="25" t="s">
        <v>1561</v>
      </c>
      <c r="G18" s="25" t="s">
        <v>11</v>
      </c>
      <c r="H18" s="25" t="s">
        <v>1590</v>
      </c>
      <c r="I18" s="25" t="s">
        <v>11</v>
      </c>
      <c r="J18" s="25">
        <v>2738.1</v>
      </c>
      <c r="K18" s="25">
        <v>0</v>
      </c>
      <c r="L18" s="198">
        <v>980</v>
      </c>
      <c r="M18" s="198">
        <v>980</v>
      </c>
      <c r="N18" s="25">
        <v>0</v>
      </c>
      <c r="O18" s="25">
        <v>0</v>
      </c>
      <c r="P18" s="25">
        <v>0</v>
      </c>
      <c r="Q18" s="25">
        <v>0</v>
      </c>
      <c r="R18" s="25">
        <v>0</v>
      </c>
      <c r="S18" s="25">
        <v>980</v>
      </c>
      <c r="T18" s="25" t="s">
        <v>1623</v>
      </c>
      <c r="U18" s="25" t="s">
        <v>6255</v>
      </c>
      <c r="V18" s="25" t="s">
        <v>1586</v>
      </c>
      <c r="W18" s="25" t="s">
        <v>6259</v>
      </c>
      <c r="X18" s="25" t="s">
        <v>11</v>
      </c>
      <c r="Y18" s="25" t="s">
        <v>1587</v>
      </c>
      <c r="Z18" s="25" t="s">
        <v>455</v>
      </c>
      <c r="AA18" s="25" t="s">
        <v>7126</v>
      </c>
      <c r="AB18" s="25" t="s">
        <v>6905</v>
      </c>
      <c r="AC18" s="35" t="str">
        <f t="shared" si="2"/>
        <v>赵萍</v>
      </c>
      <c r="AD18" s="36">
        <f t="shared" si="3"/>
        <v>16</v>
      </c>
      <c r="AE18" s="35" t="str">
        <f t="shared" si="4"/>
        <v>无</v>
      </c>
      <c r="AF18" s="24">
        <v>1</v>
      </c>
      <c r="AG18" s="40">
        <f t="shared" si="5"/>
        <v>0.1</v>
      </c>
      <c r="AH18" s="36">
        <f t="shared" si="6"/>
        <v>0</v>
      </c>
      <c r="AI18" s="36">
        <f t="shared" si="7"/>
        <v>980</v>
      </c>
      <c r="AJ18" s="35" t="str">
        <f t="shared" si="8"/>
        <v>新生连报幼儿1期国际学员</v>
      </c>
      <c r="AK18" s="35" t="str">
        <f t="shared" si="9"/>
        <v>新生</v>
      </c>
      <c r="AL18" s="35" t="str">
        <f t="shared" si="10"/>
        <v>2017-07-09</v>
      </c>
      <c r="AM18" s="35" t="str">
        <f t="shared" si="0"/>
        <v>新生</v>
      </c>
      <c r="AN18" s="35" t="str">
        <f t="shared" si="1"/>
        <v>新生</v>
      </c>
      <c r="AO18" s="222">
        <f t="shared" si="11"/>
        <v>0</v>
      </c>
      <c r="AP18" s="222">
        <f t="shared" si="12"/>
        <v>0</v>
      </c>
      <c r="AQ18" s="222" t="str">
        <f t="shared" si="13"/>
        <v>无</v>
      </c>
      <c r="AR18" s="35" t="str">
        <f t="shared" si="14"/>
        <v/>
      </c>
      <c r="AS18" s="35" t="str">
        <f t="shared" si="15"/>
        <v/>
      </c>
      <c r="AT18" s="35" t="str">
        <f t="shared" si="16"/>
        <v>0）-0（预减：0</v>
      </c>
      <c r="AW18" s="27">
        <f t="shared" si="17"/>
        <v>42948</v>
      </c>
      <c r="BH18" t="s">
        <v>11</v>
      </c>
    </row>
    <row r="19" spans="1:60" ht="15" customHeight="1">
      <c r="A19" s="31">
        <v>42925</v>
      </c>
      <c r="B19" s="25" t="s">
        <v>6906</v>
      </c>
      <c r="C19" s="25" t="s">
        <v>11</v>
      </c>
      <c r="D19" s="25" t="s">
        <v>6907</v>
      </c>
      <c r="E19" s="25" t="s">
        <v>6908</v>
      </c>
      <c r="F19" s="25" t="s">
        <v>1561</v>
      </c>
      <c r="G19" s="25" t="s">
        <v>1563</v>
      </c>
      <c r="H19" s="25" t="s">
        <v>1590</v>
      </c>
      <c r="I19" s="25" t="s">
        <v>11</v>
      </c>
      <c r="J19" s="25">
        <v>2738.1</v>
      </c>
      <c r="K19" s="25">
        <v>0</v>
      </c>
      <c r="L19" s="198">
        <v>980</v>
      </c>
      <c r="M19" s="198">
        <v>980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980</v>
      </c>
      <c r="T19" s="25" t="s">
        <v>1623</v>
      </c>
      <c r="U19" s="25" t="s">
        <v>6255</v>
      </c>
      <c r="V19" s="25" t="s">
        <v>1586</v>
      </c>
      <c r="W19" s="25" t="s">
        <v>6259</v>
      </c>
      <c r="X19" s="25" t="s">
        <v>11</v>
      </c>
      <c r="Y19" s="25" t="s">
        <v>1587</v>
      </c>
      <c r="Z19" s="25" t="s">
        <v>455</v>
      </c>
      <c r="AA19" s="25" t="s">
        <v>7126</v>
      </c>
      <c r="AB19" s="25" t="s">
        <v>6905</v>
      </c>
      <c r="AC19" s="35" t="str">
        <f t="shared" si="2"/>
        <v>赵萍</v>
      </c>
      <c r="AD19" s="36">
        <f t="shared" si="3"/>
        <v>16</v>
      </c>
      <c r="AE19" s="35" t="str">
        <f t="shared" si="4"/>
        <v>无</v>
      </c>
      <c r="AF19" s="24">
        <v>1</v>
      </c>
      <c r="AG19" s="40">
        <f t="shared" si="5"/>
        <v>0.1</v>
      </c>
      <c r="AH19" s="36">
        <f t="shared" si="6"/>
        <v>0</v>
      </c>
      <c r="AI19" s="36">
        <f t="shared" si="7"/>
        <v>980</v>
      </c>
      <c r="AJ19" s="35" t="str">
        <f t="shared" si="8"/>
        <v>新生连报幼儿1期国际学员</v>
      </c>
      <c r="AK19" s="35" t="str">
        <f t="shared" si="9"/>
        <v>新生</v>
      </c>
      <c r="AL19" s="35" t="str">
        <f t="shared" si="10"/>
        <v>2017-07-09</v>
      </c>
      <c r="AM19" s="35" t="str">
        <f t="shared" si="0"/>
        <v>新生</v>
      </c>
      <c r="AN19" s="35" t="str">
        <f t="shared" si="1"/>
        <v>新生</v>
      </c>
      <c r="AO19" s="222">
        <f t="shared" si="11"/>
        <v>0</v>
      </c>
      <c r="AP19" s="222">
        <f t="shared" si="12"/>
        <v>0</v>
      </c>
      <c r="AQ19" s="222" t="str">
        <f t="shared" si="13"/>
        <v>无</v>
      </c>
      <c r="AR19" s="35" t="str">
        <f t="shared" si="14"/>
        <v/>
      </c>
      <c r="AS19" s="35" t="str">
        <f t="shared" si="15"/>
        <v/>
      </c>
      <c r="AT19" s="35" t="str">
        <f t="shared" si="16"/>
        <v>0）-0（预减：0</v>
      </c>
      <c r="AW19" s="27">
        <f t="shared" si="17"/>
        <v>42948</v>
      </c>
      <c r="BH19" t="s">
        <v>493</v>
      </c>
    </row>
    <row r="20" spans="1:60" ht="15" customHeight="1">
      <c r="A20" s="31">
        <v>42925</v>
      </c>
      <c r="B20" s="25" t="s">
        <v>6909</v>
      </c>
      <c r="C20" s="25" t="s">
        <v>11</v>
      </c>
      <c r="D20" s="25" t="s">
        <v>6910</v>
      </c>
      <c r="E20" s="25" t="s">
        <v>6911</v>
      </c>
      <c r="F20" s="25" t="s">
        <v>1547</v>
      </c>
      <c r="G20" s="25" t="s">
        <v>1544</v>
      </c>
      <c r="H20" s="25" t="s">
        <v>1590</v>
      </c>
      <c r="I20" s="25" t="s">
        <v>11</v>
      </c>
      <c r="J20" s="25">
        <v>2738.1</v>
      </c>
      <c r="K20" s="25">
        <v>0</v>
      </c>
      <c r="L20" s="198">
        <v>980</v>
      </c>
      <c r="M20" s="198">
        <v>980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980</v>
      </c>
      <c r="T20" s="25" t="s">
        <v>1623</v>
      </c>
      <c r="U20" s="25" t="s">
        <v>6255</v>
      </c>
      <c r="V20" s="25" t="s">
        <v>1586</v>
      </c>
      <c r="W20" s="25" t="s">
        <v>6849</v>
      </c>
      <c r="X20" s="25" t="s">
        <v>11</v>
      </c>
      <c r="Y20" s="25" t="s">
        <v>1587</v>
      </c>
      <c r="Z20" s="25" t="s">
        <v>455</v>
      </c>
      <c r="AA20" s="25" t="s">
        <v>7126</v>
      </c>
      <c r="AB20" s="25" t="s">
        <v>6905</v>
      </c>
      <c r="AC20" s="35" t="str">
        <f t="shared" si="2"/>
        <v>赵萍</v>
      </c>
      <c r="AD20" s="36">
        <f t="shared" si="3"/>
        <v>16</v>
      </c>
      <c r="AE20" s="35" t="str">
        <f t="shared" si="4"/>
        <v>无</v>
      </c>
      <c r="AF20" s="24">
        <v>1</v>
      </c>
      <c r="AG20" s="40">
        <f t="shared" si="5"/>
        <v>0.1</v>
      </c>
      <c r="AH20" s="36">
        <f t="shared" si="6"/>
        <v>0</v>
      </c>
      <c r="AI20" s="36">
        <f t="shared" si="7"/>
        <v>980</v>
      </c>
      <c r="AJ20" s="35" t="str">
        <f t="shared" si="8"/>
        <v>新生连报幼儿1期国际学员</v>
      </c>
      <c r="AK20" s="35" t="str">
        <f t="shared" si="9"/>
        <v>新生</v>
      </c>
      <c r="AL20" s="35" t="str">
        <f t="shared" si="10"/>
        <v>2017-07-09</v>
      </c>
      <c r="AM20" s="35" t="str">
        <f t="shared" si="0"/>
        <v>新生</v>
      </c>
      <c r="AN20" s="35" t="str">
        <f t="shared" si="1"/>
        <v>新生</v>
      </c>
      <c r="AO20" s="222">
        <f t="shared" si="11"/>
        <v>0</v>
      </c>
      <c r="AP20" s="222">
        <f t="shared" si="12"/>
        <v>0</v>
      </c>
      <c r="AQ20" s="222" t="str">
        <f t="shared" si="13"/>
        <v>无</v>
      </c>
      <c r="AR20" s="35" t="str">
        <f t="shared" si="14"/>
        <v/>
      </c>
      <c r="AS20" s="35" t="str">
        <f t="shared" si="15"/>
        <v/>
      </c>
      <c r="AT20" s="35" t="str">
        <f t="shared" si="16"/>
        <v>0）-0（预减：0</v>
      </c>
      <c r="AW20" s="27">
        <f t="shared" si="17"/>
        <v>42948</v>
      </c>
      <c r="BH20" t="s">
        <v>483</v>
      </c>
    </row>
    <row r="21" spans="1:60" ht="15" customHeight="1">
      <c r="A21" s="31">
        <v>42925</v>
      </c>
      <c r="B21" s="25" t="s">
        <v>6912</v>
      </c>
      <c r="C21" s="25" t="s">
        <v>11</v>
      </c>
      <c r="D21" s="25" t="s">
        <v>3656</v>
      </c>
      <c r="E21" s="25" t="s">
        <v>3657</v>
      </c>
      <c r="F21" s="25" t="s">
        <v>11</v>
      </c>
      <c r="G21" s="25" t="s">
        <v>10</v>
      </c>
      <c r="H21" s="25" t="s">
        <v>6265</v>
      </c>
      <c r="I21" s="25" t="s">
        <v>11</v>
      </c>
      <c r="J21" s="25">
        <v>580</v>
      </c>
      <c r="K21" s="25">
        <v>0</v>
      </c>
      <c r="L21" s="198">
        <v>2020</v>
      </c>
      <c r="M21" s="198">
        <v>2020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2020</v>
      </c>
      <c r="T21" s="25" t="s">
        <v>1623</v>
      </c>
      <c r="U21" s="25" t="s">
        <v>6255</v>
      </c>
      <c r="V21" s="25" t="s">
        <v>1586</v>
      </c>
      <c r="W21" s="25" t="s">
        <v>6849</v>
      </c>
      <c r="X21" s="25" t="s">
        <v>11</v>
      </c>
      <c r="Y21" s="25" t="s">
        <v>1587</v>
      </c>
      <c r="Z21" s="25" t="s">
        <v>457</v>
      </c>
      <c r="AA21" s="25" t="s">
        <v>6913</v>
      </c>
      <c r="AB21" s="25" t="s">
        <v>7746</v>
      </c>
      <c r="AC21" s="35" t="str">
        <f t="shared" si="2"/>
        <v>邓洋城</v>
      </c>
      <c r="AD21" s="36">
        <f t="shared" si="3"/>
        <v>1</v>
      </c>
      <c r="AE21" s="35" t="str">
        <f t="shared" si="4"/>
        <v>无</v>
      </c>
      <c r="AF21" s="24"/>
      <c r="AG21" s="40">
        <f t="shared" si="5"/>
        <v>0</v>
      </c>
      <c r="AH21" s="36">
        <f t="shared" si="6"/>
        <v>0</v>
      </c>
      <c r="AI21" s="36">
        <f t="shared" si="7"/>
        <v>2020</v>
      </c>
      <c r="AJ21" s="35" t="str">
        <f t="shared" si="8"/>
        <v>老生连报小学1年国内领袖课程</v>
      </c>
      <c r="AK21" s="35" t="str">
        <f t="shared" si="9"/>
        <v>老生</v>
      </c>
      <c r="AL21" s="35" t="str">
        <f t="shared" si="10"/>
        <v>2016-07-01</v>
      </c>
      <c r="AM21" s="35" t="str">
        <f t="shared" si="0"/>
        <v>老生</v>
      </c>
      <c r="AN21" s="35" t="str">
        <f t="shared" si="1"/>
        <v>老生</v>
      </c>
      <c r="AO21" s="222" t="str">
        <f t="shared" si="11"/>
        <v>国内领袖课程</v>
      </c>
      <c r="AP21" s="222" t="str">
        <f t="shared" si="12"/>
        <v>国内领袖课程</v>
      </c>
      <c r="AQ21" s="222" t="str">
        <f t="shared" si="13"/>
        <v>无</v>
      </c>
      <c r="AR21" s="35" t="str">
        <f t="shared" si="14"/>
        <v/>
      </c>
      <c r="AS21" s="35" t="str">
        <f t="shared" si="15"/>
        <v/>
      </c>
      <c r="AT21" s="35" t="str">
        <f t="shared" si="16"/>
        <v>0）-0（预减：0</v>
      </c>
      <c r="AW21" s="27">
        <f t="shared" si="17"/>
        <v>42948</v>
      </c>
      <c r="BH21" t="s">
        <v>494</v>
      </c>
    </row>
    <row r="22" spans="1:60" ht="15" customHeight="1">
      <c r="A22" s="31">
        <v>42925</v>
      </c>
      <c r="B22" s="25" t="s">
        <v>6914</v>
      </c>
      <c r="C22" s="25" t="s">
        <v>11</v>
      </c>
      <c r="D22" s="25" t="s">
        <v>2637</v>
      </c>
      <c r="E22" s="25" t="s">
        <v>2638</v>
      </c>
      <c r="F22" s="25" t="s">
        <v>11</v>
      </c>
      <c r="G22" s="25" t="s">
        <v>10</v>
      </c>
      <c r="H22" s="25" t="s">
        <v>6264</v>
      </c>
      <c r="I22" s="25" t="s">
        <v>11</v>
      </c>
      <c r="J22" s="25">
        <v>81710</v>
      </c>
      <c r="K22" s="25">
        <v>0</v>
      </c>
      <c r="L22" s="198">
        <v>15890</v>
      </c>
      <c r="M22" s="198">
        <v>15890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15890</v>
      </c>
      <c r="T22" s="25" t="s">
        <v>1623</v>
      </c>
      <c r="U22" s="25" t="s">
        <v>6255</v>
      </c>
      <c r="V22" s="25" t="s">
        <v>1586</v>
      </c>
      <c r="W22" s="25" t="s">
        <v>6849</v>
      </c>
      <c r="X22" s="25" t="s">
        <v>11</v>
      </c>
      <c r="Y22" s="25" t="s">
        <v>1587</v>
      </c>
      <c r="Z22" s="25" t="s">
        <v>457</v>
      </c>
      <c r="AA22" s="25" t="s">
        <v>6261</v>
      </c>
      <c r="AB22" s="25" t="s">
        <v>6915</v>
      </c>
      <c r="AC22" s="35" t="str">
        <f t="shared" si="2"/>
        <v>赵萍</v>
      </c>
      <c r="AD22" s="36">
        <f t="shared" si="3"/>
        <v>0</v>
      </c>
      <c r="AE22" s="35" t="str">
        <f t="shared" si="4"/>
        <v>无</v>
      </c>
      <c r="AF22" s="24"/>
      <c r="AG22" s="40">
        <f t="shared" si="5"/>
        <v>0</v>
      </c>
      <c r="AH22" s="36">
        <f t="shared" si="6"/>
        <v>0</v>
      </c>
      <c r="AI22" s="36">
        <f t="shared" si="7"/>
        <v>15890</v>
      </c>
      <c r="AJ22" s="35" t="str">
        <f t="shared" si="8"/>
        <v>老生补报小学10年游学会员</v>
      </c>
      <c r="AK22" s="35" t="str">
        <f t="shared" si="9"/>
        <v>老生</v>
      </c>
      <c r="AL22" s="35" t="str">
        <f t="shared" si="10"/>
        <v>2016-08-16</v>
      </c>
      <c r="AM22" s="35" t="str">
        <f t="shared" si="0"/>
        <v>老生</v>
      </c>
      <c r="AN22" s="35" t="str">
        <f t="shared" si="1"/>
        <v>老生</v>
      </c>
      <c r="AO22" s="222">
        <f t="shared" si="11"/>
        <v>0</v>
      </c>
      <c r="AP22" s="222" t="str">
        <f t="shared" si="12"/>
        <v>老生续费</v>
      </c>
      <c r="AQ22" s="222" t="str">
        <f t="shared" si="13"/>
        <v>无</v>
      </c>
      <c r="AR22" s="35" t="str">
        <f t="shared" si="14"/>
        <v>无）=31780*0.5=15890／会员有效期：2017-05-07</v>
      </c>
      <c r="AS22" s="35" t="str">
        <f t="shared" si="15"/>
        <v>无）=31780*0.5=15890／会员有效期：2017-05-07</v>
      </c>
      <c r="AT22" s="35" t="str">
        <f t="shared" si="16"/>
        <v>0）-0（预减：0</v>
      </c>
      <c r="AW22" s="27">
        <f t="shared" si="17"/>
        <v>42948</v>
      </c>
      <c r="BH22" t="s">
        <v>495</v>
      </c>
    </row>
    <row r="23" spans="1:60" ht="15" customHeight="1">
      <c r="A23" s="31">
        <v>42924</v>
      </c>
      <c r="B23" s="25" t="s">
        <v>6916</v>
      </c>
      <c r="C23" s="25" t="s">
        <v>11</v>
      </c>
      <c r="D23" s="25" t="s">
        <v>6917</v>
      </c>
      <c r="E23" s="25" t="s">
        <v>6918</v>
      </c>
      <c r="F23" s="25" t="s">
        <v>1567</v>
      </c>
      <c r="G23" s="25" t="s">
        <v>16</v>
      </c>
      <c r="H23" s="25" t="s">
        <v>1589</v>
      </c>
      <c r="I23" s="25" t="s">
        <v>11</v>
      </c>
      <c r="J23" s="25">
        <v>5500</v>
      </c>
      <c r="K23" s="25">
        <v>0</v>
      </c>
      <c r="L23" s="198">
        <v>1880</v>
      </c>
      <c r="M23" s="198">
        <v>1880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1880</v>
      </c>
      <c r="T23" s="25" t="s">
        <v>1623</v>
      </c>
      <c r="U23" s="25" t="s">
        <v>6255</v>
      </c>
      <c r="V23" s="25" t="s">
        <v>1586</v>
      </c>
      <c r="W23" s="25" t="s">
        <v>6259</v>
      </c>
      <c r="X23" s="25" t="s">
        <v>11</v>
      </c>
      <c r="Y23" s="25" t="s">
        <v>1587</v>
      </c>
      <c r="Z23" s="25" t="s">
        <v>455</v>
      </c>
      <c r="AA23" s="25" t="s">
        <v>6260</v>
      </c>
      <c r="AB23" s="25" t="s">
        <v>6919</v>
      </c>
      <c r="AC23" s="35" t="str">
        <f t="shared" si="2"/>
        <v>陈江英</v>
      </c>
      <c r="AD23" s="36">
        <f t="shared" si="3"/>
        <v>16</v>
      </c>
      <c r="AE23" s="35" t="str">
        <f t="shared" si="4"/>
        <v>无</v>
      </c>
      <c r="AF23" s="24">
        <v>1</v>
      </c>
      <c r="AG23" s="40">
        <f t="shared" si="5"/>
        <v>0.1</v>
      </c>
      <c r="AH23" s="36">
        <f t="shared" si="6"/>
        <v>0</v>
      </c>
      <c r="AI23" s="36">
        <f t="shared" si="7"/>
        <v>1880</v>
      </c>
      <c r="AJ23" s="35" t="str">
        <f t="shared" si="8"/>
        <v>新生连报小学1期国际学员</v>
      </c>
      <c r="AK23" s="35" t="str">
        <f t="shared" si="9"/>
        <v>新生</v>
      </c>
      <c r="AL23" s="35" t="str">
        <f t="shared" si="10"/>
        <v>2017-07-08</v>
      </c>
      <c r="AM23" s="35" t="str">
        <f t="shared" si="0"/>
        <v>新生</v>
      </c>
      <c r="AN23" s="35" t="str">
        <f t="shared" si="1"/>
        <v>新生</v>
      </c>
      <c r="AO23" s="222">
        <f t="shared" si="11"/>
        <v>0</v>
      </c>
      <c r="AP23" s="222">
        <f t="shared" si="12"/>
        <v>0</v>
      </c>
      <c r="AQ23" s="222" t="str">
        <f t="shared" si="13"/>
        <v>无</v>
      </c>
      <c r="AR23" s="35" t="str">
        <f t="shared" si="14"/>
        <v/>
      </c>
      <c r="AS23" s="35" t="str">
        <f t="shared" si="15"/>
        <v/>
      </c>
      <c r="AT23" s="35" t="str">
        <f t="shared" si="16"/>
        <v>0）-0（预减：0</v>
      </c>
      <c r="AW23" s="27">
        <f t="shared" si="17"/>
        <v>42948</v>
      </c>
      <c r="BH23" t="s">
        <v>11</v>
      </c>
    </row>
    <row r="24" spans="1:60" ht="15" customHeight="1">
      <c r="A24" s="31">
        <v>42923</v>
      </c>
      <c r="B24" s="25" t="s">
        <v>6920</v>
      </c>
      <c r="C24" s="25" t="s">
        <v>11</v>
      </c>
      <c r="D24" s="25" t="s">
        <v>6921</v>
      </c>
      <c r="E24" s="25" t="s">
        <v>6922</v>
      </c>
      <c r="F24" s="25" t="s">
        <v>1547</v>
      </c>
      <c r="G24" s="25" t="s">
        <v>16</v>
      </c>
      <c r="H24" s="25" t="s">
        <v>1589</v>
      </c>
      <c r="I24" s="25" t="s">
        <v>11</v>
      </c>
      <c r="J24" s="25">
        <v>5500</v>
      </c>
      <c r="K24" s="25">
        <v>0</v>
      </c>
      <c r="L24" s="198">
        <v>1880</v>
      </c>
      <c r="M24" s="198">
        <v>1880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1880</v>
      </c>
      <c r="T24" s="25" t="s">
        <v>1623</v>
      </c>
      <c r="U24" s="25" t="s">
        <v>6258</v>
      </c>
      <c r="V24" s="25" t="s">
        <v>1586</v>
      </c>
      <c r="W24" s="25" t="s">
        <v>6849</v>
      </c>
      <c r="X24" s="25" t="s">
        <v>11</v>
      </c>
      <c r="Y24" s="25" t="s">
        <v>1587</v>
      </c>
      <c r="Z24" s="25" t="s">
        <v>455</v>
      </c>
      <c r="AA24" s="25" t="s">
        <v>6261</v>
      </c>
      <c r="AB24" s="25" t="s">
        <v>6923</v>
      </c>
      <c r="AC24" s="35" t="str">
        <f t="shared" si="2"/>
        <v>赵萍</v>
      </c>
      <c r="AD24" s="36">
        <f t="shared" si="3"/>
        <v>16</v>
      </c>
      <c r="AE24" s="35" t="str">
        <f t="shared" si="4"/>
        <v>无</v>
      </c>
      <c r="AF24" s="24">
        <v>1</v>
      </c>
      <c r="AG24" s="40">
        <f t="shared" si="5"/>
        <v>0.1</v>
      </c>
      <c r="AH24" s="36">
        <f t="shared" si="6"/>
        <v>0</v>
      </c>
      <c r="AI24" s="36">
        <f t="shared" si="7"/>
        <v>1880</v>
      </c>
      <c r="AJ24" s="35" t="str">
        <f t="shared" si="8"/>
        <v>新生连报小学1期国际学员</v>
      </c>
      <c r="AK24" s="35" t="str">
        <f t="shared" si="9"/>
        <v>新生</v>
      </c>
      <c r="AL24" s="35" t="str">
        <f t="shared" si="10"/>
        <v>2017-07-07</v>
      </c>
      <c r="AM24" s="35" t="str">
        <f t="shared" si="0"/>
        <v>新生</v>
      </c>
      <c r="AN24" s="35" t="str">
        <f t="shared" si="1"/>
        <v>新生</v>
      </c>
      <c r="AO24" s="222">
        <f t="shared" si="11"/>
        <v>0</v>
      </c>
      <c r="AP24" s="222">
        <f t="shared" si="12"/>
        <v>0</v>
      </c>
      <c r="AQ24" s="222" t="str">
        <f t="shared" si="13"/>
        <v>无</v>
      </c>
      <c r="AR24" s="35" t="str">
        <f t="shared" si="14"/>
        <v/>
      </c>
      <c r="AS24" s="35" t="str">
        <f t="shared" si="15"/>
        <v/>
      </c>
      <c r="AT24" s="35" t="str">
        <f t="shared" si="16"/>
        <v>0）-0（预减：0</v>
      </c>
      <c r="AW24" s="27">
        <f t="shared" si="17"/>
        <v>42948</v>
      </c>
      <c r="BH24" t="s">
        <v>496</v>
      </c>
    </row>
    <row r="25" spans="1:60" ht="15" customHeight="1">
      <c r="A25" s="31">
        <v>42919</v>
      </c>
      <c r="B25" s="25" t="s">
        <v>6924</v>
      </c>
      <c r="C25" s="25" t="s">
        <v>11</v>
      </c>
      <c r="D25" s="25" t="s">
        <v>3184</v>
      </c>
      <c r="E25" s="25" t="s">
        <v>3185</v>
      </c>
      <c r="F25" s="25" t="s">
        <v>1547</v>
      </c>
      <c r="G25" s="25" t="s">
        <v>16</v>
      </c>
      <c r="H25" s="25" t="s">
        <v>1589</v>
      </c>
      <c r="I25" s="25" t="s">
        <v>11</v>
      </c>
      <c r="J25" s="25">
        <v>5500</v>
      </c>
      <c r="K25" s="25">
        <v>0</v>
      </c>
      <c r="L25" s="198">
        <v>1880</v>
      </c>
      <c r="M25" s="198">
        <v>1880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1880</v>
      </c>
      <c r="T25" s="25" t="s">
        <v>1623</v>
      </c>
      <c r="U25" s="25" t="s">
        <v>6258</v>
      </c>
      <c r="V25" s="25" t="s">
        <v>1586</v>
      </c>
      <c r="W25" s="25" t="s">
        <v>6256</v>
      </c>
      <c r="X25" s="25" t="s">
        <v>11</v>
      </c>
      <c r="Y25" s="25" t="s">
        <v>1587</v>
      </c>
      <c r="Z25" s="25" t="s">
        <v>457</v>
      </c>
      <c r="AA25" s="25" t="s">
        <v>6260</v>
      </c>
      <c r="AB25" s="25" t="s">
        <v>6925</v>
      </c>
      <c r="AC25" s="35" t="str">
        <f t="shared" si="2"/>
        <v>陈江英</v>
      </c>
      <c r="AD25" s="36">
        <f t="shared" si="3"/>
        <v>16</v>
      </c>
      <c r="AE25" s="35" t="str">
        <f t="shared" si="4"/>
        <v>无</v>
      </c>
      <c r="AF25" s="24">
        <v>1</v>
      </c>
      <c r="AG25" s="40">
        <f t="shared" si="5"/>
        <v>0.1</v>
      </c>
      <c r="AH25" s="36">
        <f t="shared" si="6"/>
        <v>0</v>
      </c>
      <c r="AI25" s="36">
        <f t="shared" si="7"/>
        <v>1880</v>
      </c>
      <c r="AJ25" s="35" t="str">
        <f t="shared" si="8"/>
        <v>新生连报小学1期国际学员</v>
      </c>
      <c r="AK25" s="35" t="str">
        <f t="shared" si="9"/>
        <v>新生</v>
      </c>
      <c r="AL25" s="35" t="str">
        <f t="shared" si="10"/>
        <v>2017-07-03</v>
      </c>
      <c r="AM25" s="35" t="str">
        <f t="shared" si="0"/>
        <v>新生</v>
      </c>
      <c r="AN25" s="35" t="str">
        <f t="shared" si="1"/>
        <v>新生</v>
      </c>
      <c r="AO25" s="222">
        <f t="shared" si="11"/>
        <v>0</v>
      </c>
      <c r="AP25" s="222">
        <f t="shared" si="12"/>
        <v>0</v>
      </c>
      <c r="AQ25" s="222" t="str">
        <f t="shared" si="13"/>
        <v>无</v>
      </c>
      <c r="AR25" s="35" t="str">
        <f t="shared" si="14"/>
        <v/>
      </c>
      <c r="AS25" s="35" t="str">
        <f t="shared" si="15"/>
        <v/>
      </c>
      <c r="AT25" s="35" t="str">
        <f t="shared" si="16"/>
        <v>0）-0（预减：0</v>
      </c>
      <c r="AW25" s="27">
        <f t="shared" si="17"/>
        <v>42948</v>
      </c>
      <c r="BH25" t="s">
        <v>497</v>
      </c>
    </row>
    <row r="26" spans="1:60" ht="15" customHeight="1">
      <c r="A26" s="31">
        <v>42918</v>
      </c>
      <c r="B26" s="25" t="s">
        <v>6926</v>
      </c>
      <c r="C26" s="25" t="s">
        <v>11</v>
      </c>
      <c r="D26" s="25" t="s">
        <v>4108</v>
      </c>
      <c r="E26" s="25" t="s">
        <v>4109</v>
      </c>
      <c r="F26" s="25" t="s">
        <v>1567</v>
      </c>
      <c r="G26" s="25" t="s">
        <v>11</v>
      </c>
      <c r="H26" s="25" t="s">
        <v>1590</v>
      </c>
      <c r="I26" s="25" t="s">
        <v>11</v>
      </c>
      <c r="J26" s="25">
        <v>2738.1</v>
      </c>
      <c r="K26" s="25">
        <v>0</v>
      </c>
      <c r="L26" s="198">
        <v>980</v>
      </c>
      <c r="M26" s="198">
        <v>980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980</v>
      </c>
      <c r="T26" s="25" t="s">
        <v>1623</v>
      </c>
      <c r="U26" s="25" t="s">
        <v>6255</v>
      </c>
      <c r="V26" s="25" t="s">
        <v>1586</v>
      </c>
      <c r="W26" s="25" t="s">
        <v>6259</v>
      </c>
      <c r="X26" s="25" t="s">
        <v>11</v>
      </c>
      <c r="Y26" s="25" t="s">
        <v>1587</v>
      </c>
      <c r="Z26" s="25" t="s">
        <v>455</v>
      </c>
      <c r="AA26" s="25" t="s">
        <v>7127</v>
      </c>
      <c r="AB26" s="25" t="s">
        <v>6927</v>
      </c>
      <c r="AC26" s="35" t="str">
        <f t="shared" si="2"/>
        <v>张春燕</v>
      </c>
      <c r="AD26" s="36">
        <f t="shared" si="3"/>
        <v>16</v>
      </c>
      <c r="AE26" s="35" t="str">
        <f t="shared" si="4"/>
        <v>无</v>
      </c>
      <c r="AF26" s="24">
        <v>1</v>
      </c>
      <c r="AG26" s="40">
        <f t="shared" si="5"/>
        <v>0.1</v>
      </c>
      <c r="AH26" s="36">
        <f t="shared" si="6"/>
        <v>0</v>
      </c>
      <c r="AI26" s="36">
        <f t="shared" si="7"/>
        <v>980</v>
      </c>
      <c r="AJ26" s="35" t="str">
        <f t="shared" si="8"/>
        <v>新生连报幼儿1期国际学员</v>
      </c>
      <c r="AK26" s="35" t="str">
        <f t="shared" si="9"/>
        <v>新生</v>
      </c>
      <c r="AL26" s="35" t="str">
        <f t="shared" si="10"/>
        <v>2017-07-02</v>
      </c>
      <c r="AM26" s="35" t="str">
        <f t="shared" si="0"/>
        <v>新生</v>
      </c>
      <c r="AN26" s="35" t="str">
        <f t="shared" si="1"/>
        <v>新生</v>
      </c>
      <c r="AO26" s="222">
        <f t="shared" si="11"/>
        <v>0</v>
      </c>
      <c r="AP26" s="222">
        <f t="shared" si="12"/>
        <v>0</v>
      </c>
      <c r="AQ26" s="222" t="str">
        <f t="shared" si="13"/>
        <v>无</v>
      </c>
      <c r="AR26" s="35" t="str">
        <f t="shared" si="14"/>
        <v/>
      </c>
      <c r="AS26" s="35" t="str">
        <f t="shared" si="15"/>
        <v/>
      </c>
      <c r="AT26" s="35" t="str">
        <f t="shared" si="16"/>
        <v>0）-0（预减：0</v>
      </c>
      <c r="AW26" s="27">
        <f t="shared" si="17"/>
        <v>42948</v>
      </c>
      <c r="BH26" t="s">
        <v>498</v>
      </c>
    </row>
    <row r="27" spans="1:60" ht="15" customHeight="1">
      <c r="A27" s="31">
        <v>42918</v>
      </c>
      <c r="B27" s="25" t="s">
        <v>6928</v>
      </c>
      <c r="C27" s="25" t="s">
        <v>11</v>
      </c>
      <c r="D27" s="25" t="s">
        <v>3507</v>
      </c>
      <c r="E27" s="25" t="s">
        <v>3508</v>
      </c>
      <c r="F27" s="25" t="s">
        <v>11</v>
      </c>
      <c r="G27" s="25" t="s">
        <v>12</v>
      </c>
      <c r="H27" s="25" t="s">
        <v>6901</v>
      </c>
      <c r="I27" s="25" t="s">
        <v>11</v>
      </c>
      <c r="J27" s="25">
        <v>93400</v>
      </c>
      <c r="K27" s="25">
        <v>0</v>
      </c>
      <c r="L27" s="198">
        <v>4200</v>
      </c>
      <c r="M27" s="198">
        <v>4200</v>
      </c>
      <c r="N27" s="25">
        <v>0</v>
      </c>
      <c r="O27" s="25">
        <v>0</v>
      </c>
      <c r="P27" s="25">
        <v>0</v>
      </c>
      <c r="Q27" s="25">
        <v>0</v>
      </c>
      <c r="R27" s="25">
        <v>0</v>
      </c>
      <c r="S27" s="25">
        <v>4200</v>
      </c>
      <c r="T27" s="25" t="s">
        <v>1623</v>
      </c>
      <c r="U27" s="25" t="s">
        <v>6255</v>
      </c>
      <c r="V27" s="25" t="s">
        <v>1586</v>
      </c>
      <c r="W27" s="25" t="s">
        <v>6256</v>
      </c>
      <c r="X27" s="25" t="s">
        <v>11</v>
      </c>
      <c r="Y27" s="25" t="s">
        <v>1587</v>
      </c>
      <c r="Z27" s="25" t="s">
        <v>457</v>
      </c>
      <c r="AA27" s="25" t="s">
        <v>6261</v>
      </c>
      <c r="AB27" s="25" t="s">
        <v>7120</v>
      </c>
      <c r="AC27" s="35" t="str">
        <f t="shared" si="2"/>
        <v>赵萍</v>
      </c>
      <c r="AD27" s="36">
        <f t="shared" si="3"/>
        <v>1</v>
      </c>
      <c r="AE27" s="35" t="str">
        <f t="shared" si="4"/>
        <v>无</v>
      </c>
      <c r="AF27" s="24"/>
      <c r="AG27" s="40">
        <f t="shared" si="5"/>
        <v>0</v>
      </c>
      <c r="AH27" s="36">
        <f t="shared" si="6"/>
        <v>0</v>
      </c>
      <c r="AI27" s="36">
        <f t="shared" si="7"/>
        <v>4200</v>
      </c>
      <c r="AJ27" s="35" t="str">
        <f t="shared" si="8"/>
        <v>老生补报小学2年游学会员</v>
      </c>
      <c r="AK27" s="35" t="str">
        <f t="shared" si="9"/>
        <v>老生</v>
      </c>
      <c r="AL27" s="35" t="str">
        <f t="shared" si="10"/>
        <v>2017-04-15</v>
      </c>
      <c r="AM27" s="35" t="str">
        <f t="shared" si="0"/>
        <v>老生</v>
      </c>
      <c r="AN27" s="35" t="str">
        <f t="shared" si="1"/>
        <v>老生</v>
      </c>
      <c r="AO27" s="222">
        <f t="shared" si="11"/>
        <v>0</v>
      </c>
      <c r="AP27" s="222" t="str">
        <f t="shared" si="12"/>
        <v>老生续费</v>
      </c>
      <c r="AQ27" s="222" t="str">
        <f t="shared" si="13"/>
        <v>无</v>
      </c>
      <c r="AR27" s="35" t="str">
        <f t="shared" si="14"/>
        <v>2017-04-15</v>
      </c>
      <c r="AS27" s="35" t="str">
        <f t="shared" si="15"/>
        <v>2017-04-15</v>
      </c>
      <c r="AT27" s="35" t="str">
        <f t="shared" si="16"/>
        <v>无</v>
      </c>
      <c r="AW27" s="27">
        <f t="shared" si="17"/>
        <v>42948</v>
      </c>
      <c r="BH27" t="s">
        <v>499</v>
      </c>
    </row>
    <row r="28" spans="1:60" ht="15" customHeight="1">
      <c r="A28" s="31">
        <v>42944</v>
      </c>
      <c r="B28" s="25" t="s">
        <v>7128</v>
      </c>
      <c r="C28" s="25" t="s">
        <v>11</v>
      </c>
      <c r="D28" s="25" t="s">
        <v>3831</v>
      </c>
      <c r="E28" s="25" t="s">
        <v>3832</v>
      </c>
      <c r="F28" s="25" t="s">
        <v>1571</v>
      </c>
      <c r="G28" s="25" t="s">
        <v>1544</v>
      </c>
      <c r="H28" s="25" t="s">
        <v>7129</v>
      </c>
      <c r="I28" s="25" t="s">
        <v>11</v>
      </c>
      <c r="J28" s="25">
        <v>28818.75</v>
      </c>
      <c r="K28" s="25">
        <v>0</v>
      </c>
      <c r="L28" s="198">
        <v>15000</v>
      </c>
      <c r="M28" s="198">
        <f>15000+3460</f>
        <v>18460</v>
      </c>
      <c r="N28" s="25">
        <v>0</v>
      </c>
      <c r="O28" s="25">
        <v>0</v>
      </c>
      <c r="P28" s="25">
        <v>0</v>
      </c>
      <c r="Q28" s="25">
        <v>0</v>
      </c>
      <c r="R28" s="25">
        <v>0</v>
      </c>
      <c r="S28" s="25">
        <v>18460</v>
      </c>
      <c r="T28" s="25" t="s">
        <v>1623</v>
      </c>
      <c r="U28" s="25" t="s">
        <v>6258</v>
      </c>
      <c r="V28" s="25" t="s">
        <v>1586</v>
      </c>
      <c r="W28" s="25" t="s">
        <v>6849</v>
      </c>
      <c r="X28" s="25" t="s">
        <v>11</v>
      </c>
      <c r="Y28" s="25" t="s">
        <v>1587</v>
      </c>
      <c r="Z28" s="25" t="s">
        <v>457</v>
      </c>
      <c r="AA28" s="25" t="s">
        <v>6261</v>
      </c>
      <c r="AB28" s="25" t="s">
        <v>7135</v>
      </c>
      <c r="AC28" s="35" t="str">
        <f t="shared" si="2"/>
        <v>赵萍</v>
      </c>
      <c r="AD28" s="36">
        <f t="shared" si="3"/>
        <v>95</v>
      </c>
      <c r="AE28" s="35" t="str">
        <f t="shared" si="4"/>
        <v>杨欣瑜</v>
      </c>
      <c r="AF28" s="24"/>
      <c r="AG28" s="40">
        <f t="shared" si="5"/>
        <v>1</v>
      </c>
      <c r="AH28" s="36">
        <f t="shared" si="6"/>
        <v>0</v>
      </c>
      <c r="AI28" s="36">
        <f t="shared" si="7"/>
        <v>18460</v>
      </c>
      <c r="AJ28" s="35" t="str">
        <f t="shared" si="8"/>
        <v>新生连报小学2年国际学员</v>
      </c>
      <c r="AK28" s="35" t="str">
        <f t="shared" si="9"/>
        <v>新生</v>
      </c>
      <c r="AL28" s="35" t="str">
        <f t="shared" si="10"/>
        <v>2017-07-28</v>
      </c>
      <c r="AM28" s="35" t="str">
        <f t="shared" si="0"/>
        <v>新生</v>
      </c>
      <c r="AN28" s="35" t="str">
        <f t="shared" si="1"/>
        <v>新生</v>
      </c>
      <c r="AO28" s="222">
        <f t="shared" si="11"/>
        <v>0</v>
      </c>
      <c r="AP28" s="222">
        <f t="shared" si="12"/>
        <v>0</v>
      </c>
      <c r="AQ28" s="222" t="str">
        <f t="shared" si="13"/>
        <v>无</v>
      </c>
      <c r="AR28" s="35" t="str">
        <f t="shared" si="14"/>
        <v/>
      </c>
      <c r="AS28" s="35" t="str">
        <f t="shared" si="15"/>
        <v/>
      </c>
      <c r="AT28" s="35" t="str">
        <f t="shared" si="16"/>
        <v>0）-0（预减：0</v>
      </c>
      <c r="AW28" s="27">
        <f t="shared" si="17"/>
        <v>42948</v>
      </c>
      <c r="BH28" t="s">
        <v>500</v>
      </c>
    </row>
    <row r="29" spans="1:60" ht="15" customHeight="1">
      <c r="A29" s="31">
        <v>42943</v>
      </c>
      <c r="B29" s="25" t="s">
        <v>7130</v>
      </c>
      <c r="C29" s="25" t="s">
        <v>11</v>
      </c>
      <c r="D29" s="25" t="s">
        <v>7131</v>
      </c>
      <c r="E29" s="25" t="s">
        <v>7132</v>
      </c>
      <c r="F29" s="25" t="s">
        <v>1547</v>
      </c>
      <c r="G29" s="25" t="s">
        <v>1563</v>
      </c>
      <c r="H29" s="25" t="s">
        <v>1590</v>
      </c>
      <c r="I29" s="25" t="s">
        <v>11</v>
      </c>
      <c r="J29" s="25">
        <v>2738.1</v>
      </c>
      <c r="K29" s="25">
        <v>0</v>
      </c>
      <c r="L29" s="198">
        <v>980</v>
      </c>
      <c r="M29" s="198">
        <v>980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980</v>
      </c>
      <c r="T29" s="25" t="s">
        <v>1623</v>
      </c>
      <c r="U29" s="25" t="s">
        <v>6255</v>
      </c>
      <c r="V29" s="25" t="s">
        <v>1586</v>
      </c>
      <c r="W29" s="25" t="s">
        <v>6259</v>
      </c>
      <c r="X29" s="25" t="s">
        <v>7133</v>
      </c>
      <c r="Y29" s="25" t="s">
        <v>1587</v>
      </c>
      <c r="Z29" s="25" t="s">
        <v>455</v>
      </c>
      <c r="AA29" s="25" t="s">
        <v>6261</v>
      </c>
      <c r="AB29" s="25" t="s">
        <v>7134</v>
      </c>
      <c r="AC29" s="35" t="str">
        <f t="shared" si="2"/>
        <v>赵萍</v>
      </c>
      <c r="AD29" s="36">
        <f t="shared" si="3"/>
        <v>16</v>
      </c>
      <c r="AE29" s="35" t="str">
        <f t="shared" si="4"/>
        <v>无</v>
      </c>
      <c r="AF29" s="24">
        <v>1</v>
      </c>
      <c r="AG29" s="40">
        <f t="shared" si="5"/>
        <v>0.1</v>
      </c>
      <c r="AH29" s="36">
        <f t="shared" si="6"/>
        <v>0</v>
      </c>
      <c r="AI29" s="36">
        <f t="shared" si="7"/>
        <v>980</v>
      </c>
      <c r="AJ29" s="35" t="str">
        <f t="shared" si="8"/>
        <v>新生连报幼儿1期国际学员</v>
      </c>
      <c r="AK29" s="35" t="str">
        <f t="shared" si="9"/>
        <v>新生</v>
      </c>
      <c r="AL29" s="35" t="str">
        <f t="shared" si="10"/>
        <v>2017-07-27</v>
      </c>
      <c r="AM29" s="35" t="str">
        <f t="shared" si="0"/>
        <v>新生</v>
      </c>
      <c r="AN29" s="35" t="str">
        <f t="shared" si="1"/>
        <v>新生</v>
      </c>
      <c r="AO29" s="222">
        <f t="shared" si="11"/>
        <v>0</v>
      </c>
      <c r="AP29" s="222">
        <f t="shared" si="12"/>
        <v>0</v>
      </c>
      <c r="AQ29" s="222" t="str">
        <f t="shared" si="13"/>
        <v>无</v>
      </c>
      <c r="AR29" s="35" t="str">
        <f t="shared" si="14"/>
        <v/>
      </c>
      <c r="AS29" s="35" t="str">
        <f t="shared" si="15"/>
        <v/>
      </c>
      <c r="AT29" s="35" t="str">
        <f t="shared" si="16"/>
        <v>0）-0（预减：0</v>
      </c>
      <c r="AW29" s="27">
        <f t="shared" si="17"/>
        <v>42948</v>
      </c>
      <c r="BH29" t="s">
        <v>483</v>
      </c>
    </row>
    <row r="30" spans="1:60" ht="15" customHeight="1">
      <c r="A30" s="31"/>
      <c r="B30" s="25"/>
      <c r="C30" s="25"/>
      <c r="D30" s="25" t="s">
        <v>7588</v>
      </c>
      <c r="E30" s="201" t="s">
        <v>7693</v>
      </c>
      <c r="F30" s="201" t="s">
        <v>7694</v>
      </c>
      <c r="G30" s="25"/>
      <c r="H30" s="25"/>
      <c r="I30" s="25"/>
      <c r="J30" s="25"/>
      <c r="K30" s="25"/>
      <c r="L30" s="198"/>
      <c r="M30" s="198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35" t="str">
        <f t="shared" si="2"/>
        <v/>
      </c>
      <c r="AD30" s="36">
        <f t="shared" si="3"/>
        <v>0</v>
      </c>
      <c r="AE30" s="35" t="str">
        <f t="shared" si="4"/>
        <v/>
      </c>
      <c r="AF30" s="24">
        <v>1</v>
      </c>
      <c r="AG30" s="40">
        <f t="shared" si="5"/>
        <v>0</v>
      </c>
      <c r="AH30" s="36">
        <f t="shared" si="6"/>
        <v>0</v>
      </c>
      <c r="AI30" s="36">
        <f t="shared" si="7"/>
        <v>0</v>
      </c>
      <c r="AJ30" s="35" t="str">
        <f t="shared" si="8"/>
        <v/>
      </c>
      <c r="AK30" s="35" t="str">
        <f t="shared" si="9"/>
        <v/>
      </c>
      <c r="AL30" s="35" t="str">
        <f t="shared" si="10"/>
        <v/>
      </c>
      <c r="AM30" s="35" t="str">
        <f t="shared" si="0"/>
        <v/>
      </c>
      <c r="AN30" s="35" t="str">
        <f t="shared" si="1"/>
        <v/>
      </c>
      <c r="AO30" s="222">
        <f t="shared" si="11"/>
        <v>0</v>
      </c>
      <c r="AP30" s="222">
        <f t="shared" si="12"/>
        <v>0</v>
      </c>
      <c r="AQ30" s="222" t="str">
        <f t="shared" si="13"/>
        <v>无</v>
      </c>
      <c r="AR30" s="35" t="str">
        <f t="shared" si="14"/>
        <v/>
      </c>
      <c r="AS30" s="35" t="str">
        <f t="shared" si="15"/>
        <v/>
      </c>
      <c r="AT30" s="35" t="str">
        <f t="shared" si="16"/>
        <v>无</v>
      </c>
      <c r="AW30" s="27">
        <f t="shared" si="17"/>
        <v>42948</v>
      </c>
      <c r="BH30" t="s">
        <v>501</v>
      </c>
    </row>
    <row r="31" spans="1:60" ht="15" customHeight="1">
      <c r="A31" s="31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198"/>
      <c r="M31" s="198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35" t="str">
        <f t="shared" si="2"/>
        <v/>
      </c>
      <c r="AD31" s="36">
        <f t="shared" si="3"/>
        <v>0</v>
      </c>
      <c r="AE31" s="35" t="str">
        <f t="shared" si="4"/>
        <v/>
      </c>
      <c r="AF31" s="24"/>
      <c r="AG31" s="40">
        <f t="shared" si="5"/>
        <v>0</v>
      </c>
      <c r="AH31" s="36">
        <f t="shared" si="6"/>
        <v>0</v>
      </c>
      <c r="AI31" s="36">
        <f t="shared" si="7"/>
        <v>0</v>
      </c>
      <c r="AJ31" s="35" t="str">
        <f t="shared" si="8"/>
        <v/>
      </c>
      <c r="AK31" s="35" t="str">
        <f t="shared" si="9"/>
        <v/>
      </c>
      <c r="AL31" s="35" t="str">
        <f t="shared" si="10"/>
        <v/>
      </c>
      <c r="AM31" s="35" t="str">
        <f t="shared" si="0"/>
        <v/>
      </c>
      <c r="AN31" s="35" t="str">
        <f t="shared" si="1"/>
        <v/>
      </c>
      <c r="AO31" s="222">
        <f t="shared" si="11"/>
        <v>0</v>
      </c>
      <c r="AP31" s="222">
        <f t="shared" si="12"/>
        <v>0</v>
      </c>
      <c r="AQ31" s="222" t="str">
        <f t="shared" si="13"/>
        <v>无</v>
      </c>
      <c r="AR31" s="35" t="str">
        <f t="shared" si="14"/>
        <v/>
      </c>
      <c r="AS31" s="35" t="str">
        <f t="shared" si="15"/>
        <v/>
      </c>
      <c r="AT31" s="35" t="str">
        <f t="shared" si="16"/>
        <v>无</v>
      </c>
      <c r="AW31" s="27">
        <f t="shared" si="17"/>
        <v>42948</v>
      </c>
      <c r="BH31" t="s">
        <v>502</v>
      </c>
    </row>
    <row r="32" spans="1:60" ht="15" customHeight="1">
      <c r="A32" s="31"/>
      <c r="B32" s="25"/>
      <c r="C32" s="25"/>
      <c r="D32" s="25"/>
      <c r="E32" s="201"/>
      <c r="F32" s="25"/>
      <c r="G32" s="25"/>
      <c r="H32" s="25"/>
      <c r="I32" s="25"/>
      <c r="J32" s="25"/>
      <c r="K32" s="25"/>
      <c r="L32" s="198"/>
      <c r="M32" s="198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35" t="str">
        <f t="shared" si="2"/>
        <v/>
      </c>
      <c r="AD32" s="36">
        <f t="shared" si="3"/>
        <v>0</v>
      </c>
      <c r="AE32" s="35" t="str">
        <f t="shared" si="4"/>
        <v/>
      </c>
      <c r="AF32" s="24"/>
      <c r="AG32" s="40">
        <f t="shared" si="5"/>
        <v>0</v>
      </c>
      <c r="AH32" s="36">
        <f t="shared" si="6"/>
        <v>0</v>
      </c>
      <c r="AI32" s="36">
        <f t="shared" si="7"/>
        <v>0</v>
      </c>
      <c r="AJ32" s="35" t="str">
        <f t="shared" si="8"/>
        <v/>
      </c>
      <c r="AK32" s="35" t="str">
        <f t="shared" si="9"/>
        <v/>
      </c>
      <c r="AL32" s="35" t="str">
        <f t="shared" si="10"/>
        <v/>
      </c>
      <c r="AM32" s="35" t="str">
        <f t="shared" si="0"/>
        <v/>
      </c>
      <c r="AN32" s="35" t="str">
        <f t="shared" si="1"/>
        <v/>
      </c>
      <c r="AO32" s="222">
        <f t="shared" si="11"/>
        <v>0</v>
      </c>
      <c r="AP32" s="222">
        <f t="shared" si="12"/>
        <v>0</v>
      </c>
      <c r="AQ32" s="222" t="str">
        <f t="shared" si="13"/>
        <v>无</v>
      </c>
      <c r="AR32" s="35" t="str">
        <f t="shared" si="14"/>
        <v/>
      </c>
      <c r="AS32" s="35" t="str">
        <f t="shared" si="15"/>
        <v/>
      </c>
      <c r="AT32" s="35" t="str">
        <f t="shared" si="16"/>
        <v>无</v>
      </c>
      <c r="AW32" s="27">
        <f t="shared" si="17"/>
        <v>42948</v>
      </c>
      <c r="BH32" t="s">
        <v>503</v>
      </c>
    </row>
    <row r="33" spans="1:60" ht="15" customHeight="1">
      <c r="A33" s="31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198"/>
      <c r="M33" s="198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35" t="str">
        <f t="shared" si="2"/>
        <v/>
      </c>
      <c r="AD33" s="36">
        <f t="shared" si="3"/>
        <v>0</v>
      </c>
      <c r="AE33" s="35" t="str">
        <f t="shared" si="4"/>
        <v/>
      </c>
      <c r="AF33" s="24"/>
      <c r="AG33" s="40">
        <f t="shared" si="5"/>
        <v>0</v>
      </c>
      <c r="AH33" s="36">
        <f t="shared" si="6"/>
        <v>0</v>
      </c>
      <c r="AI33" s="36">
        <f t="shared" si="7"/>
        <v>0</v>
      </c>
      <c r="AJ33" s="35" t="str">
        <f t="shared" si="8"/>
        <v/>
      </c>
      <c r="AK33" s="35" t="str">
        <f t="shared" si="9"/>
        <v/>
      </c>
      <c r="AL33" s="35" t="str">
        <f t="shared" si="10"/>
        <v/>
      </c>
      <c r="AM33" s="35" t="str">
        <f t="shared" si="0"/>
        <v/>
      </c>
      <c r="AN33" s="35" t="str">
        <f t="shared" si="1"/>
        <v/>
      </c>
      <c r="AO33" s="222">
        <f t="shared" si="11"/>
        <v>0</v>
      </c>
      <c r="AP33" s="222">
        <f t="shared" si="12"/>
        <v>0</v>
      </c>
      <c r="AQ33" s="222" t="str">
        <f t="shared" si="13"/>
        <v>无</v>
      </c>
      <c r="AR33" s="35" t="str">
        <f t="shared" si="14"/>
        <v/>
      </c>
      <c r="AS33" s="35" t="str">
        <f t="shared" si="15"/>
        <v/>
      </c>
      <c r="AT33" s="35" t="str">
        <f t="shared" si="16"/>
        <v>无</v>
      </c>
      <c r="AW33" s="27">
        <f t="shared" si="17"/>
        <v>42948</v>
      </c>
      <c r="BH33" t="s">
        <v>483</v>
      </c>
    </row>
    <row r="34" spans="1:60" ht="15" customHeight="1">
      <c r="A34" s="31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198"/>
      <c r="M34" s="198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01"/>
      <c r="AA34" s="25"/>
      <c r="AB34" s="25"/>
      <c r="AC34" s="35" t="str">
        <f t="shared" si="2"/>
        <v/>
      </c>
      <c r="AD34" s="36">
        <f t="shared" si="3"/>
        <v>0</v>
      </c>
      <c r="AE34" s="35" t="str">
        <f t="shared" si="4"/>
        <v/>
      </c>
      <c r="AF34" s="24"/>
      <c r="AG34" s="40">
        <f t="shared" si="5"/>
        <v>0</v>
      </c>
      <c r="AH34" s="36">
        <f t="shared" si="6"/>
        <v>0</v>
      </c>
      <c r="AI34" s="36">
        <f t="shared" si="7"/>
        <v>0</v>
      </c>
      <c r="AJ34" s="35" t="str">
        <f t="shared" si="8"/>
        <v/>
      </c>
      <c r="AK34" s="35" t="str">
        <f t="shared" si="9"/>
        <v/>
      </c>
      <c r="AL34" s="35" t="str">
        <f t="shared" si="10"/>
        <v/>
      </c>
      <c r="AM34" s="35" t="str">
        <f t="shared" si="0"/>
        <v/>
      </c>
      <c r="AN34" s="35" t="str">
        <f t="shared" si="1"/>
        <v/>
      </c>
      <c r="AO34" s="222">
        <f t="shared" si="11"/>
        <v>0</v>
      </c>
      <c r="AP34" s="222">
        <f t="shared" si="12"/>
        <v>0</v>
      </c>
      <c r="AQ34" s="222" t="str">
        <f t="shared" si="13"/>
        <v>无</v>
      </c>
      <c r="AR34" s="35" t="str">
        <f t="shared" si="14"/>
        <v/>
      </c>
      <c r="AS34" s="35" t="str">
        <f t="shared" si="15"/>
        <v/>
      </c>
      <c r="AT34" s="35" t="str">
        <f t="shared" si="16"/>
        <v>无</v>
      </c>
      <c r="AW34" s="27">
        <f t="shared" si="17"/>
        <v>42948</v>
      </c>
      <c r="BH34" t="s">
        <v>11</v>
      </c>
    </row>
    <row r="35" spans="1:60" ht="15" customHeight="1">
      <c r="A35" s="31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198"/>
      <c r="M35" s="198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35" t="str">
        <f t="shared" si="2"/>
        <v/>
      </c>
      <c r="AD35" s="36">
        <f t="shared" si="3"/>
        <v>0</v>
      </c>
      <c r="AE35" s="35" t="str">
        <f t="shared" si="4"/>
        <v/>
      </c>
      <c r="AF35" s="24"/>
      <c r="AG35" s="40">
        <f t="shared" si="5"/>
        <v>0</v>
      </c>
      <c r="AH35" s="36">
        <f t="shared" si="6"/>
        <v>0</v>
      </c>
      <c r="AI35" s="36">
        <f t="shared" si="7"/>
        <v>0</v>
      </c>
      <c r="AJ35" s="35" t="str">
        <f t="shared" si="8"/>
        <v/>
      </c>
      <c r="AK35" s="35" t="str">
        <f t="shared" si="9"/>
        <v/>
      </c>
      <c r="AL35" s="35" t="str">
        <f t="shared" si="10"/>
        <v/>
      </c>
      <c r="AM35" s="35" t="str">
        <f t="shared" si="0"/>
        <v/>
      </c>
      <c r="AN35" s="35" t="str">
        <f t="shared" si="1"/>
        <v/>
      </c>
      <c r="AO35" s="222">
        <f t="shared" si="11"/>
        <v>0</v>
      </c>
      <c r="AP35" s="222">
        <f t="shared" si="12"/>
        <v>0</v>
      </c>
      <c r="AQ35" s="222" t="str">
        <f t="shared" si="13"/>
        <v>无</v>
      </c>
      <c r="AR35" s="35" t="str">
        <f t="shared" si="14"/>
        <v/>
      </c>
      <c r="AS35" s="35" t="str">
        <f t="shared" si="15"/>
        <v/>
      </c>
      <c r="AT35" s="35" t="str">
        <f t="shared" si="16"/>
        <v>无</v>
      </c>
      <c r="AW35" s="27">
        <f t="shared" si="17"/>
        <v>42948</v>
      </c>
      <c r="BH35" t="s">
        <v>462</v>
      </c>
    </row>
    <row r="36" spans="1:60" ht="15" customHeight="1">
      <c r="A36" s="31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198"/>
      <c r="M36" s="198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35" t="str">
        <f t="shared" si="2"/>
        <v/>
      </c>
      <c r="AD36" s="36">
        <f t="shared" si="3"/>
        <v>0</v>
      </c>
      <c r="AE36" s="35" t="str">
        <f t="shared" si="4"/>
        <v/>
      </c>
      <c r="AF36" s="24"/>
      <c r="AG36" s="40">
        <f t="shared" si="5"/>
        <v>0</v>
      </c>
      <c r="AH36" s="36">
        <f t="shared" si="6"/>
        <v>0</v>
      </c>
      <c r="AI36" s="36">
        <f t="shared" si="7"/>
        <v>0</v>
      </c>
      <c r="AJ36" s="35" t="str">
        <f t="shared" si="8"/>
        <v/>
      </c>
      <c r="AK36" s="35" t="str">
        <f t="shared" si="9"/>
        <v/>
      </c>
      <c r="AL36" s="35" t="str">
        <f t="shared" si="10"/>
        <v/>
      </c>
      <c r="AM36" s="35" t="str">
        <f t="shared" si="0"/>
        <v/>
      </c>
      <c r="AN36" s="35" t="str">
        <f t="shared" si="1"/>
        <v/>
      </c>
      <c r="AO36" s="222">
        <f t="shared" si="11"/>
        <v>0</v>
      </c>
      <c r="AP36" s="222">
        <f t="shared" si="12"/>
        <v>0</v>
      </c>
      <c r="AQ36" s="222" t="str">
        <f t="shared" si="13"/>
        <v>无</v>
      </c>
      <c r="AR36" s="35" t="str">
        <f t="shared" si="14"/>
        <v/>
      </c>
      <c r="AS36" s="35" t="str">
        <f t="shared" si="15"/>
        <v/>
      </c>
      <c r="AT36" s="35" t="str">
        <f t="shared" si="16"/>
        <v>无</v>
      </c>
      <c r="AW36" s="27">
        <f t="shared" si="17"/>
        <v>42948</v>
      </c>
      <c r="BH36" t="s">
        <v>504</v>
      </c>
    </row>
    <row r="37" spans="1:60" ht="15" customHeight="1">
      <c r="A37" s="31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198"/>
      <c r="M37" s="198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01"/>
      <c r="AA37" s="25"/>
      <c r="AB37" s="25"/>
      <c r="AC37" s="35" t="str">
        <f t="shared" si="2"/>
        <v/>
      </c>
      <c r="AD37" s="36">
        <f t="shared" si="3"/>
        <v>0</v>
      </c>
      <c r="AE37" s="35" t="str">
        <f t="shared" si="4"/>
        <v/>
      </c>
      <c r="AF37" s="24"/>
      <c r="AG37" s="40">
        <f t="shared" si="5"/>
        <v>0</v>
      </c>
      <c r="AH37" s="36">
        <f t="shared" si="6"/>
        <v>0</v>
      </c>
      <c r="AI37" s="36">
        <f t="shared" si="7"/>
        <v>0</v>
      </c>
      <c r="AJ37" s="35" t="str">
        <f t="shared" si="8"/>
        <v/>
      </c>
      <c r="AK37" s="35" t="str">
        <f t="shared" si="9"/>
        <v/>
      </c>
      <c r="AL37" s="35" t="str">
        <f t="shared" si="10"/>
        <v/>
      </c>
      <c r="AM37" s="35" t="str">
        <f t="shared" si="0"/>
        <v/>
      </c>
      <c r="AN37" s="35" t="str">
        <f t="shared" si="1"/>
        <v/>
      </c>
      <c r="AO37" s="222">
        <f t="shared" si="11"/>
        <v>0</v>
      </c>
      <c r="AP37" s="222">
        <f t="shared" si="12"/>
        <v>0</v>
      </c>
      <c r="AQ37" s="222" t="str">
        <f t="shared" si="13"/>
        <v>无</v>
      </c>
      <c r="AR37" s="35" t="str">
        <f t="shared" si="14"/>
        <v/>
      </c>
      <c r="AS37" s="35" t="str">
        <f t="shared" si="15"/>
        <v/>
      </c>
      <c r="AT37" s="35" t="str">
        <f t="shared" si="16"/>
        <v>无</v>
      </c>
      <c r="AW37" s="27">
        <f t="shared" si="17"/>
        <v>42948</v>
      </c>
      <c r="BH37" t="s">
        <v>505</v>
      </c>
    </row>
    <row r="38" spans="1:60" ht="15" customHeight="1">
      <c r="A38" s="31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198"/>
      <c r="M38" s="198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35" t="str">
        <f t="shared" si="2"/>
        <v/>
      </c>
      <c r="AD38" s="36">
        <f t="shared" si="3"/>
        <v>0</v>
      </c>
      <c r="AE38" s="35" t="str">
        <f t="shared" si="4"/>
        <v/>
      </c>
      <c r="AF38" s="24"/>
      <c r="AG38" s="40">
        <f t="shared" si="5"/>
        <v>0</v>
      </c>
      <c r="AH38" s="36">
        <f t="shared" si="6"/>
        <v>0</v>
      </c>
      <c r="AI38" s="36">
        <f t="shared" si="7"/>
        <v>0</v>
      </c>
      <c r="AJ38" s="35" t="str">
        <f t="shared" si="8"/>
        <v/>
      </c>
      <c r="AK38" s="35" t="str">
        <f t="shared" si="9"/>
        <v/>
      </c>
      <c r="AL38" s="35" t="str">
        <f t="shared" si="10"/>
        <v/>
      </c>
      <c r="AM38" s="35" t="str">
        <f t="shared" si="0"/>
        <v/>
      </c>
      <c r="AN38" s="35" t="str">
        <f t="shared" si="1"/>
        <v/>
      </c>
      <c r="AO38" s="222">
        <f t="shared" si="11"/>
        <v>0</v>
      </c>
      <c r="AP38" s="222">
        <f t="shared" si="12"/>
        <v>0</v>
      </c>
      <c r="AQ38" s="222" t="str">
        <f t="shared" si="13"/>
        <v>无</v>
      </c>
      <c r="AR38" s="35" t="str">
        <f t="shared" si="14"/>
        <v/>
      </c>
      <c r="AS38" s="35" t="str">
        <f t="shared" si="15"/>
        <v/>
      </c>
      <c r="AT38" s="35" t="str">
        <f t="shared" si="16"/>
        <v>无</v>
      </c>
      <c r="AW38" s="27">
        <f t="shared" si="17"/>
        <v>42948</v>
      </c>
      <c r="BH38" t="s">
        <v>506</v>
      </c>
    </row>
    <row r="39" spans="1:60" ht="15" customHeight="1">
      <c r="A39" s="31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198"/>
      <c r="M39" s="198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35" t="str">
        <f t="shared" si="2"/>
        <v/>
      </c>
      <c r="AD39" s="36">
        <f t="shared" si="3"/>
        <v>0</v>
      </c>
      <c r="AE39" s="35" t="str">
        <f t="shared" si="4"/>
        <v/>
      </c>
      <c r="AF39" s="24"/>
      <c r="AG39" s="40">
        <f t="shared" si="5"/>
        <v>0</v>
      </c>
      <c r="AH39" s="36">
        <f t="shared" si="6"/>
        <v>0</v>
      </c>
      <c r="AI39" s="36">
        <f t="shared" si="7"/>
        <v>0</v>
      </c>
      <c r="AJ39" s="35" t="str">
        <f t="shared" si="8"/>
        <v/>
      </c>
      <c r="AK39" s="35" t="str">
        <f t="shared" si="9"/>
        <v/>
      </c>
      <c r="AL39" s="35" t="str">
        <f t="shared" si="10"/>
        <v/>
      </c>
      <c r="AM39" s="35" t="str">
        <f t="shared" si="0"/>
        <v/>
      </c>
      <c r="AN39" s="35" t="str">
        <f t="shared" si="1"/>
        <v/>
      </c>
      <c r="AO39" s="222">
        <f t="shared" si="11"/>
        <v>0</v>
      </c>
      <c r="AP39" s="222">
        <f t="shared" si="12"/>
        <v>0</v>
      </c>
      <c r="AQ39" s="222" t="str">
        <f t="shared" si="13"/>
        <v>无</v>
      </c>
      <c r="AR39" s="35" t="str">
        <f t="shared" si="14"/>
        <v/>
      </c>
      <c r="AS39" s="35" t="str">
        <f t="shared" si="15"/>
        <v/>
      </c>
      <c r="AT39" s="35" t="str">
        <f t="shared" si="16"/>
        <v>无</v>
      </c>
      <c r="AW39" s="27">
        <f t="shared" si="17"/>
        <v>42948</v>
      </c>
      <c r="BH39" t="s">
        <v>507</v>
      </c>
    </row>
    <row r="40" spans="1:60" ht="15" customHeight="1">
      <c r="A40" s="31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198"/>
      <c r="M40" s="198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01"/>
      <c r="AC40" s="35" t="str">
        <f t="shared" si="2"/>
        <v/>
      </c>
      <c r="AD40" s="36">
        <f t="shared" si="3"/>
        <v>0</v>
      </c>
      <c r="AE40" s="35" t="str">
        <f t="shared" si="4"/>
        <v/>
      </c>
      <c r="AF40" s="24"/>
      <c r="AG40" s="40">
        <f t="shared" si="5"/>
        <v>0</v>
      </c>
      <c r="AH40" s="36">
        <f t="shared" si="6"/>
        <v>0</v>
      </c>
      <c r="AI40" s="36">
        <f t="shared" si="7"/>
        <v>0</v>
      </c>
      <c r="AJ40" s="35" t="str">
        <f t="shared" si="8"/>
        <v/>
      </c>
      <c r="AK40" s="35" t="str">
        <f t="shared" si="9"/>
        <v/>
      </c>
      <c r="AL40" s="35" t="str">
        <f t="shared" si="10"/>
        <v/>
      </c>
      <c r="AM40" s="35" t="str">
        <f t="shared" si="0"/>
        <v/>
      </c>
      <c r="AN40" s="35" t="str">
        <f t="shared" si="1"/>
        <v/>
      </c>
      <c r="AO40" s="222">
        <f t="shared" si="11"/>
        <v>0</v>
      </c>
      <c r="AP40" s="222">
        <f t="shared" si="12"/>
        <v>0</v>
      </c>
      <c r="AQ40" s="222" t="str">
        <f t="shared" si="13"/>
        <v>无</v>
      </c>
      <c r="AR40" s="35" t="str">
        <f t="shared" si="14"/>
        <v/>
      </c>
      <c r="AS40" s="35" t="str">
        <f t="shared" si="15"/>
        <v/>
      </c>
      <c r="AT40" s="35" t="str">
        <f t="shared" si="16"/>
        <v>无</v>
      </c>
      <c r="AW40" s="27">
        <f t="shared" si="17"/>
        <v>42948</v>
      </c>
      <c r="BH40" t="s">
        <v>508</v>
      </c>
    </row>
    <row r="41" spans="1:60" ht="15" customHeight="1">
      <c r="A41" s="31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198"/>
      <c r="M41" s="198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35" t="str">
        <f t="shared" si="2"/>
        <v/>
      </c>
      <c r="AD41" s="36">
        <f t="shared" si="3"/>
        <v>0</v>
      </c>
      <c r="AE41" s="35" t="str">
        <f t="shared" si="4"/>
        <v/>
      </c>
      <c r="AF41" s="24"/>
      <c r="AG41" s="40">
        <f t="shared" si="5"/>
        <v>0</v>
      </c>
      <c r="AH41" s="36">
        <f t="shared" si="6"/>
        <v>0</v>
      </c>
      <c r="AI41" s="36">
        <f t="shared" si="7"/>
        <v>0</v>
      </c>
      <c r="AJ41" s="35" t="str">
        <f t="shared" si="8"/>
        <v/>
      </c>
      <c r="AK41" s="35" t="str">
        <f t="shared" si="9"/>
        <v/>
      </c>
      <c r="AL41" s="35" t="str">
        <f t="shared" si="10"/>
        <v/>
      </c>
      <c r="AM41" s="35" t="str">
        <f t="shared" si="0"/>
        <v/>
      </c>
      <c r="AN41" s="35" t="str">
        <f t="shared" si="1"/>
        <v/>
      </c>
      <c r="AO41" s="222">
        <f t="shared" si="11"/>
        <v>0</v>
      </c>
      <c r="AP41" s="222">
        <f t="shared" si="12"/>
        <v>0</v>
      </c>
      <c r="AQ41" s="222" t="str">
        <f t="shared" si="13"/>
        <v>无</v>
      </c>
      <c r="AR41" s="35" t="str">
        <f t="shared" si="14"/>
        <v/>
      </c>
      <c r="AS41" s="35" t="str">
        <f t="shared" si="15"/>
        <v/>
      </c>
      <c r="AT41" s="35" t="str">
        <f t="shared" si="16"/>
        <v>无</v>
      </c>
      <c r="AW41" s="27">
        <f t="shared" si="17"/>
        <v>42948</v>
      </c>
      <c r="BH41" t="s">
        <v>483</v>
      </c>
    </row>
    <row r="42" spans="1:60" ht="15" customHeight="1">
      <c r="A42" s="31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198"/>
      <c r="M42" s="198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35" t="str">
        <f t="shared" si="2"/>
        <v/>
      </c>
      <c r="AD42" s="36">
        <f t="shared" si="3"/>
        <v>0</v>
      </c>
      <c r="AE42" s="35" t="str">
        <f t="shared" si="4"/>
        <v/>
      </c>
      <c r="AF42" s="24"/>
      <c r="AG42" s="40">
        <f t="shared" si="5"/>
        <v>0</v>
      </c>
      <c r="AH42" s="36">
        <f t="shared" si="6"/>
        <v>0</v>
      </c>
      <c r="AI42" s="36">
        <f t="shared" si="7"/>
        <v>0</v>
      </c>
      <c r="AJ42" s="35" t="str">
        <f t="shared" si="8"/>
        <v/>
      </c>
      <c r="AK42" s="35" t="str">
        <f t="shared" si="9"/>
        <v/>
      </c>
      <c r="AL42" s="35" t="str">
        <f t="shared" si="10"/>
        <v/>
      </c>
      <c r="AM42" s="35" t="str">
        <f t="shared" si="0"/>
        <v/>
      </c>
      <c r="AN42" s="35" t="str">
        <f t="shared" si="1"/>
        <v/>
      </c>
      <c r="AO42" s="222">
        <f t="shared" si="11"/>
        <v>0</v>
      </c>
      <c r="AP42" s="222">
        <f t="shared" si="12"/>
        <v>0</v>
      </c>
      <c r="AQ42" s="222" t="str">
        <f t="shared" si="13"/>
        <v>无</v>
      </c>
      <c r="AR42" s="35" t="str">
        <f t="shared" si="14"/>
        <v/>
      </c>
      <c r="AS42" s="35" t="str">
        <f t="shared" si="15"/>
        <v/>
      </c>
      <c r="AT42" s="35" t="str">
        <f t="shared" si="16"/>
        <v>无</v>
      </c>
      <c r="AW42" s="27">
        <f t="shared" si="17"/>
        <v>42948</v>
      </c>
      <c r="BH42" t="s">
        <v>509</v>
      </c>
    </row>
    <row r="43" spans="1:60" ht="15" customHeight="1">
      <c r="A43" s="31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198"/>
      <c r="M43" s="198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35" t="str">
        <f t="shared" si="2"/>
        <v/>
      </c>
      <c r="AD43" s="36">
        <f t="shared" si="3"/>
        <v>0</v>
      </c>
      <c r="AE43" s="35" t="str">
        <f t="shared" si="4"/>
        <v/>
      </c>
      <c r="AF43" s="24"/>
      <c r="AG43" s="40">
        <f t="shared" si="5"/>
        <v>0</v>
      </c>
      <c r="AH43" s="36">
        <f t="shared" si="6"/>
        <v>0</v>
      </c>
      <c r="AI43" s="36">
        <f t="shared" si="7"/>
        <v>0</v>
      </c>
      <c r="AJ43" s="35" t="str">
        <f t="shared" si="8"/>
        <v/>
      </c>
      <c r="AK43" s="35" t="str">
        <f t="shared" si="9"/>
        <v/>
      </c>
      <c r="AL43" s="35" t="str">
        <f t="shared" si="10"/>
        <v/>
      </c>
      <c r="AM43" s="35" t="str">
        <f t="shared" si="0"/>
        <v/>
      </c>
      <c r="AN43" s="35" t="str">
        <f t="shared" si="1"/>
        <v/>
      </c>
      <c r="AO43" s="222">
        <f t="shared" si="11"/>
        <v>0</v>
      </c>
      <c r="AP43" s="222">
        <f t="shared" si="12"/>
        <v>0</v>
      </c>
      <c r="AQ43" s="222" t="str">
        <f t="shared" si="13"/>
        <v>无</v>
      </c>
      <c r="AR43" s="35" t="str">
        <f t="shared" si="14"/>
        <v/>
      </c>
      <c r="AS43" s="35" t="str">
        <f t="shared" si="15"/>
        <v/>
      </c>
      <c r="AT43" s="35" t="str">
        <f t="shared" si="16"/>
        <v>无</v>
      </c>
      <c r="AW43" s="27">
        <f t="shared" si="17"/>
        <v>42948</v>
      </c>
      <c r="BH43" t="s">
        <v>510</v>
      </c>
    </row>
    <row r="44" spans="1:60" ht="15" customHeight="1">
      <c r="A44" s="31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198"/>
      <c r="M44" s="198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35" t="str">
        <f t="shared" si="2"/>
        <v/>
      </c>
      <c r="AD44" s="36">
        <f t="shared" si="3"/>
        <v>0</v>
      </c>
      <c r="AE44" s="35" t="str">
        <f t="shared" si="4"/>
        <v/>
      </c>
      <c r="AF44" s="24"/>
      <c r="AG44" s="40">
        <f t="shared" si="5"/>
        <v>0</v>
      </c>
      <c r="AH44" s="36">
        <f t="shared" si="6"/>
        <v>0</v>
      </c>
      <c r="AI44" s="36">
        <f t="shared" si="7"/>
        <v>0</v>
      </c>
      <c r="AJ44" s="35" t="str">
        <f t="shared" si="8"/>
        <v/>
      </c>
      <c r="AK44" s="35" t="str">
        <f t="shared" si="9"/>
        <v/>
      </c>
      <c r="AL44" s="35" t="str">
        <f t="shared" si="10"/>
        <v/>
      </c>
      <c r="AM44" s="35" t="str">
        <f t="shared" si="0"/>
        <v/>
      </c>
      <c r="AN44" s="35" t="str">
        <f t="shared" si="1"/>
        <v/>
      </c>
      <c r="AO44" s="222">
        <f t="shared" si="11"/>
        <v>0</v>
      </c>
      <c r="AP44" s="222">
        <f t="shared" si="12"/>
        <v>0</v>
      </c>
      <c r="AQ44" s="222" t="str">
        <f t="shared" si="13"/>
        <v>无</v>
      </c>
      <c r="AR44" s="35" t="str">
        <f t="shared" si="14"/>
        <v/>
      </c>
      <c r="AS44" s="35" t="str">
        <f t="shared" si="15"/>
        <v/>
      </c>
      <c r="AT44" s="35" t="str">
        <f t="shared" si="16"/>
        <v>无</v>
      </c>
      <c r="AW44" s="27">
        <f t="shared" si="17"/>
        <v>42948</v>
      </c>
      <c r="BH44" t="s">
        <v>511</v>
      </c>
    </row>
    <row r="45" spans="1:60" ht="15" customHeight="1">
      <c r="A45" s="31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198"/>
      <c r="M45" s="198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35" t="str">
        <f t="shared" si="2"/>
        <v/>
      </c>
      <c r="AD45" s="36">
        <f t="shared" si="3"/>
        <v>0</v>
      </c>
      <c r="AE45" s="35" t="str">
        <f t="shared" si="4"/>
        <v/>
      </c>
      <c r="AF45" s="24"/>
      <c r="AG45" s="40">
        <f t="shared" si="5"/>
        <v>0</v>
      </c>
      <c r="AH45" s="36">
        <f t="shared" si="6"/>
        <v>0</v>
      </c>
      <c r="AI45" s="36">
        <f t="shared" si="7"/>
        <v>0</v>
      </c>
      <c r="AJ45" s="35" t="str">
        <f t="shared" si="8"/>
        <v/>
      </c>
      <c r="AK45" s="35" t="str">
        <f t="shared" si="9"/>
        <v/>
      </c>
      <c r="AL45" s="35" t="str">
        <f t="shared" si="10"/>
        <v/>
      </c>
      <c r="AM45" s="35" t="str">
        <f t="shared" si="0"/>
        <v/>
      </c>
      <c r="AN45" s="35" t="str">
        <f t="shared" si="1"/>
        <v/>
      </c>
      <c r="AO45" s="222">
        <f t="shared" si="11"/>
        <v>0</v>
      </c>
      <c r="AP45" s="222">
        <f t="shared" si="12"/>
        <v>0</v>
      </c>
      <c r="AQ45" s="222" t="str">
        <f t="shared" si="13"/>
        <v>无</v>
      </c>
      <c r="AR45" s="35" t="str">
        <f t="shared" si="14"/>
        <v/>
      </c>
      <c r="AS45" s="35" t="str">
        <f t="shared" si="15"/>
        <v/>
      </c>
      <c r="AT45" s="35" t="str">
        <f t="shared" si="16"/>
        <v>无</v>
      </c>
      <c r="AW45" s="27">
        <f t="shared" si="17"/>
        <v>42948</v>
      </c>
      <c r="BH45" t="s">
        <v>11</v>
      </c>
    </row>
    <row r="46" spans="1:60" ht="15" customHeight="1">
      <c r="A46" s="31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198"/>
      <c r="M46" s="198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35" t="str">
        <f t="shared" si="2"/>
        <v/>
      </c>
      <c r="AD46" s="36">
        <f t="shared" si="3"/>
        <v>0</v>
      </c>
      <c r="AE46" s="35" t="str">
        <f t="shared" si="4"/>
        <v/>
      </c>
      <c r="AF46" s="24"/>
      <c r="AG46" s="40">
        <f t="shared" si="5"/>
        <v>0</v>
      </c>
      <c r="AH46" s="36">
        <f t="shared" si="6"/>
        <v>0</v>
      </c>
      <c r="AI46" s="36">
        <f t="shared" si="7"/>
        <v>0</v>
      </c>
      <c r="AJ46" s="35" t="str">
        <f t="shared" si="8"/>
        <v/>
      </c>
      <c r="AK46" s="35" t="str">
        <f t="shared" si="9"/>
        <v/>
      </c>
      <c r="AL46" s="35" t="str">
        <f t="shared" si="10"/>
        <v/>
      </c>
      <c r="AM46" s="35" t="str">
        <f t="shared" si="0"/>
        <v/>
      </c>
      <c r="AN46" s="35" t="str">
        <f t="shared" si="1"/>
        <v/>
      </c>
      <c r="AO46" s="222">
        <f t="shared" si="11"/>
        <v>0</v>
      </c>
      <c r="AP46" s="222">
        <f t="shared" si="12"/>
        <v>0</v>
      </c>
      <c r="AQ46" s="222" t="str">
        <f t="shared" si="13"/>
        <v>无</v>
      </c>
      <c r="AR46" s="35" t="str">
        <f t="shared" si="14"/>
        <v/>
      </c>
      <c r="AS46" s="35" t="str">
        <f t="shared" si="15"/>
        <v/>
      </c>
      <c r="AT46" s="35" t="str">
        <f t="shared" si="16"/>
        <v>无</v>
      </c>
      <c r="AW46" s="27">
        <f t="shared" si="17"/>
        <v>42948</v>
      </c>
      <c r="BH46" t="s">
        <v>496</v>
      </c>
    </row>
    <row r="47" spans="1:60" ht="15" customHeight="1">
      <c r="A47" s="31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198"/>
      <c r="M47" s="198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35" t="str">
        <f t="shared" si="2"/>
        <v/>
      </c>
      <c r="AD47" s="36">
        <f t="shared" si="3"/>
        <v>0</v>
      </c>
      <c r="AE47" s="35" t="str">
        <f t="shared" si="4"/>
        <v/>
      </c>
      <c r="AF47" s="24"/>
      <c r="AG47" s="40">
        <f t="shared" si="5"/>
        <v>0</v>
      </c>
      <c r="AH47" s="36">
        <f t="shared" si="6"/>
        <v>0</v>
      </c>
      <c r="AI47" s="36">
        <f t="shared" si="7"/>
        <v>0</v>
      </c>
      <c r="AJ47" s="35" t="str">
        <f t="shared" si="8"/>
        <v/>
      </c>
      <c r="AK47" s="35" t="str">
        <f t="shared" si="9"/>
        <v/>
      </c>
      <c r="AL47" s="35" t="str">
        <f t="shared" si="10"/>
        <v/>
      </c>
      <c r="AM47" s="35" t="str">
        <f t="shared" si="0"/>
        <v/>
      </c>
      <c r="AN47" s="35" t="str">
        <f t="shared" si="1"/>
        <v/>
      </c>
      <c r="AO47" s="222">
        <f t="shared" si="11"/>
        <v>0</v>
      </c>
      <c r="AP47" s="222">
        <f t="shared" si="12"/>
        <v>0</v>
      </c>
      <c r="AQ47" s="222" t="str">
        <f t="shared" si="13"/>
        <v>无</v>
      </c>
      <c r="AR47" s="35" t="str">
        <f t="shared" si="14"/>
        <v/>
      </c>
      <c r="AS47" s="35" t="str">
        <f t="shared" si="15"/>
        <v/>
      </c>
      <c r="AT47" s="35" t="str">
        <f t="shared" si="16"/>
        <v>无</v>
      </c>
      <c r="AW47" s="27">
        <f t="shared" si="17"/>
        <v>42948</v>
      </c>
      <c r="BH47" t="s">
        <v>512</v>
      </c>
    </row>
    <row r="48" spans="1:60" ht="15" customHeight="1">
      <c r="A48" s="31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198"/>
      <c r="M48" s="198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35" t="str">
        <f t="shared" si="2"/>
        <v/>
      </c>
      <c r="AD48" s="36">
        <f t="shared" si="3"/>
        <v>0</v>
      </c>
      <c r="AE48" s="35" t="str">
        <f t="shared" si="4"/>
        <v/>
      </c>
      <c r="AF48" s="24"/>
      <c r="AG48" s="40">
        <f t="shared" si="5"/>
        <v>0</v>
      </c>
      <c r="AH48" s="36">
        <f t="shared" si="6"/>
        <v>0</v>
      </c>
      <c r="AI48" s="36">
        <f t="shared" si="7"/>
        <v>0</v>
      </c>
      <c r="AJ48" s="35" t="str">
        <f t="shared" si="8"/>
        <v/>
      </c>
      <c r="AK48" s="35" t="str">
        <f t="shared" si="9"/>
        <v/>
      </c>
      <c r="AL48" s="35" t="str">
        <f t="shared" si="10"/>
        <v/>
      </c>
      <c r="AM48" s="35" t="str">
        <f t="shared" si="0"/>
        <v/>
      </c>
      <c r="AN48" s="35" t="str">
        <f t="shared" si="1"/>
        <v/>
      </c>
      <c r="AO48" s="222">
        <f t="shared" si="11"/>
        <v>0</v>
      </c>
      <c r="AP48" s="222">
        <f t="shared" si="12"/>
        <v>0</v>
      </c>
      <c r="AQ48" s="222" t="str">
        <f t="shared" si="13"/>
        <v>无</v>
      </c>
      <c r="AR48" s="35" t="str">
        <f t="shared" si="14"/>
        <v/>
      </c>
      <c r="AS48" s="35" t="str">
        <f t="shared" si="15"/>
        <v/>
      </c>
      <c r="AT48" s="35" t="str">
        <f t="shared" si="16"/>
        <v>无</v>
      </c>
      <c r="AW48" s="27">
        <f t="shared" si="17"/>
        <v>42948</v>
      </c>
      <c r="BH48" t="s">
        <v>491</v>
      </c>
    </row>
    <row r="49" spans="1:60" ht="15" customHeight="1">
      <c r="A49" s="31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198"/>
      <c r="M49" s="198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35" t="str">
        <f t="shared" si="2"/>
        <v/>
      </c>
      <c r="AD49" s="36">
        <f t="shared" si="3"/>
        <v>0</v>
      </c>
      <c r="AE49" s="35" t="str">
        <f t="shared" si="4"/>
        <v/>
      </c>
      <c r="AF49" s="24"/>
      <c r="AG49" s="40">
        <f t="shared" si="5"/>
        <v>0</v>
      </c>
      <c r="AH49" s="36">
        <f t="shared" si="6"/>
        <v>0</v>
      </c>
      <c r="AI49" s="36">
        <f t="shared" si="7"/>
        <v>0</v>
      </c>
      <c r="AJ49" s="35" t="str">
        <f t="shared" si="8"/>
        <v/>
      </c>
      <c r="AK49" s="35" t="str">
        <f t="shared" si="9"/>
        <v/>
      </c>
      <c r="AL49" s="35" t="str">
        <f t="shared" si="10"/>
        <v/>
      </c>
      <c r="AM49" s="35" t="str">
        <f t="shared" si="0"/>
        <v/>
      </c>
      <c r="AN49" s="35" t="str">
        <f t="shared" si="1"/>
        <v/>
      </c>
      <c r="AO49" s="222">
        <f t="shared" si="11"/>
        <v>0</v>
      </c>
      <c r="AP49" s="222">
        <f t="shared" si="12"/>
        <v>0</v>
      </c>
      <c r="AQ49" s="222" t="str">
        <f t="shared" si="13"/>
        <v>无</v>
      </c>
      <c r="AR49" s="35" t="str">
        <f t="shared" si="14"/>
        <v/>
      </c>
      <c r="AS49" s="35" t="str">
        <f t="shared" si="15"/>
        <v/>
      </c>
      <c r="AT49" s="35" t="str">
        <f t="shared" si="16"/>
        <v>无</v>
      </c>
      <c r="AW49" s="27">
        <f t="shared" si="17"/>
        <v>42948</v>
      </c>
      <c r="BH49" t="s">
        <v>491</v>
      </c>
    </row>
    <row r="50" spans="1:60" ht="15" customHeight="1">
      <c r="A50" s="31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198"/>
      <c r="M50" s="198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35" t="str">
        <f t="shared" si="2"/>
        <v/>
      </c>
      <c r="AD50" s="36">
        <f t="shared" si="3"/>
        <v>0</v>
      </c>
      <c r="AE50" s="35" t="str">
        <f t="shared" si="4"/>
        <v/>
      </c>
      <c r="AF50" s="24"/>
      <c r="AG50" s="40">
        <f t="shared" si="5"/>
        <v>0</v>
      </c>
      <c r="AH50" s="36">
        <f t="shared" si="6"/>
        <v>0</v>
      </c>
      <c r="AI50" s="36">
        <f t="shared" si="7"/>
        <v>0</v>
      </c>
      <c r="AJ50" s="35" t="str">
        <f t="shared" si="8"/>
        <v/>
      </c>
      <c r="AK50" s="35" t="str">
        <f t="shared" si="9"/>
        <v/>
      </c>
      <c r="AL50" s="35" t="str">
        <f t="shared" si="10"/>
        <v/>
      </c>
      <c r="AM50" s="35" t="str">
        <f t="shared" si="0"/>
        <v/>
      </c>
      <c r="AN50" s="35" t="str">
        <f t="shared" si="1"/>
        <v/>
      </c>
      <c r="AO50" s="222">
        <f t="shared" si="11"/>
        <v>0</v>
      </c>
      <c r="AP50" s="222">
        <f t="shared" si="12"/>
        <v>0</v>
      </c>
      <c r="AQ50" s="222" t="str">
        <f t="shared" si="13"/>
        <v>无</v>
      </c>
      <c r="AR50" s="35" t="str">
        <f t="shared" si="14"/>
        <v/>
      </c>
      <c r="AS50" s="35" t="str">
        <f t="shared" si="15"/>
        <v/>
      </c>
      <c r="AT50" s="35" t="str">
        <f t="shared" si="16"/>
        <v>无</v>
      </c>
      <c r="AW50" s="27">
        <f t="shared" si="17"/>
        <v>42948</v>
      </c>
      <c r="BH50" t="s">
        <v>513</v>
      </c>
    </row>
    <row r="51" spans="1:60" ht="15" customHeight="1">
      <c r="A51" s="31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198"/>
      <c r="M51" s="198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35" t="str">
        <f t="shared" si="2"/>
        <v/>
      </c>
      <c r="AD51" s="36">
        <f t="shared" si="3"/>
        <v>0</v>
      </c>
      <c r="AE51" s="35" t="str">
        <f t="shared" si="4"/>
        <v/>
      </c>
      <c r="AF51" s="24"/>
      <c r="AG51" s="40">
        <f t="shared" si="5"/>
        <v>0</v>
      </c>
      <c r="AH51" s="36">
        <f t="shared" si="6"/>
        <v>0</v>
      </c>
      <c r="AI51" s="36">
        <f t="shared" si="7"/>
        <v>0</v>
      </c>
      <c r="AJ51" s="35" t="str">
        <f t="shared" si="8"/>
        <v/>
      </c>
      <c r="AK51" s="35" t="str">
        <f t="shared" si="9"/>
        <v/>
      </c>
      <c r="AL51" s="35" t="str">
        <f t="shared" si="10"/>
        <v/>
      </c>
      <c r="AM51" s="35" t="str">
        <f t="shared" si="0"/>
        <v/>
      </c>
      <c r="AN51" s="35" t="str">
        <f t="shared" si="1"/>
        <v/>
      </c>
      <c r="AO51" s="222">
        <f t="shared" si="11"/>
        <v>0</v>
      </c>
      <c r="AP51" s="222">
        <f t="shared" si="12"/>
        <v>0</v>
      </c>
      <c r="AQ51" s="222" t="str">
        <f t="shared" si="13"/>
        <v>无</v>
      </c>
      <c r="AR51" s="35" t="str">
        <f t="shared" si="14"/>
        <v/>
      </c>
      <c r="AS51" s="35" t="str">
        <f t="shared" si="15"/>
        <v/>
      </c>
      <c r="AT51" s="35" t="str">
        <f t="shared" si="16"/>
        <v>无</v>
      </c>
      <c r="AW51" s="27">
        <f t="shared" si="17"/>
        <v>42948</v>
      </c>
      <c r="BH51" t="s">
        <v>514</v>
      </c>
    </row>
    <row r="52" spans="1:60" ht="15" customHeight="1">
      <c r="A52" s="31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198"/>
      <c r="M52" s="198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35" t="str">
        <f t="shared" si="2"/>
        <v/>
      </c>
      <c r="AD52" s="36">
        <f t="shared" si="3"/>
        <v>0</v>
      </c>
      <c r="AE52" s="35" t="str">
        <f t="shared" si="4"/>
        <v/>
      </c>
      <c r="AF52" s="24"/>
      <c r="AG52" s="40">
        <f t="shared" si="5"/>
        <v>0</v>
      </c>
      <c r="AH52" s="36">
        <f t="shared" si="6"/>
        <v>0</v>
      </c>
      <c r="AI52" s="36">
        <f t="shared" si="7"/>
        <v>0</v>
      </c>
      <c r="AJ52" s="35" t="str">
        <f t="shared" si="8"/>
        <v/>
      </c>
      <c r="AK52" s="35" t="str">
        <f t="shared" si="9"/>
        <v/>
      </c>
      <c r="AL52" s="35" t="str">
        <f t="shared" si="10"/>
        <v/>
      </c>
      <c r="AM52" s="35" t="str">
        <f t="shared" si="0"/>
        <v/>
      </c>
      <c r="AN52" s="35" t="str">
        <f t="shared" si="1"/>
        <v/>
      </c>
      <c r="AO52" s="222">
        <f t="shared" si="11"/>
        <v>0</v>
      </c>
      <c r="AP52" s="222">
        <f t="shared" si="12"/>
        <v>0</v>
      </c>
      <c r="AQ52" s="222" t="str">
        <f t="shared" si="13"/>
        <v>无</v>
      </c>
      <c r="AR52" s="35" t="str">
        <f t="shared" si="14"/>
        <v/>
      </c>
      <c r="AS52" s="35" t="str">
        <f t="shared" si="15"/>
        <v/>
      </c>
      <c r="AT52" s="35" t="str">
        <f t="shared" si="16"/>
        <v>无</v>
      </c>
      <c r="AW52" s="27">
        <f t="shared" si="17"/>
        <v>42948</v>
      </c>
      <c r="BH52" t="s">
        <v>515</v>
      </c>
    </row>
    <row r="53" spans="1:60" ht="15" customHeight="1">
      <c r="A53" s="31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198"/>
      <c r="M53" s="198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35" t="str">
        <f t="shared" si="2"/>
        <v/>
      </c>
      <c r="AD53" s="36">
        <f t="shared" si="3"/>
        <v>0</v>
      </c>
      <c r="AE53" s="35" t="str">
        <f t="shared" si="4"/>
        <v/>
      </c>
      <c r="AF53" s="24"/>
      <c r="AG53" s="40">
        <f t="shared" si="5"/>
        <v>0</v>
      </c>
      <c r="AH53" s="36">
        <f t="shared" si="6"/>
        <v>0</v>
      </c>
      <c r="AI53" s="36">
        <f t="shared" si="7"/>
        <v>0</v>
      </c>
      <c r="AJ53" s="35" t="str">
        <f t="shared" si="8"/>
        <v/>
      </c>
      <c r="AK53" s="35" t="str">
        <f t="shared" si="9"/>
        <v/>
      </c>
      <c r="AL53" s="35" t="str">
        <f t="shared" si="10"/>
        <v/>
      </c>
      <c r="AM53" s="35" t="str">
        <f t="shared" si="0"/>
        <v/>
      </c>
      <c r="AN53" s="35" t="str">
        <f t="shared" si="1"/>
        <v/>
      </c>
      <c r="AO53" s="222">
        <f t="shared" si="11"/>
        <v>0</v>
      </c>
      <c r="AP53" s="222">
        <f t="shared" si="12"/>
        <v>0</v>
      </c>
      <c r="AQ53" s="222" t="str">
        <f t="shared" si="13"/>
        <v>无</v>
      </c>
      <c r="AR53" s="35" t="str">
        <f t="shared" si="14"/>
        <v/>
      </c>
      <c r="AS53" s="35" t="str">
        <f t="shared" si="15"/>
        <v/>
      </c>
      <c r="AT53" s="35" t="str">
        <f t="shared" si="16"/>
        <v>无</v>
      </c>
      <c r="AW53" s="27">
        <f t="shared" si="17"/>
        <v>42948</v>
      </c>
      <c r="BH53" t="s">
        <v>516</v>
      </c>
    </row>
    <row r="54" spans="1:60" ht="15" customHeight="1">
      <c r="A54" s="31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198"/>
      <c r="M54" s="198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35" t="str">
        <f t="shared" si="2"/>
        <v/>
      </c>
      <c r="AD54" s="36">
        <f t="shared" si="3"/>
        <v>0</v>
      </c>
      <c r="AE54" s="35" t="str">
        <f t="shared" si="4"/>
        <v/>
      </c>
      <c r="AF54" s="24"/>
      <c r="AG54" s="40">
        <f t="shared" si="5"/>
        <v>0</v>
      </c>
      <c r="AH54" s="36">
        <f t="shared" si="6"/>
        <v>0</v>
      </c>
      <c r="AI54" s="36">
        <f t="shared" si="7"/>
        <v>0</v>
      </c>
      <c r="AJ54" s="35" t="str">
        <f t="shared" si="8"/>
        <v/>
      </c>
      <c r="AK54" s="35" t="str">
        <f t="shared" si="9"/>
        <v/>
      </c>
      <c r="AL54" s="35" t="str">
        <f t="shared" si="10"/>
        <v/>
      </c>
      <c r="AM54" s="35" t="str">
        <f t="shared" si="0"/>
        <v/>
      </c>
      <c r="AN54" s="35" t="str">
        <f t="shared" si="1"/>
        <v/>
      </c>
      <c r="AO54" s="222">
        <f t="shared" si="11"/>
        <v>0</v>
      </c>
      <c r="AP54" s="222">
        <f t="shared" si="12"/>
        <v>0</v>
      </c>
      <c r="AQ54" s="222" t="str">
        <f t="shared" si="13"/>
        <v>无</v>
      </c>
      <c r="AR54" s="35" t="str">
        <f t="shared" si="14"/>
        <v/>
      </c>
      <c r="AS54" s="35" t="str">
        <f t="shared" si="15"/>
        <v/>
      </c>
      <c r="AT54" s="35" t="str">
        <f t="shared" si="16"/>
        <v>无</v>
      </c>
      <c r="AW54" s="27">
        <f t="shared" si="17"/>
        <v>42948</v>
      </c>
      <c r="BH54" t="s">
        <v>517</v>
      </c>
    </row>
    <row r="55" spans="1:60" ht="15" customHeight="1">
      <c r="A55" s="31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198"/>
      <c r="M55" s="198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01"/>
      <c r="AA55" s="25"/>
      <c r="AB55" s="25"/>
      <c r="AC55" s="35" t="str">
        <f t="shared" si="2"/>
        <v/>
      </c>
      <c r="AD55" s="36">
        <f t="shared" si="3"/>
        <v>0</v>
      </c>
      <c r="AE55" s="35" t="str">
        <f t="shared" si="4"/>
        <v/>
      </c>
      <c r="AF55" s="24"/>
      <c r="AG55" s="40">
        <f t="shared" si="5"/>
        <v>0</v>
      </c>
      <c r="AH55" s="36">
        <f t="shared" si="6"/>
        <v>0</v>
      </c>
      <c r="AI55" s="36">
        <f t="shared" si="7"/>
        <v>0</v>
      </c>
      <c r="AJ55" s="35" t="str">
        <f t="shared" si="8"/>
        <v/>
      </c>
      <c r="AK55" s="35" t="str">
        <f t="shared" si="9"/>
        <v/>
      </c>
      <c r="AL55" s="35" t="str">
        <f t="shared" si="10"/>
        <v/>
      </c>
      <c r="AM55" s="35" t="str">
        <f t="shared" si="0"/>
        <v/>
      </c>
      <c r="AN55" s="35" t="str">
        <f t="shared" si="1"/>
        <v/>
      </c>
      <c r="AO55" s="222">
        <f t="shared" si="11"/>
        <v>0</v>
      </c>
      <c r="AP55" s="222">
        <f t="shared" si="12"/>
        <v>0</v>
      </c>
      <c r="AQ55" s="222" t="str">
        <f t="shared" si="13"/>
        <v>无</v>
      </c>
      <c r="AR55" s="35" t="str">
        <f t="shared" si="14"/>
        <v/>
      </c>
      <c r="AS55" s="35" t="str">
        <f t="shared" si="15"/>
        <v/>
      </c>
      <c r="AT55" s="35" t="str">
        <f t="shared" si="16"/>
        <v>无</v>
      </c>
      <c r="AW55" s="27">
        <f t="shared" si="17"/>
        <v>42948</v>
      </c>
      <c r="BH55" t="s">
        <v>518</v>
      </c>
    </row>
    <row r="56" spans="1:60" ht="15" customHeight="1">
      <c r="A56" s="31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198"/>
      <c r="M56" s="198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35" t="str">
        <f t="shared" si="2"/>
        <v/>
      </c>
      <c r="AD56" s="36">
        <f t="shared" si="3"/>
        <v>0</v>
      </c>
      <c r="AE56" s="35" t="str">
        <f t="shared" si="4"/>
        <v/>
      </c>
      <c r="AF56" s="24"/>
      <c r="AG56" s="40">
        <f t="shared" si="5"/>
        <v>0</v>
      </c>
      <c r="AH56" s="36">
        <f t="shared" si="6"/>
        <v>0</v>
      </c>
      <c r="AI56" s="36">
        <f t="shared" si="7"/>
        <v>0</v>
      </c>
      <c r="AJ56" s="35" t="str">
        <f t="shared" si="8"/>
        <v/>
      </c>
      <c r="AK56" s="35" t="str">
        <f t="shared" si="9"/>
        <v/>
      </c>
      <c r="AL56" s="35" t="str">
        <f t="shared" si="10"/>
        <v/>
      </c>
      <c r="AM56" s="35" t="str">
        <f t="shared" si="0"/>
        <v/>
      </c>
      <c r="AN56" s="35" t="str">
        <f t="shared" si="1"/>
        <v/>
      </c>
      <c r="AO56" s="222">
        <f t="shared" si="11"/>
        <v>0</v>
      </c>
      <c r="AP56" s="222">
        <f t="shared" si="12"/>
        <v>0</v>
      </c>
      <c r="AQ56" s="222" t="str">
        <f t="shared" si="13"/>
        <v>无</v>
      </c>
      <c r="AR56" s="35" t="str">
        <f t="shared" si="14"/>
        <v/>
      </c>
      <c r="AS56" s="35" t="str">
        <f t="shared" si="15"/>
        <v/>
      </c>
      <c r="AT56" s="35" t="str">
        <f t="shared" si="16"/>
        <v>无</v>
      </c>
      <c r="AW56" s="27">
        <f t="shared" si="17"/>
        <v>42948</v>
      </c>
      <c r="BH56" t="s">
        <v>519</v>
      </c>
    </row>
    <row r="57" spans="1:60" ht="15" customHeight="1">
      <c r="A57" s="31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198"/>
      <c r="M57" s="198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35" t="str">
        <f t="shared" si="2"/>
        <v/>
      </c>
      <c r="AD57" s="36">
        <f t="shared" si="3"/>
        <v>0</v>
      </c>
      <c r="AE57" s="35" t="str">
        <f t="shared" si="4"/>
        <v/>
      </c>
      <c r="AF57" s="24"/>
      <c r="AG57" s="40">
        <f t="shared" si="5"/>
        <v>0</v>
      </c>
      <c r="AH57" s="36">
        <f t="shared" si="6"/>
        <v>0</v>
      </c>
      <c r="AI57" s="36">
        <f t="shared" si="7"/>
        <v>0</v>
      </c>
      <c r="AJ57" s="35" t="str">
        <f t="shared" si="8"/>
        <v/>
      </c>
      <c r="AK57" s="35" t="str">
        <f t="shared" si="9"/>
        <v/>
      </c>
      <c r="AL57" s="35" t="str">
        <f t="shared" si="10"/>
        <v/>
      </c>
      <c r="AM57" s="35" t="str">
        <f t="shared" si="0"/>
        <v/>
      </c>
      <c r="AN57" s="35" t="str">
        <f t="shared" si="1"/>
        <v/>
      </c>
      <c r="AO57" s="222">
        <f t="shared" si="11"/>
        <v>0</v>
      </c>
      <c r="AP57" s="222">
        <f t="shared" si="12"/>
        <v>0</v>
      </c>
      <c r="AQ57" s="222" t="str">
        <f t="shared" si="13"/>
        <v>无</v>
      </c>
      <c r="AR57" s="35" t="str">
        <f t="shared" si="14"/>
        <v/>
      </c>
      <c r="AS57" s="35" t="str">
        <f t="shared" si="15"/>
        <v/>
      </c>
      <c r="AT57" s="35" t="str">
        <f t="shared" si="16"/>
        <v>无</v>
      </c>
      <c r="AW57" s="27">
        <f t="shared" si="17"/>
        <v>42948</v>
      </c>
      <c r="BH57" t="s">
        <v>11</v>
      </c>
    </row>
    <row r="58" spans="1:60" ht="15" customHeight="1">
      <c r="A58" s="31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198"/>
      <c r="M58" s="198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35" t="str">
        <f t="shared" si="2"/>
        <v/>
      </c>
      <c r="AD58" s="36">
        <f t="shared" si="3"/>
        <v>0</v>
      </c>
      <c r="AE58" s="35" t="str">
        <f t="shared" si="4"/>
        <v/>
      </c>
      <c r="AF58" s="24"/>
      <c r="AG58" s="40">
        <f t="shared" si="5"/>
        <v>0</v>
      </c>
      <c r="AH58" s="36">
        <f t="shared" si="6"/>
        <v>0</v>
      </c>
      <c r="AI58" s="36">
        <f t="shared" si="7"/>
        <v>0</v>
      </c>
      <c r="AJ58" s="35" t="str">
        <f t="shared" si="8"/>
        <v/>
      </c>
      <c r="AK58" s="35" t="str">
        <f t="shared" si="9"/>
        <v/>
      </c>
      <c r="AL58" s="35" t="str">
        <f t="shared" si="10"/>
        <v/>
      </c>
      <c r="AM58" s="35" t="str">
        <f t="shared" si="0"/>
        <v/>
      </c>
      <c r="AN58" s="35" t="str">
        <f t="shared" si="1"/>
        <v/>
      </c>
      <c r="AO58" s="222">
        <f t="shared" si="11"/>
        <v>0</v>
      </c>
      <c r="AP58" s="222">
        <f t="shared" si="12"/>
        <v>0</v>
      </c>
      <c r="AQ58" s="222" t="str">
        <f t="shared" si="13"/>
        <v>无</v>
      </c>
      <c r="AR58" s="35" t="str">
        <f t="shared" si="14"/>
        <v/>
      </c>
      <c r="AS58" s="35" t="str">
        <f t="shared" si="15"/>
        <v/>
      </c>
      <c r="AT58" s="35" t="str">
        <f t="shared" si="16"/>
        <v>无</v>
      </c>
      <c r="AW58" s="27">
        <f t="shared" si="17"/>
        <v>42948</v>
      </c>
      <c r="BH58" t="s">
        <v>496</v>
      </c>
    </row>
    <row r="59" spans="1:60" ht="15" customHeight="1">
      <c r="A59" s="31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198"/>
      <c r="M59" s="198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35" t="str">
        <f t="shared" si="2"/>
        <v/>
      </c>
      <c r="AD59" s="36">
        <f t="shared" si="3"/>
        <v>0</v>
      </c>
      <c r="AE59" s="35" t="str">
        <f t="shared" si="4"/>
        <v/>
      </c>
      <c r="AF59" s="24"/>
      <c r="AG59" s="40">
        <f t="shared" si="5"/>
        <v>0</v>
      </c>
      <c r="AH59" s="36">
        <f t="shared" si="6"/>
        <v>0</v>
      </c>
      <c r="AI59" s="36">
        <f t="shared" si="7"/>
        <v>0</v>
      </c>
      <c r="AJ59" s="35" t="str">
        <f t="shared" si="8"/>
        <v/>
      </c>
      <c r="AK59" s="35" t="str">
        <f t="shared" si="9"/>
        <v/>
      </c>
      <c r="AL59" s="35" t="str">
        <f t="shared" si="10"/>
        <v/>
      </c>
      <c r="AM59" s="35" t="str">
        <f t="shared" si="0"/>
        <v/>
      </c>
      <c r="AN59" s="35" t="str">
        <f t="shared" si="1"/>
        <v/>
      </c>
      <c r="AO59" s="222">
        <f t="shared" si="11"/>
        <v>0</v>
      </c>
      <c r="AP59" s="222">
        <f t="shared" si="12"/>
        <v>0</v>
      </c>
      <c r="AQ59" s="222" t="str">
        <f t="shared" si="13"/>
        <v>无</v>
      </c>
      <c r="AR59" s="35" t="str">
        <f t="shared" si="14"/>
        <v/>
      </c>
      <c r="AS59" s="35" t="str">
        <f t="shared" si="15"/>
        <v/>
      </c>
      <c r="AT59" s="35" t="str">
        <f t="shared" si="16"/>
        <v>无</v>
      </c>
      <c r="AW59" s="27">
        <f t="shared" si="17"/>
        <v>42948</v>
      </c>
      <c r="BH59" t="s">
        <v>520</v>
      </c>
    </row>
    <row r="60" spans="1:60" ht="15" customHeight="1">
      <c r="A60" s="31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198"/>
      <c r="M60" s="198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35" t="str">
        <f t="shared" si="2"/>
        <v/>
      </c>
      <c r="AD60" s="36">
        <f t="shared" si="3"/>
        <v>0</v>
      </c>
      <c r="AE60" s="35" t="str">
        <f t="shared" si="4"/>
        <v/>
      </c>
      <c r="AF60" s="24"/>
      <c r="AG60" s="40">
        <f t="shared" si="5"/>
        <v>0</v>
      </c>
      <c r="AH60" s="36">
        <f t="shared" si="6"/>
        <v>0</v>
      </c>
      <c r="AI60" s="36">
        <f t="shared" si="7"/>
        <v>0</v>
      </c>
      <c r="AJ60" s="35" t="str">
        <f t="shared" si="8"/>
        <v/>
      </c>
      <c r="AK60" s="35" t="str">
        <f t="shared" si="9"/>
        <v/>
      </c>
      <c r="AL60" s="35" t="str">
        <f t="shared" si="10"/>
        <v/>
      </c>
      <c r="AM60" s="35" t="str">
        <f t="shared" si="0"/>
        <v/>
      </c>
      <c r="AN60" s="35" t="str">
        <f t="shared" si="1"/>
        <v/>
      </c>
      <c r="AO60" s="222">
        <f t="shared" si="11"/>
        <v>0</v>
      </c>
      <c r="AP60" s="222">
        <f t="shared" si="12"/>
        <v>0</v>
      </c>
      <c r="AQ60" s="222" t="str">
        <f t="shared" si="13"/>
        <v>无</v>
      </c>
      <c r="AR60" s="35" t="str">
        <f t="shared" si="14"/>
        <v/>
      </c>
      <c r="AS60" s="35" t="str">
        <f t="shared" si="15"/>
        <v/>
      </c>
      <c r="AT60" s="35" t="str">
        <f t="shared" si="16"/>
        <v>无</v>
      </c>
      <c r="AW60" s="27">
        <f t="shared" si="17"/>
        <v>42948</v>
      </c>
      <c r="BH60" t="s">
        <v>11</v>
      </c>
    </row>
    <row r="61" spans="1:60" ht="15" customHeight="1">
      <c r="A61" s="31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198"/>
      <c r="M61" s="198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35" t="str">
        <f t="shared" si="2"/>
        <v/>
      </c>
      <c r="AD61" s="36">
        <f t="shared" si="3"/>
        <v>0</v>
      </c>
      <c r="AE61" s="35" t="str">
        <f t="shared" si="4"/>
        <v/>
      </c>
      <c r="AF61" s="24"/>
      <c r="AG61" s="40">
        <f t="shared" si="5"/>
        <v>0</v>
      </c>
      <c r="AH61" s="36">
        <f t="shared" si="6"/>
        <v>0</v>
      </c>
      <c r="AI61" s="36">
        <f t="shared" si="7"/>
        <v>0</v>
      </c>
      <c r="AJ61" s="35" t="str">
        <f t="shared" si="8"/>
        <v/>
      </c>
      <c r="AK61" s="35" t="str">
        <f t="shared" si="9"/>
        <v/>
      </c>
      <c r="AL61" s="35" t="str">
        <f t="shared" si="10"/>
        <v/>
      </c>
      <c r="AM61" s="35" t="str">
        <f t="shared" si="0"/>
        <v/>
      </c>
      <c r="AN61" s="35" t="str">
        <f t="shared" si="1"/>
        <v/>
      </c>
      <c r="AO61" s="222">
        <f t="shared" si="11"/>
        <v>0</v>
      </c>
      <c r="AP61" s="222">
        <f t="shared" si="12"/>
        <v>0</v>
      </c>
      <c r="AQ61" s="222" t="str">
        <f t="shared" si="13"/>
        <v>无</v>
      </c>
      <c r="AR61" s="35" t="str">
        <f t="shared" si="14"/>
        <v/>
      </c>
      <c r="AS61" s="35" t="str">
        <f t="shared" si="15"/>
        <v/>
      </c>
      <c r="AT61" s="35" t="str">
        <f t="shared" si="16"/>
        <v>无</v>
      </c>
      <c r="AW61" s="27">
        <f t="shared" si="17"/>
        <v>42948</v>
      </c>
      <c r="BH61" t="s">
        <v>521</v>
      </c>
    </row>
    <row r="62" spans="1:60" ht="15" customHeight="1">
      <c r="A62" s="31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198"/>
      <c r="M62" s="198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35" t="str">
        <f t="shared" si="2"/>
        <v/>
      </c>
      <c r="AD62" s="36">
        <f t="shared" si="3"/>
        <v>0</v>
      </c>
      <c r="AE62" s="35" t="str">
        <f t="shared" si="4"/>
        <v/>
      </c>
      <c r="AF62" s="24"/>
      <c r="AG62" s="40">
        <f t="shared" si="5"/>
        <v>0</v>
      </c>
      <c r="AH62" s="36">
        <f t="shared" si="6"/>
        <v>0</v>
      </c>
      <c r="AI62" s="36">
        <f t="shared" si="7"/>
        <v>0</v>
      </c>
      <c r="AJ62" s="35" t="str">
        <f t="shared" si="8"/>
        <v/>
      </c>
      <c r="AK62" s="35" t="str">
        <f t="shared" si="9"/>
        <v/>
      </c>
      <c r="AL62" s="35" t="str">
        <f t="shared" si="10"/>
        <v/>
      </c>
      <c r="AM62" s="35" t="str">
        <f t="shared" si="0"/>
        <v/>
      </c>
      <c r="AN62" s="35" t="str">
        <f t="shared" si="1"/>
        <v/>
      </c>
      <c r="AO62" s="222">
        <f t="shared" si="11"/>
        <v>0</v>
      </c>
      <c r="AP62" s="222">
        <f t="shared" si="12"/>
        <v>0</v>
      </c>
      <c r="AQ62" s="222" t="str">
        <f t="shared" si="13"/>
        <v>无</v>
      </c>
      <c r="AR62" s="35" t="str">
        <f t="shared" si="14"/>
        <v/>
      </c>
      <c r="AS62" s="35" t="str">
        <f t="shared" si="15"/>
        <v/>
      </c>
      <c r="AT62" s="35" t="str">
        <f t="shared" si="16"/>
        <v>无</v>
      </c>
      <c r="AW62" s="27">
        <f t="shared" si="17"/>
        <v>42948</v>
      </c>
      <c r="BH62" t="s">
        <v>522</v>
      </c>
    </row>
    <row r="63" spans="1:60" ht="15" customHeight="1">
      <c r="A63" s="31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198"/>
      <c r="M63" s="198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35" t="str">
        <f t="shared" si="2"/>
        <v/>
      </c>
      <c r="AD63" s="36">
        <f t="shared" si="3"/>
        <v>0</v>
      </c>
      <c r="AE63" s="35" t="str">
        <f t="shared" si="4"/>
        <v/>
      </c>
      <c r="AF63" s="24"/>
      <c r="AG63" s="40">
        <f t="shared" si="5"/>
        <v>0</v>
      </c>
      <c r="AH63" s="36">
        <f t="shared" si="6"/>
        <v>0</v>
      </c>
      <c r="AI63" s="36">
        <f t="shared" si="7"/>
        <v>0</v>
      </c>
      <c r="AJ63" s="35" t="str">
        <f t="shared" si="8"/>
        <v/>
      </c>
      <c r="AK63" s="35" t="str">
        <f t="shared" si="9"/>
        <v/>
      </c>
      <c r="AL63" s="35" t="str">
        <f t="shared" si="10"/>
        <v/>
      </c>
      <c r="AM63" s="35" t="str">
        <f t="shared" si="0"/>
        <v/>
      </c>
      <c r="AN63" s="35" t="str">
        <f t="shared" si="1"/>
        <v/>
      </c>
      <c r="AO63" s="222">
        <f t="shared" si="11"/>
        <v>0</v>
      </c>
      <c r="AP63" s="222">
        <f t="shared" si="12"/>
        <v>0</v>
      </c>
      <c r="AQ63" s="222" t="str">
        <f t="shared" si="13"/>
        <v>无</v>
      </c>
      <c r="AR63" s="35" t="str">
        <f t="shared" si="14"/>
        <v/>
      </c>
      <c r="AS63" s="35" t="str">
        <f t="shared" si="15"/>
        <v/>
      </c>
      <c r="AT63" s="35" t="str">
        <f t="shared" si="16"/>
        <v>无</v>
      </c>
      <c r="AW63" s="27">
        <f t="shared" si="17"/>
        <v>42948</v>
      </c>
      <c r="BH63" t="s">
        <v>512</v>
      </c>
    </row>
    <row r="64" spans="1:60" ht="15" customHeight="1">
      <c r="A64" s="31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198"/>
      <c r="M64" s="198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35" t="str">
        <f t="shared" si="2"/>
        <v/>
      </c>
      <c r="AD64" s="36">
        <f t="shared" si="3"/>
        <v>0</v>
      </c>
      <c r="AE64" s="35" t="str">
        <f t="shared" si="4"/>
        <v/>
      </c>
      <c r="AF64" s="24"/>
      <c r="AG64" s="40">
        <f t="shared" si="5"/>
        <v>0</v>
      </c>
      <c r="AH64" s="36">
        <f t="shared" si="6"/>
        <v>0</v>
      </c>
      <c r="AI64" s="36">
        <f t="shared" si="7"/>
        <v>0</v>
      </c>
      <c r="AJ64" s="35" t="str">
        <f t="shared" si="8"/>
        <v/>
      </c>
      <c r="AK64" s="35" t="str">
        <f t="shared" si="9"/>
        <v/>
      </c>
      <c r="AL64" s="35" t="str">
        <f t="shared" si="10"/>
        <v/>
      </c>
      <c r="AM64" s="35" t="str">
        <f t="shared" si="0"/>
        <v/>
      </c>
      <c r="AN64" s="35" t="str">
        <f t="shared" si="1"/>
        <v/>
      </c>
      <c r="AO64" s="222">
        <f t="shared" si="11"/>
        <v>0</v>
      </c>
      <c r="AP64" s="222">
        <f t="shared" si="12"/>
        <v>0</v>
      </c>
      <c r="AQ64" s="222" t="str">
        <f t="shared" si="13"/>
        <v>无</v>
      </c>
      <c r="AR64" s="35" t="str">
        <f t="shared" si="14"/>
        <v/>
      </c>
      <c r="AS64" s="35" t="str">
        <f t="shared" si="15"/>
        <v/>
      </c>
      <c r="AT64" s="35" t="str">
        <f t="shared" si="16"/>
        <v>无</v>
      </c>
      <c r="AW64" s="27">
        <f t="shared" si="17"/>
        <v>42948</v>
      </c>
      <c r="BH64" t="s">
        <v>523</v>
      </c>
    </row>
    <row r="65" spans="1:60" ht="15" customHeight="1">
      <c r="A65" s="31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198"/>
      <c r="M65" s="198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35" t="str">
        <f t="shared" si="2"/>
        <v/>
      </c>
      <c r="AD65" s="36">
        <f t="shared" si="3"/>
        <v>0</v>
      </c>
      <c r="AE65" s="35" t="str">
        <f t="shared" si="4"/>
        <v/>
      </c>
      <c r="AF65" s="24"/>
      <c r="AG65" s="40">
        <f t="shared" si="5"/>
        <v>0</v>
      </c>
      <c r="AH65" s="36">
        <f t="shared" si="6"/>
        <v>0</v>
      </c>
      <c r="AI65" s="36">
        <f t="shared" si="7"/>
        <v>0</v>
      </c>
      <c r="AJ65" s="35" t="str">
        <f t="shared" si="8"/>
        <v/>
      </c>
      <c r="AK65" s="35" t="str">
        <f t="shared" si="9"/>
        <v/>
      </c>
      <c r="AL65" s="35" t="str">
        <f t="shared" si="10"/>
        <v/>
      </c>
      <c r="AM65" s="35" t="str">
        <f t="shared" si="0"/>
        <v/>
      </c>
      <c r="AN65" s="35" t="str">
        <f t="shared" si="1"/>
        <v/>
      </c>
      <c r="AO65" s="222">
        <f t="shared" si="11"/>
        <v>0</v>
      </c>
      <c r="AP65" s="222">
        <f t="shared" si="12"/>
        <v>0</v>
      </c>
      <c r="AQ65" s="222" t="str">
        <f t="shared" si="13"/>
        <v>无</v>
      </c>
      <c r="AR65" s="35" t="str">
        <f t="shared" si="14"/>
        <v/>
      </c>
      <c r="AS65" s="35" t="str">
        <f t="shared" si="15"/>
        <v/>
      </c>
      <c r="AT65" s="35" t="str">
        <f t="shared" si="16"/>
        <v>无</v>
      </c>
      <c r="AW65" s="27">
        <f t="shared" si="17"/>
        <v>42948</v>
      </c>
      <c r="BH65" t="s">
        <v>480</v>
      </c>
    </row>
    <row r="66" spans="1:60" ht="15" customHeight="1">
      <c r="A66" s="31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198"/>
      <c r="M66" s="198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35" t="str">
        <f t="shared" ref="AC66:AC129" si="18">SUBSTITUTE(SUBSTITUTE(SUBSTITUTE(SUBSTITUTE(SUBSTITUTE(SUBSTITUTE(AA66,"(主签单人)",""),"(03-客户接待员)",""),"（金牌）",""),"（会员学员）",""),"金牌",""),"金牌学员","")</f>
        <v/>
      </c>
      <c r="AD66" s="36">
        <f t="shared" ref="AD66:AD129" si="19">IFERROR(VALUE(MID(H66,FIND("(",H66)+1,FIND(")",H66)-FIND("(",H66)-2)),0)</f>
        <v>0</v>
      </c>
      <c r="AE66" s="35" t="str">
        <f t="shared" ref="AE66:AE129" si="20">IF(AJ66="","",MID(AB66,FIND("@",SUBSTITUTE(AB66,"／","@",6))+5,FIND("@",SUBSTITUTE(AB66,"／","@",7))-FIND("@",SUBSTITUTE(AB66,"／","@",6))-5))</f>
        <v/>
      </c>
      <c r="AF66" s="24"/>
      <c r="AG66" s="40">
        <f t="shared" ref="AG66:AG129" si="21">IFERROR(VALUE(MID(AB66,FIND("@",SUBSTITUTE(AB66,"：","@",1))+1,FIND("@",SUBSTITUTE(AB66,"）","@",1))-FIND("@",SUBSTITUTE(AB66,"：","@",1))-1)),0)</f>
        <v>0</v>
      </c>
      <c r="AH66" s="36">
        <f t="shared" ref="AH66:AH129" si="22">IFERROR(IF(AND(IFERROR(FIND("预缴定金",AB66),0)=0,H66=""),M66,VALUE(MID(AB66,FIND("@",SUBSTITUTE(AB66,"：","@",2))+1,FIND("@",SUBSTITUTE(AB66,"）","@",2))-FIND("@",SUBSTITUTE(AB66,"：","@",2))-1))),0)</f>
        <v>0</v>
      </c>
      <c r="AI66" s="36">
        <f t="shared" ref="AI66:AI129" si="23">M66-AH66</f>
        <v>0</v>
      </c>
      <c r="AJ66" s="35" t="str">
        <f t="shared" ref="AJ66:AJ129" si="24">IF(OR(V66="退费",V66="结转",W66="",W66="结转学费",W66="老带新返现"),"",IF(OR(AI66&lt;=0,AND(IFERROR(FIND("预缴定金",AB66),0)=0,H66="")),"",LEFT(AB66,FIND("／",AB66)-1)))</f>
        <v/>
      </c>
      <c r="AK66" s="35" t="str">
        <f t="shared" ref="AK66:AK129" si="25">IF(AJ66="","",LEFT(AB66,2))</f>
        <v/>
      </c>
      <c r="AL66" s="35" t="str">
        <f t="shared" ref="AL66:AL129" si="26">IF(AJ66="","",MID(AB66,FIND("@",SUBSTITUTE(AB66,"／","@",5))+8,10))</f>
        <v/>
      </c>
      <c r="AM66" s="35" t="str">
        <f t="shared" ref="AM66:AM129" si="27">IF(AJ66="","",IF(AK66="新生","新生",IF((AL66-$AW$2)&gt;0,"1年追补","老生")))</f>
        <v/>
      </c>
      <c r="AN66" s="35" t="str">
        <f t="shared" ref="AN66:AN129" si="28">IF(AJ66="","",IF(OR(AM66="新生",AM66="1年追补"),"新生","老生"))</f>
        <v/>
      </c>
      <c r="AO66" s="222">
        <f t="shared" si="11"/>
        <v>0</v>
      </c>
      <c r="AP66" s="222">
        <f t="shared" si="12"/>
        <v>0</v>
      </c>
      <c r="AQ66" s="222" t="str">
        <f t="shared" ref="AQ66:AQ129" si="29">IFERROR(MID(AB66,FIND("@",SUBSTITUTE(AB66,"／","@",3))+6,FIND("@",SUBSTITUTE(AB66,"／","@",4))-FIND("@",SUBSTITUTE(AB66,"／","@",3))-6),"无")</f>
        <v>无</v>
      </c>
      <c r="AR66" s="35" t="str">
        <f t="shared" ref="AR66:AR129" si="30">IFERROR(MID(AB66,FIND("@",SUBSTITUTE(AB66,"：","@",6))+1,FIND("@",SUBSTITUTE(AB66,"-","@",8))-FIND("@",SUBSTITUTE(AB66,"：","@",6))-1),"")</f>
        <v/>
      </c>
      <c r="AS66" s="35" t="str">
        <f t="shared" ref="AS66:AS129" si="31">IFERROR(MID(AB66,FIND("@",SUBSTITUTE(AB66,"：","@",6))+1,FIND("@",SUBSTITUTE(AB66,"-","@",8))-FIND("@",SUBSTITUTE(AB66,"：","@",6))-1),"")</f>
        <v/>
      </c>
      <c r="AT66" s="35" t="str">
        <f t="shared" ref="AT66:AT129" si="32">IFERROR(MID(AB66,FIND("@",SUBSTITUTE(AB66,"：","@",4))+1,FIND("@",SUBSTITUTE(AB66,"）","@",6))-FIND("@",SUBSTITUTE(AB66,"：","@",4))-1),"无")</f>
        <v>无</v>
      </c>
      <c r="AW66" s="27">
        <f t="shared" si="17"/>
        <v>42948</v>
      </c>
      <c r="BH66" t="s">
        <v>524</v>
      </c>
    </row>
    <row r="67" spans="1:60" ht="15" customHeight="1">
      <c r="A67" s="31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198"/>
      <c r="M67" s="198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35" t="str">
        <f t="shared" si="18"/>
        <v/>
      </c>
      <c r="AD67" s="36">
        <f t="shared" si="19"/>
        <v>0</v>
      </c>
      <c r="AE67" s="35" t="str">
        <f t="shared" si="20"/>
        <v/>
      </c>
      <c r="AF67" s="24"/>
      <c r="AG67" s="40">
        <f t="shared" si="21"/>
        <v>0</v>
      </c>
      <c r="AH67" s="36">
        <f t="shared" si="22"/>
        <v>0</v>
      </c>
      <c r="AI67" s="36">
        <f t="shared" si="23"/>
        <v>0</v>
      </c>
      <c r="AJ67" s="35" t="str">
        <f t="shared" si="24"/>
        <v/>
      </c>
      <c r="AK67" s="35" t="str">
        <f t="shared" si="25"/>
        <v/>
      </c>
      <c r="AL67" s="35" t="str">
        <f t="shared" si="26"/>
        <v/>
      </c>
      <c r="AM67" s="35" t="str">
        <f t="shared" si="27"/>
        <v/>
      </c>
      <c r="AN67" s="35" t="str">
        <f t="shared" si="28"/>
        <v/>
      </c>
      <c r="AO67" s="222">
        <f t="shared" ref="AO67:AO130" si="33">IF(IFERROR(FIND("1期秒杀",AJ67,1),-1)&gt;0,"1期秒杀",IF(IFERROR(FIND("买三送二",AJ67,1),-1)&gt;0,"买三送二",IF(IFERROR(FIND("一年国际会员",AJ67,1),-1)&gt;0,"一年国际会员",IF(IFERROR(FIND("二年国际会员",AJ67,1),-1)&gt;0,"二年国际会员",IF(IFERROR(FIND("三年拼单会员",AJ67,1),-1)&gt;0,"三年拼单会员",IF(IFERROR(FIND("五年国际会员",AJ67,1),-1)&gt;0,"五年国际会员",IF(IFERROR(FIND("预订游学优惠读",AJ67,1),-1)&gt;0,"预订游学优惠读",IF(IFERROR(FIND("预订游学免费读",AJ67,1),-1)&gt;0,"预订游学免费读",IF(IFERROR(FIND("创始",AJ67,1),-1)&gt;0,"创始会员",IF(IFERROR(FIND("国内领袖课程",AJ67,1),-1)&gt;0,"国内领袖课程",IF(IFERROR(FIND("国际领袖课程",AJ67,1),-1)&gt;0,"国际领袖课程",)))))))))))</f>
        <v>0</v>
      </c>
      <c r="AP67" s="222">
        <f t="shared" ref="AP67:AP130" si="34">IF(OR(AO67="国内领袖课程",AO67="国际领袖课程"),AO67,IF(AN67="老生","老生续费",AO67))</f>
        <v>0</v>
      </c>
      <c r="AQ67" s="222" t="str">
        <f t="shared" si="29"/>
        <v>无</v>
      </c>
      <c r="AR67" s="35" t="str">
        <f t="shared" si="30"/>
        <v/>
      </c>
      <c r="AS67" s="35" t="str">
        <f t="shared" si="31"/>
        <v/>
      </c>
      <c r="AT67" s="35" t="str">
        <f t="shared" si="32"/>
        <v>无</v>
      </c>
      <c r="AW67" s="27">
        <f t="shared" si="17"/>
        <v>42948</v>
      </c>
      <c r="BH67" t="s">
        <v>525</v>
      </c>
    </row>
    <row r="68" spans="1:60" ht="15" customHeight="1">
      <c r="A68" s="31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198"/>
      <c r="M68" s="198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01"/>
      <c r="AA68" s="25"/>
      <c r="AB68" s="25"/>
      <c r="AC68" s="35" t="str">
        <f t="shared" si="18"/>
        <v/>
      </c>
      <c r="AD68" s="36">
        <f t="shared" si="19"/>
        <v>0</v>
      </c>
      <c r="AE68" s="35" t="str">
        <f t="shared" si="20"/>
        <v/>
      </c>
      <c r="AF68" s="24"/>
      <c r="AG68" s="40">
        <f t="shared" si="21"/>
        <v>0</v>
      </c>
      <c r="AH68" s="36">
        <f t="shared" si="22"/>
        <v>0</v>
      </c>
      <c r="AI68" s="36">
        <f t="shared" si="23"/>
        <v>0</v>
      </c>
      <c r="AJ68" s="35" t="str">
        <f t="shared" si="24"/>
        <v/>
      </c>
      <c r="AK68" s="35" t="str">
        <f t="shared" si="25"/>
        <v/>
      </c>
      <c r="AL68" s="35" t="str">
        <f t="shared" si="26"/>
        <v/>
      </c>
      <c r="AM68" s="35" t="str">
        <f t="shared" si="27"/>
        <v/>
      </c>
      <c r="AN68" s="35" t="str">
        <f t="shared" si="28"/>
        <v/>
      </c>
      <c r="AO68" s="222">
        <f t="shared" si="33"/>
        <v>0</v>
      </c>
      <c r="AP68" s="222">
        <f t="shared" si="34"/>
        <v>0</v>
      </c>
      <c r="AQ68" s="222" t="str">
        <f t="shared" si="29"/>
        <v>无</v>
      </c>
      <c r="AR68" s="35" t="str">
        <f t="shared" si="30"/>
        <v/>
      </c>
      <c r="AS68" s="35" t="str">
        <f t="shared" si="31"/>
        <v/>
      </c>
      <c r="AT68" s="35" t="str">
        <f t="shared" si="32"/>
        <v>无</v>
      </c>
      <c r="AW68" s="27">
        <f t="shared" ref="AW68:AW131" si="35">AW67</f>
        <v>42948</v>
      </c>
      <c r="BH68" t="s">
        <v>526</v>
      </c>
    </row>
    <row r="69" spans="1:60" ht="15" customHeight="1">
      <c r="A69" s="31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198"/>
      <c r="M69" s="198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35" t="str">
        <f t="shared" si="18"/>
        <v/>
      </c>
      <c r="AD69" s="36">
        <f t="shared" si="19"/>
        <v>0</v>
      </c>
      <c r="AE69" s="35" t="str">
        <f t="shared" si="20"/>
        <v/>
      </c>
      <c r="AF69" s="24"/>
      <c r="AG69" s="40">
        <f t="shared" si="21"/>
        <v>0</v>
      </c>
      <c r="AH69" s="36">
        <f t="shared" si="22"/>
        <v>0</v>
      </c>
      <c r="AI69" s="36">
        <f t="shared" si="23"/>
        <v>0</v>
      </c>
      <c r="AJ69" s="35" t="str">
        <f t="shared" si="24"/>
        <v/>
      </c>
      <c r="AK69" s="35" t="str">
        <f t="shared" si="25"/>
        <v/>
      </c>
      <c r="AL69" s="35" t="str">
        <f t="shared" si="26"/>
        <v/>
      </c>
      <c r="AM69" s="35" t="str">
        <f t="shared" si="27"/>
        <v/>
      </c>
      <c r="AN69" s="35" t="str">
        <f t="shared" si="28"/>
        <v/>
      </c>
      <c r="AO69" s="222">
        <f t="shared" si="33"/>
        <v>0</v>
      </c>
      <c r="AP69" s="222">
        <f t="shared" si="34"/>
        <v>0</v>
      </c>
      <c r="AQ69" s="222" t="str">
        <f t="shared" si="29"/>
        <v>无</v>
      </c>
      <c r="AR69" s="35" t="str">
        <f t="shared" si="30"/>
        <v/>
      </c>
      <c r="AS69" s="35" t="str">
        <f t="shared" si="31"/>
        <v/>
      </c>
      <c r="AT69" s="35" t="str">
        <f t="shared" si="32"/>
        <v>无</v>
      </c>
      <c r="AW69" s="27">
        <f t="shared" si="35"/>
        <v>42948</v>
      </c>
      <c r="BH69" t="s">
        <v>527</v>
      </c>
    </row>
    <row r="70" spans="1:60" ht="15" customHeight="1">
      <c r="A70" s="31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198"/>
      <c r="M70" s="198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35" t="str">
        <f t="shared" si="18"/>
        <v/>
      </c>
      <c r="AD70" s="36">
        <f t="shared" si="19"/>
        <v>0</v>
      </c>
      <c r="AE70" s="35" t="str">
        <f t="shared" si="20"/>
        <v/>
      </c>
      <c r="AF70" s="24"/>
      <c r="AG70" s="40">
        <f t="shared" si="21"/>
        <v>0</v>
      </c>
      <c r="AH70" s="36">
        <f t="shared" si="22"/>
        <v>0</v>
      </c>
      <c r="AI70" s="36">
        <f t="shared" si="23"/>
        <v>0</v>
      </c>
      <c r="AJ70" s="35" t="str">
        <f t="shared" si="24"/>
        <v/>
      </c>
      <c r="AK70" s="35" t="str">
        <f t="shared" si="25"/>
        <v/>
      </c>
      <c r="AL70" s="35" t="str">
        <f t="shared" si="26"/>
        <v/>
      </c>
      <c r="AM70" s="35" t="str">
        <f t="shared" si="27"/>
        <v/>
      </c>
      <c r="AN70" s="35" t="str">
        <f t="shared" si="28"/>
        <v/>
      </c>
      <c r="AO70" s="222">
        <f t="shared" si="33"/>
        <v>0</v>
      </c>
      <c r="AP70" s="222">
        <f t="shared" si="34"/>
        <v>0</v>
      </c>
      <c r="AQ70" s="222" t="str">
        <f t="shared" si="29"/>
        <v>无</v>
      </c>
      <c r="AR70" s="35" t="str">
        <f t="shared" si="30"/>
        <v/>
      </c>
      <c r="AS70" s="35" t="str">
        <f t="shared" si="31"/>
        <v/>
      </c>
      <c r="AT70" s="35" t="str">
        <f t="shared" si="32"/>
        <v>无</v>
      </c>
      <c r="AW70" s="27">
        <f t="shared" si="35"/>
        <v>42948</v>
      </c>
      <c r="BH70" t="s">
        <v>528</v>
      </c>
    </row>
    <row r="71" spans="1:60" ht="15" customHeight="1">
      <c r="A71" s="31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198"/>
      <c r="M71" s="198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35" t="str">
        <f t="shared" si="18"/>
        <v/>
      </c>
      <c r="AD71" s="36">
        <f t="shared" si="19"/>
        <v>0</v>
      </c>
      <c r="AE71" s="35" t="str">
        <f t="shared" si="20"/>
        <v/>
      </c>
      <c r="AF71" s="24"/>
      <c r="AG71" s="40">
        <f t="shared" si="21"/>
        <v>0</v>
      </c>
      <c r="AH71" s="36">
        <f t="shared" si="22"/>
        <v>0</v>
      </c>
      <c r="AI71" s="36">
        <f t="shared" si="23"/>
        <v>0</v>
      </c>
      <c r="AJ71" s="35" t="str">
        <f t="shared" si="24"/>
        <v/>
      </c>
      <c r="AK71" s="35" t="str">
        <f t="shared" si="25"/>
        <v/>
      </c>
      <c r="AL71" s="35" t="str">
        <f t="shared" si="26"/>
        <v/>
      </c>
      <c r="AM71" s="35" t="str">
        <f t="shared" si="27"/>
        <v/>
      </c>
      <c r="AN71" s="35" t="str">
        <f t="shared" si="28"/>
        <v/>
      </c>
      <c r="AO71" s="222">
        <f t="shared" si="33"/>
        <v>0</v>
      </c>
      <c r="AP71" s="222">
        <f t="shared" si="34"/>
        <v>0</v>
      </c>
      <c r="AQ71" s="222" t="str">
        <f t="shared" si="29"/>
        <v>无</v>
      </c>
      <c r="AR71" s="35" t="str">
        <f t="shared" si="30"/>
        <v/>
      </c>
      <c r="AS71" s="35" t="str">
        <f t="shared" si="31"/>
        <v/>
      </c>
      <c r="AT71" s="35" t="str">
        <f t="shared" si="32"/>
        <v>无</v>
      </c>
      <c r="AW71" s="27">
        <f t="shared" si="35"/>
        <v>42948</v>
      </c>
      <c r="BH71" t="s">
        <v>483</v>
      </c>
    </row>
    <row r="72" spans="1:60" ht="15" customHeight="1">
      <c r="A72" s="31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198"/>
      <c r="M72" s="198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35" t="str">
        <f t="shared" si="18"/>
        <v/>
      </c>
      <c r="AD72" s="36">
        <f t="shared" si="19"/>
        <v>0</v>
      </c>
      <c r="AE72" s="35" t="str">
        <f t="shared" si="20"/>
        <v/>
      </c>
      <c r="AF72" s="24"/>
      <c r="AG72" s="40">
        <f t="shared" si="21"/>
        <v>0</v>
      </c>
      <c r="AH72" s="36">
        <f t="shared" si="22"/>
        <v>0</v>
      </c>
      <c r="AI72" s="36">
        <f t="shared" si="23"/>
        <v>0</v>
      </c>
      <c r="AJ72" s="35" t="str">
        <f t="shared" si="24"/>
        <v/>
      </c>
      <c r="AK72" s="35" t="str">
        <f t="shared" si="25"/>
        <v/>
      </c>
      <c r="AL72" s="35" t="str">
        <f t="shared" si="26"/>
        <v/>
      </c>
      <c r="AM72" s="35" t="str">
        <f t="shared" si="27"/>
        <v/>
      </c>
      <c r="AN72" s="35" t="str">
        <f t="shared" si="28"/>
        <v/>
      </c>
      <c r="AO72" s="222">
        <f t="shared" si="33"/>
        <v>0</v>
      </c>
      <c r="AP72" s="222">
        <f t="shared" si="34"/>
        <v>0</v>
      </c>
      <c r="AQ72" s="222" t="str">
        <f t="shared" si="29"/>
        <v>无</v>
      </c>
      <c r="AR72" s="35" t="str">
        <f t="shared" si="30"/>
        <v/>
      </c>
      <c r="AS72" s="35" t="str">
        <f t="shared" si="31"/>
        <v/>
      </c>
      <c r="AT72" s="35" t="str">
        <f t="shared" si="32"/>
        <v>无</v>
      </c>
      <c r="AW72" s="27">
        <f t="shared" si="35"/>
        <v>42948</v>
      </c>
      <c r="BH72" t="s">
        <v>529</v>
      </c>
    </row>
    <row r="73" spans="1:60" ht="15" customHeight="1">
      <c r="A73" s="31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198"/>
      <c r="M73" s="198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35" t="str">
        <f t="shared" si="18"/>
        <v/>
      </c>
      <c r="AD73" s="36">
        <f t="shared" si="19"/>
        <v>0</v>
      </c>
      <c r="AE73" s="35" t="str">
        <f t="shared" si="20"/>
        <v/>
      </c>
      <c r="AF73" s="24"/>
      <c r="AG73" s="40">
        <f t="shared" si="21"/>
        <v>0</v>
      </c>
      <c r="AH73" s="36">
        <f t="shared" si="22"/>
        <v>0</v>
      </c>
      <c r="AI73" s="36">
        <f t="shared" si="23"/>
        <v>0</v>
      </c>
      <c r="AJ73" s="35" t="str">
        <f t="shared" si="24"/>
        <v/>
      </c>
      <c r="AK73" s="35" t="str">
        <f t="shared" si="25"/>
        <v/>
      </c>
      <c r="AL73" s="35" t="str">
        <f t="shared" si="26"/>
        <v/>
      </c>
      <c r="AM73" s="35" t="str">
        <f t="shared" si="27"/>
        <v/>
      </c>
      <c r="AN73" s="35" t="str">
        <f t="shared" si="28"/>
        <v/>
      </c>
      <c r="AO73" s="222">
        <f t="shared" si="33"/>
        <v>0</v>
      </c>
      <c r="AP73" s="222">
        <f t="shared" si="34"/>
        <v>0</v>
      </c>
      <c r="AQ73" s="222" t="str">
        <f t="shared" si="29"/>
        <v>无</v>
      </c>
      <c r="AR73" s="35" t="str">
        <f t="shared" si="30"/>
        <v/>
      </c>
      <c r="AS73" s="35" t="str">
        <f t="shared" si="31"/>
        <v/>
      </c>
      <c r="AT73" s="35" t="str">
        <f t="shared" si="32"/>
        <v>无</v>
      </c>
      <c r="AW73" s="27">
        <f t="shared" si="35"/>
        <v>42948</v>
      </c>
      <c r="BH73" t="s">
        <v>530</v>
      </c>
    </row>
    <row r="74" spans="1:60" ht="15" customHeight="1">
      <c r="A74" s="31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198"/>
      <c r="M74" s="198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35" t="str">
        <f t="shared" si="18"/>
        <v/>
      </c>
      <c r="AD74" s="36">
        <f t="shared" si="19"/>
        <v>0</v>
      </c>
      <c r="AE74" s="35" t="str">
        <f t="shared" si="20"/>
        <v/>
      </c>
      <c r="AF74" s="24"/>
      <c r="AG74" s="40">
        <f t="shared" si="21"/>
        <v>0</v>
      </c>
      <c r="AH74" s="36">
        <f t="shared" si="22"/>
        <v>0</v>
      </c>
      <c r="AI74" s="36">
        <f t="shared" si="23"/>
        <v>0</v>
      </c>
      <c r="AJ74" s="35" t="str">
        <f t="shared" si="24"/>
        <v/>
      </c>
      <c r="AK74" s="35" t="str">
        <f t="shared" si="25"/>
        <v/>
      </c>
      <c r="AL74" s="35" t="str">
        <f t="shared" si="26"/>
        <v/>
      </c>
      <c r="AM74" s="35" t="str">
        <f t="shared" si="27"/>
        <v/>
      </c>
      <c r="AN74" s="35" t="str">
        <f t="shared" si="28"/>
        <v/>
      </c>
      <c r="AO74" s="222">
        <f t="shared" si="33"/>
        <v>0</v>
      </c>
      <c r="AP74" s="222">
        <f t="shared" si="34"/>
        <v>0</v>
      </c>
      <c r="AQ74" s="222" t="str">
        <f t="shared" si="29"/>
        <v>无</v>
      </c>
      <c r="AR74" s="35" t="str">
        <f t="shared" si="30"/>
        <v/>
      </c>
      <c r="AS74" s="35" t="str">
        <f t="shared" si="31"/>
        <v/>
      </c>
      <c r="AT74" s="35" t="str">
        <f t="shared" si="32"/>
        <v>无</v>
      </c>
      <c r="AW74" s="27">
        <f t="shared" si="35"/>
        <v>42948</v>
      </c>
      <c r="BH74" t="s">
        <v>531</v>
      </c>
    </row>
    <row r="75" spans="1:60" ht="15" customHeight="1">
      <c r="A75" s="31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198"/>
      <c r="M75" s="198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35" t="str">
        <f t="shared" si="18"/>
        <v/>
      </c>
      <c r="AD75" s="36">
        <f t="shared" si="19"/>
        <v>0</v>
      </c>
      <c r="AE75" s="35" t="str">
        <f t="shared" si="20"/>
        <v/>
      </c>
      <c r="AF75" s="24"/>
      <c r="AG75" s="40">
        <f t="shared" si="21"/>
        <v>0</v>
      </c>
      <c r="AH75" s="36">
        <f t="shared" si="22"/>
        <v>0</v>
      </c>
      <c r="AI75" s="36">
        <f t="shared" si="23"/>
        <v>0</v>
      </c>
      <c r="AJ75" s="35" t="str">
        <f t="shared" si="24"/>
        <v/>
      </c>
      <c r="AK75" s="35" t="str">
        <f t="shared" si="25"/>
        <v/>
      </c>
      <c r="AL75" s="35" t="str">
        <f t="shared" si="26"/>
        <v/>
      </c>
      <c r="AM75" s="35" t="str">
        <f t="shared" si="27"/>
        <v/>
      </c>
      <c r="AN75" s="35" t="str">
        <f t="shared" si="28"/>
        <v/>
      </c>
      <c r="AO75" s="222">
        <f t="shared" si="33"/>
        <v>0</v>
      </c>
      <c r="AP75" s="222">
        <f t="shared" si="34"/>
        <v>0</v>
      </c>
      <c r="AQ75" s="222" t="str">
        <f t="shared" si="29"/>
        <v>无</v>
      </c>
      <c r="AR75" s="35" t="str">
        <f t="shared" si="30"/>
        <v/>
      </c>
      <c r="AS75" s="35" t="str">
        <f t="shared" si="31"/>
        <v/>
      </c>
      <c r="AT75" s="35" t="str">
        <f t="shared" si="32"/>
        <v>无</v>
      </c>
      <c r="AW75" s="27">
        <f t="shared" si="35"/>
        <v>42948</v>
      </c>
      <c r="BH75" t="s">
        <v>532</v>
      </c>
    </row>
    <row r="76" spans="1:60" ht="15" customHeight="1">
      <c r="A76" s="31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198"/>
      <c r="M76" s="198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35" t="str">
        <f t="shared" si="18"/>
        <v/>
      </c>
      <c r="AD76" s="36">
        <f t="shared" si="19"/>
        <v>0</v>
      </c>
      <c r="AE76" s="35" t="str">
        <f t="shared" si="20"/>
        <v/>
      </c>
      <c r="AF76" s="24"/>
      <c r="AG76" s="40">
        <f t="shared" si="21"/>
        <v>0</v>
      </c>
      <c r="AH76" s="36">
        <f t="shared" si="22"/>
        <v>0</v>
      </c>
      <c r="AI76" s="36">
        <f t="shared" si="23"/>
        <v>0</v>
      </c>
      <c r="AJ76" s="35" t="str">
        <f t="shared" si="24"/>
        <v/>
      </c>
      <c r="AK76" s="35" t="str">
        <f t="shared" si="25"/>
        <v/>
      </c>
      <c r="AL76" s="35" t="str">
        <f t="shared" si="26"/>
        <v/>
      </c>
      <c r="AM76" s="35" t="str">
        <f t="shared" si="27"/>
        <v/>
      </c>
      <c r="AN76" s="35" t="str">
        <f t="shared" si="28"/>
        <v/>
      </c>
      <c r="AO76" s="222">
        <f t="shared" si="33"/>
        <v>0</v>
      </c>
      <c r="AP76" s="222">
        <f t="shared" si="34"/>
        <v>0</v>
      </c>
      <c r="AQ76" s="222" t="str">
        <f t="shared" si="29"/>
        <v>无</v>
      </c>
      <c r="AR76" s="35" t="str">
        <f t="shared" si="30"/>
        <v/>
      </c>
      <c r="AS76" s="35" t="str">
        <f t="shared" si="31"/>
        <v/>
      </c>
      <c r="AT76" s="35" t="str">
        <f t="shared" si="32"/>
        <v>无</v>
      </c>
      <c r="AW76" s="27">
        <f t="shared" si="35"/>
        <v>42948</v>
      </c>
      <c r="BH76" t="s">
        <v>533</v>
      </c>
    </row>
    <row r="77" spans="1:60" ht="15" customHeight="1">
      <c r="A77" s="31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198"/>
      <c r="M77" s="198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35" t="str">
        <f t="shared" si="18"/>
        <v/>
      </c>
      <c r="AD77" s="36">
        <f t="shared" si="19"/>
        <v>0</v>
      </c>
      <c r="AE77" s="35" t="str">
        <f t="shared" si="20"/>
        <v/>
      </c>
      <c r="AF77" s="24"/>
      <c r="AG77" s="40">
        <f t="shared" si="21"/>
        <v>0</v>
      </c>
      <c r="AH77" s="36">
        <f t="shared" si="22"/>
        <v>0</v>
      </c>
      <c r="AI77" s="36">
        <f t="shared" si="23"/>
        <v>0</v>
      </c>
      <c r="AJ77" s="35" t="str">
        <f t="shared" si="24"/>
        <v/>
      </c>
      <c r="AK77" s="35" t="str">
        <f t="shared" si="25"/>
        <v/>
      </c>
      <c r="AL77" s="35" t="str">
        <f t="shared" si="26"/>
        <v/>
      </c>
      <c r="AM77" s="35" t="str">
        <f t="shared" si="27"/>
        <v/>
      </c>
      <c r="AN77" s="35" t="str">
        <f t="shared" si="28"/>
        <v/>
      </c>
      <c r="AO77" s="222">
        <f t="shared" si="33"/>
        <v>0</v>
      </c>
      <c r="AP77" s="222">
        <f t="shared" si="34"/>
        <v>0</v>
      </c>
      <c r="AQ77" s="222" t="str">
        <f t="shared" si="29"/>
        <v>无</v>
      </c>
      <c r="AR77" s="35" t="str">
        <f t="shared" si="30"/>
        <v/>
      </c>
      <c r="AS77" s="35" t="str">
        <f t="shared" si="31"/>
        <v/>
      </c>
      <c r="AT77" s="35" t="str">
        <f t="shared" si="32"/>
        <v>无</v>
      </c>
      <c r="AW77" s="27">
        <f t="shared" si="35"/>
        <v>42948</v>
      </c>
      <c r="BH77" t="s">
        <v>534</v>
      </c>
    </row>
    <row r="78" spans="1:60" ht="15" customHeight="1">
      <c r="A78" s="31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198"/>
      <c r="M78" s="198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35" t="str">
        <f t="shared" si="18"/>
        <v/>
      </c>
      <c r="AD78" s="36">
        <f t="shared" si="19"/>
        <v>0</v>
      </c>
      <c r="AE78" s="35" t="str">
        <f t="shared" si="20"/>
        <v/>
      </c>
      <c r="AF78" s="24"/>
      <c r="AG78" s="40">
        <f t="shared" si="21"/>
        <v>0</v>
      </c>
      <c r="AH78" s="36">
        <f t="shared" si="22"/>
        <v>0</v>
      </c>
      <c r="AI78" s="36">
        <f t="shared" si="23"/>
        <v>0</v>
      </c>
      <c r="AJ78" s="35" t="str">
        <f t="shared" si="24"/>
        <v/>
      </c>
      <c r="AK78" s="35" t="str">
        <f t="shared" si="25"/>
        <v/>
      </c>
      <c r="AL78" s="35" t="str">
        <f t="shared" si="26"/>
        <v/>
      </c>
      <c r="AM78" s="35" t="str">
        <f t="shared" si="27"/>
        <v/>
      </c>
      <c r="AN78" s="35" t="str">
        <f t="shared" si="28"/>
        <v/>
      </c>
      <c r="AO78" s="222">
        <f t="shared" si="33"/>
        <v>0</v>
      </c>
      <c r="AP78" s="222">
        <f t="shared" si="34"/>
        <v>0</v>
      </c>
      <c r="AQ78" s="222" t="str">
        <f t="shared" si="29"/>
        <v>无</v>
      </c>
      <c r="AR78" s="35" t="str">
        <f t="shared" si="30"/>
        <v/>
      </c>
      <c r="AS78" s="35" t="str">
        <f t="shared" si="31"/>
        <v/>
      </c>
      <c r="AT78" s="35" t="str">
        <f t="shared" si="32"/>
        <v>无</v>
      </c>
      <c r="AW78" s="27">
        <f t="shared" si="35"/>
        <v>42948</v>
      </c>
      <c r="BH78" t="s">
        <v>535</v>
      </c>
    </row>
    <row r="79" spans="1:60" ht="15" customHeight="1">
      <c r="A79" s="31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198"/>
      <c r="M79" s="198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35" t="str">
        <f t="shared" si="18"/>
        <v/>
      </c>
      <c r="AD79" s="36">
        <f t="shared" si="19"/>
        <v>0</v>
      </c>
      <c r="AE79" s="35" t="str">
        <f t="shared" si="20"/>
        <v/>
      </c>
      <c r="AF79" s="24"/>
      <c r="AG79" s="40">
        <f t="shared" si="21"/>
        <v>0</v>
      </c>
      <c r="AH79" s="36">
        <f t="shared" si="22"/>
        <v>0</v>
      </c>
      <c r="AI79" s="36">
        <f t="shared" si="23"/>
        <v>0</v>
      </c>
      <c r="AJ79" s="35" t="str">
        <f t="shared" si="24"/>
        <v/>
      </c>
      <c r="AK79" s="35" t="str">
        <f t="shared" si="25"/>
        <v/>
      </c>
      <c r="AL79" s="35" t="str">
        <f t="shared" si="26"/>
        <v/>
      </c>
      <c r="AM79" s="35" t="str">
        <f t="shared" si="27"/>
        <v/>
      </c>
      <c r="AN79" s="35" t="str">
        <f t="shared" si="28"/>
        <v/>
      </c>
      <c r="AO79" s="222">
        <f t="shared" si="33"/>
        <v>0</v>
      </c>
      <c r="AP79" s="222">
        <f t="shared" si="34"/>
        <v>0</v>
      </c>
      <c r="AQ79" s="222" t="str">
        <f t="shared" si="29"/>
        <v>无</v>
      </c>
      <c r="AR79" s="35" t="str">
        <f t="shared" si="30"/>
        <v/>
      </c>
      <c r="AS79" s="35" t="str">
        <f t="shared" si="31"/>
        <v/>
      </c>
      <c r="AT79" s="35" t="str">
        <f t="shared" si="32"/>
        <v>无</v>
      </c>
      <c r="AW79" s="27">
        <f t="shared" si="35"/>
        <v>42948</v>
      </c>
      <c r="BH79" t="s">
        <v>536</v>
      </c>
    </row>
    <row r="80" spans="1:60" ht="15" customHeight="1">
      <c r="A80" s="31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198"/>
      <c r="M80" s="198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35" t="str">
        <f t="shared" si="18"/>
        <v/>
      </c>
      <c r="AD80" s="36">
        <f t="shared" si="19"/>
        <v>0</v>
      </c>
      <c r="AE80" s="35" t="str">
        <f t="shared" si="20"/>
        <v/>
      </c>
      <c r="AF80" s="24"/>
      <c r="AG80" s="40">
        <f t="shared" si="21"/>
        <v>0</v>
      </c>
      <c r="AH80" s="36">
        <f t="shared" si="22"/>
        <v>0</v>
      </c>
      <c r="AI80" s="36">
        <f t="shared" si="23"/>
        <v>0</v>
      </c>
      <c r="AJ80" s="35" t="str">
        <f t="shared" si="24"/>
        <v/>
      </c>
      <c r="AK80" s="35" t="str">
        <f t="shared" si="25"/>
        <v/>
      </c>
      <c r="AL80" s="35" t="str">
        <f t="shared" si="26"/>
        <v/>
      </c>
      <c r="AM80" s="35" t="str">
        <f t="shared" si="27"/>
        <v/>
      </c>
      <c r="AN80" s="35" t="str">
        <f t="shared" si="28"/>
        <v/>
      </c>
      <c r="AO80" s="222">
        <f t="shared" si="33"/>
        <v>0</v>
      </c>
      <c r="AP80" s="222">
        <f t="shared" si="34"/>
        <v>0</v>
      </c>
      <c r="AQ80" s="222" t="str">
        <f t="shared" si="29"/>
        <v>无</v>
      </c>
      <c r="AR80" s="35" t="str">
        <f t="shared" si="30"/>
        <v/>
      </c>
      <c r="AS80" s="35" t="str">
        <f t="shared" si="31"/>
        <v/>
      </c>
      <c r="AT80" s="35" t="str">
        <f t="shared" si="32"/>
        <v>无</v>
      </c>
      <c r="AW80" s="27">
        <f t="shared" si="35"/>
        <v>42948</v>
      </c>
      <c r="BH80" t="s">
        <v>537</v>
      </c>
    </row>
    <row r="81" spans="1:60" ht="15" customHeight="1">
      <c r="A81" s="31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198"/>
      <c r="M81" s="198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01"/>
      <c r="AA81" s="25"/>
      <c r="AB81" s="25"/>
      <c r="AC81" s="35" t="str">
        <f t="shared" si="18"/>
        <v/>
      </c>
      <c r="AD81" s="36">
        <f t="shared" si="19"/>
        <v>0</v>
      </c>
      <c r="AE81" s="35" t="str">
        <f t="shared" si="20"/>
        <v/>
      </c>
      <c r="AF81" s="24"/>
      <c r="AG81" s="40">
        <f t="shared" si="21"/>
        <v>0</v>
      </c>
      <c r="AH81" s="36">
        <f t="shared" si="22"/>
        <v>0</v>
      </c>
      <c r="AI81" s="36">
        <f t="shared" si="23"/>
        <v>0</v>
      </c>
      <c r="AJ81" s="35" t="str">
        <f t="shared" si="24"/>
        <v/>
      </c>
      <c r="AK81" s="35" t="str">
        <f t="shared" si="25"/>
        <v/>
      </c>
      <c r="AL81" s="35" t="str">
        <f t="shared" si="26"/>
        <v/>
      </c>
      <c r="AM81" s="35" t="str">
        <f t="shared" si="27"/>
        <v/>
      </c>
      <c r="AN81" s="35" t="str">
        <f t="shared" si="28"/>
        <v/>
      </c>
      <c r="AO81" s="222">
        <f t="shared" si="33"/>
        <v>0</v>
      </c>
      <c r="AP81" s="222">
        <f t="shared" si="34"/>
        <v>0</v>
      </c>
      <c r="AQ81" s="222" t="str">
        <f t="shared" si="29"/>
        <v>无</v>
      </c>
      <c r="AR81" s="35" t="str">
        <f t="shared" si="30"/>
        <v/>
      </c>
      <c r="AS81" s="35" t="str">
        <f t="shared" si="31"/>
        <v/>
      </c>
      <c r="AT81" s="35" t="str">
        <f t="shared" si="32"/>
        <v>无</v>
      </c>
      <c r="AW81" s="27">
        <f t="shared" si="35"/>
        <v>42948</v>
      </c>
      <c r="BH81" t="s">
        <v>538</v>
      </c>
    </row>
    <row r="82" spans="1:60" ht="15" customHeight="1">
      <c r="A82" s="31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198"/>
      <c r="M82" s="198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35" t="str">
        <f t="shared" si="18"/>
        <v/>
      </c>
      <c r="AD82" s="36">
        <f t="shared" si="19"/>
        <v>0</v>
      </c>
      <c r="AE82" s="35" t="str">
        <f t="shared" si="20"/>
        <v/>
      </c>
      <c r="AF82" s="24"/>
      <c r="AG82" s="40">
        <f t="shared" si="21"/>
        <v>0</v>
      </c>
      <c r="AH82" s="36">
        <f t="shared" si="22"/>
        <v>0</v>
      </c>
      <c r="AI82" s="36">
        <f t="shared" si="23"/>
        <v>0</v>
      </c>
      <c r="AJ82" s="35" t="str">
        <f t="shared" si="24"/>
        <v/>
      </c>
      <c r="AK82" s="35" t="str">
        <f t="shared" si="25"/>
        <v/>
      </c>
      <c r="AL82" s="35" t="str">
        <f t="shared" si="26"/>
        <v/>
      </c>
      <c r="AM82" s="35" t="str">
        <f t="shared" si="27"/>
        <v/>
      </c>
      <c r="AN82" s="35" t="str">
        <f t="shared" si="28"/>
        <v/>
      </c>
      <c r="AO82" s="222">
        <f t="shared" si="33"/>
        <v>0</v>
      </c>
      <c r="AP82" s="222">
        <f t="shared" si="34"/>
        <v>0</v>
      </c>
      <c r="AQ82" s="222" t="str">
        <f t="shared" si="29"/>
        <v>无</v>
      </c>
      <c r="AR82" s="35" t="str">
        <f t="shared" si="30"/>
        <v/>
      </c>
      <c r="AS82" s="35" t="str">
        <f t="shared" si="31"/>
        <v/>
      </c>
      <c r="AT82" s="35" t="str">
        <f t="shared" si="32"/>
        <v>无</v>
      </c>
      <c r="AW82" s="27">
        <f t="shared" si="35"/>
        <v>42948</v>
      </c>
      <c r="BH82" t="s">
        <v>539</v>
      </c>
    </row>
    <row r="83" spans="1:60" ht="15" customHeight="1">
      <c r="A83" s="31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198"/>
      <c r="M83" s="198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01"/>
      <c r="AA83" s="25"/>
      <c r="AB83" s="25"/>
      <c r="AC83" s="35" t="str">
        <f t="shared" si="18"/>
        <v/>
      </c>
      <c r="AD83" s="36">
        <f t="shared" si="19"/>
        <v>0</v>
      </c>
      <c r="AE83" s="35" t="str">
        <f t="shared" si="20"/>
        <v/>
      </c>
      <c r="AF83" s="24"/>
      <c r="AG83" s="40">
        <f t="shared" si="21"/>
        <v>0</v>
      </c>
      <c r="AH83" s="36">
        <f t="shared" si="22"/>
        <v>0</v>
      </c>
      <c r="AI83" s="36">
        <f t="shared" si="23"/>
        <v>0</v>
      </c>
      <c r="AJ83" s="35" t="str">
        <f t="shared" si="24"/>
        <v/>
      </c>
      <c r="AK83" s="35" t="str">
        <f t="shared" si="25"/>
        <v/>
      </c>
      <c r="AL83" s="35" t="str">
        <f t="shared" si="26"/>
        <v/>
      </c>
      <c r="AM83" s="35" t="str">
        <f t="shared" si="27"/>
        <v/>
      </c>
      <c r="AN83" s="35" t="str">
        <f t="shared" si="28"/>
        <v/>
      </c>
      <c r="AO83" s="222">
        <f t="shared" si="33"/>
        <v>0</v>
      </c>
      <c r="AP83" s="222">
        <f t="shared" si="34"/>
        <v>0</v>
      </c>
      <c r="AQ83" s="222" t="str">
        <f t="shared" si="29"/>
        <v>无</v>
      </c>
      <c r="AR83" s="35" t="str">
        <f t="shared" si="30"/>
        <v/>
      </c>
      <c r="AS83" s="35" t="str">
        <f t="shared" si="31"/>
        <v/>
      </c>
      <c r="AT83" s="35" t="str">
        <f t="shared" si="32"/>
        <v>无</v>
      </c>
      <c r="AW83" s="27">
        <f t="shared" si="35"/>
        <v>42948</v>
      </c>
      <c r="BH83" t="s">
        <v>540</v>
      </c>
    </row>
    <row r="84" spans="1:60" ht="15" customHeight="1">
      <c r="A84" s="31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198"/>
      <c r="M84" s="198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35" t="str">
        <f t="shared" si="18"/>
        <v/>
      </c>
      <c r="AD84" s="36">
        <f t="shared" si="19"/>
        <v>0</v>
      </c>
      <c r="AE84" s="35" t="str">
        <f t="shared" si="20"/>
        <v/>
      </c>
      <c r="AF84" s="24"/>
      <c r="AG84" s="40">
        <f t="shared" si="21"/>
        <v>0</v>
      </c>
      <c r="AH84" s="36">
        <f t="shared" si="22"/>
        <v>0</v>
      </c>
      <c r="AI84" s="36">
        <f t="shared" si="23"/>
        <v>0</v>
      </c>
      <c r="AJ84" s="35" t="str">
        <f t="shared" si="24"/>
        <v/>
      </c>
      <c r="AK84" s="35" t="str">
        <f t="shared" si="25"/>
        <v/>
      </c>
      <c r="AL84" s="35" t="str">
        <f t="shared" si="26"/>
        <v/>
      </c>
      <c r="AM84" s="35" t="str">
        <f t="shared" si="27"/>
        <v/>
      </c>
      <c r="AN84" s="35" t="str">
        <f t="shared" si="28"/>
        <v/>
      </c>
      <c r="AO84" s="222">
        <f t="shared" si="33"/>
        <v>0</v>
      </c>
      <c r="AP84" s="222">
        <f t="shared" si="34"/>
        <v>0</v>
      </c>
      <c r="AQ84" s="222" t="str">
        <f t="shared" si="29"/>
        <v>无</v>
      </c>
      <c r="AR84" s="35" t="str">
        <f t="shared" si="30"/>
        <v/>
      </c>
      <c r="AS84" s="35" t="str">
        <f t="shared" si="31"/>
        <v/>
      </c>
      <c r="AT84" s="35" t="str">
        <f t="shared" si="32"/>
        <v>无</v>
      </c>
      <c r="AW84" s="27">
        <f t="shared" si="35"/>
        <v>42948</v>
      </c>
      <c r="BH84" t="s">
        <v>541</v>
      </c>
    </row>
    <row r="85" spans="1:60" ht="15" customHeight="1">
      <c r="A85" s="31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198"/>
      <c r="M85" s="198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35" t="str">
        <f t="shared" si="18"/>
        <v/>
      </c>
      <c r="AD85" s="36">
        <f t="shared" si="19"/>
        <v>0</v>
      </c>
      <c r="AE85" s="35" t="str">
        <f t="shared" si="20"/>
        <v/>
      </c>
      <c r="AF85" s="24"/>
      <c r="AG85" s="40">
        <f t="shared" si="21"/>
        <v>0</v>
      </c>
      <c r="AH85" s="36">
        <f t="shared" si="22"/>
        <v>0</v>
      </c>
      <c r="AI85" s="36">
        <f t="shared" si="23"/>
        <v>0</v>
      </c>
      <c r="AJ85" s="35" t="str">
        <f t="shared" si="24"/>
        <v/>
      </c>
      <c r="AK85" s="35" t="str">
        <f t="shared" si="25"/>
        <v/>
      </c>
      <c r="AL85" s="35" t="str">
        <f t="shared" si="26"/>
        <v/>
      </c>
      <c r="AM85" s="35" t="str">
        <f t="shared" si="27"/>
        <v/>
      </c>
      <c r="AN85" s="35" t="str">
        <f t="shared" si="28"/>
        <v/>
      </c>
      <c r="AO85" s="222">
        <f t="shared" si="33"/>
        <v>0</v>
      </c>
      <c r="AP85" s="222">
        <f t="shared" si="34"/>
        <v>0</v>
      </c>
      <c r="AQ85" s="222" t="str">
        <f t="shared" si="29"/>
        <v>无</v>
      </c>
      <c r="AR85" s="35" t="str">
        <f t="shared" si="30"/>
        <v/>
      </c>
      <c r="AS85" s="35" t="str">
        <f t="shared" si="31"/>
        <v/>
      </c>
      <c r="AT85" s="35" t="str">
        <f t="shared" si="32"/>
        <v>无</v>
      </c>
      <c r="AW85" s="27">
        <f t="shared" si="35"/>
        <v>42948</v>
      </c>
      <c r="BH85" t="s">
        <v>542</v>
      </c>
    </row>
    <row r="86" spans="1:60" ht="15" customHeight="1">
      <c r="A86" s="31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198"/>
      <c r="M86" s="198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35" t="str">
        <f t="shared" si="18"/>
        <v/>
      </c>
      <c r="AD86" s="36">
        <f t="shared" si="19"/>
        <v>0</v>
      </c>
      <c r="AE86" s="35" t="str">
        <f t="shared" si="20"/>
        <v/>
      </c>
      <c r="AF86" s="24"/>
      <c r="AG86" s="40">
        <f t="shared" si="21"/>
        <v>0</v>
      </c>
      <c r="AH86" s="36">
        <f t="shared" si="22"/>
        <v>0</v>
      </c>
      <c r="AI86" s="36">
        <f t="shared" si="23"/>
        <v>0</v>
      </c>
      <c r="AJ86" s="35" t="str">
        <f t="shared" si="24"/>
        <v/>
      </c>
      <c r="AK86" s="35" t="str">
        <f t="shared" si="25"/>
        <v/>
      </c>
      <c r="AL86" s="35" t="str">
        <f t="shared" si="26"/>
        <v/>
      </c>
      <c r="AM86" s="35" t="str">
        <f t="shared" si="27"/>
        <v/>
      </c>
      <c r="AN86" s="35" t="str">
        <f t="shared" si="28"/>
        <v/>
      </c>
      <c r="AO86" s="222">
        <f t="shared" si="33"/>
        <v>0</v>
      </c>
      <c r="AP86" s="222">
        <f t="shared" si="34"/>
        <v>0</v>
      </c>
      <c r="AQ86" s="222" t="str">
        <f t="shared" si="29"/>
        <v>无</v>
      </c>
      <c r="AR86" s="35" t="str">
        <f t="shared" si="30"/>
        <v/>
      </c>
      <c r="AS86" s="35" t="str">
        <f t="shared" si="31"/>
        <v/>
      </c>
      <c r="AT86" s="35" t="str">
        <f t="shared" si="32"/>
        <v>无</v>
      </c>
      <c r="AW86" s="27">
        <f t="shared" si="35"/>
        <v>42948</v>
      </c>
      <c r="BH86" t="s">
        <v>11</v>
      </c>
    </row>
    <row r="87" spans="1:60" ht="15" customHeight="1">
      <c r="A87" s="31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198"/>
      <c r="M87" s="198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35" t="str">
        <f t="shared" si="18"/>
        <v/>
      </c>
      <c r="AD87" s="36">
        <f t="shared" si="19"/>
        <v>0</v>
      </c>
      <c r="AE87" s="35" t="str">
        <f t="shared" si="20"/>
        <v/>
      </c>
      <c r="AF87" s="24"/>
      <c r="AG87" s="40">
        <f t="shared" si="21"/>
        <v>0</v>
      </c>
      <c r="AH87" s="36">
        <f t="shared" si="22"/>
        <v>0</v>
      </c>
      <c r="AI87" s="36">
        <f t="shared" si="23"/>
        <v>0</v>
      </c>
      <c r="AJ87" s="35" t="str">
        <f t="shared" si="24"/>
        <v/>
      </c>
      <c r="AK87" s="35" t="str">
        <f t="shared" si="25"/>
        <v/>
      </c>
      <c r="AL87" s="35" t="str">
        <f t="shared" si="26"/>
        <v/>
      </c>
      <c r="AM87" s="35" t="str">
        <f t="shared" si="27"/>
        <v/>
      </c>
      <c r="AN87" s="35" t="str">
        <f t="shared" si="28"/>
        <v/>
      </c>
      <c r="AO87" s="222">
        <f t="shared" si="33"/>
        <v>0</v>
      </c>
      <c r="AP87" s="222">
        <f t="shared" si="34"/>
        <v>0</v>
      </c>
      <c r="AQ87" s="222" t="str">
        <f t="shared" si="29"/>
        <v>无</v>
      </c>
      <c r="AR87" s="35" t="str">
        <f t="shared" si="30"/>
        <v/>
      </c>
      <c r="AS87" s="35" t="str">
        <f t="shared" si="31"/>
        <v/>
      </c>
      <c r="AT87" s="35" t="str">
        <f t="shared" si="32"/>
        <v>无</v>
      </c>
      <c r="AW87" s="27">
        <f t="shared" si="35"/>
        <v>42948</v>
      </c>
      <c r="BH87" t="s">
        <v>462</v>
      </c>
    </row>
    <row r="88" spans="1:60" ht="15" customHeight="1">
      <c r="A88" s="31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198"/>
      <c r="M88" s="198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01"/>
      <c r="AA88" s="25"/>
      <c r="AB88" s="25"/>
      <c r="AC88" s="35" t="str">
        <f t="shared" si="18"/>
        <v/>
      </c>
      <c r="AD88" s="36">
        <f t="shared" si="19"/>
        <v>0</v>
      </c>
      <c r="AE88" s="35" t="str">
        <f t="shared" si="20"/>
        <v/>
      </c>
      <c r="AF88" s="24"/>
      <c r="AG88" s="40">
        <f t="shared" si="21"/>
        <v>0</v>
      </c>
      <c r="AH88" s="36">
        <f t="shared" si="22"/>
        <v>0</v>
      </c>
      <c r="AI88" s="36">
        <f t="shared" si="23"/>
        <v>0</v>
      </c>
      <c r="AJ88" s="35" t="str">
        <f t="shared" si="24"/>
        <v/>
      </c>
      <c r="AK88" s="35" t="str">
        <f t="shared" si="25"/>
        <v/>
      </c>
      <c r="AL88" s="35" t="str">
        <f t="shared" si="26"/>
        <v/>
      </c>
      <c r="AM88" s="35" t="str">
        <f t="shared" si="27"/>
        <v/>
      </c>
      <c r="AN88" s="35" t="str">
        <f t="shared" si="28"/>
        <v/>
      </c>
      <c r="AO88" s="222">
        <f t="shared" si="33"/>
        <v>0</v>
      </c>
      <c r="AP88" s="222">
        <f t="shared" si="34"/>
        <v>0</v>
      </c>
      <c r="AQ88" s="222" t="str">
        <f t="shared" si="29"/>
        <v>无</v>
      </c>
      <c r="AR88" s="35" t="str">
        <f t="shared" si="30"/>
        <v/>
      </c>
      <c r="AS88" s="35" t="str">
        <f t="shared" si="31"/>
        <v/>
      </c>
      <c r="AT88" s="35" t="str">
        <f t="shared" si="32"/>
        <v>无</v>
      </c>
      <c r="AW88" s="27">
        <f t="shared" si="35"/>
        <v>42948</v>
      </c>
      <c r="BH88" t="s">
        <v>543</v>
      </c>
    </row>
    <row r="89" spans="1:60" ht="15" customHeight="1">
      <c r="A89" s="31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198"/>
      <c r="M89" s="198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35" t="str">
        <f t="shared" si="18"/>
        <v/>
      </c>
      <c r="AD89" s="36">
        <f t="shared" si="19"/>
        <v>0</v>
      </c>
      <c r="AE89" s="35" t="str">
        <f t="shared" si="20"/>
        <v/>
      </c>
      <c r="AF89" s="24"/>
      <c r="AG89" s="40">
        <f t="shared" si="21"/>
        <v>0</v>
      </c>
      <c r="AH89" s="36">
        <f t="shared" si="22"/>
        <v>0</v>
      </c>
      <c r="AI89" s="36">
        <f t="shared" si="23"/>
        <v>0</v>
      </c>
      <c r="AJ89" s="35" t="str">
        <f t="shared" si="24"/>
        <v/>
      </c>
      <c r="AK89" s="35" t="str">
        <f t="shared" si="25"/>
        <v/>
      </c>
      <c r="AL89" s="35" t="str">
        <f t="shared" si="26"/>
        <v/>
      </c>
      <c r="AM89" s="35" t="str">
        <f t="shared" si="27"/>
        <v/>
      </c>
      <c r="AN89" s="35" t="str">
        <f t="shared" si="28"/>
        <v/>
      </c>
      <c r="AO89" s="222">
        <f t="shared" si="33"/>
        <v>0</v>
      </c>
      <c r="AP89" s="222">
        <f t="shared" si="34"/>
        <v>0</v>
      </c>
      <c r="AQ89" s="222" t="str">
        <f t="shared" si="29"/>
        <v>无</v>
      </c>
      <c r="AR89" s="35" t="str">
        <f t="shared" si="30"/>
        <v/>
      </c>
      <c r="AS89" s="35" t="str">
        <f t="shared" si="31"/>
        <v/>
      </c>
      <c r="AT89" s="35" t="str">
        <f t="shared" si="32"/>
        <v>无</v>
      </c>
      <c r="AW89" s="27">
        <f t="shared" si="35"/>
        <v>42948</v>
      </c>
      <c r="BH89" t="s">
        <v>544</v>
      </c>
    </row>
    <row r="90" spans="1:60" ht="15" customHeight="1">
      <c r="A90" s="31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198"/>
      <c r="M90" s="198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35" t="str">
        <f t="shared" si="18"/>
        <v/>
      </c>
      <c r="AD90" s="36">
        <f t="shared" si="19"/>
        <v>0</v>
      </c>
      <c r="AE90" s="35" t="str">
        <f t="shared" si="20"/>
        <v/>
      </c>
      <c r="AF90" s="24"/>
      <c r="AG90" s="40">
        <f t="shared" si="21"/>
        <v>0</v>
      </c>
      <c r="AH90" s="36">
        <f t="shared" si="22"/>
        <v>0</v>
      </c>
      <c r="AI90" s="36">
        <f t="shared" si="23"/>
        <v>0</v>
      </c>
      <c r="AJ90" s="35" t="str">
        <f t="shared" si="24"/>
        <v/>
      </c>
      <c r="AK90" s="35" t="str">
        <f t="shared" si="25"/>
        <v/>
      </c>
      <c r="AL90" s="35" t="str">
        <f t="shared" si="26"/>
        <v/>
      </c>
      <c r="AM90" s="35" t="str">
        <f t="shared" si="27"/>
        <v/>
      </c>
      <c r="AN90" s="35" t="str">
        <f t="shared" si="28"/>
        <v/>
      </c>
      <c r="AO90" s="222">
        <f t="shared" si="33"/>
        <v>0</v>
      </c>
      <c r="AP90" s="222">
        <f t="shared" si="34"/>
        <v>0</v>
      </c>
      <c r="AQ90" s="222" t="str">
        <f t="shared" si="29"/>
        <v>无</v>
      </c>
      <c r="AR90" s="35" t="str">
        <f t="shared" si="30"/>
        <v/>
      </c>
      <c r="AS90" s="35" t="str">
        <f t="shared" si="31"/>
        <v/>
      </c>
      <c r="AT90" s="35" t="str">
        <f t="shared" si="32"/>
        <v>无</v>
      </c>
      <c r="AW90" s="27">
        <f t="shared" si="35"/>
        <v>42948</v>
      </c>
      <c r="BH90" t="s">
        <v>11</v>
      </c>
    </row>
    <row r="91" spans="1:60" ht="15" customHeight="1">
      <c r="A91" s="31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198"/>
      <c r="M91" s="198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02"/>
      <c r="AA91" s="25"/>
      <c r="AB91" s="25"/>
      <c r="AC91" s="35" t="str">
        <f t="shared" si="18"/>
        <v/>
      </c>
      <c r="AD91" s="36">
        <f t="shared" si="19"/>
        <v>0</v>
      </c>
      <c r="AE91" s="35" t="str">
        <f t="shared" si="20"/>
        <v/>
      </c>
      <c r="AF91" s="24"/>
      <c r="AG91" s="40">
        <f t="shared" si="21"/>
        <v>0</v>
      </c>
      <c r="AH91" s="36">
        <f t="shared" si="22"/>
        <v>0</v>
      </c>
      <c r="AI91" s="36">
        <f t="shared" si="23"/>
        <v>0</v>
      </c>
      <c r="AJ91" s="35" t="str">
        <f t="shared" si="24"/>
        <v/>
      </c>
      <c r="AK91" s="35" t="str">
        <f t="shared" si="25"/>
        <v/>
      </c>
      <c r="AL91" s="35" t="str">
        <f t="shared" si="26"/>
        <v/>
      </c>
      <c r="AM91" s="35" t="str">
        <f t="shared" si="27"/>
        <v/>
      </c>
      <c r="AN91" s="35" t="str">
        <f t="shared" si="28"/>
        <v/>
      </c>
      <c r="AO91" s="222">
        <f t="shared" si="33"/>
        <v>0</v>
      </c>
      <c r="AP91" s="222">
        <f t="shared" si="34"/>
        <v>0</v>
      </c>
      <c r="AQ91" s="222" t="str">
        <f t="shared" si="29"/>
        <v>无</v>
      </c>
      <c r="AR91" s="35" t="str">
        <f t="shared" si="30"/>
        <v/>
      </c>
      <c r="AS91" s="35" t="str">
        <f t="shared" si="31"/>
        <v/>
      </c>
      <c r="AT91" s="35" t="str">
        <f t="shared" si="32"/>
        <v>无</v>
      </c>
      <c r="AW91" s="27">
        <f t="shared" si="35"/>
        <v>42948</v>
      </c>
      <c r="BH91" t="s">
        <v>462</v>
      </c>
    </row>
    <row r="92" spans="1:60" ht="15" customHeight="1">
      <c r="A92" s="31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198"/>
      <c r="M92" s="198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35" t="str">
        <f t="shared" si="18"/>
        <v/>
      </c>
      <c r="AD92" s="36">
        <f t="shared" si="19"/>
        <v>0</v>
      </c>
      <c r="AE92" s="35" t="str">
        <f t="shared" si="20"/>
        <v/>
      </c>
      <c r="AF92" s="24"/>
      <c r="AG92" s="40">
        <f t="shared" si="21"/>
        <v>0</v>
      </c>
      <c r="AH92" s="36">
        <f t="shared" si="22"/>
        <v>0</v>
      </c>
      <c r="AI92" s="36">
        <f t="shared" si="23"/>
        <v>0</v>
      </c>
      <c r="AJ92" s="35" t="str">
        <f t="shared" si="24"/>
        <v/>
      </c>
      <c r="AK92" s="35" t="str">
        <f t="shared" si="25"/>
        <v/>
      </c>
      <c r="AL92" s="35" t="str">
        <f t="shared" si="26"/>
        <v/>
      </c>
      <c r="AM92" s="35" t="str">
        <f t="shared" si="27"/>
        <v/>
      </c>
      <c r="AN92" s="35" t="str">
        <f t="shared" si="28"/>
        <v/>
      </c>
      <c r="AO92" s="222">
        <f t="shared" si="33"/>
        <v>0</v>
      </c>
      <c r="AP92" s="222">
        <f t="shared" si="34"/>
        <v>0</v>
      </c>
      <c r="AQ92" s="222" t="str">
        <f t="shared" si="29"/>
        <v>无</v>
      </c>
      <c r="AR92" s="35" t="str">
        <f t="shared" si="30"/>
        <v/>
      </c>
      <c r="AS92" s="35" t="str">
        <f t="shared" si="31"/>
        <v/>
      </c>
      <c r="AT92" s="35" t="str">
        <f t="shared" si="32"/>
        <v>无</v>
      </c>
      <c r="AW92" s="27">
        <f t="shared" si="35"/>
        <v>42948</v>
      </c>
      <c r="BH92" t="s">
        <v>545</v>
      </c>
    </row>
    <row r="93" spans="1:60" ht="15" customHeight="1">
      <c r="A93" s="31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198"/>
      <c r="M93" s="198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35" t="str">
        <f t="shared" si="18"/>
        <v/>
      </c>
      <c r="AD93" s="36">
        <f t="shared" si="19"/>
        <v>0</v>
      </c>
      <c r="AE93" s="35" t="str">
        <f t="shared" si="20"/>
        <v/>
      </c>
      <c r="AF93" s="24"/>
      <c r="AG93" s="40">
        <f t="shared" si="21"/>
        <v>0</v>
      </c>
      <c r="AH93" s="36">
        <f t="shared" si="22"/>
        <v>0</v>
      </c>
      <c r="AI93" s="36">
        <f t="shared" si="23"/>
        <v>0</v>
      </c>
      <c r="AJ93" s="35" t="str">
        <f t="shared" si="24"/>
        <v/>
      </c>
      <c r="AK93" s="35" t="str">
        <f t="shared" si="25"/>
        <v/>
      </c>
      <c r="AL93" s="35" t="str">
        <f t="shared" si="26"/>
        <v/>
      </c>
      <c r="AM93" s="35" t="str">
        <f t="shared" si="27"/>
        <v/>
      </c>
      <c r="AN93" s="35" t="str">
        <f t="shared" si="28"/>
        <v/>
      </c>
      <c r="AO93" s="222">
        <f t="shared" si="33"/>
        <v>0</v>
      </c>
      <c r="AP93" s="222">
        <f t="shared" si="34"/>
        <v>0</v>
      </c>
      <c r="AQ93" s="222" t="str">
        <f t="shared" si="29"/>
        <v>无</v>
      </c>
      <c r="AR93" s="35" t="str">
        <f t="shared" si="30"/>
        <v/>
      </c>
      <c r="AS93" s="35" t="str">
        <f t="shared" si="31"/>
        <v/>
      </c>
      <c r="AT93" s="35" t="str">
        <f t="shared" si="32"/>
        <v>无</v>
      </c>
      <c r="AW93" s="27">
        <f t="shared" si="35"/>
        <v>42948</v>
      </c>
      <c r="BH93" t="s">
        <v>483</v>
      </c>
    </row>
    <row r="94" spans="1:60" ht="15" customHeight="1">
      <c r="A94" s="31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198"/>
      <c r="M94" s="198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35" t="str">
        <f t="shared" si="18"/>
        <v/>
      </c>
      <c r="AD94" s="36">
        <f t="shared" si="19"/>
        <v>0</v>
      </c>
      <c r="AE94" s="35" t="str">
        <f t="shared" si="20"/>
        <v/>
      </c>
      <c r="AF94" s="24"/>
      <c r="AG94" s="40">
        <f t="shared" si="21"/>
        <v>0</v>
      </c>
      <c r="AH94" s="36">
        <f t="shared" si="22"/>
        <v>0</v>
      </c>
      <c r="AI94" s="36">
        <f t="shared" si="23"/>
        <v>0</v>
      </c>
      <c r="AJ94" s="35" t="str">
        <f t="shared" si="24"/>
        <v/>
      </c>
      <c r="AK94" s="35" t="str">
        <f t="shared" si="25"/>
        <v/>
      </c>
      <c r="AL94" s="35" t="str">
        <f t="shared" si="26"/>
        <v/>
      </c>
      <c r="AM94" s="35" t="str">
        <f t="shared" si="27"/>
        <v/>
      </c>
      <c r="AN94" s="35" t="str">
        <f t="shared" si="28"/>
        <v/>
      </c>
      <c r="AO94" s="222">
        <f t="shared" si="33"/>
        <v>0</v>
      </c>
      <c r="AP94" s="222">
        <f t="shared" si="34"/>
        <v>0</v>
      </c>
      <c r="AQ94" s="222" t="str">
        <f t="shared" si="29"/>
        <v>无</v>
      </c>
      <c r="AR94" s="35" t="str">
        <f t="shared" si="30"/>
        <v/>
      </c>
      <c r="AS94" s="35" t="str">
        <f t="shared" si="31"/>
        <v/>
      </c>
      <c r="AT94" s="35" t="str">
        <f t="shared" si="32"/>
        <v>无</v>
      </c>
      <c r="AW94" s="27">
        <f t="shared" si="35"/>
        <v>42948</v>
      </c>
      <c r="BH94" t="s">
        <v>546</v>
      </c>
    </row>
    <row r="95" spans="1:60" ht="15" customHeight="1">
      <c r="A95" s="31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198"/>
      <c r="M95" s="198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35" t="str">
        <f t="shared" si="18"/>
        <v/>
      </c>
      <c r="AD95" s="36">
        <f t="shared" si="19"/>
        <v>0</v>
      </c>
      <c r="AE95" s="35" t="str">
        <f t="shared" si="20"/>
        <v/>
      </c>
      <c r="AF95" s="24"/>
      <c r="AG95" s="40">
        <f t="shared" si="21"/>
        <v>0</v>
      </c>
      <c r="AH95" s="36">
        <f t="shared" si="22"/>
        <v>0</v>
      </c>
      <c r="AI95" s="36">
        <f t="shared" si="23"/>
        <v>0</v>
      </c>
      <c r="AJ95" s="35" t="str">
        <f t="shared" si="24"/>
        <v/>
      </c>
      <c r="AK95" s="35" t="str">
        <f t="shared" si="25"/>
        <v/>
      </c>
      <c r="AL95" s="35" t="str">
        <f t="shared" si="26"/>
        <v/>
      </c>
      <c r="AM95" s="35" t="str">
        <f t="shared" si="27"/>
        <v/>
      </c>
      <c r="AN95" s="35" t="str">
        <f t="shared" si="28"/>
        <v/>
      </c>
      <c r="AO95" s="222">
        <f t="shared" si="33"/>
        <v>0</v>
      </c>
      <c r="AP95" s="222">
        <f t="shared" si="34"/>
        <v>0</v>
      </c>
      <c r="AQ95" s="222" t="str">
        <f t="shared" si="29"/>
        <v>无</v>
      </c>
      <c r="AR95" s="35" t="str">
        <f t="shared" si="30"/>
        <v/>
      </c>
      <c r="AS95" s="35" t="str">
        <f t="shared" si="31"/>
        <v/>
      </c>
      <c r="AT95" s="35" t="str">
        <f t="shared" si="32"/>
        <v>无</v>
      </c>
      <c r="AW95" s="27">
        <f t="shared" si="35"/>
        <v>42948</v>
      </c>
      <c r="BH95" t="s">
        <v>483</v>
      </c>
    </row>
    <row r="96" spans="1:60" ht="15" customHeight="1">
      <c r="A96" s="31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198"/>
      <c r="M96" s="198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35" t="str">
        <f t="shared" si="18"/>
        <v/>
      </c>
      <c r="AD96" s="36">
        <f t="shared" si="19"/>
        <v>0</v>
      </c>
      <c r="AE96" s="35" t="str">
        <f t="shared" si="20"/>
        <v/>
      </c>
      <c r="AF96" s="24"/>
      <c r="AG96" s="40">
        <f t="shared" si="21"/>
        <v>0</v>
      </c>
      <c r="AH96" s="36">
        <f t="shared" si="22"/>
        <v>0</v>
      </c>
      <c r="AI96" s="36">
        <f t="shared" si="23"/>
        <v>0</v>
      </c>
      <c r="AJ96" s="35" t="str">
        <f t="shared" si="24"/>
        <v/>
      </c>
      <c r="AK96" s="35" t="str">
        <f t="shared" si="25"/>
        <v/>
      </c>
      <c r="AL96" s="35" t="str">
        <f t="shared" si="26"/>
        <v/>
      </c>
      <c r="AM96" s="35" t="str">
        <f t="shared" si="27"/>
        <v/>
      </c>
      <c r="AN96" s="35" t="str">
        <f t="shared" si="28"/>
        <v/>
      </c>
      <c r="AO96" s="222">
        <f t="shared" si="33"/>
        <v>0</v>
      </c>
      <c r="AP96" s="222">
        <f t="shared" si="34"/>
        <v>0</v>
      </c>
      <c r="AQ96" s="222" t="str">
        <f t="shared" si="29"/>
        <v>无</v>
      </c>
      <c r="AR96" s="35" t="str">
        <f t="shared" si="30"/>
        <v/>
      </c>
      <c r="AS96" s="35" t="str">
        <f t="shared" si="31"/>
        <v/>
      </c>
      <c r="AT96" s="35" t="str">
        <f t="shared" si="32"/>
        <v>无</v>
      </c>
      <c r="AW96" s="27">
        <f t="shared" si="35"/>
        <v>42948</v>
      </c>
      <c r="BH96" t="s">
        <v>547</v>
      </c>
    </row>
    <row r="97" spans="1:60" ht="15" customHeight="1">
      <c r="A97" s="31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198"/>
      <c r="M97" s="198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35" t="str">
        <f t="shared" si="18"/>
        <v/>
      </c>
      <c r="AD97" s="36">
        <f t="shared" si="19"/>
        <v>0</v>
      </c>
      <c r="AE97" s="35" t="str">
        <f t="shared" si="20"/>
        <v/>
      </c>
      <c r="AF97" s="24"/>
      <c r="AG97" s="40">
        <f t="shared" si="21"/>
        <v>0</v>
      </c>
      <c r="AH97" s="36">
        <f t="shared" si="22"/>
        <v>0</v>
      </c>
      <c r="AI97" s="36">
        <f t="shared" si="23"/>
        <v>0</v>
      </c>
      <c r="AJ97" s="35" t="str">
        <f t="shared" si="24"/>
        <v/>
      </c>
      <c r="AK97" s="35" t="str">
        <f t="shared" si="25"/>
        <v/>
      </c>
      <c r="AL97" s="35" t="str">
        <f t="shared" si="26"/>
        <v/>
      </c>
      <c r="AM97" s="35" t="str">
        <f t="shared" si="27"/>
        <v/>
      </c>
      <c r="AN97" s="35" t="str">
        <f t="shared" si="28"/>
        <v/>
      </c>
      <c r="AO97" s="222">
        <f t="shared" si="33"/>
        <v>0</v>
      </c>
      <c r="AP97" s="222">
        <f t="shared" si="34"/>
        <v>0</v>
      </c>
      <c r="AQ97" s="222" t="str">
        <f t="shared" si="29"/>
        <v>无</v>
      </c>
      <c r="AR97" s="35" t="str">
        <f t="shared" si="30"/>
        <v/>
      </c>
      <c r="AS97" s="35" t="str">
        <f t="shared" si="31"/>
        <v/>
      </c>
      <c r="AT97" s="35" t="str">
        <f t="shared" si="32"/>
        <v>无</v>
      </c>
      <c r="AW97" s="27">
        <f t="shared" si="35"/>
        <v>42948</v>
      </c>
      <c r="BH97" t="s">
        <v>548</v>
      </c>
    </row>
    <row r="98" spans="1:60" ht="15" customHeight="1">
      <c r="A98" s="31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198"/>
      <c r="M98" s="198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35" t="str">
        <f t="shared" si="18"/>
        <v/>
      </c>
      <c r="AD98" s="36">
        <f t="shared" si="19"/>
        <v>0</v>
      </c>
      <c r="AE98" s="35" t="str">
        <f t="shared" si="20"/>
        <v/>
      </c>
      <c r="AF98" s="24"/>
      <c r="AG98" s="40">
        <f t="shared" si="21"/>
        <v>0</v>
      </c>
      <c r="AH98" s="36">
        <f t="shared" si="22"/>
        <v>0</v>
      </c>
      <c r="AI98" s="36">
        <f t="shared" si="23"/>
        <v>0</v>
      </c>
      <c r="AJ98" s="35" t="str">
        <f t="shared" si="24"/>
        <v/>
      </c>
      <c r="AK98" s="35" t="str">
        <f t="shared" si="25"/>
        <v/>
      </c>
      <c r="AL98" s="35" t="str">
        <f t="shared" si="26"/>
        <v/>
      </c>
      <c r="AM98" s="35" t="str">
        <f t="shared" si="27"/>
        <v/>
      </c>
      <c r="AN98" s="35" t="str">
        <f t="shared" si="28"/>
        <v/>
      </c>
      <c r="AO98" s="222">
        <f t="shared" si="33"/>
        <v>0</v>
      </c>
      <c r="AP98" s="222">
        <f t="shared" si="34"/>
        <v>0</v>
      </c>
      <c r="AQ98" s="222" t="str">
        <f t="shared" si="29"/>
        <v>无</v>
      </c>
      <c r="AR98" s="35" t="str">
        <f t="shared" si="30"/>
        <v/>
      </c>
      <c r="AS98" s="35" t="str">
        <f t="shared" si="31"/>
        <v/>
      </c>
      <c r="AT98" s="35" t="str">
        <f t="shared" si="32"/>
        <v>无</v>
      </c>
      <c r="AW98" s="27">
        <f t="shared" si="35"/>
        <v>42948</v>
      </c>
      <c r="BH98" t="s">
        <v>549</v>
      </c>
    </row>
    <row r="99" spans="1:60" ht="15" customHeight="1">
      <c r="A99" s="31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198"/>
      <c r="M99" s="198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35" t="str">
        <f t="shared" si="18"/>
        <v/>
      </c>
      <c r="AD99" s="36">
        <f t="shared" si="19"/>
        <v>0</v>
      </c>
      <c r="AE99" s="35" t="str">
        <f t="shared" si="20"/>
        <v/>
      </c>
      <c r="AF99" s="24"/>
      <c r="AG99" s="40">
        <f t="shared" si="21"/>
        <v>0</v>
      </c>
      <c r="AH99" s="36">
        <f t="shared" si="22"/>
        <v>0</v>
      </c>
      <c r="AI99" s="36">
        <f t="shared" si="23"/>
        <v>0</v>
      </c>
      <c r="AJ99" s="35" t="str">
        <f t="shared" si="24"/>
        <v/>
      </c>
      <c r="AK99" s="35" t="str">
        <f t="shared" si="25"/>
        <v/>
      </c>
      <c r="AL99" s="35" t="str">
        <f t="shared" si="26"/>
        <v/>
      </c>
      <c r="AM99" s="35" t="str">
        <f t="shared" si="27"/>
        <v/>
      </c>
      <c r="AN99" s="35" t="str">
        <f t="shared" si="28"/>
        <v/>
      </c>
      <c r="AO99" s="222">
        <f t="shared" si="33"/>
        <v>0</v>
      </c>
      <c r="AP99" s="222">
        <f t="shared" si="34"/>
        <v>0</v>
      </c>
      <c r="AQ99" s="222" t="str">
        <f t="shared" si="29"/>
        <v>无</v>
      </c>
      <c r="AR99" s="35" t="str">
        <f t="shared" si="30"/>
        <v/>
      </c>
      <c r="AS99" s="35" t="str">
        <f t="shared" si="31"/>
        <v/>
      </c>
      <c r="AT99" s="35" t="str">
        <f t="shared" si="32"/>
        <v>无</v>
      </c>
      <c r="AW99" s="27">
        <f t="shared" si="35"/>
        <v>42948</v>
      </c>
      <c r="BH99" t="s">
        <v>550</v>
      </c>
    </row>
    <row r="100" spans="1:60" ht="15" customHeight="1">
      <c r="A100" s="31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198"/>
      <c r="M100" s="198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01"/>
      <c r="AA100" s="25"/>
      <c r="AB100" s="25"/>
      <c r="AC100" s="35" t="str">
        <f t="shared" si="18"/>
        <v/>
      </c>
      <c r="AD100" s="36">
        <f t="shared" si="19"/>
        <v>0</v>
      </c>
      <c r="AE100" s="35" t="str">
        <f t="shared" si="20"/>
        <v/>
      </c>
      <c r="AF100" s="24"/>
      <c r="AG100" s="40">
        <f t="shared" si="21"/>
        <v>0</v>
      </c>
      <c r="AH100" s="36">
        <f t="shared" si="22"/>
        <v>0</v>
      </c>
      <c r="AI100" s="36">
        <f t="shared" si="23"/>
        <v>0</v>
      </c>
      <c r="AJ100" s="35" t="str">
        <f t="shared" si="24"/>
        <v/>
      </c>
      <c r="AK100" s="35" t="str">
        <f t="shared" si="25"/>
        <v/>
      </c>
      <c r="AL100" s="35" t="str">
        <f t="shared" si="26"/>
        <v/>
      </c>
      <c r="AM100" s="35" t="str">
        <f t="shared" si="27"/>
        <v/>
      </c>
      <c r="AN100" s="35" t="str">
        <f t="shared" si="28"/>
        <v/>
      </c>
      <c r="AO100" s="222">
        <f t="shared" si="33"/>
        <v>0</v>
      </c>
      <c r="AP100" s="222">
        <f t="shared" si="34"/>
        <v>0</v>
      </c>
      <c r="AQ100" s="222" t="str">
        <f t="shared" si="29"/>
        <v>无</v>
      </c>
      <c r="AR100" s="35" t="str">
        <f t="shared" si="30"/>
        <v/>
      </c>
      <c r="AS100" s="35" t="str">
        <f t="shared" si="31"/>
        <v/>
      </c>
      <c r="AT100" s="35" t="str">
        <f t="shared" si="32"/>
        <v>无</v>
      </c>
      <c r="AW100" s="27">
        <f t="shared" si="35"/>
        <v>42948</v>
      </c>
      <c r="BH100" t="s">
        <v>551</v>
      </c>
    </row>
    <row r="101" spans="1:60" ht="15" customHeight="1">
      <c r="A101" s="31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198"/>
      <c r="M101" s="198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01"/>
      <c r="AA101" s="25"/>
      <c r="AB101" s="25"/>
      <c r="AC101" s="35" t="str">
        <f t="shared" si="18"/>
        <v/>
      </c>
      <c r="AD101" s="36">
        <f t="shared" si="19"/>
        <v>0</v>
      </c>
      <c r="AE101" s="35" t="str">
        <f t="shared" si="20"/>
        <v/>
      </c>
      <c r="AF101" s="24"/>
      <c r="AG101" s="40">
        <f t="shared" si="21"/>
        <v>0</v>
      </c>
      <c r="AH101" s="36">
        <f t="shared" si="22"/>
        <v>0</v>
      </c>
      <c r="AI101" s="36">
        <f t="shared" si="23"/>
        <v>0</v>
      </c>
      <c r="AJ101" s="35" t="str">
        <f t="shared" si="24"/>
        <v/>
      </c>
      <c r="AK101" s="35" t="str">
        <f t="shared" si="25"/>
        <v/>
      </c>
      <c r="AL101" s="35" t="str">
        <f t="shared" si="26"/>
        <v/>
      </c>
      <c r="AM101" s="35" t="str">
        <f t="shared" si="27"/>
        <v/>
      </c>
      <c r="AN101" s="35" t="str">
        <f t="shared" si="28"/>
        <v/>
      </c>
      <c r="AO101" s="222">
        <f t="shared" si="33"/>
        <v>0</v>
      </c>
      <c r="AP101" s="222">
        <f t="shared" si="34"/>
        <v>0</v>
      </c>
      <c r="AQ101" s="222" t="str">
        <f t="shared" si="29"/>
        <v>无</v>
      </c>
      <c r="AR101" s="35" t="str">
        <f t="shared" si="30"/>
        <v/>
      </c>
      <c r="AS101" s="35" t="str">
        <f t="shared" si="31"/>
        <v/>
      </c>
      <c r="AT101" s="35" t="str">
        <f t="shared" si="32"/>
        <v>无</v>
      </c>
      <c r="AW101" s="27">
        <f t="shared" si="35"/>
        <v>42948</v>
      </c>
      <c r="BH101" t="s">
        <v>552</v>
      </c>
    </row>
    <row r="102" spans="1:60" ht="15" customHeight="1">
      <c r="A102" s="31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198"/>
      <c r="M102" s="198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35" t="str">
        <f t="shared" si="18"/>
        <v/>
      </c>
      <c r="AD102" s="36">
        <f t="shared" si="19"/>
        <v>0</v>
      </c>
      <c r="AE102" s="35" t="str">
        <f t="shared" si="20"/>
        <v/>
      </c>
      <c r="AF102" s="24"/>
      <c r="AG102" s="40">
        <f t="shared" si="21"/>
        <v>0</v>
      </c>
      <c r="AH102" s="36">
        <f t="shared" si="22"/>
        <v>0</v>
      </c>
      <c r="AI102" s="36">
        <f t="shared" si="23"/>
        <v>0</v>
      </c>
      <c r="AJ102" s="35" t="str">
        <f t="shared" si="24"/>
        <v/>
      </c>
      <c r="AK102" s="35" t="str">
        <f t="shared" si="25"/>
        <v/>
      </c>
      <c r="AL102" s="35" t="str">
        <f t="shared" si="26"/>
        <v/>
      </c>
      <c r="AM102" s="35" t="str">
        <f t="shared" si="27"/>
        <v/>
      </c>
      <c r="AN102" s="35" t="str">
        <f t="shared" si="28"/>
        <v/>
      </c>
      <c r="AO102" s="222">
        <f t="shared" si="33"/>
        <v>0</v>
      </c>
      <c r="AP102" s="222">
        <f t="shared" si="34"/>
        <v>0</v>
      </c>
      <c r="AQ102" s="222" t="str">
        <f t="shared" si="29"/>
        <v>无</v>
      </c>
      <c r="AR102" s="35" t="str">
        <f t="shared" si="30"/>
        <v/>
      </c>
      <c r="AS102" s="35" t="str">
        <f t="shared" si="31"/>
        <v/>
      </c>
      <c r="AT102" s="35" t="str">
        <f t="shared" si="32"/>
        <v>无</v>
      </c>
      <c r="AW102" s="27">
        <f t="shared" si="35"/>
        <v>42948</v>
      </c>
      <c r="BH102" t="s">
        <v>553</v>
      </c>
    </row>
    <row r="103" spans="1:60" ht="15" customHeight="1">
      <c r="A103" s="31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198"/>
      <c r="M103" s="198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01"/>
      <c r="AA103" s="25"/>
      <c r="AB103" s="25"/>
      <c r="AC103" s="35" t="str">
        <f t="shared" si="18"/>
        <v/>
      </c>
      <c r="AD103" s="36">
        <f t="shared" si="19"/>
        <v>0</v>
      </c>
      <c r="AE103" s="35" t="str">
        <f t="shared" si="20"/>
        <v/>
      </c>
      <c r="AF103" s="24"/>
      <c r="AG103" s="40">
        <f t="shared" si="21"/>
        <v>0</v>
      </c>
      <c r="AH103" s="36">
        <f t="shared" si="22"/>
        <v>0</v>
      </c>
      <c r="AI103" s="36">
        <f t="shared" si="23"/>
        <v>0</v>
      </c>
      <c r="AJ103" s="35" t="str">
        <f t="shared" si="24"/>
        <v/>
      </c>
      <c r="AK103" s="35" t="str">
        <f t="shared" si="25"/>
        <v/>
      </c>
      <c r="AL103" s="35" t="str">
        <f t="shared" si="26"/>
        <v/>
      </c>
      <c r="AM103" s="35" t="str">
        <f t="shared" si="27"/>
        <v/>
      </c>
      <c r="AN103" s="35" t="str">
        <f t="shared" si="28"/>
        <v/>
      </c>
      <c r="AO103" s="222">
        <f t="shared" si="33"/>
        <v>0</v>
      </c>
      <c r="AP103" s="222">
        <f t="shared" si="34"/>
        <v>0</v>
      </c>
      <c r="AQ103" s="222" t="str">
        <f t="shared" si="29"/>
        <v>无</v>
      </c>
      <c r="AR103" s="35" t="str">
        <f t="shared" si="30"/>
        <v/>
      </c>
      <c r="AS103" s="35" t="str">
        <f t="shared" si="31"/>
        <v/>
      </c>
      <c r="AT103" s="35" t="str">
        <f t="shared" si="32"/>
        <v>无</v>
      </c>
      <c r="AW103" s="27">
        <f t="shared" si="35"/>
        <v>42948</v>
      </c>
      <c r="BH103" t="s">
        <v>554</v>
      </c>
    </row>
    <row r="104" spans="1:60" ht="15" customHeight="1">
      <c r="A104" s="31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198"/>
      <c r="M104" s="198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35" t="str">
        <f t="shared" si="18"/>
        <v/>
      </c>
      <c r="AD104" s="36">
        <f t="shared" si="19"/>
        <v>0</v>
      </c>
      <c r="AE104" s="35" t="str">
        <f t="shared" si="20"/>
        <v/>
      </c>
      <c r="AF104" s="24"/>
      <c r="AG104" s="40">
        <f t="shared" si="21"/>
        <v>0</v>
      </c>
      <c r="AH104" s="36">
        <f t="shared" si="22"/>
        <v>0</v>
      </c>
      <c r="AI104" s="36">
        <f t="shared" si="23"/>
        <v>0</v>
      </c>
      <c r="AJ104" s="35" t="str">
        <f t="shared" si="24"/>
        <v/>
      </c>
      <c r="AK104" s="35" t="str">
        <f t="shared" si="25"/>
        <v/>
      </c>
      <c r="AL104" s="35" t="str">
        <f t="shared" si="26"/>
        <v/>
      </c>
      <c r="AM104" s="35" t="str">
        <f t="shared" si="27"/>
        <v/>
      </c>
      <c r="AN104" s="35" t="str">
        <f t="shared" si="28"/>
        <v/>
      </c>
      <c r="AO104" s="222">
        <f t="shared" si="33"/>
        <v>0</v>
      </c>
      <c r="AP104" s="222">
        <f t="shared" si="34"/>
        <v>0</v>
      </c>
      <c r="AQ104" s="222" t="str">
        <f t="shared" si="29"/>
        <v>无</v>
      </c>
      <c r="AR104" s="35" t="str">
        <f t="shared" si="30"/>
        <v/>
      </c>
      <c r="AS104" s="35" t="str">
        <f t="shared" si="31"/>
        <v/>
      </c>
      <c r="AT104" s="35" t="str">
        <f t="shared" si="32"/>
        <v>无</v>
      </c>
      <c r="AW104" s="27">
        <f t="shared" si="35"/>
        <v>42948</v>
      </c>
      <c r="BH104" t="s">
        <v>555</v>
      </c>
    </row>
    <row r="105" spans="1:60" ht="15" customHeight="1">
      <c r="A105" s="31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198"/>
      <c r="M105" s="198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01"/>
      <c r="AA105" s="25"/>
      <c r="AB105" s="25"/>
      <c r="AC105" s="35" t="str">
        <f t="shared" si="18"/>
        <v/>
      </c>
      <c r="AD105" s="36">
        <f t="shared" si="19"/>
        <v>0</v>
      </c>
      <c r="AE105" s="35" t="str">
        <f t="shared" si="20"/>
        <v/>
      </c>
      <c r="AF105" s="24"/>
      <c r="AG105" s="40">
        <f t="shared" si="21"/>
        <v>0</v>
      </c>
      <c r="AH105" s="36">
        <f t="shared" si="22"/>
        <v>0</v>
      </c>
      <c r="AI105" s="36">
        <f t="shared" si="23"/>
        <v>0</v>
      </c>
      <c r="AJ105" s="35" t="str">
        <f t="shared" si="24"/>
        <v/>
      </c>
      <c r="AK105" s="35" t="str">
        <f t="shared" si="25"/>
        <v/>
      </c>
      <c r="AL105" s="35" t="str">
        <f t="shared" si="26"/>
        <v/>
      </c>
      <c r="AM105" s="35" t="str">
        <f t="shared" si="27"/>
        <v/>
      </c>
      <c r="AN105" s="35" t="str">
        <f t="shared" si="28"/>
        <v/>
      </c>
      <c r="AO105" s="222">
        <f t="shared" si="33"/>
        <v>0</v>
      </c>
      <c r="AP105" s="222">
        <f t="shared" si="34"/>
        <v>0</v>
      </c>
      <c r="AQ105" s="222" t="str">
        <f t="shared" si="29"/>
        <v>无</v>
      </c>
      <c r="AR105" s="35" t="str">
        <f t="shared" si="30"/>
        <v/>
      </c>
      <c r="AS105" s="35" t="str">
        <f t="shared" si="31"/>
        <v/>
      </c>
      <c r="AT105" s="35" t="str">
        <f t="shared" si="32"/>
        <v>无</v>
      </c>
      <c r="AW105" s="27">
        <f t="shared" si="35"/>
        <v>42948</v>
      </c>
      <c r="BH105" t="s">
        <v>556</v>
      </c>
    </row>
    <row r="106" spans="1:60" ht="15" customHeight="1">
      <c r="A106" s="31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198"/>
      <c r="M106" s="198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35" t="str">
        <f t="shared" si="18"/>
        <v/>
      </c>
      <c r="AD106" s="36">
        <f t="shared" si="19"/>
        <v>0</v>
      </c>
      <c r="AE106" s="35" t="str">
        <f t="shared" si="20"/>
        <v/>
      </c>
      <c r="AF106" s="24"/>
      <c r="AG106" s="40">
        <f t="shared" si="21"/>
        <v>0</v>
      </c>
      <c r="AH106" s="36">
        <f t="shared" si="22"/>
        <v>0</v>
      </c>
      <c r="AI106" s="36">
        <f t="shared" si="23"/>
        <v>0</v>
      </c>
      <c r="AJ106" s="35" t="str">
        <f t="shared" si="24"/>
        <v/>
      </c>
      <c r="AK106" s="35" t="str">
        <f t="shared" si="25"/>
        <v/>
      </c>
      <c r="AL106" s="35" t="str">
        <f t="shared" si="26"/>
        <v/>
      </c>
      <c r="AM106" s="35" t="str">
        <f t="shared" si="27"/>
        <v/>
      </c>
      <c r="AN106" s="35" t="str">
        <f t="shared" si="28"/>
        <v/>
      </c>
      <c r="AO106" s="222">
        <f t="shared" si="33"/>
        <v>0</v>
      </c>
      <c r="AP106" s="222">
        <f t="shared" si="34"/>
        <v>0</v>
      </c>
      <c r="AQ106" s="222" t="str">
        <f t="shared" si="29"/>
        <v>无</v>
      </c>
      <c r="AR106" s="35" t="str">
        <f t="shared" si="30"/>
        <v/>
      </c>
      <c r="AS106" s="35" t="str">
        <f t="shared" si="31"/>
        <v/>
      </c>
      <c r="AT106" s="35" t="str">
        <f t="shared" si="32"/>
        <v>无</v>
      </c>
      <c r="AW106" s="27">
        <f t="shared" si="35"/>
        <v>42948</v>
      </c>
      <c r="BH106" t="s">
        <v>557</v>
      </c>
    </row>
    <row r="107" spans="1:60" ht="15" customHeight="1">
      <c r="A107" s="31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198"/>
      <c r="M107" s="198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35" t="str">
        <f t="shared" si="18"/>
        <v/>
      </c>
      <c r="AD107" s="36">
        <f t="shared" si="19"/>
        <v>0</v>
      </c>
      <c r="AE107" s="35" t="str">
        <f t="shared" si="20"/>
        <v/>
      </c>
      <c r="AF107" s="24"/>
      <c r="AG107" s="40">
        <f t="shared" si="21"/>
        <v>0</v>
      </c>
      <c r="AH107" s="36">
        <f t="shared" si="22"/>
        <v>0</v>
      </c>
      <c r="AI107" s="36">
        <f t="shared" si="23"/>
        <v>0</v>
      </c>
      <c r="AJ107" s="35" t="str">
        <f t="shared" si="24"/>
        <v/>
      </c>
      <c r="AK107" s="35" t="str">
        <f t="shared" si="25"/>
        <v/>
      </c>
      <c r="AL107" s="35" t="str">
        <f t="shared" si="26"/>
        <v/>
      </c>
      <c r="AM107" s="35" t="str">
        <f t="shared" si="27"/>
        <v/>
      </c>
      <c r="AN107" s="35" t="str">
        <f t="shared" si="28"/>
        <v/>
      </c>
      <c r="AO107" s="222">
        <f t="shared" si="33"/>
        <v>0</v>
      </c>
      <c r="AP107" s="222">
        <f t="shared" si="34"/>
        <v>0</v>
      </c>
      <c r="AQ107" s="222" t="str">
        <f t="shared" si="29"/>
        <v>无</v>
      </c>
      <c r="AR107" s="35" t="str">
        <f t="shared" si="30"/>
        <v/>
      </c>
      <c r="AS107" s="35" t="str">
        <f t="shared" si="31"/>
        <v/>
      </c>
      <c r="AT107" s="35" t="str">
        <f t="shared" si="32"/>
        <v>无</v>
      </c>
      <c r="AW107" s="27">
        <f t="shared" si="35"/>
        <v>42948</v>
      </c>
      <c r="BH107" t="s">
        <v>558</v>
      </c>
    </row>
    <row r="108" spans="1:60" ht="15" customHeight="1">
      <c r="A108" s="31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198"/>
      <c r="M108" s="198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35" t="str">
        <f t="shared" si="18"/>
        <v/>
      </c>
      <c r="AD108" s="36">
        <f t="shared" si="19"/>
        <v>0</v>
      </c>
      <c r="AE108" s="35" t="str">
        <f t="shared" si="20"/>
        <v/>
      </c>
      <c r="AF108" s="24"/>
      <c r="AG108" s="40">
        <f t="shared" si="21"/>
        <v>0</v>
      </c>
      <c r="AH108" s="36">
        <f t="shared" si="22"/>
        <v>0</v>
      </c>
      <c r="AI108" s="36">
        <f t="shared" si="23"/>
        <v>0</v>
      </c>
      <c r="AJ108" s="35" t="str">
        <f t="shared" si="24"/>
        <v/>
      </c>
      <c r="AK108" s="35" t="str">
        <f t="shared" si="25"/>
        <v/>
      </c>
      <c r="AL108" s="35" t="str">
        <f t="shared" si="26"/>
        <v/>
      </c>
      <c r="AM108" s="35" t="str">
        <f t="shared" si="27"/>
        <v/>
      </c>
      <c r="AN108" s="35" t="str">
        <f t="shared" si="28"/>
        <v/>
      </c>
      <c r="AO108" s="222">
        <f t="shared" si="33"/>
        <v>0</v>
      </c>
      <c r="AP108" s="222">
        <f t="shared" si="34"/>
        <v>0</v>
      </c>
      <c r="AQ108" s="222" t="str">
        <f t="shared" si="29"/>
        <v>无</v>
      </c>
      <c r="AR108" s="35" t="str">
        <f t="shared" si="30"/>
        <v/>
      </c>
      <c r="AS108" s="35" t="str">
        <f t="shared" si="31"/>
        <v/>
      </c>
      <c r="AT108" s="35" t="str">
        <f t="shared" si="32"/>
        <v>无</v>
      </c>
      <c r="AW108" s="27">
        <f t="shared" si="35"/>
        <v>42948</v>
      </c>
      <c r="BH108" t="s">
        <v>483</v>
      </c>
    </row>
    <row r="109" spans="1:60" ht="15" customHeight="1">
      <c r="A109" s="31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198"/>
      <c r="M109" s="198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35" t="str">
        <f t="shared" si="18"/>
        <v/>
      </c>
      <c r="AD109" s="36">
        <f t="shared" si="19"/>
        <v>0</v>
      </c>
      <c r="AE109" s="35" t="str">
        <f t="shared" si="20"/>
        <v/>
      </c>
      <c r="AF109" s="24"/>
      <c r="AG109" s="40">
        <f t="shared" si="21"/>
        <v>0</v>
      </c>
      <c r="AH109" s="36">
        <f t="shared" si="22"/>
        <v>0</v>
      </c>
      <c r="AI109" s="36">
        <f t="shared" si="23"/>
        <v>0</v>
      </c>
      <c r="AJ109" s="35" t="str">
        <f t="shared" si="24"/>
        <v/>
      </c>
      <c r="AK109" s="35" t="str">
        <f t="shared" si="25"/>
        <v/>
      </c>
      <c r="AL109" s="35" t="str">
        <f t="shared" si="26"/>
        <v/>
      </c>
      <c r="AM109" s="35" t="str">
        <f t="shared" si="27"/>
        <v/>
      </c>
      <c r="AN109" s="35" t="str">
        <f t="shared" si="28"/>
        <v/>
      </c>
      <c r="AO109" s="222">
        <f t="shared" si="33"/>
        <v>0</v>
      </c>
      <c r="AP109" s="222">
        <f t="shared" si="34"/>
        <v>0</v>
      </c>
      <c r="AQ109" s="222" t="str">
        <f t="shared" si="29"/>
        <v>无</v>
      </c>
      <c r="AR109" s="35" t="str">
        <f t="shared" si="30"/>
        <v/>
      </c>
      <c r="AS109" s="35" t="str">
        <f t="shared" si="31"/>
        <v/>
      </c>
      <c r="AT109" s="35" t="str">
        <f t="shared" si="32"/>
        <v>无</v>
      </c>
      <c r="AW109" s="27">
        <f t="shared" si="35"/>
        <v>42948</v>
      </c>
      <c r="BH109" t="s">
        <v>559</v>
      </c>
    </row>
    <row r="110" spans="1:60" ht="15" customHeight="1">
      <c r="A110" s="31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198"/>
      <c r="M110" s="198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35" t="str">
        <f t="shared" si="18"/>
        <v/>
      </c>
      <c r="AD110" s="36">
        <f t="shared" si="19"/>
        <v>0</v>
      </c>
      <c r="AE110" s="35" t="str">
        <f t="shared" si="20"/>
        <v/>
      </c>
      <c r="AF110" s="24"/>
      <c r="AG110" s="40">
        <f t="shared" si="21"/>
        <v>0</v>
      </c>
      <c r="AH110" s="36">
        <f t="shared" si="22"/>
        <v>0</v>
      </c>
      <c r="AI110" s="36">
        <f t="shared" si="23"/>
        <v>0</v>
      </c>
      <c r="AJ110" s="35" t="str">
        <f t="shared" si="24"/>
        <v/>
      </c>
      <c r="AK110" s="35" t="str">
        <f t="shared" si="25"/>
        <v/>
      </c>
      <c r="AL110" s="35" t="str">
        <f t="shared" si="26"/>
        <v/>
      </c>
      <c r="AM110" s="35" t="str">
        <f t="shared" si="27"/>
        <v/>
      </c>
      <c r="AN110" s="35" t="str">
        <f t="shared" si="28"/>
        <v/>
      </c>
      <c r="AO110" s="222">
        <f t="shared" si="33"/>
        <v>0</v>
      </c>
      <c r="AP110" s="222">
        <f t="shared" si="34"/>
        <v>0</v>
      </c>
      <c r="AQ110" s="222" t="str">
        <f t="shared" si="29"/>
        <v>无</v>
      </c>
      <c r="AR110" s="35" t="str">
        <f t="shared" si="30"/>
        <v/>
      </c>
      <c r="AS110" s="35" t="str">
        <f t="shared" si="31"/>
        <v/>
      </c>
      <c r="AT110" s="35" t="str">
        <f t="shared" si="32"/>
        <v>无</v>
      </c>
      <c r="AW110" s="27">
        <f t="shared" si="35"/>
        <v>42948</v>
      </c>
      <c r="BH110" t="s">
        <v>560</v>
      </c>
    </row>
    <row r="111" spans="1:60" ht="15" customHeight="1">
      <c r="A111" s="31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198"/>
      <c r="M111" s="198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35" t="str">
        <f t="shared" si="18"/>
        <v/>
      </c>
      <c r="AD111" s="36">
        <f t="shared" si="19"/>
        <v>0</v>
      </c>
      <c r="AE111" s="35" t="str">
        <f t="shared" si="20"/>
        <v/>
      </c>
      <c r="AF111" s="24"/>
      <c r="AG111" s="40">
        <f t="shared" si="21"/>
        <v>0</v>
      </c>
      <c r="AH111" s="36">
        <f t="shared" si="22"/>
        <v>0</v>
      </c>
      <c r="AI111" s="36">
        <f t="shared" si="23"/>
        <v>0</v>
      </c>
      <c r="AJ111" s="35" t="str">
        <f t="shared" si="24"/>
        <v/>
      </c>
      <c r="AK111" s="35" t="str">
        <f t="shared" si="25"/>
        <v/>
      </c>
      <c r="AL111" s="35" t="str">
        <f t="shared" si="26"/>
        <v/>
      </c>
      <c r="AM111" s="35" t="str">
        <f t="shared" si="27"/>
        <v/>
      </c>
      <c r="AN111" s="35" t="str">
        <f t="shared" si="28"/>
        <v/>
      </c>
      <c r="AO111" s="222">
        <f t="shared" si="33"/>
        <v>0</v>
      </c>
      <c r="AP111" s="222">
        <f t="shared" si="34"/>
        <v>0</v>
      </c>
      <c r="AQ111" s="222" t="str">
        <f t="shared" si="29"/>
        <v>无</v>
      </c>
      <c r="AR111" s="35" t="str">
        <f t="shared" si="30"/>
        <v/>
      </c>
      <c r="AS111" s="35" t="str">
        <f t="shared" si="31"/>
        <v/>
      </c>
      <c r="AT111" s="35" t="str">
        <f t="shared" si="32"/>
        <v>无</v>
      </c>
      <c r="AW111" s="27">
        <f t="shared" si="35"/>
        <v>42948</v>
      </c>
      <c r="BH111" t="s">
        <v>561</v>
      </c>
    </row>
    <row r="112" spans="1:60" ht="15" customHeight="1">
      <c r="A112" s="31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198"/>
      <c r="M112" s="198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35" t="str">
        <f t="shared" si="18"/>
        <v/>
      </c>
      <c r="AD112" s="36">
        <f t="shared" si="19"/>
        <v>0</v>
      </c>
      <c r="AE112" s="35" t="str">
        <f t="shared" si="20"/>
        <v/>
      </c>
      <c r="AF112" s="24"/>
      <c r="AG112" s="40">
        <f t="shared" si="21"/>
        <v>0</v>
      </c>
      <c r="AH112" s="36">
        <f t="shared" si="22"/>
        <v>0</v>
      </c>
      <c r="AI112" s="36">
        <f t="shared" si="23"/>
        <v>0</v>
      </c>
      <c r="AJ112" s="35" t="str">
        <f t="shared" si="24"/>
        <v/>
      </c>
      <c r="AK112" s="35" t="str">
        <f t="shared" si="25"/>
        <v/>
      </c>
      <c r="AL112" s="35" t="str">
        <f t="shared" si="26"/>
        <v/>
      </c>
      <c r="AM112" s="35" t="str">
        <f t="shared" si="27"/>
        <v/>
      </c>
      <c r="AN112" s="35" t="str">
        <f t="shared" si="28"/>
        <v/>
      </c>
      <c r="AO112" s="222">
        <f t="shared" si="33"/>
        <v>0</v>
      </c>
      <c r="AP112" s="222">
        <f t="shared" si="34"/>
        <v>0</v>
      </c>
      <c r="AQ112" s="222" t="str">
        <f t="shared" si="29"/>
        <v>无</v>
      </c>
      <c r="AR112" s="35" t="str">
        <f t="shared" si="30"/>
        <v/>
      </c>
      <c r="AS112" s="35" t="str">
        <f t="shared" si="31"/>
        <v/>
      </c>
      <c r="AT112" s="35" t="str">
        <f t="shared" si="32"/>
        <v>无</v>
      </c>
      <c r="AW112" s="27">
        <f t="shared" si="35"/>
        <v>42948</v>
      </c>
      <c r="BH112" t="s">
        <v>562</v>
      </c>
    </row>
    <row r="113" spans="1:60" ht="15" customHeight="1">
      <c r="A113" s="31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198"/>
      <c r="M113" s="198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35" t="str">
        <f t="shared" si="18"/>
        <v/>
      </c>
      <c r="AD113" s="36">
        <f t="shared" si="19"/>
        <v>0</v>
      </c>
      <c r="AE113" s="35" t="str">
        <f t="shared" si="20"/>
        <v/>
      </c>
      <c r="AF113" s="24"/>
      <c r="AG113" s="40">
        <f t="shared" si="21"/>
        <v>0</v>
      </c>
      <c r="AH113" s="36">
        <f t="shared" si="22"/>
        <v>0</v>
      </c>
      <c r="AI113" s="36">
        <f t="shared" si="23"/>
        <v>0</v>
      </c>
      <c r="AJ113" s="35" t="str">
        <f t="shared" si="24"/>
        <v/>
      </c>
      <c r="AK113" s="35" t="str">
        <f t="shared" si="25"/>
        <v/>
      </c>
      <c r="AL113" s="35" t="str">
        <f t="shared" si="26"/>
        <v/>
      </c>
      <c r="AM113" s="35" t="str">
        <f t="shared" si="27"/>
        <v/>
      </c>
      <c r="AN113" s="35" t="str">
        <f t="shared" si="28"/>
        <v/>
      </c>
      <c r="AO113" s="222">
        <f t="shared" si="33"/>
        <v>0</v>
      </c>
      <c r="AP113" s="222">
        <f t="shared" si="34"/>
        <v>0</v>
      </c>
      <c r="AQ113" s="222" t="str">
        <f t="shared" si="29"/>
        <v>无</v>
      </c>
      <c r="AR113" s="35" t="str">
        <f t="shared" si="30"/>
        <v/>
      </c>
      <c r="AS113" s="35" t="str">
        <f t="shared" si="31"/>
        <v/>
      </c>
      <c r="AT113" s="35" t="str">
        <f t="shared" si="32"/>
        <v>无</v>
      </c>
      <c r="AW113" s="27">
        <f t="shared" si="35"/>
        <v>42948</v>
      </c>
      <c r="BH113" t="s">
        <v>563</v>
      </c>
    </row>
    <row r="114" spans="1:60" ht="15" customHeight="1">
      <c r="A114" s="31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198"/>
      <c r="M114" s="198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01"/>
      <c r="AA114" s="25"/>
      <c r="AB114" s="25"/>
      <c r="AC114" s="35" t="str">
        <f t="shared" si="18"/>
        <v/>
      </c>
      <c r="AD114" s="36">
        <f t="shared" si="19"/>
        <v>0</v>
      </c>
      <c r="AE114" s="35" t="str">
        <f t="shared" si="20"/>
        <v/>
      </c>
      <c r="AF114" s="24"/>
      <c r="AG114" s="40">
        <f t="shared" si="21"/>
        <v>0</v>
      </c>
      <c r="AH114" s="36">
        <f t="shared" si="22"/>
        <v>0</v>
      </c>
      <c r="AI114" s="36">
        <f t="shared" si="23"/>
        <v>0</v>
      </c>
      <c r="AJ114" s="35" t="str">
        <f t="shared" si="24"/>
        <v/>
      </c>
      <c r="AK114" s="35" t="str">
        <f t="shared" si="25"/>
        <v/>
      </c>
      <c r="AL114" s="35" t="str">
        <f t="shared" si="26"/>
        <v/>
      </c>
      <c r="AM114" s="35" t="str">
        <f t="shared" si="27"/>
        <v/>
      </c>
      <c r="AN114" s="35" t="str">
        <f t="shared" si="28"/>
        <v/>
      </c>
      <c r="AO114" s="222">
        <f t="shared" si="33"/>
        <v>0</v>
      </c>
      <c r="AP114" s="222">
        <f t="shared" si="34"/>
        <v>0</v>
      </c>
      <c r="AQ114" s="222" t="str">
        <f t="shared" si="29"/>
        <v>无</v>
      </c>
      <c r="AR114" s="35" t="str">
        <f t="shared" si="30"/>
        <v/>
      </c>
      <c r="AS114" s="35" t="str">
        <f t="shared" si="31"/>
        <v/>
      </c>
      <c r="AT114" s="35" t="str">
        <f t="shared" si="32"/>
        <v>无</v>
      </c>
      <c r="AW114" s="27">
        <f t="shared" si="35"/>
        <v>42948</v>
      </c>
      <c r="BH114" t="s">
        <v>512</v>
      </c>
    </row>
    <row r="115" spans="1:60" ht="15" customHeight="1">
      <c r="A115" s="31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198"/>
      <c r="M115" s="198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35" t="str">
        <f t="shared" si="18"/>
        <v/>
      </c>
      <c r="AD115" s="36">
        <f t="shared" si="19"/>
        <v>0</v>
      </c>
      <c r="AE115" s="35" t="str">
        <f t="shared" si="20"/>
        <v/>
      </c>
      <c r="AF115" s="24"/>
      <c r="AG115" s="40">
        <f t="shared" si="21"/>
        <v>0</v>
      </c>
      <c r="AH115" s="36">
        <f t="shared" si="22"/>
        <v>0</v>
      </c>
      <c r="AI115" s="36">
        <f t="shared" si="23"/>
        <v>0</v>
      </c>
      <c r="AJ115" s="35" t="str">
        <f t="shared" si="24"/>
        <v/>
      </c>
      <c r="AK115" s="35" t="str">
        <f t="shared" si="25"/>
        <v/>
      </c>
      <c r="AL115" s="35" t="str">
        <f t="shared" si="26"/>
        <v/>
      </c>
      <c r="AM115" s="35" t="str">
        <f t="shared" si="27"/>
        <v/>
      </c>
      <c r="AN115" s="35" t="str">
        <f t="shared" si="28"/>
        <v/>
      </c>
      <c r="AO115" s="222">
        <f t="shared" si="33"/>
        <v>0</v>
      </c>
      <c r="AP115" s="222">
        <f t="shared" si="34"/>
        <v>0</v>
      </c>
      <c r="AQ115" s="222" t="str">
        <f t="shared" si="29"/>
        <v>无</v>
      </c>
      <c r="AR115" s="35" t="str">
        <f t="shared" si="30"/>
        <v/>
      </c>
      <c r="AS115" s="35" t="str">
        <f t="shared" si="31"/>
        <v/>
      </c>
      <c r="AT115" s="35" t="str">
        <f t="shared" si="32"/>
        <v>无</v>
      </c>
      <c r="AW115" s="27">
        <f t="shared" si="35"/>
        <v>42948</v>
      </c>
      <c r="BH115" t="s">
        <v>564</v>
      </c>
    </row>
    <row r="116" spans="1:60" ht="15" customHeight="1">
      <c r="A116" s="31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198"/>
      <c r="M116" s="198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01"/>
      <c r="AA116" s="25"/>
      <c r="AB116" s="25"/>
      <c r="AC116" s="35" t="str">
        <f t="shared" si="18"/>
        <v/>
      </c>
      <c r="AD116" s="36">
        <f t="shared" si="19"/>
        <v>0</v>
      </c>
      <c r="AE116" s="35" t="str">
        <f t="shared" si="20"/>
        <v/>
      </c>
      <c r="AF116" s="24"/>
      <c r="AG116" s="40">
        <f t="shared" si="21"/>
        <v>0</v>
      </c>
      <c r="AH116" s="36">
        <f t="shared" si="22"/>
        <v>0</v>
      </c>
      <c r="AI116" s="36">
        <f t="shared" si="23"/>
        <v>0</v>
      </c>
      <c r="AJ116" s="35" t="str">
        <f t="shared" si="24"/>
        <v/>
      </c>
      <c r="AK116" s="35" t="str">
        <f t="shared" si="25"/>
        <v/>
      </c>
      <c r="AL116" s="35" t="str">
        <f t="shared" si="26"/>
        <v/>
      </c>
      <c r="AM116" s="35" t="str">
        <f t="shared" si="27"/>
        <v/>
      </c>
      <c r="AN116" s="35" t="str">
        <f t="shared" si="28"/>
        <v/>
      </c>
      <c r="AO116" s="222">
        <f t="shared" si="33"/>
        <v>0</v>
      </c>
      <c r="AP116" s="222">
        <f t="shared" si="34"/>
        <v>0</v>
      </c>
      <c r="AQ116" s="222" t="str">
        <f t="shared" si="29"/>
        <v>无</v>
      </c>
      <c r="AR116" s="35" t="str">
        <f t="shared" si="30"/>
        <v/>
      </c>
      <c r="AS116" s="35" t="str">
        <f t="shared" si="31"/>
        <v/>
      </c>
      <c r="AT116" s="35" t="str">
        <f t="shared" si="32"/>
        <v>无</v>
      </c>
      <c r="AW116" s="27">
        <f t="shared" si="35"/>
        <v>42948</v>
      </c>
      <c r="BH116" t="s">
        <v>565</v>
      </c>
    </row>
    <row r="117" spans="1:60" ht="15" customHeight="1">
      <c r="A117" s="31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198"/>
      <c r="M117" s="198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35" t="str">
        <f t="shared" si="18"/>
        <v/>
      </c>
      <c r="AD117" s="36">
        <f t="shared" si="19"/>
        <v>0</v>
      </c>
      <c r="AE117" s="35" t="str">
        <f t="shared" si="20"/>
        <v/>
      </c>
      <c r="AF117" s="24"/>
      <c r="AG117" s="40">
        <f t="shared" si="21"/>
        <v>0</v>
      </c>
      <c r="AH117" s="36">
        <f t="shared" si="22"/>
        <v>0</v>
      </c>
      <c r="AI117" s="36">
        <f t="shared" si="23"/>
        <v>0</v>
      </c>
      <c r="AJ117" s="35" t="str">
        <f t="shared" si="24"/>
        <v/>
      </c>
      <c r="AK117" s="35" t="str">
        <f t="shared" si="25"/>
        <v/>
      </c>
      <c r="AL117" s="35" t="str">
        <f t="shared" si="26"/>
        <v/>
      </c>
      <c r="AM117" s="35" t="str">
        <f t="shared" si="27"/>
        <v/>
      </c>
      <c r="AN117" s="35" t="str">
        <f t="shared" si="28"/>
        <v/>
      </c>
      <c r="AO117" s="222">
        <f t="shared" si="33"/>
        <v>0</v>
      </c>
      <c r="AP117" s="222">
        <f t="shared" si="34"/>
        <v>0</v>
      </c>
      <c r="AQ117" s="222" t="str">
        <f t="shared" si="29"/>
        <v>无</v>
      </c>
      <c r="AR117" s="35" t="str">
        <f t="shared" si="30"/>
        <v/>
      </c>
      <c r="AS117" s="35" t="str">
        <f t="shared" si="31"/>
        <v/>
      </c>
      <c r="AT117" s="35" t="str">
        <f t="shared" si="32"/>
        <v>无</v>
      </c>
      <c r="AW117" s="27">
        <f t="shared" si="35"/>
        <v>42948</v>
      </c>
      <c r="BH117" t="s">
        <v>554</v>
      </c>
    </row>
    <row r="118" spans="1:60" ht="15" customHeight="1">
      <c r="A118" s="31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198"/>
      <c r="M118" s="198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35" t="str">
        <f t="shared" si="18"/>
        <v/>
      </c>
      <c r="AD118" s="36">
        <f t="shared" si="19"/>
        <v>0</v>
      </c>
      <c r="AE118" s="35" t="str">
        <f t="shared" si="20"/>
        <v/>
      </c>
      <c r="AF118" s="24"/>
      <c r="AG118" s="40">
        <f t="shared" si="21"/>
        <v>0</v>
      </c>
      <c r="AH118" s="36">
        <f t="shared" si="22"/>
        <v>0</v>
      </c>
      <c r="AI118" s="36">
        <f t="shared" si="23"/>
        <v>0</v>
      </c>
      <c r="AJ118" s="35" t="str">
        <f t="shared" si="24"/>
        <v/>
      </c>
      <c r="AK118" s="35" t="str">
        <f t="shared" si="25"/>
        <v/>
      </c>
      <c r="AL118" s="35" t="str">
        <f t="shared" si="26"/>
        <v/>
      </c>
      <c r="AM118" s="35" t="str">
        <f t="shared" si="27"/>
        <v/>
      </c>
      <c r="AN118" s="35" t="str">
        <f t="shared" si="28"/>
        <v/>
      </c>
      <c r="AO118" s="222">
        <f t="shared" si="33"/>
        <v>0</v>
      </c>
      <c r="AP118" s="222">
        <f t="shared" si="34"/>
        <v>0</v>
      </c>
      <c r="AQ118" s="222" t="str">
        <f t="shared" si="29"/>
        <v>无</v>
      </c>
      <c r="AR118" s="35" t="str">
        <f t="shared" si="30"/>
        <v/>
      </c>
      <c r="AS118" s="35" t="str">
        <f t="shared" si="31"/>
        <v/>
      </c>
      <c r="AT118" s="35" t="str">
        <f t="shared" si="32"/>
        <v>无</v>
      </c>
      <c r="AW118" s="27">
        <f t="shared" si="35"/>
        <v>42948</v>
      </c>
      <c r="BH118" t="s">
        <v>566</v>
      </c>
    </row>
    <row r="119" spans="1:60" ht="15" customHeight="1">
      <c r="A119" s="31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198"/>
      <c r="M119" s="198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35" t="str">
        <f t="shared" si="18"/>
        <v/>
      </c>
      <c r="AD119" s="36">
        <f t="shared" si="19"/>
        <v>0</v>
      </c>
      <c r="AE119" s="35" t="str">
        <f t="shared" si="20"/>
        <v/>
      </c>
      <c r="AF119" s="24"/>
      <c r="AG119" s="40">
        <f t="shared" si="21"/>
        <v>0</v>
      </c>
      <c r="AH119" s="36">
        <f t="shared" si="22"/>
        <v>0</v>
      </c>
      <c r="AI119" s="36">
        <f t="shared" si="23"/>
        <v>0</v>
      </c>
      <c r="AJ119" s="35" t="str">
        <f t="shared" si="24"/>
        <v/>
      </c>
      <c r="AK119" s="35" t="str">
        <f t="shared" si="25"/>
        <v/>
      </c>
      <c r="AL119" s="35" t="str">
        <f t="shared" si="26"/>
        <v/>
      </c>
      <c r="AM119" s="35" t="str">
        <f t="shared" si="27"/>
        <v/>
      </c>
      <c r="AN119" s="35" t="str">
        <f t="shared" si="28"/>
        <v/>
      </c>
      <c r="AO119" s="222">
        <f t="shared" si="33"/>
        <v>0</v>
      </c>
      <c r="AP119" s="222">
        <f t="shared" si="34"/>
        <v>0</v>
      </c>
      <c r="AQ119" s="222" t="str">
        <f t="shared" si="29"/>
        <v>无</v>
      </c>
      <c r="AR119" s="35" t="str">
        <f t="shared" si="30"/>
        <v/>
      </c>
      <c r="AS119" s="35" t="str">
        <f t="shared" si="31"/>
        <v/>
      </c>
      <c r="AT119" s="35" t="str">
        <f t="shared" si="32"/>
        <v>无</v>
      </c>
      <c r="AW119" s="27">
        <f t="shared" si="35"/>
        <v>42948</v>
      </c>
      <c r="BH119" t="s">
        <v>567</v>
      </c>
    </row>
    <row r="120" spans="1:60" ht="15" customHeight="1">
      <c r="A120" s="31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198"/>
      <c r="M120" s="198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35" t="str">
        <f t="shared" si="18"/>
        <v/>
      </c>
      <c r="AD120" s="36">
        <f t="shared" si="19"/>
        <v>0</v>
      </c>
      <c r="AE120" s="35" t="str">
        <f t="shared" si="20"/>
        <v/>
      </c>
      <c r="AF120" s="24"/>
      <c r="AG120" s="40">
        <f t="shared" si="21"/>
        <v>0</v>
      </c>
      <c r="AH120" s="36">
        <f t="shared" si="22"/>
        <v>0</v>
      </c>
      <c r="AI120" s="36">
        <f t="shared" si="23"/>
        <v>0</v>
      </c>
      <c r="AJ120" s="35" t="str">
        <f t="shared" si="24"/>
        <v/>
      </c>
      <c r="AK120" s="35" t="str">
        <f t="shared" si="25"/>
        <v/>
      </c>
      <c r="AL120" s="35" t="str">
        <f t="shared" si="26"/>
        <v/>
      </c>
      <c r="AM120" s="35" t="str">
        <f t="shared" si="27"/>
        <v/>
      </c>
      <c r="AN120" s="35" t="str">
        <f t="shared" si="28"/>
        <v/>
      </c>
      <c r="AO120" s="222">
        <f t="shared" si="33"/>
        <v>0</v>
      </c>
      <c r="AP120" s="222">
        <f t="shared" si="34"/>
        <v>0</v>
      </c>
      <c r="AQ120" s="222" t="str">
        <f t="shared" si="29"/>
        <v>无</v>
      </c>
      <c r="AR120" s="35" t="str">
        <f t="shared" si="30"/>
        <v/>
      </c>
      <c r="AS120" s="35" t="str">
        <f t="shared" si="31"/>
        <v/>
      </c>
      <c r="AT120" s="35" t="str">
        <f t="shared" si="32"/>
        <v>无</v>
      </c>
      <c r="AW120" s="27">
        <f t="shared" si="35"/>
        <v>42948</v>
      </c>
      <c r="BH120" t="s">
        <v>568</v>
      </c>
    </row>
    <row r="121" spans="1:60" ht="15" customHeight="1">
      <c r="A121" s="31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198"/>
      <c r="M121" s="198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35" t="str">
        <f t="shared" si="18"/>
        <v/>
      </c>
      <c r="AD121" s="36">
        <f t="shared" si="19"/>
        <v>0</v>
      </c>
      <c r="AE121" s="35" t="str">
        <f t="shared" si="20"/>
        <v/>
      </c>
      <c r="AF121" s="24"/>
      <c r="AG121" s="40">
        <f t="shared" si="21"/>
        <v>0</v>
      </c>
      <c r="AH121" s="36">
        <f t="shared" si="22"/>
        <v>0</v>
      </c>
      <c r="AI121" s="36">
        <f t="shared" si="23"/>
        <v>0</v>
      </c>
      <c r="AJ121" s="35" t="str">
        <f t="shared" si="24"/>
        <v/>
      </c>
      <c r="AK121" s="35" t="str">
        <f t="shared" si="25"/>
        <v/>
      </c>
      <c r="AL121" s="35" t="str">
        <f t="shared" si="26"/>
        <v/>
      </c>
      <c r="AM121" s="35" t="str">
        <f t="shared" si="27"/>
        <v/>
      </c>
      <c r="AN121" s="35" t="str">
        <f t="shared" si="28"/>
        <v/>
      </c>
      <c r="AO121" s="222">
        <f t="shared" si="33"/>
        <v>0</v>
      </c>
      <c r="AP121" s="222">
        <f t="shared" si="34"/>
        <v>0</v>
      </c>
      <c r="AQ121" s="222" t="str">
        <f t="shared" si="29"/>
        <v>无</v>
      </c>
      <c r="AR121" s="35" t="str">
        <f t="shared" si="30"/>
        <v/>
      </c>
      <c r="AS121" s="35" t="str">
        <f t="shared" si="31"/>
        <v/>
      </c>
      <c r="AT121" s="35" t="str">
        <f t="shared" si="32"/>
        <v>无</v>
      </c>
      <c r="AW121" s="27">
        <f t="shared" si="35"/>
        <v>42948</v>
      </c>
      <c r="BH121" t="s">
        <v>569</v>
      </c>
    </row>
    <row r="122" spans="1:60" ht="15" customHeight="1">
      <c r="A122" s="31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198"/>
      <c r="M122" s="198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35" t="str">
        <f t="shared" si="18"/>
        <v/>
      </c>
      <c r="AD122" s="36">
        <f t="shared" si="19"/>
        <v>0</v>
      </c>
      <c r="AE122" s="35" t="str">
        <f t="shared" si="20"/>
        <v/>
      </c>
      <c r="AF122" s="24"/>
      <c r="AG122" s="40">
        <f t="shared" si="21"/>
        <v>0</v>
      </c>
      <c r="AH122" s="36">
        <f t="shared" si="22"/>
        <v>0</v>
      </c>
      <c r="AI122" s="36">
        <f t="shared" si="23"/>
        <v>0</v>
      </c>
      <c r="AJ122" s="35" t="str">
        <f t="shared" si="24"/>
        <v/>
      </c>
      <c r="AK122" s="35" t="str">
        <f t="shared" si="25"/>
        <v/>
      </c>
      <c r="AL122" s="35" t="str">
        <f t="shared" si="26"/>
        <v/>
      </c>
      <c r="AM122" s="35" t="str">
        <f t="shared" si="27"/>
        <v/>
      </c>
      <c r="AN122" s="35" t="str">
        <f t="shared" si="28"/>
        <v/>
      </c>
      <c r="AO122" s="222">
        <f t="shared" si="33"/>
        <v>0</v>
      </c>
      <c r="AP122" s="222">
        <f t="shared" si="34"/>
        <v>0</v>
      </c>
      <c r="AQ122" s="222" t="str">
        <f t="shared" si="29"/>
        <v>无</v>
      </c>
      <c r="AR122" s="35" t="str">
        <f t="shared" si="30"/>
        <v/>
      </c>
      <c r="AS122" s="35" t="str">
        <f t="shared" si="31"/>
        <v/>
      </c>
      <c r="AT122" s="35" t="str">
        <f t="shared" si="32"/>
        <v>无</v>
      </c>
      <c r="AW122" s="27">
        <f t="shared" si="35"/>
        <v>42948</v>
      </c>
      <c r="BH122" t="s">
        <v>570</v>
      </c>
    </row>
    <row r="123" spans="1:60" ht="15" customHeight="1">
      <c r="A123" s="31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198"/>
      <c r="M123" s="198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35" t="str">
        <f t="shared" si="18"/>
        <v/>
      </c>
      <c r="AD123" s="36">
        <f t="shared" si="19"/>
        <v>0</v>
      </c>
      <c r="AE123" s="35" t="str">
        <f t="shared" si="20"/>
        <v/>
      </c>
      <c r="AF123" s="24"/>
      <c r="AG123" s="40">
        <f t="shared" si="21"/>
        <v>0</v>
      </c>
      <c r="AH123" s="36">
        <f t="shared" si="22"/>
        <v>0</v>
      </c>
      <c r="AI123" s="36">
        <f t="shared" si="23"/>
        <v>0</v>
      </c>
      <c r="AJ123" s="35" t="str">
        <f t="shared" si="24"/>
        <v/>
      </c>
      <c r="AK123" s="35" t="str">
        <f t="shared" si="25"/>
        <v/>
      </c>
      <c r="AL123" s="35" t="str">
        <f t="shared" si="26"/>
        <v/>
      </c>
      <c r="AM123" s="35" t="str">
        <f t="shared" si="27"/>
        <v/>
      </c>
      <c r="AN123" s="35" t="str">
        <f t="shared" si="28"/>
        <v/>
      </c>
      <c r="AO123" s="222">
        <f t="shared" si="33"/>
        <v>0</v>
      </c>
      <c r="AP123" s="222">
        <f t="shared" si="34"/>
        <v>0</v>
      </c>
      <c r="AQ123" s="222" t="str">
        <f t="shared" si="29"/>
        <v>无</v>
      </c>
      <c r="AR123" s="35" t="str">
        <f t="shared" si="30"/>
        <v/>
      </c>
      <c r="AS123" s="35" t="str">
        <f t="shared" si="31"/>
        <v/>
      </c>
      <c r="AT123" s="35" t="str">
        <f t="shared" si="32"/>
        <v>无</v>
      </c>
      <c r="AW123" s="27">
        <f t="shared" si="35"/>
        <v>42948</v>
      </c>
      <c r="BH123" t="s">
        <v>11</v>
      </c>
    </row>
    <row r="124" spans="1:60" ht="15" customHeight="1">
      <c r="A124" s="31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198"/>
      <c r="M124" s="198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35" t="str">
        <f t="shared" si="18"/>
        <v/>
      </c>
      <c r="AD124" s="36">
        <f t="shared" si="19"/>
        <v>0</v>
      </c>
      <c r="AE124" s="35" t="str">
        <f t="shared" si="20"/>
        <v/>
      </c>
      <c r="AF124" s="24"/>
      <c r="AG124" s="40">
        <f t="shared" si="21"/>
        <v>0</v>
      </c>
      <c r="AH124" s="36">
        <f t="shared" si="22"/>
        <v>0</v>
      </c>
      <c r="AI124" s="36">
        <f t="shared" si="23"/>
        <v>0</v>
      </c>
      <c r="AJ124" s="35" t="str">
        <f t="shared" si="24"/>
        <v/>
      </c>
      <c r="AK124" s="35" t="str">
        <f t="shared" si="25"/>
        <v/>
      </c>
      <c r="AL124" s="35" t="str">
        <f t="shared" si="26"/>
        <v/>
      </c>
      <c r="AM124" s="35" t="str">
        <f t="shared" si="27"/>
        <v/>
      </c>
      <c r="AN124" s="35" t="str">
        <f t="shared" si="28"/>
        <v/>
      </c>
      <c r="AO124" s="222">
        <f t="shared" si="33"/>
        <v>0</v>
      </c>
      <c r="AP124" s="222">
        <f t="shared" si="34"/>
        <v>0</v>
      </c>
      <c r="AQ124" s="222" t="str">
        <f t="shared" si="29"/>
        <v>无</v>
      </c>
      <c r="AR124" s="35" t="str">
        <f t="shared" si="30"/>
        <v/>
      </c>
      <c r="AS124" s="35" t="str">
        <f t="shared" si="31"/>
        <v/>
      </c>
      <c r="AT124" s="35" t="str">
        <f t="shared" si="32"/>
        <v>无</v>
      </c>
      <c r="AW124" s="27">
        <f t="shared" si="35"/>
        <v>42948</v>
      </c>
      <c r="BH124" t="s">
        <v>462</v>
      </c>
    </row>
    <row r="125" spans="1:60" ht="15" customHeight="1">
      <c r="A125" s="31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198"/>
      <c r="M125" s="198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35" t="str">
        <f t="shared" si="18"/>
        <v/>
      </c>
      <c r="AD125" s="36">
        <f t="shared" si="19"/>
        <v>0</v>
      </c>
      <c r="AE125" s="35" t="str">
        <f t="shared" si="20"/>
        <v/>
      </c>
      <c r="AF125" s="24"/>
      <c r="AG125" s="40">
        <f t="shared" si="21"/>
        <v>0</v>
      </c>
      <c r="AH125" s="36">
        <f t="shared" si="22"/>
        <v>0</v>
      </c>
      <c r="AI125" s="36">
        <f t="shared" si="23"/>
        <v>0</v>
      </c>
      <c r="AJ125" s="35" t="str">
        <f t="shared" si="24"/>
        <v/>
      </c>
      <c r="AK125" s="35" t="str">
        <f t="shared" si="25"/>
        <v/>
      </c>
      <c r="AL125" s="35" t="str">
        <f t="shared" si="26"/>
        <v/>
      </c>
      <c r="AM125" s="35" t="str">
        <f t="shared" si="27"/>
        <v/>
      </c>
      <c r="AN125" s="35" t="str">
        <f t="shared" si="28"/>
        <v/>
      </c>
      <c r="AO125" s="222">
        <f t="shared" si="33"/>
        <v>0</v>
      </c>
      <c r="AP125" s="222">
        <f t="shared" si="34"/>
        <v>0</v>
      </c>
      <c r="AQ125" s="222" t="str">
        <f t="shared" si="29"/>
        <v>无</v>
      </c>
      <c r="AR125" s="35" t="str">
        <f t="shared" si="30"/>
        <v/>
      </c>
      <c r="AS125" s="35" t="str">
        <f t="shared" si="31"/>
        <v/>
      </c>
      <c r="AT125" s="35" t="str">
        <f t="shared" si="32"/>
        <v>无</v>
      </c>
      <c r="AW125" s="27">
        <f t="shared" si="35"/>
        <v>42948</v>
      </c>
      <c r="BH125" t="s">
        <v>571</v>
      </c>
    </row>
    <row r="126" spans="1:60" ht="15" customHeight="1">
      <c r="A126" s="31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198"/>
      <c r="M126" s="198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35" t="str">
        <f t="shared" si="18"/>
        <v/>
      </c>
      <c r="AD126" s="36">
        <f t="shared" si="19"/>
        <v>0</v>
      </c>
      <c r="AE126" s="35" t="str">
        <f t="shared" si="20"/>
        <v/>
      </c>
      <c r="AF126" s="24"/>
      <c r="AG126" s="40">
        <f t="shared" si="21"/>
        <v>0</v>
      </c>
      <c r="AH126" s="36">
        <f t="shared" si="22"/>
        <v>0</v>
      </c>
      <c r="AI126" s="36">
        <f t="shared" si="23"/>
        <v>0</v>
      </c>
      <c r="AJ126" s="35" t="str">
        <f t="shared" si="24"/>
        <v/>
      </c>
      <c r="AK126" s="35" t="str">
        <f t="shared" si="25"/>
        <v/>
      </c>
      <c r="AL126" s="35" t="str">
        <f t="shared" si="26"/>
        <v/>
      </c>
      <c r="AM126" s="35" t="str">
        <f t="shared" si="27"/>
        <v/>
      </c>
      <c r="AN126" s="35" t="str">
        <f t="shared" si="28"/>
        <v/>
      </c>
      <c r="AO126" s="222">
        <f t="shared" si="33"/>
        <v>0</v>
      </c>
      <c r="AP126" s="222">
        <f t="shared" si="34"/>
        <v>0</v>
      </c>
      <c r="AQ126" s="222" t="str">
        <f t="shared" si="29"/>
        <v>无</v>
      </c>
      <c r="AR126" s="35" t="str">
        <f t="shared" si="30"/>
        <v/>
      </c>
      <c r="AS126" s="35" t="str">
        <f t="shared" si="31"/>
        <v/>
      </c>
      <c r="AT126" s="35" t="str">
        <f t="shared" si="32"/>
        <v>无</v>
      </c>
      <c r="AW126" s="27">
        <f t="shared" si="35"/>
        <v>42948</v>
      </c>
      <c r="BH126" t="s">
        <v>572</v>
      </c>
    </row>
    <row r="127" spans="1:60" ht="15" customHeight="1">
      <c r="A127" s="31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198"/>
      <c r="M127" s="198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35" t="str">
        <f t="shared" si="18"/>
        <v/>
      </c>
      <c r="AD127" s="36">
        <f t="shared" si="19"/>
        <v>0</v>
      </c>
      <c r="AE127" s="35" t="str">
        <f t="shared" si="20"/>
        <v/>
      </c>
      <c r="AF127" s="24"/>
      <c r="AG127" s="40">
        <f t="shared" si="21"/>
        <v>0</v>
      </c>
      <c r="AH127" s="36">
        <f t="shared" si="22"/>
        <v>0</v>
      </c>
      <c r="AI127" s="36">
        <f t="shared" si="23"/>
        <v>0</v>
      </c>
      <c r="AJ127" s="35" t="str">
        <f t="shared" si="24"/>
        <v/>
      </c>
      <c r="AK127" s="35" t="str">
        <f t="shared" si="25"/>
        <v/>
      </c>
      <c r="AL127" s="35" t="str">
        <f t="shared" si="26"/>
        <v/>
      </c>
      <c r="AM127" s="35" t="str">
        <f t="shared" si="27"/>
        <v/>
      </c>
      <c r="AN127" s="35" t="str">
        <f t="shared" si="28"/>
        <v/>
      </c>
      <c r="AO127" s="222">
        <f t="shared" si="33"/>
        <v>0</v>
      </c>
      <c r="AP127" s="222">
        <f t="shared" si="34"/>
        <v>0</v>
      </c>
      <c r="AQ127" s="222" t="str">
        <f t="shared" si="29"/>
        <v>无</v>
      </c>
      <c r="AR127" s="35" t="str">
        <f t="shared" si="30"/>
        <v/>
      </c>
      <c r="AS127" s="35" t="str">
        <f t="shared" si="31"/>
        <v/>
      </c>
      <c r="AT127" s="35" t="str">
        <f t="shared" si="32"/>
        <v>无</v>
      </c>
      <c r="AW127" s="27">
        <f t="shared" si="35"/>
        <v>42948</v>
      </c>
      <c r="BH127" t="s">
        <v>573</v>
      </c>
    </row>
    <row r="128" spans="1:60" ht="15" customHeight="1">
      <c r="A128" s="31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198"/>
      <c r="M128" s="198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35" t="str">
        <f t="shared" si="18"/>
        <v/>
      </c>
      <c r="AD128" s="36">
        <f t="shared" si="19"/>
        <v>0</v>
      </c>
      <c r="AE128" s="35" t="str">
        <f t="shared" si="20"/>
        <v/>
      </c>
      <c r="AF128" s="24"/>
      <c r="AG128" s="40">
        <f t="shared" si="21"/>
        <v>0</v>
      </c>
      <c r="AH128" s="36">
        <f t="shared" si="22"/>
        <v>0</v>
      </c>
      <c r="AI128" s="36">
        <f t="shared" si="23"/>
        <v>0</v>
      </c>
      <c r="AJ128" s="35" t="str">
        <f t="shared" si="24"/>
        <v/>
      </c>
      <c r="AK128" s="35" t="str">
        <f t="shared" si="25"/>
        <v/>
      </c>
      <c r="AL128" s="35" t="str">
        <f t="shared" si="26"/>
        <v/>
      </c>
      <c r="AM128" s="35" t="str">
        <f t="shared" si="27"/>
        <v/>
      </c>
      <c r="AN128" s="35" t="str">
        <f t="shared" si="28"/>
        <v/>
      </c>
      <c r="AO128" s="222">
        <f t="shared" si="33"/>
        <v>0</v>
      </c>
      <c r="AP128" s="222">
        <f t="shared" si="34"/>
        <v>0</v>
      </c>
      <c r="AQ128" s="222" t="str">
        <f t="shared" si="29"/>
        <v>无</v>
      </c>
      <c r="AR128" s="35" t="str">
        <f t="shared" si="30"/>
        <v/>
      </c>
      <c r="AS128" s="35" t="str">
        <f t="shared" si="31"/>
        <v/>
      </c>
      <c r="AT128" s="35" t="str">
        <f t="shared" si="32"/>
        <v>无</v>
      </c>
      <c r="AW128" s="27">
        <f t="shared" si="35"/>
        <v>42948</v>
      </c>
      <c r="BH128" t="s">
        <v>574</v>
      </c>
    </row>
    <row r="129" spans="1:60" ht="15" customHeight="1">
      <c r="A129" s="31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198"/>
      <c r="M129" s="198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35" t="str">
        <f t="shared" si="18"/>
        <v/>
      </c>
      <c r="AD129" s="36">
        <f t="shared" si="19"/>
        <v>0</v>
      </c>
      <c r="AE129" s="35" t="str">
        <f t="shared" si="20"/>
        <v/>
      </c>
      <c r="AF129" s="24"/>
      <c r="AG129" s="40">
        <f t="shared" si="21"/>
        <v>0</v>
      </c>
      <c r="AH129" s="36">
        <f t="shared" si="22"/>
        <v>0</v>
      </c>
      <c r="AI129" s="36">
        <f t="shared" si="23"/>
        <v>0</v>
      </c>
      <c r="AJ129" s="35" t="str">
        <f t="shared" si="24"/>
        <v/>
      </c>
      <c r="AK129" s="35" t="str">
        <f t="shared" si="25"/>
        <v/>
      </c>
      <c r="AL129" s="35" t="str">
        <f t="shared" si="26"/>
        <v/>
      </c>
      <c r="AM129" s="35" t="str">
        <f t="shared" si="27"/>
        <v/>
      </c>
      <c r="AN129" s="35" t="str">
        <f t="shared" si="28"/>
        <v/>
      </c>
      <c r="AO129" s="222">
        <f t="shared" si="33"/>
        <v>0</v>
      </c>
      <c r="AP129" s="222">
        <f t="shared" si="34"/>
        <v>0</v>
      </c>
      <c r="AQ129" s="222" t="str">
        <f t="shared" si="29"/>
        <v>无</v>
      </c>
      <c r="AR129" s="35" t="str">
        <f t="shared" si="30"/>
        <v/>
      </c>
      <c r="AS129" s="35" t="str">
        <f t="shared" si="31"/>
        <v/>
      </c>
      <c r="AT129" s="35" t="str">
        <f t="shared" si="32"/>
        <v>无</v>
      </c>
      <c r="AW129" s="27">
        <f t="shared" si="35"/>
        <v>42948</v>
      </c>
      <c r="BH129" t="s">
        <v>575</v>
      </c>
    </row>
    <row r="130" spans="1:60" ht="15" customHeight="1">
      <c r="A130" s="31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198"/>
      <c r="M130" s="198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35" t="str">
        <f t="shared" ref="AC130:AC193" si="36">SUBSTITUTE(SUBSTITUTE(SUBSTITUTE(SUBSTITUTE(SUBSTITUTE(SUBSTITUTE(AA130,"(主签单人)",""),"(03-客户接待员)",""),"（金牌）",""),"（会员学员）",""),"金牌",""),"金牌学员","")</f>
        <v/>
      </c>
      <c r="AD130" s="36">
        <f t="shared" ref="AD130:AD193" si="37">IFERROR(VALUE(MID(H130,FIND("(",H130)+1,FIND(")",H130)-FIND("(",H130)-2)),0)</f>
        <v>0</v>
      </c>
      <c r="AE130" s="35" t="str">
        <f t="shared" ref="AE130:AE193" si="38">IF(AJ130="","",MID(AB130,FIND("@",SUBSTITUTE(AB130,"／","@",6))+5,FIND("@",SUBSTITUTE(AB130,"／","@",7))-FIND("@",SUBSTITUTE(AB130,"／","@",6))-5))</f>
        <v/>
      </c>
      <c r="AF130" s="24"/>
      <c r="AG130" s="40">
        <f t="shared" ref="AG130:AG193" si="39">IFERROR(VALUE(MID(AB130,FIND("@",SUBSTITUTE(AB130,"：","@",1))+1,FIND("@",SUBSTITUTE(AB130,"）","@",1))-FIND("@",SUBSTITUTE(AB130,"：","@",1))-1)),0)</f>
        <v>0</v>
      </c>
      <c r="AH130" s="36">
        <f t="shared" ref="AH130:AH193" si="40">IFERROR(IF(AND(IFERROR(FIND("预缴定金",AB130),0)=0,H130=""),M130,VALUE(MID(AB130,FIND("@",SUBSTITUTE(AB130,"：","@",2))+1,FIND("@",SUBSTITUTE(AB130,"）","@",2))-FIND("@",SUBSTITUTE(AB130,"：","@",2))-1))),0)</f>
        <v>0</v>
      </c>
      <c r="AI130" s="36">
        <f t="shared" ref="AI130:AI193" si="41">M130-AH130</f>
        <v>0</v>
      </c>
      <c r="AJ130" s="35" t="str">
        <f t="shared" ref="AJ130:AJ193" si="42">IF(OR(V130="退费",V130="结转",W130="",W130="结转学费",W130="老带新返现"),"",IF(OR(AI130&lt;=0,AND(IFERROR(FIND("预缴定金",AB130),0)=0,H130="")),"",LEFT(AB130,FIND("／",AB130)-1)))</f>
        <v/>
      </c>
      <c r="AK130" s="35" t="str">
        <f t="shared" ref="AK130:AK193" si="43">IF(AJ130="","",LEFT(AB130,2))</f>
        <v/>
      </c>
      <c r="AL130" s="35" t="str">
        <f t="shared" ref="AL130:AL193" si="44">IF(AJ130="","",MID(AB130,FIND("@",SUBSTITUTE(AB130,"／","@",5))+8,10))</f>
        <v/>
      </c>
      <c r="AM130" s="35" t="str">
        <f t="shared" ref="AM130:AM193" si="45">IF(AJ130="","",IF(AK130="新生","新生",IF((AL130-$AW$2)&gt;0,"1年追补","老生")))</f>
        <v/>
      </c>
      <c r="AN130" s="35" t="str">
        <f t="shared" ref="AN130:AN193" si="46">IF(AJ130="","",IF(OR(AM130="新生",AM130="1年追补"),"新生","老生"))</f>
        <v/>
      </c>
      <c r="AO130" s="222">
        <f t="shared" si="33"/>
        <v>0</v>
      </c>
      <c r="AP130" s="222">
        <f t="shared" si="34"/>
        <v>0</v>
      </c>
      <c r="AQ130" s="222" t="str">
        <f t="shared" ref="AQ130:AQ193" si="47">IFERROR(MID(AB130,FIND("@",SUBSTITUTE(AB130,"／","@",3))+6,FIND("@",SUBSTITUTE(AB130,"／","@",4))-FIND("@",SUBSTITUTE(AB130,"／","@",3))-6),"无")</f>
        <v>无</v>
      </c>
      <c r="AR130" s="35" t="str">
        <f t="shared" ref="AR130:AR193" si="48">IFERROR(MID(AB130,FIND("@",SUBSTITUTE(AB130,"：","@",6))+1,FIND("@",SUBSTITUTE(AB130,"-","@",8))-FIND("@",SUBSTITUTE(AB130,"：","@",6))-1),"")</f>
        <v/>
      </c>
      <c r="AS130" s="35" t="str">
        <f t="shared" ref="AS130:AS193" si="49">IFERROR(MID(AB130,FIND("@",SUBSTITUTE(AB130,"：","@",6))+1,FIND("@",SUBSTITUTE(AB130,"-","@",8))-FIND("@",SUBSTITUTE(AB130,"：","@",6))-1),"")</f>
        <v/>
      </c>
      <c r="AT130" s="35" t="str">
        <f t="shared" ref="AT130:AT193" si="50">IFERROR(MID(AB130,FIND("@",SUBSTITUTE(AB130,"：","@",4))+1,FIND("@",SUBSTITUTE(AB130,"）","@",6))-FIND("@",SUBSTITUTE(AB130,"：","@",4))-1),"无")</f>
        <v>无</v>
      </c>
      <c r="AW130" s="27">
        <f t="shared" si="35"/>
        <v>42948</v>
      </c>
      <c r="BH130" t="s">
        <v>576</v>
      </c>
    </row>
    <row r="131" spans="1:60" ht="15" customHeight="1">
      <c r="A131" s="31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198"/>
      <c r="M131" s="198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35" t="str">
        <f t="shared" si="36"/>
        <v/>
      </c>
      <c r="AD131" s="36">
        <f t="shared" si="37"/>
        <v>0</v>
      </c>
      <c r="AE131" s="35" t="str">
        <f t="shared" si="38"/>
        <v/>
      </c>
      <c r="AF131" s="24"/>
      <c r="AG131" s="40">
        <f t="shared" si="39"/>
        <v>0</v>
      </c>
      <c r="AH131" s="36">
        <f t="shared" si="40"/>
        <v>0</v>
      </c>
      <c r="AI131" s="36">
        <f t="shared" si="41"/>
        <v>0</v>
      </c>
      <c r="AJ131" s="35" t="str">
        <f t="shared" si="42"/>
        <v/>
      </c>
      <c r="AK131" s="35" t="str">
        <f t="shared" si="43"/>
        <v/>
      </c>
      <c r="AL131" s="35" t="str">
        <f t="shared" si="44"/>
        <v/>
      </c>
      <c r="AM131" s="35" t="str">
        <f t="shared" si="45"/>
        <v/>
      </c>
      <c r="AN131" s="35" t="str">
        <f t="shared" si="46"/>
        <v/>
      </c>
      <c r="AO131" s="222">
        <f t="shared" ref="AO131:AO194" si="51">IF(IFERROR(FIND("1期秒杀",AJ131,1),-1)&gt;0,"1期秒杀",IF(IFERROR(FIND("买三送二",AJ131,1),-1)&gt;0,"买三送二",IF(IFERROR(FIND("一年国际会员",AJ131,1),-1)&gt;0,"一年国际会员",IF(IFERROR(FIND("二年国际会员",AJ131,1),-1)&gt;0,"二年国际会员",IF(IFERROR(FIND("三年拼单会员",AJ131,1),-1)&gt;0,"三年拼单会员",IF(IFERROR(FIND("五年国际会员",AJ131,1),-1)&gt;0,"五年国际会员",IF(IFERROR(FIND("预订游学优惠读",AJ131,1),-1)&gt;0,"预订游学优惠读",IF(IFERROR(FIND("预订游学免费读",AJ131,1),-1)&gt;0,"预订游学免费读",IF(IFERROR(FIND("创始",AJ131,1),-1)&gt;0,"创始会员",IF(IFERROR(FIND("国内领袖课程",AJ131,1),-1)&gt;0,"国内领袖课程",IF(IFERROR(FIND("国际领袖课程",AJ131,1),-1)&gt;0,"国际领袖课程",)))))))))))</f>
        <v>0</v>
      </c>
      <c r="AP131" s="222">
        <f t="shared" ref="AP131:AP194" si="52">IF(OR(AO131="国内领袖课程",AO131="国际领袖课程"),AO131,IF(AN131="老生","老生续费",AO131))</f>
        <v>0</v>
      </c>
      <c r="AQ131" s="222" t="str">
        <f t="shared" si="47"/>
        <v>无</v>
      </c>
      <c r="AR131" s="35" t="str">
        <f t="shared" si="48"/>
        <v/>
      </c>
      <c r="AS131" s="35" t="str">
        <f t="shared" si="49"/>
        <v/>
      </c>
      <c r="AT131" s="35" t="str">
        <f t="shared" si="50"/>
        <v>无</v>
      </c>
      <c r="AW131" s="27">
        <f t="shared" si="35"/>
        <v>42948</v>
      </c>
      <c r="BH131" t="s">
        <v>577</v>
      </c>
    </row>
    <row r="132" spans="1:60" ht="15" customHeight="1">
      <c r="A132" s="31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198"/>
      <c r="M132" s="198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35" t="str">
        <f t="shared" si="36"/>
        <v/>
      </c>
      <c r="AD132" s="36">
        <f t="shared" si="37"/>
        <v>0</v>
      </c>
      <c r="AE132" s="35" t="str">
        <f t="shared" si="38"/>
        <v/>
      </c>
      <c r="AF132" s="24"/>
      <c r="AG132" s="40">
        <f t="shared" si="39"/>
        <v>0</v>
      </c>
      <c r="AH132" s="36">
        <f t="shared" si="40"/>
        <v>0</v>
      </c>
      <c r="AI132" s="36">
        <f t="shared" si="41"/>
        <v>0</v>
      </c>
      <c r="AJ132" s="35" t="str">
        <f t="shared" si="42"/>
        <v/>
      </c>
      <c r="AK132" s="35" t="str">
        <f t="shared" si="43"/>
        <v/>
      </c>
      <c r="AL132" s="35" t="str">
        <f t="shared" si="44"/>
        <v/>
      </c>
      <c r="AM132" s="35" t="str">
        <f t="shared" si="45"/>
        <v/>
      </c>
      <c r="AN132" s="35" t="str">
        <f t="shared" si="46"/>
        <v/>
      </c>
      <c r="AO132" s="222">
        <f t="shared" si="51"/>
        <v>0</v>
      </c>
      <c r="AP132" s="222">
        <f t="shared" si="52"/>
        <v>0</v>
      </c>
      <c r="AQ132" s="222" t="str">
        <f t="shared" si="47"/>
        <v>无</v>
      </c>
      <c r="AR132" s="35" t="str">
        <f t="shared" si="48"/>
        <v/>
      </c>
      <c r="AS132" s="35" t="str">
        <f t="shared" si="49"/>
        <v/>
      </c>
      <c r="AT132" s="35" t="str">
        <f t="shared" si="50"/>
        <v>无</v>
      </c>
      <c r="AW132" s="27">
        <f t="shared" ref="AW132:AW195" si="53">AW131</f>
        <v>42948</v>
      </c>
      <c r="BH132" t="s">
        <v>578</v>
      </c>
    </row>
    <row r="133" spans="1:60" ht="15" customHeight="1">
      <c r="A133" s="31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198"/>
      <c r="M133" s="198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35" t="str">
        <f t="shared" si="36"/>
        <v/>
      </c>
      <c r="AD133" s="36">
        <f t="shared" si="37"/>
        <v>0</v>
      </c>
      <c r="AE133" s="35" t="str">
        <f t="shared" si="38"/>
        <v/>
      </c>
      <c r="AF133" s="24"/>
      <c r="AG133" s="40">
        <f t="shared" si="39"/>
        <v>0</v>
      </c>
      <c r="AH133" s="36">
        <f t="shared" si="40"/>
        <v>0</v>
      </c>
      <c r="AI133" s="36">
        <f t="shared" si="41"/>
        <v>0</v>
      </c>
      <c r="AJ133" s="35" t="str">
        <f t="shared" si="42"/>
        <v/>
      </c>
      <c r="AK133" s="35" t="str">
        <f t="shared" si="43"/>
        <v/>
      </c>
      <c r="AL133" s="35" t="str">
        <f t="shared" si="44"/>
        <v/>
      </c>
      <c r="AM133" s="35" t="str">
        <f t="shared" si="45"/>
        <v/>
      </c>
      <c r="AN133" s="35" t="str">
        <f t="shared" si="46"/>
        <v/>
      </c>
      <c r="AO133" s="222">
        <f t="shared" si="51"/>
        <v>0</v>
      </c>
      <c r="AP133" s="222">
        <f t="shared" si="52"/>
        <v>0</v>
      </c>
      <c r="AQ133" s="222" t="str">
        <f t="shared" si="47"/>
        <v>无</v>
      </c>
      <c r="AR133" s="35" t="str">
        <f t="shared" si="48"/>
        <v/>
      </c>
      <c r="AS133" s="35" t="str">
        <f t="shared" si="49"/>
        <v/>
      </c>
      <c r="AT133" s="35" t="str">
        <f t="shared" si="50"/>
        <v>无</v>
      </c>
      <c r="AW133" s="27">
        <f t="shared" si="53"/>
        <v>42948</v>
      </c>
      <c r="BH133" t="s">
        <v>579</v>
      </c>
    </row>
    <row r="134" spans="1:60" ht="15" customHeight="1">
      <c r="A134" s="31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198"/>
      <c r="M134" s="198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35" t="str">
        <f t="shared" si="36"/>
        <v/>
      </c>
      <c r="AD134" s="36">
        <f t="shared" si="37"/>
        <v>0</v>
      </c>
      <c r="AE134" s="35" t="str">
        <f t="shared" si="38"/>
        <v/>
      </c>
      <c r="AF134" s="24"/>
      <c r="AG134" s="40">
        <f t="shared" si="39"/>
        <v>0</v>
      </c>
      <c r="AH134" s="36">
        <f t="shared" si="40"/>
        <v>0</v>
      </c>
      <c r="AI134" s="36">
        <f t="shared" si="41"/>
        <v>0</v>
      </c>
      <c r="AJ134" s="35" t="str">
        <f t="shared" si="42"/>
        <v/>
      </c>
      <c r="AK134" s="35" t="str">
        <f t="shared" si="43"/>
        <v/>
      </c>
      <c r="AL134" s="35" t="str">
        <f t="shared" si="44"/>
        <v/>
      </c>
      <c r="AM134" s="35" t="str">
        <f t="shared" si="45"/>
        <v/>
      </c>
      <c r="AN134" s="35" t="str">
        <f t="shared" si="46"/>
        <v/>
      </c>
      <c r="AO134" s="222">
        <f t="shared" si="51"/>
        <v>0</v>
      </c>
      <c r="AP134" s="222">
        <f t="shared" si="52"/>
        <v>0</v>
      </c>
      <c r="AQ134" s="222" t="str">
        <f t="shared" si="47"/>
        <v>无</v>
      </c>
      <c r="AR134" s="35" t="str">
        <f t="shared" si="48"/>
        <v/>
      </c>
      <c r="AS134" s="35" t="str">
        <f t="shared" si="49"/>
        <v/>
      </c>
      <c r="AT134" s="35" t="str">
        <f t="shared" si="50"/>
        <v>无</v>
      </c>
      <c r="AW134" s="27">
        <f t="shared" si="53"/>
        <v>42948</v>
      </c>
      <c r="BH134" t="s">
        <v>580</v>
      </c>
    </row>
    <row r="135" spans="1:60" ht="15" customHeight="1">
      <c r="A135" s="31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198"/>
      <c r="M135" s="198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35" t="str">
        <f t="shared" si="36"/>
        <v/>
      </c>
      <c r="AD135" s="36">
        <f t="shared" si="37"/>
        <v>0</v>
      </c>
      <c r="AE135" s="35" t="str">
        <f t="shared" si="38"/>
        <v/>
      </c>
      <c r="AF135" s="24"/>
      <c r="AG135" s="40">
        <f t="shared" si="39"/>
        <v>0</v>
      </c>
      <c r="AH135" s="36">
        <f t="shared" si="40"/>
        <v>0</v>
      </c>
      <c r="AI135" s="36">
        <f t="shared" si="41"/>
        <v>0</v>
      </c>
      <c r="AJ135" s="35" t="str">
        <f t="shared" si="42"/>
        <v/>
      </c>
      <c r="AK135" s="35" t="str">
        <f t="shared" si="43"/>
        <v/>
      </c>
      <c r="AL135" s="35" t="str">
        <f t="shared" si="44"/>
        <v/>
      </c>
      <c r="AM135" s="35" t="str">
        <f t="shared" si="45"/>
        <v/>
      </c>
      <c r="AN135" s="35" t="str">
        <f t="shared" si="46"/>
        <v/>
      </c>
      <c r="AO135" s="222">
        <f t="shared" si="51"/>
        <v>0</v>
      </c>
      <c r="AP135" s="222">
        <f t="shared" si="52"/>
        <v>0</v>
      </c>
      <c r="AQ135" s="222" t="str">
        <f t="shared" si="47"/>
        <v>无</v>
      </c>
      <c r="AR135" s="35" t="str">
        <f t="shared" si="48"/>
        <v/>
      </c>
      <c r="AS135" s="35" t="str">
        <f t="shared" si="49"/>
        <v/>
      </c>
      <c r="AT135" s="35" t="str">
        <f t="shared" si="50"/>
        <v>无</v>
      </c>
      <c r="AW135" s="27">
        <f t="shared" si="53"/>
        <v>42948</v>
      </c>
      <c r="BH135" t="s">
        <v>11</v>
      </c>
    </row>
    <row r="136" spans="1:60" ht="15" customHeight="1">
      <c r="A136" s="31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198"/>
      <c r="M136" s="198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35" t="str">
        <f t="shared" si="36"/>
        <v/>
      </c>
      <c r="AD136" s="36">
        <f t="shared" si="37"/>
        <v>0</v>
      </c>
      <c r="AE136" s="35" t="str">
        <f t="shared" si="38"/>
        <v/>
      </c>
      <c r="AF136" s="24"/>
      <c r="AG136" s="40">
        <f t="shared" si="39"/>
        <v>0</v>
      </c>
      <c r="AH136" s="36">
        <f t="shared" si="40"/>
        <v>0</v>
      </c>
      <c r="AI136" s="36">
        <f t="shared" si="41"/>
        <v>0</v>
      </c>
      <c r="AJ136" s="35" t="str">
        <f t="shared" si="42"/>
        <v/>
      </c>
      <c r="AK136" s="35" t="str">
        <f t="shared" si="43"/>
        <v/>
      </c>
      <c r="AL136" s="35" t="str">
        <f t="shared" si="44"/>
        <v/>
      </c>
      <c r="AM136" s="35" t="str">
        <f t="shared" si="45"/>
        <v/>
      </c>
      <c r="AN136" s="35" t="str">
        <f t="shared" si="46"/>
        <v/>
      </c>
      <c r="AO136" s="222">
        <f t="shared" si="51"/>
        <v>0</v>
      </c>
      <c r="AP136" s="222">
        <f t="shared" si="52"/>
        <v>0</v>
      </c>
      <c r="AQ136" s="222" t="str">
        <f t="shared" si="47"/>
        <v>无</v>
      </c>
      <c r="AR136" s="35" t="str">
        <f t="shared" si="48"/>
        <v/>
      </c>
      <c r="AS136" s="35" t="str">
        <f t="shared" si="49"/>
        <v/>
      </c>
      <c r="AT136" s="35" t="str">
        <f t="shared" si="50"/>
        <v>无</v>
      </c>
      <c r="AW136" s="27">
        <f t="shared" si="53"/>
        <v>42948</v>
      </c>
      <c r="BH136" t="s">
        <v>496</v>
      </c>
    </row>
    <row r="137" spans="1:60" ht="15" customHeight="1">
      <c r="A137" s="31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198"/>
      <c r="M137" s="198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35" t="str">
        <f t="shared" si="36"/>
        <v/>
      </c>
      <c r="AD137" s="36">
        <f t="shared" si="37"/>
        <v>0</v>
      </c>
      <c r="AE137" s="35" t="str">
        <f t="shared" si="38"/>
        <v/>
      </c>
      <c r="AF137" s="24"/>
      <c r="AG137" s="40">
        <f t="shared" si="39"/>
        <v>0</v>
      </c>
      <c r="AH137" s="36">
        <f t="shared" si="40"/>
        <v>0</v>
      </c>
      <c r="AI137" s="36">
        <f t="shared" si="41"/>
        <v>0</v>
      </c>
      <c r="AJ137" s="35" t="str">
        <f t="shared" si="42"/>
        <v/>
      </c>
      <c r="AK137" s="35" t="str">
        <f t="shared" si="43"/>
        <v/>
      </c>
      <c r="AL137" s="35" t="str">
        <f t="shared" si="44"/>
        <v/>
      </c>
      <c r="AM137" s="35" t="str">
        <f t="shared" si="45"/>
        <v/>
      </c>
      <c r="AN137" s="35" t="str">
        <f t="shared" si="46"/>
        <v/>
      </c>
      <c r="AO137" s="222">
        <f t="shared" si="51"/>
        <v>0</v>
      </c>
      <c r="AP137" s="222">
        <f t="shared" si="52"/>
        <v>0</v>
      </c>
      <c r="AQ137" s="222" t="str">
        <f t="shared" si="47"/>
        <v>无</v>
      </c>
      <c r="AR137" s="35" t="str">
        <f t="shared" si="48"/>
        <v/>
      </c>
      <c r="AS137" s="35" t="str">
        <f t="shared" si="49"/>
        <v/>
      </c>
      <c r="AT137" s="35" t="str">
        <f t="shared" si="50"/>
        <v>无</v>
      </c>
      <c r="AW137" s="27">
        <f t="shared" si="53"/>
        <v>42948</v>
      </c>
      <c r="BH137" t="s">
        <v>491</v>
      </c>
    </row>
    <row r="138" spans="1:60" ht="15" customHeight="1">
      <c r="A138" s="31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198"/>
      <c r="M138" s="198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35" t="str">
        <f t="shared" si="36"/>
        <v/>
      </c>
      <c r="AD138" s="36">
        <f t="shared" si="37"/>
        <v>0</v>
      </c>
      <c r="AE138" s="35" t="str">
        <f t="shared" si="38"/>
        <v/>
      </c>
      <c r="AF138" s="24"/>
      <c r="AG138" s="40">
        <f t="shared" si="39"/>
        <v>0</v>
      </c>
      <c r="AH138" s="36">
        <f t="shared" si="40"/>
        <v>0</v>
      </c>
      <c r="AI138" s="36">
        <f t="shared" si="41"/>
        <v>0</v>
      </c>
      <c r="AJ138" s="35" t="str">
        <f t="shared" si="42"/>
        <v/>
      </c>
      <c r="AK138" s="35" t="str">
        <f t="shared" si="43"/>
        <v/>
      </c>
      <c r="AL138" s="35" t="str">
        <f t="shared" si="44"/>
        <v/>
      </c>
      <c r="AM138" s="35" t="str">
        <f t="shared" si="45"/>
        <v/>
      </c>
      <c r="AN138" s="35" t="str">
        <f t="shared" si="46"/>
        <v/>
      </c>
      <c r="AO138" s="222">
        <f t="shared" si="51"/>
        <v>0</v>
      </c>
      <c r="AP138" s="222">
        <f t="shared" si="52"/>
        <v>0</v>
      </c>
      <c r="AQ138" s="222" t="str">
        <f t="shared" si="47"/>
        <v>无</v>
      </c>
      <c r="AR138" s="35" t="str">
        <f t="shared" si="48"/>
        <v/>
      </c>
      <c r="AS138" s="35" t="str">
        <f t="shared" si="49"/>
        <v/>
      </c>
      <c r="AT138" s="35" t="str">
        <f t="shared" si="50"/>
        <v>无</v>
      </c>
      <c r="AW138" s="27">
        <f t="shared" si="53"/>
        <v>42948</v>
      </c>
      <c r="BH138" t="s">
        <v>581</v>
      </c>
    </row>
    <row r="139" spans="1:60" ht="15" customHeight="1">
      <c r="A139" s="31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198"/>
      <c r="M139" s="198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35" t="str">
        <f t="shared" si="36"/>
        <v/>
      </c>
      <c r="AD139" s="36">
        <f t="shared" si="37"/>
        <v>0</v>
      </c>
      <c r="AE139" s="35" t="str">
        <f t="shared" si="38"/>
        <v/>
      </c>
      <c r="AF139" s="24"/>
      <c r="AG139" s="40">
        <f t="shared" si="39"/>
        <v>0</v>
      </c>
      <c r="AH139" s="36">
        <f t="shared" si="40"/>
        <v>0</v>
      </c>
      <c r="AI139" s="36">
        <f t="shared" si="41"/>
        <v>0</v>
      </c>
      <c r="AJ139" s="35" t="str">
        <f t="shared" si="42"/>
        <v/>
      </c>
      <c r="AK139" s="35" t="str">
        <f t="shared" si="43"/>
        <v/>
      </c>
      <c r="AL139" s="35" t="str">
        <f t="shared" si="44"/>
        <v/>
      </c>
      <c r="AM139" s="35" t="str">
        <f t="shared" si="45"/>
        <v/>
      </c>
      <c r="AN139" s="35" t="str">
        <f t="shared" si="46"/>
        <v/>
      </c>
      <c r="AO139" s="222">
        <f t="shared" si="51"/>
        <v>0</v>
      </c>
      <c r="AP139" s="222">
        <f t="shared" si="52"/>
        <v>0</v>
      </c>
      <c r="AQ139" s="222" t="str">
        <f t="shared" si="47"/>
        <v>无</v>
      </c>
      <c r="AR139" s="35" t="str">
        <f t="shared" si="48"/>
        <v/>
      </c>
      <c r="AS139" s="35" t="str">
        <f t="shared" si="49"/>
        <v/>
      </c>
      <c r="AT139" s="35" t="str">
        <f t="shared" si="50"/>
        <v>无</v>
      </c>
      <c r="AW139" s="27">
        <f t="shared" si="53"/>
        <v>42948</v>
      </c>
      <c r="BH139" t="s">
        <v>581</v>
      </c>
    </row>
    <row r="140" spans="1:60" ht="15" customHeight="1">
      <c r="A140" s="31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198"/>
      <c r="M140" s="198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35" t="str">
        <f t="shared" si="36"/>
        <v/>
      </c>
      <c r="AD140" s="36">
        <f t="shared" si="37"/>
        <v>0</v>
      </c>
      <c r="AE140" s="35" t="str">
        <f t="shared" si="38"/>
        <v/>
      </c>
      <c r="AF140" s="24"/>
      <c r="AG140" s="40">
        <f t="shared" si="39"/>
        <v>0</v>
      </c>
      <c r="AH140" s="36">
        <f t="shared" si="40"/>
        <v>0</v>
      </c>
      <c r="AI140" s="36">
        <f t="shared" si="41"/>
        <v>0</v>
      </c>
      <c r="AJ140" s="35" t="str">
        <f t="shared" si="42"/>
        <v/>
      </c>
      <c r="AK140" s="35" t="str">
        <f t="shared" si="43"/>
        <v/>
      </c>
      <c r="AL140" s="35" t="str">
        <f t="shared" si="44"/>
        <v/>
      </c>
      <c r="AM140" s="35" t="str">
        <f t="shared" si="45"/>
        <v/>
      </c>
      <c r="AN140" s="35" t="str">
        <f t="shared" si="46"/>
        <v/>
      </c>
      <c r="AO140" s="222">
        <f t="shared" si="51"/>
        <v>0</v>
      </c>
      <c r="AP140" s="222">
        <f t="shared" si="52"/>
        <v>0</v>
      </c>
      <c r="AQ140" s="222" t="str">
        <f t="shared" si="47"/>
        <v>无</v>
      </c>
      <c r="AR140" s="35" t="str">
        <f t="shared" si="48"/>
        <v/>
      </c>
      <c r="AS140" s="35" t="str">
        <f t="shared" si="49"/>
        <v/>
      </c>
      <c r="AT140" s="35" t="str">
        <f t="shared" si="50"/>
        <v>无</v>
      </c>
      <c r="AW140" s="27">
        <f t="shared" si="53"/>
        <v>42948</v>
      </c>
      <c r="BH140" t="s">
        <v>582</v>
      </c>
    </row>
    <row r="141" spans="1:60" ht="15" customHeight="1">
      <c r="A141" s="31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198"/>
      <c r="M141" s="198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35" t="str">
        <f t="shared" si="36"/>
        <v/>
      </c>
      <c r="AD141" s="36">
        <f t="shared" si="37"/>
        <v>0</v>
      </c>
      <c r="AE141" s="35" t="str">
        <f t="shared" si="38"/>
        <v/>
      </c>
      <c r="AF141" s="24"/>
      <c r="AG141" s="40">
        <f t="shared" si="39"/>
        <v>0</v>
      </c>
      <c r="AH141" s="36">
        <f t="shared" si="40"/>
        <v>0</v>
      </c>
      <c r="AI141" s="36">
        <f t="shared" si="41"/>
        <v>0</v>
      </c>
      <c r="AJ141" s="35" t="str">
        <f t="shared" si="42"/>
        <v/>
      </c>
      <c r="AK141" s="35" t="str">
        <f t="shared" si="43"/>
        <v/>
      </c>
      <c r="AL141" s="35" t="str">
        <f t="shared" si="44"/>
        <v/>
      </c>
      <c r="AM141" s="35" t="str">
        <f t="shared" si="45"/>
        <v/>
      </c>
      <c r="AN141" s="35" t="str">
        <f t="shared" si="46"/>
        <v/>
      </c>
      <c r="AO141" s="222">
        <f t="shared" si="51"/>
        <v>0</v>
      </c>
      <c r="AP141" s="222">
        <f t="shared" si="52"/>
        <v>0</v>
      </c>
      <c r="AQ141" s="222" t="str">
        <f t="shared" si="47"/>
        <v>无</v>
      </c>
      <c r="AR141" s="35" t="str">
        <f t="shared" si="48"/>
        <v/>
      </c>
      <c r="AS141" s="35" t="str">
        <f t="shared" si="49"/>
        <v/>
      </c>
      <c r="AT141" s="35" t="str">
        <f t="shared" si="50"/>
        <v>无</v>
      </c>
      <c r="AW141" s="27">
        <f t="shared" si="53"/>
        <v>42948</v>
      </c>
      <c r="BH141" t="s">
        <v>583</v>
      </c>
    </row>
    <row r="142" spans="1:60" ht="15" customHeight="1">
      <c r="A142" s="31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198"/>
      <c r="M142" s="198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35" t="str">
        <f t="shared" si="36"/>
        <v/>
      </c>
      <c r="AD142" s="36">
        <f t="shared" si="37"/>
        <v>0</v>
      </c>
      <c r="AE142" s="35" t="str">
        <f t="shared" si="38"/>
        <v/>
      </c>
      <c r="AF142" s="24"/>
      <c r="AG142" s="40">
        <f t="shared" si="39"/>
        <v>0</v>
      </c>
      <c r="AH142" s="36">
        <f t="shared" si="40"/>
        <v>0</v>
      </c>
      <c r="AI142" s="36">
        <f t="shared" si="41"/>
        <v>0</v>
      </c>
      <c r="AJ142" s="35" t="str">
        <f t="shared" si="42"/>
        <v/>
      </c>
      <c r="AK142" s="35" t="str">
        <f t="shared" si="43"/>
        <v/>
      </c>
      <c r="AL142" s="35" t="str">
        <f t="shared" si="44"/>
        <v/>
      </c>
      <c r="AM142" s="35" t="str">
        <f t="shared" si="45"/>
        <v/>
      </c>
      <c r="AN142" s="35" t="str">
        <f t="shared" si="46"/>
        <v/>
      </c>
      <c r="AO142" s="222">
        <f t="shared" si="51"/>
        <v>0</v>
      </c>
      <c r="AP142" s="222">
        <f t="shared" si="52"/>
        <v>0</v>
      </c>
      <c r="AQ142" s="222" t="str">
        <f t="shared" si="47"/>
        <v>无</v>
      </c>
      <c r="AR142" s="35" t="str">
        <f t="shared" si="48"/>
        <v/>
      </c>
      <c r="AS142" s="35" t="str">
        <f t="shared" si="49"/>
        <v/>
      </c>
      <c r="AT142" s="35" t="str">
        <f t="shared" si="50"/>
        <v>无</v>
      </c>
      <c r="AW142" s="27">
        <f t="shared" si="53"/>
        <v>42948</v>
      </c>
      <c r="BH142" t="s">
        <v>584</v>
      </c>
    </row>
    <row r="143" spans="1:60" ht="15" customHeight="1">
      <c r="A143" s="31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198"/>
      <c r="M143" s="198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35" t="str">
        <f t="shared" si="36"/>
        <v/>
      </c>
      <c r="AD143" s="36">
        <f t="shared" si="37"/>
        <v>0</v>
      </c>
      <c r="AE143" s="35" t="str">
        <f t="shared" si="38"/>
        <v/>
      </c>
      <c r="AF143" s="24"/>
      <c r="AG143" s="40">
        <f t="shared" si="39"/>
        <v>0</v>
      </c>
      <c r="AH143" s="36">
        <f t="shared" si="40"/>
        <v>0</v>
      </c>
      <c r="AI143" s="36">
        <f t="shared" si="41"/>
        <v>0</v>
      </c>
      <c r="AJ143" s="35" t="str">
        <f t="shared" si="42"/>
        <v/>
      </c>
      <c r="AK143" s="35" t="str">
        <f t="shared" si="43"/>
        <v/>
      </c>
      <c r="AL143" s="35" t="str">
        <f t="shared" si="44"/>
        <v/>
      </c>
      <c r="AM143" s="35" t="str">
        <f t="shared" si="45"/>
        <v/>
      </c>
      <c r="AN143" s="35" t="str">
        <f t="shared" si="46"/>
        <v/>
      </c>
      <c r="AO143" s="222">
        <f t="shared" si="51"/>
        <v>0</v>
      </c>
      <c r="AP143" s="222">
        <f t="shared" si="52"/>
        <v>0</v>
      </c>
      <c r="AQ143" s="222" t="str">
        <f t="shared" si="47"/>
        <v>无</v>
      </c>
      <c r="AR143" s="35" t="str">
        <f t="shared" si="48"/>
        <v/>
      </c>
      <c r="AS143" s="35" t="str">
        <f t="shared" si="49"/>
        <v/>
      </c>
      <c r="AT143" s="35" t="str">
        <f t="shared" si="50"/>
        <v>无</v>
      </c>
      <c r="AW143" s="27">
        <f t="shared" si="53"/>
        <v>42948</v>
      </c>
      <c r="BH143" t="s">
        <v>585</v>
      </c>
    </row>
    <row r="144" spans="1:60" ht="15" customHeight="1">
      <c r="A144" s="31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198"/>
      <c r="M144" s="198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35" t="str">
        <f t="shared" si="36"/>
        <v/>
      </c>
      <c r="AD144" s="36">
        <f t="shared" si="37"/>
        <v>0</v>
      </c>
      <c r="AE144" s="35" t="str">
        <f t="shared" si="38"/>
        <v/>
      </c>
      <c r="AF144" s="24"/>
      <c r="AG144" s="40">
        <f t="shared" si="39"/>
        <v>0</v>
      </c>
      <c r="AH144" s="36">
        <f t="shared" si="40"/>
        <v>0</v>
      </c>
      <c r="AI144" s="36">
        <f t="shared" si="41"/>
        <v>0</v>
      </c>
      <c r="AJ144" s="35" t="str">
        <f t="shared" si="42"/>
        <v/>
      </c>
      <c r="AK144" s="35" t="str">
        <f t="shared" si="43"/>
        <v/>
      </c>
      <c r="AL144" s="35" t="str">
        <f t="shared" si="44"/>
        <v/>
      </c>
      <c r="AM144" s="35" t="str">
        <f t="shared" si="45"/>
        <v/>
      </c>
      <c r="AN144" s="35" t="str">
        <f t="shared" si="46"/>
        <v/>
      </c>
      <c r="AO144" s="222">
        <f t="shared" si="51"/>
        <v>0</v>
      </c>
      <c r="AP144" s="222">
        <f t="shared" si="52"/>
        <v>0</v>
      </c>
      <c r="AQ144" s="222" t="str">
        <f t="shared" si="47"/>
        <v>无</v>
      </c>
      <c r="AR144" s="35" t="str">
        <f t="shared" si="48"/>
        <v/>
      </c>
      <c r="AS144" s="35" t="str">
        <f t="shared" si="49"/>
        <v/>
      </c>
      <c r="AT144" s="35" t="str">
        <f t="shared" si="50"/>
        <v>无</v>
      </c>
      <c r="AW144" s="27">
        <f t="shared" si="53"/>
        <v>42948</v>
      </c>
      <c r="BH144" t="s">
        <v>530</v>
      </c>
    </row>
    <row r="145" spans="1:60" ht="15" customHeight="1">
      <c r="A145" s="31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198"/>
      <c r="M145" s="198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35" t="str">
        <f t="shared" si="36"/>
        <v/>
      </c>
      <c r="AD145" s="36">
        <f t="shared" si="37"/>
        <v>0</v>
      </c>
      <c r="AE145" s="35" t="str">
        <f t="shared" si="38"/>
        <v/>
      </c>
      <c r="AF145" s="24"/>
      <c r="AG145" s="40">
        <f t="shared" si="39"/>
        <v>0</v>
      </c>
      <c r="AH145" s="36">
        <f t="shared" si="40"/>
        <v>0</v>
      </c>
      <c r="AI145" s="36">
        <f t="shared" si="41"/>
        <v>0</v>
      </c>
      <c r="AJ145" s="35" t="str">
        <f t="shared" si="42"/>
        <v/>
      </c>
      <c r="AK145" s="35" t="str">
        <f t="shared" si="43"/>
        <v/>
      </c>
      <c r="AL145" s="35" t="str">
        <f t="shared" si="44"/>
        <v/>
      </c>
      <c r="AM145" s="35" t="str">
        <f t="shared" si="45"/>
        <v/>
      </c>
      <c r="AN145" s="35" t="str">
        <f t="shared" si="46"/>
        <v/>
      </c>
      <c r="AO145" s="222">
        <f t="shared" si="51"/>
        <v>0</v>
      </c>
      <c r="AP145" s="222">
        <f t="shared" si="52"/>
        <v>0</v>
      </c>
      <c r="AQ145" s="222" t="str">
        <f t="shared" si="47"/>
        <v>无</v>
      </c>
      <c r="AR145" s="35" t="str">
        <f t="shared" si="48"/>
        <v/>
      </c>
      <c r="AS145" s="35" t="str">
        <f t="shared" si="49"/>
        <v/>
      </c>
      <c r="AT145" s="35" t="str">
        <f t="shared" si="50"/>
        <v>无</v>
      </c>
      <c r="AW145" s="27">
        <f t="shared" si="53"/>
        <v>42948</v>
      </c>
      <c r="BH145" t="s">
        <v>586</v>
      </c>
    </row>
    <row r="146" spans="1:60" ht="15" customHeight="1">
      <c r="A146" s="31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198"/>
      <c r="M146" s="198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35" t="str">
        <f t="shared" si="36"/>
        <v/>
      </c>
      <c r="AD146" s="36">
        <f t="shared" si="37"/>
        <v>0</v>
      </c>
      <c r="AE146" s="35" t="str">
        <f t="shared" si="38"/>
        <v/>
      </c>
      <c r="AF146" s="24"/>
      <c r="AG146" s="40">
        <f t="shared" si="39"/>
        <v>0</v>
      </c>
      <c r="AH146" s="36">
        <f t="shared" si="40"/>
        <v>0</v>
      </c>
      <c r="AI146" s="36">
        <f t="shared" si="41"/>
        <v>0</v>
      </c>
      <c r="AJ146" s="35" t="str">
        <f t="shared" si="42"/>
        <v/>
      </c>
      <c r="AK146" s="35" t="str">
        <f t="shared" si="43"/>
        <v/>
      </c>
      <c r="AL146" s="35" t="str">
        <f t="shared" si="44"/>
        <v/>
      </c>
      <c r="AM146" s="35" t="str">
        <f t="shared" si="45"/>
        <v/>
      </c>
      <c r="AN146" s="35" t="str">
        <f t="shared" si="46"/>
        <v/>
      </c>
      <c r="AO146" s="222">
        <f t="shared" si="51"/>
        <v>0</v>
      </c>
      <c r="AP146" s="222">
        <f t="shared" si="52"/>
        <v>0</v>
      </c>
      <c r="AQ146" s="222" t="str">
        <f t="shared" si="47"/>
        <v>无</v>
      </c>
      <c r="AR146" s="35" t="str">
        <f t="shared" si="48"/>
        <v/>
      </c>
      <c r="AS146" s="35" t="str">
        <f t="shared" si="49"/>
        <v/>
      </c>
      <c r="AT146" s="35" t="str">
        <f t="shared" si="50"/>
        <v>无</v>
      </c>
      <c r="AW146" s="27">
        <f t="shared" si="53"/>
        <v>42948</v>
      </c>
      <c r="BH146" t="s">
        <v>587</v>
      </c>
    </row>
    <row r="147" spans="1:60" ht="15" customHeight="1">
      <c r="A147" s="31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198"/>
      <c r="M147" s="198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35" t="str">
        <f t="shared" si="36"/>
        <v/>
      </c>
      <c r="AD147" s="36">
        <f t="shared" si="37"/>
        <v>0</v>
      </c>
      <c r="AE147" s="35" t="str">
        <f t="shared" si="38"/>
        <v/>
      </c>
      <c r="AF147" s="24"/>
      <c r="AG147" s="40">
        <f t="shared" si="39"/>
        <v>0</v>
      </c>
      <c r="AH147" s="36">
        <f t="shared" si="40"/>
        <v>0</v>
      </c>
      <c r="AI147" s="36">
        <f t="shared" si="41"/>
        <v>0</v>
      </c>
      <c r="AJ147" s="35" t="str">
        <f t="shared" si="42"/>
        <v/>
      </c>
      <c r="AK147" s="35" t="str">
        <f t="shared" si="43"/>
        <v/>
      </c>
      <c r="AL147" s="35" t="str">
        <f t="shared" si="44"/>
        <v/>
      </c>
      <c r="AM147" s="35" t="str">
        <f t="shared" si="45"/>
        <v/>
      </c>
      <c r="AN147" s="35" t="str">
        <f t="shared" si="46"/>
        <v/>
      </c>
      <c r="AO147" s="222">
        <f t="shared" si="51"/>
        <v>0</v>
      </c>
      <c r="AP147" s="222">
        <f t="shared" si="52"/>
        <v>0</v>
      </c>
      <c r="AQ147" s="222" t="str">
        <f t="shared" si="47"/>
        <v>无</v>
      </c>
      <c r="AR147" s="35" t="str">
        <f t="shared" si="48"/>
        <v/>
      </c>
      <c r="AS147" s="35" t="str">
        <f t="shared" si="49"/>
        <v/>
      </c>
      <c r="AT147" s="35" t="str">
        <f t="shared" si="50"/>
        <v>无</v>
      </c>
      <c r="AW147" s="27">
        <f t="shared" si="53"/>
        <v>42948</v>
      </c>
      <c r="BH147" t="s">
        <v>588</v>
      </c>
    </row>
    <row r="148" spans="1:60" ht="13.5" customHeight="1">
      <c r="A148" s="31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198"/>
      <c r="M148" s="198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35" t="str">
        <f t="shared" si="36"/>
        <v/>
      </c>
      <c r="AD148" s="36">
        <f t="shared" si="37"/>
        <v>0</v>
      </c>
      <c r="AE148" s="35" t="str">
        <f t="shared" si="38"/>
        <v/>
      </c>
      <c r="AF148" s="24"/>
      <c r="AG148" s="40">
        <f t="shared" si="39"/>
        <v>0</v>
      </c>
      <c r="AH148" s="36">
        <f t="shared" si="40"/>
        <v>0</v>
      </c>
      <c r="AI148" s="36">
        <f t="shared" si="41"/>
        <v>0</v>
      </c>
      <c r="AJ148" s="35" t="str">
        <f t="shared" si="42"/>
        <v/>
      </c>
      <c r="AK148" s="35" t="str">
        <f t="shared" si="43"/>
        <v/>
      </c>
      <c r="AL148" s="35" t="str">
        <f t="shared" si="44"/>
        <v/>
      </c>
      <c r="AM148" s="35" t="str">
        <f t="shared" si="45"/>
        <v/>
      </c>
      <c r="AN148" s="35" t="str">
        <f t="shared" si="46"/>
        <v/>
      </c>
      <c r="AO148" s="222">
        <f t="shared" si="51"/>
        <v>0</v>
      </c>
      <c r="AP148" s="222">
        <f t="shared" si="52"/>
        <v>0</v>
      </c>
      <c r="AQ148" s="222" t="str">
        <f t="shared" si="47"/>
        <v>无</v>
      </c>
      <c r="AR148" s="35" t="str">
        <f t="shared" si="48"/>
        <v/>
      </c>
      <c r="AS148" s="35" t="str">
        <f t="shared" si="49"/>
        <v/>
      </c>
      <c r="AT148" s="35" t="str">
        <f t="shared" si="50"/>
        <v>无</v>
      </c>
      <c r="AW148" s="27">
        <f t="shared" si="53"/>
        <v>42948</v>
      </c>
      <c r="BH148" t="s">
        <v>589</v>
      </c>
    </row>
    <row r="149" spans="1:60" ht="12.75" customHeight="1">
      <c r="A149" s="31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198"/>
      <c r="M149" s="198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35" t="str">
        <f t="shared" si="36"/>
        <v/>
      </c>
      <c r="AD149" s="36">
        <f t="shared" si="37"/>
        <v>0</v>
      </c>
      <c r="AE149" s="35" t="str">
        <f t="shared" si="38"/>
        <v/>
      </c>
      <c r="AF149" s="24"/>
      <c r="AG149" s="40">
        <f t="shared" si="39"/>
        <v>0</v>
      </c>
      <c r="AH149" s="36">
        <f t="shared" si="40"/>
        <v>0</v>
      </c>
      <c r="AI149" s="36">
        <f t="shared" si="41"/>
        <v>0</v>
      </c>
      <c r="AJ149" s="35" t="str">
        <f t="shared" si="42"/>
        <v/>
      </c>
      <c r="AK149" s="35" t="str">
        <f t="shared" si="43"/>
        <v/>
      </c>
      <c r="AL149" s="35" t="str">
        <f t="shared" si="44"/>
        <v/>
      </c>
      <c r="AM149" s="35" t="str">
        <f t="shared" si="45"/>
        <v/>
      </c>
      <c r="AN149" s="35" t="str">
        <f t="shared" si="46"/>
        <v/>
      </c>
      <c r="AO149" s="222">
        <f t="shared" si="51"/>
        <v>0</v>
      </c>
      <c r="AP149" s="222">
        <f t="shared" si="52"/>
        <v>0</v>
      </c>
      <c r="AQ149" s="222" t="str">
        <f t="shared" si="47"/>
        <v>无</v>
      </c>
      <c r="AR149" s="35" t="str">
        <f t="shared" si="48"/>
        <v/>
      </c>
      <c r="AS149" s="35" t="str">
        <f t="shared" si="49"/>
        <v/>
      </c>
      <c r="AT149" s="35" t="str">
        <f t="shared" si="50"/>
        <v>无</v>
      </c>
      <c r="AW149" s="27">
        <f t="shared" si="53"/>
        <v>42948</v>
      </c>
      <c r="BH149" t="s">
        <v>590</v>
      </c>
    </row>
    <row r="150" spans="1:60" ht="13.5" customHeight="1">
      <c r="A150" s="31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198"/>
      <c r="M150" s="198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35" t="str">
        <f t="shared" si="36"/>
        <v/>
      </c>
      <c r="AD150" s="36">
        <f t="shared" si="37"/>
        <v>0</v>
      </c>
      <c r="AE150" s="35" t="str">
        <f t="shared" si="38"/>
        <v/>
      </c>
      <c r="AF150" s="24"/>
      <c r="AG150" s="40">
        <f t="shared" si="39"/>
        <v>0</v>
      </c>
      <c r="AH150" s="36">
        <f t="shared" si="40"/>
        <v>0</v>
      </c>
      <c r="AI150" s="36">
        <f t="shared" si="41"/>
        <v>0</v>
      </c>
      <c r="AJ150" s="35" t="str">
        <f t="shared" si="42"/>
        <v/>
      </c>
      <c r="AK150" s="35" t="str">
        <f t="shared" si="43"/>
        <v/>
      </c>
      <c r="AL150" s="35" t="str">
        <f t="shared" si="44"/>
        <v/>
      </c>
      <c r="AM150" s="35" t="str">
        <f t="shared" si="45"/>
        <v/>
      </c>
      <c r="AN150" s="35" t="str">
        <f t="shared" si="46"/>
        <v/>
      </c>
      <c r="AO150" s="222">
        <f t="shared" si="51"/>
        <v>0</v>
      </c>
      <c r="AP150" s="222">
        <f t="shared" si="52"/>
        <v>0</v>
      </c>
      <c r="AQ150" s="222" t="str">
        <f t="shared" si="47"/>
        <v>无</v>
      </c>
      <c r="AR150" s="35" t="str">
        <f t="shared" si="48"/>
        <v/>
      </c>
      <c r="AS150" s="35" t="str">
        <f t="shared" si="49"/>
        <v/>
      </c>
      <c r="AT150" s="35" t="str">
        <f t="shared" si="50"/>
        <v>无</v>
      </c>
      <c r="AW150" s="27">
        <f t="shared" si="53"/>
        <v>42948</v>
      </c>
      <c r="BH150" t="s">
        <v>591</v>
      </c>
    </row>
    <row r="151" spans="1:60" ht="15" customHeight="1">
      <c r="A151" s="31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198"/>
      <c r="M151" s="198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35" t="str">
        <f t="shared" si="36"/>
        <v/>
      </c>
      <c r="AD151" s="36">
        <f t="shared" si="37"/>
        <v>0</v>
      </c>
      <c r="AE151" s="35" t="str">
        <f t="shared" si="38"/>
        <v/>
      </c>
      <c r="AF151" s="24"/>
      <c r="AG151" s="40">
        <f t="shared" si="39"/>
        <v>0</v>
      </c>
      <c r="AH151" s="36">
        <f t="shared" si="40"/>
        <v>0</v>
      </c>
      <c r="AI151" s="36">
        <f t="shared" si="41"/>
        <v>0</v>
      </c>
      <c r="AJ151" s="35" t="str">
        <f t="shared" si="42"/>
        <v/>
      </c>
      <c r="AK151" s="35" t="str">
        <f t="shared" si="43"/>
        <v/>
      </c>
      <c r="AL151" s="35" t="str">
        <f t="shared" si="44"/>
        <v/>
      </c>
      <c r="AM151" s="35" t="str">
        <f t="shared" si="45"/>
        <v/>
      </c>
      <c r="AN151" s="35" t="str">
        <f t="shared" si="46"/>
        <v/>
      </c>
      <c r="AO151" s="222">
        <f t="shared" si="51"/>
        <v>0</v>
      </c>
      <c r="AP151" s="222">
        <f t="shared" si="52"/>
        <v>0</v>
      </c>
      <c r="AQ151" s="222" t="str">
        <f t="shared" si="47"/>
        <v>无</v>
      </c>
      <c r="AR151" s="35" t="str">
        <f t="shared" si="48"/>
        <v/>
      </c>
      <c r="AS151" s="35" t="str">
        <f t="shared" si="49"/>
        <v/>
      </c>
      <c r="AT151" s="35" t="str">
        <f t="shared" si="50"/>
        <v>无</v>
      </c>
      <c r="AW151" s="27">
        <f t="shared" si="53"/>
        <v>42948</v>
      </c>
      <c r="BH151" t="s">
        <v>592</v>
      </c>
    </row>
    <row r="152" spans="1:60" ht="15" customHeight="1">
      <c r="A152" s="31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198"/>
      <c r="M152" s="198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35" t="str">
        <f t="shared" si="36"/>
        <v/>
      </c>
      <c r="AD152" s="36">
        <f t="shared" si="37"/>
        <v>0</v>
      </c>
      <c r="AE152" s="35" t="str">
        <f t="shared" si="38"/>
        <v/>
      </c>
      <c r="AF152" s="24"/>
      <c r="AG152" s="40">
        <f t="shared" si="39"/>
        <v>0</v>
      </c>
      <c r="AH152" s="36">
        <f t="shared" si="40"/>
        <v>0</v>
      </c>
      <c r="AI152" s="36">
        <f t="shared" si="41"/>
        <v>0</v>
      </c>
      <c r="AJ152" s="35" t="str">
        <f t="shared" si="42"/>
        <v/>
      </c>
      <c r="AK152" s="35" t="str">
        <f t="shared" si="43"/>
        <v/>
      </c>
      <c r="AL152" s="35" t="str">
        <f t="shared" si="44"/>
        <v/>
      </c>
      <c r="AM152" s="35" t="str">
        <f t="shared" si="45"/>
        <v/>
      </c>
      <c r="AN152" s="35" t="str">
        <f t="shared" si="46"/>
        <v/>
      </c>
      <c r="AO152" s="222">
        <f t="shared" si="51"/>
        <v>0</v>
      </c>
      <c r="AP152" s="222">
        <f t="shared" si="52"/>
        <v>0</v>
      </c>
      <c r="AQ152" s="222" t="str">
        <f t="shared" si="47"/>
        <v>无</v>
      </c>
      <c r="AR152" s="35" t="str">
        <f t="shared" si="48"/>
        <v/>
      </c>
      <c r="AS152" s="35" t="str">
        <f t="shared" si="49"/>
        <v/>
      </c>
      <c r="AT152" s="35" t="str">
        <f t="shared" si="50"/>
        <v>无</v>
      </c>
      <c r="AW152" s="27">
        <f t="shared" si="53"/>
        <v>42948</v>
      </c>
      <c r="BH152" t="s">
        <v>593</v>
      </c>
    </row>
    <row r="153" spans="1:60" ht="15" customHeight="1">
      <c r="A153" s="31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198"/>
      <c r="M153" s="198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35" t="str">
        <f t="shared" si="36"/>
        <v/>
      </c>
      <c r="AD153" s="36">
        <f t="shared" si="37"/>
        <v>0</v>
      </c>
      <c r="AE153" s="35" t="str">
        <f t="shared" si="38"/>
        <v/>
      </c>
      <c r="AF153" s="24"/>
      <c r="AG153" s="40">
        <f t="shared" si="39"/>
        <v>0</v>
      </c>
      <c r="AH153" s="36">
        <f t="shared" si="40"/>
        <v>0</v>
      </c>
      <c r="AI153" s="36">
        <f t="shared" si="41"/>
        <v>0</v>
      </c>
      <c r="AJ153" s="35" t="str">
        <f t="shared" si="42"/>
        <v/>
      </c>
      <c r="AK153" s="35" t="str">
        <f t="shared" si="43"/>
        <v/>
      </c>
      <c r="AL153" s="35" t="str">
        <f t="shared" si="44"/>
        <v/>
      </c>
      <c r="AM153" s="35" t="str">
        <f t="shared" si="45"/>
        <v/>
      </c>
      <c r="AN153" s="35" t="str">
        <f t="shared" si="46"/>
        <v/>
      </c>
      <c r="AO153" s="222">
        <f t="shared" si="51"/>
        <v>0</v>
      </c>
      <c r="AP153" s="222">
        <f t="shared" si="52"/>
        <v>0</v>
      </c>
      <c r="AQ153" s="222" t="str">
        <f t="shared" si="47"/>
        <v>无</v>
      </c>
      <c r="AR153" s="35" t="str">
        <f t="shared" si="48"/>
        <v/>
      </c>
      <c r="AS153" s="35" t="str">
        <f t="shared" si="49"/>
        <v/>
      </c>
      <c r="AT153" s="35" t="str">
        <f t="shared" si="50"/>
        <v>无</v>
      </c>
      <c r="AW153" s="27">
        <f t="shared" si="53"/>
        <v>42948</v>
      </c>
      <c r="BH153" t="s">
        <v>594</v>
      </c>
    </row>
    <row r="154" spans="1:60" ht="15" customHeight="1">
      <c r="A154" s="31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198"/>
      <c r="M154" s="198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35" t="str">
        <f t="shared" si="36"/>
        <v/>
      </c>
      <c r="AD154" s="36">
        <f t="shared" si="37"/>
        <v>0</v>
      </c>
      <c r="AE154" s="35" t="str">
        <f t="shared" si="38"/>
        <v/>
      </c>
      <c r="AF154" s="24"/>
      <c r="AG154" s="40">
        <f t="shared" si="39"/>
        <v>0</v>
      </c>
      <c r="AH154" s="36">
        <f t="shared" si="40"/>
        <v>0</v>
      </c>
      <c r="AI154" s="36">
        <f t="shared" si="41"/>
        <v>0</v>
      </c>
      <c r="AJ154" s="35" t="str">
        <f t="shared" si="42"/>
        <v/>
      </c>
      <c r="AK154" s="35" t="str">
        <f t="shared" si="43"/>
        <v/>
      </c>
      <c r="AL154" s="35" t="str">
        <f t="shared" si="44"/>
        <v/>
      </c>
      <c r="AM154" s="35" t="str">
        <f t="shared" si="45"/>
        <v/>
      </c>
      <c r="AN154" s="35" t="str">
        <f t="shared" si="46"/>
        <v/>
      </c>
      <c r="AO154" s="222">
        <f t="shared" si="51"/>
        <v>0</v>
      </c>
      <c r="AP154" s="222">
        <f t="shared" si="52"/>
        <v>0</v>
      </c>
      <c r="AQ154" s="222" t="str">
        <f t="shared" si="47"/>
        <v>无</v>
      </c>
      <c r="AR154" s="35" t="str">
        <f t="shared" si="48"/>
        <v/>
      </c>
      <c r="AS154" s="35" t="str">
        <f t="shared" si="49"/>
        <v/>
      </c>
      <c r="AT154" s="35" t="str">
        <f t="shared" si="50"/>
        <v>无</v>
      </c>
      <c r="AW154" s="27">
        <f t="shared" si="53"/>
        <v>42948</v>
      </c>
      <c r="BH154" t="s">
        <v>595</v>
      </c>
    </row>
    <row r="155" spans="1:60" ht="15" customHeight="1">
      <c r="A155" s="31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198"/>
      <c r="M155" s="198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35" t="str">
        <f t="shared" si="36"/>
        <v/>
      </c>
      <c r="AD155" s="36">
        <f t="shared" si="37"/>
        <v>0</v>
      </c>
      <c r="AE155" s="35" t="str">
        <f t="shared" si="38"/>
        <v/>
      </c>
      <c r="AF155" s="24"/>
      <c r="AG155" s="40">
        <f t="shared" si="39"/>
        <v>0</v>
      </c>
      <c r="AH155" s="36">
        <f t="shared" si="40"/>
        <v>0</v>
      </c>
      <c r="AI155" s="36">
        <f t="shared" si="41"/>
        <v>0</v>
      </c>
      <c r="AJ155" s="35" t="str">
        <f t="shared" si="42"/>
        <v/>
      </c>
      <c r="AK155" s="35" t="str">
        <f t="shared" si="43"/>
        <v/>
      </c>
      <c r="AL155" s="35" t="str">
        <f t="shared" si="44"/>
        <v/>
      </c>
      <c r="AM155" s="35" t="str">
        <f t="shared" si="45"/>
        <v/>
      </c>
      <c r="AN155" s="35" t="str">
        <f t="shared" si="46"/>
        <v/>
      </c>
      <c r="AO155" s="222">
        <f t="shared" si="51"/>
        <v>0</v>
      </c>
      <c r="AP155" s="222">
        <f t="shared" si="52"/>
        <v>0</v>
      </c>
      <c r="AQ155" s="222" t="str">
        <f t="shared" si="47"/>
        <v>无</v>
      </c>
      <c r="AR155" s="35" t="str">
        <f t="shared" si="48"/>
        <v/>
      </c>
      <c r="AS155" s="35" t="str">
        <f t="shared" si="49"/>
        <v/>
      </c>
      <c r="AT155" s="35" t="str">
        <f t="shared" si="50"/>
        <v>无</v>
      </c>
      <c r="AW155" s="27">
        <f t="shared" si="53"/>
        <v>42948</v>
      </c>
      <c r="BH155" t="s">
        <v>483</v>
      </c>
    </row>
    <row r="156" spans="1:60" ht="15" customHeight="1">
      <c r="A156" s="31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198"/>
      <c r="M156" s="198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35" t="str">
        <f t="shared" si="36"/>
        <v/>
      </c>
      <c r="AD156" s="36">
        <f t="shared" si="37"/>
        <v>0</v>
      </c>
      <c r="AE156" s="35" t="str">
        <f t="shared" si="38"/>
        <v/>
      </c>
      <c r="AF156" s="24"/>
      <c r="AG156" s="40">
        <f t="shared" si="39"/>
        <v>0</v>
      </c>
      <c r="AH156" s="36">
        <f t="shared" si="40"/>
        <v>0</v>
      </c>
      <c r="AI156" s="36">
        <f t="shared" si="41"/>
        <v>0</v>
      </c>
      <c r="AJ156" s="35" t="str">
        <f t="shared" si="42"/>
        <v/>
      </c>
      <c r="AK156" s="35" t="str">
        <f t="shared" si="43"/>
        <v/>
      </c>
      <c r="AL156" s="35" t="str">
        <f t="shared" si="44"/>
        <v/>
      </c>
      <c r="AM156" s="35" t="str">
        <f t="shared" si="45"/>
        <v/>
      </c>
      <c r="AN156" s="35" t="str">
        <f t="shared" si="46"/>
        <v/>
      </c>
      <c r="AO156" s="222">
        <f t="shared" si="51"/>
        <v>0</v>
      </c>
      <c r="AP156" s="222">
        <f t="shared" si="52"/>
        <v>0</v>
      </c>
      <c r="AQ156" s="222" t="str">
        <f t="shared" si="47"/>
        <v>无</v>
      </c>
      <c r="AR156" s="35" t="str">
        <f t="shared" si="48"/>
        <v/>
      </c>
      <c r="AS156" s="35" t="str">
        <f t="shared" si="49"/>
        <v/>
      </c>
      <c r="AT156" s="35" t="str">
        <f t="shared" si="50"/>
        <v>无</v>
      </c>
      <c r="AW156" s="27">
        <f t="shared" si="53"/>
        <v>42948</v>
      </c>
      <c r="BH156" t="s">
        <v>596</v>
      </c>
    </row>
    <row r="157" spans="1:60" ht="15" customHeight="1">
      <c r="A157" s="31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198"/>
      <c r="M157" s="198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35" t="str">
        <f t="shared" si="36"/>
        <v/>
      </c>
      <c r="AD157" s="36">
        <f t="shared" si="37"/>
        <v>0</v>
      </c>
      <c r="AE157" s="35" t="str">
        <f t="shared" si="38"/>
        <v/>
      </c>
      <c r="AF157" s="24"/>
      <c r="AG157" s="40">
        <f t="shared" si="39"/>
        <v>0</v>
      </c>
      <c r="AH157" s="36">
        <f t="shared" si="40"/>
        <v>0</v>
      </c>
      <c r="AI157" s="36">
        <f t="shared" si="41"/>
        <v>0</v>
      </c>
      <c r="AJ157" s="35" t="str">
        <f t="shared" si="42"/>
        <v/>
      </c>
      <c r="AK157" s="35" t="str">
        <f t="shared" si="43"/>
        <v/>
      </c>
      <c r="AL157" s="35" t="str">
        <f t="shared" si="44"/>
        <v/>
      </c>
      <c r="AM157" s="35" t="str">
        <f t="shared" si="45"/>
        <v/>
      </c>
      <c r="AN157" s="35" t="str">
        <f t="shared" si="46"/>
        <v/>
      </c>
      <c r="AO157" s="222">
        <f t="shared" si="51"/>
        <v>0</v>
      </c>
      <c r="AP157" s="222">
        <f t="shared" si="52"/>
        <v>0</v>
      </c>
      <c r="AQ157" s="222" t="str">
        <f t="shared" si="47"/>
        <v>无</v>
      </c>
      <c r="AR157" s="35" t="str">
        <f t="shared" si="48"/>
        <v/>
      </c>
      <c r="AS157" s="35" t="str">
        <f t="shared" si="49"/>
        <v/>
      </c>
      <c r="AT157" s="35" t="str">
        <f t="shared" si="50"/>
        <v>无</v>
      </c>
      <c r="AW157" s="27">
        <f t="shared" si="53"/>
        <v>42948</v>
      </c>
      <c r="BH157" t="s">
        <v>483</v>
      </c>
    </row>
    <row r="158" spans="1:60" ht="15" customHeight="1">
      <c r="A158" s="31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198"/>
      <c r="M158" s="198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35" t="str">
        <f t="shared" si="36"/>
        <v/>
      </c>
      <c r="AD158" s="36">
        <f t="shared" si="37"/>
        <v>0</v>
      </c>
      <c r="AE158" s="35" t="str">
        <f t="shared" si="38"/>
        <v/>
      </c>
      <c r="AF158" s="24"/>
      <c r="AG158" s="40">
        <f t="shared" si="39"/>
        <v>0</v>
      </c>
      <c r="AH158" s="36">
        <f t="shared" si="40"/>
        <v>0</v>
      </c>
      <c r="AI158" s="36">
        <f t="shared" si="41"/>
        <v>0</v>
      </c>
      <c r="AJ158" s="35" t="str">
        <f t="shared" si="42"/>
        <v/>
      </c>
      <c r="AK158" s="35" t="str">
        <f t="shared" si="43"/>
        <v/>
      </c>
      <c r="AL158" s="35" t="str">
        <f t="shared" si="44"/>
        <v/>
      </c>
      <c r="AM158" s="35" t="str">
        <f t="shared" si="45"/>
        <v/>
      </c>
      <c r="AN158" s="35" t="str">
        <f t="shared" si="46"/>
        <v/>
      </c>
      <c r="AO158" s="222">
        <f t="shared" si="51"/>
        <v>0</v>
      </c>
      <c r="AP158" s="222">
        <f t="shared" si="52"/>
        <v>0</v>
      </c>
      <c r="AQ158" s="222" t="str">
        <f t="shared" si="47"/>
        <v>无</v>
      </c>
      <c r="AR158" s="35" t="str">
        <f t="shared" si="48"/>
        <v/>
      </c>
      <c r="AS158" s="35" t="str">
        <f t="shared" si="49"/>
        <v/>
      </c>
      <c r="AT158" s="35" t="str">
        <f t="shared" si="50"/>
        <v>无</v>
      </c>
      <c r="AW158" s="27">
        <f t="shared" si="53"/>
        <v>42948</v>
      </c>
      <c r="BH158" t="s">
        <v>462</v>
      </c>
    </row>
    <row r="159" spans="1:60" ht="15" customHeight="1">
      <c r="A159" s="31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198"/>
      <c r="M159" s="198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35" t="str">
        <f t="shared" si="36"/>
        <v/>
      </c>
      <c r="AD159" s="36">
        <f t="shared" si="37"/>
        <v>0</v>
      </c>
      <c r="AE159" s="35" t="str">
        <f t="shared" si="38"/>
        <v/>
      </c>
      <c r="AF159" s="24"/>
      <c r="AG159" s="40">
        <f t="shared" si="39"/>
        <v>0</v>
      </c>
      <c r="AH159" s="36">
        <f t="shared" si="40"/>
        <v>0</v>
      </c>
      <c r="AI159" s="36">
        <f t="shared" si="41"/>
        <v>0</v>
      </c>
      <c r="AJ159" s="35" t="str">
        <f t="shared" si="42"/>
        <v/>
      </c>
      <c r="AK159" s="35" t="str">
        <f t="shared" si="43"/>
        <v/>
      </c>
      <c r="AL159" s="35" t="str">
        <f t="shared" si="44"/>
        <v/>
      </c>
      <c r="AM159" s="35" t="str">
        <f t="shared" si="45"/>
        <v/>
      </c>
      <c r="AN159" s="35" t="str">
        <f t="shared" si="46"/>
        <v/>
      </c>
      <c r="AO159" s="222">
        <f t="shared" si="51"/>
        <v>0</v>
      </c>
      <c r="AP159" s="222">
        <f t="shared" si="52"/>
        <v>0</v>
      </c>
      <c r="AQ159" s="222" t="str">
        <f t="shared" si="47"/>
        <v>无</v>
      </c>
      <c r="AR159" s="35" t="str">
        <f t="shared" si="48"/>
        <v/>
      </c>
      <c r="AS159" s="35" t="str">
        <f t="shared" si="49"/>
        <v/>
      </c>
      <c r="AT159" s="35" t="str">
        <f t="shared" si="50"/>
        <v>无</v>
      </c>
      <c r="AW159" s="27">
        <f t="shared" si="53"/>
        <v>42948</v>
      </c>
      <c r="BH159" t="s">
        <v>597</v>
      </c>
    </row>
    <row r="160" spans="1:60" ht="15" customHeight="1">
      <c r="A160" s="31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198"/>
      <c r="M160" s="198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35" t="str">
        <f t="shared" si="36"/>
        <v/>
      </c>
      <c r="AD160" s="36">
        <f t="shared" si="37"/>
        <v>0</v>
      </c>
      <c r="AE160" s="35" t="str">
        <f t="shared" si="38"/>
        <v/>
      </c>
      <c r="AF160" s="24"/>
      <c r="AG160" s="40">
        <f t="shared" si="39"/>
        <v>0</v>
      </c>
      <c r="AH160" s="36">
        <f t="shared" si="40"/>
        <v>0</v>
      </c>
      <c r="AI160" s="36">
        <f t="shared" si="41"/>
        <v>0</v>
      </c>
      <c r="AJ160" s="35" t="str">
        <f t="shared" si="42"/>
        <v/>
      </c>
      <c r="AK160" s="35" t="str">
        <f t="shared" si="43"/>
        <v/>
      </c>
      <c r="AL160" s="35" t="str">
        <f t="shared" si="44"/>
        <v/>
      </c>
      <c r="AM160" s="35" t="str">
        <f t="shared" si="45"/>
        <v/>
      </c>
      <c r="AN160" s="35" t="str">
        <f t="shared" si="46"/>
        <v/>
      </c>
      <c r="AO160" s="222">
        <f t="shared" si="51"/>
        <v>0</v>
      </c>
      <c r="AP160" s="222">
        <f t="shared" si="52"/>
        <v>0</v>
      </c>
      <c r="AQ160" s="222" t="str">
        <f t="shared" si="47"/>
        <v>无</v>
      </c>
      <c r="AR160" s="35" t="str">
        <f t="shared" si="48"/>
        <v/>
      </c>
      <c r="AS160" s="35" t="str">
        <f t="shared" si="49"/>
        <v/>
      </c>
      <c r="AT160" s="35" t="str">
        <f t="shared" si="50"/>
        <v>无</v>
      </c>
      <c r="AW160" s="27">
        <f t="shared" si="53"/>
        <v>42948</v>
      </c>
      <c r="BH160" t="s">
        <v>598</v>
      </c>
    </row>
    <row r="161" spans="1:60" ht="15" customHeight="1">
      <c r="A161" s="31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198"/>
      <c r="M161" s="198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35" t="str">
        <f t="shared" si="36"/>
        <v/>
      </c>
      <c r="AD161" s="36">
        <f t="shared" si="37"/>
        <v>0</v>
      </c>
      <c r="AE161" s="35" t="str">
        <f t="shared" si="38"/>
        <v/>
      </c>
      <c r="AF161" s="24"/>
      <c r="AG161" s="40">
        <f t="shared" si="39"/>
        <v>0</v>
      </c>
      <c r="AH161" s="36">
        <f t="shared" si="40"/>
        <v>0</v>
      </c>
      <c r="AI161" s="36">
        <f t="shared" si="41"/>
        <v>0</v>
      </c>
      <c r="AJ161" s="35" t="str">
        <f t="shared" si="42"/>
        <v/>
      </c>
      <c r="AK161" s="35" t="str">
        <f t="shared" si="43"/>
        <v/>
      </c>
      <c r="AL161" s="35" t="str">
        <f t="shared" si="44"/>
        <v/>
      </c>
      <c r="AM161" s="35" t="str">
        <f t="shared" si="45"/>
        <v/>
      </c>
      <c r="AN161" s="35" t="str">
        <f t="shared" si="46"/>
        <v/>
      </c>
      <c r="AO161" s="222">
        <f t="shared" si="51"/>
        <v>0</v>
      </c>
      <c r="AP161" s="222">
        <f t="shared" si="52"/>
        <v>0</v>
      </c>
      <c r="AQ161" s="222" t="str">
        <f t="shared" si="47"/>
        <v>无</v>
      </c>
      <c r="AR161" s="35" t="str">
        <f t="shared" si="48"/>
        <v/>
      </c>
      <c r="AS161" s="35" t="str">
        <f t="shared" si="49"/>
        <v/>
      </c>
      <c r="AT161" s="35" t="str">
        <f t="shared" si="50"/>
        <v>无</v>
      </c>
      <c r="AW161" s="27">
        <f t="shared" si="53"/>
        <v>42948</v>
      </c>
      <c r="BH161" t="s">
        <v>599</v>
      </c>
    </row>
    <row r="162" spans="1:60" ht="15" customHeight="1">
      <c r="A162" s="31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198"/>
      <c r="M162" s="198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35" t="str">
        <f t="shared" si="36"/>
        <v/>
      </c>
      <c r="AD162" s="36">
        <f t="shared" si="37"/>
        <v>0</v>
      </c>
      <c r="AE162" s="35" t="str">
        <f t="shared" si="38"/>
        <v/>
      </c>
      <c r="AF162" s="24"/>
      <c r="AG162" s="40">
        <f t="shared" si="39"/>
        <v>0</v>
      </c>
      <c r="AH162" s="36">
        <f t="shared" si="40"/>
        <v>0</v>
      </c>
      <c r="AI162" s="36">
        <f t="shared" si="41"/>
        <v>0</v>
      </c>
      <c r="AJ162" s="35" t="str">
        <f t="shared" si="42"/>
        <v/>
      </c>
      <c r="AK162" s="35" t="str">
        <f t="shared" si="43"/>
        <v/>
      </c>
      <c r="AL162" s="35" t="str">
        <f t="shared" si="44"/>
        <v/>
      </c>
      <c r="AM162" s="35" t="str">
        <f t="shared" si="45"/>
        <v/>
      </c>
      <c r="AN162" s="35" t="str">
        <f t="shared" si="46"/>
        <v/>
      </c>
      <c r="AO162" s="222">
        <f t="shared" si="51"/>
        <v>0</v>
      </c>
      <c r="AP162" s="222">
        <f t="shared" si="52"/>
        <v>0</v>
      </c>
      <c r="AQ162" s="222" t="str">
        <f t="shared" si="47"/>
        <v>无</v>
      </c>
      <c r="AR162" s="35" t="str">
        <f t="shared" si="48"/>
        <v/>
      </c>
      <c r="AS162" s="35" t="str">
        <f t="shared" si="49"/>
        <v/>
      </c>
      <c r="AT162" s="35" t="str">
        <f t="shared" si="50"/>
        <v>无</v>
      </c>
      <c r="AW162" s="27">
        <f t="shared" si="53"/>
        <v>42948</v>
      </c>
      <c r="BH162" t="s">
        <v>600</v>
      </c>
    </row>
    <row r="163" spans="1:60" ht="15" customHeight="1">
      <c r="A163" s="31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198"/>
      <c r="M163" s="198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35" t="str">
        <f t="shared" si="36"/>
        <v/>
      </c>
      <c r="AD163" s="36">
        <f t="shared" si="37"/>
        <v>0</v>
      </c>
      <c r="AE163" s="35" t="str">
        <f t="shared" si="38"/>
        <v/>
      </c>
      <c r="AF163" s="24"/>
      <c r="AG163" s="40">
        <f t="shared" si="39"/>
        <v>0</v>
      </c>
      <c r="AH163" s="36">
        <f t="shared" si="40"/>
        <v>0</v>
      </c>
      <c r="AI163" s="36">
        <f t="shared" si="41"/>
        <v>0</v>
      </c>
      <c r="AJ163" s="35" t="str">
        <f t="shared" si="42"/>
        <v/>
      </c>
      <c r="AK163" s="35" t="str">
        <f t="shared" si="43"/>
        <v/>
      </c>
      <c r="AL163" s="35" t="str">
        <f t="shared" si="44"/>
        <v/>
      </c>
      <c r="AM163" s="35" t="str">
        <f t="shared" si="45"/>
        <v/>
      </c>
      <c r="AN163" s="35" t="str">
        <f t="shared" si="46"/>
        <v/>
      </c>
      <c r="AO163" s="222">
        <f t="shared" si="51"/>
        <v>0</v>
      </c>
      <c r="AP163" s="222">
        <f t="shared" si="52"/>
        <v>0</v>
      </c>
      <c r="AQ163" s="222" t="str">
        <f t="shared" si="47"/>
        <v>无</v>
      </c>
      <c r="AR163" s="35" t="str">
        <f t="shared" si="48"/>
        <v/>
      </c>
      <c r="AS163" s="35" t="str">
        <f t="shared" si="49"/>
        <v/>
      </c>
      <c r="AT163" s="35" t="str">
        <f t="shared" si="50"/>
        <v>无</v>
      </c>
      <c r="AW163" s="27">
        <f t="shared" si="53"/>
        <v>42948</v>
      </c>
      <c r="BH163" t="s">
        <v>601</v>
      </c>
    </row>
    <row r="164" spans="1:60" ht="15" customHeight="1">
      <c r="A164" s="31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198"/>
      <c r="M164" s="198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35" t="str">
        <f t="shared" si="36"/>
        <v/>
      </c>
      <c r="AD164" s="36">
        <f t="shared" si="37"/>
        <v>0</v>
      </c>
      <c r="AE164" s="35" t="str">
        <f t="shared" si="38"/>
        <v/>
      </c>
      <c r="AF164" s="24"/>
      <c r="AG164" s="40">
        <f t="shared" si="39"/>
        <v>0</v>
      </c>
      <c r="AH164" s="36">
        <f t="shared" si="40"/>
        <v>0</v>
      </c>
      <c r="AI164" s="36">
        <f t="shared" si="41"/>
        <v>0</v>
      </c>
      <c r="AJ164" s="35" t="str">
        <f t="shared" si="42"/>
        <v/>
      </c>
      <c r="AK164" s="35" t="str">
        <f t="shared" si="43"/>
        <v/>
      </c>
      <c r="AL164" s="35" t="str">
        <f t="shared" si="44"/>
        <v/>
      </c>
      <c r="AM164" s="35" t="str">
        <f t="shared" si="45"/>
        <v/>
      </c>
      <c r="AN164" s="35" t="str">
        <f t="shared" si="46"/>
        <v/>
      </c>
      <c r="AO164" s="222">
        <f t="shared" si="51"/>
        <v>0</v>
      </c>
      <c r="AP164" s="222">
        <f t="shared" si="52"/>
        <v>0</v>
      </c>
      <c r="AQ164" s="222" t="str">
        <f t="shared" si="47"/>
        <v>无</v>
      </c>
      <c r="AR164" s="35" t="str">
        <f t="shared" si="48"/>
        <v/>
      </c>
      <c r="AS164" s="35" t="str">
        <f t="shared" si="49"/>
        <v/>
      </c>
      <c r="AT164" s="35" t="str">
        <f t="shared" si="50"/>
        <v>无</v>
      </c>
      <c r="AW164" s="27">
        <f t="shared" si="53"/>
        <v>42948</v>
      </c>
      <c r="BH164" t="s">
        <v>602</v>
      </c>
    </row>
    <row r="165" spans="1:60" ht="15" customHeight="1">
      <c r="A165" s="31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198"/>
      <c r="M165" s="198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35" t="str">
        <f t="shared" si="36"/>
        <v/>
      </c>
      <c r="AD165" s="36">
        <f t="shared" si="37"/>
        <v>0</v>
      </c>
      <c r="AE165" s="35" t="str">
        <f t="shared" si="38"/>
        <v/>
      </c>
      <c r="AF165" s="24"/>
      <c r="AG165" s="40">
        <f t="shared" si="39"/>
        <v>0</v>
      </c>
      <c r="AH165" s="36">
        <f t="shared" si="40"/>
        <v>0</v>
      </c>
      <c r="AI165" s="36">
        <f t="shared" si="41"/>
        <v>0</v>
      </c>
      <c r="AJ165" s="35" t="str">
        <f t="shared" si="42"/>
        <v/>
      </c>
      <c r="AK165" s="35" t="str">
        <f t="shared" si="43"/>
        <v/>
      </c>
      <c r="AL165" s="35" t="str">
        <f t="shared" si="44"/>
        <v/>
      </c>
      <c r="AM165" s="35" t="str">
        <f t="shared" si="45"/>
        <v/>
      </c>
      <c r="AN165" s="35" t="str">
        <f t="shared" si="46"/>
        <v/>
      </c>
      <c r="AO165" s="222">
        <f t="shared" si="51"/>
        <v>0</v>
      </c>
      <c r="AP165" s="222">
        <f t="shared" si="52"/>
        <v>0</v>
      </c>
      <c r="AQ165" s="222" t="str">
        <f t="shared" si="47"/>
        <v>无</v>
      </c>
      <c r="AR165" s="35" t="str">
        <f t="shared" si="48"/>
        <v/>
      </c>
      <c r="AS165" s="35" t="str">
        <f t="shared" si="49"/>
        <v/>
      </c>
      <c r="AT165" s="35" t="str">
        <f t="shared" si="50"/>
        <v>无</v>
      </c>
      <c r="AW165" s="27">
        <f t="shared" si="53"/>
        <v>42948</v>
      </c>
      <c r="BH165" t="s">
        <v>603</v>
      </c>
    </row>
    <row r="166" spans="1:60" ht="15" customHeight="1">
      <c r="A166" s="31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198"/>
      <c r="M166" s="198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35" t="str">
        <f t="shared" si="36"/>
        <v/>
      </c>
      <c r="AD166" s="36">
        <f t="shared" si="37"/>
        <v>0</v>
      </c>
      <c r="AE166" s="35" t="str">
        <f t="shared" si="38"/>
        <v/>
      </c>
      <c r="AF166" s="24"/>
      <c r="AG166" s="40">
        <f t="shared" si="39"/>
        <v>0</v>
      </c>
      <c r="AH166" s="36">
        <f t="shared" si="40"/>
        <v>0</v>
      </c>
      <c r="AI166" s="36">
        <f t="shared" si="41"/>
        <v>0</v>
      </c>
      <c r="AJ166" s="35" t="str">
        <f t="shared" si="42"/>
        <v/>
      </c>
      <c r="AK166" s="35" t="str">
        <f t="shared" si="43"/>
        <v/>
      </c>
      <c r="AL166" s="35" t="str">
        <f t="shared" si="44"/>
        <v/>
      </c>
      <c r="AM166" s="35" t="str">
        <f t="shared" si="45"/>
        <v/>
      </c>
      <c r="AN166" s="35" t="str">
        <f t="shared" si="46"/>
        <v/>
      </c>
      <c r="AO166" s="222">
        <f t="shared" si="51"/>
        <v>0</v>
      </c>
      <c r="AP166" s="222">
        <f t="shared" si="52"/>
        <v>0</v>
      </c>
      <c r="AQ166" s="222" t="str">
        <f t="shared" si="47"/>
        <v>无</v>
      </c>
      <c r="AR166" s="35" t="str">
        <f t="shared" si="48"/>
        <v/>
      </c>
      <c r="AS166" s="35" t="str">
        <f t="shared" si="49"/>
        <v/>
      </c>
      <c r="AT166" s="35" t="str">
        <f t="shared" si="50"/>
        <v>无</v>
      </c>
      <c r="AW166" s="27">
        <f t="shared" si="53"/>
        <v>42948</v>
      </c>
      <c r="BH166" t="s">
        <v>604</v>
      </c>
    </row>
    <row r="167" spans="1:60" ht="15" customHeight="1">
      <c r="A167" s="31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198"/>
      <c r="M167" s="198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35" t="str">
        <f t="shared" si="36"/>
        <v/>
      </c>
      <c r="AD167" s="36">
        <f t="shared" si="37"/>
        <v>0</v>
      </c>
      <c r="AE167" s="35" t="str">
        <f t="shared" si="38"/>
        <v/>
      </c>
      <c r="AF167" s="24"/>
      <c r="AG167" s="40">
        <f t="shared" si="39"/>
        <v>0</v>
      </c>
      <c r="AH167" s="36">
        <f t="shared" si="40"/>
        <v>0</v>
      </c>
      <c r="AI167" s="36">
        <f t="shared" si="41"/>
        <v>0</v>
      </c>
      <c r="AJ167" s="35" t="str">
        <f t="shared" si="42"/>
        <v/>
      </c>
      <c r="AK167" s="35" t="str">
        <f t="shared" si="43"/>
        <v/>
      </c>
      <c r="AL167" s="35" t="str">
        <f t="shared" si="44"/>
        <v/>
      </c>
      <c r="AM167" s="35" t="str">
        <f t="shared" si="45"/>
        <v/>
      </c>
      <c r="AN167" s="35" t="str">
        <f t="shared" si="46"/>
        <v/>
      </c>
      <c r="AO167" s="222">
        <f t="shared" si="51"/>
        <v>0</v>
      </c>
      <c r="AP167" s="222">
        <f t="shared" si="52"/>
        <v>0</v>
      </c>
      <c r="AQ167" s="222" t="str">
        <f t="shared" si="47"/>
        <v>无</v>
      </c>
      <c r="AR167" s="35" t="str">
        <f t="shared" si="48"/>
        <v/>
      </c>
      <c r="AS167" s="35" t="str">
        <f t="shared" si="49"/>
        <v/>
      </c>
      <c r="AT167" s="35" t="str">
        <f t="shared" si="50"/>
        <v>无</v>
      </c>
      <c r="AW167" s="27">
        <f t="shared" si="53"/>
        <v>42948</v>
      </c>
      <c r="BH167" t="s">
        <v>11</v>
      </c>
    </row>
    <row r="168" spans="1:60" ht="15" customHeight="1">
      <c r="A168" s="31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198"/>
      <c r="M168" s="198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35" t="str">
        <f t="shared" si="36"/>
        <v/>
      </c>
      <c r="AD168" s="36">
        <f t="shared" si="37"/>
        <v>0</v>
      </c>
      <c r="AE168" s="35" t="str">
        <f t="shared" si="38"/>
        <v/>
      </c>
      <c r="AF168" s="24"/>
      <c r="AG168" s="40">
        <f t="shared" si="39"/>
        <v>0</v>
      </c>
      <c r="AH168" s="36">
        <f t="shared" si="40"/>
        <v>0</v>
      </c>
      <c r="AI168" s="36">
        <f t="shared" si="41"/>
        <v>0</v>
      </c>
      <c r="AJ168" s="35" t="str">
        <f t="shared" si="42"/>
        <v/>
      </c>
      <c r="AK168" s="35" t="str">
        <f t="shared" si="43"/>
        <v/>
      </c>
      <c r="AL168" s="35" t="str">
        <f t="shared" si="44"/>
        <v/>
      </c>
      <c r="AM168" s="35" t="str">
        <f t="shared" si="45"/>
        <v/>
      </c>
      <c r="AN168" s="35" t="str">
        <f t="shared" si="46"/>
        <v/>
      </c>
      <c r="AO168" s="222">
        <f t="shared" si="51"/>
        <v>0</v>
      </c>
      <c r="AP168" s="222">
        <f t="shared" si="52"/>
        <v>0</v>
      </c>
      <c r="AQ168" s="222" t="str">
        <f t="shared" si="47"/>
        <v>无</v>
      </c>
      <c r="AR168" s="35" t="str">
        <f t="shared" si="48"/>
        <v/>
      </c>
      <c r="AS168" s="35" t="str">
        <f t="shared" si="49"/>
        <v/>
      </c>
      <c r="AT168" s="35" t="str">
        <f t="shared" si="50"/>
        <v>无</v>
      </c>
      <c r="AW168" s="27">
        <f t="shared" si="53"/>
        <v>42948</v>
      </c>
      <c r="BH168" t="s">
        <v>462</v>
      </c>
    </row>
    <row r="169" spans="1:60" ht="15" customHeight="1">
      <c r="A169" s="31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198"/>
      <c r="M169" s="198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35" t="str">
        <f t="shared" si="36"/>
        <v/>
      </c>
      <c r="AD169" s="36">
        <f t="shared" si="37"/>
        <v>0</v>
      </c>
      <c r="AE169" s="35" t="str">
        <f t="shared" si="38"/>
        <v/>
      </c>
      <c r="AF169" s="24"/>
      <c r="AG169" s="40">
        <f t="shared" si="39"/>
        <v>0</v>
      </c>
      <c r="AH169" s="36">
        <f t="shared" si="40"/>
        <v>0</v>
      </c>
      <c r="AI169" s="36">
        <f t="shared" si="41"/>
        <v>0</v>
      </c>
      <c r="AJ169" s="35" t="str">
        <f t="shared" si="42"/>
        <v/>
      </c>
      <c r="AK169" s="35" t="str">
        <f t="shared" si="43"/>
        <v/>
      </c>
      <c r="AL169" s="35" t="str">
        <f t="shared" si="44"/>
        <v/>
      </c>
      <c r="AM169" s="35" t="str">
        <f t="shared" si="45"/>
        <v/>
      </c>
      <c r="AN169" s="35" t="str">
        <f t="shared" si="46"/>
        <v/>
      </c>
      <c r="AO169" s="222">
        <f t="shared" si="51"/>
        <v>0</v>
      </c>
      <c r="AP169" s="222">
        <f t="shared" si="52"/>
        <v>0</v>
      </c>
      <c r="AQ169" s="222" t="str">
        <f t="shared" si="47"/>
        <v>无</v>
      </c>
      <c r="AR169" s="35" t="str">
        <f t="shared" si="48"/>
        <v/>
      </c>
      <c r="AS169" s="35" t="str">
        <f t="shared" si="49"/>
        <v/>
      </c>
      <c r="AT169" s="35" t="str">
        <f t="shared" si="50"/>
        <v>无</v>
      </c>
      <c r="AW169" s="27">
        <f t="shared" si="53"/>
        <v>42948</v>
      </c>
      <c r="BH169" t="s">
        <v>512</v>
      </c>
    </row>
    <row r="170" spans="1:60" ht="15" customHeight="1">
      <c r="A170" s="31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198"/>
      <c r="M170" s="198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35" t="str">
        <f t="shared" si="36"/>
        <v/>
      </c>
      <c r="AD170" s="36">
        <f t="shared" si="37"/>
        <v>0</v>
      </c>
      <c r="AE170" s="35" t="str">
        <f t="shared" si="38"/>
        <v/>
      </c>
      <c r="AF170" s="24"/>
      <c r="AG170" s="40">
        <f t="shared" si="39"/>
        <v>0</v>
      </c>
      <c r="AH170" s="36">
        <f t="shared" si="40"/>
        <v>0</v>
      </c>
      <c r="AI170" s="36">
        <f t="shared" si="41"/>
        <v>0</v>
      </c>
      <c r="AJ170" s="35" t="str">
        <f t="shared" si="42"/>
        <v/>
      </c>
      <c r="AK170" s="35" t="str">
        <f t="shared" si="43"/>
        <v/>
      </c>
      <c r="AL170" s="35" t="str">
        <f t="shared" si="44"/>
        <v/>
      </c>
      <c r="AM170" s="35" t="str">
        <f t="shared" si="45"/>
        <v/>
      </c>
      <c r="AN170" s="35" t="str">
        <f t="shared" si="46"/>
        <v/>
      </c>
      <c r="AO170" s="222">
        <f t="shared" si="51"/>
        <v>0</v>
      </c>
      <c r="AP170" s="222">
        <f t="shared" si="52"/>
        <v>0</v>
      </c>
      <c r="AQ170" s="222" t="str">
        <f t="shared" si="47"/>
        <v>无</v>
      </c>
      <c r="AR170" s="35" t="str">
        <f t="shared" si="48"/>
        <v/>
      </c>
      <c r="AS170" s="35" t="str">
        <f t="shared" si="49"/>
        <v/>
      </c>
      <c r="AT170" s="35" t="str">
        <f t="shared" si="50"/>
        <v>无</v>
      </c>
      <c r="AW170" s="27">
        <f t="shared" si="53"/>
        <v>42948</v>
      </c>
      <c r="BH170" t="s">
        <v>605</v>
      </c>
    </row>
    <row r="171" spans="1:60" ht="15" customHeight="1">
      <c r="A171" s="31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198"/>
      <c r="M171" s="198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35" t="str">
        <f t="shared" si="36"/>
        <v/>
      </c>
      <c r="AD171" s="36">
        <f t="shared" si="37"/>
        <v>0</v>
      </c>
      <c r="AE171" s="35" t="str">
        <f t="shared" si="38"/>
        <v/>
      </c>
      <c r="AF171" s="24"/>
      <c r="AG171" s="40">
        <f t="shared" si="39"/>
        <v>0</v>
      </c>
      <c r="AH171" s="36">
        <f t="shared" si="40"/>
        <v>0</v>
      </c>
      <c r="AI171" s="36">
        <f t="shared" si="41"/>
        <v>0</v>
      </c>
      <c r="AJ171" s="35" t="str">
        <f t="shared" si="42"/>
        <v/>
      </c>
      <c r="AK171" s="35" t="str">
        <f t="shared" si="43"/>
        <v/>
      </c>
      <c r="AL171" s="35" t="str">
        <f t="shared" si="44"/>
        <v/>
      </c>
      <c r="AM171" s="35" t="str">
        <f t="shared" si="45"/>
        <v/>
      </c>
      <c r="AN171" s="35" t="str">
        <f t="shared" si="46"/>
        <v/>
      </c>
      <c r="AO171" s="222">
        <f t="shared" si="51"/>
        <v>0</v>
      </c>
      <c r="AP171" s="222">
        <f t="shared" si="52"/>
        <v>0</v>
      </c>
      <c r="AQ171" s="222" t="str">
        <f t="shared" si="47"/>
        <v>无</v>
      </c>
      <c r="AR171" s="35" t="str">
        <f t="shared" si="48"/>
        <v/>
      </c>
      <c r="AS171" s="35" t="str">
        <f t="shared" si="49"/>
        <v/>
      </c>
      <c r="AT171" s="35" t="str">
        <f t="shared" si="50"/>
        <v>无</v>
      </c>
      <c r="AW171" s="27">
        <f t="shared" si="53"/>
        <v>42948</v>
      </c>
      <c r="BH171" t="s">
        <v>606</v>
      </c>
    </row>
    <row r="172" spans="1:60" ht="15" customHeight="1">
      <c r="A172" s="31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198"/>
      <c r="M172" s="198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35" t="str">
        <f t="shared" si="36"/>
        <v/>
      </c>
      <c r="AD172" s="36">
        <f t="shared" si="37"/>
        <v>0</v>
      </c>
      <c r="AE172" s="35" t="str">
        <f t="shared" si="38"/>
        <v/>
      </c>
      <c r="AF172" s="24"/>
      <c r="AG172" s="40">
        <f t="shared" si="39"/>
        <v>0</v>
      </c>
      <c r="AH172" s="36">
        <f t="shared" si="40"/>
        <v>0</v>
      </c>
      <c r="AI172" s="36">
        <f t="shared" si="41"/>
        <v>0</v>
      </c>
      <c r="AJ172" s="35" t="str">
        <f t="shared" si="42"/>
        <v/>
      </c>
      <c r="AK172" s="35" t="str">
        <f t="shared" si="43"/>
        <v/>
      </c>
      <c r="AL172" s="35" t="str">
        <f t="shared" si="44"/>
        <v/>
      </c>
      <c r="AM172" s="35" t="str">
        <f t="shared" si="45"/>
        <v/>
      </c>
      <c r="AN172" s="35" t="str">
        <f t="shared" si="46"/>
        <v/>
      </c>
      <c r="AO172" s="222">
        <f t="shared" si="51"/>
        <v>0</v>
      </c>
      <c r="AP172" s="222">
        <f t="shared" si="52"/>
        <v>0</v>
      </c>
      <c r="AQ172" s="222" t="str">
        <f t="shared" si="47"/>
        <v>无</v>
      </c>
      <c r="AR172" s="35" t="str">
        <f t="shared" si="48"/>
        <v/>
      </c>
      <c r="AS172" s="35" t="str">
        <f t="shared" si="49"/>
        <v/>
      </c>
      <c r="AT172" s="35" t="str">
        <f t="shared" si="50"/>
        <v>无</v>
      </c>
      <c r="AW172" s="27">
        <f t="shared" si="53"/>
        <v>42948</v>
      </c>
      <c r="BH172" t="s">
        <v>607</v>
      </c>
    </row>
    <row r="173" spans="1:60" ht="15" customHeight="1">
      <c r="A173" s="31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198"/>
      <c r="M173" s="198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35" t="str">
        <f t="shared" si="36"/>
        <v/>
      </c>
      <c r="AD173" s="36">
        <f t="shared" si="37"/>
        <v>0</v>
      </c>
      <c r="AE173" s="35" t="str">
        <f t="shared" si="38"/>
        <v/>
      </c>
      <c r="AF173" s="24"/>
      <c r="AG173" s="40">
        <f t="shared" si="39"/>
        <v>0</v>
      </c>
      <c r="AH173" s="36">
        <f t="shared" si="40"/>
        <v>0</v>
      </c>
      <c r="AI173" s="36">
        <f t="shared" si="41"/>
        <v>0</v>
      </c>
      <c r="AJ173" s="35" t="str">
        <f t="shared" si="42"/>
        <v/>
      </c>
      <c r="AK173" s="35" t="str">
        <f t="shared" si="43"/>
        <v/>
      </c>
      <c r="AL173" s="35" t="str">
        <f t="shared" si="44"/>
        <v/>
      </c>
      <c r="AM173" s="35" t="str">
        <f t="shared" si="45"/>
        <v/>
      </c>
      <c r="AN173" s="35" t="str">
        <f t="shared" si="46"/>
        <v/>
      </c>
      <c r="AO173" s="222">
        <f t="shared" si="51"/>
        <v>0</v>
      </c>
      <c r="AP173" s="222">
        <f t="shared" si="52"/>
        <v>0</v>
      </c>
      <c r="AQ173" s="222" t="str">
        <f t="shared" si="47"/>
        <v>无</v>
      </c>
      <c r="AR173" s="35" t="str">
        <f t="shared" si="48"/>
        <v/>
      </c>
      <c r="AS173" s="35" t="str">
        <f t="shared" si="49"/>
        <v/>
      </c>
      <c r="AT173" s="35" t="str">
        <f t="shared" si="50"/>
        <v>无</v>
      </c>
      <c r="AW173" s="27">
        <f t="shared" si="53"/>
        <v>42948</v>
      </c>
      <c r="BH173" t="s">
        <v>608</v>
      </c>
    </row>
    <row r="174" spans="1:60" ht="15" customHeight="1">
      <c r="A174" s="31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198"/>
      <c r="M174" s="198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35" t="str">
        <f t="shared" si="36"/>
        <v/>
      </c>
      <c r="AD174" s="36">
        <f t="shared" si="37"/>
        <v>0</v>
      </c>
      <c r="AE174" s="35" t="str">
        <f t="shared" si="38"/>
        <v/>
      </c>
      <c r="AF174" s="24"/>
      <c r="AG174" s="40">
        <f t="shared" si="39"/>
        <v>0</v>
      </c>
      <c r="AH174" s="36">
        <f t="shared" si="40"/>
        <v>0</v>
      </c>
      <c r="AI174" s="36">
        <f t="shared" si="41"/>
        <v>0</v>
      </c>
      <c r="AJ174" s="35" t="str">
        <f t="shared" si="42"/>
        <v/>
      </c>
      <c r="AK174" s="35" t="str">
        <f t="shared" si="43"/>
        <v/>
      </c>
      <c r="AL174" s="35" t="str">
        <f t="shared" si="44"/>
        <v/>
      </c>
      <c r="AM174" s="35" t="str">
        <f t="shared" si="45"/>
        <v/>
      </c>
      <c r="AN174" s="35" t="str">
        <f t="shared" si="46"/>
        <v/>
      </c>
      <c r="AO174" s="222">
        <f t="shared" si="51"/>
        <v>0</v>
      </c>
      <c r="AP174" s="222">
        <f t="shared" si="52"/>
        <v>0</v>
      </c>
      <c r="AQ174" s="222" t="str">
        <f t="shared" si="47"/>
        <v>无</v>
      </c>
      <c r="AR174" s="35" t="str">
        <f t="shared" si="48"/>
        <v/>
      </c>
      <c r="AS174" s="35" t="str">
        <f t="shared" si="49"/>
        <v/>
      </c>
      <c r="AT174" s="35" t="str">
        <f t="shared" si="50"/>
        <v>无</v>
      </c>
      <c r="AW174" s="27">
        <f t="shared" si="53"/>
        <v>42948</v>
      </c>
      <c r="BH174" t="s">
        <v>609</v>
      </c>
    </row>
    <row r="175" spans="1:60" ht="15" customHeight="1">
      <c r="A175" s="31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198"/>
      <c r="M175" s="198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35" t="str">
        <f t="shared" si="36"/>
        <v/>
      </c>
      <c r="AD175" s="36">
        <f t="shared" si="37"/>
        <v>0</v>
      </c>
      <c r="AE175" s="35" t="str">
        <f t="shared" si="38"/>
        <v/>
      </c>
      <c r="AF175" s="24"/>
      <c r="AG175" s="40">
        <f t="shared" si="39"/>
        <v>0</v>
      </c>
      <c r="AH175" s="36">
        <f t="shared" si="40"/>
        <v>0</v>
      </c>
      <c r="AI175" s="36">
        <f t="shared" si="41"/>
        <v>0</v>
      </c>
      <c r="AJ175" s="35" t="str">
        <f t="shared" si="42"/>
        <v/>
      </c>
      <c r="AK175" s="35" t="str">
        <f t="shared" si="43"/>
        <v/>
      </c>
      <c r="AL175" s="35" t="str">
        <f t="shared" si="44"/>
        <v/>
      </c>
      <c r="AM175" s="35" t="str">
        <f t="shared" si="45"/>
        <v/>
      </c>
      <c r="AN175" s="35" t="str">
        <f t="shared" si="46"/>
        <v/>
      </c>
      <c r="AO175" s="222">
        <f t="shared" si="51"/>
        <v>0</v>
      </c>
      <c r="AP175" s="222">
        <f t="shared" si="52"/>
        <v>0</v>
      </c>
      <c r="AQ175" s="222" t="str">
        <f t="shared" si="47"/>
        <v>无</v>
      </c>
      <c r="AR175" s="35" t="str">
        <f t="shared" si="48"/>
        <v/>
      </c>
      <c r="AS175" s="35" t="str">
        <f t="shared" si="49"/>
        <v/>
      </c>
      <c r="AT175" s="35" t="str">
        <f t="shared" si="50"/>
        <v>无</v>
      </c>
      <c r="AW175" s="27">
        <f t="shared" si="53"/>
        <v>42948</v>
      </c>
      <c r="BH175" t="s">
        <v>610</v>
      </c>
    </row>
    <row r="176" spans="1:60" ht="15" customHeight="1">
      <c r="A176" s="31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198"/>
      <c r="M176" s="198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35" t="str">
        <f t="shared" si="36"/>
        <v/>
      </c>
      <c r="AD176" s="36">
        <f t="shared" si="37"/>
        <v>0</v>
      </c>
      <c r="AE176" s="35" t="str">
        <f t="shared" si="38"/>
        <v/>
      </c>
      <c r="AF176" s="24"/>
      <c r="AG176" s="40">
        <f t="shared" si="39"/>
        <v>0</v>
      </c>
      <c r="AH176" s="36">
        <f t="shared" si="40"/>
        <v>0</v>
      </c>
      <c r="AI176" s="36">
        <f t="shared" si="41"/>
        <v>0</v>
      </c>
      <c r="AJ176" s="35" t="str">
        <f t="shared" si="42"/>
        <v/>
      </c>
      <c r="AK176" s="35" t="str">
        <f t="shared" si="43"/>
        <v/>
      </c>
      <c r="AL176" s="35" t="str">
        <f t="shared" si="44"/>
        <v/>
      </c>
      <c r="AM176" s="35" t="str">
        <f t="shared" si="45"/>
        <v/>
      </c>
      <c r="AN176" s="35" t="str">
        <f t="shared" si="46"/>
        <v/>
      </c>
      <c r="AO176" s="222">
        <f t="shared" si="51"/>
        <v>0</v>
      </c>
      <c r="AP176" s="222">
        <f t="shared" si="52"/>
        <v>0</v>
      </c>
      <c r="AQ176" s="222" t="str">
        <f t="shared" si="47"/>
        <v>无</v>
      </c>
      <c r="AR176" s="35" t="str">
        <f t="shared" si="48"/>
        <v/>
      </c>
      <c r="AS176" s="35" t="str">
        <f t="shared" si="49"/>
        <v/>
      </c>
      <c r="AT176" s="35" t="str">
        <f t="shared" si="50"/>
        <v>无</v>
      </c>
      <c r="AW176" s="27">
        <f t="shared" si="53"/>
        <v>42948</v>
      </c>
      <c r="BH176" t="s">
        <v>512</v>
      </c>
    </row>
    <row r="177" spans="1:60" ht="15" customHeight="1">
      <c r="A177" s="31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198"/>
      <c r="M177" s="198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35" t="str">
        <f t="shared" si="36"/>
        <v/>
      </c>
      <c r="AD177" s="36">
        <f t="shared" si="37"/>
        <v>0</v>
      </c>
      <c r="AE177" s="35" t="str">
        <f t="shared" si="38"/>
        <v/>
      </c>
      <c r="AF177" s="24"/>
      <c r="AG177" s="40">
        <f t="shared" si="39"/>
        <v>0</v>
      </c>
      <c r="AH177" s="36">
        <f t="shared" si="40"/>
        <v>0</v>
      </c>
      <c r="AI177" s="36">
        <f t="shared" si="41"/>
        <v>0</v>
      </c>
      <c r="AJ177" s="35" t="str">
        <f t="shared" si="42"/>
        <v/>
      </c>
      <c r="AK177" s="35" t="str">
        <f t="shared" si="43"/>
        <v/>
      </c>
      <c r="AL177" s="35" t="str">
        <f t="shared" si="44"/>
        <v/>
      </c>
      <c r="AM177" s="35" t="str">
        <f t="shared" si="45"/>
        <v/>
      </c>
      <c r="AN177" s="35" t="str">
        <f t="shared" si="46"/>
        <v/>
      </c>
      <c r="AO177" s="222">
        <f t="shared" si="51"/>
        <v>0</v>
      </c>
      <c r="AP177" s="222">
        <f t="shared" si="52"/>
        <v>0</v>
      </c>
      <c r="AQ177" s="222" t="str">
        <f t="shared" si="47"/>
        <v>无</v>
      </c>
      <c r="AR177" s="35" t="str">
        <f t="shared" si="48"/>
        <v/>
      </c>
      <c r="AS177" s="35" t="str">
        <f t="shared" si="49"/>
        <v/>
      </c>
      <c r="AT177" s="35" t="str">
        <f t="shared" si="50"/>
        <v>无</v>
      </c>
      <c r="AW177" s="27">
        <f t="shared" si="53"/>
        <v>42948</v>
      </c>
      <c r="BH177" t="s">
        <v>611</v>
      </c>
    </row>
    <row r="178" spans="1:60" ht="15" customHeight="1">
      <c r="A178" s="31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198"/>
      <c r="M178" s="198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35" t="str">
        <f t="shared" si="36"/>
        <v/>
      </c>
      <c r="AD178" s="36">
        <f t="shared" si="37"/>
        <v>0</v>
      </c>
      <c r="AE178" s="35" t="str">
        <f t="shared" si="38"/>
        <v/>
      </c>
      <c r="AF178" s="24"/>
      <c r="AG178" s="40">
        <f t="shared" si="39"/>
        <v>0</v>
      </c>
      <c r="AH178" s="36">
        <f t="shared" si="40"/>
        <v>0</v>
      </c>
      <c r="AI178" s="36">
        <f t="shared" si="41"/>
        <v>0</v>
      </c>
      <c r="AJ178" s="35" t="str">
        <f t="shared" si="42"/>
        <v/>
      </c>
      <c r="AK178" s="35" t="str">
        <f t="shared" si="43"/>
        <v/>
      </c>
      <c r="AL178" s="35" t="str">
        <f t="shared" si="44"/>
        <v/>
      </c>
      <c r="AM178" s="35" t="str">
        <f t="shared" si="45"/>
        <v/>
      </c>
      <c r="AN178" s="35" t="str">
        <f t="shared" si="46"/>
        <v/>
      </c>
      <c r="AO178" s="222">
        <f t="shared" si="51"/>
        <v>0</v>
      </c>
      <c r="AP178" s="222">
        <f t="shared" si="52"/>
        <v>0</v>
      </c>
      <c r="AQ178" s="222" t="str">
        <f t="shared" si="47"/>
        <v>无</v>
      </c>
      <c r="AR178" s="35" t="str">
        <f t="shared" si="48"/>
        <v/>
      </c>
      <c r="AS178" s="35" t="str">
        <f t="shared" si="49"/>
        <v/>
      </c>
      <c r="AT178" s="35" t="str">
        <f t="shared" si="50"/>
        <v>无</v>
      </c>
      <c r="AW178" s="27">
        <f t="shared" si="53"/>
        <v>42948</v>
      </c>
      <c r="BH178" t="s">
        <v>11</v>
      </c>
    </row>
    <row r="179" spans="1:60" ht="15" customHeight="1">
      <c r="A179" s="31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198"/>
      <c r="M179" s="198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35" t="str">
        <f t="shared" si="36"/>
        <v/>
      </c>
      <c r="AD179" s="36">
        <f t="shared" si="37"/>
        <v>0</v>
      </c>
      <c r="AE179" s="35" t="str">
        <f t="shared" si="38"/>
        <v/>
      </c>
      <c r="AF179" s="24"/>
      <c r="AG179" s="40">
        <f t="shared" si="39"/>
        <v>0</v>
      </c>
      <c r="AH179" s="36">
        <f t="shared" si="40"/>
        <v>0</v>
      </c>
      <c r="AI179" s="36">
        <f t="shared" si="41"/>
        <v>0</v>
      </c>
      <c r="AJ179" s="35" t="str">
        <f t="shared" si="42"/>
        <v/>
      </c>
      <c r="AK179" s="35" t="str">
        <f t="shared" si="43"/>
        <v/>
      </c>
      <c r="AL179" s="35" t="str">
        <f t="shared" si="44"/>
        <v/>
      </c>
      <c r="AM179" s="35" t="str">
        <f t="shared" si="45"/>
        <v/>
      </c>
      <c r="AN179" s="35" t="str">
        <f t="shared" si="46"/>
        <v/>
      </c>
      <c r="AO179" s="222">
        <f t="shared" si="51"/>
        <v>0</v>
      </c>
      <c r="AP179" s="222">
        <f t="shared" si="52"/>
        <v>0</v>
      </c>
      <c r="AQ179" s="222" t="str">
        <f t="shared" si="47"/>
        <v>无</v>
      </c>
      <c r="AR179" s="35" t="str">
        <f t="shared" si="48"/>
        <v/>
      </c>
      <c r="AS179" s="35" t="str">
        <f t="shared" si="49"/>
        <v/>
      </c>
      <c r="AT179" s="35" t="str">
        <f t="shared" si="50"/>
        <v>无</v>
      </c>
      <c r="AW179" s="27">
        <f t="shared" si="53"/>
        <v>42948</v>
      </c>
      <c r="BH179" t="s">
        <v>462</v>
      </c>
    </row>
    <row r="180" spans="1:60" ht="15" customHeight="1">
      <c r="A180" s="31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198"/>
      <c r="M180" s="198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35" t="str">
        <f t="shared" si="36"/>
        <v/>
      </c>
      <c r="AD180" s="36">
        <f t="shared" si="37"/>
        <v>0</v>
      </c>
      <c r="AE180" s="35" t="str">
        <f t="shared" si="38"/>
        <v/>
      </c>
      <c r="AF180" s="24"/>
      <c r="AG180" s="40">
        <f t="shared" si="39"/>
        <v>0</v>
      </c>
      <c r="AH180" s="36">
        <f t="shared" si="40"/>
        <v>0</v>
      </c>
      <c r="AI180" s="36">
        <f t="shared" si="41"/>
        <v>0</v>
      </c>
      <c r="AJ180" s="35" t="str">
        <f t="shared" si="42"/>
        <v/>
      </c>
      <c r="AK180" s="35" t="str">
        <f t="shared" si="43"/>
        <v/>
      </c>
      <c r="AL180" s="35" t="str">
        <f t="shared" si="44"/>
        <v/>
      </c>
      <c r="AM180" s="35" t="str">
        <f t="shared" si="45"/>
        <v/>
      </c>
      <c r="AN180" s="35" t="str">
        <f t="shared" si="46"/>
        <v/>
      </c>
      <c r="AO180" s="222">
        <f t="shared" si="51"/>
        <v>0</v>
      </c>
      <c r="AP180" s="222">
        <f t="shared" si="52"/>
        <v>0</v>
      </c>
      <c r="AQ180" s="222" t="str">
        <f t="shared" si="47"/>
        <v>无</v>
      </c>
      <c r="AR180" s="35" t="str">
        <f t="shared" si="48"/>
        <v/>
      </c>
      <c r="AS180" s="35" t="str">
        <f t="shared" si="49"/>
        <v/>
      </c>
      <c r="AT180" s="35" t="str">
        <f t="shared" si="50"/>
        <v>无</v>
      </c>
      <c r="AW180" s="27">
        <f t="shared" si="53"/>
        <v>42948</v>
      </c>
      <c r="BH180" t="s">
        <v>612</v>
      </c>
    </row>
    <row r="181" spans="1:60" ht="15" customHeight="1">
      <c r="A181" s="31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198"/>
      <c r="M181" s="198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35" t="str">
        <f t="shared" si="36"/>
        <v/>
      </c>
      <c r="AD181" s="36">
        <f t="shared" si="37"/>
        <v>0</v>
      </c>
      <c r="AE181" s="35" t="str">
        <f t="shared" si="38"/>
        <v/>
      </c>
      <c r="AF181" s="24"/>
      <c r="AG181" s="40">
        <f t="shared" si="39"/>
        <v>0</v>
      </c>
      <c r="AH181" s="36">
        <f t="shared" si="40"/>
        <v>0</v>
      </c>
      <c r="AI181" s="36">
        <f t="shared" si="41"/>
        <v>0</v>
      </c>
      <c r="AJ181" s="35" t="str">
        <f t="shared" si="42"/>
        <v/>
      </c>
      <c r="AK181" s="35" t="str">
        <f t="shared" si="43"/>
        <v/>
      </c>
      <c r="AL181" s="35" t="str">
        <f t="shared" si="44"/>
        <v/>
      </c>
      <c r="AM181" s="35" t="str">
        <f t="shared" si="45"/>
        <v/>
      </c>
      <c r="AN181" s="35" t="str">
        <f t="shared" si="46"/>
        <v/>
      </c>
      <c r="AO181" s="222">
        <f t="shared" si="51"/>
        <v>0</v>
      </c>
      <c r="AP181" s="222">
        <f t="shared" si="52"/>
        <v>0</v>
      </c>
      <c r="AQ181" s="222" t="str">
        <f t="shared" si="47"/>
        <v>无</v>
      </c>
      <c r="AR181" s="35" t="str">
        <f t="shared" si="48"/>
        <v/>
      </c>
      <c r="AS181" s="35" t="str">
        <f t="shared" si="49"/>
        <v/>
      </c>
      <c r="AT181" s="35" t="str">
        <f t="shared" si="50"/>
        <v>无</v>
      </c>
      <c r="AW181" s="27">
        <f t="shared" si="53"/>
        <v>42948</v>
      </c>
      <c r="BH181" t="s">
        <v>613</v>
      </c>
    </row>
    <row r="182" spans="1:60" ht="15" customHeight="1">
      <c r="A182" s="31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198"/>
      <c r="M182" s="198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35" t="str">
        <f t="shared" si="36"/>
        <v/>
      </c>
      <c r="AD182" s="36">
        <f t="shared" si="37"/>
        <v>0</v>
      </c>
      <c r="AE182" s="35" t="str">
        <f t="shared" si="38"/>
        <v/>
      </c>
      <c r="AF182" s="24"/>
      <c r="AG182" s="40">
        <f t="shared" si="39"/>
        <v>0</v>
      </c>
      <c r="AH182" s="36">
        <f t="shared" si="40"/>
        <v>0</v>
      </c>
      <c r="AI182" s="36">
        <f t="shared" si="41"/>
        <v>0</v>
      </c>
      <c r="AJ182" s="35" t="str">
        <f t="shared" si="42"/>
        <v/>
      </c>
      <c r="AK182" s="35" t="str">
        <f t="shared" si="43"/>
        <v/>
      </c>
      <c r="AL182" s="35" t="str">
        <f t="shared" si="44"/>
        <v/>
      </c>
      <c r="AM182" s="35" t="str">
        <f t="shared" si="45"/>
        <v/>
      </c>
      <c r="AN182" s="35" t="str">
        <f t="shared" si="46"/>
        <v/>
      </c>
      <c r="AO182" s="222">
        <f t="shared" si="51"/>
        <v>0</v>
      </c>
      <c r="AP182" s="222">
        <f t="shared" si="52"/>
        <v>0</v>
      </c>
      <c r="AQ182" s="222" t="str">
        <f t="shared" si="47"/>
        <v>无</v>
      </c>
      <c r="AR182" s="35" t="str">
        <f t="shared" si="48"/>
        <v/>
      </c>
      <c r="AS182" s="35" t="str">
        <f t="shared" si="49"/>
        <v/>
      </c>
      <c r="AT182" s="35" t="str">
        <f t="shared" si="50"/>
        <v>无</v>
      </c>
      <c r="AW182" s="27">
        <f t="shared" si="53"/>
        <v>42948</v>
      </c>
      <c r="BH182" t="s">
        <v>573</v>
      </c>
    </row>
    <row r="183" spans="1:60" ht="15" customHeight="1">
      <c r="A183" s="31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198"/>
      <c r="M183" s="198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35" t="str">
        <f t="shared" si="36"/>
        <v/>
      </c>
      <c r="AD183" s="36">
        <f t="shared" si="37"/>
        <v>0</v>
      </c>
      <c r="AE183" s="35" t="str">
        <f t="shared" si="38"/>
        <v/>
      </c>
      <c r="AF183" s="24"/>
      <c r="AG183" s="40">
        <f t="shared" si="39"/>
        <v>0</v>
      </c>
      <c r="AH183" s="36">
        <f t="shared" si="40"/>
        <v>0</v>
      </c>
      <c r="AI183" s="36">
        <f t="shared" si="41"/>
        <v>0</v>
      </c>
      <c r="AJ183" s="35" t="str">
        <f t="shared" si="42"/>
        <v/>
      </c>
      <c r="AK183" s="35" t="str">
        <f t="shared" si="43"/>
        <v/>
      </c>
      <c r="AL183" s="35" t="str">
        <f t="shared" si="44"/>
        <v/>
      </c>
      <c r="AM183" s="35" t="str">
        <f t="shared" si="45"/>
        <v/>
      </c>
      <c r="AN183" s="35" t="str">
        <f t="shared" si="46"/>
        <v/>
      </c>
      <c r="AO183" s="222">
        <f t="shared" si="51"/>
        <v>0</v>
      </c>
      <c r="AP183" s="222">
        <f t="shared" si="52"/>
        <v>0</v>
      </c>
      <c r="AQ183" s="222" t="str">
        <f t="shared" si="47"/>
        <v>无</v>
      </c>
      <c r="AR183" s="35" t="str">
        <f t="shared" si="48"/>
        <v/>
      </c>
      <c r="AS183" s="35" t="str">
        <f t="shared" si="49"/>
        <v/>
      </c>
      <c r="AT183" s="35" t="str">
        <f t="shared" si="50"/>
        <v>无</v>
      </c>
      <c r="AW183" s="27">
        <f t="shared" si="53"/>
        <v>42948</v>
      </c>
      <c r="BH183" t="s">
        <v>614</v>
      </c>
    </row>
    <row r="184" spans="1:60" ht="15" customHeight="1">
      <c r="A184" s="31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198"/>
      <c r="M184" s="198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35" t="str">
        <f t="shared" si="36"/>
        <v/>
      </c>
      <c r="AD184" s="36">
        <f t="shared" si="37"/>
        <v>0</v>
      </c>
      <c r="AE184" s="35" t="str">
        <f t="shared" si="38"/>
        <v/>
      </c>
      <c r="AF184" s="24"/>
      <c r="AG184" s="40">
        <f t="shared" si="39"/>
        <v>0</v>
      </c>
      <c r="AH184" s="36">
        <f t="shared" si="40"/>
        <v>0</v>
      </c>
      <c r="AI184" s="36">
        <f t="shared" si="41"/>
        <v>0</v>
      </c>
      <c r="AJ184" s="35" t="str">
        <f t="shared" si="42"/>
        <v/>
      </c>
      <c r="AK184" s="35" t="str">
        <f t="shared" si="43"/>
        <v/>
      </c>
      <c r="AL184" s="35" t="str">
        <f t="shared" si="44"/>
        <v/>
      </c>
      <c r="AM184" s="35" t="str">
        <f t="shared" si="45"/>
        <v/>
      </c>
      <c r="AN184" s="35" t="str">
        <f t="shared" si="46"/>
        <v/>
      </c>
      <c r="AO184" s="222">
        <f t="shared" si="51"/>
        <v>0</v>
      </c>
      <c r="AP184" s="222">
        <f t="shared" si="52"/>
        <v>0</v>
      </c>
      <c r="AQ184" s="222" t="str">
        <f t="shared" si="47"/>
        <v>无</v>
      </c>
      <c r="AR184" s="35" t="str">
        <f t="shared" si="48"/>
        <v/>
      </c>
      <c r="AS184" s="35" t="str">
        <f t="shared" si="49"/>
        <v/>
      </c>
      <c r="AT184" s="35" t="str">
        <f t="shared" si="50"/>
        <v>无</v>
      </c>
      <c r="AW184" s="27">
        <f t="shared" si="53"/>
        <v>42948</v>
      </c>
      <c r="BH184" t="s">
        <v>615</v>
      </c>
    </row>
    <row r="185" spans="1:60" ht="15" customHeight="1">
      <c r="A185" s="31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198"/>
      <c r="M185" s="198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35" t="str">
        <f t="shared" si="36"/>
        <v/>
      </c>
      <c r="AD185" s="36">
        <f t="shared" si="37"/>
        <v>0</v>
      </c>
      <c r="AE185" s="35" t="str">
        <f t="shared" si="38"/>
        <v/>
      </c>
      <c r="AF185" s="24"/>
      <c r="AG185" s="40">
        <f t="shared" si="39"/>
        <v>0</v>
      </c>
      <c r="AH185" s="36">
        <f t="shared" si="40"/>
        <v>0</v>
      </c>
      <c r="AI185" s="36">
        <f t="shared" si="41"/>
        <v>0</v>
      </c>
      <c r="AJ185" s="35" t="str">
        <f t="shared" si="42"/>
        <v/>
      </c>
      <c r="AK185" s="35" t="str">
        <f t="shared" si="43"/>
        <v/>
      </c>
      <c r="AL185" s="35" t="str">
        <f t="shared" si="44"/>
        <v/>
      </c>
      <c r="AM185" s="35" t="str">
        <f t="shared" si="45"/>
        <v/>
      </c>
      <c r="AN185" s="35" t="str">
        <f t="shared" si="46"/>
        <v/>
      </c>
      <c r="AO185" s="222">
        <f t="shared" si="51"/>
        <v>0</v>
      </c>
      <c r="AP185" s="222">
        <f t="shared" si="52"/>
        <v>0</v>
      </c>
      <c r="AQ185" s="222" t="str">
        <f t="shared" si="47"/>
        <v>无</v>
      </c>
      <c r="AR185" s="35" t="str">
        <f t="shared" si="48"/>
        <v/>
      </c>
      <c r="AS185" s="35" t="str">
        <f t="shared" si="49"/>
        <v/>
      </c>
      <c r="AT185" s="35" t="str">
        <f t="shared" si="50"/>
        <v>无</v>
      </c>
      <c r="AW185" s="27">
        <f t="shared" si="53"/>
        <v>42948</v>
      </c>
      <c r="BH185" t="s">
        <v>11</v>
      </c>
    </row>
    <row r="186" spans="1:60" ht="15" customHeight="1">
      <c r="A186" s="31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198"/>
      <c r="M186" s="198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35" t="str">
        <f t="shared" si="36"/>
        <v/>
      </c>
      <c r="AD186" s="36">
        <f t="shared" si="37"/>
        <v>0</v>
      </c>
      <c r="AE186" s="35" t="str">
        <f t="shared" si="38"/>
        <v/>
      </c>
      <c r="AF186" s="24"/>
      <c r="AG186" s="40">
        <f t="shared" si="39"/>
        <v>0</v>
      </c>
      <c r="AH186" s="36">
        <f t="shared" si="40"/>
        <v>0</v>
      </c>
      <c r="AI186" s="36">
        <f t="shared" si="41"/>
        <v>0</v>
      </c>
      <c r="AJ186" s="35" t="str">
        <f t="shared" si="42"/>
        <v/>
      </c>
      <c r="AK186" s="35" t="str">
        <f t="shared" si="43"/>
        <v/>
      </c>
      <c r="AL186" s="35" t="str">
        <f t="shared" si="44"/>
        <v/>
      </c>
      <c r="AM186" s="35" t="str">
        <f t="shared" si="45"/>
        <v/>
      </c>
      <c r="AN186" s="35" t="str">
        <f t="shared" si="46"/>
        <v/>
      </c>
      <c r="AO186" s="222">
        <f t="shared" si="51"/>
        <v>0</v>
      </c>
      <c r="AP186" s="222">
        <f t="shared" si="52"/>
        <v>0</v>
      </c>
      <c r="AQ186" s="222" t="str">
        <f t="shared" si="47"/>
        <v>无</v>
      </c>
      <c r="AR186" s="35" t="str">
        <f t="shared" si="48"/>
        <v/>
      </c>
      <c r="AS186" s="35" t="str">
        <f t="shared" si="49"/>
        <v/>
      </c>
      <c r="AT186" s="35" t="str">
        <f t="shared" si="50"/>
        <v>无</v>
      </c>
      <c r="AW186" s="27">
        <f t="shared" si="53"/>
        <v>42948</v>
      </c>
      <c r="BH186" t="s">
        <v>616</v>
      </c>
    </row>
    <row r="187" spans="1:60" ht="15" customHeight="1">
      <c r="A187" s="31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198"/>
      <c r="M187" s="198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35" t="str">
        <f t="shared" si="36"/>
        <v/>
      </c>
      <c r="AD187" s="36">
        <f t="shared" si="37"/>
        <v>0</v>
      </c>
      <c r="AE187" s="35" t="str">
        <f t="shared" si="38"/>
        <v/>
      </c>
      <c r="AF187" s="24"/>
      <c r="AG187" s="40">
        <f t="shared" si="39"/>
        <v>0</v>
      </c>
      <c r="AH187" s="36">
        <f t="shared" si="40"/>
        <v>0</v>
      </c>
      <c r="AI187" s="36">
        <f t="shared" si="41"/>
        <v>0</v>
      </c>
      <c r="AJ187" s="35" t="str">
        <f t="shared" si="42"/>
        <v/>
      </c>
      <c r="AK187" s="35" t="str">
        <f t="shared" si="43"/>
        <v/>
      </c>
      <c r="AL187" s="35" t="str">
        <f t="shared" si="44"/>
        <v/>
      </c>
      <c r="AM187" s="35" t="str">
        <f t="shared" si="45"/>
        <v/>
      </c>
      <c r="AN187" s="35" t="str">
        <f t="shared" si="46"/>
        <v/>
      </c>
      <c r="AO187" s="222">
        <f t="shared" si="51"/>
        <v>0</v>
      </c>
      <c r="AP187" s="222">
        <f t="shared" si="52"/>
        <v>0</v>
      </c>
      <c r="AQ187" s="222" t="str">
        <f t="shared" si="47"/>
        <v>无</v>
      </c>
      <c r="AR187" s="35" t="str">
        <f t="shared" si="48"/>
        <v/>
      </c>
      <c r="AS187" s="35" t="str">
        <f t="shared" si="49"/>
        <v/>
      </c>
      <c r="AT187" s="35" t="str">
        <f t="shared" si="50"/>
        <v>无</v>
      </c>
      <c r="AW187" s="27">
        <f t="shared" si="53"/>
        <v>42948</v>
      </c>
      <c r="BH187" t="s">
        <v>617</v>
      </c>
    </row>
    <row r="188" spans="1:60" ht="15" customHeight="1">
      <c r="A188" s="31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198"/>
      <c r="M188" s="198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35" t="str">
        <f t="shared" si="36"/>
        <v/>
      </c>
      <c r="AD188" s="36">
        <f t="shared" si="37"/>
        <v>0</v>
      </c>
      <c r="AE188" s="35" t="str">
        <f t="shared" si="38"/>
        <v/>
      </c>
      <c r="AF188" s="24"/>
      <c r="AG188" s="40">
        <f t="shared" si="39"/>
        <v>0</v>
      </c>
      <c r="AH188" s="36">
        <f t="shared" si="40"/>
        <v>0</v>
      </c>
      <c r="AI188" s="36">
        <f t="shared" si="41"/>
        <v>0</v>
      </c>
      <c r="AJ188" s="35" t="str">
        <f t="shared" si="42"/>
        <v/>
      </c>
      <c r="AK188" s="35" t="str">
        <f t="shared" si="43"/>
        <v/>
      </c>
      <c r="AL188" s="35" t="str">
        <f t="shared" si="44"/>
        <v/>
      </c>
      <c r="AM188" s="35" t="str">
        <f t="shared" si="45"/>
        <v/>
      </c>
      <c r="AN188" s="35" t="str">
        <f t="shared" si="46"/>
        <v/>
      </c>
      <c r="AO188" s="222">
        <f t="shared" si="51"/>
        <v>0</v>
      </c>
      <c r="AP188" s="222">
        <f t="shared" si="52"/>
        <v>0</v>
      </c>
      <c r="AQ188" s="222" t="str">
        <f t="shared" si="47"/>
        <v>无</v>
      </c>
      <c r="AR188" s="35" t="str">
        <f t="shared" si="48"/>
        <v/>
      </c>
      <c r="AS188" s="35" t="str">
        <f t="shared" si="49"/>
        <v/>
      </c>
      <c r="AT188" s="35" t="str">
        <f t="shared" si="50"/>
        <v>无</v>
      </c>
      <c r="AW188" s="27">
        <f t="shared" si="53"/>
        <v>42948</v>
      </c>
      <c r="BH188" t="s">
        <v>618</v>
      </c>
    </row>
    <row r="189" spans="1:60" ht="15" customHeight="1">
      <c r="A189" s="31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198"/>
      <c r="M189" s="198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35" t="str">
        <f t="shared" si="36"/>
        <v/>
      </c>
      <c r="AD189" s="36">
        <f t="shared" si="37"/>
        <v>0</v>
      </c>
      <c r="AE189" s="35" t="str">
        <f t="shared" si="38"/>
        <v/>
      </c>
      <c r="AF189" s="24"/>
      <c r="AG189" s="40">
        <f t="shared" si="39"/>
        <v>0</v>
      </c>
      <c r="AH189" s="36">
        <f t="shared" si="40"/>
        <v>0</v>
      </c>
      <c r="AI189" s="36">
        <f t="shared" si="41"/>
        <v>0</v>
      </c>
      <c r="AJ189" s="35" t="str">
        <f t="shared" si="42"/>
        <v/>
      </c>
      <c r="AK189" s="35" t="str">
        <f t="shared" si="43"/>
        <v/>
      </c>
      <c r="AL189" s="35" t="str">
        <f t="shared" si="44"/>
        <v/>
      </c>
      <c r="AM189" s="35" t="str">
        <f t="shared" si="45"/>
        <v/>
      </c>
      <c r="AN189" s="35" t="str">
        <f t="shared" si="46"/>
        <v/>
      </c>
      <c r="AO189" s="222">
        <f t="shared" si="51"/>
        <v>0</v>
      </c>
      <c r="AP189" s="222">
        <f t="shared" si="52"/>
        <v>0</v>
      </c>
      <c r="AQ189" s="222" t="str">
        <f t="shared" si="47"/>
        <v>无</v>
      </c>
      <c r="AR189" s="35" t="str">
        <f t="shared" si="48"/>
        <v/>
      </c>
      <c r="AS189" s="35" t="str">
        <f t="shared" si="49"/>
        <v/>
      </c>
      <c r="AT189" s="35" t="str">
        <f t="shared" si="50"/>
        <v>无</v>
      </c>
      <c r="AW189" s="27">
        <f t="shared" si="53"/>
        <v>42948</v>
      </c>
      <c r="BH189" t="s">
        <v>619</v>
      </c>
    </row>
    <row r="190" spans="1:60" ht="15" customHeight="1">
      <c r="A190" s="31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198"/>
      <c r="M190" s="198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35" t="str">
        <f t="shared" si="36"/>
        <v/>
      </c>
      <c r="AD190" s="36">
        <f t="shared" si="37"/>
        <v>0</v>
      </c>
      <c r="AE190" s="35" t="str">
        <f t="shared" si="38"/>
        <v/>
      </c>
      <c r="AF190" s="24"/>
      <c r="AG190" s="40">
        <f t="shared" si="39"/>
        <v>0</v>
      </c>
      <c r="AH190" s="36">
        <f t="shared" si="40"/>
        <v>0</v>
      </c>
      <c r="AI190" s="36">
        <f t="shared" si="41"/>
        <v>0</v>
      </c>
      <c r="AJ190" s="35" t="str">
        <f t="shared" si="42"/>
        <v/>
      </c>
      <c r="AK190" s="35" t="str">
        <f t="shared" si="43"/>
        <v/>
      </c>
      <c r="AL190" s="35" t="str">
        <f t="shared" si="44"/>
        <v/>
      </c>
      <c r="AM190" s="35" t="str">
        <f t="shared" si="45"/>
        <v/>
      </c>
      <c r="AN190" s="35" t="str">
        <f t="shared" si="46"/>
        <v/>
      </c>
      <c r="AO190" s="222">
        <f t="shared" si="51"/>
        <v>0</v>
      </c>
      <c r="AP190" s="222">
        <f t="shared" si="52"/>
        <v>0</v>
      </c>
      <c r="AQ190" s="222" t="str">
        <f t="shared" si="47"/>
        <v>无</v>
      </c>
      <c r="AR190" s="35" t="str">
        <f t="shared" si="48"/>
        <v/>
      </c>
      <c r="AS190" s="35" t="str">
        <f t="shared" si="49"/>
        <v/>
      </c>
      <c r="AT190" s="35" t="str">
        <f t="shared" si="50"/>
        <v>无</v>
      </c>
      <c r="AW190" s="27">
        <f t="shared" si="53"/>
        <v>42948</v>
      </c>
      <c r="BH190" t="s">
        <v>491</v>
      </c>
    </row>
    <row r="191" spans="1:60" ht="15" customHeight="1">
      <c r="A191" s="31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198"/>
      <c r="M191" s="198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35" t="str">
        <f t="shared" si="36"/>
        <v/>
      </c>
      <c r="AD191" s="36">
        <f t="shared" si="37"/>
        <v>0</v>
      </c>
      <c r="AE191" s="35" t="str">
        <f t="shared" si="38"/>
        <v/>
      </c>
      <c r="AF191" s="24"/>
      <c r="AG191" s="40">
        <f t="shared" si="39"/>
        <v>0</v>
      </c>
      <c r="AH191" s="36">
        <f t="shared" si="40"/>
        <v>0</v>
      </c>
      <c r="AI191" s="36">
        <f t="shared" si="41"/>
        <v>0</v>
      </c>
      <c r="AJ191" s="35" t="str">
        <f t="shared" si="42"/>
        <v/>
      </c>
      <c r="AK191" s="35" t="str">
        <f t="shared" si="43"/>
        <v/>
      </c>
      <c r="AL191" s="35" t="str">
        <f t="shared" si="44"/>
        <v/>
      </c>
      <c r="AM191" s="35" t="str">
        <f t="shared" si="45"/>
        <v/>
      </c>
      <c r="AN191" s="35" t="str">
        <f t="shared" si="46"/>
        <v/>
      </c>
      <c r="AO191" s="222">
        <f t="shared" si="51"/>
        <v>0</v>
      </c>
      <c r="AP191" s="222">
        <f t="shared" si="52"/>
        <v>0</v>
      </c>
      <c r="AQ191" s="222" t="str">
        <f t="shared" si="47"/>
        <v>无</v>
      </c>
      <c r="AR191" s="35" t="str">
        <f t="shared" si="48"/>
        <v/>
      </c>
      <c r="AS191" s="35" t="str">
        <f t="shared" si="49"/>
        <v/>
      </c>
      <c r="AT191" s="35" t="str">
        <f t="shared" si="50"/>
        <v>无</v>
      </c>
      <c r="AW191" s="27">
        <f t="shared" si="53"/>
        <v>42948</v>
      </c>
      <c r="BH191" t="s">
        <v>620</v>
      </c>
    </row>
    <row r="192" spans="1:60" ht="15" customHeight="1">
      <c r="A192" s="31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198"/>
      <c r="M192" s="198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35" t="str">
        <f t="shared" si="36"/>
        <v/>
      </c>
      <c r="AD192" s="36">
        <f t="shared" si="37"/>
        <v>0</v>
      </c>
      <c r="AE192" s="35" t="str">
        <f t="shared" si="38"/>
        <v/>
      </c>
      <c r="AF192" s="24"/>
      <c r="AG192" s="40">
        <f t="shared" si="39"/>
        <v>0</v>
      </c>
      <c r="AH192" s="36">
        <f t="shared" si="40"/>
        <v>0</v>
      </c>
      <c r="AI192" s="36">
        <f t="shared" si="41"/>
        <v>0</v>
      </c>
      <c r="AJ192" s="35" t="str">
        <f t="shared" si="42"/>
        <v/>
      </c>
      <c r="AK192" s="35" t="str">
        <f t="shared" si="43"/>
        <v/>
      </c>
      <c r="AL192" s="35" t="str">
        <f t="shared" si="44"/>
        <v/>
      </c>
      <c r="AM192" s="35" t="str">
        <f t="shared" si="45"/>
        <v/>
      </c>
      <c r="AN192" s="35" t="str">
        <f t="shared" si="46"/>
        <v/>
      </c>
      <c r="AO192" s="222">
        <f t="shared" si="51"/>
        <v>0</v>
      </c>
      <c r="AP192" s="222">
        <f t="shared" si="52"/>
        <v>0</v>
      </c>
      <c r="AQ192" s="222" t="str">
        <f t="shared" si="47"/>
        <v>无</v>
      </c>
      <c r="AR192" s="35" t="str">
        <f t="shared" si="48"/>
        <v/>
      </c>
      <c r="AS192" s="35" t="str">
        <f t="shared" si="49"/>
        <v/>
      </c>
      <c r="AT192" s="35" t="str">
        <f t="shared" si="50"/>
        <v>无</v>
      </c>
      <c r="AW192" s="27">
        <f t="shared" si="53"/>
        <v>42948</v>
      </c>
      <c r="BH192" t="s">
        <v>621</v>
      </c>
    </row>
    <row r="193" spans="1:60" ht="15" customHeight="1">
      <c r="A193" s="31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198"/>
      <c r="M193" s="198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35" t="str">
        <f t="shared" si="36"/>
        <v/>
      </c>
      <c r="AD193" s="36">
        <f t="shared" si="37"/>
        <v>0</v>
      </c>
      <c r="AE193" s="35" t="str">
        <f t="shared" si="38"/>
        <v/>
      </c>
      <c r="AF193" s="24"/>
      <c r="AG193" s="40">
        <f t="shared" si="39"/>
        <v>0</v>
      </c>
      <c r="AH193" s="36">
        <f t="shared" si="40"/>
        <v>0</v>
      </c>
      <c r="AI193" s="36">
        <f t="shared" si="41"/>
        <v>0</v>
      </c>
      <c r="AJ193" s="35" t="str">
        <f t="shared" si="42"/>
        <v/>
      </c>
      <c r="AK193" s="35" t="str">
        <f t="shared" si="43"/>
        <v/>
      </c>
      <c r="AL193" s="35" t="str">
        <f t="shared" si="44"/>
        <v/>
      </c>
      <c r="AM193" s="35" t="str">
        <f t="shared" si="45"/>
        <v/>
      </c>
      <c r="AN193" s="35" t="str">
        <f t="shared" si="46"/>
        <v/>
      </c>
      <c r="AO193" s="222">
        <f t="shared" si="51"/>
        <v>0</v>
      </c>
      <c r="AP193" s="222">
        <f t="shared" si="52"/>
        <v>0</v>
      </c>
      <c r="AQ193" s="222" t="str">
        <f t="shared" si="47"/>
        <v>无</v>
      </c>
      <c r="AR193" s="35" t="str">
        <f t="shared" si="48"/>
        <v/>
      </c>
      <c r="AS193" s="35" t="str">
        <f t="shared" si="49"/>
        <v/>
      </c>
      <c r="AT193" s="35" t="str">
        <f t="shared" si="50"/>
        <v>无</v>
      </c>
      <c r="AW193" s="27">
        <f t="shared" si="53"/>
        <v>42948</v>
      </c>
      <c r="BH193" t="s">
        <v>491</v>
      </c>
    </row>
    <row r="194" spans="1:60" ht="15" customHeight="1">
      <c r="A194" s="31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198"/>
      <c r="M194" s="198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35" t="str">
        <f t="shared" ref="AC194:AC257" si="54">SUBSTITUTE(SUBSTITUTE(SUBSTITUTE(SUBSTITUTE(SUBSTITUTE(SUBSTITUTE(AA194,"(主签单人)",""),"(03-客户接待员)",""),"（金牌）",""),"（会员学员）",""),"金牌",""),"金牌学员","")</f>
        <v/>
      </c>
      <c r="AD194" s="36">
        <f t="shared" ref="AD194:AD257" si="55">IFERROR(VALUE(MID(H194,FIND("(",H194)+1,FIND(")",H194)-FIND("(",H194)-2)),0)</f>
        <v>0</v>
      </c>
      <c r="AE194" s="35" t="str">
        <f t="shared" ref="AE194:AE257" si="56">IF(AJ194="","",MID(AB194,FIND("@",SUBSTITUTE(AB194,"／","@",6))+5,FIND("@",SUBSTITUTE(AB194,"／","@",7))-FIND("@",SUBSTITUTE(AB194,"／","@",6))-5))</f>
        <v/>
      </c>
      <c r="AF194" s="24"/>
      <c r="AG194" s="40">
        <f t="shared" ref="AG194:AG257" si="57">IFERROR(VALUE(MID(AB194,FIND("@",SUBSTITUTE(AB194,"：","@",1))+1,FIND("@",SUBSTITUTE(AB194,"）","@",1))-FIND("@",SUBSTITUTE(AB194,"：","@",1))-1)),0)</f>
        <v>0</v>
      </c>
      <c r="AH194" s="36">
        <f t="shared" ref="AH194:AH257" si="58">IFERROR(IF(AND(IFERROR(FIND("预缴定金",AB194),0)=0,H194=""),M194,VALUE(MID(AB194,FIND("@",SUBSTITUTE(AB194,"：","@",2))+1,FIND("@",SUBSTITUTE(AB194,"）","@",2))-FIND("@",SUBSTITUTE(AB194,"：","@",2))-1))),0)</f>
        <v>0</v>
      </c>
      <c r="AI194" s="36">
        <f t="shared" ref="AI194:AI257" si="59">M194-AH194</f>
        <v>0</v>
      </c>
      <c r="AJ194" s="35" t="str">
        <f t="shared" ref="AJ194:AJ257" si="60">IF(OR(V194="退费",V194="结转",W194="",W194="结转学费",W194="老带新返现"),"",IF(OR(AI194&lt;=0,AND(IFERROR(FIND("预缴定金",AB194),0)=0,H194="")),"",LEFT(AB194,FIND("／",AB194)-1)))</f>
        <v/>
      </c>
      <c r="AK194" s="35" t="str">
        <f t="shared" ref="AK194:AK257" si="61">IF(AJ194="","",LEFT(AB194,2))</f>
        <v/>
      </c>
      <c r="AL194" s="35" t="str">
        <f t="shared" ref="AL194:AL257" si="62">IF(AJ194="","",MID(AB194,FIND("@",SUBSTITUTE(AB194,"／","@",5))+8,10))</f>
        <v/>
      </c>
      <c r="AM194" s="35" t="str">
        <f t="shared" ref="AM194:AM257" si="63">IF(AJ194="","",IF(AK194="新生","新生",IF((AL194-$AW$2)&gt;0,"1年追补","老生")))</f>
        <v/>
      </c>
      <c r="AN194" s="35" t="str">
        <f t="shared" ref="AN194:AN257" si="64">IF(AJ194="","",IF(OR(AM194="新生",AM194="1年追补"),"新生","老生"))</f>
        <v/>
      </c>
      <c r="AO194" s="222">
        <f t="shared" si="51"/>
        <v>0</v>
      </c>
      <c r="AP194" s="222">
        <f t="shared" si="52"/>
        <v>0</v>
      </c>
      <c r="AQ194" s="222" t="str">
        <f t="shared" ref="AQ194:AQ257" si="65">IFERROR(MID(AB194,FIND("@",SUBSTITUTE(AB194,"／","@",3))+6,FIND("@",SUBSTITUTE(AB194,"／","@",4))-FIND("@",SUBSTITUTE(AB194,"／","@",3))-6),"无")</f>
        <v>无</v>
      </c>
      <c r="AR194" s="35" t="str">
        <f t="shared" ref="AR194:AR257" si="66">IFERROR(MID(AB194,FIND("@",SUBSTITUTE(AB194,"：","@",6))+1,FIND("@",SUBSTITUTE(AB194,"-","@",8))-FIND("@",SUBSTITUTE(AB194,"：","@",6))-1),"")</f>
        <v/>
      </c>
      <c r="AS194" s="35" t="str">
        <f t="shared" ref="AS194:AS257" si="67">IFERROR(MID(AB194,FIND("@",SUBSTITUTE(AB194,"：","@",6))+1,FIND("@",SUBSTITUTE(AB194,"-","@",8))-FIND("@",SUBSTITUTE(AB194,"：","@",6))-1),"")</f>
        <v/>
      </c>
      <c r="AT194" s="35" t="str">
        <f t="shared" ref="AT194:AT257" si="68">IFERROR(MID(AB194,FIND("@",SUBSTITUTE(AB194,"：","@",4))+1,FIND("@",SUBSTITUTE(AB194,"）","@",6))-FIND("@",SUBSTITUTE(AB194,"：","@",4))-1),"无")</f>
        <v>无</v>
      </c>
      <c r="AW194" s="27">
        <f t="shared" si="53"/>
        <v>42948</v>
      </c>
      <c r="BH194" t="s">
        <v>622</v>
      </c>
    </row>
    <row r="195" spans="1:60" ht="15" customHeight="1">
      <c r="A195" s="31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198"/>
      <c r="M195" s="198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35" t="str">
        <f t="shared" si="54"/>
        <v/>
      </c>
      <c r="AD195" s="36">
        <f t="shared" si="55"/>
        <v>0</v>
      </c>
      <c r="AE195" s="35" t="str">
        <f t="shared" si="56"/>
        <v/>
      </c>
      <c r="AF195" s="24"/>
      <c r="AG195" s="40">
        <f t="shared" si="57"/>
        <v>0</v>
      </c>
      <c r="AH195" s="36">
        <f t="shared" si="58"/>
        <v>0</v>
      </c>
      <c r="AI195" s="36">
        <f t="shared" si="59"/>
        <v>0</v>
      </c>
      <c r="AJ195" s="35" t="str">
        <f t="shared" si="60"/>
        <v/>
      </c>
      <c r="AK195" s="35" t="str">
        <f t="shared" si="61"/>
        <v/>
      </c>
      <c r="AL195" s="35" t="str">
        <f t="shared" si="62"/>
        <v/>
      </c>
      <c r="AM195" s="35" t="str">
        <f t="shared" si="63"/>
        <v/>
      </c>
      <c r="AN195" s="35" t="str">
        <f t="shared" si="64"/>
        <v/>
      </c>
      <c r="AO195" s="222">
        <f t="shared" ref="AO195:AO258" si="69">IF(IFERROR(FIND("1期秒杀",AJ195,1),-1)&gt;0,"1期秒杀",IF(IFERROR(FIND("买三送二",AJ195,1),-1)&gt;0,"买三送二",IF(IFERROR(FIND("一年国际会员",AJ195,1),-1)&gt;0,"一年国际会员",IF(IFERROR(FIND("二年国际会员",AJ195,1),-1)&gt;0,"二年国际会员",IF(IFERROR(FIND("三年拼单会员",AJ195,1),-1)&gt;0,"三年拼单会员",IF(IFERROR(FIND("五年国际会员",AJ195,1),-1)&gt;0,"五年国际会员",IF(IFERROR(FIND("预订游学优惠读",AJ195,1),-1)&gt;0,"预订游学优惠读",IF(IFERROR(FIND("预订游学免费读",AJ195,1),-1)&gt;0,"预订游学免费读",IF(IFERROR(FIND("创始",AJ195,1),-1)&gt;0,"创始会员",IF(IFERROR(FIND("国内领袖课程",AJ195,1),-1)&gt;0,"国内领袖课程",IF(IFERROR(FIND("国际领袖课程",AJ195,1),-1)&gt;0,"国际领袖课程",)))))))))))</f>
        <v>0</v>
      </c>
      <c r="AP195" s="222">
        <f t="shared" ref="AP195:AP258" si="70">IF(OR(AO195="国内领袖课程",AO195="国际领袖课程"),AO195,IF(AN195="老生","老生续费",AO195))</f>
        <v>0</v>
      </c>
      <c r="AQ195" s="222" t="str">
        <f t="shared" si="65"/>
        <v>无</v>
      </c>
      <c r="AR195" s="35" t="str">
        <f t="shared" si="66"/>
        <v/>
      </c>
      <c r="AS195" s="35" t="str">
        <f t="shared" si="67"/>
        <v/>
      </c>
      <c r="AT195" s="35" t="str">
        <f t="shared" si="68"/>
        <v>无</v>
      </c>
      <c r="AW195" s="27">
        <f t="shared" si="53"/>
        <v>42948</v>
      </c>
      <c r="BH195" t="s">
        <v>623</v>
      </c>
    </row>
    <row r="196" spans="1:60" ht="15" customHeight="1">
      <c r="A196" s="31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198"/>
      <c r="M196" s="198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35" t="str">
        <f t="shared" si="54"/>
        <v/>
      </c>
      <c r="AD196" s="36">
        <f t="shared" si="55"/>
        <v>0</v>
      </c>
      <c r="AE196" s="35" t="str">
        <f t="shared" si="56"/>
        <v/>
      </c>
      <c r="AF196" s="24"/>
      <c r="AG196" s="40">
        <f t="shared" si="57"/>
        <v>0</v>
      </c>
      <c r="AH196" s="36">
        <f t="shared" si="58"/>
        <v>0</v>
      </c>
      <c r="AI196" s="36">
        <f t="shared" si="59"/>
        <v>0</v>
      </c>
      <c r="AJ196" s="35" t="str">
        <f t="shared" si="60"/>
        <v/>
      </c>
      <c r="AK196" s="35" t="str">
        <f t="shared" si="61"/>
        <v/>
      </c>
      <c r="AL196" s="35" t="str">
        <f t="shared" si="62"/>
        <v/>
      </c>
      <c r="AM196" s="35" t="str">
        <f t="shared" si="63"/>
        <v/>
      </c>
      <c r="AN196" s="35" t="str">
        <f t="shared" si="64"/>
        <v/>
      </c>
      <c r="AO196" s="222">
        <f t="shared" si="69"/>
        <v>0</v>
      </c>
      <c r="AP196" s="222">
        <f t="shared" si="70"/>
        <v>0</v>
      </c>
      <c r="AQ196" s="222" t="str">
        <f t="shared" si="65"/>
        <v>无</v>
      </c>
      <c r="AR196" s="35" t="str">
        <f t="shared" si="66"/>
        <v/>
      </c>
      <c r="AS196" s="35" t="str">
        <f t="shared" si="67"/>
        <v/>
      </c>
      <c r="AT196" s="35" t="str">
        <f t="shared" si="68"/>
        <v>无</v>
      </c>
      <c r="AW196" s="27">
        <f t="shared" ref="AW196:AW259" si="71">AW195</f>
        <v>42948</v>
      </c>
      <c r="BH196" t="s">
        <v>624</v>
      </c>
    </row>
    <row r="197" spans="1:60" ht="15" customHeight="1">
      <c r="A197" s="31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198"/>
      <c r="M197" s="198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35" t="str">
        <f t="shared" si="54"/>
        <v/>
      </c>
      <c r="AD197" s="36">
        <f t="shared" si="55"/>
        <v>0</v>
      </c>
      <c r="AE197" s="35" t="str">
        <f t="shared" si="56"/>
        <v/>
      </c>
      <c r="AF197" s="24"/>
      <c r="AG197" s="40">
        <f t="shared" si="57"/>
        <v>0</v>
      </c>
      <c r="AH197" s="36">
        <f t="shared" si="58"/>
        <v>0</v>
      </c>
      <c r="AI197" s="36">
        <f t="shared" si="59"/>
        <v>0</v>
      </c>
      <c r="AJ197" s="35" t="str">
        <f t="shared" si="60"/>
        <v/>
      </c>
      <c r="AK197" s="35" t="str">
        <f t="shared" si="61"/>
        <v/>
      </c>
      <c r="AL197" s="35" t="str">
        <f t="shared" si="62"/>
        <v/>
      </c>
      <c r="AM197" s="35" t="str">
        <f t="shared" si="63"/>
        <v/>
      </c>
      <c r="AN197" s="35" t="str">
        <f t="shared" si="64"/>
        <v/>
      </c>
      <c r="AO197" s="222">
        <f t="shared" si="69"/>
        <v>0</v>
      </c>
      <c r="AP197" s="222">
        <f t="shared" si="70"/>
        <v>0</v>
      </c>
      <c r="AQ197" s="222" t="str">
        <f t="shared" si="65"/>
        <v>无</v>
      </c>
      <c r="AR197" s="35" t="str">
        <f t="shared" si="66"/>
        <v/>
      </c>
      <c r="AS197" s="35" t="str">
        <f t="shared" si="67"/>
        <v/>
      </c>
      <c r="AT197" s="35" t="str">
        <f t="shared" si="68"/>
        <v>无</v>
      </c>
      <c r="AW197" s="27">
        <f t="shared" si="71"/>
        <v>42948</v>
      </c>
      <c r="BH197" t="s">
        <v>539</v>
      </c>
    </row>
    <row r="198" spans="1:60" ht="15" customHeight="1">
      <c r="A198" s="31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198"/>
      <c r="M198" s="198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35" t="str">
        <f t="shared" si="54"/>
        <v/>
      </c>
      <c r="AD198" s="36">
        <f t="shared" si="55"/>
        <v>0</v>
      </c>
      <c r="AE198" s="35" t="str">
        <f t="shared" si="56"/>
        <v/>
      </c>
      <c r="AF198" s="24"/>
      <c r="AG198" s="40">
        <f t="shared" si="57"/>
        <v>0</v>
      </c>
      <c r="AH198" s="36">
        <f t="shared" si="58"/>
        <v>0</v>
      </c>
      <c r="AI198" s="36">
        <f t="shared" si="59"/>
        <v>0</v>
      </c>
      <c r="AJ198" s="35" t="str">
        <f t="shared" si="60"/>
        <v/>
      </c>
      <c r="AK198" s="35" t="str">
        <f t="shared" si="61"/>
        <v/>
      </c>
      <c r="AL198" s="35" t="str">
        <f t="shared" si="62"/>
        <v/>
      </c>
      <c r="AM198" s="35" t="str">
        <f t="shared" si="63"/>
        <v/>
      </c>
      <c r="AN198" s="35" t="str">
        <f t="shared" si="64"/>
        <v/>
      </c>
      <c r="AO198" s="222">
        <f t="shared" si="69"/>
        <v>0</v>
      </c>
      <c r="AP198" s="222">
        <f t="shared" si="70"/>
        <v>0</v>
      </c>
      <c r="AQ198" s="222" t="str">
        <f t="shared" si="65"/>
        <v>无</v>
      </c>
      <c r="AR198" s="35" t="str">
        <f t="shared" si="66"/>
        <v/>
      </c>
      <c r="AS198" s="35" t="str">
        <f t="shared" si="67"/>
        <v/>
      </c>
      <c r="AT198" s="35" t="str">
        <f t="shared" si="68"/>
        <v>无</v>
      </c>
      <c r="AW198" s="27">
        <f t="shared" si="71"/>
        <v>42948</v>
      </c>
      <c r="BH198" t="s">
        <v>625</v>
      </c>
    </row>
    <row r="199" spans="1:60" ht="15" customHeight="1">
      <c r="A199" s="31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198"/>
      <c r="M199" s="198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35" t="str">
        <f t="shared" si="54"/>
        <v/>
      </c>
      <c r="AD199" s="36">
        <f t="shared" si="55"/>
        <v>0</v>
      </c>
      <c r="AE199" s="35" t="str">
        <f t="shared" si="56"/>
        <v/>
      </c>
      <c r="AF199" s="24"/>
      <c r="AG199" s="40">
        <f t="shared" si="57"/>
        <v>0</v>
      </c>
      <c r="AH199" s="36">
        <f t="shared" si="58"/>
        <v>0</v>
      </c>
      <c r="AI199" s="36">
        <f t="shared" si="59"/>
        <v>0</v>
      </c>
      <c r="AJ199" s="35" t="str">
        <f t="shared" si="60"/>
        <v/>
      </c>
      <c r="AK199" s="35" t="str">
        <f t="shared" si="61"/>
        <v/>
      </c>
      <c r="AL199" s="35" t="str">
        <f t="shared" si="62"/>
        <v/>
      </c>
      <c r="AM199" s="35" t="str">
        <f t="shared" si="63"/>
        <v/>
      </c>
      <c r="AN199" s="35" t="str">
        <f t="shared" si="64"/>
        <v/>
      </c>
      <c r="AO199" s="222">
        <f t="shared" si="69"/>
        <v>0</v>
      </c>
      <c r="AP199" s="222">
        <f t="shared" si="70"/>
        <v>0</v>
      </c>
      <c r="AQ199" s="222" t="str">
        <f t="shared" si="65"/>
        <v>无</v>
      </c>
      <c r="AR199" s="35" t="str">
        <f t="shared" si="66"/>
        <v/>
      </c>
      <c r="AS199" s="35" t="str">
        <f t="shared" si="67"/>
        <v/>
      </c>
      <c r="AT199" s="35" t="str">
        <f t="shared" si="68"/>
        <v>无</v>
      </c>
      <c r="AW199" s="27">
        <f t="shared" si="71"/>
        <v>42948</v>
      </c>
      <c r="BH199" t="s">
        <v>626</v>
      </c>
    </row>
    <row r="200" spans="1:60" ht="15" customHeight="1">
      <c r="A200" s="31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198"/>
      <c r="M200" s="198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35" t="str">
        <f t="shared" si="54"/>
        <v/>
      </c>
      <c r="AD200" s="36">
        <f t="shared" si="55"/>
        <v>0</v>
      </c>
      <c r="AE200" s="35" t="str">
        <f t="shared" si="56"/>
        <v/>
      </c>
      <c r="AF200" s="24"/>
      <c r="AG200" s="40">
        <f t="shared" si="57"/>
        <v>0</v>
      </c>
      <c r="AH200" s="36">
        <f t="shared" si="58"/>
        <v>0</v>
      </c>
      <c r="AI200" s="36">
        <f t="shared" si="59"/>
        <v>0</v>
      </c>
      <c r="AJ200" s="35" t="str">
        <f t="shared" si="60"/>
        <v/>
      </c>
      <c r="AK200" s="35" t="str">
        <f t="shared" si="61"/>
        <v/>
      </c>
      <c r="AL200" s="35" t="str">
        <f t="shared" si="62"/>
        <v/>
      </c>
      <c r="AM200" s="35" t="str">
        <f t="shared" si="63"/>
        <v/>
      </c>
      <c r="AN200" s="35" t="str">
        <f t="shared" si="64"/>
        <v/>
      </c>
      <c r="AO200" s="222">
        <f t="shared" si="69"/>
        <v>0</v>
      </c>
      <c r="AP200" s="222">
        <f t="shared" si="70"/>
        <v>0</v>
      </c>
      <c r="AQ200" s="222" t="str">
        <f t="shared" si="65"/>
        <v>无</v>
      </c>
      <c r="AR200" s="35" t="str">
        <f t="shared" si="66"/>
        <v/>
      </c>
      <c r="AS200" s="35" t="str">
        <f t="shared" si="67"/>
        <v/>
      </c>
      <c r="AT200" s="35" t="str">
        <f t="shared" si="68"/>
        <v>无</v>
      </c>
      <c r="AW200" s="27">
        <f t="shared" si="71"/>
        <v>42948</v>
      </c>
      <c r="BH200" t="s">
        <v>539</v>
      </c>
    </row>
    <row r="201" spans="1:60" ht="15" customHeight="1">
      <c r="A201" s="31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198"/>
      <c r="M201" s="198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35" t="str">
        <f t="shared" si="54"/>
        <v/>
      </c>
      <c r="AD201" s="36">
        <f t="shared" si="55"/>
        <v>0</v>
      </c>
      <c r="AE201" s="35" t="str">
        <f t="shared" si="56"/>
        <v/>
      </c>
      <c r="AF201" s="24"/>
      <c r="AG201" s="40">
        <f t="shared" si="57"/>
        <v>0</v>
      </c>
      <c r="AH201" s="36">
        <f t="shared" si="58"/>
        <v>0</v>
      </c>
      <c r="AI201" s="36">
        <f t="shared" si="59"/>
        <v>0</v>
      </c>
      <c r="AJ201" s="35" t="str">
        <f t="shared" si="60"/>
        <v/>
      </c>
      <c r="AK201" s="35" t="str">
        <f t="shared" si="61"/>
        <v/>
      </c>
      <c r="AL201" s="35" t="str">
        <f t="shared" si="62"/>
        <v/>
      </c>
      <c r="AM201" s="35" t="str">
        <f t="shared" si="63"/>
        <v/>
      </c>
      <c r="AN201" s="35" t="str">
        <f t="shared" si="64"/>
        <v/>
      </c>
      <c r="AO201" s="222">
        <f t="shared" si="69"/>
        <v>0</v>
      </c>
      <c r="AP201" s="222">
        <f t="shared" si="70"/>
        <v>0</v>
      </c>
      <c r="AQ201" s="222" t="str">
        <f t="shared" si="65"/>
        <v>无</v>
      </c>
      <c r="AR201" s="35" t="str">
        <f t="shared" si="66"/>
        <v/>
      </c>
      <c r="AS201" s="35" t="str">
        <f t="shared" si="67"/>
        <v/>
      </c>
      <c r="AT201" s="35" t="str">
        <f t="shared" si="68"/>
        <v>无</v>
      </c>
      <c r="AW201" s="27">
        <f t="shared" si="71"/>
        <v>42948</v>
      </c>
      <c r="BH201" t="s">
        <v>627</v>
      </c>
    </row>
    <row r="202" spans="1:60" ht="15" customHeight="1">
      <c r="A202" s="31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198"/>
      <c r="M202" s="198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35" t="str">
        <f t="shared" si="54"/>
        <v/>
      </c>
      <c r="AD202" s="36">
        <f t="shared" si="55"/>
        <v>0</v>
      </c>
      <c r="AE202" s="35" t="str">
        <f t="shared" si="56"/>
        <v/>
      </c>
      <c r="AF202" s="24"/>
      <c r="AG202" s="40">
        <f t="shared" si="57"/>
        <v>0</v>
      </c>
      <c r="AH202" s="36">
        <f t="shared" si="58"/>
        <v>0</v>
      </c>
      <c r="AI202" s="36">
        <f t="shared" si="59"/>
        <v>0</v>
      </c>
      <c r="AJ202" s="35" t="str">
        <f t="shared" si="60"/>
        <v/>
      </c>
      <c r="AK202" s="35" t="str">
        <f t="shared" si="61"/>
        <v/>
      </c>
      <c r="AL202" s="35" t="str">
        <f t="shared" si="62"/>
        <v/>
      </c>
      <c r="AM202" s="35" t="str">
        <f t="shared" si="63"/>
        <v/>
      </c>
      <c r="AN202" s="35" t="str">
        <f t="shared" si="64"/>
        <v/>
      </c>
      <c r="AO202" s="222">
        <f t="shared" si="69"/>
        <v>0</v>
      </c>
      <c r="AP202" s="222">
        <f t="shared" si="70"/>
        <v>0</v>
      </c>
      <c r="AQ202" s="222" t="str">
        <f t="shared" si="65"/>
        <v>无</v>
      </c>
      <c r="AR202" s="35" t="str">
        <f t="shared" si="66"/>
        <v/>
      </c>
      <c r="AS202" s="35" t="str">
        <f t="shared" si="67"/>
        <v/>
      </c>
      <c r="AT202" s="35" t="str">
        <f t="shared" si="68"/>
        <v>无</v>
      </c>
      <c r="AW202" s="27">
        <f t="shared" si="71"/>
        <v>42948</v>
      </c>
      <c r="BH202" t="s">
        <v>628</v>
      </c>
    </row>
    <row r="203" spans="1:60" ht="15" customHeight="1">
      <c r="A203" s="31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198"/>
      <c r="M203" s="198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35" t="str">
        <f t="shared" si="54"/>
        <v/>
      </c>
      <c r="AD203" s="36">
        <f t="shared" si="55"/>
        <v>0</v>
      </c>
      <c r="AE203" s="35" t="str">
        <f t="shared" si="56"/>
        <v/>
      </c>
      <c r="AF203" s="24"/>
      <c r="AG203" s="40">
        <f t="shared" si="57"/>
        <v>0</v>
      </c>
      <c r="AH203" s="36">
        <f t="shared" si="58"/>
        <v>0</v>
      </c>
      <c r="AI203" s="36">
        <f t="shared" si="59"/>
        <v>0</v>
      </c>
      <c r="AJ203" s="35" t="str">
        <f t="shared" si="60"/>
        <v/>
      </c>
      <c r="AK203" s="35" t="str">
        <f t="shared" si="61"/>
        <v/>
      </c>
      <c r="AL203" s="35" t="str">
        <f t="shared" si="62"/>
        <v/>
      </c>
      <c r="AM203" s="35" t="str">
        <f t="shared" si="63"/>
        <v/>
      </c>
      <c r="AN203" s="35" t="str">
        <f t="shared" si="64"/>
        <v/>
      </c>
      <c r="AO203" s="222">
        <f t="shared" si="69"/>
        <v>0</v>
      </c>
      <c r="AP203" s="222">
        <f t="shared" si="70"/>
        <v>0</v>
      </c>
      <c r="AQ203" s="222" t="str">
        <f t="shared" si="65"/>
        <v>无</v>
      </c>
      <c r="AR203" s="35" t="str">
        <f t="shared" si="66"/>
        <v/>
      </c>
      <c r="AS203" s="35" t="str">
        <f t="shared" si="67"/>
        <v/>
      </c>
      <c r="AT203" s="35" t="str">
        <f t="shared" si="68"/>
        <v>无</v>
      </c>
      <c r="AW203" s="27">
        <f t="shared" si="71"/>
        <v>42948</v>
      </c>
      <c r="BH203" t="s">
        <v>629</v>
      </c>
    </row>
    <row r="204" spans="1:60" ht="15" customHeight="1">
      <c r="A204" s="31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198"/>
      <c r="M204" s="198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35" t="str">
        <f t="shared" si="54"/>
        <v/>
      </c>
      <c r="AD204" s="36">
        <f t="shared" si="55"/>
        <v>0</v>
      </c>
      <c r="AE204" s="35" t="str">
        <f t="shared" si="56"/>
        <v/>
      </c>
      <c r="AF204" s="24"/>
      <c r="AG204" s="40">
        <f t="shared" si="57"/>
        <v>0</v>
      </c>
      <c r="AH204" s="36">
        <f t="shared" si="58"/>
        <v>0</v>
      </c>
      <c r="AI204" s="36">
        <f t="shared" si="59"/>
        <v>0</v>
      </c>
      <c r="AJ204" s="35" t="str">
        <f t="shared" si="60"/>
        <v/>
      </c>
      <c r="AK204" s="35" t="str">
        <f t="shared" si="61"/>
        <v/>
      </c>
      <c r="AL204" s="35" t="str">
        <f t="shared" si="62"/>
        <v/>
      </c>
      <c r="AM204" s="35" t="str">
        <f t="shared" si="63"/>
        <v/>
      </c>
      <c r="AN204" s="35" t="str">
        <f t="shared" si="64"/>
        <v/>
      </c>
      <c r="AO204" s="222">
        <f t="shared" si="69"/>
        <v>0</v>
      </c>
      <c r="AP204" s="222">
        <f t="shared" si="70"/>
        <v>0</v>
      </c>
      <c r="AQ204" s="222" t="str">
        <f t="shared" si="65"/>
        <v>无</v>
      </c>
      <c r="AR204" s="35" t="str">
        <f t="shared" si="66"/>
        <v/>
      </c>
      <c r="AS204" s="35" t="str">
        <f t="shared" si="67"/>
        <v/>
      </c>
      <c r="AT204" s="35" t="str">
        <f t="shared" si="68"/>
        <v>无</v>
      </c>
      <c r="AW204" s="27">
        <f t="shared" si="71"/>
        <v>42948</v>
      </c>
      <c r="BH204" t="s">
        <v>630</v>
      </c>
    </row>
    <row r="205" spans="1:60" ht="15" customHeight="1">
      <c r="A205" s="31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198"/>
      <c r="M205" s="198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35" t="str">
        <f t="shared" si="54"/>
        <v/>
      </c>
      <c r="AD205" s="36">
        <f t="shared" si="55"/>
        <v>0</v>
      </c>
      <c r="AE205" s="35" t="str">
        <f t="shared" si="56"/>
        <v/>
      </c>
      <c r="AF205" s="24"/>
      <c r="AG205" s="40">
        <f t="shared" si="57"/>
        <v>0</v>
      </c>
      <c r="AH205" s="36">
        <f t="shared" si="58"/>
        <v>0</v>
      </c>
      <c r="AI205" s="36">
        <f t="shared" si="59"/>
        <v>0</v>
      </c>
      <c r="AJ205" s="35" t="str">
        <f t="shared" si="60"/>
        <v/>
      </c>
      <c r="AK205" s="35" t="str">
        <f t="shared" si="61"/>
        <v/>
      </c>
      <c r="AL205" s="35" t="str">
        <f t="shared" si="62"/>
        <v/>
      </c>
      <c r="AM205" s="35" t="str">
        <f t="shared" si="63"/>
        <v/>
      </c>
      <c r="AN205" s="35" t="str">
        <f t="shared" si="64"/>
        <v/>
      </c>
      <c r="AO205" s="222">
        <f t="shared" si="69"/>
        <v>0</v>
      </c>
      <c r="AP205" s="222">
        <f t="shared" si="70"/>
        <v>0</v>
      </c>
      <c r="AQ205" s="222" t="str">
        <f t="shared" si="65"/>
        <v>无</v>
      </c>
      <c r="AR205" s="35" t="str">
        <f t="shared" si="66"/>
        <v/>
      </c>
      <c r="AS205" s="35" t="str">
        <f t="shared" si="67"/>
        <v/>
      </c>
      <c r="AT205" s="35" t="str">
        <f t="shared" si="68"/>
        <v>无</v>
      </c>
      <c r="AW205" s="27">
        <f t="shared" si="71"/>
        <v>42948</v>
      </c>
      <c r="BH205" t="s">
        <v>631</v>
      </c>
    </row>
    <row r="206" spans="1:60" ht="15" customHeight="1">
      <c r="A206" s="31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198"/>
      <c r="M206" s="198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35" t="str">
        <f t="shared" si="54"/>
        <v/>
      </c>
      <c r="AD206" s="36">
        <f t="shared" si="55"/>
        <v>0</v>
      </c>
      <c r="AE206" s="35" t="str">
        <f t="shared" si="56"/>
        <v/>
      </c>
      <c r="AF206" s="24"/>
      <c r="AG206" s="40">
        <f t="shared" si="57"/>
        <v>0</v>
      </c>
      <c r="AH206" s="36">
        <f t="shared" si="58"/>
        <v>0</v>
      </c>
      <c r="AI206" s="36">
        <f t="shared" si="59"/>
        <v>0</v>
      </c>
      <c r="AJ206" s="35" t="str">
        <f t="shared" si="60"/>
        <v/>
      </c>
      <c r="AK206" s="35" t="str">
        <f t="shared" si="61"/>
        <v/>
      </c>
      <c r="AL206" s="35" t="str">
        <f t="shared" si="62"/>
        <v/>
      </c>
      <c r="AM206" s="35" t="str">
        <f t="shared" si="63"/>
        <v/>
      </c>
      <c r="AN206" s="35" t="str">
        <f t="shared" si="64"/>
        <v/>
      </c>
      <c r="AO206" s="222">
        <f t="shared" si="69"/>
        <v>0</v>
      </c>
      <c r="AP206" s="222">
        <f t="shared" si="70"/>
        <v>0</v>
      </c>
      <c r="AQ206" s="222" t="str">
        <f t="shared" si="65"/>
        <v>无</v>
      </c>
      <c r="AR206" s="35" t="str">
        <f t="shared" si="66"/>
        <v/>
      </c>
      <c r="AS206" s="35" t="str">
        <f t="shared" si="67"/>
        <v/>
      </c>
      <c r="AT206" s="35" t="str">
        <f t="shared" si="68"/>
        <v>无</v>
      </c>
      <c r="AW206" s="27">
        <f t="shared" si="71"/>
        <v>42948</v>
      </c>
      <c r="BH206" t="s">
        <v>632</v>
      </c>
    </row>
    <row r="207" spans="1:60" ht="15" customHeight="1">
      <c r="A207" s="31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198"/>
      <c r="M207" s="198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35" t="str">
        <f t="shared" si="54"/>
        <v/>
      </c>
      <c r="AD207" s="36">
        <f t="shared" si="55"/>
        <v>0</v>
      </c>
      <c r="AE207" s="35" t="str">
        <f t="shared" si="56"/>
        <v/>
      </c>
      <c r="AF207" s="24"/>
      <c r="AG207" s="40">
        <f t="shared" si="57"/>
        <v>0</v>
      </c>
      <c r="AH207" s="36">
        <f t="shared" si="58"/>
        <v>0</v>
      </c>
      <c r="AI207" s="36">
        <f t="shared" si="59"/>
        <v>0</v>
      </c>
      <c r="AJ207" s="35" t="str">
        <f t="shared" si="60"/>
        <v/>
      </c>
      <c r="AK207" s="35" t="str">
        <f t="shared" si="61"/>
        <v/>
      </c>
      <c r="AL207" s="35" t="str">
        <f t="shared" si="62"/>
        <v/>
      </c>
      <c r="AM207" s="35" t="str">
        <f t="shared" si="63"/>
        <v/>
      </c>
      <c r="AN207" s="35" t="str">
        <f t="shared" si="64"/>
        <v/>
      </c>
      <c r="AO207" s="222">
        <f t="shared" si="69"/>
        <v>0</v>
      </c>
      <c r="AP207" s="222">
        <f t="shared" si="70"/>
        <v>0</v>
      </c>
      <c r="AQ207" s="222" t="str">
        <f t="shared" si="65"/>
        <v>无</v>
      </c>
      <c r="AR207" s="35" t="str">
        <f t="shared" si="66"/>
        <v/>
      </c>
      <c r="AS207" s="35" t="str">
        <f t="shared" si="67"/>
        <v/>
      </c>
      <c r="AT207" s="35" t="str">
        <f t="shared" si="68"/>
        <v>无</v>
      </c>
      <c r="AW207" s="27">
        <f t="shared" si="71"/>
        <v>42948</v>
      </c>
      <c r="BH207" t="s">
        <v>633</v>
      </c>
    </row>
    <row r="208" spans="1:60" ht="15" customHeight="1">
      <c r="A208" s="31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198"/>
      <c r="M208" s="198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35" t="str">
        <f t="shared" si="54"/>
        <v/>
      </c>
      <c r="AD208" s="36">
        <f t="shared" si="55"/>
        <v>0</v>
      </c>
      <c r="AE208" s="35" t="str">
        <f t="shared" si="56"/>
        <v/>
      </c>
      <c r="AF208" s="24"/>
      <c r="AG208" s="40">
        <f t="shared" si="57"/>
        <v>0</v>
      </c>
      <c r="AH208" s="36">
        <f t="shared" si="58"/>
        <v>0</v>
      </c>
      <c r="AI208" s="36">
        <f t="shared" si="59"/>
        <v>0</v>
      </c>
      <c r="AJ208" s="35" t="str">
        <f t="shared" si="60"/>
        <v/>
      </c>
      <c r="AK208" s="35" t="str">
        <f t="shared" si="61"/>
        <v/>
      </c>
      <c r="AL208" s="35" t="str">
        <f t="shared" si="62"/>
        <v/>
      </c>
      <c r="AM208" s="35" t="str">
        <f t="shared" si="63"/>
        <v/>
      </c>
      <c r="AN208" s="35" t="str">
        <f t="shared" si="64"/>
        <v/>
      </c>
      <c r="AO208" s="222">
        <f t="shared" si="69"/>
        <v>0</v>
      </c>
      <c r="AP208" s="222">
        <f t="shared" si="70"/>
        <v>0</v>
      </c>
      <c r="AQ208" s="222" t="str">
        <f t="shared" si="65"/>
        <v>无</v>
      </c>
      <c r="AR208" s="35" t="str">
        <f t="shared" si="66"/>
        <v/>
      </c>
      <c r="AS208" s="35" t="str">
        <f t="shared" si="67"/>
        <v/>
      </c>
      <c r="AT208" s="35" t="str">
        <f t="shared" si="68"/>
        <v>无</v>
      </c>
      <c r="AW208" s="27">
        <f t="shared" si="71"/>
        <v>42948</v>
      </c>
      <c r="BH208" t="s">
        <v>634</v>
      </c>
    </row>
    <row r="209" spans="1:60" ht="15" customHeight="1">
      <c r="A209" s="31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198"/>
      <c r="M209" s="198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35" t="str">
        <f t="shared" si="54"/>
        <v/>
      </c>
      <c r="AD209" s="36">
        <f t="shared" si="55"/>
        <v>0</v>
      </c>
      <c r="AE209" s="35" t="str">
        <f t="shared" si="56"/>
        <v/>
      </c>
      <c r="AF209" s="24"/>
      <c r="AG209" s="40">
        <f t="shared" si="57"/>
        <v>0</v>
      </c>
      <c r="AH209" s="36">
        <f t="shared" si="58"/>
        <v>0</v>
      </c>
      <c r="AI209" s="36">
        <f t="shared" si="59"/>
        <v>0</v>
      </c>
      <c r="AJ209" s="35" t="str">
        <f t="shared" si="60"/>
        <v/>
      </c>
      <c r="AK209" s="35" t="str">
        <f t="shared" si="61"/>
        <v/>
      </c>
      <c r="AL209" s="35" t="str">
        <f t="shared" si="62"/>
        <v/>
      </c>
      <c r="AM209" s="35" t="str">
        <f t="shared" si="63"/>
        <v/>
      </c>
      <c r="AN209" s="35" t="str">
        <f t="shared" si="64"/>
        <v/>
      </c>
      <c r="AO209" s="222">
        <f t="shared" si="69"/>
        <v>0</v>
      </c>
      <c r="AP209" s="222">
        <f t="shared" si="70"/>
        <v>0</v>
      </c>
      <c r="AQ209" s="222" t="str">
        <f t="shared" si="65"/>
        <v>无</v>
      </c>
      <c r="AR209" s="35" t="str">
        <f t="shared" si="66"/>
        <v/>
      </c>
      <c r="AS209" s="35" t="str">
        <f t="shared" si="67"/>
        <v/>
      </c>
      <c r="AT209" s="35" t="str">
        <f t="shared" si="68"/>
        <v>无</v>
      </c>
      <c r="AW209" s="27">
        <f t="shared" si="71"/>
        <v>42948</v>
      </c>
      <c r="BH209" t="s">
        <v>635</v>
      </c>
    </row>
    <row r="210" spans="1:60" ht="15" customHeight="1">
      <c r="A210" s="31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198"/>
      <c r="M210" s="198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35" t="str">
        <f t="shared" si="54"/>
        <v/>
      </c>
      <c r="AD210" s="36">
        <f t="shared" si="55"/>
        <v>0</v>
      </c>
      <c r="AE210" s="35" t="str">
        <f t="shared" si="56"/>
        <v/>
      </c>
      <c r="AF210" s="24"/>
      <c r="AG210" s="40">
        <f t="shared" si="57"/>
        <v>0</v>
      </c>
      <c r="AH210" s="36">
        <f t="shared" si="58"/>
        <v>0</v>
      </c>
      <c r="AI210" s="36">
        <f t="shared" si="59"/>
        <v>0</v>
      </c>
      <c r="AJ210" s="35" t="str">
        <f t="shared" si="60"/>
        <v/>
      </c>
      <c r="AK210" s="35" t="str">
        <f t="shared" si="61"/>
        <v/>
      </c>
      <c r="AL210" s="35" t="str">
        <f t="shared" si="62"/>
        <v/>
      </c>
      <c r="AM210" s="35" t="str">
        <f t="shared" si="63"/>
        <v/>
      </c>
      <c r="AN210" s="35" t="str">
        <f t="shared" si="64"/>
        <v/>
      </c>
      <c r="AO210" s="222">
        <f t="shared" si="69"/>
        <v>0</v>
      </c>
      <c r="AP210" s="222">
        <f t="shared" si="70"/>
        <v>0</v>
      </c>
      <c r="AQ210" s="222" t="str">
        <f t="shared" si="65"/>
        <v>无</v>
      </c>
      <c r="AR210" s="35" t="str">
        <f t="shared" si="66"/>
        <v/>
      </c>
      <c r="AS210" s="35" t="str">
        <f t="shared" si="67"/>
        <v/>
      </c>
      <c r="AT210" s="35" t="str">
        <f t="shared" si="68"/>
        <v>无</v>
      </c>
      <c r="AW210" s="27">
        <f t="shared" si="71"/>
        <v>42948</v>
      </c>
      <c r="BH210" t="s">
        <v>483</v>
      </c>
    </row>
    <row r="211" spans="1:60" ht="15" customHeight="1">
      <c r="A211" s="31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198"/>
      <c r="M211" s="198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35" t="str">
        <f t="shared" si="54"/>
        <v/>
      </c>
      <c r="AD211" s="36">
        <f t="shared" si="55"/>
        <v>0</v>
      </c>
      <c r="AE211" s="35" t="str">
        <f t="shared" si="56"/>
        <v/>
      </c>
      <c r="AF211" s="24"/>
      <c r="AG211" s="40">
        <f t="shared" si="57"/>
        <v>0</v>
      </c>
      <c r="AH211" s="36">
        <f t="shared" si="58"/>
        <v>0</v>
      </c>
      <c r="AI211" s="36">
        <f t="shared" si="59"/>
        <v>0</v>
      </c>
      <c r="AJ211" s="35" t="str">
        <f t="shared" si="60"/>
        <v/>
      </c>
      <c r="AK211" s="35" t="str">
        <f t="shared" si="61"/>
        <v/>
      </c>
      <c r="AL211" s="35" t="str">
        <f t="shared" si="62"/>
        <v/>
      </c>
      <c r="AM211" s="35" t="str">
        <f t="shared" si="63"/>
        <v/>
      </c>
      <c r="AN211" s="35" t="str">
        <f t="shared" si="64"/>
        <v/>
      </c>
      <c r="AO211" s="222">
        <f t="shared" si="69"/>
        <v>0</v>
      </c>
      <c r="AP211" s="222">
        <f t="shared" si="70"/>
        <v>0</v>
      </c>
      <c r="AQ211" s="222" t="str">
        <f t="shared" si="65"/>
        <v>无</v>
      </c>
      <c r="AR211" s="35" t="str">
        <f t="shared" si="66"/>
        <v/>
      </c>
      <c r="AS211" s="35" t="str">
        <f t="shared" si="67"/>
        <v/>
      </c>
      <c r="AT211" s="35" t="str">
        <f t="shared" si="68"/>
        <v>无</v>
      </c>
      <c r="AW211" s="27">
        <f t="shared" si="71"/>
        <v>42948</v>
      </c>
      <c r="BH211" t="s">
        <v>636</v>
      </c>
    </row>
    <row r="212" spans="1:60" ht="15" customHeight="1">
      <c r="A212" s="31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198"/>
      <c r="M212" s="198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35" t="str">
        <f t="shared" si="54"/>
        <v/>
      </c>
      <c r="AD212" s="36">
        <f t="shared" si="55"/>
        <v>0</v>
      </c>
      <c r="AE212" s="35" t="str">
        <f t="shared" si="56"/>
        <v/>
      </c>
      <c r="AF212" s="24"/>
      <c r="AG212" s="40">
        <f t="shared" si="57"/>
        <v>0</v>
      </c>
      <c r="AH212" s="36">
        <f t="shared" si="58"/>
        <v>0</v>
      </c>
      <c r="AI212" s="36">
        <f t="shared" si="59"/>
        <v>0</v>
      </c>
      <c r="AJ212" s="35" t="str">
        <f t="shared" si="60"/>
        <v/>
      </c>
      <c r="AK212" s="35" t="str">
        <f t="shared" si="61"/>
        <v/>
      </c>
      <c r="AL212" s="35" t="str">
        <f t="shared" si="62"/>
        <v/>
      </c>
      <c r="AM212" s="35" t="str">
        <f t="shared" si="63"/>
        <v/>
      </c>
      <c r="AN212" s="35" t="str">
        <f t="shared" si="64"/>
        <v/>
      </c>
      <c r="AO212" s="222">
        <f t="shared" si="69"/>
        <v>0</v>
      </c>
      <c r="AP212" s="222">
        <f t="shared" si="70"/>
        <v>0</v>
      </c>
      <c r="AQ212" s="222" t="str">
        <f t="shared" si="65"/>
        <v>无</v>
      </c>
      <c r="AR212" s="35" t="str">
        <f t="shared" si="66"/>
        <v/>
      </c>
      <c r="AS212" s="35" t="str">
        <f t="shared" si="67"/>
        <v/>
      </c>
      <c r="AT212" s="35" t="str">
        <f t="shared" si="68"/>
        <v>无</v>
      </c>
      <c r="AW212" s="27">
        <f t="shared" si="71"/>
        <v>42948</v>
      </c>
      <c r="BH212" t="s">
        <v>483</v>
      </c>
    </row>
    <row r="213" spans="1:60" ht="15" customHeight="1">
      <c r="A213" s="31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198"/>
      <c r="M213" s="198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35" t="str">
        <f t="shared" si="54"/>
        <v/>
      </c>
      <c r="AD213" s="36">
        <f t="shared" si="55"/>
        <v>0</v>
      </c>
      <c r="AE213" s="35" t="str">
        <f t="shared" si="56"/>
        <v/>
      </c>
      <c r="AF213" s="24"/>
      <c r="AG213" s="40">
        <f t="shared" si="57"/>
        <v>0</v>
      </c>
      <c r="AH213" s="36">
        <f t="shared" si="58"/>
        <v>0</v>
      </c>
      <c r="AI213" s="36">
        <f t="shared" si="59"/>
        <v>0</v>
      </c>
      <c r="AJ213" s="35" t="str">
        <f t="shared" si="60"/>
        <v/>
      </c>
      <c r="AK213" s="35" t="str">
        <f t="shared" si="61"/>
        <v/>
      </c>
      <c r="AL213" s="35" t="str">
        <f t="shared" si="62"/>
        <v/>
      </c>
      <c r="AM213" s="35" t="str">
        <f t="shared" si="63"/>
        <v/>
      </c>
      <c r="AN213" s="35" t="str">
        <f t="shared" si="64"/>
        <v/>
      </c>
      <c r="AO213" s="222">
        <f t="shared" si="69"/>
        <v>0</v>
      </c>
      <c r="AP213" s="222">
        <f t="shared" si="70"/>
        <v>0</v>
      </c>
      <c r="AQ213" s="222" t="str">
        <f t="shared" si="65"/>
        <v>无</v>
      </c>
      <c r="AR213" s="35" t="str">
        <f t="shared" si="66"/>
        <v/>
      </c>
      <c r="AS213" s="35" t="str">
        <f t="shared" si="67"/>
        <v/>
      </c>
      <c r="AT213" s="35" t="str">
        <f t="shared" si="68"/>
        <v>无</v>
      </c>
      <c r="AW213" s="27">
        <f t="shared" si="71"/>
        <v>42948</v>
      </c>
      <c r="BH213" t="s">
        <v>637</v>
      </c>
    </row>
    <row r="214" spans="1:60" ht="15" customHeight="1">
      <c r="A214" s="31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198"/>
      <c r="M214" s="198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35" t="str">
        <f t="shared" si="54"/>
        <v/>
      </c>
      <c r="AD214" s="36">
        <f t="shared" si="55"/>
        <v>0</v>
      </c>
      <c r="AE214" s="35" t="str">
        <f t="shared" si="56"/>
        <v/>
      </c>
      <c r="AF214" s="24"/>
      <c r="AG214" s="40">
        <f t="shared" si="57"/>
        <v>0</v>
      </c>
      <c r="AH214" s="36">
        <f t="shared" si="58"/>
        <v>0</v>
      </c>
      <c r="AI214" s="36">
        <f t="shared" si="59"/>
        <v>0</v>
      </c>
      <c r="AJ214" s="35" t="str">
        <f t="shared" si="60"/>
        <v/>
      </c>
      <c r="AK214" s="35" t="str">
        <f t="shared" si="61"/>
        <v/>
      </c>
      <c r="AL214" s="35" t="str">
        <f t="shared" si="62"/>
        <v/>
      </c>
      <c r="AM214" s="35" t="str">
        <f t="shared" si="63"/>
        <v/>
      </c>
      <c r="AN214" s="35" t="str">
        <f t="shared" si="64"/>
        <v/>
      </c>
      <c r="AO214" s="222">
        <f t="shared" si="69"/>
        <v>0</v>
      </c>
      <c r="AP214" s="222">
        <f t="shared" si="70"/>
        <v>0</v>
      </c>
      <c r="AQ214" s="222" t="str">
        <f t="shared" si="65"/>
        <v>无</v>
      </c>
      <c r="AR214" s="35" t="str">
        <f t="shared" si="66"/>
        <v/>
      </c>
      <c r="AS214" s="35" t="str">
        <f t="shared" si="67"/>
        <v/>
      </c>
      <c r="AT214" s="35" t="str">
        <f t="shared" si="68"/>
        <v>无</v>
      </c>
      <c r="AW214" s="27">
        <f t="shared" si="71"/>
        <v>42948</v>
      </c>
      <c r="BH214" t="s">
        <v>615</v>
      </c>
    </row>
    <row r="215" spans="1:60" ht="15" customHeight="1">
      <c r="A215" s="31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198"/>
      <c r="M215" s="198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35" t="str">
        <f t="shared" si="54"/>
        <v/>
      </c>
      <c r="AD215" s="36">
        <f t="shared" si="55"/>
        <v>0</v>
      </c>
      <c r="AE215" s="35" t="str">
        <f t="shared" si="56"/>
        <v/>
      </c>
      <c r="AF215" s="24"/>
      <c r="AG215" s="40">
        <f t="shared" si="57"/>
        <v>0</v>
      </c>
      <c r="AH215" s="36">
        <f t="shared" si="58"/>
        <v>0</v>
      </c>
      <c r="AI215" s="36">
        <f t="shared" si="59"/>
        <v>0</v>
      </c>
      <c r="AJ215" s="35" t="str">
        <f t="shared" si="60"/>
        <v/>
      </c>
      <c r="AK215" s="35" t="str">
        <f t="shared" si="61"/>
        <v/>
      </c>
      <c r="AL215" s="35" t="str">
        <f t="shared" si="62"/>
        <v/>
      </c>
      <c r="AM215" s="35" t="str">
        <f t="shared" si="63"/>
        <v/>
      </c>
      <c r="AN215" s="35" t="str">
        <f t="shared" si="64"/>
        <v/>
      </c>
      <c r="AO215" s="222">
        <f t="shared" si="69"/>
        <v>0</v>
      </c>
      <c r="AP215" s="222">
        <f t="shared" si="70"/>
        <v>0</v>
      </c>
      <c r="AQ215" s="222" t="str">
        <f t="shared" si="65"/>
        <v>无</v>
      </c>
      <c r="AR215" s="35" t="str">
        <f t="shared" si="66"/>
        <v/>
      </c>
      <c r="AS215" s="35" t="str">
        <f t="shared" si="67"/>
        <v/>
      </c>
      <c r="AT215" s="35" t="str">
        <f t="shared" si="68"/>
        <v>无</v>
      </c>
      <c r="AW215" s="27">
        <f t="shared" si="71"/>
        <v>42948</v>
      </c>
      <c r="BH215" t="s">
        <v>638</v>
      </c>
    </row>
    <row r="216" spans="1:60" ht="15" customHeight="1">
      <c r="A216" s="31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198"/>
      <c r="M216" s="198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35" t="str">
        <f t="shared" si="54"/>
        <v/>
      </c>
      <c r="AD216" s="36">
        <f t="shared" si="55"/>
        <v>0</v>
      </c>
      <c r="AE216" s="35" t="str">
        <f t="shared" si="56"/>
        <v/>
      </c>
      <c r="AF216" s="24"/>
      <c r="AG216" s="40">
        <f t="shared" si="57"/>
        <v>0</v>
      </c>
      <c r="AH216" s="36">
        <f t="shared" si="58"/>
        <v>0</v>
      </c>
      <c r="AI216" s="36">
        <f t="shared" si="59"/>
        <v>0</v>
      </c>
      <c r="AJ216" s="35" t="str">
        <f t="shared" si="60"/>
        <v/>
      </c>
      <c r="AK216" s="35" t="str">
        <f t="shared" si="61"/>
        <v/>
      </c>
      <c r="AL216" s="35" t="str">
        <f t="shared" si="62"/>
        <v/>
      </c>
      <c r="AM216" s="35" t="str">
        <f t="shared" si="63"/>
        <v/>
      </c>
      <c r="AN216" s="35" t="str">
        <f t="shared" si="64"/>
        <v/>
      </c>
      <c r="AO216" s="222">
        <f t="shared" si="69"/>
        <v>0</v>
      </c>
      <c r="AP216" s="222">
        <f t="shared" si="70"/>
        <v>0</v>
      </c>
      <c r="AQ216" s="222" t="str">
        <f t="shared" si="65"/>
        <v>无</v>
      </c>
      <c r="AR216" s="35" t="str">
        <f t="shared" si="66"/>
        <v/>
      </c>
      <c r="AS216" s="35" t="str">
        <f t="shared" si="67"/>
        <v/>
      </c>
      <c r="AT216" s="35" t="str">
        <f t="shared" si="68"/>
        <v>无</v>
      </c>
      <c r="AW216" s="27">
        <f t="shared" si="71"/>
        <v>42948</v>
      </c>
      <c r="BH216" t="s">
        <v>639</v>
      </c>
    </row>
    <row r="217" spans="1:60" ht="15" customHeight="1">
      <c r="A217" s="31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198"/>
      <c r="M217" s="198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35" t="str">
        <f t="shared" si="54"/>
        <v/>
      </c>
      <c r="AD217" s="36">
        <f t="shared" si="55"/>
        <v>0</v>
      </c>
      <c r="AE217" s="35" t="str">
        <f t="shared" si="56"/>
        <v/>
      </c>
      <c r="AF217" s="24"/>
      <c r="AG217" s="40">
        <f t="shared" si="57"/>
        <v>0</v>
      </c>
      <c r="AH217" s="36">
        <f t="shared" si="58"/>
        <v>0</v>
      </c>
      <c r="AI217" s="36">
        <f t="shared" si="59"/>
        <v>0</v>
      </c>
      <c r="AJ217" s="35" t="str">
        <f t="shared" si="60"/>
        <v/>
      </c>
      <c r="AK217" s="35" t="str">
        <f t="shared" si="61"/>
        <v/>
      </c>
      <c r="AL217" s="35" t="str">
        <f t="shared" si="62"/>
        <v/>
      </c>
      <c r="AM217" s="35" t="str">
        <f t="shared" si="63"/>
        <v/>
      </c>
      <c r="AN217" s="35" t="str">
        <f t="shared" si="64"/>
        <v/>
      </c>
      <c r="AO217" s="222">
        <f t="shared" si="69"/>
        <v>0</v>
      </c>
      <c r="AP217" s="222">
        <f t="shared" si="70"/>
        <v>0</v>
      </c>
      <c r="AQ217" s="222" t="str">
        <f t="shared" si="65"/>
        <v>无</v>
      </c>
      <c r="AR217" s="35" t="str">
        <f t="shared" si="66"/>
        <v/>
      </c>
      <c r="AS217" s="35" t="str">
        <f t="shared" si="67"/>
        <v/>
      </c>
      <c r="AT217" s="35" t="str">
        <f t="shared" si="68"/>
        <v>无</v>
      </c>
      <c r="AW217" s="27">
        <f t="shared" si="71"/>
        <v>42948</v>
      </c>
      <c r="BH217" t="s">
        <v>640</v>
      </c>
    </row>
    <row r="218" spans="1:60" ht="15" customHeight="1">
      <c r="A218" s="31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198"/>
      <c r="M218" s="198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35" t="str">
        <f t="shared" si="54"/>
        <v/>
      </c>
      <c r="AD218" s="36">
        <f t="shared" si="55"/>
        <v>0</v>
      </c>
      <c r="AE218" s="35" t="str">
        <f t="shared" si="56"/>
        <v/>
      </c>
      <c r="AF218" s="24"/>
      <c r="AG218" s="40">
        <f t="shared" si="57"/>
        <v>0</v>
      </c>
      <c r="AH218" s="36">
        <f t="shared" si="58"/>
        <v>0</v>
      </c>
      <c r="AI218" s="36">
        <f t="shared" si="59"/>
        <v>0</v>
      </c>
      <c r="AJ218" s="35" t="str">
        <f t="shared" si="60"/>
        <v/>
      </c>
      <c r="AK218" s="35" t="str">
        <f t="shared" si="61"/>
        <v/>
      </c>
      <c r="AL218" s="35" t="str">
        <f t="shared" si="62"/>
        <v/>
      </c>
      <c r="AM218" s="35" t="str">
        <f t="shared" si="63"/>
        <v/>
      </c>
      <c r="AN218" s="35" t="str">
        <f t="shared" si="64"/>
        <v/>
      </c>
      <c r="AO218" s="222">
        <f t="shared" si="69"/>
        <v>0</v>
      </c>
      <c r="AP218" s="222">
        <f t="shared" si="70"/>
        <v>0</v>
      </c>
      <c r="AQ218" s="222" t="str">
        <f t="shared" si="65"/>
        <v>无</v>
      </c>
      <c r="AR218" s="35" t="str">
        <f t="shared" si="66"/>
        <v/>
      </c>
      <c r="AS218" s="35" t="str">
        <f t="shared" si="67"/>
        <v/>
      </c>
      <c r="AT218" s="35" t="str">
        <f t="shared" si="68"/>
        <v>无</v>
      </c>
      <c r="AW218" s="27">
        <f t="shared" si="71"/>
        <v>42948</v>
      </c>
      <c r="BH218" t="s">
        <v>641</v>
      </c>
    </row>
    <row r="219" spans="1:60" ht="15" customHeight="1">
      <c r="A219" s="31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198"/>
      <c r="M219" s="198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35" t="str">
        <f t="shared" si="54"/>
        <v/>
      </c>
      <c r="AD219" s="36">
        <f t="shared" si="55"/>
        <v>0</v>
      </c>
      <c r="AE219" s="35" t="str">
        <f t="shared" si="56"/>
        <v/>
      </c>
      <c r="AF219" s="24"/>
      <c r="AG219" s="40">
        <f t="shared" si="57"/>
        <v>0</v>
      </c>
      <c r="AH219" s="36">
        <f t="shared" si="58"/>
        <v>0</v>
      </c>
      <c r="AI219" s="36">
        <f t="shared" si="59"/>
        <v>0</v>
      </c>
      <c r="AJ219" s="35" t="str">
        <f t="shared" si="60"/>
        <v/>
      </c>
      <c r="AK219" s="35" t="str">
        <f t="shared" si="61"/>
        <v/>
      </c>
      <c r="AL219" s="35" t="str">
        <f t="shared" si="62"/>
        <v/>
      </c>
      <c r="AM219" s="35" t="str">
        <f t="shared" si="63"/>
        <v/>
      </c>
      <c r="AN219" s="35" t="str">
        <f t="shared" si="64"/>
        <v/>
      </c>
      <c r="AO219" s="222">
        <f t="shared" si="69"/>
        <v>0</v>
      </c>
      <c r="AP219" s="222">
        <f t="shared" si="70"/>
        <v>0</v>
      </c>
      <c r="AQ219" s="222" t="str">
        <f t="shared" si="65"/>
        <v>无</v>
      </c>
      <c r="AR219" s="35" t="str">
        <f t="shared" si="66"/>
        <v/>
      </c>
      <c r="AS219" s="35" t="str">
        <f t="shared" si="67"/>
        <v/>
      </c>
      <c r="AT219" s="35" t="str">
        <f t="shared" si="68"/>
        <v>无</v>
      </c>
      <c r="AW219" s="27">
        <f t="shared" si="71"/>
        <v>42948</v>
      </c>
      <c r="BH219" t="s">
        <v>11</v>
      </c>
    </row>
    <row r="220" spans="1:60" ht="15" customHeight="1">
      <c r="A220" s="31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198"/>
      <c r="M220" s="198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35" t="str">
        <f t="shared" si="54"/>
        <v/>
      </c>
      <c r="AD220" s="36">
        <f t="shared" si="55"/>
        <v>0</v>
      </c>
      <c r="AE220" s="35" t="str">
        <f t="shared" si="56"/>
        <v/>
      </c>
      <c r="AF220" s="24"/>
      <c r="AG220" s="40">
        <f t="shared" si="57"/>
        <v>0</v>
      </c>
      <c r="AH220" s="36">
        <f t="shared" si="58"/>
        <v>0</v>
      </c>
      <c r="AI220" s="36">
        <f t="shared" si="59"/>
        <v>0</v>
      </c>
      <c r="AJ220" s="35" t="str">
        <f t="shared" si="60"/>
        <v/>
      </c>
      <c r="AK220" s="35" t="str">
        <f t="shared" si="61"/>
        <v/>
      </c>
      <c r="AL220" s="35" t="str">
        <f t="shared" si="62"/>
        <v/>
      </c>
      <c r="AM220" s="35" t="str">
        <f t="shared" si="63"/>
        <v/>
      </c>
      <c r="AN220" s="35" t="str">
        <f t="shared" si="64"/>
        <v/>
      </c>
      <c r="AO220" s="222">
        <f t="shared" si="69"/>
        <v>0</v>
      </c>
      <c r="AP220" s="222">
        <f t="shared" si="70"/>
        <v>0</v>
      </c>
      <c r="AQ220" s="222" t="str">
        <f t="shared" si="65"/>
        <v>无</v>
      </c>
      <c r="AR220" s="35" t="str">
        <f t="shared" si="66"/>
        <v/>
      </c>
      <c r="AS220" s="35" t="str">
        <f t="shared" si="67"/>
        <v/>
      </c>
      <c r="AT220" s="35" t="str">
        <f t="shared" si="68"/>
        <v>无</v>
      </c>
      <c r="AW220" s="27">
        <f t="shared" si="71"/>
        <v>42948</v>
      </c>
      <c r="BH220" t="s">
        <v>462</v>
      </c>
    </row>
    <row r="221" spans="1:60" ht="15" customHeight="1">
      <c r="A221" s="31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198"/>
      <c r="M221" s="198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35" t="str">
        <f t="shared" si="54"/>
        <v/>
      </c>
      <c r="AD221" s="36">
        <f t="shared" si="55"/>
        <v>0</v>
      </c>
      <c r="AE221" s="35" t="str">
        <f t="shared" si="56"/>
        <v/>
      </c>
      <c r="AF221" s="24"/>
      <c r="AG221" s="40">
        <f t="shared" si="57"/>
        <v>0</v>
      </c>
      <c r="AH221" s="36">
        <f t="shared" si="58"/>
        <v>0</v>
      </c>
      <c r="AI221" s="36">
        <f t="shared" si="59"/>
        <v>0</v>
      </c>
      <c r="AJ221" s="35" t="str">
        <f t="shared" si="60"/>
        <v/>
      </c>
      <c r="AK221" s="35" t="str">
        <f t="shared" si="61"/>
        <v/>
      </c>
      <c r="AL221" s="35" t="str">
        <f t="shared" si="62"/>
        <v/>
      </c>
      <c r="AM221" s="35" t="str">
        <f t="shared" si="63"/>
        <v/>
      </c>
      <c r="AN221" s="35" t="str">
        <f t="shared" si="64"/>
        <v/>
      </c>
      <c r="AO221" s="222">
        <f t="shared" si="69"/>
        <v>0</v>
      </c>
      <c r="AP221" s="222">
        <f t="shared" si="70"/>
        <v>0</v>
      </c>
      <c r="AQ221" s="222" t="str">
        <f t="shared" si="65"/>
        <v>无</v>
      </c>
      <c r="AR221" s="35" t="str">
        <f t="shared" si="66"/>
        <v/>
      </c>
      <c r="AS221" s="35" t="str">
        <f t="shared" si="67"/>
        <v/>
      </c>
      <c r="AT221" s="35" t="str">
        <f t="shared" si="68"/>
        <v>无</v>
      </c>
      <c r="AW221" s="27">
        <f t="shared" si="71"/>
        <v>42948</v>
      </c>
      <c r="BH221" t="s">
        <v>642</v>
      </c>
    </row>
    <row r="222" spans="1:60" ht="15" customHeight="1">
      <c r="A222" s="31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198"/>
      <c r="M222" s="198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35" t="str">
        <f t="shared" si="54"/>
        <v/>
      </c>
      <c r="AD222" s="36">
        <f t="shared" si="55"/>
        <v>0</v>
      </c>
      <c r="AE222" s="35" t="str">
        <f t="shared" si="56"/>
        <v/>
      </c>
      <c r="AF222" s="24"/>
      <c r="AG222" s="40">
        <f t="shared" si="57"/>
        <v>0</v>
      </c>
      <c r="AH222" s="36">
        <f t="shared" si="58"/>
        <v>0</v>
      </c>
      <c r="AI222" s="36">
        <f t="shared" si="59"/>
        <v>0</v>
      </c>
      <c r="AJ222" s="35" t="str">
        <f t="shared" si="60"/>
        <v/>
      </c>
      <c r="AK222" s="35" t="str">
        <f t="shared" si="61"/>
        <v/>
      </c>
      <c r="AL222" s="35" t="str">
        <f t="shared" si="62"/>
        <v/>
      </c>
      <c r="AM222" s="35" t="str">
        <f t="shared" si="63"/>
        <v/>
      </c>
      <c r="AN222" s="35" t="str">
        <f t="shared" si="64"/>
        <v/>
      </c>
      <c r="AO222" s="222">
        <f t="shared" si="69"/>
        <v>0</v>
      </c>
      <c r="AP222" s="222">
        <f t="shared" si="70"/>
        <v>0</v>
      </c>
      <c r="AQ222" s="222" t="str">
        <f t="shared" si="65"/>
        <v>无</v>
      </c>
      <c r="AR222" s="35" t="str">
        <f t="shared" si="66"/>
        <v/>
      </c>
      <c r="AS222" s="35" t="str">
        <f t="shared" si="67"/>
        <v/>
      </c>
      <c r="AT222" s="35" t="str">
        <f t="shared" si="68"/>
        <v>无</v>
      </c>
      <c r="AW222" s="27">
        <f t="shared" si="71"/>
        <v>42948</v>
      </c>
      <c r="BH222" t="s">
        <v>643</v>
      </c>
    </row>
    <row r="223" spans="1:60" ht="15" customHeight="1">
      <c r="A223" s="31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198"/>
      <c r="M223" s="198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35" t="str">
        <f t="shared" si="54"/>
        <v/>
      </c>
      <c r="AD223" s="36">
        <f t="shared" si="55"/>
        <v>0</v>
      </c>
      <c r="AE223" s="35" t="str">
        <f t="shared" si="56"/>
        <v/>
      </c>
      <c r="AF223" s="24"/>
      <c r="AG223" s="40">
        <f t="shared" si="57"/>
        <v>0</v>
      </c>
      <c r="AH223" s="36">
        <f t="shared" si="58"/>
        <v>0</v>
      </c>
      <c r="AI223" s="36">
        <f t="shared" si="59"/>
        <v>0</v>
      </c>
      <c r="AJ223" s="35" t="str">
        <f t="shared" si="60"/>
        <v/>
      </c>
      <c r="AK223" s="35" t="str">
        <f t="shared" si="61"/>
        <v/>
      </c>
      <c r="AL223" s="35" t="str">
        <f t="shared" si="62"/>
        <v/>
      </c>
      <c r="AM223" s="35" t="str">
        <f t="shared" si="63"/>
        <v/>
      </c>
      <c r="AN223" s="35" t="str">
        <f t="shared" si="64"/>
        <v/>
      </c>
      <c r="AO223" s="222">
        <f t="shared" si="69"/>
        <v>0</v>
      </c>
      <c r="AP223" s="222">
        <f t="shared" si="70"/>
        <v>0</v>
      </c>
      <c r="AQ223" s="222" t="str">
        <f t="shared" si="65"/>
        <v>无</v>
      </c>
      <c r="AR223" s="35" t="str">
        <f t="shared" si="66"/>
        <v/>
      </c>
      <c r="AS223" s="35" t="str">
        <f t="shared" si="67"/>
        <v/>
      </c>
      <c r="AT223" s="35" t="str">
        <f t="shared" si="68"/>
        <v>无</v>
      </c>
      <c r="AW223" s="27">
        <f t="shared" si="71"/>
        <v>42948</v>
      </c>
      <c r="BH223" t="s">
        <v>644</v>
      </c>
    </row>
    <row r="224" spans="1:60" ht="15" customHeight="1">
      <c r="A224" s="31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198"/>
      <c r="M224" s="198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35" t="str">
        <f t="shared" si="54"/>
        <v/>
      </c>
      <c r="AD224" s="36">
        <f t="shared" si="55"/>
        <v>0</v>
      </c>
      <c r="AE224" s="35" t="str">
        <f t="shared" si="56"/>
        <v/>
      </c>
      <c r="AF224" s="24"/>
      <c r="AG224" s="40">
        <f t="shared" si="57"/>
        <v>0</v>
      </c>
      <c r="AH224" s="36">
        <f t="shared" si="58"/>
        <v>0</v>
      </c>
      <c r="AI224" s="36">
        <f t="shared" si="59"/>
        <v>0</v>
      </c>
      <c r="AJ224" s="35" t="str">
        <f t="shared" si="60"/>
        <v/>
      </c>
      <c r="AK224" s="35" t="str">
        <f t="shared" si="61"/>
        <v/>
      </c>
      <c r="AL224" s="35" t="str">
        <f t="shared" si="62"/>
        <v/>
      </c>
      <c r="AM224" s="35" t="str">
        <f t="shared" si="63"/>
        <v/>
      </c>
      <c r="AN224" s="35" t="str">
        <f t="shared" si="64"/>
        <v/>
      </c>
      <c r="AO224" s="222">
        <f t="shared" si="69"/>
        <v>0</v>
      </c>
      <c r="AP224" s="222">
        <f t="shared" si="70"/>
        <v>0</v>
      </c>
      <c r="AQ224" s="222" t="str">
        <f t="shared" si="65"/>
        <v>无</v>
      </c>
      <c r="AR224" s="35" t="str">
        <f t="shared" si="66"/>
        <v/>
      </c>
      <c r="AS224" s="35" t="str">
        <f t="shared" si="67"/>
        <v/>
      </c>
      <c r="AT224" s="35" t="str">
        <f t="shared" si="68"/>
        <v>无</v>
      </c>
      <c r="AW224" s="27">
        <f t="shared" si="71"/>
        <v>42948</v>
      </c>
      <c r="BH224" t="s">
        <v>645</v>
      </c>
    </row>
    <row r="225" spans="1:60" ht="15" customHeight="1">
      <c r="A225" s="31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198"/>
      <c r="M225" s="198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35" t="str">
        <f t="shared" si="54"/>
        <v/>
      </c>
      <c r="AD225" s="36">
        <f t="shared" si="55"/>
        <v>0</v>
      </c>
      <c r="AE225" s="35" t="str">
        <f t="shared" si="56"/>
        <v/>
      </c>
      <c r="AF225" s="24"/>
      <c r="AG225" s="40">
        <f t="shared" si="57"/>
        <v>0</v>
      </c>
      <c r="AH225" s="36">
        <f t="shared" si="58"/>
        <v>0</v>
      </c>
      <c r="AI225" s="36">
        <f t="shared" si="59"/>
        <v>0</v>
      </c>
      <c r="AJ225" s="35" t="str">
        <f t="shared" si="60"/>
        <v/>
      </c>
      <c r="AK225" s="35" t="str">
        <f t="shared" si="61"/>
        <v/>
      </c>
      <c r="AL225" s="35" t="str">
        <f t="shared" si="62"/>
        <v/>
      </c>
      <c r="AM225" s="35" t="str">
        <f t="shared" si="63"/>
        <v/>
      </c>
      <c r="AN225" s="35" t="str">
        <f t="shared" si="64"/>
        <v/>
      </c>
      <c r="AO225" s="222">
        <f t="shared" si="69"/>
        <v>0</v>
      </c>
      <c r="AP225" s="222">
        <f t="shared" si="70"/>
        <v>0</v>
      </c>
      <c r="AQ225" s="222" t="str">
        <f t="shared" si="65"/>
        <v>无</v>
      </c>
      <c r="AR225" s="35" t="str">
        <f t="shared" si="66"/>
        <v/>
      </c>
      <c r="AS225" s="35" t="str">
        <f t="shared" si="67"/>
        <v/>
      </c>
      <c r="AT225" s="35" t="str">
        <f t="shared" si="68"/>
        <v>无</v>
      </c>
      <c r="AW225" s="27">
        <f t="shared" si="71"/>
        <v>42948</v>
      </c>
      <c r="BH225" t="s">
        <v>646</v>
      </c>
    </row>
    <row r="226" spans="1:60" ht="15" customHeight="1">
      <c r="A226" s="31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198"/>
      <c r="M226" s="198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35" t="str">
        <f t="shared" si="54"/>
        <v/>
      </c>
      <c r="AD226" s="36">
        <f t="shared" si="55"/>
        <v>0</v>
      </c>
      <c r="AE226" s="35" t="str">
        <f t="shared" si="56"/>
        <v/>
      </c>
      <c r="AF226" s="24"/>
      <c r="AG226" s="40">
        <f t="shared" si="57"/>
        <v>0</v>
      </c>
      <c r="AH226" s="36">
        <f t="shared" si="58"/>
        <v>0</v>
      </c>
      <c r="AI226" s="36">
        <f t="shared" si="59"/>
        <v>0</v>
      </c>
      <c r="AJ226" s="35" t="str">
        <f t="shared" si="60"/>
        <v/>
      </c>
      <c r="AK226" s="35" t="str">
        <f t="shared" si="61"/>
        <v/>
      </c>
      <c r="AL226" s="35" t="str">
        <f t="shared" si="62"/>
        <v/>
      </c>
      <c r="AM226" s="35" t="str">
        <f t="shared" si="63"/>
        <v/>
      </c>
      <c r="AN226" s="35" t="str">
        <f t="shared" si="64"/>
        <v/>
      </c>
      <c r="AO226" s="222">
        <f t="shared" si="69"/>
        <v>0</v>
      </c>
      <c r="AP226" s="222">
        <f t="shared" si="70"/>
        <v>0</v>
      </c>
      <c r="AQ226" s="222" t="str">
        <f t="shared" si="65"/>
        <v>无</v>
      </c>
      <c r="AR226" s="35" t="str">
        <f t="shared" si="66"/>
        <v/>
      </c>
      <c r="AS226" s="35" t="str">
        <f t="shared" si="67"/>
        <v/>
      </c>
      <c r="AT226" s="35" t="str">
        <f t="shared" si="68"/>
        <v>无</v>
      </c>
      <c r="AW226" s="27">
        <f t="shared" si="71"/>
        <v>42948</v>
      </c>
      <c r="BH226" t="s">
        <v>647</v>
      </c>
    </row>
    <row r="227" spans="1:60" ht="15" customHeight="1">
      <c r="A227" s="31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198"/>
      <c r="M227" s="198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35" t="str">
        <f t="shared" si="54"/>
        <v/>
      </c>
      <c r="AD227" s="36">
        <f t="shared" si="55"/>
        <v>0</v>
      </c>
      <c r="AE227" s="35" t="str">
        <f t="shared" si="56"/>
        <v/>
      </c>
      <c r="AF227" s="24"/>
      <c r="AG227" s="40">
        <f t="shared" si="57"/>
        <v>0</v>
      </c>
      <c r="AH227" s="36">
        <f t="shared" si="58"/>
        <v>0</v>
      </c>
      <c r="AI227" s="36">
        <f t="shared" si="59"/>
        <v>0</v>
      </c>
      <c r="AJ227" s="35" t="str">
        <f t="shared" si="60"/>
        <v/>
      </c>
      <c r="AK227" s="35" t="str">
        <f t="shared" si="61"/>
        <v/>
      </c>
      <c r="AL227" s="35" t="str">
        <f t="shared" si="62"/>
        <v/>
      </c>
      <c r="AM227" s="35" t="str">
        <f t="shared" si="63"/>
        <v/>
      </c>
      <c r="AN227" s="35" t="str">
        <f t="shared" si="64"/>
        <v/>
      </c>
      <c r="AO227" s="222">
        <f t="shared" si="69"/>
        <v>0</v>
      </c>
      <c r="AP227" s="222">
        <f t="shared" si="70"/>
        <v>0</v>
      </c>
      <c r="AQ227" s="222" t="str">
        <f t="shared" si="65"/>
        <v>无</v>
      </c>
      <c r="AR227" s="35" t="str">
        <f t="shared" si="66"/>
        <v/>
      </c>
      <c r="AS227" s="35" t="str">
        <f t="shared" si="67"/>
        <v/>
      </c>
      <c r="AT227" s="35" t="str">
        <f t="shared" si="68"/>
        <v>无</v>
      </c>
      <c r="AW227" s="27">
        <f t="shared" si="71"/>
        <v>42948</v>
      </c>
      <c r="BH227" t="s">
        <v>648</v>
      </c>
    </row>
    <row r="228" spans="1:60" ht="15" customHeight="1">
      <c r="A228" s="31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198"/>
      <c r="M228" s="198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35" t="str">
        <f t="shared" si="54"/>
        <v/>
      </c>
      <c r="AD228" s="36">
        <f t="shared" si="55"/>
        <v>0</v>
      </c>
      <c r="AE228" s="35" t="str">
        <f t="shared" si="56"/>
        <v/>
      </c>
      <c r="AF228" s="24"/>
      <c r="AG228" s="40">
        <f t="shared" si="57"/>
        <v>0</v>
      </c>
      <c r="AH228" s="36">
        <f t="shared" si="58"/>
        <v>0</v>
      </c>
      <c r="AI228" s="36">
        <f t="shared" si="59"/>
        <v>0</v>
      </c>
      <c r="AJ228" s="35" t="str">
        <f t="shared" si="60"/>
        <v/>
      </c>
      <c r="AK228" s="35" t="str">
        <f t="shared" si="61"/>
        <v/>
      </c>
      <c r="AL228" s="35" t="str">
        <f t="shared" si="62"/>
        <v/>
      </c>
      <c r="AM228" s="35" t="str">
        <f t="shared" si="63"/>
        <v/>
      </c>
      <c r="AN228" s="35" t="str">
        <f t="shared" si="64"/>
        <v/>
      </c>
      <c r="AO228" s="222">
        <f t="shared" si="69"/>
        <v>0</v>
      </c>
      <c r="AP228" s="222">
        <f t="shared" si="70"/>
        <v>0</v>
      </c>
      <c r="AQ228" s="222" t="str">
        <f t="shared" si="65"/>
        <v>无</v>
      </c>
      <c r="AR228" s="35" t="str">
        <f t="shared" si="66"/>
        <v/>
      </c>
      <c r="AS228" s="35" t="str">
        <f t="shared" si="67"/>
        <v/>
      </c>
      <c r="AT228" s="35" t="str">
        <f t="shared" si="68"/>
        <v>无</v>
      </c>
      <c r="AW228" s="27">
        <f t="shared" si="71"/>
        <v>42948</v>
      </c>
      <c r="BH228" t="s">
        <v>649</v>
      </c>
    </row>
    <row r="229" spans="1:60" ht="15" customHeight="1">
      <c r="A229" s="31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198"/>
      <c r="M229" s="198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35" t="str">
        <f t="shared" si="54"/>
        <v/>
      </c>
      <c r="AD229" s="36">
        <f t="shared" si="55"/>
        <v>0</v>
      </c>
      <c r="AE229" s="35" t="str">
        <f t="shared" si="56"/>
        <v/>
      </c>
      <c r="AF229" s="24"/>
      <c r="AG229" s="40">
        <f t="shared" si="57"/>
        <v>0</v>
      </c>
      <c r="AH229" s="36">
        <f t="shared" si="58"/>
        <v>0</v>
      </c>
      <c r="AI229" s="36">
        <f t="shared" si="59"/>
        <v>0</v>
      </c>
      <c r="AJ229" s="35" t="str">
        <f t="shared" si="60"/>
        <v/>
      </c>
      <c r="AK229" s="35" t="str">
        <f t="shared" si="61"/>
        <v/>
      </c>
      <c r="AL229" s="35" t="str">
        <f t="shared" si="62"/>
        <v/>
      </c>
      <c r="AM229" s="35" t="str">
        <f t="shared" si="63"/>
        <v/>
      </c>
      <c r="AN229" s="35" t="str">
        <f t="shared" si="64"/>
        <v/>
      </c>
      <c r="AO229" s="222">
        <f t="shared" si="69"/>
        <v>0</v>
      </c>
      <c r="AP229" s="222">
        <f t="shared" si="70"/>
        <v>0</v>
      </c>
      <c r="AQ229" s="222" t="str">
        <f t="shared" si="65"/>
        <v>无</v>
      </c>
      <c r="AR229" s="35" t="str">
        <f t="shared" si="66"/>
        <v/>
      </c>
      <c r="AS229" s="35" t="str">
        <f t="shared" si="67"/>
        <v/>
      </c>
      <c r="AT229" s="35" t="str">
        <f t="shared" si="68"/>
        <v>无</v>
      </c>
      <c r="AW229" s="27">
        <f t="shared" si="71"/>
        <v>42948</v>
      </c>
      <c r="BH229" t="s">
        <v>650</v>
      </c>
    </row>
    <row r="230" spans="1:60" ht="15" customHeight="1">
      <c r="A230" s="31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198"/>
      <c r="M230" s="198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35" t="str">
        <f t="shared" si="54"/>
        <v/>
      </c>
      <c r="AD230" s="36">
        <f t="shared" si="55"/>
        <v>0</v>
      </c>
      <c r="AE230" s="35" t="str">
        <f t="shared" si="56"/>
        <v/>
      </c>
      <c r="AF230" s="24"/>
      <c r="AG230" s="40">
        <f t="shared" si="57"/>
        <v>0</v>
      </c>
      <c r="AH230" s="36">
        <f t="shared" si="58"/>
        <v>0</v>
      </c>
      <c r="AI230" s="36">
        <f t="shared" si="59"/>
        <v>0</v>
      </c>
      <c r="AJ230" s="35" t="str">
        <f t="shared" si="60"/>
        <v/>
      </c>
      <c r="AK230" s="35" t="str">
        <f t="shared" si="61"/>
        <v/>
      </c>
      <c r="AL230" s="35" t="str">
        <f t="shared" si="62"/>
        <v/>
      </c>
      <c r="AM230" s="35" t="str">
        <f t="shared" si="63"/>
        <v/>
      </c>
      <c r="AN230" s="35" t="str">
        <f t="shared" si="64"/>
        <v/>
      </c>
      <c r="AO230" s="222">
        <f t="shared" si="69"/>
        <v>0</v>
      </c>
      <c r="AP230" s="222">
        <f t="shared" si="70"/>
        <v>0</v>
      </c>
      <c r="AQ230" s="222" t="str">
        <f t="shared" si="65"/>
        <v>无</v>
      </c>
      <c r="AR230" s="35" t="str">
        <f t="shared" si="66"/>
        <v/>
      </c>
      <c r="AS230" s="35" t="str">
        <f t="shared" si="67"/>
        <v/>
      </c>
      <c r="AT230" s="35" t="str">
        <f t="shared" si="68"/>
        <v>无</v>
      </c>
      <c r="AW230" s="27">
        <f t="shared" si="71"/>
        <v>42948</v>
      </c>
      <c r="BH230" t="s">
        <v>651</v>
      </c>
    </row>
    <row r="231" spans="1:60" ht="15" customHeight="1">
      <c r="A231" s="31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198"/>
      <c r="M231" s="198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35" t="str">
        <f t="shared" si="54"/>
        <v/>
      </c>
      <c r="AD231" s="36">
        <f t="shared" si="55"/>
        <v>0</v>
      </c>
      <c r="AE231" s="35" t="str">
        <f t="shared" si="56"/>
        <v/>
      </c>
      <c r="AF231" s="24"/>
      <c r="AG231" s="40">
        <f t="shared" si="57"/>
        <v>0</v>
      </c>
      <c r="AH231" s="36">
        <f t="shared" si="58"/>
        <v>0</v>
      </c>
      <c r="AI231" s="36">
        <f t="shared" si="59"/>
        <v>0</v>
      </c>
      <c r="AJ231" s="35" t="str">
        <f t="shared" si="60"/>
        <v/>
      </c>
      <c r="AK231" s="35" t="str">
        <f t="shared" si="61"/>
        <v/>
      </c>
      <c r="AL231" s="35" t="str">
        <f t="shared" si="62"/>
        <v/>
      </c>
      <c r="AM231" s="35" t="str">
        <f t="shared" si="63"/>
        <v/>
      </c>
      <c r="AN231" s="35" t="str">
        <f t="shared" si="64"/>
        <v/>
      </c>
      <c r="AO231" s="222">
        <f t="shared" si="69"/>
        <v>0</v>
      </c>
      <c r="AP231" s="222">
        <f t="shared" si="70"/>
        <v>0</v>
      </c>
      <c r="AQ231" s="222" t="str">
        <f t="shared" si="65"/>
        <v>无</v>
      </c>
      <c r="AR231" s="35" t="str">
        <f t="shared" si="66"/>
        <v/>
      </c>
      <c r="AS231" s="35" t="str">
        <f t="shared" si="67"/>
        <v/>
      </c>
      <c r="AT231" s="35" t="str">
        <f t="shared" si="68"/>
        <v>无</v>
      </c>
      <c r="AW231" s="27">
        <f t="shared" si="71"/>
        <v>42948</v>
      </c>
      <c r="BH231" t="s">
        <v>652</v>
      </c>
    </row>
    <row r="232" spans="1:60" ht="15" customHeight="1">
      <c r="A232" s="31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198"/>
      <c r="M232" s="198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35" t="str">
        <f t="shared" si="54"/>
        <v/>
      </c>
      <c r="AD232" s="36">
        <f t="shared" si="55"/>
        <v>0</v>
      </c>
      <c r="AE232" s="35" t="str">
        <f t="shared" si="56"/>
        <v/>
      </c>
      <c r="AF232" s="24"/>
      <c r="AG232" s="40">
        <f t="shared" si="57"/>
        <v>0</v>
      </c>
      <c r="AH232" s="36">
        <f t="shared" si="58"/>
        <v>0</v>
      </c>
      <c r="AI232" s="36">
        <f t="shared" si="59"/>
        <v>0</v>
      </c>
      <c r="AJ232" s="35" t="str">
        <f t="shared" si="60"/>
        <v/>
      </c>
      <c r="AK232" s="35" t="str">
        <f t="shared" si="61"/>
        <v/>
      </c>
      <c r="AL232" s="35" t="str">
        <f t="shared" si="62"/>
        <v/>
      </c>
      <c r="AM232" s="35" t="str">
        <f t="shared" si="63"/>
        <v/>
      </c>
      <c r="AN232" s="35" t="str">
        <f t="shared" si="64"/>
        <v/>
      </c>
      <c r="AO232" s="222">
        <f t="shared" si="69"/>
        <v>0</v>
      </c>
      <c r="AP232" s="222">
        <f t="shared" si="70"/>
        <v>0</v>
      </c>
      <c r="AQ232" s="222" t="str">
        <f t="shared" si="65"/>
        <v>无</v>
      </c>
      <c r="AR232" s="35" t="str">
        <f t="shared" si="66"/>
        <v/>
      </c>
      <c r="AS232" s="35" t="str">
        <f t="shared" si="67"/>
        <v/>
      </c>
      <c r="AT232" s="35" t="str">
        <f t="shared" si="68"/>
        <v>无</v>
      </c>
      <c r="AW232" s="27">
        <f t="shared" si="71"/>
        <v>42948</v>
      </c>
      <c r="BH232" t="s">
        <v>653</v>
      </c>
    </row>
    <row r="233" spans="1:60" ht="15" customHeight="1">
      <c r="A233" s="31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198"/>
      <c r="M233" s="198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35" t="str">
        <f t="shared" si="54"/>
        <v/>
      </c>
      <c r="AD233" s="36">
        <f t="shared" si="55"/>
        <v>0</v>
      </c>
      <c r="AE233" s="35" t="str">
        <f t="shared" si="56"/>
        <v/>
      </c>
      <c r="AF233" s="24"/>
      <c r="AG233" s="40">
        <f t="shared" si="57"/>
        <v>0</v>
      </c>
      <c r="AH233" s="36">
        <f t="shared" si="58"/>
        <v>0</v>
      </c>
      <c r="AI233" s="36">
        <f t="shared" si="59"/>
        <v>0</v>
      </c>
      <c r="AJ233" s="35" t="str">
        <f t="shared" si="60"/>
        <v/>
      </c>
      <c r="AK233" s="35" t="str">
        <f t="shared" si="61"/>
        <v/>
      </c>
      <c r="AL233" s="35" t="str">
        <f t="shared" si="62"/>
        <v/>
      </c>
      <c r="AM233" s="35" t="str">
        <f t="shared" si="63"/>
        <v/>
      </c>
      <c r="AN233" s="35" t="str">
        <f t="shared" si="64"/>
        <v/>
      </c>
      <c r="AO233" s="222">
        <f t="shared" si="69"/>
        <v>0</v>
      </c>
      <c r="AP233" s="222">
        <f t="shared" si="70"/>
        <v>0</v>
      </c>
      <c r="AQ233" s="222" t="str">
        <f t="shared" si="65"/>
        <v>无</v>
      </c>
      <c r="AR233" s="35" t="str">
        <f t="shared" si="66"/>
        <v/>
      </c>
      <c r="AS233" s="35" t="str">
        <f t="shared" si="67"/>
        <v/>
      </c>
      <c r="AT233" s="35" t="str">
        <f t="shared" si="68"/>
        <v>无</v>
      </c>
      <c r="AW233" s="27">
        <f t="shared" si="71"/>
        <v>42948</v>
      </c>
      <c r="BH233" t="s">
        <v>654</v>
      </c>
    </row>
    <row r="234" spans="1:60" ht="15" customHeight="1">
      <c r="A234" s="31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198"/>
      <c r="M234" s="198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35" t="str">
        <f t="shared" si="54"/>
        <v/>
      </c>
      <c r="AD234" s="36">
        <f t="shared" si="55"/>
        <v>0</v>
      </c>
      <c r="AE234" s="35" t="str">
        <f t="shared" si="56"/>
        <v/>
      </c>
      <c r="AF234" s="24"/>
      <c r="AG234" s="40">
        <f t="shared" si="57"/>
        <v>0</v>
      </c>
      <c r="AH234" s="36">
        <f t="shared" si="58"/>
        <v>0</v>
      </c>
      <c r="AI234" s="36">
        <f t="shared" si="59"/>
        <v>0</v>
      </c>
      <c r="AJ234" s="35" t="str">
        <f t="shared" si="60"/>
        <v/>
      </c>
      <c r="AK234" s="35" t="str">
        <f t="shared" si="61"/>
        <v/>
      </c>
      <c r="AL234" s="35" t="str">
        <f t="shared" si="62"/>
        <v/>
      </c>
      <c r="AM234" s="35" t="str">
        <f t="shared" si="63"/>
        <v/>
      </c>
      <c r="AN234" s="35" t="str">
        <f t="shared" si="64"/>
        <v/>
      </c>
      <c r="AO234" s="222">
        <f t="shared" si="69"/>
        <v>0</v>
      </c>
      <c r="AP234" s="222">
        <f t="shared" si="70"/>
        <v>0</v>
      </c>
      <c r="AQ234" s="222" t="str">
        <f t="shared" si="65"/>
        <v>无</v>
      </c>
      <c r="AR234" s="35" t="str">
        <f t="shared" si="66"/>
        <v/>
      </c>
      <c r="AS234" s="35" t="str">
        <f t="shared" si="67"/>
        <v/>
      </c>
      <c r="AT234" s="35" t="str">
        <f t="shared" si="68"/>
        <v>无</v>
      </c>
      <c r="AW234" s="27">
        <f t="shared" si="71"/>
        <v>42948</v>
      </c>
      <c r="BH234" t="s">
        <v>655</v>
      </c>
    </row>
    <row r="235" spans="1:60" ht="15" customHeight="1">
      <c r="A235" s="31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198"/>
      <c r="M235" s="198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35" t="str">
        <f t="shared" si="54"/>
        <v/>
      </c>
      <c r="AD235" s="36">
        <f t="shared" si="55"/>
        <v>0</v>
      </c>
      <c r="AE235" s="35" t="str">
        <f t="shared" si="56"/>
        <v/>
      </c>
      <c r="AF235" s="24"/>
      <c r="AG235" s="40">
        <f t="shared" si="57"/>
        <v>0</v>
      </c>
      <c r="AH235" s="36">
        <f t="shared" si="58"/>
        <v>0</v>
      </c>
      <c r="AI235" s="36">
        <f t="shared" si="59"/>
        <v>0</v>
      </c>
      <c r="AJ235" s="35" t="str">
        <f t="shared" si="60"/>
        <v/>
      </c>
      <c r="AK235" s="35" t="str">
        <f t="shared" si="61"/>
        <v/>
      </c>
      <c r="AL235" s="35" t="str">
        <f t="shared" si="62"/>
        <v/>
      </c>
      <c r="AM235" s="35" t="str">
        <f t="shared" si="63"/>
        <v/>
      </c>
      <c r="AN235" s="35" t="str">
        <f t="shared" si="64"/>
        <v/>
      </c>
      <c r="AO235" s="222">
        <f t="shared" si="69"/>
        <v>0</v>
      </c>
      <c r="AP235" s="222">
        <f t="shared" si="70"/>
        <v>0</v>
      </c>
      <c r="AQ235" s="222" t="str">
        <f t="shared" si="65"/>
        <v>无</v>
      </c>
      <c r="AR235" s="35" t="str">
        <f t="shared" si="66"/>
        <v/>
      </c>
      <c r="AS235" s="35" t="str">
        <f t="shared" si="67"/>
        <v/>
      </c>
      <c r="AT235" s="35" t="str">
        <f t="shared" si="68"/>
        <v>无</v>
      </c>
      <c r="AW235" s="27">
        <f t="shared" si="71"/>
        <v>42948</v>
      </c>
      <c r="BH235" t="s">
        <v>654</v>
      </c>
    </row>
    <row r="236" spans="1:60" ht="15" customHeight="1">
      <c r="A236" s="31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198"/>
      <c r="M236" s="198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35" t="str">
        <f t="shared" si="54"/>
        <v/>
      </c>
      <c r="AD236" s="36">
        <f t="shared" si="55"/>
        <v>0</v>
      </c>
      <c r="AE236" s="35" t="str">
        <f t="shared" si="56"/>
        <v/>
      </c>
      <c r="AF236" s="24"/>
      <c r="AG236" s="40">
        <f t="shared" si="57"/>
        <v>0</v>
      </c>
      <c r="AH236" s="36">
        <f t="shared" si="58"/>
        <v>0</v>
      </c>
      <c r="AI236" s="36">
        <f t="shared" si="59"/>
        <v>0</v>
      </c>
      <c r="AJ236" s="35" t="str">
        <f t="shared" si="60"/>
        <v/>
      </c>
      <c r="AK236" s="35" t="str">
        <f t="shared" si="61"/>
        <v/>
      </c>
      <c r="AL236" s="35" t="str">
        <f t="shared" si="62"/>
        <v/>
      </c>
      <c r="AM236" s="35" t="str">
        <f t="shared" si="63"/>
        <v/>
      </c>
      <c r="AN236" s="35" t="str">
        <f t="shared" si="64"/>
        <v/>
      </c>
      <c r="AO236" s="222">
        <f t="shared" si="69"/>
        <v>0</v>
      </c>
      <c r="AP236" s="222">
        <f t="shared" si="70"/>
        <v>0</v>
      </c>
      <c r="AQ236" s="222" t="str">
        <f t="shared" si="65"/>
        <v>无</v>
      </c>
      <c r="AR236" s="35" t="str">
        <f t="shared" si="66"/>
        <v/>
      </c>
      <c r="AS236" s="35" t="str">
        <f t="shared" si="67"/>
        <v/>
      </c>
      <c r="AT236" s="35" t="str">
        <f t="shared" si="68"/>
        <v>无</v>
      </c>
      <c r="AW236" s="27">
        <f t="shared" si="71"/>
        <v>42948</v>
      </c>
      <c r="BH236" t="s">
        <v>656</v>
      </c>
    </row>
    <row r="237" spans="1:60" ht="15" customHeight="1">
      <c r="A237" s="31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198"/>
      <c r="M237" s="198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35" t="str">
        <f t="shared" si="54"/>
        <v/>
      </c>
      <c r="AD237" s="36">
        <f t="shared" si="55"/>
        <v>0</v>
      </c>
      <c r="AE237" s="35" t="str">
        <f t="shared" si="56"/>
        <v/>
      </c>
      <c r="AF237" s="24"/>
      <c r="AG237" s="40">
        <f t="shared" si="57"/>
        <v>0</v>
      </c>
      <c r="AH237" s="36">
        <f t="shared" si="58"/>
        <v>0</v>
      </c>
      <c r="AI237" s="36">
        <f t="shared" si="59"/>
        <v>0</v>
      </c>
      <c r="AJ237" s="35" t="str">
        <f t="shared" si="60"/>
        <v/>
      </c>
      <c r="AK237" s="35" t="str">
        <f t="shared" si="61"/>
        <v/>
      </c>
      <c r="AL237" s="35" t="str">
        <f t="shared" si="62"/>
        <v/>
      </c>
      <c r="AM237" s="35" t="str">
        <f t="shared" si="63"/>
        <v/>
      </c>
      <c r="AN237" s="35" t="str">
        <f t="shared" si="64"/>
        <v/>
      </c>
      <c r="AO237" s="222">
        <f t="shared" si="69"/>
        <v>0</v>
      </c>
      <c r="AP237" s="222">
        <f t="shared" si="70"/>
        <v>0</v>
      </c>
      <c r="AQ237" s="222" t="str">
        <f t="shared" si="65"/>
        <v>无</v>
      </c>
      <c r="AR237" s="35" t="str">
        <f t="shared" si="66"/>
        <v/>
      </c>
      <c r="AS237" s="35" t="str">
        <f t="shared" si="67"/>
        <v/>
      </c>
      <c r="AT237" s="35" t="str">
        <f t="shared" si="68"/>
        <v>无</v>
      </c>
      <c r="AW237" s="27">
        <f t="shared" si="71"/>
        <v>42948</v>
      </c>
      <c r="BH237" t="s">
        <v>657</v>
      </c>
    </row>
    <row r="238" spans="1:60" ht="15" customHeight="1">
      <c r="A238" s="31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198"/>
      <c r="M238" s="198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35" t="str">
        <f t="shared" si="54"/>
        <v/>
      </c>
      <c r="AD238" s="36">
        <f t="shared" si="55"/>
        <v>0</v>
      </c>
      <c r="AE238" s="35" t="str">
        <f t="shared" si="56"/>
        <v/>
      </c>
      <c r="AF238" s="24"/>
      <c r="AG238" s="40">
        <f t="shared" si="57"/>
        <v>0</v>
      </c>
      <c r="AH238" s="36">
        <f t="shared" si="58"/>
        <v>0</v>
      </c>
      <c r="AI238" s="36">
        <f t="shared" si="59"/>
        <v>0</v>
      </c>
      <c r="AJ238" s="35" t="str">
        <f t="shared" si="60"/>
        <v/>
      </c>
      <c r="AK238" s="35" t="str">
        <f t="shared" si="61"/>
        <v/>
      </c>
      <c r="AL238" s="35" t="str">
        <f t="shared" si="62"/>
        <v/>
      </c>
      <c r="AM238" s="35" t="str">
        <f t="shared" si="63"/>
        <v/>
      </c>
      <c r="AN238" s="35" t="str">
        <f t="shared" si="64"/>
        <v/>
      </c>
      <c r="AO238" s="222">
        <f t="shared" si="69"/>
        <v>0</v>
      </c>
      <c r="AP238" s="222">
        <f t="shared" si="70"/>
        <v>0</v>
      </c>
      <c r="AQ238" s="222" t="str">
        <f t="shared" si="65"/>
        <v>无</v>
      </c>
      <c r="AR238" s="35" t="str">
        <f t="shared" si="66"/>
        <v/>
      </c>
      <c r="AS238" s="35" t="str">
        <f t="shared" si="67"/>
        <v/>
      </c>
      <c r="AT238" s="35" t="str">
        <f t="shared" si="68"/>
        <v>无</v>
      </c>
      <c r="AW238" s="27">
        <f t="shared" si="71"/>
        <v>42948</v>
      </c>
      <c r="BH238" t="s">
        <v>658</v>
      </c>
    </row>
    <row r="239" spans="1:60" ht="15" customHeight="1">
      <c r="A239" s="31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198"/>
      <c r="M239" s="198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35" t="str">
        <f t="shared" si="54"/>
        <v/>
      </c>
      <c r="AD239" s="36">
        <f t="shared" si="55"/>
        <v>0</v>
      </c>
      <c r="AE239" s="35" t="str">
        <f t="shared" si="56"/>
        <v/>
      </c>
      <c r="AF239" s="24"/>
      <c r="AG239" s="40">
        <f t="shared" si="57"/>
        <v>0</v>
      </c>
      <c r="AH239" s="36">
        <f t="shared" si="58"/>
        <v>0</v>
      </c>
      <c r="AI239" s="36">
        <f t="shared" si="59"/>
        <v>0</v>
      </c>
      <c r="AJ239" s="35" t="str">
        <f t="shared" si="60"/>
        <v/>
      </c>
      <c r="AK239" s="35" t="str">
        <f t="shared" si="61"/>
        <v/>
      </c>
      <c r="AL239" s="35" t="str">
        <f t="shared" si="62"/>
        <v/>
      </c>
      <c r="AM239" s="35" t="str">
        <f t="shared" si="63"/>
        <v/>
      </c>
      <c r="AN239" s="35" t="str">
        <f t="shared" si="64"/>
        <v/>
      </c>
      <c r="AO239" s="222">
        <f t="shared" si="69"/>
        <v>0</v>
      </c>
      <c r="AP239" s="222">
        <f t="shared" si="70"/>
        <v>0</v>
      </c>
      <c r="AQ239" s="222" t="str">
        <f t="shared" si="65"/>
        <v>无</v>
      </c>
      <c r="AR239" s="35" t="str">
        <f t="shared" si="66"/>
        <v/>
      </c>
      <c r="AS239" s="35" t="str">
        <f t="shared" si="67"/>
        <v/>
      </c>
      <c r="AT239" s="35" t="str">
        <f t="shared" si="68"/>
        <v>无</v>
      </c>
      <c r="AW239" s="27">
        <f t="shared" si="71"/>
        <v>42948</v>
      </c>
      <c r="BH239" t="s">
        <v>659</v>
      </c>
    </row>
    <row r="240" spans="1:60" ht="15" customHeight="1">
      <c r="A240" s="31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198"/>
      <c r="M240" s="198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35" t="str">
        <f t="shared" si="54"/>
        <v/>
      </c>
      <c r="AD240" s="36">
        <f t="shared" si="55"/>
        <v>0</v>
      </c>
      <c r="AE240" s="35" t="str">
        <f t="shared" si="56"/>
        <v/>
      </c>
      <c r="AF240" s="24"/>
      <c r="AG240" s="40">
        <f t="shared" si="57"/>
        <v>0</v>
      </c>
      <c r="AH240" s="36">
        <f t="shared" si="58"/>
        <v>0</v>
      </c>
      <c r="AI240" s="36">
        <f t="shared" si="59"/>
        <v>0</v>
      </c>
      <c r="AJ240" s="35" t="str">
        <f t="shared" si="60"/>
        <v/>
      </c>
      <c r="AK240" s="35" t="str">
        <f t="shared" si="61"/>
        <v/>
      </c>
      <c r="AL240" s="35" t="str">
        <f t="shared" si="62"/>
        <v/>
      </c>
      <c r="AM240" s="35" t="str">
        <f t="shared" si="63"/>
        <v/>
      </c>
      <c r="AN240" s="35" t="str">
        <f t="shared" si="64"/>
        <v/>
      </c>
      <c r="AO240" s="222">
        <f t="shared" si="69"/>
        <v>0</v>
      </c>
      <c r="AP240" s="222">
        <f t="shared" si="70"/>
        <v>0</v>
      </c>
      <c r="AQ240" s="222" t="str">
        <f t="shared" si="65"/>
        <v>无</v>
      </c>
      <c r="AR240" s="35" t="str">
        <f t="shared" si="66"/>
        <v/>
      </c>
      <c r="AS240" s="35" t="str">
        <f t="shared" si="67"/>
        <v/>
      </c>
      <c r="AT240" s="35" t="str">
        <f t="shared" si="68"/>
        <v>无</v>
      </c>
      <c r="AW240" s="27">
        <f t="shared" si="71"/>
        <v>42948</v>
      </c>
      <c r="BH240" t="s">
        <v>660</v>
      </c>
    </row>
    <row r="241" spans="1:60" ht="15" customHeight="1">
      <c r="A241" s="31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198"/>
      <c r="M241" s="198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35" t="str">
        <f t="shared" si="54"/>
        <v/>
      </c>
      <c r="AD241" s="36">
        <f t="shared" si="55"/>
        <v>0</v>
      </c>
      <c r="AE241" s="35" t="str">
        <f t="shared" si="56"/>
        <v/>
      </c>
      <c r="AF241" s="24"/>
      <c r="AG241" s="40">
        <f t="shared" si="57"/>
        <v>0</v>
      </c>
      <c r="AH241" s="36">
        <f t="shared" si="58"/>
        <v>0</v>
      </c>
      <c r="AI241" s="36">
        <f t="shared" si="59"/>
        <v>0</v>
      </c>
      <c r="AJ241" s="35" t="str">
        <f t="shared" si="60"/>
        <v/>
      </c>
      <c r="AK241" s="35" t="str">
        <f t="shared" si="61"/>
        <v/>
      </c>
      <c r="AL241" s="35" t="str">
        <f t="shared" si="62"/>
        <v/>
      </c>
      <c r="AM241" s="35" t="str">
        <f t="shared" si="63"/>
        <v/>
      </c>
      <c r="AN241" s="35" t="str">
        <f t="shared" si="64"/>
        <v/>
      </c>
      <c r="AO241" s="222">
        <f t="shared" si="69"/>
        <v>0</v>
      </c>
      <c r="AP241" s="222">
        <f t="shared" si="70"/>
        <v>0</v>
      </c>
      <c r="AQ241" s="222" t="str">
        <f t="shared" si="65"/>
        <v>无</v>
      </c>
      <c r="AR241" s="35" t="str">
        <f t="shared" si="66"/>
        <v/>
      </c>
      <c r="AS241" s="35" t="str">
        <f t="shared" si="67"/>
        <v/>
      </c>
      <c r="AT241" s="35" t="str">
        <f t="shared" si="68"/>
        <v>无</v>
      </c>
      <c r="AW241" s="27">
        <f t="shared" si="71"/>
        <v>42948</v>
      </c>
      <c r="BH241" t="s">
        <v>661</v>
      </c>
    </row>
    <row r="242" spans="1:60" ht="15" customHeight="1">
      <c r="A242" s="31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198"/>
      <c r="M242" s="198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35" t="str">
        <f t="shared" si="54"/>
        <v/>
      </c>
      <c r="AD242" s="36">
        <f t="shared" si="55"/>
        <v>0</v>
      </c>
      <c r="AE242" s="35" t="str">
        <f t="shared" si="56"/>
        <v/>
      </c>
      <c r="AF242" s="24"/>
      <c r="AG242" s="40">
        <f t="shared" si="57"/>
        <v>0</v>
      </c>
      <c r="AH242" s="36">
        <f t="shared" si="58"/>
        <v>0</v>
      </c>
      <c r="AI242" s="36">
        <f t="shared" si="59"/>
        <v>0</v>
      </c>
      <c r="AJ242" s="35" t="str">
        <f t="shared" si="60"/>
        <v/>
      </c>
      <c r="AK242" s="35" t="str">
        <f t="shared" si="61"/>
        <v/>
      </c>
      <c r="AL242" s="35" t="str">
        <f t="shared" si="62"/>
        <v/>
      </c>
      <c r="AM242" s="35" t="str">
        <f t="shared" si="63"/>
        <v/>
      </c>
      <c r="AN242" s="35" t="str">
        <f t="shared" si="64"/>
        <v/>
      </c>
      <c r="AO242" s="222">
        <f t="shared" si="69"/>
        <v>0</v>
      </c>
      <c r="AP242" s="222">
        <f t="shared" si="70"/>
        <v>0</v>
      </c>
      <c r="AQ242" s="222" t="str">
        <f t="shared" si="65"/>
        <v>无</v>
      </c>
      <c r="AR242" s="35" t="str">
        <f t="shared" si="66"/>
        <v/>
      </c>
      <c r="AS242" s="35" t="str">
        <f t="shared" si="67"/>
        <v/>
      </c>
      <c r="AT242" s="35" t="str">
        <f t="shared" si="68"/>
        <v>无</v>
      </c>
      <c r="AW242" s="27">
        <f t="shared" si="71"/>
        <v>42948</v>
      </c>
      <c r="BH242" t="s">
        <v>662</v>
      </c>
    </row>
    <row r="243" spans="1:60" ht="15" customHeight="1">
      <c r="A243" s="31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198"/>
      <c r="M243" s="198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35" t="str">
        <f t="shared" si="54"/>
        <v/>
      </c>
      <c r="AD243" s="36">
        <f t="shared" si="55"/>
        <v>0</v>
      </c>
      <c r="AE243" s="35" t="str">
        <f t="shared" si="56"/>
        <v/>
      </c>
      <c r="AF243" s="24"/>
      <c r="AG243" s="40">
        <f t="shared" si="57"/>
        <v>0</v>
      </c>
      <c r="AH243" s="36">
        <f t="shared" si="58"/>
        <v>0</v>
      </c>
      <c r="AI243" s="36">
        <f t="shared" si="59"/>
        <v>0</v>
      </c>
      <c r="AJ243" s="35" t="str">
        <f t="shared" si="60"/>
        <v/>
      </c>
      <c r="AK243" s="35" t="str">
        <f t="shared" si="61"/>
        <v/>
      </c>
      <c r="AL243" s="35" t="str">
        <f t="shared" si="62"/>
        <v/>
      </c>
      <c r="AM243" s="35" t="str">
        <f t="shared" si="63"/>
        <v/>
      </c>
      <c r="AN243" s="35" t="str">
        <f t="shared" si="64"/>
        <v/>
      </c>
      <c r="AO243" s="222">
        <f t="shared" si="69"/>
        <v>0</v>
      </c>
      <c r="AP243" s="222">
        <f t="shared" si="70"/>
        <v>0</v>
      </c>
      <c r="AQ243" s="222" t="str">
        <f t="shared" si="65"/>
        <v>无</v>
      </c>
      <c r="AR243" s="35" t="str">
        <f t="shared" si="66"/>
        <v/>
      </c>
      <c r="AS243" s="35" t="str">
        <f t="shared" si="67"/>
        <v/>
      </c>
      <c r="AT243" s="35" t="str">
        <f t="shared" si="68"/>
        <v>无</v>
      </c>
      <c r="AW243" s="27">
        <f t="shared" si="71"/>
        <v>42948</v>
      </c>
      <c r="BH243" t="s">
        <v>663</v>
      </c>
    </row>
    <row r="244" spans="1:60" ht="15" customHeight="1">
      <c r="A244" s="31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198"/>
      <c r="M244" s="198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35" t="str">
        <f t="shared" si="54"/>
        <v/>
      </c>
      <c r="AD244" s="36">
        <f t="shared" si="55"/>
        <v>0</v>
      </c>
      <c r="AE244" s="35" t="str">
        <f t="shared" si="56"/>
        <v/>
      </c>
      <c r="AF244" s="24"/>
      <c r="AG244" s="40">
        <f t="shared" si="57"/>
        <v>0</v>
      </c>
      <c r="AH244" s="36">
        <f t="shared" si="58"/>
        <v>0</v>
      </c>
      <c r="AI244" s="36">
        <f t="shared" si="59"/>
        <v>0</v>
      </c>
      <c r="AJ244" s="35" t="str">
        <f t="shared" si="60"/>
        <v/>
      </c>
      <c r="AK244" s="35" t="str">
        <f t="shared" si="61"/>
        <v/>
      </c>
      <c r="AL244" s="35" t="str">
        <f t="shared" si="62"/>
        <v/>
      </c>
      <c r="AM244" s="35" t="str">
        <f t="shared" si="63"/>
        <v/>
      </c>
      <c r="AN244" s="35" t="str">
        <f t="shared" si="64"/>
        <v/>
      </c>
      <c r="AO244" s="222">
        <f t="shared" si="69"/>
        <v>0</v>
      </c>
      <c r="AP244" s="222">
        <f t="shared" si="70"/>
        <v>0</v>
      </c>
      <c r="AQ244" s="222" t="str">
        <f t="shared" si="65"/>
        <v>无</v>
      </c>
      <c r="AR244" s="35" t="str">
        <f t="shared" si="66"/>
        <v/>
      </c>
      <c r="AS244" s="35" t="str">
        <f t="shared" si="67"/>
        <v/>
      </c>
      <c r="AT244" s="35" t="str">
        <f t="shared" si="68"/>
        <v>无</v>
      </c>
      <c r="AW244" s="27">
        <f t="shared" si="71"/>
        <v>42948</v>
      </c>
      <c r="BH244" t="s">
        <v>483</v>
      </c>
    </row>
    <row r="245" spans="1:60" ht="15" customHeight="1">
      <c r="A245" s="31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198"/>
      <c r="M245" s="198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35" t="str">
        <f t="shared" si="54"/>
        <v/>
      </c>
      <c r="AD245" s="36">
        <f t="shared" si="55"/>
        <v>0</v>
      </c>
      <c r="AE245" s="35" t="str">
        <f t="shared" si="56"/>
        <v/>
      </c>
      <c r="AF245" s="24"/>
      <c r="AG245" s="40">
        <f t="shared" si="57"/>
        <v>0</v>
      </c>
      <c r="AH245" s="36">
        <f t="shared" si="58"/>
        <v>0</v>
      </c>
      <c r="AI245" s="36">
        <f t="shared" si="59"/>
        <v>0</v>
      </c>
      <c r="AJ245" s="35" t="str">
        <f t="shared" si="60"/>
        <v/>
      </c>
      <c r="AK245" s="35" t="str">
        <f t="shared" si="61"/>
        <v/>
      </c>
      <c r="AL245" s="35" t="str">
        <f t="shared" si="62"/>
        <v/>
      </c>
      <c r="AM245" s="35" t="str">
        <f t="shared" si="63"/>
        <v/>
      </c>
      <c r="AN245" s="35" t="str">
        <f t="shared" si="64"/>
        <v/>
      </c>
      <c r="AO245" s="222">
        <f t="shared" si="69"/>
        <v>0</v>
      </c>
      <c r="AP245" s="222">
        <f t="shared" si="70"/>
        <v>0</v>
      </c>
      <c r="AQ245" s="222" t="str">
        <f t="shared" si="65"/>
        <v>无</v>
      </c>
      <c r="AR245" s="35" t="str">
        <f t="shared" si="66"/>
        <v/>
      </c>
      <c r="AS245" s="35" t="str">
        <f t="shared" si="67"/>
        <v/>
      </c>
      <c r="AT245" s="35" t="str">
        <f t="shared" si="68"/>
        <v>无</v>
      </c>
      <c r="AW245" s="27">
        <f t="shared" si="71"/>
        <v>42948</v>
      </c>
      <c r="BH245" t="s">
        <v>664</v>
      </c>
    </row>
    <row r="246" spans="1:60" ht="15" customHeight="1">
      <c r="A246" s="31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198"/>
      <c r="M246" s="198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35" t="str">
        <f t="shared" si="54"/>
        <v/>
      </c>
      <c r="AD246" s="36">
        <f t="shared" si="55"/>
        <v>0</v>
      </c>
      <c r="AE246" s="35" t="str">
        <f t="shared" si="56"/>
        <v/>
      </c>
      <c r="AF246" s="24"/>
      <c r="AG246" s="40">
        <f t="shared" si="57"/>
        <v>0</v>
      </c>
      <c r="AH246" s="36">
        <f t="shared" si="58"/>
        <v>0</v>
      </c>
      <c r="AI246" s="36">
        <f t="shared" si="59"/>
        <v>0</v>
      </c>
      <c r="AJ246" s="35" t="str">
        <f t="shared" si="60"/>
        <v/>
      </c>
      <c r="AK246" s="35" t="str">
        <f t="shared" si="61"/>
        <v/>
      </c>
      <c r="AL246" s="35" t="str">
        <f t="shared" si="62"/>
        <v/>
      </c>
      <c r="AM246" s="35" t="str">
        <f t="shared" si="63"/>
        <v/>
      </c>
      <c r="AN246" s="35" t="str">
        <f t="shared" si="64"/>
        <v/>
      </c>
      <c r="AO246" s="222">
        <f t="shared" si="69"/>
        <v>0</v>
      </c>
      <c r="AP246" s="222">
        <f t="shared" si="70"/>
        <v>0</v>
      </c>
      <c r="AQ246" s="222" t="str">
        <f t="shared" si="65"/>
        <v>无</v>
      </c>
      <c r="AR246" s="35" t="str">
        <f t="shared" si="66"/>
        <v/>
      </c>
      <c r="AS246" s="35" t="str">
        <f t="shared" si="67"/>
        <v/>
      </c>
      <c r="AT246" s="35" t="str">
        <f t="shared" si="68"/>
        <v>无</v>
      </c>
      <c r="AW246" s="27">
        <f t="shared" si="71"/>
        <v>42948</v>
      </c>
      <c r="BH246" t="s">
        <v>665</v>
      </c>
    </row>
    <row r="247" spans="1:60" ht="15" customHeight="1">
      <c r="A247" s="31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198"/>
      <c r="M247" s="198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35" t="str">
        <f t="shared" si="54"/>
        <v/>
      </c>
      <c r="AD247" s="36">
        <f t="shared" si="55"/>
        <v>0</v>
      </c>
      <c r="AE247" s="35" t="str">
        <f t="shared" si="56"/>
        <v/>
      </c>
      <c r="AF247" s="24"/>
      <c r="AG247" s="40">
        <f t="shared" si="57"/>
        <v>0</v>
      </c>
      <c r="AH247" s="36">
        <f t="shared" si="58"/>
        <v>0</v>
      </c>
      <c r="AI247" s="36">
        <f t="shared" si="59"/>
        <v>0</v>
      </c>
      <c r="AJ247" s="35" t="str">
        <f t="shared" si="60"/>
        <v/>
      </c>
      <c r="AK247" s="35" t="str">
        <f t="shared" si="61"/>
        <v/>
      </c>
      <c r="AL247" s="35" t="str">
        <f t="shared" si="62"/>
        <v/>
      </c>
      <c r="AM247" s="35" t="str">
        <f t="shared" si="63"/>
        <v/>
      </c>
      <c r="AN247" s="35" t="str">
        <f t="shared" si="64"/>
        <v/>
      </c>
      <c r="AO247" s="222">
        <f t="shared" si="69"/>
        <v>0</v>
      </c>
      <c r="AP247" s="222">
        <f t="shared" si="70"/>
        <v>0</v>
      </c>
      <c r="AQ247" s="222" t="str">
        <f t="shared" si="65"/>
        <v>无</v>
      </c>
      <c r="AR247" s="35" t="str">
        <f t="shared" si="66"/>
        <v/>
      </c>
      <c r="AS247" s="35" t="str">
        <f t="shared" si="67"/>
        <v/>
      </c>
      <c r="AT247" s="35" t="str">
        <f t="shared" si="68"/>
        <v>无</v>
      </c>
      <c r="AW247" s="27">
        <f t="shared" si="71"/>
        <v>42948</v>
      </c>
      <c r="BH247" t="s">
        <v>666</v>
      </c>
    </row>
    <row r="248" spans="1:60" ht="15" customHeight="1">
      <c r="A248" s="31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198"/>
      <c r="M248" s="198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35" t="str">
        <f t="shared" si="54"/>
        <v/>
      </c>
      <c r="AD248" s="36">
        <f t="shared" si="55"/>
        <v>0</v>
      </c>
      <c r="AE248" s="35" t="str">
        <f t="shared" si="56"/>
        <v/>
      </c>
      <c r="AF248" s="24"/>
      <c r="AG248" s="40">
        <f t="shared" si="57"/>
        <v>0</v>
      </c>
      <c r="AH248" s="36">
        <f t="shared" si="58"/>
        <v>0</v>
      </c>
      <c r="AI248" s="36">
        <f t="shared" si="59"/>
        <v>0</v>
      </c>
      <c r="AJ248" s="35" t="str">
        <f t="shared" si="60"/>
        <v/>
      </c>
      <c r="AK248" s="35" t="str">
        <f t="shared" si="61"/>
        <v/>
      </c>
      <c r="AL248" s="35" t="str">
        <f t="shared" si="62"/>
        <v/>
      </c>
      <c r="AM248" s="35" t="str">
        <f t="shared" si="63"/>
        <v/>
      </c>
      <c r="AN248" s="35" t="str">
        <f t="shared" si="64"/>
        <v/>
      </c>
      <c r="AO248" s="222">
        <f t="shared" si="69"/>
        <v>0</v>
      </c>
      <c r="AP248" s="222">
        <f t="shared" si="70"/>
        <v>0</v>
      </c>
      <c r="AQ248" s="222" t="str">
        <f t="shared" si="65"/>
        <v>无</v>
      </c>
      <c r="AR248" s="35" t="str">
        <f t="shared" si="66"/>
        <v/>
      </c>
      <c r="AS248" s="35" t="str">
        <f t="shared" si="67"/>
        <v/>
      </c>
      <c r="AT248" s="35" t="str">
        <f t="shared" si="68"/>
        <v>无</v>
      </c>
      <c r="AW248" s="27">
        <f t="shared" si="71"/>
        <v>42948</v>
      </c>
      <c r="BH248" t="s">
        <v>667</v>
      </c>
    </row>
    <row r="249" spans="1:60" ht="15" customHeight="1">
      <c r="A249" s="31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198"/>
      <c r="M249" s="198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35" t="str">
        <f t="shared" si="54"/>
        <v/>
      </c>
      <c r="AD249" s="36">
        <f t="shared" si="55"/>
        <v>0</v>
      </c>
      <c r="AE249" s="35" t="str">
        <f t="shared" si="56"/>
        <v/>
      </c>
      <c r="AF249" s="24"/>
      <c r="AG249" s="40">
        <f t="shared" si="57"/>
        <v>0</v>
      </c>
      <c r="AH249" s="36">
        <f t="shared" si="58"/>
        <v>0</v>
      </c>
      <c r="AI249" s="36">
        <f t="shared" si="59"/>
        <v>0</v>
      </c>
      <c r="AJ249" s="35" t="str">
        <f t="shared" si="60"/>
        <v/>
      </c>
      <c r="AK249" s="35" t="str">
        <f t="shared" si="61"/>
        <v/>
      </c>
      <c r="AL249" s="35" t="str">
        <f t="shared" si="62"/>
        <v/>
      </c>
      <c r="AM249" s="35" t="str">
        <f t="shared" si="63"/>
        <v/>
      </c>
      <c r="AN249" s="35" t="str">
        <f t="shared" si="64"/>
        <v/>
      </c>
      <c r="AO249" s="222">
        <f t="shared" si="69"/>
        <v>0</v>
      </c>
      <c r="AP249" s="222">
        <f t="shared" si="70"/>
        <v>0</v>
      </c>
      <c r="AQ249" s="222" t="str">
        <f t="shared" si="65"/>
        <v>无</v>
      </c>
      <c r="AR249" s="35" t="str">
        <f t="shared" si="66"/>
        <v/>
      </c>
      <c r="AS249" s="35" t="str">
        <f t="shared" si="67"/>
        <v/>
      </c>
      <c r="AT249" s="35" t="str">
        <f t="shared" si="68"/>
        <v>无</v>
      </c>
      <c r="AW249" s="27">
        <f t="shared" si="71"/>
        <v>42948</v>
      </c>
      <c r="BH249" t="s">
        <v>668</v>
      </c>
    </row>
    <row r="250" spans="1:60" ht="15" customHeight="1">
      <c r="A250" s="31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198"/>
      <c r="M250" s="198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35" t="str">
        <f t="shared" si="54"/>
        <v/>
      </c>
      <c r="AD250" s="36">
        <f t="shared" si="55"/>
        <v>0</v>
      </c>
      <c r="AE250" s="35" t="str">
        <f t="shared" si="56"/>
        <v/>
      </c>
      <c r="AF250" s="24"/>
      <c r="AG250" s="40">
        <f t="shared" si="57"/>
        <v>0</v>
      </c>
      <c r="AH250" s="36">
        <f t="shared" si="58"/>
        <v>0</v>
      </c>
      <c r="AI250" s="36">
        <f t="shared" si="59"/>
        <v>0</v>
      </c>
      <c r="AJ250" s="35" t="str">
        <f t="shared" si="60"/>
        <v/>
      </c>
      <c r="AK250" s="35" t="str">
        <f t="shared" si="61"/>
        <v/>
      </c>
      <c r="AL250" s="35" t="str">
        <f t="shared" si="62"/>
        <v/>
      </c>
      <c r="AM250" s="35" t="str">
        <f t="shared" si="63"/>
        <v/>
      </c>
      <c r="AN250" s="35" t="str">
        <f t="shared" si="64"/>
        <v/>
      </c>
      <c r="AO250" s="222">
        <f t="shared" si="69"/>
        <v>0</v>
      </c>
      <c r="AP250" s="222">
        <f t="shared" si="70"/>
        <v>0</v>
      </c>
      <c r="AQ250" s="222" t="str">
        <f t="shared" si="65"/>
        <v>无</v>
      </c>
      <c r="AR250" s="35" t="str">
        <f t="shared" si="66"/>
        <v/>
      </c>
      <c r="AS250" s="35" t="str">
        <f t="shared" si="67"/>
        <v/>
      </c>
      <c r="AT250" s="35" t="str">
        <f t="shared" si="68"/>
        <v>无</v>
      </c>
      <c r="AW250" s="27">
        <f t="shared" si="71"/>
        <v>42948</v>
      </c>
      <c r="BH250" t="s">
        <v>669</v>
      </c>
    </row>
    <row r="251" spans="1:60" ht="15" customHeight="1">
      <c r="A251" s="31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198"/>
      <c r="M251" s="198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35" t="str">
        <f t="shared" si="54"/>
        <v/>
      </c>
      <c r="AD251" s="36">
        <f t="shared" si="55"/>
        <v>0</v>
      </c>
      <c r="AE251" s="35" t="str">
        <f t="shared" si="56"/>
        <v/>
      </c>
      <c r="AF251" s="24"/>
      <c r="AG251" s="40">
        <f t="shared" si="57"/>
        <v>0</v>
      </c>
      <c r="AH251" s="36">
        <f t="shared" si="58"/>
        <v>0</v>
      </c>
      <c r="AI251" s="36">
        <f t="shared" si="59"/>
        <v>0</v>
      </c>
      <c r="AJ251" s="35" t="str">
        <f t="shared" si="60"/>
        <v/>
      </c>
      <c r="AK251" s="35" t="str">
        <f t="shared" si="61"/>
        <v/>
      </c>
      <c r="AL251" s="35" t="str">
        <f t="shared" si="62"/>
        <v/>
      </c>
      <c r="AM251" s="35" t="str">
        <f t="shared" si="63"/>
        <v/>
      </c>
      <c r="AN251" s="35" t="str">
        <f t="shared" si="64"/>
        <v/>
      </c>
      <c r="AO251" s="222">
        <f t="shared" si="69"/>
        <v>0</v>
      </c>
      <c r="AP251" s="222">
        <f t="shared" si="70"/>
        <v>0</v>
      </c>
      <c r="AQ251" s="222" t="str">
        <f t="shared" si="65"/>
        <v>无</v>
      </c>
      <c r="AR251" s="35" t="str">
        <f t="shared" si="66"/>
        <v/>
      </c>
      <c r="AS251" s="35" t="str">
        <f t="shared" si="67"/>
        <v/>
      </c>
      <c r="AT251" s="35" t="str">
        <f t="shared" si="68"/>
        <v>无</v>
      </c>
      <c r="AW251" s="27">
        <f t="shared" si="71"/>
        <v>42948</v>
      </c>
      <c r="BH251" t="s">
        <v>670</v>
      </c>
    </row>
    <row r="252" spans="1:60" ht="15" customHeight="1">
      <c r="A252" s="31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198"/>
      <c r="M252" s="198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35" t="str">
        <f t="shared" si="54"/>
        <v/>
      </c>
      <c r="AD252" s="36">
        <f t="shared" si="55"/>
        <v>0</v>
      </c>
      <c r="AE252" s="35" t="str">
        <f t="shared" si="56"/>
        <v/>
      </c>
      <c r="AF252" s="24"/>
      <c r="AG252" s="40">
        <f t="shared" si="57"/>
        <v>0</v>
      </c>
      <c r="AH252" s="36">
        <f t="shared" si="58"/>
        <v>0</v>
      </c>
      <c r="AI252" s="36">
        <f t="shared" si="59"/>
        <v>0</v>
      </c>
      <c r="AJ252" s="35" t="str">
        <f t="shared" si="60"/>
        <v/>
      </c>
      <c r="AK252" s="35" t="str">
        <f t="shared" si="61"/>
        <v/>
      </c>
      <c r="AL252" s="35" t="str">
        <f t="shared" si="62"/>
        <v/>
      </c>
      <c r="AM252" s="35" t="str">
        <f t="shared" si="63"/>
        <v/>
      </c>
      <c r="AN252" s="35" t="str">
        <f t="shared" si="64"/>
        <v/>
      </c>
      <c r="AO252" s="222">
        <f t="shared" si="69"/>
        <v>0</v>
      </c>
      <c r="AP252" s="222">
        <f t="shared" si="70"/>
        <v>0</v>
      </c>
      <c r="AQ252" s="222" t="str">
        <f t="shared" si="65"/>
        <v>无</v>
      </c>
      <c r="AR252" s="35" t="str">
        <f t="shared" si="66"/>
        <v/>
      </c>
      <c r="AS252" s="35" t="str">
        <f t="shared" si="67"/>
        <v/>
      </c>
      <c r="AT252" s="35" t="str">
        <f t="shared" si="68"/>
        <v>无</v>
      </c>
      <c r="AW252" s="27">
        <f t="shared" si="71"/>
        <v>42948</v>
      </c>
      <c r="BH252" t="s">
        <v>671</v>
      </c>
    </row>
    <row r="253" spans="1:60" ht="15" customHeight="1">
      <c r="A253" s="31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198"/>
      <c r="M253" s="198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35" t="str">
        <f t="shared" si="54"/>
        <v/>
      </c>
      <c r="AD253" s="36">
        <f t="shared" si="55"/>
        <v>0</v>
      </c>
      <c r="AE253" s="35" t="str">
        <f t="shared" si="56"/>
        <v/>
      </c>
      <c r="AF253" s="24"/>
      <c r="AG253" s="40">
        <f t="shared" si="57"/>
        <v>0</v>
      </c>
      <c r="AH253" s="36">
        <f t="shared" si="58"/>
        <v>0</v>
      </c>
      <c r="AI253" s="36">
        <f t="shared" si="59"/>
        <v>0</v>
      </c>
      <c r="AJ253" s="35" t="str">
        <f t="shared" si="60"/>
        <v/>
      </c>
      <c r="AK253" s="35" t="str">
        <f t="shared" si="61"/>
        <v/>
      </c>
      <c r="AL253" s="35" t="str">
        <f t="shared" si="62"/>
        <v/>
      </c>
      <c r="AM253" s="35" t="str">
        <f t="shared" si="63"/>
        <v/>
      </c>
      <c r="AN253" s="35" t="str">
        <f t="shared" si="64"/>
        <v/>
      </c>
      <c r="AO253" s="222">
        <f t="shared" si="69"/>
        <v>0</v>
      </c>
      <c r="AP253" s="222">
        <f t="shared" si="70"/>
        <v>0</v>
      </c>
      <c r="AQ253" s="222" t="str">
        <f t="shared" si="65"/>
        <v>无</v>
      </c>
      <c r="AR253" s="35" t="str">
        <f t="shared" si="66"/>
        <v/>
      </c>
      <c r="AS253" s="35" t="str">
        <f t="shared" si="67"/>
        <v/>
      </c>
      <c r="AT253" s="35" t="str">
        <f t="shared" si="68"/>
        <v>无</v>
      </c>
      <c r="AW253" s="27">
        <f t="shared" si="71"/>
        <v>42948</v>
      </c>
      <c r="BH253" t="s">
        <v>672</v>
      </c>
    </row>
    <row r="254" spans="1:60" ht="15" customHeight="1">
      <c r="A254" s="31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198"/>
      <c r="M254" s="198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35" t="str">
        <f t="shared" si="54"/>
        <v/>
      </c>
      <c r="AD254" s="36">
        <f t="shared" si="55"/>
        <v>0</v>
      </c>
      <c r="AE254" s="35" t="str">
        <f t="shared" si="56"/>
        <v/>
      </c>
      <c r="AF254" s="24"/>
      <c r="AG254" s="40">
        <f t="shared" si="57"/>
        <v>0</v>
      </c>
      <c r="AH254" s="36">
        <f t="shared" si="58"/>
        <v>0</v>
      </c>
      <c r="AI254" s="36">
        <f t="shared" si="59"/>
        <v>0</v>
      </c>
      <c r="AJ254" s="35" t="str">
        <f t="shared" si="60"/>
        <v/>
      </c>
      <c r="AK254" s="35" t="str">
        <f t="shared" si="61"/>
        <v/>
      </c>
      <c r="AL254" s="35" t="str">
        <f t="shared" si="62"/>
        <v/>
      </c>
      <c r="AM254" s="35" t="str">
        <f t="shared" si="63"/>
        <v/>
      </c>
      <c r="AN254" s="35" t="str">
        <f t="shared" si="64"/>
        <v/>
      </c>
      <c r="AO254" s="222">
        <f t="shared" si="69"/>
        <v>0</v>
      </c>
      <c r="AP254" s="222">
        <f t="shared" si="70"/>
        <v>0</v>
      </c>
      <c r="AQ254" s="222" t="str">
        <f t="shared" si="65"/>
        <v>无</v>
      </c>
      <c r="AR254" s="35" t="str">
        <f t="shared" si="66"/>
        <v/>
      </c>
      <c r="AS254" s="35" t="str">
        <f t="shared" si="67"/>
        <v/>
      </c>
      <c r="AT254" s="35" t="str">
        <f t="shared" si="68"/>
        <v>无</v>
      </c>
      <c r="AW254" s="27">
        <f t="shared" si="71"/>
        <v>42948</v>
      </c>
      <c r="BH254" t="s">
        <v>673</v>
      </c>
    </row>
    <row r="255" spans="1:60" ht="15" customHeight="1">
      <c r="A255" s="31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198"/>
      <c r="M255" s="198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35" t="str">
        <f t="shared" si="54"/>
        <v/>
      </c>
      <c r="AD255" s="36">
        <f t="shared" si="55"/>
        <v>0</v>
      </c>
      <c r="AE255" s="35" t="str">
        <f t="shared" si="56"/>
        <v/>
      </c>
      <c r="AF255" s="24"/>
      <c r="AG255" s="40">
        <f t="shared" si="57"/>
        <v>0</v>
      </c>
      <c r="AH255" s="36">
        <f t="shared" si="58"/>
        <v>0</v>
      </c>
      <c r="AI255" s="36">
        <f t="shared" si="59"/>
        <v>0</v>
      </c>
      <c r="AJ255" s="35" t="str">
        <f t="shared" si="60"/>
        <v/>
      </c>
      <c r="AK255" s="35" t="str">
        <f t="shared" si="61"/>
        <v/>
      </c>
      <c r="AL255" s="35" t="str">
        <f t="shared" si="62"/>
        <v/>
      </c>
      <c r="AM255" s="35" t="str">
        <f t="shared" si="63"/>
        <v/>
      </c>
      <c r="AN255" s="35" t="str">
        <f t="shared" si="64"/>
        <v/>
      </c>
      <c r="AO255" s="222">
        <f t="shared" si="69"/>
        <v>0</v>
      </c>
      <c r="AP255" s="222">
        <f t="shared" si="70"/>
        <v>0</v>
      </c>
      <c r="AQ255" s="222" t="str">
        <f t="shared" si="65"/>
        <v>无</v>
      </c>
      <c r="AR255" s="35" t="str">
        <f t="shared" si="66"/>
        <v/>
      </c>
      <c r="AS255" s="35" t="str">
        <f t="shared" si="67"/>
        <v/>
      </c>
      <c r="AT255" s="35" t="str">
        <f t="shared" si="68"/>
        <v>无</v>
      </c>
      <c r="AW255" s="27">
        <f t="shared" si="71"/>
        <v>42948</v>
      </c>
      <c r="BH255" t="s">
        <v>674</v>
      </c>
    </row>
    <row r="256" spans="1:60" ht="15" customHeight="1">
      <c r="A256" s="31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198"/>
      <c r="M256" s="198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35" t="str">
        <f t="shared" si="54"/>
        <v/>
      </c>
      <c r="AD256" s="36">
        <f t="shared" si="55"/>
        <v>0</v>
      </c>
      <c r="AE256" s="35" t="str">
        <f t="shared" si="56"/>
        <v/>
      </c>
      <c r="AF256" s="24"/>
      <c r="AG256" s="40">
        <f t="shared" si="57"/>
        <v>0</v>
      </c>
      <c r="AH256" s="36">
        <f t="shared" si="58"/>
        <v>0</v>
      </c>
      <c r="AI256" s="36">
        <f t="shared" si="59"/>
        <v>0</v>
      </c>
      <c r="AJ256" s="35" t="str">
        <f t="shared" si="60"/>
        <v/>
      </c>
      <c r="AK256" s="35" t="str">
        <f t="shared" si="61"/>
        <v/>
      </c>
      <c r="AL256" s="35" t="str">
        <f t="shared" si="62"/>
        <v/>
      </c>
      <c r="AM256" s="35" t="str">
        <f t="shared" si="63"/>
        <v/>
      </c>
      <c r="AN256" s="35" t="str">
        <f t="shared" si="64"/>
        <v/>
      </c>
      <c r="AO256" s="222">
        <f t="shared" si="69"/>
        <v>0</v>
      </c>
      <c r="AP256" s="222">
        <f t="shared" si="70"/>
        <v>0</v>
      </c>
      <c r="AQ256" s="222" t="str">
        <f t="shared" si="65"/>
        <v>无</v>
      </c>
      <c r="AR256" s="35" t="str">
        <f t="shared" si="66"/>
        <v/>
      </c>
      <c r="AS256" s="35" t="str">
        <f t="shared" si="67"/>
        <v/>
      </c>
      <c r="AT256" s="35" t="str">
        <f t="shared" si="68"/>
        <v>无</v>
      </c>
      <c r="AW256" s="27">
        <f t="shared" si="71"/>
        <v>42948</v>
      </c>
      <c r="BH256" t="s">
        <v>675</v>
      </c>
    </row>
    <row r="257" spans="1:60" ht="15" customHeight="1">
      <c r="A257" s="31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198"/>
      <c r="M257" s="198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35" t="str">
        <f t="shared" si="54"/>
        <v/>
      </c>
      <c r="AD257" s="36">
        <f t="shared" si="55"/>
        <v>0</v>
      </c>
      <c r="AE257" s="35" t="str">
        <f t="shared" si="56"/>
        <v/>
      </c>
      <c r="AF257" s="24"/>
      <c r="AG257" s="40">
        <f t="shared" si="57"/>
        <v>0</v>
      </c>
      <c r="AH257" s="36">
        <f t="shared" si="58"/>
        <v>0</v>
      </c>
      <c r="AI257" s="36">
        <f t="shared" si="59"/>
        <v>0</v>
      </c>
      <c r="AJ257" s="35" t="str">
        <f t="shared" si="60"/>
        <v/>
      </c>
      <c r="AK257" s="35" t="str">
        <f t="shared" si="61"/>
        <v/>
      </c>
      <c r="AL257" s="35" t="str">
        <f t="shared" si="62"/>
        <v/>
      </c>
      <c r="AM257" s="35" t="str">
        <f t="shared" si="63"/>
        <v/>
      </c>
      <c r="AN257" s="35" t="str">
        <f t="shared" si="64"/>
        <v/>
      </c>
      <c r="AO257" s="222">
        <f t="shared" si="69"/>
        <v>0</v>
      </c>
      <c r="AP257" s="222">
        <f t="shared" si="70"/>
        <v>0</v>
      </c>
      <c r="AQ257" s="222" t="str">
        <f t="shared" si="65"/>
        <v>无</v>
      </c>
      <c r="AR257" s="35" t="str">
        <f t="shared" si="66"/>
        <v/>
      </c>
      <c r="AS257" s="35" t="str">
        <f t="shared" si="67"/>
        <v/>
      </c>
      <c r="AT257" s="35" t="str">
        <f t="shared" si="68"/>
        <v>无</v>
      </c>
      <c r="AW257" s="27">
        <f t="shared" si="71"/>
        <v>42948</v>
      </c>
      <c r="BH257" t="s">
        <v>676</v>
      </c>
    </row>
    <row r="258" spans="1:60" ht="15" customHeight="1">
      <c r="A258" s="31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198"/>
      <c r="M258" s="198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35" t="str">
        <f t="shared" ref="AC258:AC321" si="72">SUBSTITUTE(SUBSTITUTE(SUBSTITUTE(SUBSTITUTE(SUBSTITUTE(SUBSTITUTE(AA258,"(主签单人)",""),"(03-客户接待员)",""),"（金牌）",""),"（会员学员）",""),"金牌",""),"金牌学员","")</f>
        <v/>
      </c>
      <c r="AD258" s="36">
        <f t="shared" ref="AD258:AD321" si="73">IFERROR(VALUE(MID(H258,FIND("(",H258)+1,FIND(")",H258)-FIND("(",H258)-2)),0)</f>
        <v>0</v>
      </c>
      <c r="AE258" s="35" t="str">
        <f t="shared" ref="AE258:AE321" si="74">IF(AJ258="","",MID(AB258,FIND("@",SUBSTITUTE(AB258,"／","@",6))+5,FIND("@",SUBSTITUTE(AB258,"／","@",7))-FIND("@",SUBSTITUTE(AB258,"／","@",6))-5))</f>
        <v/>
      </c>
      <c r="AF258" s="24"/>
      <c r="AG258" s="40">
        <f t="shared" ref="AG258:AG321" si="75">IFERROR(VALUE(MID(AB258,FIND("@",SUBSTITUTE(AB258,"：","@",1))+1,FIND("@",SUBSTITUTE(AB258,"）","@",1))-FIND("@",SUBSTITUTE(AB258,"：","@",1))-1)),0)</f>
        <v>0</v>
      </c>
      <c r="AH258" s="36">
        <f t="shared" ref="AH258:AH321" si="76">IFERROR(IF(AND(IFERROR(FIND("预缴定金",AB258),0)=0,H258=""),M258,VALUE(MID(AB258,FIND("@",SUBSTITUTE(AB258,"：","@",2))+1,FIND("@",SUBSTITUTE(AB258,"）","@",2))-FIND("@",SUBSTITUTE(AB258,"：","@",2))-1))),0)</f>
        <v>0</v>
      </c>
      <c r="AI258" s="36">
        <f t="shared" ref="AI258:AI321" si="77">M258-AH258</f>
        <v>0</v>
      </c>
      <c r="AJ258" s="35" t="str">
        <f t="shared" ref="AJ258:AJ321" si="78">IF(OR(V258="退费",V258="结转",W258="",W258="结转学费",W258="老带新返现"),"",IF(OR(AI258&lt;=0,AND(IFERROR(FIND("预缴定金",AB258),0)=0,H258="")),"",LEFT(AB258,FIND("／",AB258)-1)))</f>
        <v/>
      </c>
      <c r="AK258" s="35" t="str">
        <f t="shared" ref="AK258:AK321" si="79">IF(AJ258="","",LEFT(AB258,2))</f>
        <v/>
      </c>
      <c r="AL258" s="35" t="str">
        <f t="shared" ref="AL258:AL321" si="80">IF(AJ258="","",MID(AB258,FIND("@",SUBSTITUTE(AB258,"／","@",5))+8,10))</f>
        <v/>
      </c>
      <c r="AM258" s="35" t="str">
        <f t="shared" ref="AM258:AM321" si="81">IF(AJ258="","",IF(AK258="新生","新生",IF((AL258-$AW$2)&gt;0,"1年追补","老生")))</f>
        <v/>
      </c>
      <c r="AN258" s="35" t="str">
        <f t="shared" ref="AN258:AN321" si="82">IF(AJ258="","",IF(OR(AM258="新生",AM258="1年追补"),"新生","老生"))</f>
        <v/>
      </c>
      <c r="AO258" s="222">
        <f t="shared" si="69"/>
        <v>0</v>
      </c>
      <c r="AP258" s="222">
        <f t="shared" si="70"/>
        <v>0</v>
      </c>
      <c r="AQ258" s="222" t="str">
        <f t="shared" ref="AQ258:AQ321" si="83">IFERROR(MID(AB258,FIND("@",SUBSTITUTE(AB258,"／","@",3))+6,FIND("@",SUBSTITUTE(AB258,"／","@",4))-FIND("@",SUBSTITUTE(AB258,"／","@",3))-6),"无")</f>
        <v>无</v>
      </c>
      <c r="AR258" s="35" t="str">
        <f t="shared" ref="AR258:AR321" si="84">IFERROR(MID(AB258,FIND("@",SUBSTITUTE(AB258,"：","@",6))+1,FIND("@",SUBSTITUTE(AB258,"-","@",8))-FIND("@",SUBSTITUTE(AB258,"：","@",6))-1),"")</f>
        <v/>
      </c>
      <c r="AS258" s="35" t="str">
        <f t="shared" ref="AS258:AS321" si="85">IFERROR(MID(AB258,FIND("@",SUBSTITUTE(AB258,"：","@",6))+1,FIND("@",SUBSTITUTE(AB258,"-","@",8))-FIND("@",SUBSTITUTE(AB258,"：","@",6))-1),"")</f>
        <v/>
      </c>
      <c r="AT258" s="35" t="str">
        <f t="shared" ref="AT258:AT321" si="86">IFERROR(MID(AB258,FIND("@",SUBSTITUTE(AB258,"：","@",4))+1,FIND("@",SUBSTITUTE(AB258,"）","@",6))-FIND("@",SUBSTITUTE(AB258,"：","@",4))-1),"无")</f>
        <v>无</v>
      </c>
      <c r="AW258" s="27">
        <f t="shared" si="71"/>
        <v>42948</v>
      </c>
      <c r="BH258" t="s">
        <v>677</v>
      </c>
    </row>
    <row r="259" spans="1:60" ht="15" customHeight="1">
      <c r="A259" s="31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198"/>
      <c r="M259" s="198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35" t="str">
        <f t="shared" si="72"/>
        <v/>
      </c>
      <c r="AD259" s="36">
        <f t="shared" si="73"/>
        <v>0</v>
      </c>
      <c r="AE259" s="35" t="str">
        <f t="shared" si="74"/>
        <v/>
      </c>
      <c r="AF259" s="24"/>
      <c r="AG259" s="40">
        <f t="shared" si="75"/>
        <v>0</v>
      </c>
      <c r="AH259" s="36">
        <f t="shared" si="76"/>
        <v>0</v>
      </c>
      <c r="AI259" s="36">
        <f t="shared" si="77"/>
        <v>0</v>
      </c>
      <c r="AJ259" s="35" t="str">
        <f t="shared" si="78"/>
        <v/>
      </c>
      <c r="AK259" s="35" t="str">
        <f t="shared" si="79"/>
        <v/>
      </c>
      <c r="AL259" s="35" t="str">
        <f t="shared" si="80"/>
        <v/>
      </c>
      <c r="AM259" s="35" t="str">
        <f t="shared" si="81"/>
        <v/>
      </c>
      <c r="AN259" s="35" t="str">
        <f t="shared" si="82"/>
        <v/>
      </c>
      <c r="AO259" s="222">
        <f t="shared" ref="AO259:AO322" si="87">IF(IFERROR(FIND("1期秒杀",AJ259,1),-1)&gt;0,"1期秒杀",IF(IFERROR(FIND("买三送二",AJ259,1),-1)&gt;0,"买三送二",IF(IFERROR(FIND("一年国际会员",AJ259,1),-1)&gt;0,"一年国际会员",IF(IFERROR(FIND("二年国际会员",AJ259,1),-1)&gt;0,"二年国际会员",IF(IFERROR(FIND("三年拼单会员",AJ259,1),-1)&gt;0,"三年拼单会员",IF(IFERROR(FIND("五年国际会员",AJ259,1),-1)&gt;0,"五年国际会员",IF(IFERROR(FIND("预订游学优惠读",AJ259,1),-1)&gt;0,"预订游学优惠读",IF(IFERROR(FIND("预订游学免费读",AJ259,1),-1)&gt;0,"预订游学免费读",IF(IFERROR(FIND("创始",AJ259,1),-1)&gt;0,"创始会员",IF(IFERROR(FIND("国内领袖课程",AJ259,1),-1)&gt;0,"国内领袖课程",IF(IFERROR(FIND("国际领袖课程",AJ259,1),-1)&gt;0,"国际领袖课程",)))))))))))</f>
        <v>0</v>
      </c>
      <c r="AP259" s="222">
        <f t="shared" ref="AP259:AP322" si="88">IF(OR(AO259="国内领袖课程",AO259="国际领袖课程"),AO259,IF(AN259="老生","老生续费",AO259))</f>
        <v>0</v>
      </c>
      <c r="AQ259" s="222" t="str">
        <f t="shared" si="83"/>
        <v>无</v>
      </c>
      <c r="AR259" s="35" t="str">
        <f t="shared" si="84"/>
        <v/>
      </c>
      <c r="AS259" s="35" t="str">
        <f t="shared" si="85"/>
        <v/>
      </c>
      <c r="AT259" s="35" t="str">
        <f t="shared" si="86"/>
        <v>无</v>
      </c>
      <c r="AW259" s="27">
        <f t="shared" si="71"/>
        <v>42948</v>
      </c>
      <c r="BH259" t="s">
        <v>483</v>
      </c>
    </row>
    <row r="260" spans="1:60" ht="15" customHeight="1">
      <c r="A260" s="31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198"/>
      <c r="M260" s="198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35" t="str">
        <f t="shared" si="72"/>
        <v/>
      </c>
      <c r="AD260" s="36">
        <f t="shared" si="73"/>
        <v>0</v>
      </c>
      <c r="AE260" s="35" t="str">
        <f t="shared" si="74"/>
        <v/>
      </c>
      <c r="AF260" s="24"/>
      <c r="AG260" s="40">
        <f t="shared" si="75"/>
        <v>0</v>
      </c>
      <c r="AH260" s="36">
        <f t="shared" si="76"/>
        <v>0</v>
      </c>
      <c r="AI260" s="36">
        <f t="shared" si="77"/>
        <v>0</v>
      </c>
      <c r="AJ260" s="35" t="str">
        <f t="shared" si="78"/>
        <v/>
      </c>
      <c r="AK260" s="35" t="str">
        <f t="shared" si="79"/>
        <v/>
      </c>
      <c r="AL260" s="35" t="str">
        <f t="shared" si="80"/>
        <v/>
      </c>
      <c r="AM260" s="35" t="str">
        <f t="shared" si="81"/>
        <v/>
      </c>
      <c r="AN260" s="35" t="str">
        <f t="shared" si="82"/>
        <v/>
      </c>
      <c r="AO260" s="222">
        <f t="shared" si="87"/>
        <v>0</v>
      </c>
      <c r="AP260" s="222">
        <f t="shared" si="88"/>
        <v>0</v>
      </c>
      <c r="AQ260" s="222" t="str">
        <f t="shared" si="83"/>
        <v>无</v>
      </c>
      <c r="AR260" s="35" t="str">
        <f t="shared" si="84"/>
        <v/>
      </c>
      <c r="AS260" s="35" t="str">
        <f t="shared" si="85"/>
        <v/>
      </c>
      <c r="AT260" s="35" t="str">
        <f t="shared" si="86"/>
        <v>无</v>
      </c>
      <c r="AW260" s="27">
        <f t="shared" ref="AW260:AW323" si="89">AW259</f>
        <v>42948</v>
      </c>
      <c r="BH260" t="s">
        <v>483</v>
      </c>
    </row>
    <row r="261" spans="1:60" ht="15" customHeight="1">
      <c r="A261" s="31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198"/>
      <c r="M261" s="198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35" t="str">
        <f t="shared" si="72"/>
        <v/>
      </c>
      <c r="AD261" s="36">
        <f t="shared" si="73"/>
        <v>0</v>
      </c>
      <c r="AE261" s="35" t="str">
        <f t="shared" si="74"/>
        <v/>
      </c>
      <c r="AF261" s="24"/>
      <c r="AG261" s="40">
        <f t="shared" si="75"/>
        <v>0</v>
      </c>
      <c r="AH261" s="36">
        <f t="shared" si="76"/>
        <v>0</v>
      </c>
      <c r="AI261" s="36">
        <f t="shared" si="77"/>
        <v>0</v>
      </c>
      <c r="AJ261" s="35" t="str">
        <f t="shared" si="78"/>
        <v/>
      </c>
      <c r="AK261" s="35" t="str">
        <f t="shared" si="79"/>
        <v/>
      </c>
      <c r="AL261" s="35" t="str">
        <f t="shared" si="80"/>
        <v/>
      </c>
      <c r="AM261" s="35" t="str">
        <f t="shared" si="81"/>
        <v/>
      </c>
      <c r="AN261" s="35" t="str">
        <f t="shared" si="82"/>
        <v/>
      </c>
      <c r="AO261" s="222">
        <f t="shared" si="87"/>
        <v>0</v>
      </c>
      <c r="AP261" s="222">
        <f t="shared" si="88"/>
        <v>0</v>
      </c>
      <c r="AQ261" s="222" t="str">
        <f t="shared" si="83"/>
        <v>无</v>
      </c>
      <c r="AR261" s="35" t="str">
        <f t="shared" si="84"/>
        <v/>
      </c>
      <c r="AS261" s="35" t="str">
        <f t="shared" si="85"/>
        <v/>
      </c>
      <c r="AT261" s="35" t="str">
        <f t="shared" si="86"/>
        <v>无</v>
      </c>
      <c r="AW261" s="27">
        <f t="shared" si="89"/>
        <v>42948</v>
      </c>
      <c r="BH261" t="s">
        <v>678</v>
      </c>
    </row>
    <row r="262" spans="1:60" ht="15" customHeight="1">
      <c r="A262" s="31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198"/>
      <c r="M262" s="198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35" t="str">
        <f t="shared" si="72"/>
        <v/>
      </c>
      <c r="AD262" s="36">
        <f t="shared" si="73"/>
        <v>0</v>
      </c>
      <c r="AE262" s="35" t="str">
        <f t="shared" si="74"/>
        <v/>
      </c>
      <c r="AF262" s="24"/>
      <c r="AG262" s="40">
        <f t="shared" si="75"/>
        <v>0</v>
      </c>
      <c r="AH262" s="36">
        <f t="shared" si="76"/>
        <v>0</v>
      </c>
      <c r="AI262" s="36">
        <f t="shared" si="77"/>
        <v>0</v>
      </c>
      <c r="AJ262" s="35" t="str">
        <f t="shared" si="78"/>
        <v/>
      </c>
      <c r="AK262" s="35" t="str">
        <f t="shared" si="79"/>
        <v/>
      </c>
      <c r="AL262" s="35" t="str">
        <f t="shared" si="80"/>
        <v/>
      </c>
      <c r="AM262" s="35" t="str">
        <f t="shared" si="81"/>
        <v/>
      </c>
      <c r="AN262" s="35" t="str">
        <f t="shared" si="82"/>
        <v/>
      </c>
      <c r="AO262" s="222">
        <f t="shared" si="87"/>
        <v>0</v>
      </c>
      <c r="AP262" s="222">
        <f t="shared" si="88"/>
        <v>0</v>
      </c>
      <c r="AQ262" s="222" t="str">
        <f t="shared" si="83"/>
        <v>无</v>
      </c>
      <c r="AR262" s="35" t="str">
        <f t="shared" si="84"/>
        <v/>
      </c>
      <c r="AS262" s="35" t="str">
        <f t="shared" si="85"/>
        <v/>
      </c>
      <c r="AT262" s="35" t="str">
        <f t="shared" si="86"/>
        <v>无</v>
      </c>
      <c r="AW262" s="27">
        <f t="shared" si="89"/>
        <v>42948</v>
      </c>
      <c r="BH262" t="s">
        <v>679</v>
      </c>
    </row>
    <row r="263" spans="1:60" ht="15" customHeight="1">
      <c r="A263" s="31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198"/>
      <c r="M263" s="198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35" t="str">
        <f t="shared" si="72"/>
        <v/>
      </c>
      <c r="AD263" s="36">
        <f t="shared" si="73"/>
        <v>0</v>
      </c>
      <c r="AE263" s="35" t="str">
        <f t="shared" si="74"/>
        <v/>
      </c>
      <c r="AF263" s="24"/>
      <c r="AG263" s="40">
        <f t="shared" si="75"/>
        <v>0</v>
      </c>
      <c r="AH263" s="36">
        <f t="shared" si="76"/>
        <v>0</v>
      </c>
      <c r="AI263" s="36">
        <f t="shared" si="77"/>
        <v>0</v>
      </c>
      <c r="AJ263" s="35" t="str">
        <f t="shared" si="78"/>
        <v/>
      </c>
      <c r="AK263" s="35" t="str">
        <f t="shared" si="79"/>
        <v/>
      </c>
      <c r="AL263" s="35" t="str">
        <f t="shared" si="80"/>
        <v/>
      </c>
      <c r="AM263" s="35" t="str">
        <f t="shared" si="81"/>
        <v/>
      </c>
      <c r="AN263" s="35" t="str">
        <f t="shared" si="82"/>
        <v/>
      </c>
      <c r="AO263" s="222">
        <f t="shared" si="87"/>
        <v>0</v>
      </c>
      <c r="AP263" s="222">
        <f t="shared" si="88"/>
        <v>0</v>
      </c>
      <c r="AQ263" s="222" t="str">
        <f t="shared" si="83"/>
        <v>无</v>
      </c>
      <c r="AR263" s="35" t="str">
        <f t="shared" si="84"/>
        <v/>
      </c>
      <c r="AS263" s="35" t="str">
        <f t="shared" si="85"/>
        <v/>
      </c>
      <c r="AT263" s="35" t="str">
        <f t="shared" si="86"/>
        <v>无</v>
      </c>
      <c r="AW263" s="27">
        <f t="shared" si="89"/>
        <v>42948</v>
      </c>
      <c r="BH263" t="s">
        <v>680</v>
      </c>
    </row>
    <row r="264" spans="1:60" ht="15" customHeight="1">
      <c r="A264" s="31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198"/>
      <c r="M264" s="198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35" t="str">
        <f t="shared" si="72"/>
        <v/>
      </c>
      <c r="AD264" s="36">
        <f t="shared" si="73"/>
        <v>0</v>
      </c>
      <c r="AE264" s="35" t="str">
        <f t="shared" si="74"/>
        <v/>
      </c>
      <c r="AF264" s="24"/>
      <c r="AG264" s="40">
        <f t="shared" si="75"/>
        <v>0</v>
      </c>
      <c r="AH264" s="36">
        <f t="shared" si="76"/>
        <v>0</v>
      </c>
      <c r="AI264" s="36">
        <f t="shared" si="77"/>
        <v>0</v>
      </c>
      <c r="AJ264" s="35" t="str">
        <f t="shared" si="78"/>
        <v/>
      </c>
      <c r="AK264" s="35" t="str">
        <f t="shared" si="79"/>
        <v/>
      </c>
      <c r="AL264" s="35" t="str">
        <f t="shared" si="80"/>
        <v/>
      </c>
      <c r="AM264" s="35" t="str">
        <f t="shared" si="81"/>
        <v/>
      </c>
      <c r="AN264" s="35" t="str">
        <f t="shared" si="82"/>
        <v/>
      </c>
      <c r="AO264" s="222">
        <f t="shared" si="87"/>
        <v>0</v>
      </c>
      <c r="AP264" s="222">
        <f t="shared" si="88"/>
        <v>0</v>
      </c>
      <c r="AQ264" s="222" t="str">
        <f t="shared" si="83"/>
        <v>无</v>
      </c>
      <c r="AR264" s="35" t="str">
        <f t="shared" si="84"/>
        <v/>
      </c>
      <c r="AS264" s="35" t="str">
        <f t="shared" si="85"/>
        <v/>
      </c>
      <c r="AT264" s="35" t="str">
        <f t="shared" si="86"/>
        <v>无</v>
      </c>
      <c r="AW264" s="27">
        <f t="shared" si="89"/>
        <v>42948</v>
      </c>
      <c r="BH264" t="s">
        <v>681</v>
      </c>
    </row>
    <row r="265" spans="1:60" ht="15" customHeight="1">
      <c r="A265" s="31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198"/>
      <c r="M265" s="198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35" t="str">
        <f t="shared" si="72"/>
        <v/>
      </c>
      <c r="AD265" s="36">
        <f t="shared" si="73"/>
        <v>0</v>
      </c>
      <c r="AE265" s="35" t="str">
        <f t="shared" si="74"/>
        <v/>
      </c>
      <c r="AF265" s="24"/>
      <c r="AG265" s="40">
        <f t="shared" si="75"/>
        <v>0</v>
      </c>
      <c r="AH265" s="36">
        <f t="shared" si="76"/>
        <v>0</v>
      </c>
      <c r="AI265" s="36">
        <f t="shared" si="77"/>
        <v>0</v>
      </c>
      <c r="AJ265" s="35" t="str">
        <f t="shared" si="78"/>
        <v/>
      </c>
      <c r="AK265" s="35" t="str">
        <f t="shared" si="79"/>
        <v/>
      </c>
      <c r="AL265" s="35" t="str">
        <f t="shared" si="80"/>
        <v/>
      </c>
      <c r="AM265" s="35" t="str">
        <f t="shared" si="81"/>
        <v/>
      </c>
      <c r="AN265" s="35" t="str">
        <f t="shared" si="82"/>
        <v/>
      </c>
      <c r="AO265" s="222">
        <f t="shared" si="87"/>
        <v>0</v>
      </c>
      <c r="AP265" s="222">
        <f t="shared" si="88"/>
        <v>0</v>
      </c>
      <c r="AQ265" s="222" t="str">
        <f t="shared" si="83"/>
        <v>无</v>
      </c>
      <c r="AR265" s="35" t="str">
        <f t="shared" si="84"/>
        <v/>
      </c>
      <c r="AS265" s="35" t="str">
        <f t="shared" si="85"/>
        <v/>
      </c>
      <c r="AT265" s="35" t="str">
        <f t="shared" si="86"/>
        <v>无</v>
      </c>
      <c r="AW265" s="27">
        <f t="shared" si="89"/>
        <v>42948</v>
      </c>
      <c r="BH265" t="s">
        <v>682</v>
      </c>
    </row>
    <row r="266" spans="1:60" ht="15" customHeight="1">
      <c r="A266" s="31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198"/>
      <c r="M266" s="198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35" t="str">
        <f t="shared" si="72"/>
        <v/>
      </c>
      <c r="AD266" s="36">
        <f t="shared" si="73"/>
        <v>0</v>
      </c>
      <c r="AE266" s="35" t="str">
        <f t="shared" si="74"/>
        <v/>
      </c>
      <c r="AF266" s="24"/>
      <c r="AG266" s="40">
        <f t="shared" si="75"/>
        <v>0</v>
      </c>
      <c r="AH266" s="36">
        <f t="shared" si="76"/>
        <v>0</v>
      </c>
      <c r="AI266" s="36">
        <f t="shared" si="77"/>
        <v>0</v>
      </c>
      <c r="AJ266" s="35" t="str">
        <f t="shared" si="78"/>
        <v/>
      </c>
      <c r="AK266" s="35" t="str">
        <f t="shared" si="79"/>
        <v/>
      </c>
      <c r="AL266" s="35" t="str">
        <f t="shared" si="80"/>
        <v/>
      </c>
      <c r="AM266" s="35" t="str">
        <f t="shared" si="81"/>
        <v/>
      </c>
      <c r="AN266" s="35" t="str">
        <f t="shared" si="82"/>
        <v/>
      </c>
      <c r="AO266" s="222">
        <f t="shared" si="87"/>
        <v>0</v>
      </c>
      <c r="AP266" s="222">
        <f t="shared" si="88"/>
        <v>0</v>
      </c>
      <c r="AQ266" s="222" t="str">
        <f t="shared" si="83"/>
        <v>无</v>
      </c>
      <c r="AR266" s="35" t="str">
        <f t="shared" si="84"/>
        <v/>
      </c>
      <c r="AS266" s="35" t="str">
        <f t="shared" si="85"/>
        <v/>
      </c>
      <c r="AT266" s="35" t="str">
        <f t="shared" si="86"/>
        <v>无</v>
      </c>
      <c r="AW266" s="27">
        <f t="shared" si="89"/>
        <v>42948</v>
      </c>
      <c r="BH266" t="s">
        <v>683</v>
      </c>
    </row>
    <row r="267" spans="1:60" ht="15" customHeight="1">
      <c r="A267" s="31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198"/>
      <c r="M267" s="198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35" t="str">
        <f t="shared" si="72"/>
        <v/>
      </c>
      <c r="AD267" s="36">
        <f t="shared" si="73"/>
        <v>0</v>
      </c>
      <c r="AE267" s="35" t="str">
        <f t="shared" si="74"/>
        <v/>
      </c>
      <c r="AF267" s="24"/>
      <c r="AG267" s="40">
        <f t="shared" si="75"/>
        <v>0</v>
      </c>
      <c r="AH267" s="36">
        <f t="shared" si="76"/>
        <v>0</v>
      </c>
      <c r="AI267" s="36">
        <f t="shared" si="77"/>
        <v>0</v>
      </c>
      <c r="AJ267" s="35" t="str">
        <f t="shared" si="78"/>
        <v/>
      </c>
      <c r="AK267" s="35" t="str">
        <f t="shared" si="79"/>
        <v/>
      </c>
      <c r="AL267" s="35" t="str">
        <f t="shared" si="80"/>
        <v/>
      </c>
      <c r="AM267" s="35" t="str">
        <f t="shared" si="81"/>
        <v/>
      </c>
      <c r="AN267" s="35" t="str">
        <f t="shared" si="82"/>
        <v/>
      </c>
      <c r="AO267" s="222">
        <f t="shared" si="87"/>
        <v>0</v>
      </c>
      <c r="AP267" s="222">
        <f t="shared" si="88"/>
        <v>0</v>
      </c>
      <c r="AQ267" s="222" t="str">
        <f t="shared" si="83"/>
        <v>无</v>
      </c>
      <c r="AR267" s="35" t="str">
        <f t="shared" si="84"/>
        <v/>
      </c>
      <c r="AS267" s="35" t="str">
        <f t="shared" si="85"/>
        <v/>
      </c>
      <c r="AT267" s="35" t="str">
        <f t="shared" si="86"/>
        <v>无</v>
      </c>
      <c r="AW267" s="27">
        <f t="shared" si="89"/>
        <v>42948</v>
      </c>
      <c r="BH267" t="s">
        <v>684</v>
      </c>
    </row>
    <row r="268" spans="1:60" ht="15" customHeight="1">
      <c r="A268" s="31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198"/>
      <c r="M268" s="198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35" t="str">
        <f t="shared" si="72"/>
        <v/>
      </c>
      <c r="AD268" s="36">
        <f t="shared" si="73"/>
        <v>0</v>
      </c>
      <c r="AE268" s="35" t="str">
        <f t="shared" si="74"/>
        <v/>
      </c>
      <c r="AF268" s="24"/>
      <c r="AG268" s="40">
        <f t="shared" si="75"/>
        <v>0</v>
      </c>
      <c r="AH268" s="36">
        <f t="shared" si="76"/>
        <v>0</v>
      </c>
      <c r="AI268" s="36">
        <f t="shared" si="77"/>
        <v>0</v>
      </c>
      <c r="AJ268" s="35" t="str">
        <f t="shared" si="78"/>
        <v/>
      </c>
      <c r="AK268" s="35" t="str">
        <f t="shared" si="79"/>
        <v/>
      </c>
      <c r="AL268" s="35" t="str">
        <f t="shared" si="80"/>
        <v/>
      </c>
      <c r="AM268" s="35" t="str">
        <f t="shared" si="81"/>
        <v/>
      </c>
      <c r="AN268" s="35" t="str">
        <f t="shared" si="82"/>
        <v/>
      </c>
      <c r="AO268" s="222">
        <f t="shared" si="87"/>
        <v>0</v>
      </c>
      <c r="AP268" s="222">
        <f t="shared" si="88"/>
        <v>0</v>
      </c>
      <c r="AQ268" s="222" t="str">
        <f t="shared" si="83"/>
        <v>无</v>
      </c>
      <c r="AR268" s="35" t="str">
        <f t="shared" si="84"/>
        <v/>
      </c>
      <c r="AS268" s="35" t="str">
        <f t="shared" si="85"/>
        <v/>
      </c>
      <c r="AT268" s="35" t="str">
        <f t="shared" si="86"/>
        <v>无</v>
      </c>
      <c r="AW268" s="27">
        <f t="shared" si="89"/>
        <v>42948</v>
      </c>
      <c r="BH268" t="s">
        <v>685</v>
      </c>
    </row>
    <row r="269" spans="1:60" ht="15" customHeight="1">
      <c r="A269" s="31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198"/>
      <c r="M269" s="198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35" t="str">
        <f t="shared" si="72"/>
        <v/>
      </c>
      <c r="AD269" s="36">
        <f t="shared" si="73"/>
        <v>0</v>
      </c>
      <c r="AE269" s="35" t="str">
        <f t="shared" si="74"/>
        <v/>
      </c>
      <c r="AF269" s="24"/>
      <c r="AG269" s="40">
        <f t="shared" si="75"/>
        <v>0</v>
      </c>
      <c r="AH269" s="36">
        <f t="shared" si="76"/>
        <v>0</v>
      </c>
      <c r="AI269" s="36">
        <f t="shared" si="77"/>
        <v>0</v>
      </c>
      <c r="AJ269" s="35" t="str">
        <f t="shared" si="78"/>
        <v/>
      </c>
      <c r="AK269" s="35" t="str">
        <f t="shared" si="79"/>
        <v/>
      </c>
      <c r="AL269" s="35" t="str">
        <f t="shared" si="80"/>
        <v/>
      </c>
      <c r="AM269" s="35" t="str">
        <f t="shared" si="81"/>
        <v/>
      </c>
      <c r="AN269" s="35" t="str">
        <f t="shared" si="82"/>
        <v/>
      </c>
      <c r="AO269" s="222">
        <f t="shared" si="87"/>
        <v>0</v>
      </c>
      <c r="AP269" s="222">
        <f t="shared" si="88"/>
        <v>0</v>
      </c>
      <c r="AQ269" s="222" t="str">
        <f t="shared" si="83"/>
        <v>无</v>
      </c>
      <c r="AR269" s="35" t="str">
        <f t="shared" si="84"/>
        <v/>
      </c>
      <c r="AS269" s="35" t="str">
        <f t="shared" si="85"/>
        <v/>
      </c>
      <c r="AT269" s="35" t="str">
        <f t="shared" si="86"/>
        <v>无</v>
      </c>
      <c r="AW269" s="27">
        <f t="shared" si="89"/>
        <v>42948</v>
      </c>
      <c r="BH269" t="s">
        <v>686</v>
      </c>
    </row>
    <row r="270" spans="1:60" ht="15" customHeight="1">
      <c r="A270" s="31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198"/>
      <c r="M270" s="198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35" t="str">
        <f t="shared" si="72"/>
        <v/>
      </c>
      <c r="AD270" s="36">
        <f t="shared" si="73"/>
        <v>0</v>
      </c>
      <c r="AE270" s="35" t="str">
        <f t="shared" si="74"/>
        <v/>
      </c>
      <c r="AF270" s="24"/>
      <c r="AG270" s="40">
        <f t="shared" si="75"/>
        <v>0</v>
      </c>
      <c r="AH270" s="36">
        <f t="shared" si="76"/>
        <v>0</v>
      </c>
      <c r="AI270" s="36">
        <f t="shared" si="77"/>
        <v>0</v>
      </c>
      <c r="AJ270" s="35" t="str">
        <f t="shared" si="78"/>
        <v/>
      </c>
      <c r="AK270" s="35" t="str">
        <f t="shared" si="79"/>
        <v/>
      </c>
      <c r="AL270" s="35" t="str">
        <f t="shared" si="80"/>
        <v/>
      </c>
      <c r="AM270" s="35" t="str">
        <f t="shared" si="81"/>
        <v/>
      </c>
      <c r="AN270" s="35" t="str">
        <f t="shared" si="82"/>
        <v/>
      </c>
      <c r="AO270" s="222">
        <f t="shared" si="87"/>
        <v>0</v>
      </c>
      <c r="AP270" s="222">
        <f t="shared" si="88"/>
        <v>0</v>
      </c>
      <c r="AQ270" s="222" t="str">
        <f t="shared" si="83"/>
        <v>无</v>
      </c>
      <c r="AR270" s="35" t="str">
        <f t="shared" si="84"/>
        <v/>
      </c>
      <c r="AS270" s="35" t="str">
        <f t="shared" si="85"/>
        <v/>
      </c>
      <c r="AT270" s="35" t="str">
        <f t="shared" si="86"/>
        <v>无</v>
      </c>
      <c r="AW270" s="27">
        <f t="shared" si="89"/>
        <v>42948</v>
      </c>
      <c r="BH270" t="s">
        <v>687</v>
      </c>
    </row>
    <row r="271" spans="1:60" ht="15" customHeight="1">
      <c r="A271" s="31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198"/>
      <c r="M271" s="198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35" t="str">
        <f t="shared" si="72"/>
        <v/>
      </c>
      <c r="AD271" s="36">
        <f t="shared" si="73"/>
        <v>0</v>
      </c>
      <c r="AE271" s="35" t="str">
        <f t="shared" si="74"/>
        <v/>
      </c>
      <c r="AF271" s="24"/>
      <c r="AG271" s="40">
        <f t="shared" si="75"/>
        <v>0</v>
      </c>
      <c r="AH271" s="36">
        <f t="shared" si="76"/>
        <v>0</v>
      </c>
      <c r="AI271" s="36">
        <f t="shared" si="77"/>
        <v>0</v>
      </c>
      <c r="AJ271" s="35" t="str">
        <f t="shared" si="78"/>
        <v/>
      </c>
      <c r="AK271" s="35" t="str">
        <f t="shared" si="79"/>
        <v/>
      </c>
      <c r="AL271" s="35" t="str">
        <f t="shared" si="80"/>
        <v/>
      </c>
      <c r="AM271" s="35" t="str">
        <f t="shared" si="81"/>
        <v/>
      </c>
      <c r="AN271" s="35" t="str">
        <f t="shared" si="82"/>
        <v/>
      </c>
      <c r="AO271" s="222">
        <f t="shared" si="87"/>
        <v>0</v>
      </c>
      <c r="AP271" s="222">
        <f t="shared" si="88"/>
        <v>0</v>
      </c>
      <c r="AQ271" s="222" t="str">
        <f t="shared" si="83"/>
        <v>无</v>
      </c>
      <c r="AR271" s="35" t="str">
        <f t="shared" si="84"/>
        <v/>
      </c>
      <c r="AS271" s="35" t="str">
        <f t="shared" si="85"/>
        <v/>
      </c>
      <c r="AT271" s="35" t="str">
        <f t="shared" si="86"/>
        <v>无</v>
      </c>
      <c r="AW271" s="27">
        <f t="shared" si="89"/>
        <v>42948</v>
      </c>
      <c r="BH271" t="s">
        <v>688</v>
      </c>
    </row>
    <row r="272" spans="1:60" ht="15" customHeight="1">
      <c r="A272" s="31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198"/>
      <c r="M272" s="198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35" t="str">
        <f t="shared" si="72"/>
        <v/>
      </c>
      <c r="AD272" s="36">
        <f t="shared" si="73"/>
        <v>0</v>
      </c>
      <c r="AE272" s="35" t="str">
        <f t="shared" si="74"/>
        <v/>
      </c>
      <c r="AF272" s="24"/>
      <c r="AG272" s="40">
        <f t="shared" si="75"/>
        <v>0</v>
      </c>
      <c r="AH272" s="36">
        <f t="shared" si="76"/>
        <v>0</v>
      </c>
      <c r="AI272" s="36">
        <f t="shared" si="77"/>
        <v>0</v>
      </c>
      <c r="AJ272" s="35" t="str">
        <f t="shared" si="78"/>
        <v/>
      </c>
      <c r="AK272" s="35" t="str">
        <f t="shared" si="79"/>
        <v/>
      </c>
      <c r="AL272" s="35" t="str">
        <f t="shared" si="80"/>
        <v/>
      </c>
      <c r="AM272" s="35" t="str">
        <f t="shared" si="81"/>
        <v/>
      </c>
      <c r="AN272" s="35" t="str">
        <f t="shared" si="82"/>
        <v/>
      </c>
      <c r="AO272" s="222">
        <f t="shared" si="87"/>
        <v>0</v>
      </c>
      <c r="AP272" s="222">
        <f t="shared" si="88"/>
        <v>0</v>
      </c>
      <c r="AQ272" s="222" t="str">
        <f t="shared" si="83"/>
        <v>无</v>
      </c>
      <c r="AR272" s="35" t="str">
        <f t="shared" si="84"/>
        <v/>
      </c>
      <c r="AS272" s="35" t="str">
        <f t="shared" si="85"/>
        <v/>
      </c>
      <c r="AT272" s="35" t="str">
        <f t="shared" si="86"/>
        <v>无</v>
      </c>
      <c r="AW272" s="27">
        <f t="shared" si="89"/>
        <v>42948</v>
      </c>
      <c r="BH272" t="s">
        <v>689</v>
      </c>
    </row>
    <row r="273" spans="1:60" ht="15" customHeight="1">
      <c r="A273" s="31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198"/>
      <c r="M273" s="198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35" t="str">
        <f t="shared" si="72"/>
        <v/>
      </c>
      <c r="AD273" s="36">
        <f t="shared" si="73"/>
        <v>0</v>
      </c>
      <c r="AE273" s="35" t="str">
        <f t="shared" si="74"/>
        <v/>
      </c>
      <c r="AF273" s="24"/>
      <c r="AG273" s="40">
        <f t="shared" si="75"/>
        <v>0</v>
      </c>
      <c r="AH273" s="36">
        <f t="shared" si="76"/>
        <v>0</v>
      </c>
      <c r="AI273" s="36">
        <f t="shared" si="77"/>
        <v>0</v>
      </c>
      <c r="AJ273" s="35" t="str">
        <f t="shared" si="78"/>
        <v/>
      </c>
      <c r="AK273" s="35" t="str">
        <f t="shared" si="79"/>
        <v/>
      </c>
      <c r="AL273" s="35" t="str">
        <f t="shared" si="80"/>
        <v/>
      </c>
      <c r="AM273" s="35" t="str">
        <f t="shared" si="81"/>
        <v/>
      </c>
      <c r="AN273" s="35" t="str">
        <f t="shared" si="82"/>
        <v/>
      </c>
      <c r="AO273" s="222">
        <f t="shared" si="87"/>
        <v>0</v>
      </c>
      <c r="AP273" s="222">
        <f t="shared" si="88"/>
        <v>0</v>
      </c>
      <c r="AQ273" s="222" t="str">
        <f t="shared" si="83"/>
        <v>无</v>
      </c>
      <c r="AR273" s="35" t="str">
        <f t="shared" si="84"/>
        <v/>
      </c>
      <c r="AS273" s="35" t="str">
        <f t="shared" si="85"/>
        <v/>
      </c>
      <c r="AT273" s="35" t="str">
        <f t="shared" si="86"/>
        <v>无</v>
      </c>
      <c r="AW273" s="27">
        <f t="shared" si="89"/>
        <v>42948</v>
      </c>
      <c r="BH273" t="s">
        <v>690</v>
      </c>
    </row>
    <row r="274" spans="1:60" ht="15" customHeight="1">
      <c r="A274" s="31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198"/>
      <c r="M274" s="198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35" t="str">
        <f t="shared" si="72"/>
        <v/>
      </c>
      <c r="AD274" s="36">
        <f t="shared" si="73"/>
        <v>0</v>
      </c>
      <c r="AE274" s="35" t="str">
        <f t="shared" si="74"/>
        <v/>
      </c>
      <c r="AF274" s="24"/>
      <c r="AG274" s="40">
        <f t="shared" si="75"/>
        <v>0</v>
      </c>
      <c r="AH274" s="36">
        <f t="shared" si="76"/>
        <v>0</v>
      </c>
      <c r="AI274" s="36">
        <f t="shared" si="77"/>
        <v>0</v>
      </c>
      <c r="AJ274" s="35" t="str">
        <f t="shared" si="78"/>
        <v/>
      </c>
      <c r="AK274" s="35" t="str">
        <f t="shared" si="79"/>
        <v/>
      </c>
      <c r="AL274" s="35" t="str">
        <f t="shared" si="80"/>
        <v/>
      </c>
      <c r="AM274" s="35" t="str">
        <f t="shared" si="81"/>
        <v/>
      </c>
      <c r="AN274" s="35" t="str">
        <f t="shared" si="82"/>
        <v/>
      </c>
      <c r="AO274" s="222">
        <f t="shared" si="87"/>
        <v>0</v>
      </c>
      <c r="AP274" s="222">
        <f t="shared" si="88"/>
        <v>0</v>
      </c>
      <c r="AQ274" s="222" t="str">
        <f t="shared" si="83"/>
        <v>无</v>
      </c>
      <c r="AR274" s="35" t="str">
        <f t="shared" si="84"/>
        <v/>
      </c>
      <c r="AS274" s="35" t="str">
        <f t="shared" si="85"/>
        <v/>
      </c>
      <c r="AT274" s="35" t="str">
        <f t="shared" si="86"/>
        <v>无</v>
      </c>
      <c r="AW274" s="27">
        <f t="shared" si="89"/>
        <v>42948</v>
      </c>
      <c r="BH274" t="s">
        <v>691</v>
      </c>
    </row>
    <row r="275" spans="1:60" ht="15" customHeight="1">
      <c r="A275" s="31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198"/>
      <c r="M275" s="198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35" t="str">
        <f t="shared" si="72"/>
        <v/>
      </c>
      <c r="AD275" s="36">
        <f t="shared" si="73"/>
        <v>0</v>
      </c>
      <c r="AE275" s="35" t="str">
        <f t="shared" si="74"/>
        <v/>
      </c>
      <c r="AF275" s="24"/>
      <c r="AG275" s="40">
        <f t="shared" si="75"/>
        <v>0</v>
      </c>
      <c r="AH275" s="36">
        <f t="shared" si="76"/>
        <v>0</v>
      </c>
      <c r="AI275" s="36">
        <f t="shared" si="77"/>
        <v>0</v>
      </c>
      <c r="AJ275" s="35" t="str">
        <f t="shared" si="78"/>
        <v/>
      </c>
      <c r="AK275" s="35" t="str">
        <f t="shared" si="79"/>
        <v/>
      </c>
      <c r="AL275" s="35" t="str">
        <f t="shared" si="80"/>
        <v/>
      </c>
      <c r="AM275" s="35" t="str">
        <f t="shared" si="81"/>
        <v/>
      </c>
      <c r="AN275" s="35" t="str">
        <f t="shared" si="82"/>
        <v/>
      </c>
      <c r="AO275" s="222">
        <f t="shared" si="87"/>
        <v>0</v>
      </c>
      <c r="AP275" s="222">
        <f t="shared" si="88"/>
        <v>0</v>
      </c>
      <c r="AQ275" s="222" t="str">
        <f t="shared" si="83"/>
        <v>无</v>
      </c>
      <c r="AR275" s="35" t="str">
        <f t="shared" si="84"/>
        <v/>
      </c>
      <c r="AS275" s="35" t="str">
        <f t="shared" si="85"/>
        <v/>
      </c>
      <c r="AT275" s="35" t="str">
        <f t="shared" si="86"/>
        <v>无</v>
      </c>
      <c r="AW275" s="27">
        <f t="shared" si="89"/>
        <v>42948</v>
      </c>
      <c r="BH275" t="s">
        <v>692</v>
      </c>
    </row>
    <row r="276" spans="1:60" ht="15" customHeight="1">
      <c r="A276" s="31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198"/>
      <c r="M276" s="198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35" t="str">
        <f t="shared" si="72"/>
        <v/>
      </c>
      <c r="AD276" s="36">
        <f t="shared" si="73"/>
        <v>0</v>
      </c>
      <c r="AE276" s="35" t="str">
        <f t="shared" si="74"/>
        <v/>
      </c>
      <c r="AF276" s="24"/>
      <c r="AG276" s="40">
        <f t="shared" si="75"/>
        <v>0</v>
      </c>
      <c r="AH276" s="36">
        <f t="shared" si="76"/>
        <v>0</v>
      </c>
      <c r="AI276" s="36">
        <f t="shared" si="77"/>
        <v>0</v>
      </c>
      <c r="AJ276" s="35" t="str">
        <f t="shared" si="78"/>
        <v/>
      </c>
      <c r="AK276" s="35" t="str">
        <f t="shared" si="79"/>
        <v/>
      </c>
      <c r="AL276" s="35" t="str">
        <f t="shared" si="80"/>
        <v/>
      </c>
      <c r="AM276" s="35" t="str">
        <f t="shared" si="81"/>
        <v/>
      </c>
      <c r="AN276" s="35" t="str">
        <f t="shared" si="82"/>
        <v/>
      </c>
      <c r="AO276" s="222">
        <f t="shared" si="87"/>
        <v>0</v>
      </c>
      <c r="AP276" s="222">
        <f t="shared" si="88"/>
        <v>0</v>
      </c>
      <c r="AQ276" s="222" t="str">
        <f t="shared" si="83"/>
        <v>无</v>
      </c>
      <c r="AR276" s="35" t="str">
        <f t="shared" si="84"/>
        <v/>
      </c>
      <c r="AS276" s="35" t="str">
        <f t="shared" si="85"/>
        <v/>
      </c>
      <c r="AT276" s="35" t="str">
        <f t="shared" si="86"/>
        <v>无</v>
      </c>
      <c r="AW276" s="27">
        <f t="shared" si="89"/>
        <v>42948</v>
      </c>
      <c r="BH276" t="s">
        <v>692</v>
      </c>
    </row>
    <row r="277" spans="1:60" ht="15" customHeight="1">
      <c r="A277" s="31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198"/>
      <c r="M277" s="198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35" t="str">
        <f t="shared" si="72"/>
        <v/>
      </c>
      <c r="AD277" s="36">
        <f t="shared" si="73"/>
        <v>0</v>
      </c>
      <c r="AE277" s="35" t="str">
        <f t="shared" si="74"/>
        <v/>
      </c>
      <c r="AF277" s="24"/>
      <c r="AG277" s="40">
        <f t="shared" si="75"/>
        <v>0</v>
      </c>
      <c r="AH277" s="36">
        <f t="shared" si="76"/>
        <v>0</v>
      </c>
      <c r="AI277" s="36">
        <f t="shared" si="77"/>
        <v>0</v>
      </c>
      <c r="AJ277" s="35" t="str">
        <f t="shared" si="78"/>
        <v/>
      </c>
      <c r="AK277" s="35" t="str">
        <f t="shared" si="79"/>
        <v/>
      </c>
      <c r="AL277" s="35" t="str">
        <f t="shared" si="80"/>
        <v/>
      </c>
      <c r="AM277" s="35" t="str">
        <f t="shared" si="81"/>
        <v/>
      </c>
      <c r="AN277" s="35" t="str">
        <f t="shared" si="82"/>
        <v/>
      </c>
      <c r="AO277" s="222">
        <f t="shared" si="87"/>
        <v>0</v>
      </c>
      <c r="AP277" s="222">
        <f t="shared" si="88"/>
        <v>0</v>
      </c>
      <c r="AQ277" s="222" t="str">
        <f t="shared" si="83"/>
        <v>无</v>
      </c>
      <c r="AR277" s="35" t="str">
        <f t="shared" si="84"/>
        <v/>
      </c>
      <c r="AS277" s="35" t="str">
        <f t="shared" si="85"/>
        <v/>
      </c>
      <c r="AT277" s="35" t="str">
        <f t="shared" si="86"/>
        <v>无</v>
      </c>
      <c r="AW277" s="27">
        <f t="shared" si="89"/>
        <v>42948</v>
      </c>
      <c r="BH277" t="s">
        <v>693</v>
      </c>
    </row>
    <row r="278" spans="1:60" ht="15" customHeight="1">
      <c r="A278" s="31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198"/>
      <c r="M278" s="198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35" t="str">
        <f t="shared" si="72"/>
        <v/>
      </c>
      <c r="AD278" s="36">
        <f t="shared" si="73"/>
        <v>0</v>
      </c>
      <c r="AE278" s="35" t="str">
        <f t="shared" si="74"/>
        <v/>
      </c>
      <c r="AF278" s="24"/>
      <c r="AG278" s="40">
        <f t="shared" si="75"/>
        <v>0</v>
      </c>
      <c r="AH278" s="36">
        <f t="shared" si="76"/>
        <v>0</v>
      </c>
      <c r="AI278" s="36">
        <f t="shared" si="77"/>
        <v>0</v>
      </c>
      <c r="AJ278" s="35" t="str">
        <f t="shared" si="78"/>
        <v/>
      </c>
      <c r="AK278" s="35" t="str">
        <f t="shared" si="79"/>
        <v/>
      </c>
      <c r="AL278" s="35" t="str">
        <f t="shared" si="80"/>
        <v/>
      </c>
      <c r="AM278" s="35" t="str">
        <f t="shared" si="81"/>
        <v/>
      </c>
      <c r="AN278" s="35" t="str">
        <f t="shared" si="82"/>
        <v/>
      </c>
      <c r="AO278" s="222">
        <f t="shared" si="87"/>
        <v>0</v>
      </c>
      <c r="AP278" s="222">
        <f t="shared" si="88"/>
        <v>0</v>
      </c>
      <c r="AQ278" s="222" t="str">
        <f t="shared" si="83"/>
        <v>无</v>
      </c>
      <c r="AR278" s="35" t="str">
        <f t="shared" si="84"/>
        <v/>
      </c>
      <c r="AS278" s="35" t="str">
        <f t="shared" si="85"/>
        <v/>
      </c>
      <c r="AT278" s="35" t="str">
        <f t="shared" si="86"/>
        <v>无</v>
      </c>
      <c r="AW278" s="27">
        <f t="shared" si="89"/>
        <v>42948</v>
      </c>
      <c r="BH278" t="s">
        <v>694</v>
      </c>
    </row>
    <row r="279" spans="1:60" ht="15" customHeight="1">
      <c r="A279" s="31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198"/>
      <c r="M279" s="198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35" t="str">
        <f t="shared" si="72"/>
        <v/>
      </c>
      <c r="AD279" s="36">
        <f t="shared" si="73"/>
        <v>0</v>
      </c>
      <c r="AE279" s="35" t="str">
        <f t="shared" si="74"/>
        <v/>
      </c>
      <c r="AF279" s="24"/>
      <c r="AG279" s="40">
        <f t="shared" si="75"/>
        <v>0</v>
      </c>
      <c r="AH279" s="36">
        <f t="shared" si="76"/>
        <v>0</v>
      </c>
      <c r="AI279" s="36">
        <f t="shared" si="77"/>
        <v>0</v>
      </c>
      <c r="AJ279" s="35" t="str">
        <f t="shared" si="78"/>
        <v/>
      </c>
      <c r="AK279" s="35" t="str">
        <f t="shared" si="79"/>
        <v/>
      </c>
      <c r="AL279" s="35" t="str">
        <f t="shared" si="80"/>
        <v/>
      </c>
      <c r="AM279" s="35" t="str">
        <f t="shared" si="81"/>
        <v/>
      </c>
      <c r="AN279" s="35" t="str">
        <f t="shared" si="82"/>
        <v/>
      </c>
      <c r="AO279" s="222">
        <f t="shared" si="87"/>
        <v>0</v>
      </c>
      <c r="AP279" s="222">
        <f t="shared" si="88"/>
        <v>0</v>
      </c>
      <c r="AQ279" s="222" t="str">
        <f t="shared" si="83"/>
        <v>无</v>
      </c>
      <c r="AR279" s="35" t="str">
        <f t="shared" si="84"/>
        <v/>
      </c>
      <c r="AS279" s="35" t="str">
        <f t="shared" si="85"/>
        <v/>
      </c>
      <c r="AT279" s="35" t="str">
        <f t="shared" si="86"/>
        <v>无</v>
      </c>
      <c r="AW279" s="27">
        <f t="shared" si="89"/>
        <v>42948</v>
      </c>
      <c r="BH279" t="s">
        <v>695</v>
      </c>
    </row>
    <row r="280" spans="1:60" ht="15" customHeight="1">
      <c r="A280" s="31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198"/>
      <c r="M280" s="198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35" t="str">
        <f t="shared" si="72"/>
        <v/>
      </c>
      <c r="AD280" s="36">
        <f t="shared" si="73"/>
        <v>0</v>
      </c>
      <c r="AE280" s="35" t="str">
        <f t="shared" si="74"/>
        <v/>
      </c>
      <c r="AF280" s="24"/>
      <c r="AG280" s="40">
        <f t="shared" si="75"/>
        <v>0</v>
      </c>
      <c r="AH280" s="36">
        <f t="shared" si="76"/>
        <v>0</v>
      </c>
      <c r="AI280" s="36">
        <f t="shared" si="77"/>
        <v>0</v>
      </c>
      <c r="AJ280" s="35" t="str">
        <f t="shared" si="78"/>
        <v/>
      </c>
      <c r="AK280" s="35" t="str">
        <f t="shared" si="79"/>
        <v/>
      </c>
      <c r="AL280" s="35" t="str">
        <f t="shared" si="80"/>
        <v/>
      </c>
      <c r="AM280" s="35" t="str">
        <f t="shared" si="81"/>
        <v/>
      </c>
      <c r="AN280" s="35" t="str">
        <f t="shared" si="82"/>
        <v/>
      </c>
      <c r="AO280" s="222">
        <f t="shared" si="87"/>
        <v>0</v>
      </c>
      <c r="AP280" s="222">
        <f t="shared" si="88"/>
        <v>0</v>
      </c>
      <c r="AQ280" s="222" t="str">
        <f t="shared" si="83"/>
        <v>无</v>
      </c>
      <c r="AR280" s="35" t="str">
        <f t="shared" si="84"/>
        <v/>
      </c>
      <c r="AS280" s="35" t="str">
        <f t="shared" si="85"/>
        <v/>
      </c>
      <c r="AT280" s="35" t="str">
        <f t="shared" si="86"/>
        <v>无</v>
      </c>
      <c r="AW280" s="27">
        <f t="shared" si="89"/>
        <v>42948</v>
      </c>
      <c r="BH280" t="s">
        <v>696</v>
      </c>
    </row>
    <row r="281" spans="1:60" ht="15" customHeight="1">
      <c r="A281" s="31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198"/>
      <c r="M281" s="198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35" t="str">
        <f t="shared" si="72"/>
        <v/>
      </c>
      <c r="AD281" s="36">
        <f t="shared" si="73"/>
        <v>0</v>
      </c>
      <c r="AE281" s="35" t="str">
        <f t="shared" si="74"/>
        <v/>
      </c>
      <c r="AF281" s="24"/>
      <c r="AG281" s="40">
        <f t="shared" si="75"/>
        <v>0</v>
      </c>
      <c r="AH281" s="36">
        <f t="shared" si="76"/>
        <v>0</v>
      </c>
      <c r="AI281" s="36">
        <f t="shared" si="77"/>
        <v>0</v>
      </c>
      <c r="AJ281" s="35" t="str">
        <f t="shared" si="78"/>
        <v/>
      </c>
      <c r="AK281" s="35" t="str">
        <f t="shared" si="79"/>
        <v/>
      </c>
      <c r="AL281" s="35" t="str">
        <f t="shared" si="80"/>
        <v/>
      </c>
      <c r="AM281" s="35" t="str">
        <f t="shared" si="81"/>
        <v/>
      </c>
      <c r="AN281" s="35" t="str">
        <f t="shared" si="82"/>
        <v/>
      </c>
      <c r="AO281" s="222">
        <f t="shared" si="87"/>
        <v>0</v>
      </c>
      <c r="AP281" s="222">
        <f t="shared" si="88"/>
        <v>0</v>
      </c>
      <c r="AQ281" s="222" t="str">
        <f t="shared" si="83"/>
        <v>无</v>
      </c>
      <c r="AR281" s="35" t="str">
        <f t="shared" si="84"/>
        <v/>
      </c>
      <c r="AS281" s="35" t="str">
        <f t="shared" si="85"/>
        <v/>
      </c>
      <c r="AT281" s="35" t="str">
        <f t="shared" si="86"/>
        <v>无</v>
      </c>
      <c r="AW281" s="27">
        <f t="shared" si="89"/>
        <v>42948</v>
      </c>
      <c r="BH281" t="s">
        <v>697</v>
      </c>
    </row>
    <row r="282" spans="1:60" ht="15" customHeight="1">
      <c r="A282" s="31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198"/>
      <c r="M282" s="198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35" t="str">
        <f t="shared" si="72"/>
        <v/>
      </c>
      <c r="AD282" s="36">
        <f t="shared" si="73"/>
        <v>0</v>
      </c>
      <c r="AE282" s="35" t="str">
        <f t="shared" si="74"/>
        <v/>
      </c>
      <c r="AF282" s="24"/>
      <c r="AG282" s="40">
        <f t="shared" si="75"/>
        <v>0</v>
      </c>
      <c r="AH282" s="36">
        <f t="shared" si="76"/>
        <v>0</v>
      </c>
      <c r="AI282" s="36">
        <f t="shared" si="77"/>
        <v>0</v>
      </c>
      <c r="AJ282" s="35" t="str">
        <f t="shared" si="78"/>
        <v/>
      </c>
      <c r="AK282" s="35" t="str">
        <f t="shared" si="79"/>
        <v/>
      </c>
      <c r="AL282" s="35" t="str">
        <f t="shared" si="80"/>
        <v/>
      </c>
      <c r="AM282" s="35" t="str">
        <f t="shared" si="81"/>
        <v/>
      </c>
      <c r="AN282" s="35" t="str">
        <f t="shared" si="82"/>
        <v/>
      </c>
      <c r="AO282" s="222">
        <f t="shared" si="87"/>
        <v>0</v>
      </c>
      <c r="AP282" s="222">
        <f t="shared" si="88"/>
        <v>0</v>
      </c>
      <c r="AQ282" s="222" t="str">
        <f t="shared" si="83"/>
        <v>无</v>
      </c>
      <c r="AR282" s="35" t="str">
        <f t="shared" si="84"/>
        <v/>
      </c>
      <c r="AS282" s="35" t="str">
        <f t="shared" si="85"/>
        <v/>
      </c>
      <c r="AT282" s="35" t="str">
        <f t="shared" si="86"/>
        <v>无</v>
      </c>
      <c r="AW282" s="27">
        <f t="shared" si="89"/>
        <v>42948</v>
      </c>
      <c r="BH282" t="s">
        <v>698</v>
      </c>
    </row>
    <row r="283" spans="1:60" ht="15" customHeight="1">
      <c r="A283" s="31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198"/>
      <c r="M283" s="198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35" t="str">
        <f t="shared" si="72"/>
        <v/>
      </c>
      <c r="AD283" s="36">
        <f t="shared" si="73"/>
        <v>0</v>
      </c>
      <c r="AE283" s="35" t="str">
        <f t="shared" si="74"/>
        <v/>
      </c>
      <c r="AF283" s="24"/>
      <c r="AG283" s="40">
        <f t="shared" si="75"/>
        <v>0</v>
      </c>
      <c r="AH283" s="36">
        <f t="shared" si="76"/>
        <v>0</v>
      </c>
      <c r="AI283" s="36">
        <f t="shared" si="77"/>
        <v>0</v>
      </c>
      <c r="AJ283" s="35" t="str">
        <f t="shared" si="78"/>
        <v/>
      </c>
      <c r="AK283" s="35" t="str">
        <f t="shared" si="79"/>
        <v/>
      </c>
      <c r="AL283" s="35" t="str">
        <f t="shared" si="80"/>
        <v/>
      </c>
      <c r="AM283" s="35" t="str">
        <f t="shared" si="81"/>
        <v/>
      </c>
      <c r="AN283" s="35" t="str">
        <f t="shared" si="82"/>
        <v/>
      </c>
      <c r="AO283" s="222">
        <f t="shared" si="87"/>
        <v>0</v>
      </c>
      <c r="AP283" s="222">
        <f t="shared" si="88"/>
        <v>0</v>
      </c>
      <c r="AQ283" s="222" t="str">
        <f t="shared" si="83"/>
        <v>无</v>
      </c>
      <c r="AR283" s="35" t="str">
        <f t="shared" si="84"/>
        <v/>
      </c>
      <c r="AS283" s="35" t="str">
        <f t="shared" si="85"/>
        <v/>
      </c>
      <c r="AT283" s="35" t="str">
        <f t="shared" si="86"/>
        <v>无</v>
      </c>
      <c r="AW283" s="27">
        <f t="shared" si="89"/>
        <v>42948</v>
      </c>
      <c r="BH283" t="s">
        <v>699</v>
      </c>
    </row>
    <row r="284" spans="1:60" ht="15" customHeight="1">
      <c r="A284" s="31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198"/>
      <c r="M284" s="198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35" t="str">
        <f t="shared" si="72"/>
        <v/>
      </c>
      <c r="AD284" s="36">
        <f t="shared" si="73"/>
        <v>0</v>
      </c>
      <c r="AE284" s="35" t="str">
        <f t="shared" si="74"/>
        <v/>
      </c>
      <c r="AF284" s="24"/>
      <c r="AG284" s="40">
        <f t="shared" si="75"/>
        <v>0</v>
      </c>
      <c r="AH284" s="36">
        <f t="shared" si="76"/>
        <v>0</v>
      </c>
      <c r="AI284" s="36">
        <f t="shared" si="77"/>
        <v>0</v>
      </c>
      <c r="AJ284" s="35" t="str">
        <f t="shared" si="78"/>
        <v/>
      </c>
      <c r="AK284" s="35" t="str">
        <f t="shared" si="79"/>
        <v/>
      </c>
      <c r="AL284" s="35" t="str">
        <f t="shared" si="80"/>
        <v/>
      </c>
      <c r="AM284" s="35" t="str">
        <f t="shared" si="81"/>
        <v/>
      </c>
      <c r="AN284" s="35" t="str">
        <f t="shared" si="82"/>
        <v/>
      </c>
      <c r="AO284" s="222">
        <f t="shared" si="87"/>
        <v>0</v>
      </c>
      <c r="AP284" s="222">
        <f t="shared" si="88"/>
        <v>0</v>
      </c>
      <c r="AQ284" s="222" t="str">
        <f t="shared" si="83"/>
        <v>无</v>
      </c>
      <c r="AR284" s="35" t="str">
        <f t="shared" si="84"/>
        <v/>
      </c>
      <c r="AS284" s="35" t="str">
        <f t="shared" si="85"/>
        <v/>
      </c>
      <c r="AT284" s="35" t="str">
        <f t="shared" si="86"/>
        <v>无</v>
      </c>
      <c r="AW284" s="27">
        <f t="shared" si="89"/>
        <v>42948</v>
      </c>
      <c r="BH284" t="s">
        <v>700</v>
      </c>
    </row>
    <row r="285" spans="1:60" ht="15" customHeight="1">
      <c r="A285" s="31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198"/>
      <c r="M285" s="198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35" t="str">
        <f t="shared" si="72"/>
        <v/>
      </c>
      <c r="AD285" s="36">
        <f t="shared" si="73"/>
        <v>0</v>
      </c>
      <c r="AE285" s="35" t="str">
        <f t="shared" si="74"/>
        <v/>
      </c>
      <c r="AF285" s="24"/>
      <c r="AG285" s="40">
        <f t="shared" si="75"/>
        <v>0</v>
      </c>
      <c r="AH285" s="36">
        <f t="shared" si="76"/>
        <v>0</v>
      </c>
      <c r="AI285" s="36">
        <f t="shared" si="77"/>
        <v>0</v>
      </c>
      <c r="AJ285" s="35" t="str">
        <f t="shared" si="78"/>
        <v/>
      </c>
      <c r="AK285" s="35" t="str">
        <f t="shared" si="79"/>
        <v/>
      </c>
      <c r="AL285" s="35" t="str">
        <f t="shared" si="80"/>
        <v/>
      </c>
      <c r="AM285" s="35" t="str">
        <f t="shared" si="81"/>
        <v/>
      </c>
      <c r="AN285" s="35" t="str">
        <f t="shared" si="82"/>
        <v/>
      </c>
      <c r="AO285" s="222">
        <f t="shared" si="87"/>
        <v>0</v>
      </c>
      <c r="AP285" s="222">
        <f t="shared" si="88"/>
        <v>0</v>
      </c>
      <c r="AQ285" s="222" t="str">
        <f t="shared" si="83"/>
        <v>无</v>
      </c>
      <c r="AR285" s="35" t="str">
        <f t="shared" si="84"/>
        <v/>
      </c>
      <c r="AS285" s="35" t="str">
        <f t="shared" si="85"/>
        <v/>
      </c>
      <c r="AT285" s="35" t="str">
        <f t="shared" si="86"/>
        <v>无</v>
      </c>
      <c r="AW285" s="27">
        <f t="shared" si="89"/>
        <v>42948</v>
      </c>
      <c r="BH285" t="s">
        <v>701</v>
      </c>
    </row>
    <row r="286" spans="1:60" ht="15" customHeight="1">
      <c r="A286" s="31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198"/>
      <c r="M286" s="198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35" t="str">
        <f t="shared" si="72"/>
        <v/>
      </c>
      <c r="AD286" s="36">
        <f t="shared" si="73"/>
        <v>0</v>
      </c>
      <c r="AE286" s="35" t="str">
        <f t="shared" si="74"/>
        <v/>
      </c>
      <c r="AF286" s="24"/>
      <c r="AG286" s="40">
        <f t="shared" si="75"/>
        <v>0</v>
      </c>
      <c r="AH286" s="36">
        <f t="shared" si="76"/>
        <v>0</v>
      </c>
      <c r="AI286" s="36">
        <f t="shared" si="77"/>
        <v>0</v>
      </c>
      <c r="AJ286" s="35" t="str">
        <f t="shared" si="78"/>
        <v/>
      </c>
      <c r="AK286" s="35" t="str">
        <f t="shared" si="79"/>
        <v/>
      </c>
      <c r="AL286" s="35" t="str">
        <f t="shared" si="80"/>
        <v/>
      </c>
      <c r="AM286" s="35" t="str">
        <f t="shared" si="81"/>
        <v/>
      </c>
      <c r="AN286" s="35" t="str">
        <f t="shared" si="82"/>
        <v/>
      </c>
      <c r="AO286" s="222">
        <f t="shared" si="87"/>
        <v>0</v>
      </c>
      <c r="AP286" s="222">
        <f t="shared" si="88"/>
        <v>0</v>
      </c>
      <c r="AQ286" s="222" t="str">
        <f t="shared" si="83"/>
        <v>无</v>
      </c>
      <c r="AR286" s="35" t="str">
        <f t="shared" si="84"/>
        <v/>
      </c>
      <c r="AS286" s="35" t="str">
        <f t="shared" si="85"/>
        <v/>
      </c>
      <c r="AT286" s="35" t="str">
        <f t="shared" si="86"/>
        <v>无</v>
      </c>
      <c r="AW286" s="27">
        <f t="shared" si="89"/>
        <v>42948</v>
      </c>
      <c r="BH286" t="s">
        <v>702</v>
      </c>
    </row>
    <row r="287" spans="1:60" ht="15" customHeight="1">
      <c r="A287" s="31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198"/>
      <c r="M287" s="198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35" t="str">
        <f t="shared" si="72"/>
        <v/>
      </c>
      <c r="AD287" s="36">
        <f t="shared" si="73"/>
        <v>0</v>
      </c>
      <c r="AE287" s="35" t="str">
        <f t="shared" si="74"/>
        <v/>
      </c>
      <c r="AF287" s="24"/>
      <c r="AG287" s="40">
        <f t="shared" si="75"/>
        <v>0</v>
      </c>
      <c r="AH287" s="36">
        <f t="shared" si="76"/>
        <v>0</v>
      </c>
      <c r="AI287" s="36">
        <f t="shared" si="77"/>
        <v>0</v>
      </c>
      <c r="AJ287" s="35" t="str">
        <f t="shared" si="78"/>
        <v/>
      </c>
      <c r="AK287" s="35" t="str">
        <f t="shared" si="79"/>
        <v/>
      </c>
      <c r="AL287" s="35" t="str">
        <f t="shared" si="80"/>
        <v/>
      </c>
      <c r="AM287" s="35" t="str">
        <f t="shared" si="81"/>
        <v/>
      </c>
      <c r="AN287" s="35" t="str">
        <f t="shared" si="82"/>
        <v/>
      </c>
      <c r="AO287" s="222">
        <f t="shared" si="87"/>
        <v>0</v>
      </c>
      <c r="AP287" s="222">
        <f t="shared" si="88"/>
        <v>0</v>
      </c>
      <c r="AQ287" s="222" t="str">
        <f t="shared" si="83"/>
        <v>无</v>
      </c>
      <c r="AR287" s="35" t="str">
        <f t="shared" si="84"/>
        <v/>
      </c>
      <c r="AS287" s="35" t="str">
        <f t="shared" si="85"/>
        <v/>
      </c>
      <c r="AT287" s="35" t="str">
        <f t="shared" si="86"/>
        <v>无</v>
      </c>
      <c r="AW287" s="27">
        <f t="shared" si="89"/>
        <v>42948</v>
      </c>
    </row>
    <row r="288" spans="1:60" ht="15" customHeight="1">
      <c r="A288" s="31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198"/>
      <c r="M288" s="198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35" t="str">
        <f t="shared" si="72"/>
        <v/>
      </c>
      <c r="AD288" s="36">
        <f t="shared" si="73"/>
        <v>0</v>
      </c>
      <c r="AE288" s="35" t="str">
        <f t="shared" si="74"/>
        <v/>
      </c>
      <c r="AF288" s="24"/>
      <c r="AG288" s="40">
        <f t="shared" si="75"/>
        <v>0</v>
      </c>
      <c r="AH288" s="36">
        <f t="shared" si="76"/>
        <v>0</v>
      </c>
      <c r="AI288" s="36">
        <f t="shared" si="77"/>
        <v>0</v>
      </c>
      <c r="AJ288" s="35" t="str">
        <f t="shared" si="78"/>
        <v/>
      </c>
      <c r="AK288" s="35" t="str">
        <f t="shared" si="79"/>
        <v/>
      </c>
      <c r="AL288" s="35" t="str">
        <f t="shared" si="80"/>
        <v/>
      </c>
      <c r="AM288" s="35" t="str">
        <f t="shared" si="81"/>
        <v/>
      </c>
      <c r="AN288" s="35" t="str">
        <f t="shared" si="82"/>
        <v/>
      </c>
      <c r="AO288" s="222">
        <f t="shared" si="87"/>
        <v>0</v>
      </c>
      <c r="AP288" s="222">
        <f t="shared" si="88"/>
        <v>0</v>
      </c>
      <c r="AQ288" s="222" t="str">
        <f t="shared" si="83"/>
        <v>无</v>
      </c>
      <c r="AR288" s="35" t="str">
        <f t="shared" si="84"/>
        <v/>
      </c>
      <c r="AS288" s="35" t="str">
        <f t="shared" si="85"/>
        <v/>
      </c>
      <c r="AT288" s="35" t="str">
        <f t="shared" si="86"/>
        <v>无</v>
      </c>
      <c r="AW288" s="27">
        <f t="shared" si="89"/>
        <v>42948</v>
      </c>
    </row>
    <row r="289" spans="1:49" ht="15" customHeight="1">
      <c r="A289" s="31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198"/>
      <c r="M289" s="198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35" t="str">
        <f t="shared" si="72"/>
        <v/>
      </c>
      <c r="AD289" s="36">
        <f t="shared" si="73"/>
        <v>0</v>
      </c>
      <c r="AE289" s="35" t="str">
        <f t="shared" si="74"/>
        <v/>
      </c>
      <c r="AF289" s="24"/>
      <c r="AG289" s="40">
        <f t="shared" si="75"/>
        <v>0</v>
      </c>
      <c r="AH289" s="36">
        <f t="shared" si="76"/>
        <v>0</v>
      </c>
      <c r="AI289" s="36">
        <f t="shared" si="77"/>
        <v>0</v>
      </c>
      <c r="AJ289" s="35" t="str">
        <f t="shared" si="78"/>
        <v/>
      </c>
      <c r="AK289" s="35" t="str">
        <f t="shared" si="79"/>
        <v/>
      </c>
      <c r="AL289" s="35" t="str">
        <f t="shared" si="80"/>
        <v/>
      </c>
      <c r="AM289" s="35" t="str">
        <f t="shared" si="81"/>
        <v/>
      </c>
      <c r="AN289" s="35" t="str">
        <f t="shared" si="82"/>
        <v/>
      </c>
      <c r="AO289" s="222">
        <f t="shared" si="87"/>
        <v>0</v>
      </c>
      <c r="AP289" s="222">
        <f t="shared" si="88"/>
        <v>0</v>
      </c>
      <c r="AQ289" s="222" t="str">
        <f t="shared" si="83"/>
        <v>无</v>
      </c>
      <c r="AR289" s="35" t="str">
        <f t="shared" si="84"/>
        <v/>
      </c>
      <c r="AS289" s="35" t="str">
        <f t="shared" si="85"/>
        <v/>
      </c>
      <c r="AT289" s="35" t="str">
        <f t="shared" si="86"/>
        <v>无</v>
      </c>
      <c r="AW289" s="27">
        <f t="shared" si="89"/>
        <v>42948</v>
      </c>
    </row>
    <row r="290" spans="1:49" ht="15" customHeight="1">
      <c r="A290" s="31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198"/>
      <c r="M290" s="198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35" t="str">
        <f t="shared" si="72"/>
        <v/>
      </c>
      <c r="AD290" s="36">
        <f t="shared" si="73"/>
        <v>0</v>
      </c>
      <c r="AE290" s="35" t="str">
        <f t="shared" si="74"/>
        <v/>
      </c>
      <c r="AF290" s="24"/>
      <c r="AG290" s="40">
        <f t="shared" si="75"/>
        <v>0</v>
      </c>
      <c r="AH290" s="36">
        <f t="shared" si="76"/>
        <v>0</v>
      </c>
      <c r="AI290" s="36">
        <f t="shared" si="77"/>
        <v>0</v>
      </c>
      <c r="AJ290" s="35" t="str">
        <f t="shared" si="78"/>
        <v/>
      </c>
      <c r="AK290" s="35" t="str">
        <f t="shared" si="79"/>
        <v/>
      </c>
      <c r="AL290" s="35" t="str">
        <f t="shared" si="80"/>
        <v/>
      </c>
      <c r="AM290" s="35" t="str">
        <f t="shared" si="81"/>
        <v/>
      </c>
      <c r="AN290" s="35" t="str">
        <f t="shared" si="82"/>
        <v/>
      </c>
      <c r="AO290" s="222">
        <f t="shared" si="87"/>
        <v>0</v>
      </c>
      <c r="AP290" s="222">
        <f t="shared" si="88"/>
        <v>0</v>
      </c>
      <c r="AQ290" s="222" t="str">
        <f t="shared" si="83"/>
        <v>无</v>
      </c>
      <c r="AR290" s="35" t="str">
        <f t="shared" si="84"/>
        <v/>
      </c>
      <c r="AS290" s="35" t="str">
        <f t="shared" si="85"/>
        <v/>
      </c>
      <c r="AT290" s="35" t="str">
        <f t="shared" si="86"/>
        <v>无</v>
      </c>
      <c r="AW290" s="27">
        <f t="shared" si="89"/>
        <v>42948</v>
      </c>
    </row>
    <row r="291" spans="1:49" ht="15" customHeight="1">
      <c r="A291" s="31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198"/>
      <c r="M291" s="198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35" t="str">
        <f t="shared" si="72"/>
        <v/>
      </c>
      <c r="AD291" s="36">
        <f t="shared" si="73"/>
        <v>0</v>
      </c>
      <c r="AE291" s="35" t="str">
        <f t="shared" si="74"/>
        <v/>
      </c>
      <c r="AF291" s="24"/>
      <c r="AG291" s="40">
        <f t="shared" si="75"/>
        <v>0</v>
      </c>
      <c r="AH291" s="36">
        <f t="shared" si="76"/>
        <v>0</v>
      </c>
      <c r="AI291" s="36">
        <f t="shared" si="77"/>
        <v>0</v>
      </c>
      <c r="AJ291" s="35" t="str">
        <f t="shared" si="78"/>
        <v/>
      </c>
      <c r="AK291" s="35" t="str">
        <f t="shared" si="79"/>
        <v/>
      </c>
      <c r="AL291" s="35" t="str">
        <f t="shared" si="80"/>
        <v/>
      </c>
      <c r="AM291" s="35" t="str">
        <f t="shared" si="81"/>
        <v/>
      </c>
      <c r="AN291" s="35" t="str">
        <f t="shared" si="82"/>
        <v/>
      </c>
      <c r="AO291" s="222">
        <f t="shared" si="87"/>
        <v>0</v>
      </c>
      <c r="AP291" s="222">
        <f t="shared" si="88"/>
        <v>0</v>
      </c>
      <c r="AQ291" s="222" t="str">
        <f t="shared" si="83"/>
        <v>无</v>
      </c>
      <c r="AR291" s="35" t="str">
        <f t="shared" si="84"/>
        <v/>
      </c>
      <c r="AS291" s="35" t="str">
        <f t="shared" si="85"/>
        <v/>
      </c>
      <c r="AT291" s="35" t="str">
        <f t="shared" si="86"/>
        <v>无</v>
      </c>
      <c r="AW291" s="27">
        <f t="shared" si="89"/>
        <v>42948</v>
      </c>
    </row>
    <row r="292" spans="1:49" ht="15" customHeight="1">
      <c r="A292" s="31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198"/>
      <c r="M292" s="198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35" t="str">
        <f t="shared" si="72"/>
        <v/>
      </c>
      <c r="AD292" s="36">
        <f t="shared" si="73"/>
        <v>0</v>
      </c>
      <c r="AE292" s="35" t="str">
        <f t="shared" si="74"/>
        <v/>
      </c>
      <c r="AF292" s="24"/>
      <c r="AG292" s="40">
        <f t="shared" si="75"/>
        <v>0</v>
      </c>
      <c r="AH292" s="36">
        <f t="shared" si="76"/>
        <v>0</v>
      </c>
      <c r="AI292" s="36">
        <f t="shared" si="77"/>
        <v>0</v>
      </c>
      <c r="AJ292" s="35" t="str">
        <f t="shared" si="78"/>
        <v/>
      </c>
      <c r="AK292" s="35" t="str">
        <f t="shared" si="79"/>
        <v/>
      </c>
      <c r="AL292" s="35" t="str">
        <f t="shared" si="80"/>
        <v/>
      </c>
      <c r="AM292" s="35" t="str">
        <f t="shared" si="81"/>
        <v/>
      </c>
      <c r="AN292" s="35" t="str">
        <f t="shared" si="82"/>
        <v/>
      </c>
      <c r="AO292" s="222">
        <f t="shared" si="87"/>
        <v>0</v>
      </c>
      <c r="AP292" s="222">
        <f t="shared" si="88"/>
        <v>0</v>
      </c>
      <c r="AQ292" s="222" t="str">
        <f t="shared" si="83"/>
        <v>无</v>
      </c>
      <c r="AR292" s="35" t="str">
        <f t="shared" si="84"/>
        <v/>
      </c>
      <c r="AS292" s="35" t="str">
        <f t="shared" si="85"/>
        <v/>
      </c>
      <c r="AT292" s="35" t="str">
        <f t="shared" si="86"/>
        <v>无</v>
      </c>
      <c r="AW292" s="27">
        <f t="shared" si="89"/>
        <v>42948</v>
      </c>
    </row>
    <row r="293" spans="1:49" ht="15" customHeight="1">
      <c r="A293" s="31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198"/>
      <c r="M293" s="198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35" t="str">
        <f t="shared" si="72"/>
        <v/>
      </c>
      <c r="AD293" s="36">
        <f t="shared" si="73"/>
        <v>0</v>
      </c>
      <c r="AE293" s="35" t="str">
        <f t="shared" si="74"/>
        <v/>
      </c>
      <c r="AF293" s="24"/>
      <c r="AG293" s="40">
        <f t="shared" si="75"/>
        <v>0</v>
      </c>
      <c r="AH293" s="36">
        <f t="shared" si="76"/>
        <v>0</v>
      </c>
      <c r="AI293" s="36">
        <f t="shared" si="77"/>
        <v>0</v>
      </c>
      <c r="AJ293" s="35" t="str">
        <f t="shared" si="78"/>
        <v/>
      </c>
      <c r="AK293" s="35" t="str">
        <f t="shared" si="79"/>
        <v/>
      </c>
      <c r="AL293" s="35" t="str">
        <f t="shared" si="80"/>
        <v/>
      </c>
      <c r="AM293" s="35" t="str">
        <f t="shared" si="81"/>
        <v/>
      </c>
      <c r="AN293" s="35" t="str">
        <f t="shared" si="82"/>
        <v/>
      </c>
      <c r="AO293" s="222">
        <f t="shared" si="87"/>
        <v>0</v>
      </c>
      <c r="AP293" s="222">
        <f t="shared" si="88"/>
        <v>0</v>
      </c>
      <c r="AQ293" s="222" t="str">
        <f t="shared" si="83"/>
        <v>无</v>
      </c>
      <c r="AR293" s="35" t="str">
        <f t="shared" si="84"/>
        <v/>
      </c>
      <c r="AS293" s="35" t="str">
        <f t="shared" si="85"/>
        <v/>
      </c>
      <c r="AT293" s="35" t="str">
        <f t="shared" si="86"/>
        <v>无</v>
      </c>
      <c r="AW293" s="27">
        <f t="shared" si="89"/>
        <v>42948</v>
      </c>
    </row>
    <row r="294" spans="1:49" ht="15" customHeight="1">
      <c r="A294" s="31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198"/>
      <c r="M294" s="198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35" t="str">
        <f t="shared" si="72"/>
        <v/>
      </c>
      <c r="AD294" s="36">
        <f t="shared" si="73"/>
        <v>0</v>
      </c>
      <c r="AE294" s="35" t="str">
        <f t="shared" si="74"/>
        <v/>
      </c>
      <c r="AF294" s="24"/>
      <c r="AG294" s="40">
        <f t="shared" si="75"/>
        <v>0</v>
      </c>
      <c r="AH294" s="36">
        <f t="shared" si="76"/>
        <v>0</v>
      </c>
      <c r="AI294" s="36">
        <f t="shared" si="77"/>
        <v>0</v>
      </c>
      <c r="AJ294" s="35" t="str">
        <f t="shared" si="78"/>
        <v/>
      </c>
      <c r="AK294" s="35" t="str">
        <f t="shared" si="79"/>
        <v/>
      </c>
      <c r="AL294" s="35" t="str">
        <f t="shared" si="80"/>
        <v/>
      </c>
      <c r="AM294" s="35" t="str">
        <f t="shared" si="81"/>
        <v/>
      </c>
      <c r="AN294" s="35" t="str">
        <f t="shared" si="82"/>
        <v/>
      </c>
      <c r="AO294" s="222">
        <f t="shared" si="87"/>
        <v>0</v>
      </c>
      <c r="AP294" s="222">
        <f t="shared" si="88"/>
        <v>0</v>
      </c>
      <c r="AQ294" s="222" t="str">
        <f t="shared" si="83"/>
        <v>无</v>
      </c>
      <c r="AR294" s="35" t="str">
        <f t="shared" si="84"/>
        <v/>
      </c>
      <c r="AS294" s="35" t="str">
        <f t="shared" si="85"/>
        <v/>
      </c>
      <c r="AT294" s="35" t="str">
        <f t="shared" si="86"/>
        <v>无</v>
      </c>
      <c r="AW294" s="27">
        <f t="shared" si="89"/>
        <v>42948</v>
      </c>
    </row>
    <row r="295" spans="1:49" ht="15" customHeight="1">
      <c r="A295" s="31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198"/>
      <c r="M295" s="198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35" t="str">
        <f t="shared" si="72"/>
        <v/>
      </c>
      <c r="AD295" s="36">
        <f t="shared" si="73"/>
        <v>0</v>
      </c>
      <c r="AE295" s="35" t="str">
        <f t="shared" si="74"/>
        <v/>
      </c>
      <c r="AF295" s="24"/>
      <c r="AG295" s="40">
        <f t="shared" si="75"/>
        <v>0</v>
      </c>
      <c r="AH295" s="36">
        <f t="shared" si="76"/>
        <v>0</v>
      </c>
      <c r="AI295" s="36">
        <f t="shared" si="77"/>
        <v>0</v>
      </c>
      <c r="AJ295" s="35" t="str">
        <f t="shared" si="78"/>
        <v/>
      </c>
      <c r="AK295" s="35" t="str">
        <f t="shared" si="79"/>
        <v/>
      </c>
      <c r="AL295" s="35" t="str">
        <f t="shared" si="80"/>
        <v/>
      </c>
      <c r="AM295" s="35" t="str">
        <f t="shared" si="81"/>
        <v/>
      </c>
      <c r="AN295" s="35" t="str">
        <f t="shared" si="82"/>
        <v/>
      </c>
      <c r="AO295" s="222">
        <f t="shared" si="87"/>
        <v>0</v>
      </c>
      <c r="AP295" s="222">
        <f t="shared" si="88"/>
        <v>0</v>
      </c>
      <c r="AQ295" s="222" t="str">
        <f t="shared" si="83"/>
        <v>无</v>
      </c>
      <c r="AR295" s="35" t="str">
        <f t="shared" si="84"/>
        <v/>
      </c>
      <c r="AS295" s="35" t="str">
        <f t="shared" si="85"/>
        <v/>
      </c>
      <c r="AT295" s="35" t="str">
        <f t="shared" si="86"/>
        <v>无</v>
      </c>
      <c r="AW295" s="27">
        <f t="shared" si="89"/>
        <v>42948</v>
      </c>
    </row>
    <row r="296" spans="1:49" ht="15" customHeight="1">
      <c r="A296" s="31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198"/>
      <c r="M296" s="198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35" t="str">
        <f t="shared" si="72"/>
        <v/>
      </c>
      <c r="AD296" s="36">
        <f t="shared" si="73"/>
        <v>0</v>
      </c>
      <c r="AE296" s="35" t="str">
        <f t="shared" si="74"/>
        <v/>
      </c>
      <c r="AF296" s="24"/>
      <c r="AG296" s="40">
        <f t="shared" si="75"/>
        <v>0</v>
      </c>
      <c r="AH296" s="36">
        <f t="shared" si="76"/>
        <v>0</v>
      </c>
      <c r="AI296" s="36">
        <f t="shared" si="77"/>
        <v>0</v>
      </c>
      <c r="AJ296" s="35" t="str">
        <f t="shared" si="78"/>
        <v/>
      </c>
      <c r="AK296" s="35" t="str">
        <f t="shared" si="79"/>
        <v/>
      </c>
      <c r="AL296" s="35" t="str">
        <f t="shared" si="80"/>
        <v/>
      </c>
      <c r="AM296" s="35" t="str">
        <f t="shared" si="81"/>
        <v/>
      </c>
      <c r="AN296" s="35" t="str">
        <f t="shared" si="82"/>
        <v/>
      </c>
      <c r="AO296" s="222">
        <f t="shared" si="87"/>
        <v>0</v>
      </c>
      <c r="AP296" s="222">
        <f t="shared" si="88"/>
        <v>0</v>
      </c>
      <c r="AQ296" s="222" t="str">
        <f t="shared" si="83"/>
        <v>无</v>
      </c>
      <c r="AR296" s="35" t="str">
        <f t="shared" si="84"/>
        <v/>
      </c>
      <c r="AS296" s="35" t="str">
        <f t="shared" si="85"/>
        <v/>
      </c>
      <c r="AT296" s="35" t="str">
        <f t="shared" si="86"/>
        <v>无</v>
      </c>
      <c r="AW296" s="27">
        <f t="shared" si="89"/>
        <v>42948</v>
      </c>
    </row>
    <row r="297" spans="1:49" ht="15" customHeight="1">
      <c r="A297" s="31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198"/>
      <c r="M297" s="198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35" t="str">
        <f t="shared" si="72"/>
        <v/>
      </c>
      <c r="AD297" s="36">
        <f t="shared" si="73"/>
        <v>0</v>
      </c>
      <c r="AE297" s="35" t="str">
        <f t="shared" si="74"/>
        <v/>
      </c>
      <c r="AF297" s="24"/>
      <c r="AG297" s="40">
        <f t="shared" si="75"/>
        <v>0</v>
      </c>
      <c r="AH297" s="36">
        <f t="shared" si="76"/>
        <v>0</v>
      </c>
      <c r="AI297" s="36">
        <f t="shared" si="77"/>
        <v>0</v>
      </c>
      <c r="AJ297" s="35" t="str">
        <f t="shared" si="78"/>
        <v/>
      </c>
      <c r="AK297" s="35" t="str">
        <f t="shared" si="79"/>
        <v/>
      </c>
      <c r="AL297" s="35" t="str">
        <f t="shared" si="80"/>
        <v/>
      </c>
      <c r="AM297" s="35" t="str">
        <f t="shared" si="81"/>
        <v/>
      </c>
      <c r="AN297" s="35" t="str">
        <f t="shared" si="82"/>
        <v/>
      </c>
      <c r="AO297" s="222">
        <f t="shared" si="87"/>
        <v>0</v>
      </c>
      <c r="AP297" s="222">
        <f t="shared" si="88"/>
        <v>0</v>
      </c>
      <c r="AQ297" s="222" t="str">
        <f t="shared" si="83"/>
        <v>无</v>
      </c>
      <c r="AR297" s="35" t="str">
        <f t="shared" si="84"/>
        <v/>
      </c>
      <c r="AS297" s="35" t="str">
        <f t="shared" si="85"/>
        <v/>
      </c>
      <c r="AT297" s="35" t="str">
        <f t="shared" si="86"/>
        <v>无</v>
      </c>
      <c r="AW297" s="27">
        <f t="shared" si="89"/>
        <v>42948</v>
      </c>
    </row>
    <row r="298" spans="1:49" ht="15" customHeight="1">
      <c r="A298" s="31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198"/>
      <c r="M298" s="198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35" t="str">
        <f t="shared" si="72"/>
        <v/>
      </c>
      <c r="AD298" s="36">
        <f t="shared" si="73"/>
        <v>0</v>
      </c>
      <c r="AE298" s="35" t="str">
        <f t="shared" si="74"/>
        <v/>
      </c>
      <c r="AF298" s="24"/>
      <c r="AG298" s="40">
        <f t="shared" si="75"/>
        <v>0</v>
      </c>
      <c r="AH298" s="36">
        <f t="shared" si="76"/>
        <v>0</v>
      </c>
      <c r="AI298" s="36">
        <f t="shared" si="77"/>
        <v>0</v>
      </c>
      <c r="AJ298" s="35" t="str">
        <f t="shared" si="78"/>
        <v/>
      </c>
      <c r="AK298" s="35" t="str">
        <f t="shared" si="79"/>
        <v/>
      </c>
      <c r="AL298" s="35" t="str">
        <f t="shared" si="80"/>
        <v/>
      </c>
      <c r="AM298" s="35" t="str">
        <f t="shared" si="81"/>
        <v/>
      </c>
      <c r="AN298" s="35" t="str">
        <f t="shared" si="82"/>
        <v/>
      </c>
      <c r="AO298" s="222">
        <f t="shared" si="87"/>
        <v>0</v>
      </c>
      <c r="AP298" s="222">
        <f t="shared" si="88"/>
        <v>0</v>
      </c>
      <c r="AQ298" s="222" t="str">
        <f t="shared" si="83"/>
        <v>无</v>
      </c>
      <c r="AR298" s="35" t="str">
        <f t="shared" si="84"/>
        <v/>
      </c>
      <c r="AS298" s="35" t="str">
        <f t="shared" si="85"/>
        <v/>
      </c>
      <c r="AT298" s="35" t="str">
        <f t="shared" si="86"/>
        <v>无</v>
      </c>
      <c r="AW298" s="27">
        <f t="shared" si="89"/>
        <v>42948</v>
      </c>
    </row>
    <row r="299" spans="1:49" ht="15" customHeight="1">
      <c r="A299" s="31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198"/>
      <c r="M299" s="198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35" t="str">
        <f t="shared" si="72"/>
        <v/>
      </c>
      <c r="AD299" s="36">
        <f t="shared" si="73"/>
        <v>0</v>
      </c>
      <c r="AE299" s="35" t="str">
        <f t="shared" si="74"/>
        <v/>
      </c>
      <c r="AF299" s="24"/>
      <c r="AG299" s="40">
        <f t="shared" si="75"/>
        <v>0</v>
      </c>
      <c r="AH299" s="36">
        <f t="shared" si="76"/>
        <v>0</v>
      </c>
      <c r="AI299" s="36">
        <f t="shared" si="77"/>
        <v>0</v>
      </c>
      <c r="AJ299" s="35" t="str">
        <f t="shared" si="78"/>
        <v/>
      </c>
      <c r="AK299" s="35" t="str">
        <f t="shared" si="79"/>
        <v/>
      </c>
      <c r="AL299" s="35" t="str">
        <f t="shared" si="80"/>
        <v/>
      </c>
      <c r="AM299" s="35" t="str">
        <f t="shared" si="81"/>
        <v/>
      </c>
      <c r="AN299" s="35" t="str">
        <f t="shared" si="82"/>
        <v/>
      </c>
      <c r="AO299" s="222">
        <f t="shared" si="87"/>
        <v>0</v>
      </c>
      <c r="AP299" s="222">
        <f t="shared" si="88"/>
        <v>0</v>
      </c>
      <c r="AQ299" s="222" t="str">
        <f t="shared" si="83"/>
        <v>无</v>
      </c>
      <c r="AR299" s="35" t="str">
        <f t="shared" si="84"/>
        <v/>
      </c>
      <c r="AS299" s="35" t="str">
        <f t="shared" si="85"/>
        <v/>
      </c>
      <c r="AT299" s="35" t="str">
        <f t="shared" si="86"/>
        <v>无</v>
      </c>
      <c r="AW299" s="27">
        <f t="shared" si="89"/>
        <v>42948</v>
      </c>
    </row>
    <row r="300" spans="1:49" ht="15" customHeight="1">
      <c r="A300" s="31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198"/>
      <c r="M300" s="198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35" t="str">
        <f t="shared" si="72"/>
        <v/>
      </c>
      <c r="AD300" s="36">
        <f t="shared" si="73"/>
        <v>0</v>
      </c>
      <c r="AE300" s="35" t="str">
        <f t="shared" si="74"/>
        <v/>
      </c>
      <c r="AF300" s="24"/>
      <c r="AG300" s="40">
        <f t="shared" si="75"/>
        <v>0</v>
      </c>
      <c r="AH300" s="36">
        <f t="shared" si="76"/>
        <v>0</v>
      </c>
      <c r="AI300" s="36">
        <f t="shared" si="77"/>
        <v>0</v>
      </c>
      <c r="AJ300" s="35" t="str">
        <f t="shared" si="78"/>
        <v/>
      </c>
      <c r="AK300" s="35" t="str">
        <f t="shared" si="79"/>
        <v/>
      </c>
      <c r="AL300" s="35" t="str">
        <f t="shared" si="80"/>
        <v/>
      </c>
      <c r="AM300" s="35" t="str">
        <f t="shared" si="81"/>
        <v/>
      </c>
      <c r="AN300" s="35" t="str">
        <f t="shared" si="82"/>
        <v/>
      </c>
      <c r="AO300" s="222">
        <f t="shared" si="87"/>
        <v>0</v>
      </c>
      <c r="AP300" s="222">
        <f t="shared" si="88"/>
        <v>0</v>
      </c>
      <c r="AQ300" s="222" t="str">
        <f t="shared" si="83"/>
        <v>无</v>
      </c>
      <c r="AR300" s="35" t="str">
        <f t="shared" si="84"/>
        <v/>
      </c>
      <c r="AS300" s="35" t="str">
        <f t="shared" si="85"/>
        <v/>
      </c>
      <c r="AT300" s="35" t="str">
        <f t="shared" si="86"/>
        <v>无</v>
      </c>
      <c r="AW300" s="27">
        <f t="shared" si="89"/>
        <v>42948</v>
      </c>
    </row>
    <row r="301" spans="1:49" ht="15" customHeight="1">
      <c r="A301" s="31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198"/>
      <c r="M301" s="198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35" t="str">
        <f t="shared" si="72"/>
        <v/>
      </c>
      <c r="AD301" s="36">
        <f t="shared" si="73"/>
        <v>0</v>
      </c>
      <c r="AE301" s="35" t="str">
        <f t="shared" si="74"/>
        <v/>
      </c>
      <c r="AF301" s="24"/>
      <c r="AG301" s="40">
        <f t="shared" si="75"/>
        <v>0</v>
      </c>
      <c r="AH301" s="36">
        <f t="shared" si="76"/>
        <v>0</v>
      </c>
      <c r="AI301" s="36">
        <f t="shared" si="77"/>
        <v>0</v>
      </c>
      <c r="AJ301" s="35" t="str">
        <f t="shared" si="78"/>
        <v/>
      </c>
      <c r="AK301" s="35" t="str">
        <f t="shared" si="79"/>
        <v/>
      </c>
      <c r="AL301" s="35" t="str">
        <f t="shared" si="80"/>
        <v/>
      </c>
      <c r="AM301" s="35" t="str">
        <f t="shared" si="81"/>
        <v/>
      </c>
      <c r="AN301" s="35" t="str">
        <f t="shared" si="82"/>
        <v/>
      </c>
      <c r="AO301" s="222">
        <f t="shared" si="87"/>
        <v>0</v>
      </c>
      <c r="AP301" s="222">
        <f t="shared" si="88"/>
        <v>0</v>
      </c>
      <c r="AQ301" s="222" t="str">
        <f t="shared" si="83"/>
        <v>无</v>
      </c>
      <c r="AR301" s="35" t="str">
        <f t="shared" si="84"/>
        <v/>
      </c>
      <c r="AS301" s="35" t="str">
        <f t="shared" si="85"/>
        <v/>
      </c>
      <c r="AT301" s="35" t="str">
        <f t="shared" si="86"/>
        <v>无</v>
      </c>
      <c r="AW301" s="27">
        <f t="shared" si="89"/>
        <v>42948</v>
      </c>
    </row>
    <row r="302" spans="1:49" ht="15" customHeight="1">
      <c r="A302" s="31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198"/>
      <c r="M302" s="198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35" t="str">
        <f t="shared" si="72"/>
        <v/>
      </c>
      <c r="AD302" s="36">
        <f t="shared" si="73"/>
        <v>0</v>
      </c>
      <c r="AE302" s="35" t="str">
        <f t="shared" si="74"/>
        <v/>
      </c>
      <c r="AF302" s="24"/>
      <c r="AG302" s="40">
        <f t="shared" si="75"/>
        <v>0</v>
      </c>
      <c r="AH302" s="36">
        <f t="shared" si="76"/>
        <v>0</v>
      </c>
      <c r="AI302" s="36">
        <f t="shared" si="77"/>
        <v>0</v>
      </c>
      <c r="AJ302" s="35" t="str">
        <f t="shared" si="78"/>
        <v/>
      </c>
      <c r="AK302" s="35" t="str">
        <f t="shared" si="79"/>
        <v/>
      </c>
      <c r="AL302" s="35" t="str">
        <f t="shared" si="80"/>
        <v/>
      </c>
      <c r="AM302" s="35" t="str">
        <f t="shared" si="81"/>
        <v/>
      </c>
      <c r="AN302" s="35" t="str">
        <f t="shared" si="82"/>
        <v/>
      </c>
      <c r="AO302" s="222">
        <f t="shared" si="87"/>
        <v>0</v>
      </c>
      <c r="AP302" s="222">
        <f t="shared" si="88"/>
        <v>0</v>
      </c>
      <c r="AQ302" s="222" t="str">
        <f t="shared" si="83"/>
        <v>无</v>
      </c>
      <c r="AR302" s="35" t="str">
        <f t="shared" si="84"/>
        <v/>
      </c>
      <c r="AS302" s="35" t="str">
        <f t="shared" si="85"/>
        <v/>
      </c>
      <c r="AT302" s="35" t="str">
        <f t="shared" si="86"/>
        <v>无</v>
      </c>
      <c r="AW302" s="27">
        <f t="shared" si="89"/>
        <v>42948</v>
      </c>
    </row>
    <row r="303" spans="1:49" ht="15" customHeight="1">
      <c r="A303" s="31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198"/>
      <c r="M303" s="198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35" t="str">
        <f t="shared" si="72"/>
        <v/>
      </c>
      <c r="AD303" s="36">
        <f t="shared" si="73"/>
        <v>0</v>
      </c>
      <c r="AE303" s="35" t="str">
        <f t="shared" si="74"/>
        <v/>
      </c>
      <c r="AF303" s="24"/>
      <c r="AG303" s="40">
        <f t="shared" si="75"/>
        <v>0</v>
      </c>
      <c r="AH303" s="36">
        <f t="shared" si="76"/>
        <v>0</v>
      </c>
      <c r="AI303" s="36">
        <f t="shared" si="77"/>
        <v>0</v>
      </c>
      <c r="AJ303" s="35" t="str">
        <f t="shared" si="78"/>
        <v/>
      </c>
      <c r="AK303" s="35" t="str">
        <f t="shared" si="79"/>
        <v/>
      </c>
      <c r="AL303" s="35" t="str">
        <f t="shared" si="80"/>
        <v/>
      </c>
      <c r="AM303" s="35" t="str">
        <f t="shared" si="81"/>
        <v/>
      </c>
      <c r="AN303" s="35" t="str">
        <f t="shared" si="82"/>
        <v/>
      </c>
      <c r="AO303" s="222">
        <f t="shared" si="87"/>
        <v>0</v>
      </c>
      <c r="AP303" s="222">
        <f t="shared" si="88"/>
        <v>0</v>
      </c>
      <c r="AQ303" s="222" t="str">
        <f t="shared" si="83"/>
        <v>无</v>
      </c>
      <c r="AR303" s="35" t="str">
        <f t="shared" si="84"/>
        <v/>
      </c>
      <c r="AS303" s="35" t="str">
        <f t="shared" si="85"/>
        <v/>
      </c>
      <c r="AT303" s="35" t="str">
        <f t="shared" si="86"/>
        <v>无</v>
      </c>
      <c r="AW303" s="27">
        <f t="shared" si="89"/>
        <v>42948</v>
      </c>
    </row>
    <row r="304" spans="1:49" ht="15" customHeight="1">
      <c r="A304" s="31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198"/>
      <c r="M304" s="198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35" t="str">
        <f t="shared" si="72"/>
        <v/>
      </c>
      <c r="AD304" s="36">
        <f t="shared" si="73"/>
        <v>0</v>
      </c>
      <c r="AE304" s="35" t="str">
        <f t="shared" si="74"/>
        <v/>
      </c>
      <c r="AF304" s="24"/>
      <c r="AG304" s="40">
        <f t="shared" si="75"/>
        <v>0</v>
      </c>
      <c r="AH304" s="36">
        <f t="shared" si="76"/>
        <v>0</v>
      </c>
      <c r="AI304" s="36">
        <f t="shared" si="77"/>
        <v>0</v>
      </c>
      <c r="AJ304" s="35" t="str">
        <f t="shared" si="78"/>
        <v/>
      </c>
      <c r="AK304" s="35" t="str">
        <f t="shared" si="79"/>
        <v/>
      </c>
      <c r="AL304" s="35" t="str">
        <f t="shared" si="80"/>
        <v/>
      </c>
      <c r="AM304" s="35" t="str">
        <f t="shared" si="81"/>
        <v/>
      </c>
      <c r="AN304" s="35" t="str">
        <f t="shared" si="82"/>
        <v/>
      </c>
      <c r="AO304" s="222">
        <f t="shared" si="87"/>
        <v>0</v>
      </c>
      <c r="AP304" s="222">
        <f t="shared" si="88"/>
        <v>0</v>
      </c>
      <c r="AQ304" s="222" t="str">
        <f t="shared" si="83"/>
        <v>无</v>
      </c>
      <c r="AR304" s="35" t="str">
        <f t="shared" si="84"/>
        <v/>
      </c>
      <c r="AS304" s="35" t="str">
        <f t="shared" si="85"/>
        <v/>
      </c>
      <c r="AT304" s="35" t="str">
        <f t="shared" si="86"/>
        <v>无</v>
      </c>
      <c r="AW304" s="27">
        <f t="shared" si="89"/>
        <v>42948</v>
      </c>
    </row>
    <row r="305" spans="1:49" ht="15" customHeight="1">
      <c r="A305" s="31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198"/>
      <c r="M305" s="198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35" t="str">
        <f t="shared" si="72"/>
        <v/>
      </c>
      <c r="AD305" s="36">
        <f t="shared" si="73"/>
        <v>0</v>
      </c>
      <c r="AE305" s="35" t="str">
        <f t="shared" si="74"/>
        <v/>
      </c>
      <c r="AF305" s="24"/>
      <c r="AG305" s="40">
        <f t="shared" si="75"/>
        <v>0</v>
      </c>
      <c r="AH305" s="36">
        <f t="shared" si="76"/>
        <v>0</v>
      </c>
      <c r="AI305" s="36">
        <f t="shared" si="77"/>
        <v>0</v>
      </c>
      <c r="AJ305" s="35" t="str">
        <f t="shared" si="78"/>
        <v/>
      </c>
      <c r="AK305" s="35" t="str">
        <f t="shared" si="79"/>
        <v/>
      </c>
      <c r="AL305" s="35" t="str">
        <f t="shared" si="80"/>
        <v/>
      </c>
      <c r="AM305" s="35" t="str">
        <f t="shared" si="81"/>
        <v/>
      </c>
      <c r="AN305" s="35" t="str">
        <f t="shared" si="82"/>
        <v/>
      </c>
      <c r="AO305" s="222">
        <f t="shared" si="87"/>
        <v>0</v>
      </c>
      <c r="AP305" s="222">
        <f t="shared" si="88"/>
        <v>0</v>
      </c>
      <c r="AQ305" s="222" t="str">
        <f t="shared" si="83"/>
        <v>无</v>
      </c>
      <c r="AR305" s="35" t="str">
        <f t="shared" si="84"/>
        <v/>
      </c>
      <c r="AS305" s="35" t="str">
        <f t="shared" si="85"/>
        <v/>
      </c>
      <c r="AT305" s="35" t="str">
        <f t="shared" si="86"/>
        <v>无</v>
      </c>
      <c r="AW305" s="27">
        <f t="shared" si="89"/>
        <v>42948</v>
      </c>
    </row>
    <row r="306" spans="1:49" ht="15" customHeight="1">
      <c r="A306" s="31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198"/>
      <c r="M306" s="198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35" t="str">
        <f t="shared" si="72"/>
        <v/>
      </c>
      <c r="AD306" s="36">
        <f t="shared" si="73"/>
        <v>0</v>
      </c>
      <c r="AE306" s="35" t="str">
        <f t="shared" si="74"/>
        <v/>
      </c>
      <c r="AF306" s="24"/>
      <c r="AG306" s="40">
        <f t="shared" si="75"/>
        <v>0</v>
      </c>
      <c r="AH306" s="36">
        <f t="shared" si="76"/>
        <v>0</v>
      </c>
      <c r="AI306" s="36">
        <f t="shared" si="77"/>
        <v>0</v>
      </c>
      <c r="AJ306" s="35" t="str">
        <f t="shared" si="78"/>
        <v/>
      </c>
      <c r="AK306" s="35" t="str">
        <f t="shared" si="79"/>
        <v/>
      </c>
      <c r="AL306" s="35" t="str">
        <f t="shared" si="80"/>
        <v/>
      </c>
      <c r="AM306" s="35" t="str">
        <f t="shared" si="81"/>
        <v/>
      </c>
      <c r="AN306" s="35" t="str">
        <f t="shared" si="82"/>
        <v/>
      </c>
      <c r="AO306" s="222">
        <f t="shared" si="87"/>
        <v>0</v>
      </c>
      <c r="AP306" s="222">
        <f t="shared" si="88"/>
        <v>0</v>
      </c>
      <c r="AQ306" s="222" t="str">
        <f t="shared" si="83"/>
        <v>无</v>
      </c>
      <c r="AR306" s="35" t="str">
        <f t="shared" si="84"/>
        <v/>
      </c>
      <c r="AS306" s="35" t="str">
        <f t="shared" si="85"/>
        <v/>
      </c>
      <c r="AT306" s="35" t="str">
        <f t="shared" si="86"/>
        <v>无</v>
      </c>
      <c r="AW306" s="27">
        <f t="shared" si="89"/>
        <v>42948</v>
      </c>
    </row>
    <row r="307" spans="1:49" ht="15" customHeight="1">
      <c r="A307" s="31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198"/>
      <c r="M307" s="198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35" t="str">
        <f t="shared" si="72"/>
        <v/>
      </c>
      <c r="AD307" s="36">
        <f t="shared" si="73"/>
        <v>0</v>
      </c>
      <c r="AE307" s="35" t="str">
        <f t="shared" si="74"/>
        <v/>
      </c>
      <c r="AF307" s="24"/>
      <c r="AG307" s="40">
        <f t="shared" si="75"/>
        <v>0</v>
      </c>
      <c r="AH307" s="36">
        <f t="shared" si="76"/>
        <v>0</v>
      </c>
      <c r="AI307" s="36">
        <f t="shared" si="77"/>
        <v>0</v>
      </c>
      <c r="AJ307" s="35" t="str">
        <f t="shared" si="78"/>
        <v/>
      </c>
      <c r="AK307" s="35" t="str">
        <f t="shared" si="79"/>
        <v/>
      </c>
      <c r="AL307" s="35" t="str">
        <f t="shared" si="80"/>
        <v/>
      </c>
      <c r="AM307" s="35" t="str">
        <f t="shared" si="81"/>
        <v/>
      </c>
      <c r="AN307" s="35" t="str">
        <f t="shared" si="82"/>
        <v/>
      </c>
      <c r="AO307" s="222">
        <f t="shared" si="87"/>
        <v>0</v>
      </c>
      <c r="AP307" s="222">
        <f t="shared" si="88"/>
        <v>0</v>
      </c>
      <c r="AQ307" s="222" t="str">
        <f t="shared" si="83"/>
        <v>无</v>
      </c>
      <c r="AR307" s="35" t="str">
        <f t="shared" si="84"/>
        <v/>
      </c>
      <c r="AS307" s="35" t="str">
        <f t="shared" si="85"/>
        <v/>
      </c>
      <c r="AT307" s="35" t="str">
        <f t="shared" si="86"/>
        <v>无</v>
      </c>
      <c r="AW307" s="27">
        <f t="shared" si="89"/>
        <v>42948</v>
      </c>
    </row>
    <row r="308" spans="1:49" ht="15" customHeight="1">
      <c r="A308" s="31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198"/>
      <c r="M308" s="198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35" t="str">
        <f t="shared" si="72"/>
        <v/>
      </c>
      <c r="AD308" s="36">
        <f t="shared" si="73"/>
        <v>0</v>
      </c>
      <c r="AE308" s="35" t="str">
        <f t="shared" si="74"/>
        <v/>
      </c>
      <c r="AF308" s="24"/>
      <c r="AG308" s="40">
        <f t="shared" si="75"/>
        <v>0</v>
      </c>
      <c r="AH308" s="36">
        <f t="shared" si="76"/>
        <v>0</v>
      </c>
      <c r="AI308" s="36">
        <f t="shared" si="77"/>
        <v>0</v>
      </c>
      <c r="AJ308" s="35" t="str">
        <f t="shared" si="78"/>
        <v/>
      </c>
      <c r="AK308" s="35" t="str">
        <f t="shared" si="79"/>
        <v/>
      </c>
      <c r="AL308" s="35" t="str">
        <f t="shared" si="80"/>
        <v/>
      </c>
      <c r="AM308" s="35" t="str">
        <f t="shared" si="81"/>
        <v/>
      </c>
      <c r="AN308" s="35" t="str">
        <f t="shared" si="82"/>
        <v/>
      </c>
      <c r="AO308" s="222">
        <f t="shared" si="87"/>
        <v>0</v>
      </c>
      <c r="AP308" s="222">
        <f t="shared" si="88"/>
        <v>0</v>
      </c>
      <c r="AQ308" s="222" t="str">
        <f t="shared" si="83"/>
        <v>无</v>
      </c>
      <c r="AR308" s="35" t="str">
        <f t="shared" si="84"/>
        <v/>
      </c>
      <c r="AS308" s="35" t="str">
        <f t="shared" si="85"/>
        <v/>
      </c>
      <c r="AT308" s="35" t="str">
        <f t="shared" si="86"/>
        <v>无</v>
      </c>
      <c r="AW308" s="27">
        <f t="shared" si="89"/>
        <v>42948</v>
      </c>
    </row>
    <row r="309" spans="1:49" ht="15" customHeight="1">
      <c r="A309" s="31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198"/>
      <c r="M309" s="198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35" t="str">
        <f t="shared" si="72"/>
        <v/>
      </c>
      <c r="AD309" s="36">
        <f t="shared" si="73"/>
        <v>0</v>
      </c>
      <c r="AE309" s="35" t="str">
        <f t="shared" si="74"/>
        <v/>
      </c>
      <c r="AF309" s="24"/>
      <c r="AG309" s="40">
        <f t="shared" si="75"/>
        <v>0</v>
      </c>
      <c r="AH309" s="36">
        <f t="shared" si="76"/>
        <v>0</v>
      </c>
      <c r="AI309" s="36">
        <f t="shared" si="77"/>
        <v>0</v>
      </c>
      <c r="AJ309" s="35" t="str">
        <f t="shared" si="78"/>
        <v/>
      </c>
      <c r="AK309" s="35" t="str">
        <f t="shared" si="79"/>
        <v/>
      </c>
      <c r="AL309" s="35" t="str">
        <f t="shared" si="80"/>
        <v/>
      </c>
      <c r="AM309" s="35" t="str">
        <f t="shared" si="81"/>
        <v/>
      </c>
      <c r="AN309" s="35" t="str">
        <f t="shared" si="82"/>
        <v/>
      </c>
      <c r="AO309" s="222">
        <f t="shared" si="87"/>
        <v>0</v>
      </c>
      <c r="AP309" s="222">
        <f t="shared" si="88"/>
        <v>0</v>
      </c>
      <c r="AQ309" s="222" t="str">
        <f t="shared" si="83"/>
        <v>无</v>
      </c>
      <c r="AR309" s="35" t="str">
        <f t="shared" si="84"/>
        <v/>
      </c>
      <c r="AS309" s="35" t="str">
        <f t="shared" si="85"/>
        <v/>
      </c>
      <c r="AT309" s="35" t="str">
        <f t="shared" si="86"/>
        <v>无</v>
      </c>
      <c r="AW309" s="27">
        <f t="shared" si="89"/>
        <v>42948</v>
      </c>
    </row>
    <row r="310" spans="1:49" ht="15" customHeight="1">
      <c r="A310" s="31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198"/>
      <c r="M310" s="198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35" t="str">
        <f t="shared" si="72"/>
        <v/>
      </c>
      <c r="AD310" s="36">
        <f t="shared" si="73"/>
        <v>0</v>
      </c>
      <c r="AE310" s="35" t="str">
        <f t="shared" si="74"/>
        <v/>
      </c>
      <c r="AF310" s="24"/>
      <c r="AG310" s="40">
        <f t="shared" si="75"/>
        <v>0</v>
      </c>
      <c r="AH310" s="36">
        <f t="shared" si="76"/>
        <v>0</v>
      </c>
      <c r="AI310" s="36">
        <f t="shared" si="77"/>
        <v>0</v>
      </c>
      <c r="AJ310" s="35" t="str">
        <f t="shared" si="78"/>
        <v/>
      </c>
      <c r="AK310" s="35" t="str">
        <f t="shared" si="79"/>
        <v/>
      </c>
      <c r="AL310" s="35" t="str">
        <f t="shared" si="80"/>
        <v/>
      </c>
      <c r="AM310" s="35" t="str">
        <f t="shared" si="81"/>
        <v/>
      </c>
      <c r="AN310" s="35" t="str">
        <f t="shared" si="82"/>
        <v/>
      </c>
      <c r="AO310" s="222">
        <f t="shared" si="87"/>
        <v>0</v>
      </c>
      <c r="AP310" s="222">
        <f t="shared" si="88"/>
        <v>0</v>
      </c>
      <c r="AQ310" s="222" t="str">
        <f t="shared" si="83"/>
        <v>无</v>
      </c>
      <c r="AR310" s="35" t="str">
        <f t="shared" si="84"/>
        <v/>
      </c>
      <c r="AS310" s="35" t="str">
        <f t="shared" si="85"/>
        <v/>
      </c>
      <c r="AT310" s="35" t="str">
        <f t="shared" si="86"/>
        <v>无</v>
      </c>
      <c r="AW310" s="27">
        <f t="shared" si="89"/>
        <v>42948</v>
      </c>
    </row>
    <row r="311" spans="1:49" ht="15" customHeight="1">
      <c r="A311" s="31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198"/>
      <c r="M311" s="198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35" t="str">
        <f t="shared" si="72"/>
        <v/>
      </c>
      <c r="AD311" s="36">
        <f t="shared" si="73"/>
        <v>0</v>
      </c>
      <c r="AE311" s="35" t="str">
        <f t="shared" si="74"/>
        <v/>
      </c>
      <c r="AF311" s="24"/>
      <c r="AG311" s="40">
        <f t="shared" si="75"/>
        <v>0</v>
      </c>
      <c r="AH311" s="36">
        <f t="shared" si="76"/>
        <v>0</v>
      </c>
      <c r="AI311" s="36">
        <f t="shared" si="77"/>
        <v>0</v>
      </c>
      <c r="AJ311" s="35" t="str">
        <f t="shared" si="78"/>
        <v/>
      </c>
      <c r="AK311" s="35" t="str">
        <f t="shared" si="79"/>
        <v/>
      </c>
      <c r="AL311" s="35" t="str">
        <f t="shared" si="80"/>
        <v/>
      </c>
      <c r="AM311" s="35" t="str">
        <f t="shared" si="81"/>
        <v/>
      </c>
      <c r="AN311" s="35" t="str">
        <f t="shared" si="82"/>
        <v/>
      </c>
      <c r="AO311" s="222">
        <f t="shared" si="87"/>
        <v>0</v>
      </c>
      <c r="AP311" s="222">
        <f t="shared" si="88"/>
        <v>0</v>
      </c>
      <c r="AQ311" s="222" t="str">
        <f t="shared" si="83"/>
        <v>无</v>
      </c>
      <c r="AR311" s="35" t="str">
        <f t="shared" si="84"/>
        <v/>
      </c>
      <c r="AS311" s="35" t="str">
        <f t="shared" si="85"/>
        <v/>
      </c>
      <c r="AT311" s="35" t="str">
        <f t="shared" si="86"/>
        <v>无</v>
      </c>
      <c r="AW311" s="27">
        <f t="shared" si="89"/>
        <v>42948</v>
      </c>
    </row>
    <row r="312" spans="1:49" ht="15" customHeight="1">
      <c r="A312" s="31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198"/>
      <c r="M312" s="198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35" t="str">
        <f t="shared" si="72"/>
        <v/>
      </c>
      <c r="AD312" s="36">
        <f t="shared" si="73"/>
        <v>0</v>
      </c>
      <c r="AE312" s="35" t="str">
        <f t="shared" si="74"/>
        <v/>
      </c>
      <c r="AF312" s="24"/>
      <c r="AG312" s="40">
        <f t="shared" si="75"/>
        <v>0</v>
      </c>
      <c r="AH312" s="36">
        <f t="shared" si="76"/>
        <v>0</v>
      </c>
      <c r="AI312" s="36">
        <f t="shared" si="77"/>
        <v>0</v>
      </c>
      <c r="AJ312" s="35" t="str">
        <f t="shared" si="78"/>
        <v/>
      </c>
      <c r="AK312" s="35" t="str">
        <f t="shared" si="79"/>
        <v/>
      </c>
      <c r="AL312" s="35" t="str">
        <f t="shared" si="80"/>
        <v/>
      </c>
      <c r="AM312" s="35" t="str">
        <f t="shared" si="81"/>
        <v/>
      </c>
      <c r="AN312" s="35" t="str">
        <f t="shared" si="82"/>
        <v/>
      </c>
      <c r="AO312" s="222">
        <f t="shared" si="87"/>
        <v>0</v>
      </c>
      <c r="AP312" s="222">
        <f t="shared" si="88"/>
        <v>0</v>
      </c>
      <c r="AQ312" s="222" t="str">
        <f t="shared" si="83"/>
        <v>无</v>
      </c>
      <c r="AR312" s="35" t="str">
        <f t="shared" si="84"/>
        <v/>
      </c>
      <c r="AS312" s="35" t="str">
        <f t="shared" si="85"/>
        <v/>
      </c>
      <c r="AT312" s="35" t="str">
        <f t="shared" si="86"/>
        <v>无</v>
      </c>
      <c r="AW312" s="27">
        <f t="shared" si="89"/>
        <v>42948</v>
      </c>
    </row>
    <row r="313" spans="1:49" ht="15" customHeight="1">
      <c r="A313" s="31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198"/>
      <c r="M313" s="198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35" t="str">
        <f t="shared" si="72"/>
        <v/>
      </c>
      <c r="AD313" s="36">
        <f t="shared" si="73"/>
        <v>0</v>
      </c>
      <c r="AE313" s="35" t="str">
        <f t="shared" si="74"/>
        <v/>
      </c>
      <c r="AF313" s="24"/>
      <c r="AG313" s="40">
        <f t="shared" si="75"/>
        <v>0</v>
      </c>
      <c r="AH313" s="36">
        <f t="shared" si="76"/>
        <v>0</v>
      </c>
      <c r="AI313" s="36">
        <f t="shared" si="77"/>
        <v>0</v>
      </c>
      <c r="AJ313" s="35" t="str">
        <f t="shared" si="78"/>
        <v/>
      </c>
      <c r="AK313" s="35" t="str">
        <f t="shared" si="79"/>
        <v/>
      </c>
      <c r="AL313" s="35" t="str">
        <f t="shared" si="80"/>
        <v/>
      </c>
      <c r="AM313" s="35" t="str">
        <f t="shared" si="81"/>
        <v/>
      </c>
      <c r="AN313" s="35" t="str">
        <f t="shared" si="82"/>
        <v/>
      </c>
      <c r="AO313" s="222">
        <f t="shared" si="87"/>
        <v>0</v>
      </c>
      <c r="AP313" s="222">
        <f t="shared" si="88"/>
        <v>0</v>
      </c>
      <c r="AQ313" s="222" t="str">
        <f t="shared" si="83"/>
        <v>无</v>
      </c>
      <c r="AR313" s="35" t="str">
        <f t="shared" si="84"/>
        <v/>
      </c>
      <c r="AS313" s="35" t="str">
        <f t="shared" si="85"/>
        <v/>
      </c>
      <c r="AT313" s="35" t="str">
        <f t="shared" si="86"/>
        <v>无</v>
      </c>
      <c r="AW313" s="27">
        <f t="shared" si="89"/>
        <v>42948</v>
      </c>
    </row>
    <row r="314" spans="1:49" ht="15" customHeight="1">
      <c r="A314" s="31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198"/>
      <c r="M314" s="198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35" t="str">
        <f t="shared" si="72"/>
        <v/>
      </c>
      <c r="AD314" s="36">
        <f t="shared" si="73"/>
        <v>0</v>
      </c>
      <c r="AE314" s="35" t="str">
        <f t="shared" si="74"/>
        <v/>
      </c>
      <c r="AF314" s="24"/>
      <c r="AG314" s="40">
        <f t="shared" si="75"/>
        <v>0</v>
      </c>
      <c r="AH314" s="36">
        <f t="shared" si="76"/>
        <v>0</v>
      </c>
      <c r="AI314" s="36">
        <f t="shared" si="77"/>
        <v>0</v>
      </c>
      <c r="AJ314" s="35" t="str">
        <f t="shared" si="78"/>
        <v/>
      </c>
      <c r="AK314" s="35" t="str">
        <f t="shared" si="79"/>
        <v/>
      </c>
      <c r="AL314" s="35" t="str">
        <f t="shared" si="80"/>
        <v/>
      </c>
      <c r="AM314" s="35" t="str">
        <f t="shared" si="81"/>
        <v/>
      </c>
      <c r="AN314" s="35" t="str">
        <f t="shared" si="82"/>
        <v/>
      </c>
      <c r="AO314" s="222">
        <f t="shared" si="87"/>
        <v>0</v>
      </c>
      <c r="AP314" s="222">
        <f t="shared" si="88"/>
        <v>0</v>
      </c>
      <c r="AQ314" s="222" t="str">
        <f t="shared" si="83"/>
        <v>无</v>
      </c>
      <c r="AR314" s="35" t="str">
        <f t="shared" si="84"/>
        <v/>
      </c>
      <c r="AS314" s="35" t="str">
        <f t="shared" si="85"/>
        <v/>
      </c>
      <c r="AT314" s="35" t="str">
        <f t="shared" si="86"/>
        <v>无</v>
      </c>
      <c r="AW314" s="27">
        <f t="shared" si="89"/>
        <v>42948</v>
      </c>
    </row>
    <row r="315" spans="1:49" ht="15" customHeight="1">
      <c r="A315" s="31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198"/>
      <c r="M315" s="198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35" t="str">
        <f t="shared" si="72"/>
        <v/>
      </c>
      <c r="AD315" s="36">
        <f t="shared" si="73"/>
        <v>0</v>
      </c>
      <c r="AE315" s="35" t="str">
        <f t="shared" si="74"/>
        <v/>
      </c>
      <c r="AF315" s="24"/>
      <c r="AG315" s="40">
        <f t="shared" si="75"/>
        <v>0</v>
      </c>
      <c r="AH315" s="36">
        <f t="shared" si="76"/>
        <v>0</v>
      </c>
      <c r="AI315" s="36">
        <f t="shared" si="77"/>
        <v>0</v>
      </c>
      <c r="AJ315" s="35" t="str">
        <f t="shared" si="78"/>
        <v/>
      </c>
      <c r="AK315" s="35" t="str">
        <f t="shared" si="79"/>
        <v/>
      </c>
      <c r="AL315" s="35" t="str">
        <f t="shared" si="80"/>
        <v/>
      </c>
      <c r="AM315" s="35" t="str">
        <f t="shared" si="81"/>
        <v/>
      </c>
      <c r="AN315" s="35" t="str">
        <f t="shared" si="82"/>
        <v/>
      </c>
      <c r="AO315" s="222">
        <f t="shared" si="87"/>
        <v>0</v>
      </c>
      <c r="AP315" s="222">
        <f t="shared" si="88"/>
        <v>0</v>
      </c>
      <c r="AQ315" s="222" t="str">
        <f t="shared" si="83"/>
        <v>无</v>
      </c>
      <c r="AR315" s="35" t="str">
        <f t="shared" si="84"/>
        <v/>
      </c>
      <c r="AS315" s="35" t="str">
        <f t="shared" si="85"/>
        <v/>
      </c>
      <c r="AT315" s="35" t="str">
        <f t="shared" si="86"/>
        <v>无</v>
      </c>
      <c r="AW315" s="27">
        <f t="shared" si="89"/>
        <v>42948</v>
      </c>
    </row>
    <row r="316" spans="1:49" ht="15" customHeight="1">
      <c r="A316" s="31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198"/>
      <c r="M316" s="198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35" t="str">
        <f t="shared" si="72"/>
        <v/>
      </c>
      <c r="AD316" s="36">
        <f t="shared" si="73"/>
        <v>0</v>
      </c>
      <c r="AE316" s="35" t="str">
        <f t="shared" si="74"/>
        <v/>
      </c>
      <c r="AF316" s="24"/>
      <c r="AG316" s="40">
        <f t="shared" si="75"/>
        <v>0</v>
      </c>
      <c r="AH316" s="36">
        <f t="shared" si="76"/>
        <v>0</v>
      </c>
      <c r="AI316" s="36">
        <f t="shared" si="77"/>
        <v>0</v>
      </c>
      <c r="AJ316" s="35" t="str">
        <f t="shared" si="78"/>
        <v/>
      </c>
      <c r="AK316" s="35" t="str">
        <f t="shared" si="79"/>
        <v/>
      </c>
      <c r="AL316" s="35" t="str">
        <f t="shared" si="80"/>
        <v/>
      </c>
      <c r="AM316" s="35" t="str">
        <f t="shared" si="81"/>
        <v/>
      </c>
      <c r="AN316" s="35" t="str">
        <f t="shared" si="82"/>
        <v/>
      </c>
      <c r="AO316" s="222">
        <f t="shared" si="87"/>
        <v>0</v>
      </c>
      <c r="AP316" s="222">
        <f t="shared" si="88"/>
        <v>0</v>
      </c>
      <c r="AQ316" s="222" t="str">
        <f t="shared" si="83"/>
        <v>无</v>
      </c>
      <c r="AR316" s="35" t="str">
        <f t="shared" si="84"/>
        <v/>
      </c>
      <c r="AS316" s="35" t="str">
        <f t="shared" si="85"/>
        <v/>
      </c>
      <c r="AT316" s="35" t="str">
        <f t="shared" si="86"/>
        <v>无</v>
      </c>
      <c r="AW316" s="27">
        <f t="shared" si="89"/>
        <v>42948</v>
      </c>
    </row>
    <row r="317" spans="1:49" ht="15" customHeight="1">
      <c r="A317" s="31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198"/>
      <c r="M317" s="198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35" t="str">
        <f t="shared" si="72"/>
        <v/>
      </c>
      <c r="AD317" s="36">
        <f t="shared" si="73"/>
        <v>0</v>
      </c>
      <c r="AE317" s="35" t="str">
        <f t="shared" si="74"/>
        <v/>
      </c>
      <c r="AF317" s="24"/>
      <c r="AG317" s="40">
        <f t="shared" si="75"/>
        <v>0</v>
      </c>
      <c r="AH317" s="36">
        <f t="shared" si="76"/>
        <v>0</v>
      </c>
      <c r="AI317" s="36">
        <f t="shared" si="77"/>
        <v>0</v>
      </c>
      <c r="AJ317" s="35" t="str">
        <f t="shared" si="78"/>
        <v/>
      </c>
      <c r="AK317" s="35" t="str">
        <f t="shared" si="79"/>
        <v/>
      </c>
      <c r="AL317" s="35" t="str">
        <f t="shared" si="80"/>
        <v/>
      </c>
      <c r="AM317" s="35" t="str">
        <f t="shared" si="81"/>
        <v/>
      </c>
      <c r="AN317" s="35" t="str">
        <f t="shared" si="82"/>
        <v/>
      </c>
      <c r="AO317" s="222">
        <f t="shared" si="87"/>
        <v>0</v>
      </c>
      <c r="AP317" s="222">
        <f t="shared" si="88"/>
        <v>0</v>
      </c>
      <c r="AQ317" s="222" t="str">
        <f t="shared" si="83"/>
        <v>无</v>
      </c>
      <c r="AR317" s="35" t="str">
        <f t="shared" si="84"/>
        <v/>
      </c>
      <c r="AS317" s="35" t="str">
        <f t="shared" si="85"/>
        <v/>
      </c>
      <c r="AT317" s="35" t="str">
        <f t="shared" si="86"/>
        <v>无</v>
      </c>
      <c r="AW317" s="27">
        <f t="shared" si="89"/>
        <v>42948</v>
      </c>
    </row>
    <row r="318" spans="1:49" ht="15" customHeight="1">
      <c r="A318" s="31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198"/>
      <c r="M318" s="198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35" t="str">
        <f t="shared" si="72"/>
        <v/>
      </c>
      <c r="AD318" s="36">
        <f t="shared" si="73"/>
        <v>0</v>
      </c>
      <c r="AE318" s="35" t="str">
        <f t="shared" si="74"/>
        <v/>
      </c>
      <c r="AF318" s="24"/>
      <c r="AG318" s="40">
        <f t="shared" si="75"/>
        <v>0</v>
      </c>
      <c r="AH318" s="36">
        <f t="shared" si="76"/>
        <v>0</v>
      </c>
      <c r="AI318" s="36">
        <f t="shared" si="77"/>
        <v>0</v>
      </c>
      <c r="AJ318" s="35" t="str">
        <f t="shared" si="78"/>
        <v/>
      </c>
      <c r="AK318" s="35" t="str">
        <f t="shared" si="79"/>
        <v/>
      </c>
      <c r="AL318" s="35" t="str">
        <f t="shared" si="80"/>
        <v/>
      </c>
      <c r="AM318" s="35" t="str">
        <f t="shared" si="81"/>
        <v/>
      </c>
      <c r="AN318" s="35" t="str">
        <f t="shared" si="82"/>
        <v/>
      </c>
      <c r="AO318" s="222">
        <f t="shared" si="87"/>
        <v>0</v>
      </c>
      <c r="AP318" s="222">
        <f t="shared" si="88"/>
        <v>0</v>
      </c>
      <c r="AQ318" s="222" t="str">
        <f t="shared" si="83"/>
        <v>无</v>
      </c>
      <c r="AR318" s="35" t="str">
        <f t="shared" si="84"/>
        <v/>
      </c>
      <c r="AS318" s="35" t="str">
        <f t="shared" si="85"/>
        <v/>
      </c>
      <c r="AT318" s="35" t="str">
        <f t="shared" si="86"/>
        <v>无</v>
      </c>
      <c r="AW318" s="27">
        <f t="shared" si="89"/>
        <v>42948</v>
      </c>
    </row>
    <row r="319" spans="1:49" ht="15" customHeight="1">
      <c r="A319" s="31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198"/>
      <c r="M319" s="198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35" t="str">
        <f t="shared" si="72"/>
        <v/>
      </c>
      <c r="AD319" s="36">
        <f t="shared" si="73"/>
        <v>0</v>
      </c>
      <c r="AE319" s="35" t="str">
        <f t="shared" si="74"/>
        <v/>
      </c>
      <c r="AF319" s="24"/>
      <c r="AG319" s="40">
        <f t="shared" si="75"/>
        <v>0</v>
      </c>
      <c r="AH319" s="36">
        <f t="shared" si="76"/>
        <v>0</v>
      </c>
      <c r="AI319" s="36">
        <f t="shared" si="77"/>
        <v>0</v>
      </c>
      <c r="AJ319" s="35" t="str">
        <f t="shared" si="78"/>
        <v/>
      </c>
      <c r="AK319" s="35" t="str">
        <f t="shared" si="79"/>
        <v/>
      </c>
      <c r="AL319" s="35" t="str">
        <f t="shared" si="80"/>
        <v/>
      </c>
      <c r="AM319" s="35" t="str">
        <f t="shared" si="81"/>
        <v/>
      </c>
      <c r="AN319" s="35" t="str">
        <f t="shared" si="82"/>
        <v/>
      </c>
      <c r="AO319" s="222">
        <f t="shared" si="87"/>
        <v>0</v>
      </c>
      <c r="AP319" s="222">
        <f t="shared" si="88"/>
        <v>0</v>
      </c>
      <c r="AQ319" s="222" t="str">
        <f t="shared" si="83"/>
        <v>无</v>
      </c>
      <c r="AR319" s="35" t="str">
        <f t="shared" si="84"/>
        <v/>
      </c>
      <c r="AS319" s="35" t="str">
        <f t="shared" si="85"/>
        <v/>
      </c>
      <c r="AT319" s="35" t="str">
        <f t="shared" si="86"/>
        <v>无</v>
      </c>
      <c r="AW319" s="27">
        <f t="shared" si="89"/>
        <v>42948</v>
      </c>
    </row>
    <row r="320" spans="1:49" ht="15" customHeight="1">
      <c r="A320" s="31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198"/>
      <c r="M320" s="198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35" t="str">
        <f t="shared" si="72"/>
        <v/>
      </c>
      <c r="AD320" s="36">
        <f t="shared" si="73"/>
        <v>0</v>
      </c>
      <c r="AE320" s="35" t="str">
        <f t="shared" si="74"/>
        <v/>
      </c>
      <c r="AF320" s="24"/>
      <c r="AG320" s="40">
        <f t="shared" si="75"/>
        <v>0</v>
      </c>
      <c r="AH320" s="36">
        <f t="shared" si="76"/>
        <v>0</v>
      </c>
      <c r="AI320" s="36">
        <f t="shared" si="77"/>
        <v>0</v>
      </c>
      <c r="AJ320" s="35" t="str">
        <f t="shared" si="78"/>
        <v/>
      </c>
      <c r="AK320" s="35" t="str">
        <f t="shared" si="79"/>
        <v/>
      </c>
      <c r="AL320" s="35" t="str">
        <f t="shared" si="80"/>
        <v/>
      </c>
      <c r="AM320" s="35" t="str">
        <f t="shared" si="81"/>
        <v/>
      </c>
      <c r="AN320" s="35" t="str">
        <f t="shared" si="82"/>
        <v/>
      </c>
      <c r="AO320" s="222">
        <f t="shared" si="87"/>
        <v>0</v>
      </c>
      <c r="AP320" s="222">
        <f t="shared" si="88"/>
        <v>0</v>
      </c>
      <c r="AQ320" s="222" t="str">
        <f t="shared" si="83"/>
        <v>无</v>
      </c>
      <c r="AR320" s="35" t="str">
        <f t="shared" si="84"/>
        <v/>
      </c>
      <c r="AS320" s="35" t="str">
        <f t="shared" si="85"/>
        <v/>
      </c>
      <c r="AT320" s="35" t="str">
        <f t="shared" si="86"/>
        <v>无</v>
      </c>
      <c r="AW320" s="27">
        <f t="shared" si="89"/>
        <v>42948</v>
      </c>
    </row>
    <row r="321" spans="1:49" ht="15" customHeight="1">
      <c r="A321" s="31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198"/>
      <c r="M321" s="198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35" t="str">
        <f t="shared" si="72"/>
        <v/>
      </c>
      <c r="AD321" s="36">
        <f t="shared" si="73"/>
        <v>0</v>
      </c>
      <c r="AE321" s="35" t="str">
        <f t="shared" si="74"/>
        <v/>
      </c>
      <c r="AF321" s="24"/>
      <c r="AG321" s="40">
        <f t="shared" si="75"/>
        <v>0</v>
      </c>
      <c r="AH321" s="36">
        <f t="shared" si="76"/>
        <v>0</v>
      </c>
      <c r="AI321" s="36">
        <f t="shared" si="77"/>
        <v>0</v>
      </c>
      <c r="AJ321" s="35" t="str">
        <f t="shared" si="78"/>
        <v/>
      </c>
      <c r="AK321" s="35" t="str">
        <f t="shared" si="79"/>
        <v/>
      </c>
      <c r="AL321" s="35" t="str">
        <f t="shared" si="80"/>
        <v/>
      </c>
      <c r="AM321" s="35" t="str">
        <f t="shared" si="81"/>
        <v/>
      </c>
      <c r="AN321" s="35" t="str">
        <f t="shared" si="82"/>
        <v/>
      </c>
      <c r="AO321" s="222">
        <f t="shared" si="87"/>
        <v>0</v>
      </c>
      <c r="AP321" s="222">
        <f t="shared" si="88"/>
        <v>0</v>
      </c>
      <c r="AQ321" s="222" t="str">
        <f t="shared" si="83"/>
        <v>无</v>
      </c>
      <c r="AR321" s="35" t="str">
        <f t="shared" si="84"/>
        <v/>
      </c>
      <c r="AS321" s="35" t="str">
        <f t="shared" si="85"/>
        <v/>
      </c>
      <c r="AT321" s="35" t="str">
        <f t="shared" si="86"/>
        <v>无</v>
      </c>
      <c r="AW321" s="27">
        <f t="shared" si="89"/>
        <v>42948</v>
      </c>
    </row>
    <row r="322" spans="1:49" ht="15" customHeight="1">
      <c r="A322" s="31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198"/>
      <c r="M322" s="198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35" t="str">
        <f t="shared" ref="AC322:AC385" si="90">SUBSTITUTE(SUBSTITUTE(SUBSTITUTE(SUBSTITUTE(SUBSTITUTE(SUBSTITUTE(AA322,"(主签单人)",""),"(03-客户接待员)",""),"（金牌）",""),"（会员学员）",""),"金牌",""),"金牌学员","")</f>
        <v/>
      </c>
      <c r="AD322" s="36">
        <f t="shared" ref="AD322:AD385" si="91">IFERROR(VALUE(MID(H322,FIND("(",H322)+1,FIND(")",H322)-FIND("(",H322)-2)),0)</f>
        <v>0</v>
      </c>
      <c r="AE322" s="35" t="str">
        <f t="shared" ref="AE322:AE385" si="92">IF(AJ322="","",MID(AB322,FIND("@",SUBSTITUTE(AB322,"／","@",6))+5,FIND("@",SUBSTITUTE(AB322,"／","@",7))-FIND("@",SUBSTITUTE(AB322,"／","@",6))-5))</f>
        <v/>
      </c>
      <c r="AF322" s="24"/>
      <c r="AG322" s="40">
        <f t="shared" ref="AG322:AG385" si="93">IFERROR(VALUE(MID(AB322,FIND("@",SUBSTITUTE(AB322,"：","@",1))+1,FIND("@",SUBSTITUTE(AB322,"）","@",1))-FIND("@",SUBSTITUTE(AB322,"：","@",1))-1)),0)</f>
        <v>0</v>
      </c>
      <c r="AH322" s="36">
        <f t="shared" ref="AH322:AH385" si="94">IFERROR(IF(AND(IFERROR(FIND("预缴定金",AB322),0)=0,H322=""),M322,VALUE(MID(AB322,FIND("@",SUBSTITUTE(AB322,"：","@",2))+1,FIND("@",SUBSTITUTE(AB322,"）","@",2))-FIND("@",SUBSTITUTE(AB322,"：","@",2))-1))),0)</f>
        <v>0</v>
      </c>
      <c r="AI322" s="36">
        <f t="shared" ref="AI322:AI385" si="95">M322-AH322</f>
        <v>0</v>
      </c>
      <c r="AJ322" s="35" t="str">
        <f t="shared" ref="AJ322:AJ385" si="96">IF(OR(V322="退费",V322="结转",W322="",W322="结转学费",W322="老带新返现"),"",IF(OR(AI322&lt;=0,AND(IFERROR(FIND("预缴定金",AB322),0)=0,H322="")),"",LEFT(AB322,FIND("／",AB322)-1)))</f>
        <v/>
      </c>
      <c r="AK322" s="35" t="str">
        <f t="shared" ref="AK322:AK385" si="97">IF(AJ322="","",LEFT(AB322,2))</f>
        <v/>
      </c>
      <c r="AL322" s="35" t="str">
        <f t="shared" ref="AL322:AL385" si="98">IF(AJ322="","",MID(AB322,FIND("@",SUBSTITUTE(AB322,"／","@",5))+8,10))</f>
        <v/>
      </c>
      <c r="AM322" s="35" t="str">
        <f t="shared" ref="AM322:AM385" si="99">IF(AJ322="","",IF(AK322="新生","新生",IF((AL322-$AW$2)&gt;0,"1年追补","老生")))</f>
        <v/>
      </c>
      <c r="AN322" s="35" t="str">
        <f t="shared" ref="AN322:AN385" si="100">IF(AJ322="","",IF(OR(AM322="新生",AM322="1年追补"),"新生","老生"))</f>
        <v/>
      </c>
      <c r="AO322" s="222">
        <f t="shared" si="87"/>
        <v>0</v>
      </c>
      <c r="AP322" s="222">
        <f t="shared" si="88"/>
        <v>0</v>
      </c>
      <c r="AQ322" s="222" t="str">
        <f t="shared" ref="AQ322:AQ385" si="101">IFERROR(MID(AB322,FIND("@",SUBSTITUTE(AB322,"／","@",3))+6,FIND("@",SUBSTITUTE(AB322,"／","@",4))-FIND("@",SUBSTITUTE(AB322,"／","@",3))-6),"无")</f>
        <v>无</v>
      </c>
      <c r="AR322" s="35" t="str">
        <f t="shared" ref="AR322:AR385" si="102">IFERROR(MID(AB322,FIND("@",SUBSTITUTE(AB322,"：","@",6))+1,FIND("@",SUBSTITUTE(AB322,"-","@",8))-FIND("@",SUBSTITUTE(AB322,"：","@",6))-1),"")</f>
        <v/>
      </c>
      <c r="AS322" s="35" t="str">
        <f t="shared" ref="AS322:AS385" si="103">IFERROR(MID(AB322,FIND("@",SUBSTITUTE(AB322,"：","@",6))+1,FIND("@",SUBSTITUTE(AB322,"-","@",8))-FIND("@",SUBSTITUTE(AB322,"：","@",6))-1),"")</f>
        <v/>
      </c>
      <c r="AT322" s="35" t="str">
        <f t="shared" ref="AT322:AT385" si="104">IFERROR(MID(AB322,FIND("@",SUBSTITUTE(AB322,"：","@",4))+1,FIND("@",SUBSTITUTE(AB322,"）","@",6))-FIND("@",SUBSTITUTE(AB322,"：","@",4))-1),"无")</f>
        <v>无</v>
      </c>
      <c r="AW322" s="27">
        <f t="shared" si="89"/>
        <v>42948</v>
      </c>
    </row>
    <row r="323" spans="1:49" ht="15" customHeight="1">
      <c r="A323" s="31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198"/>
      <c r="M323" s="198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35" t="str">
        <f t="shared" si="90"/>
        <v/>
      </c>
      <c r="AD323" s="36">
        <f t="shared" si="91"/>
        <v>0</v>
      </c>
      <c r="AE323" s="35" t="str">
        <f t="shared" si="92"/>
        <v/>
      </c>
      <c r="AF323" s="24"/>
      <c r="AG323" s="40">
        <f t="shared" si="93"/>
        <v>0</v>
      </c>
      <c r="AH323" s="36">
        <f t="shared" si="94"/>
        <v>0</v>
      </c>
      <c r="AI323" s="36">
        <f t="shared" si="95"/>
        <v>0</v>
      </c>
      <c r="AJ323" s="35" t="str">
        <f t="shared" si="96"/>
        <v/>
      </c>
      <c r="AK323" s="35" t="str">
        <f t="shared" si="97"/>
        <v/>
      </c>
      <c r="AL323" s="35" t="str">
        <f t="shared" si="98"/>
        <v/>
      </c>
      <c r="AM323" s="35" t="str">
        <f t="shared" si="99"/>
        <v/>
      </c>
      <c r="AN323" s="35" t="str">
        <f t="shared" si="100"/>
        <v/>
      </c>
      <c r="AO323" s="222">
        <f t="shared" ref="AO323:AO386" si="105">IF(IFERROR(FIND("1期秒杀",AJ323,1),-1)&gt;0,"1期秒杀",IF(IFERROR(FIND("买三送二",AJ323,1),-1)&gt;0,"买三送二",IF(IFERROR(FIND("一年国际会员",AJ323,1),-1)&gt;0,"一年国际会员",IF(IFERROR(FIND("二年国际会员",AJ323,1),-1)&gt;0,"二年国际会员",IF(IFERROR(FIND("三年拼单会员",AJ323,1),-1)&gt;0,"三年拼单会员",IF(IFERROR(FIND("五年国际会员",AJ323,1),-1)&gt;0,"五年国际会员",IF(IFERROR(FIND("预订游学优惠读",AJ323,1),-1)&gt;0,"预订游学优惠读",IF(IFERROR(FIND("预订游学免费读",AJ323,1),-1)&gt;0,"预订游学免费读",IF(IFERROR(FIND("创始",AJ323,1),-1)&gt;0,"创始会员",IF(IFERROR(FIND("国内领袖课程",AJ323,1),-1)&gt;0,"国内领袖课程",IF(IFERROR(FIND("国际领袖课程",AJ323,1),-1)&gt;0,"国际领袖课程",)))))))))))</f>
        <v>0</v>
      </c>
      <c r="AP323" s="222">
        <f t="shared" ref="AP323:AP386" si="106">IF(OR(AO323="国内领袖课程",AO323="国际领袖课程"),AO323,IF(AN323="老生","老生续费",AO323))</f>
        <v>0</v>
      </c>
      <c r="AQ323" s="222" t="str">
        <f t="shared" si="101"/>
        <v>无</v>
      </c>
      <c r="AR323" s="35" t="str">
        <f t="shared" si="102"/>
        <v/>
      </c>
      <c r="AS323" s="35" t="str">
        <f t="shared" si="103"/>
        <v/>
      </c>
      <c r="AT323" s="35" t="str">
        <f t="shared" si="104"/>
        <v>无</v>
      </c>
      <c r="AW323" s="27">
        <f t="shared" si="89"/>
        <v>42948</v>
      </c>
    </row>
    <row r="324" spans="1:49" ht="15" customHeight="1">
      <c r="A324" s="31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198"/>
      <c r="M324" s="198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35" t="str">
        <f t="shared" si="90"/>
        <v/>
      </c>
      <c r="AD324" s="36">
        <f t="shared" si="91"/>
        <v>0</v>
      </c>
      <c r="AE324" s="35" t="str">
        <f t="shared" si="92"/>
        <v/>
      </c>
      <c r="AF324" s="24"/>
      <c r="AG324" s="40">
        <f t="shared" si="93"/>
        <v>0</v>
      </c>
      <c r="AH324" s="36">
        <f t="shared" si="94"/>
        <v>0</v>
      </c>
      <c r="AI324" s="36">
        <f t="shared" si="95"/>
        <v>0</v>
      </c>
      <c r="AJ324" s="35" t="str">
        <f t="shared" si="96"/>
        <v/>
      </c>
      <c r="AK324" s="35" t="str">
        <f t="shared" si="97"/>
        <v/>
      </c>
      <c r="AL324" s="35" t="str">
        <f t="shared" si="98"/>
        <v/>
      </c>
      <c r="AM324" s="35" t="str">
        <f t="shared" si="99"/>
        <v/>
      </c>
      <c r="AN324" s="35" t="str">
        <f t="shared" si="100"/>
        <v/>
      </c>
      <c r="AO324" s="222">
        <f t="shared" si="105"/>
        <v>0</v>
      </c>
      <c r="AP324" s="222">
        <f t="shared" si="106"/>
        <v>0</v>
      </c>
      <c r="AQ324" s="222" t="str">
        <f t="shared" si="101"/>
        <v>无</v>
      </c>
      <c r="AR324" s="35" t="str">
        <f t="shared" si="102"/>
        <v/>
      </c>
      <c r="AS324" s="35" t="str">
        <f t="shared" si="103"/>
        <v/>
      </c>
      <c r="AT324" s="35" t="str">
        <f t="shared" si="104"/>
        <v>无</v>
      </c>
      <c r="AW324" s="27">
        <f t="shared" ref="AW324:AW387" si="107">AW323</f>
        <v>42948</v>
      </c>
    </row>
    <row r="325" spans="1:49" ht="15" customHeight="1">
      <c r="A325" s="31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198"/>
      <c r="M325" s="198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35" t="str">
        <f t="shared" si="90"/>
        <v/>
      </c>
      <c r="AD325" s="36">
        <f t="shared" si="91"/>
        <v>0</v>
      </c>
      <c r="AE325" s="35" t="str">
        <f t="shared" si="92"/>
        <v/>
      </c>
      <c r="AF325" s="24"/>
      <c r="AG325" s="40">
        <f t="shared" si="93"/>
        <v>0</v>
      </c>
      <c r="AH325" s="36">
        <f t="shared" si="94"/>
        <v>0</v>
      </c>
      <c r="AI325" s="36">
        <f t="shared" si="95"/>
        <v>0</v>
      </c>
      <c r="AJ325" s="35" t="str">
        <f t="shared" si="96"/>
        <v/>
      </c>
      <c r="AK325" s="35" t="str">
        <f t="shared" si="97"/>
        <v/>
      </c>
      <c r="AL325" s="35" t="str">
        <f t="shared" si="98"/>
        <v/>
      </c>
      <c r="AM325" s="35" t="str">
        <f t="shared" si="99"/>
        <v/>
      </c>
      <c r="AN325" s="35" t="str">
        <f t="shared" si="100"/>
        <v/>
      </c>
      <c r="AO325" s="222">
        <f t="shared" si="105"/>
        <v>0</v>
      </c>
      <c r="AP325" s="222">
        <f t="shared" si="106"/>
        <v>0</v>
      </c>
      <c r="AQ325" s="222" t="str">
        <f t="shared" si="101"/>
        <v>无</v>
      </c>
      <c r="AR325" s="35" t="str">
        <f t="shared" si="102"/>
        <v/>
      </c>
      <c r="AS325" s="35" t="str">
        <f t="shared" si="103"/>
        <v/>
      </c>
      <c r="AT325" s="35" t="str">
        <f t="shared" si="104"/>
        <v>无</v>
      </c>
      <c r="AW325" s="27">
        <f t="shared" si="107"/>
        <v>42948</v>
      </c>
    </row>
    <row r="326" spans="1:49" ht="15" customHeight="1">
      <c r="A326" s="31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198"/>
      <c r="M326" s="198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35" t="str">
        <f t="shared" si="90"/>
        <v/>
      </c>
      <c r="AD326" s="36">
        <f t="shared" si="91"/>
        <v>0</v>
      </c>
      <c r="AE326" s="35" t="str">
        <f t="shared" si="92"/>
        <v/>
      </c>
      <c r="AF326" s="24"/>
      <c r="AG326" s="40">
        <f t="shared" si="93"/>
        <v>0</v>
      </c>
      <c r="AH326" s="36">
        <f t="shared" si="94"/>
        <v>0</v>
      </c>
      <c r="AI326" s="36">
        <f t="shared" si="95"/>
        <v>0</v>
      </c>
      <c r="AJ326" s="35" t="str">
        <f t="shared" si="96"/>
        <v/>
      </c>
      <c r="AK326" s="35" t="str">
        <f t="shared" si="97"/>
        <v/>
      </c>
      <c r="AL326" s="35" t="str">
        <f t="shared" si="98"/>
        <v/>
      </c>
      <c r="AM326" s="35" t="str">
        <f t="shared" si="99"/>
        <v/>
      </c>
      <c r="AN326" s="35" t="str">
        <f t="shared" si="100"/>
        <v/>
      </c>
      <c r="AO326" s="222">
        <f t="shared" si="105"/>
        <v>0</v>
      </c>
      <c r="AP326" s="222">
        <f t="shared" si="106"/>
        <v>0</v>
      </c>
      <c r="AQ326" s="222" t="str">
        <f t="shared" si="101"/>
        <v>无</v>
      </c>
      <c r="AR326" s="35" t="str">
        <f t="shared" si="102"/>
        <v/>
      </c>
      <c r="AS326" s="35" t="str">
        <f t="shared" si="103"/>
        <v/>
      </c>
      <c r="AT326" s="35" t="str">
        <f t="shared" si="104"/>
        <v>无</v>
      </c>
      <c r="AW326" s="27">
        <f t="shared" si="107"/>
        <v>42948</v>
      </c>
    </row>
    <row r="327" spans="1:49" ht="15" customHeight="1">
      <c r="A327" s="31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198"/>
      <c r="M327" s="198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35" t="str">
        <f t="shared" si="90"/>
        <v/>
      </c>
      <c r="AD327" s="36">
        <f t="shared" si="91"/>
        <v>0</v>
      </c>
      <c r="AE327" s="35" t="str">
        <f t="shared" si="92"/>
        <v/>
      </c>
      <c r="AF327" s="24"/>
      <c r="AG327" s="40">
        <f t="shared" si="93"/>
        <v>0</v>
      </c>
      <c r="AH327" s="36">
        <f t="shared" si="94"/>
        <v>0</v>
      </c>
      <c r="AI327" s="36">
        <f t="shared" si="95"/>
        <v>0</v>
      </c>
      <c r="AJ327" s="35" t="str">
        <f t="shared" si="96"/>
        <v/>
      </c>
      <c r="AK327" s="35" t="str">
        <f t="shared" si="97"/>
        <v/>
      </c>
      <c r="AL327" s="35" t="str">
        <f t="shared" si="98"/>
        <v/>
      </c>
      <c r="AM327" s="35" t="str">
        <f t="shared" si="99"/>
        <v/>
      </c>
      <c r="AN327" s="35" t="str">
        <f t="shared" si="100"/>
        <v/>
      </c>
      <c r="AO327" s="222">
        <f t="shared" si="105"/>
        <v>0</v>
      </c>
      <c r="AP327" s="222">
        <f t="shared" si="106"/>
        <v>0</v>
      </c>
      <c r="AQ327" s="222" t="str">
        <f t="shared" si="101"/>
        <v>无</v>
      </c>
      <c r="AR327" s="35" t="str">
        <f t="shared" si="102"/>
        <v/>
      </c>
      <c r="AS327" s="35" t="str">
        <f t="shared" si="103"/>
        <v/>
      </c>
      <c r="AT327" s="35" t="str">
        <f t="shared" si="104"/>
        <v>无</v>
      </c>
      <c r="AW327" s="27">
        <f t="shared" si="107"/>
        <v>42948</v>
      </c>
    </row>
    <row r="328" spans="1:49" ht="15" customHeight="1">
      <c r="A328" s="31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198"/>
      <c r="M328" s="198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35" t="str">
        <f t="shared" si="90"/>
        <v/>
      </c>
      <c r="AD328" s="36">
        <f t="shared" si="91"/>
        <v>0</v>
      </c>
      <c r="AE328" s="35" t="str">
        <f t="shared" si="92"/>
        <v/>
      </c>
      <c r="AF328" s="24"/>
      <c r="AG328" s="40">
        <f t="shared" si="93"/>
        <v>0</v>
      </c>
      <c r="AH328" s="36">
        <f t="shared" si="94"/>
        <v>0</v>
      </c>
      <c r="AI328" s="36">
        <f t="shared" si="95"/>
        <v>0</v>
      </c>
      <c r="AJ328" s="35" t="str">
        <f t="shared" si="96"/>
        <v/>
      </c>
      <c r="AK328" s="35" t="str">
        <f t="shared" si="97"/>
        <v/>
      </c>
      <c r="AL328" s="35" t="str">
        <f t="shared" si="98"/>
        <v/>
      </c>
      <c r="AM328" s="35" t="str">
        <f t="shared" si="99"/>
        <v/>
      </c>
      <c r="AN328" s="35" t="str">
        <f t="shared" si="100"/>
        <v/>
      </c>
      <c r="AO328" s="222">
        <f t="shared" si="105"/>
        <v>0</v>
      </c>
      <c r="AP328" s="222">
        <f t="shared" si="106"/>
        <v>0</v>
      </c>
      <c r="AQ328" s="222" t="str">
        <f t="shared" si="101"/>
        <v>无</v>
      </c>
      <c r="AR328" s="35" t="str">
        <f t="shared" si="102"/>
        <v/>
      </c>
      <c r="AS328" s="35" t="str">
        <f t="shared" si="103"/>
        <v/>
      </c>
      <c r="AT328" s="35" t="str">
        <f t="shared" si="104"/>
        <v>无</v>
      </c>
      <c r="AW328" s="27">
        <f t="shared" si="107"/>
        <v>42948</v>
      </c>
    </row>
    <row r="329" spans="1:49" ht="15" customHeight="1">
      <c r="A329" s="31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198"/>
      <c r="M329" s="198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35" t="str">
        <f t="shared" si="90"/>
        <v/>
      </c>
      <c r="AD329" s="36">
        <f t="shared" si="91"/>
        <v>0</v>
      </c>
      <c r="AE329" s="35" t="str">
        <f t="shared" si="92"/>
        <v/>
      </c>
      <c r="AF329" s="24"/>
      <c r="AG329" s="40">
        <f t="shared" si="93"/>
        <v>0</v>
      </c>
      <c r="AH329" s="36">
        <f t="shared" si="94"/>
        <v>0</v>
      </c>
      <c r="AI329" s="36">
        <f t="shared" si="95"/>
        <v>0</v>
      </c>
      <c r="AJ329" s="35" t="str">
        <f t="shared" si="96"/>
        <v/>
      </c>
      <c r="AK329" s="35" t="str">
        <f t="shared" si="97"/>
        <v/>
      </c>
      <c r="AL329" s="35" t="str">
        <f t="shared" si="98"/>
        <v/>
      </c>
      <c r="AM329" s="35" t="str">
        <f t="shared" si="99"/>
        <v/>
      </c>
      <c r="AN329" s="35" t="str">
        <f t="shared" si="100"/>
        <v/>
      </c>
      <c r="AO329" s="222">
        <f t="shared" si="105"/>
        <v>0</v>
      </c>
      <c r="AP329" s="222">
        <f t="shared" si="106"/>
        <v>0</v>
      </c>
      <c r="AQ329" s="222" t="str">
        <f t="shared" si="101"/>
        <v>无</v>
      </c>
      <c r="AR329" s="35" t="str">
        <f t="shared" si="102"/>
        <v/>
      </c>
      <c r="AS329" s="35" t="str">
        <f t="shared" si="103"/>
        <v/>
      </c>
      <c r="AT329" s="35" t="str">
        <f t="shared" si="104"/>
        <v>无</v>
      </c>
      <c r="AW329" s="27">
        <f t="shared" si="107"/>
        <v>42948</v>
      </c>
    </row>
    <row r="330" spans="1:49" ht="15" customHeight="1">
      <c r="A330" s="31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198"/>
      <c r="M330" s="198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35" t="str">
        <f t="shared" si="90"/>
        <v/>
      </c>
      <c r="AD330" s="36">
        <f t="shared" si="91"/>
        <v>0</v>
      </c>
      <c r="AE330" s="35" t="str">
        <f t="shared" si="92"/>
        <v/>
      </c>
      <c r="AF330" s="24"/>
      <c r="AG330" s="40">
        <f t="shared" si="93"/>
        <v>0</v>
      </c>
      <c r="AH330" s="36">
        <f t="shared" si="94"/>
        <v>0</v>
      </c>
      <c r="AI330" s="36">
        <f t="shared" si="95"/>
        <v>0</v>
      </c>
      <c r="AJ330" s="35" t="str">
        <f t="shared" si="96"/>
        <v/>
      </c>
      <c r="AK330" s="35" t="str">
        <f t="shared" si="97"/>
        <v/>
      </c>
      <c r="AL330" s="35" t="str">
        <f t="shared" si="98"/>
        <v/>
      </c>
      <c r="AM330" s="35" t="str">
        <f t="shared" si="99"/>
        <v/>
      </c>
      <c r="AN330" s="35" t="str">
        <f t="shared" si="100"/>
        <v/>
      </c>
      <c r="AO330" s="222">
        <f t="shared" si="105"/>
        <v>0</v>
      </c>
      <c r="AP330" s="222">
        <f t="shared" si="106"/>
        <v>0</v>
      </c>
      <c r="AQ330" s="222" t="str">
        <f t="shared" si="101"/>
        <v>无</v>
      </c>
      <c r="AR330" s="35" t="str">
        <f t="shared" si="102"/>
        <v/>
      </c>
      <c r="AS330" s="35" t="str">
        <f t="shared" si="103"/>
        <v/>
      </c>
      <c r="AT330" s="35" t="str">
        <f t="shared" si="104"/>
        <v>无</v>
      </c>
      <c r="AW330" s="27">
        <f t="shared" si="107"/>
        <v>42948</v>
      </c>
    </row>
    <row r="331" spans="1:49" ht="15" customHeight="1">
      <c r="A331" s="31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198"/>
      <c r="M331" s="198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35" t="str">
        <f t="shared" si="90"/>
        <v/>
      </c>
      <c r="AD331" s="36">
        <f t="shared" si="91"/>
        <v>0</v>
      </c>
      <c r="AE331" s="35" t="str">
        <f t="shared" si="92"/>
        <v/>
      </c>
      <c r="AF331" s="24"/>
      <c r="AG331" s="40">
        <f t="shared" si="93"/>
        <v>0</v>
      </c>
      <c r="AH331" s="36">
        <f t="shared" si="94"/>
        <v>0</v>
      </c>
      <c r="AI331" s="36">
        <f t="shared" si="95"/>
        <v>0</v>
      </c>
      <c r="AJ331" s="35" t="str">
        <f t="shared" si="96"/>
        <v/>
      </c>
      <c r="AK331" s="35" t="str">
        <f t="shared" si="97"/>
        <v/>
      </c>
      <c r="AL331" s="35" t="str">
        <f t="shared" si="98"/>
        <v/>
      </c>
      <c r="AM331" s="35" t="str">
        <f t="shared" si="99"/>
        <v/>
      </c>
      <c r="AN331" s="35" t="str">
        <f t="shared" si="100"/>
        <v/>
      </c>
      <c r="AO331" s="222">
        <f t="shared" si="105"/>
        <v>0</v>
      </c>
      <c r="AP331" s="222">
        <f t="shared" si="106"/>
        <v>0</v>
      </c>
      <c r="AQ331" s="222" t="str">
        <f t="shared" si="101"/>
        <v>无</v>
      </c>
      <c r="AR331" s="35" t="str">
        <f t="shared" si="102"/>
        <v/>
      </c>
      <c r="AS331" s="35" t="str">
        <f t="shared" si="103"/>
        <v/>
      </c>
      <c r="AT331" s="35" t="str">
        <f t="shared" si="104"/>
        <v>无</v>
      </c>
      <c r="AW331" s="27">
        <f t="shared" si="107"/>
        <v>42948</v>
      </c>
    </row>
    <row r="332" spans="1:49" ht="15" customHeight="1">
      <c r="A332" s="31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198"/>
      <c r="M332" s="198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35" t="str">
        <f t="shared" si="90"/>
        <v/>
      </c>
      <c r="AD332" s="36">
        <f t="shared" si="91"/>
        <v>0</v>
      </c>
      <c r="AE332" s="35" t="str">
        <f t="shared" si="92"/>
        <v/>
      </c>
      <c r="AF332" s="24"/>
      <c r="AG332" s="40">
        <f t="shared" si="93"/>
        <v>0</v>
      </c>
      <c r="AH332" s="36">
        <f t="shared" si="94"/>
        <v>0</v>
      </c>
      <c r="AI332" s="36">
        <f t="shared" si="95"/>
        <v>0</v>
      </c>
      <c r="AJ332" s="35" t="str">
        <f t="shared" si="96"/>
        <v/>
      </c>
      <c r="AK332" s="35" t="str">
        <f t="shared" si="97"/>
        <v/>
      </c>
      <c r="AL332" s="35" t="str">
        <f t="shared" si="98"/>
        <v/>
      </c>
      <c r="AM332" s="35" t="str">
        <f t="shared" si="99"/>
        <v/>
      </c>
      <c r="AN332" s="35" t="str">
        <f t="shared" si="100"/>
        <v/>
      </c>
      <c r="AO332" s="222">
        <f t="shared" si="105"/>
        <v>0</v>
      </c>
      <c r="AP332" s="222">
        <f t="shared" si="106"/>
        <v>0</v>
      </c>
      <c r="AQ332" s="222" t="str">
        <f t="shared" si="101"/>
        <v>无</v>
      </c>
      <c r="AR332" s="35" t="str">
        <f t="shared" si="102"/>
        <v/>
      </c>
      <c r="AS332" s="35" t="str">
        <f t="shared" si="103"/>
        <v/>
      </c>
      <c r="AT332" s="35" t="str">
        <f t="shared" si="104"/>
        <v>无</v>
      </c>
      <c r="AW332" s="27">
        <f t="shared" si="107"/>
        <v>42948</v>
      </c>
    </row>
    <row r="333" spans="1:49" ht="15" customHeight="1">
      <c r="A333" s="31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198"/>
      <c r="M333" s="198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35" t="str">
        <f t="shared" si="90"/>
        <v/>
      </c>
      <c r="AD333" s="36">
        <f t="shared" si="91"/>
        <v>0</v>
      </c>
      <c r="AE333" s="35" t="str">
        <f t="shared" si="92"/>
        <v/>
      </c>
      <c r="AF333" s="24"/>
      <c r="AG333" s="40">
        <f t="shared" si="93"/>
        <v>0</v>
      </c>
      <c r="AH333" s="36">
        <f t="shared" si="94"/>
        <v>0</v>
      </c>
      <c r="AI333" s="36">
        <f t="shared" si="95"/>
        <v>0</v>
      </c>
      <c r="AJ333" s="35" t="str">
        <f t="shared" si="96"/>
        <v/>
      </c>
      <c r="AK333" s="35" t="str">
        <f t="shared" si="97"/>
        <v/>
      </c>
      <c r="AL333" s="35" t="str">
        <f t="shared" si="98"/>
        <v/>
      </c>
      <c r="AM333" s="35" t="str">
        <f t="shared" si="99"/>
        <v/>
      </c>
      <c r="AN333" s="35" t="str">
        <f t="shared" si="100"/>
        <v/>
      </c>
      <c r="AO333" s="222">
        <f t="shared" si="105"/>
        <v>0</v>
      </c>
      <c r="AP333" s="222">
        <f t="shared" si="106"/>
        <v>0</v>
      </c>
      <c r="AQ333" s="222" t="str">
        <f t="shared" si="101"/>
        <v>无</v>
      </c>
      <c r="AR333" s="35" t="str">
        <f t="shared" si="102"/>
        <v/>
      </c>
      <c r="AS333" s="35" t="str">
        <f t="shared" si="103"/>
        <v/>
      </c>
      <c r="AT333" s="35" t="str">
        <f t="shared" si="104"/>
        <v>无</v>
      </c>
      <c r="AW333" s="27">
        <f t="shared" si="107"/>
        <v>42948</v>
      </c>
    </row>
    <row r="334" spans="1:49" ht="15" customHeight="1">
      <c r="A334" s="31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198"/>
      <c r="M334" s="198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35" t="str">
        <f t="shared" si="90"/>
        <v/>
      </c>
      <c r="AD334" s="36">
        <f t="shared" si="91"/>
        <v>0</v>
      </c>
      <c r="AE334" s="35" t="str">
        <f t="shared" si="92"/>
        <v/>
      </c>
      <c r="AF334" s="24"/>
      <c r="AG334" s="40">
        <f t="shared" si="93"/>
        <v>0</v>
      </c>
      <c r="AH334" s="36">
        <f t="shared" si="94"/>
        <v>0</v>
      </c>
      <c r="AI334" s="36">
        <f t="shared" si="95"/>
        <v>0</v>
      </c>
      <c r="AJ334" s="35" t="str">
        <f t="shared" si="96"/>
        <v/>
      </c>
      <c r="AK334" s="35" t="str">
        <f t="shared" si="97"/>
        <v/>
      </c>
      <c r="AL334" s="35" t="str">
        <f t="shared" si="98"/>
        <v/>
      </c>
      <c r="AM334" s="35" t="str">
        <f t="shared" si="99"/>
        <v/>
      </c>
      <c r="AN334" s="35" t="str">
        <f t="shared" si="100"/>
        <v/>
      </c>
      <c r="AO334" s="222">
        <f t="shared" si="105"/>
        <v>0</v>
      </c>
      <c r="AP334" s="222">
        <f t="shared" si="106"/>
        <v>0</v>
      </c>
      <c r="AQ334" s="222" t="str">
        <f t="shared" si="101"/>
        <v>无</v>
      </c>
      <c r="AR334" s="35" t="str">
        <f t="shared" si="102"/>
        <v/>
      </c>
      <c r="AS334" s="35" t="str">
        <f t="shared" si="103"/>
        <v/>
      </c>
      <c r="AT334" s="35" t="str">
        <f t="shared" si="104"/>
        <v>无</v>
      </c>
      <c r="AW334" s="27">
        <f t="shared" si="107"/>
        <v>42948</v>
      </c>
    </row>
    <row r="335" spans="1:49" ht="15" customHeight="1">
      <c r="A335" s="31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198"/>
      <c r="M335" s="198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35" t="str">
        <f t="shared" si="90"/>
        <v/>
      </c>
      <c r="AD335" s="36">
        <f t="shared" si="91"/>
        <v>0</v>
      </c>
      <c r="AE335" s="35" t="str">
        <f t="shared" si="92"/>
        <v/>
      </c>
      <c r="AF335" s="24"/>
      <c r="AG335" s="40">
        <f t="shared" si="93"/>
        <v>0</v>
      </c>
      <c r="AH335" s="36">
        <f t="shared" si="94"/>
        <v>0</v>
      </c>
      <c r="AI335" s="36">
        <f t="shared" si="95"/>
        <v>0</v>
      </c>
      <c r="AJ335" s="35" t="str">
        <f t="shared" si="96"/>
        <v/>
      </c>
      <c r="AK335" s="35" t="str">
        <f t="shared" si="97"/>
        <v/>
      </c>
      <c r="AL335" s="35" t="str">
        <f t="shared" si="98"/>
        <v/>
      </c>
      <c r="AM335" s="35" t="str">
        <f t="shared" si="99"/>
        <v/>
      </c>
      <c r="AN335" s="35" t="str">
        <f t="shared" si="100"/>
        <v/>
      </c>
      <c r="AO335" s="222">
        <f t="shared" si="105"/>
        <v>0</v>
      </c>
      <c r="AP335" s="222">
        <f t="shared" si="106"/>
        <v>0</v>
      </c>
      <c r="AQ335" s="222" t="str">
        <f t="shared" si="101"/>
        <v>无</v>
      </c>
      <c r="AR335" s="35" t="str">
        <f t="shared" si="102"/>
        <v/>
      </c>
      <c r="AS335" s="35" t="str">
        <f t="shared" si="103"/>
        <v/>
      </c>
      <c r="AT335" s="35" t="str">
        <f t="shared" si="104"/>
        <v>无</v>
      </c>
      <c r="AW335" s="27">
        <f t="shared" si="107"/>
        <v>42948</v>
      </c>
    </row>
    <row r="336" spans="1:49" ht="15" customHeight="1">
      <c r="A336" s="31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198"/>
      <c r="M336" s="198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35" t="str">
        <f t="shared" si="90"/>
        <v/>
      </c>
      <c r="AD336" s="36">
        <f t="shared" si="91"/>
        <v>0</v>
      </c>
      <c r="AE336" s="35" t="str">
        <f t="shared" si="92"/>
        <v/>
      </c>
      <c r="AF336" s="24"/>
      <c r="AG336" s="40">
        <f t="shared" si="93"/>
        <v>0</v>
      </c>
      <c r="AH336" s="36">
        <f t="shared" si="94"/>
        <v>0</v>
      </c>
      <c r="AI336" s="36">
        <f t="shared" si="95"/>
        <v>0</v>
      </c>
      <c r="AJ336" s="35" t="str">
        <f t="shared" si="96"/>
        <v/>
      </c>
      <c r="AK336" s="35" t="str">
        <f t="shared" si="97"/>
        <v/>
      </c>
      <c r="AL336" s="35" t="str">
        <f t="shared" si="98"/>
        <v/>
      </c>
      <c r="AM336" s="35" t="str">
        <f t="shared" si="99"/>
        <v/>
      </c>
      <c r="AN336" s="35" t="str">
        <f t="shared" si="100"/>
        <v/>
      </c>
      <c r="AO336" s="222">
        <f t="shared" si="105"/>
        <v>0</v>
      </c>
      <c r="AP336" s="222">
        <f t="shared" si="106"/>
        <v>0</v>
      </c>
      <c r="AQ336" s="222" t="str">
        <f t="shared" si="101"/>
        <v>无</v>
      </c>
      <c r="AR336" s="35" t="str">
        <f t="shared" si="102"/>
        <v/>
      </c>
      <c r="AS336" s="35" t="str">
        <f t="shared" si="103"/>
        <v/>
      </c>
      <c r="AT336" s="35" t="str">
        <f t="shared" si="104"/>
        <v>无</v>
      </c>
      <c r="AW336" s="27">
        <f t="shared" si="107"/>
        <v>42948</v>
      </c>
    </row>
    <row r="337" spans="1:49" ht="15" customHeight="1">
      <c r="A337" s="31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198"/>
      <c r="M337" s="198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35" t="str">
        <f t="shared" si="90"/>
        <v/>
      </c>
      <c r="AD337" s="36">
        <f t="shared" si="91"/>
        <v>0</v>
      </c>
      <c r="AE337" s="35" t="str">
        <f t="shared" si="92"/>
        <v/>
      </c>
      <c r="AF337" s="24"/>
      <c r="AG337" s="40">
        <f t="shared" si="93"/>
        <v>0</v>
      </c>
      <c r="AH337" s="36">
        <f t="shared" si="94"/>
        <v>0</v>
      </c>
      <c r="AI337" s="36">
        <f t="shared" si="95"/>
        <v>0</v>
      </c>
      <c r="AJ337" s="35" t="str">
        <f t="shared" si="96"/>
        <v/>
      </c>
      <c r="AK337" s="35" t="str">
        <f t="shared" si="97"/>
        <v/>
      </c>
      <c r="AL337" s="35" t="str">
        <f t="shared" si="98"/>
        <v/>
      </c>
      <c r="AM337" s="35" t="str">
        <f t="shared" si="99"/>
        <v/>
      </c>
      <c r="AN337" s="35" t="str">
        <f t="shared" si="100"/>
        <v/>
      </c>
      <c r="AO337" s="222">
        <f t="shared" si="105"/>
        <v>0</v>
      </c>
      <c r="AP337" s="222">
        <f t="shared" si="106"/>
        <v>0</v>
      </c>
      <c r="AQ337" s="222" t="str">
        <f t="shared" si="101"/>
        <v>无</v>
      </c>
      <c r="AR337" s="35" t="str">
        <f t="shared" si="102"/>
        <v/>
      </c>
      <c r="AS337" s="35" t="str">
        <f t="shared" si="103"/>
        <v/>
      </c>
      <c r="AT337" s="35" t="str">
        <f t="shared" si="104"/>
        <v>无</v>
      </c>
      <c r="AW337" s="27">
        <f t="shared" si="107"/>
        <v>42948</v>
      </c>
    </row>
    <row r="338" spans="1:49" ht="15" customHeight="1">
      <c r="A338" s="31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198"/>
      <c r="M338" s="198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35" t="str">
        <f t="shared" si="90"/>
        <v/>
      </c>
      <c r="AD338" s="36">
        <f t="shared" si="91"/>
        <v>0</v>
      </c>
      <c r="AE338" s="35" t="str">
        <f t="shared" si="92"/>
        <v/>
      </c>
      <c r="AF338" s="24"/>
      <c r="AG338" s="40">
        <f t="shared" si="93"/>
        <v>0</v>
      </c>
      <c r="AH338" s="36">
        <f t="shared" si="94"/>
        <v>0</v>
      </c>
      <c r="AI338" s="36">
        <f t="shared" si="95"/>
        <v>0</v>
      </c>
      <c r="AJ338" s="35" t="str">
        <f t="shared" si="96"/>
        <v/>
      </c>
      <c r="AK338" s="35" t="str">
        <f t="shared" si="97"/>
        <v/>
      </c>
      <c r="AL338" s="35" t="str">
        <f t="shared" si="98"/>
        <v/>
      </c>
      <c r="AM338" s="35" t="str">
        <f t="shared" si="99"/>
        <v/>
      </c>
      <c r="AN338" s="35" t="str">
        <f t="shared" si="100"/>
        <v/>
      </c>
      <c r="AO338" s="222">
        <f t="shared" si="105"/>
        <v>0</v>
      </c>
      <c r="AP338" s="222">
        <f t="shared" si="106"/>
        <v>0</v>
      </c>
      <c r="AQ338" s="222" t="str">
        <f t="shared" si="101"/>
        <v>无</v>
      </c>
      <c r="AR338" s="35" t="str">
        <f t="shared" si="102"/>
        <v/>
      </c>
      <c r="AS338" s="35" t="str">
        <f t="shared" si="103"/>
        <v/>
      </c>
      <c r="AT338" s="35" t="str">
        <f t="shared" si="104"/>
        <v>无</v>
      </c>
      <c r="AW338" s="27">
        <f t="shared" si="107"/>
        <v>42948</v>
      </c>
    </row>
    <row r="339" spans="1:49" ht="15" customHeight="1">
      <c r="A339" s="31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198"/>
      <c r="M339" s="198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35" t="str">
        <f t="shared" si="90"/>
        <v/>
      </c>
      <c r="AD339" s="36">
        <f t="shared" si="91"/>
        <v>0</v>
      </c>
      <c r="AE339" s="35" t="str">
        <f t="shared" si="92"/>
        <v/>
      </c>
      <c r="AF339" s="24"/>
      <c r="AG339" s="40">
        <f t="shared" si="93"/>
        <v>0</v>
      </c>
      <c r="AH339" s="36">
        <f t="shared" si="94"/>
        <v>0</v>
      </c>
      <c r="AI339" s="36">
        <f t="shared" si="95"/>
        <v>0</v>
      </c>
      <c r="AJ339" s="35" t="str">
        <f t="shared" si="96"/>
        <v/>
      </c>
      <c r="AK339" s="35" t="str">
        <f t="shared" si="97"/>
        <v/>
      </c>
      <c r="AL339" s="35" t="str">
        <f t="shared" si="98"/>
        <v/>
      </c>
      <c r="AM339" s="35" t="str">
        <f t="shared" si="99"/>
        <v/>
      </c>
      <c r="AN339" s="35" t="str">
        <f t="shared" si="100"/>
        <v/>
      </c>
      <c r="AO339" s="222">
        <f t="shared" si="105"/>
        <v>0</v>
      </c>
      <c r="AP339" s="222">
        <f t="shared" si="106"/>
        <v>0</v>
      </c>
      <c r="AQ339" s="222" t="str">
        <f t="shared" si="101"/>
        <v>无</v>
      </c>
      <c r="AR339" s="35" t="str">
        <f t="shared" si="102"/>
        <v/>
      </c>
      <c r="AS339" s="35" t="str">
        <f t="shared" si="103"/>
        <v/>
      </c>
      <c r="AT339" s="35" t="str">
        <f t="shared" si="104"/>
        <v>无</v>
      </c>
      <c r="AW339" s="27">
        <f t="shared" si="107"/>
        <v>42948</v>
      </c>
    </row>
    <row r="340" spans="1:49" ht="15" customHeight="1">
      <c r="A340" s="31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198"/>
      <c r="M340" s="198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35" t="str">
        <f t="shared" si="90"/>
        <v/>
      </c>
      <c r="AD340" s="36">
        <f t="shared" si="91"/>
        <v>0</v>
      </c>
      <c r="AE340" s="35" t="str">
        <f t="shared" si="92"/>
        <v/>
      </c>
      <c r="AF340" s="24"/>
      <c r="AG340" s="40">
        <f t="shared" si="93"/>
        <v>0</v>
      </c>
      <c r="AH340" s="36">
        <f t="shared" si="94"/>
        <v>0</v>
      </c>
      <c r="AI340" s="36">
        <f t="shared" si="95"/>
        <v>0</v>
      </c>
      <c r="AJ340" s="35" t="str">
        <f t="shared" si="96"/>
        <v/>
      </c>
      <c r="AK340" s="35" t="str">
        <f t="shared" si="97"/>
        <v/>
      </c>
      <c r="AL340" s="35" t="str">
        <f t="shared" si="98"/>
        <v/>
      </c>
      <c r="AM340" s="35" t="str">
        <f t="shared" si="99"/>
        <v/>
      </c>
      <c r="AN340" s="35" t="str">
        <f t="shared" si="100"/>
        <v/>
      </c>
      <c r="AO340" s="222">
        <f t="shared" si="105"/>
        <v>0</v>
      </c>
      <c r="AP340" s="222">
        <f t="shared" si="106"/>
        <v>0</v>
      </c>
      <c r="AQ340" s="222" t="str">
        <f t="shared" si="101"/>
        <v>无</v>
      </c>
      <c r="AR340" s="35" t="str">
        <f t="shared" si="102"/>
        <v/>
      </c>
      <c r="AS340" s="35" t="str">
        <f t="shared" si="103"/>
        <v/>
      </c>
      <c r="AT340" s="35" t="str">
        <f t="shared" si="104"/>
        <v>无</v>
      </c>
      <c r="AW340" s="27">
        <f t="shared" si="107"/>
        <v>42948</v>
      </c>
    </row>
    <row r="341" spans="1:49" ht="15" customHeight="1">
      <c r="A341" s="31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198"/>
      <c r="M341" s="198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35" t="str">
        <f t="shared" si="90"/>
        <v/>
      </c>
      <c r="AD341" s="36">
        <f t="shared" si="91"/>
        <v>0</v>
      </c>
      <c r="AE341" s="35" t="str">
        <f t="shared" si="92"/>
        <v/>
      </c>
      <c r="AF341" s="24"/>
      <c r="AG341" s="40">
        <f t="shared" si="93"/>
        <v>0</v>
      </c>
      <c r="AH341" s="36">
        <f t="shared" si="94"/>
        <v>0</v>
      </c>
      <c r="AI341" s="36">
        <f t="shared" si="95"/>
        <v>0</v>
      </c>
      <c r="AJ341" s="35" t="str">
        <f t="shared" si="96"/>
        <v/>
      </c>
      <c r="AK341" s="35" t="str">
        <f t="shared" si="97"/>
        <v/>
      </c>
      <c r="AL341" s="35" t="str">
        <f t="shared" si="98"/>
        <v/>
      </c>
      <c r="AM341" s="35" t="str">
        <f t="shared" si="99"/>
        <v/>
      </c>
      <c r="AN341" s="35" t="str">
        <f t="shared" si="100"/>
        <v/>
      </c>
      <c r="AO341" s="222">
        <f t="shared" si="105"/>
        <v>0</v>
      </c>
      <c r="AP341" s="222">
        <f t="shared" si="106"/>
        <v>0</v>
      </c>
      <c r="AQ341" s="222" t="str">
        <f t="shared" si="101"/>
        <v>无</v>
      </c>
      <c r="AR341" s="35" t="str">
        <f t="shared" si="102"/>
        <v/>
      </c>
      <c r="AS341" s="35" t="str">
        <f t="shared" si="103"/>
        <v/>
      </c>
      <c r="AT341" s="35" t="str">
        <f t="shared" si="104"/>
        <v>无</v>
      </c>
      <c r="AW341" s="27">
        <f t="shared" si="107"/>
        <v>42948</v>
      </c>
    </row>
    <row r="342" spans="1:49" ht="15" customHeight="1">
      <c r="A342" s="31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198"/>
      <c r="M342" s="198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35" t="str">
        <f t="shared" si="90"/>
        <v/>
      </c>
      <c r="AD342" s="36">
        <f t="shared" si="91"/>
        <v>0</v>
      </c>
      <c r="AE342" s="35" t="str">
        <f t="shared" si="92"/>
        <v/>
      </c>
      <c r="AF342" s="24"/>
      <c r="AG342" s="40">
        <f t="shared" si="93"/>
        <v>0</v>
      </c>
      <c r="AH342" s="36">
        <f t="shared" si="94"/>
        <v>0</v>
      </c>
      <c r="AI342" s="36">
        <f t="shared" si="95"/>
        <v>0</v>
      </c>
      <c r="AJ342" s="35" t="str">
        <f t="shared" si="96"/>
        <v/>
      </c>
      <c r="AK342" s="35" t="str">
        <f t="shared" si="97"/>
        <v/>
      </c>
      <c r="AL342" s="35" t="str">
        <f t="shared" si="98"/>
        <v/>
      </c>
      <c r="AM342" s="35" t="str">
        <f t="shared" si="99"/>
        <v/>
      </c>
      <c r="AN342" s="35" t="str">
        <f t="shared" si="100"/>
        <v/>
      </c>
      <c r="AO342" s="222">
        <f t="shared" si="105"/>
        <v>0</v>
      </c>
      <c r="AP342" s="222">
        <f t="shared" si="106"/>
        <v>0</v>
      </c>
      <c r="AQ342" s="222" t="str">
        <f t="shared" si="101"/>
        <v>无</v>
      </c>
      <c r="AR342" s="35" t="str">
        <f t="shared" si="102"/>
        <v/>
      </c>
      <c r="AS342" s="35" t="str">
        <f t="shared" si="103"/>
        <v/>
      </c>
      <c r="AT342" s="35" t="str">
        <f t="shared" si="104"/>
        <v>无</v>
      </c>
      <c r="AW342" s="27">
        <f t="shared" si="107"/>
        <v>42948</v>
      </c>
    </row>
    <row r="343" spans="1:49" ht="15" customHeight="1">
      <c r="A343" s="31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198"/>
      <c r="M343" s="198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35" t="str">
        <f t="shared" si="90"/>
        <v/>
      </c>
      <c r="AD343" s="36">
        <f t="shared" si="91"/>
        <v>0</v>
      </c>
      <c r="AE343" s="35" t="str">
        <f t="shared" si="92"/>
        <v/>
      </c>
      <c r="AF343" s="24"/>
      <c r="AG343" s="40">
        <f t="shared" si="93"/>
        <v>0</v>
      </c>
      <c r="AH343" s="36">
        <f t="shared" si="94"/>
        <v>0</v>
      </c>
      <c r="AI343" s="36">
        <f t="shared" si="95"/>
        <v>0</v>
      </c>
      <c r="AJ343" s="35" t="str">
        <f t="shared" si="96"/>
        <v/>
      </c>
      <c r="AK343" s="35" t="str">
        <f t="shared" si="97"/>
        <v/>
      </c>
      <c r="AL343" s="35" t="str">
        <f t="shared" si="98"/>
        <v/>
      </c>
      <c r="AM343" s="35" t="str">
        <f t="shared" si="99"/>
        <v/>
      </c>
      <c r="AN343" s="35" t="str">
        <f t="shared" si="100"/>
        <v/>
      </c>
      <c r="AO343" s="222">
        <f t="shared" si="105"/>
        <v>0</v>
      </c>
      <c r="AP343" s="222">
        <f t="shared" si="106"/>
        <v>0</v>
      </c>
      <c r="AQ343" s="222" t="str">
        <f t="shared" si="101"/>
        <v>无</v>
      </c>
      <c r="AR343" s="35" t="str">
        <f t="shared" si="102"/>
        <v/>
      </c>
      <c r="AS343" s="35" t="str">
        <f t="shared" si="103"/>
        <v/>
      </c>
      <c r="AT343" s="35" t="str">
        <f t="shared" si="104"/>
        <v>无</v>
      </c>
      <c r="AW343" s="27">
        <f t="shared" si="107"/>
        <v>42948</v>
      </c>
    </row>
    <row r="344" spans="1:49" ht="15" customHeight="1">
      <c r="A344" s="31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198"/>
      <c r="M344" s="198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35" t="str">
        <f t="shared" si="90"/>
        <v/>
      </c>
      <c r="AD344" s="36">
        <f t="shared" si="91"/>
        <v>0</v>
      </c>
      <c r="AE344" s="35" t="str">
        <f t="shared" si="92"/>
        <v/>
      </c>
      <c r="AF344" s="24"/>
      <c r="AG344" s="40">
        <f t="shared" si="93"/>
        <v>0</v>
      </c>
      <c r="AH344" s="36">
        <f t="shared" si="94"/>
        <v>0</v>
      </c>
      <c r="AI344" s="36">
        <f t="shared" si="95"/>
        <v>0</v>
      </c>
      <c r="AJ344" s="35" t="str">
        <f t="shared" si="96"/>
        <v/>
      </c>
      <c r="AK344" s="35" t="str">
        <f t="shared" si="97"/>
        <v/>
      </c>
      <c r="AL344" s="35" t="str">
        <f t="shared" si="98"/>
        <v/>
      </c>
      <c r="AM344" s="35" t="str">
        <f t="shared" si="99"/>
        <v/>
      </c>
      <c r="AN344" s="35" t="str">
        <f t="shared" si="100"/>
        <v/>
      </c>
      <c r="AO344" s="222">
        <f t="shared" si="105"/>
        <v>0</v>
      </c>
      <c r="AP344" s="222">
        <f t="shared" si="106"/>
        <v>0</v>
      </c>
      <c r="AQ344" s="222" t="str">
        <f t="shared" si="101"/>
        <v>无</v>
      </c>
      <c r="AR344" s="35" t="str">
        <f t="shared" si="102"/>
        <v/>
      </c>
      <c r="AS344" s="35" t="str">
        <f t="shared" si="103"/>
        <v/>
      </c>
      <c r="AT344" s="35" t="str">
        <f t="shared" si="104"/>
        <v>无</v>
      </c>
      <c r="AW344" s="27">
        <f t="shared" si="107"/>
        <v>42948</v>
      </c>
    </row>
    <row r="345" spans="1:49" ht="15" customHeight="1">
      <c r="A345" s="31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198"/>
      <c r="M345" s="198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35" t="str">
        <f t="shared" si="90"/>
        <v/>
      </c>
      <c r="AD345" s="36">
        <f t="shared" si="91"/>
        <v>0</v>
      </c>
      <c r="AE345" s="35" t="str">
        <f t="shared" si="92"/>
        <v/>
      </c>
      <c r="AF345" s="24"/>
      <c r="AG345" s="40">
        <f t="shared" si="93"/>
        <v>0</v>
      </c>
      <c r="AH345" s="36">
        <f t="shared" si="94"/>
        <v>0</v>
      </c>
      <c r="AI345" s="36">
        <f t="shared" si="95"/>
        <v>0</v>
      </c>
      <c r="AJ345" s="35" t="str">
        <f t="shared" si="96"/>
        <v/>
      </c>
      <c r="AK345" s="35" t="str">
        <f t="shared" si="97"/>
        <v/>
      </c>
      <c r="AL345" s="35" t="str">
        <f t="shared" si="98"/>
        <v/>
      </c>
      <c r="AM345" s="35" t="str">
        <f t="shared" si="99"/>
        <v/>
      </c>
      <c r="AN345" s="35" t="str">
        <f t="shared" si="100"/>
        <v/>
      </c>
      <c r="AO345" s="222">
        <f t="shared" si="105"/>
        <v>0</v>
      </c>
      <c r="AP345" s="222">
        <f t="shared" si="106"/>
        <v>0</v>
      </c>
      <c r="AQ345" s="222" t="str">
        <f t="shared" si="101"/>
        <v>无</v>
      </c>
      <c r="AR345" s="35" t="str">
        <f t="shared" si="102"/>
        <v/>
      </c>
      <c r="AS345" s="35" t="str">
        <f t="shared" si="103"/>
        <v/>
      </c>
      <c r="AT345" s="35" t="str">
        <f t="shared" si="104"/>
        <v>无</v>
      </c>
      <c r="AW345" s="27">
        <f t="shared" si="107"/>
        <v>42948</v>
      </c>
    </row>
    <row r="346" spans="1:49" ht="15" customHeight="1">
      <c r="A346" s="31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198"/>
      <c r="M346" s="198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35" t="str">
        <f t="shared" si="90"/>
        <v/>
      </c>
      <c r="AD346" s="36">
        <f t="shared" si="91"/>
        <v>0</v>
      </c>
      <c r="AE346" s="35" t="str">
        <f t="shared" si="92"/>
        <v/>
      </c>
      <c r="AF346" s="24"/>
      <c r="AG346" s="40">
        <f t="shared" si="93"/>
        <v>0</v>
      </c>
      <c r="AH346" s="36">
        <f t="shared" si="94"/>
        <v>0</v>
      </c>
      <c r="AI346" s="36">
        <f t="shared" si="95"/>
        <v>0</v>
      </c>
      <c r="AJ346" s="35" t="str">
        <f t="shared" si="96"/>
        <v/>
      </c>
      <c r="AK346" s="35" t="str">
        <f t="shared" si="97"/>
        <v/>
      </c>
      <c r="AL346" s="35" t="str">
        <f t="shared" si="98"/>
        <v/>
      </c>
      <c r="AM346" s="35" t="str">
        <f t="shared" si="99"/>
        <v/>
      </c>
      <c r="AN346" s="35" t="str">
        <f t="shared" si="100"/>
        <v/>
      </c>
      <c r="AO346" s="222">
        <f t="shared" si="105"/>
        <v>0</v>
      </c>
      <c r="AP346" s="222">
        <f t="shared" si="106"/>
        <v>0</v>
      </c>
      <c r="AQ346" s="222" t="str">
        <f t="shared" si="101"/>
        <v>无</v>
      </c>
      <c r="AR346" s="35" t="str">
        <f t="shared" si="102"/>
        <v/>
      </c>
      <c r="AS346" s="35" t="str">
        <f t="shared" si="103"/>
        <v/>
      </c>
      <c r="AT346" s="35" t="str">
        <f t="shared" si="104"/>
        <v>无</v>
      </c>
      <c r="AW346" s="27">
        <f t="shared" si="107"/>
        <v>42948</v>
      </c>
    </row>
    <row r="347" spans="1:49" ht="15" customHeight="1">
      <c r="A347" s="31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198"/>
      <c r="M347" s="198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35" t="str">
        <f t="shared" si="90"/>
        <v/>
      </c>
      <c r="AD347" s="36">
        <f t="shared" si="91"/>
        <v>0</v>
      </c>
      <c r="AE347" s="35" t="str">
        <f t="shared" si="92"/>
        <v/>
      </c>
      <c r="AF347" s="24"/>
      <c r="AG347" s="40">
        <f t="shared" si="93"/>
        <v>0</v>
      </c>
      <c r="AH347" s="36">
        <f t="shared" si="94"/>
        <v>0</v>
      </c>
      <c r="AI347" s="36">
        <f t="shared" si="95"/>
        <v>0</v>
      </c>
      <c r="AJ347" s="35" t="str">
        <f t="shared" si="96"/>
        <v/>
      </c>
      <c r="AK347" s="35" t="str">
        <f t="shared" si="97"/>
        <v/>
      </c>
      <c r="AL347" s="35" t="str">
        <f t="shared" si="98"/>
        <v/>
      </c>
      <c r="AM347" s="35" t="str">
        <f t="shared" si="99"/>
        <v/>
      </c>
      <c r="AN347" s="35" t="str">
        <f t="shared" si="100"/>
        <v/>
      </c>
      <c r="AO347" s="222">
        <f t="shared" si="105"/>
        <v>0</v>
      </c>
      <c r="AP347" s="222">
        <f t="shared" si="106"/>
        <v>0</v>
      </c>
      <c r="AQ347" s="222" t="str">
        <f t="shared" si="101"/>
        <v>无</v>
      </c>
      <c r="AR347" s="35" t="str">
        <f t="shared" si="102"/>
        <v/>
      </c>
      <c r="AS347" s="35" t="str">
        <f t="shared" si="103"/>
        <v/>
      </c>
      <c r="AT347" s="35" t="str">
        <f t="shared" si="104"/>
        <v>无</v>
      </c>
      <c r="AW347" s="27">
        <f t="shared" si="107"/>
        <v>42948</v>
      </c>
    </row>
    <row r="348" spans="1:49" ht="15" customHeight="1">
      <c r="A348" s="31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198"/>
      <c r="M348" s="198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35" t="str">
        <f t="shared" si="90"/>
        <v/>
      </c>
      <c r="AD348" s="36">
        <f t="shared" si="91"/>
        <v>0</v>
      </c>
      <c r="AE348" s="35" t="str">
        <f t="shared" si="92"/>
        <v/>
      </c>
      <c r="AF348" s="24"/>
      <c r="AG348" s="40">
        <f t="shared" si="93"/>
        <v>0</v>
      </c>
      <c r="AH348" s="36">
        <f t="shared" si="94"/>
        <v>0</v>
      </c>
      <c r="AI348" s="36">
        <f t="shared" si="95"/>
        <v>0</v>
      </c>
      <c r="AJ348" s="35" t="str">
        <f t="shared" si="96"/>
        <v/>
      </c>
      <c r="AK348" s="35" t="str">
        <f t="shared" si="97"/>
        <v/>
      </c>
      <c r="AL348" s="35" t="str">
        <f t="shared" si="98"/>
        <v/>
      </c>
      <c r="AM348" s="35" t="str">
        <f t="shared" si="99"/>
        <v/>
      </c>
      <c r="AN348" s="35" t="str">
        <f t="shared" si="100"/>
        <v/>
      </c>
      <c r="AO348" s="222">
        <f t="shared" si="105"/>
        <v>0</v>
      </c>
      <c r="AP348" s="222">
        <f t="shared" si="106"/>
        <v>0</v>
      </c>
      <c r="AQ348" s="222" t="str">
        <f t="shared" si="101"/>
        <v>无</v>
      </c>
      <c r="AR348" s="35" t="str">
        <f t="shared" si="102"/>
        <v/>
      </c>
      <c r="AS348" s="35" t="str">
        <f t="shared" si="103"/>
        <v/>
      </c>
      <c r="AT348" s="35" t="str">
        <f t="shared" si="104"/>
        <v>无</v>
      </c>
      <c r="AW348" s="27">
        <f t="shared" si="107"/>
        <v>42948</v>
      </c>
    </row>
    <row r="349" spans="1:49" ht="15" customHeight="1">
      <c r="A349" s="31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198"/>
      <c r="M349" s="198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35" t="str">
        <f t="shared" si="90"/>
        <v/>
      </c>
      <c r="AD349" s="36">
        <f t="shared" si="91"/>
        <v>0</v>
      </c>
      <c r="AE349" s="35" t="str">
        <f t="shared" si="92"/>
        <v/>
      </c>
      <c r="AF349" s="24"/>
      <c r="AG349" s="40">
        <f t="shared" si="93"/>
        <v>0</v>
      </c>
      <c r="AH349" s="36">
        <f t="shared" si="94"/>
        <v>0</v>
      </c>
      <c r="AI349" s="36">
        <f t="shared" si="95"/>
        <v>0</v>
      </c>
      <c r="AJ349" s="35" t="str">
        <f t="shared" si="96"/>
        <v/>
      </c>
      <c r="AK349" s="35" t="str">
        <f t="shared" si="97"/>
        <v/>
      </c>
      <c r="AL349" s="35" t="str">
        <f t="shared" si="98"/>
        <v/>
      </c>
      <c r="AM349" s="35" t="str">
        <f t="shared" si="99"/>
        <v/>
      </c>
      <c r="AN349" s="35" t="str">
        <f t="shared" si="100"/>
        <v/>
      </c>
      <c r="AO349" s="222">
        <f t="shared" si="105"/>
        <v>0</v>
      </c>
      <c r="AP349" s="222">
        <f t="shared" si="106"/>
        <v>0</v>
      </c>
      <c r="AQ349" s="222" t="str">
        <f t="shared" si="101"/>
        <v>无</v>
      </c>
      <c r="AR349" s="35" t="str">
        <f t="shared" si="102"/>
        <v/>
      </c>
      <c r="AS349" s="35" t="str">
        <f t="shared" si="103"/>
        <v/>
      </c>
      <c r="AT349" s="35" t="str">
        <f t="shared" si="104"/>
        <v>无</v>
      </c>
      <c r="AW349" s="27">
        <f t="shared" si="107"/>
        <v>42948</v>
      </c>
    </row>
    <row r="350" spans="1:49" ht="15" customHeight="1">
      <c r="A350" s="31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198"/>
      <c r="M350" s="198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35" t="str">
        <f t="shared" si="90"/>
        <v/>
      </c>
      <c r="AD350" s="36">
        <f t="shared" si="91"/>
        <v>0</v>
      </c>
      <c r="AE350" s="35" t="str">
        <f t="shared" si="92"/>
        <v/>
      </c>
      <c r="AF350" s="24"/>
      <c r="AG350" s="40">
        <f t="shared" si="93"/>
        <v>0</v>
      </c>
      <c r="AH350" s="36">
        <f t="shared" si="94"/>
        <v>0</v>
      </c>
      <c r="AI350" s="36">
        <f t="shared" si="95"/>
        <v>0</v>
      </c>
      <c r="AJ350" s="35" t="str">
        <f t="shared" si="96"/>
        <v/>
      </c>
      <c r="AK350" s="35" t="str">
        <f t="shared" si="97"/>
        <v/>
      </c>
      <c r="AL350" s="35" t="str">
        <f t="shared" si="98"/>
        <v/>
      </c>
      <c r="AM350" s="35" t="str">
        <f t="shared" si="99"/>
        <v/>
      </c>
      <c r="AN350" s="35" t="str">
        <f t="shared" si="100"/>
        <v/>
      </c>
      <c r="AO350" s="222">
        <f t="shared" si="105"/>
        <v>0</v>
      </c>
      <c r="AP350" s="222">
        <f t="shared" si="106"/>
        <v>0</v>
      </c>
      <c r="AQ350" s="222" t="str">
        <f t="shared" si="101"/>
        <v>无</v>
      </c>
      <c r="AR350" s="35" t="str">
        <f t="shared" si="102"/>
        <v/>
      </c>
      <c r="AS350" s="35" t="str">
        <f t="shared" si="103"/>
        <v/>
      </c>
      <c r="AT350" s="35" t="str">
        <f t="shared" si="104"/>
        <v>无</v>
      </c>
      <c r="AW350" s="27">
        <f t="shared" si="107"/>
        <v>42948</v>
      </c>
    </row>
    <row r="351" spans="1:49" ht="15" customHeight="1">
      <c r="A351" s="31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198"/>
      <c r="M351" s="198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35" t="str">
        <f t="shared" si="90"/>
        <v/>
      </c>
      <c r="AD351" s="36">
        <f t="shared" si="91"/>
        <v>0</v>
      </c>
      <c r="AE351" s="35" t="str">
        <f t="shared" si="92"/>
        <v/>
      </c>
      <c r="AF351" s="24"/>
      <c r="AG351" s="40">
        <f t="shared" si="93"/>
        <v>0</v>
      </c>
      <c r="AH351" s="36">
        <f t="shared" si="94"/>
        <v>0</v>
      </c>
      <c r="AI351" s="36">
        <f t="shared" si="95"/>
        <v>0</v>
      </c>
      <c r="AJ351" s="35" t="str">
        <f t="shared" si="96"/>
        <v/>
      </c>
      <c r="AK351" s="35" t="str">
        <f t="shared" si="97"/>
        <v/>
      </c>
      <c r="AL351" s="35" t="str">
        <f t="shared" si="98"/>
        <v/>
      </c>
      <c r="AM351" s="35" t="str">
        <f t="shared" si="99"/>
        <v/>
      </c>
      <c r="AN351" s="35" t="str">
        <f t="shared" si="100"/>
        <v/>
      </c>
      <c r="AO351" s="222">
        <f t="shared" si="105"/>
        <v>0</v>
      </c>
      <c r="AP351" s="222">
        <f t="shared" si="106"/>
        <v>0</v>
      </c>
      <c r="AQ351" s="222" t="str">
        <f t="shared" si="101"/>
        <v>无</v>
      </c>
      <c r="AR351" s="35" t="str">
        <f t="shared" si="102"/>
        <v/>
      </c>
      <c r="AS351" s="35" t="str">
        <f t="shared" si="103"/>
        <v/>
      </c>
      <c r="AT351" s="35" t="str">
        <f t="shared" si="104"/>
        <v>无</v>
      </c>
      <c r="AW351" s="27">
        <f t="shared" si="107"/>
        <v>42948</v>
      </c>
    </row>
    <row r="352" spans="1:49" ht="15" customHeight="1">
      <c r="A352" s="31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198"/>
      <c r="M352" s="198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35" t="str">
        <f t="shared" si="90"/>
        <v/>
      </c>
      <c r="AD352" s="36">
        <f t="shared" si="91"/>
        <v>0</v>
      </c>
      <c r="AE352" s="35" t="str">
        <f t="shared" si="92"/>
        <v/>
      </c>
      <c r="AF352" s="24"/>
      <c r="AG352" s="40">
        <f t="shared" si="93"/>
        <v>0</v>
      </c>
      <c r="AH352" s="36">
        <f t="shared" si="94"/>
        <v>0</v>
      </c>
      <c r="AI352" s="36">
        <f t="shared" si="95"/>
        <v>0</v>
      </c>
      <c r="AJ352" s="35" t="str">
        <f t="shared" si="96"/>
        <v/>
      </c>
      <c r="AK352" s="35" t="str">
        <f t="shared" si="97"/>
        <v/>
      </c>
      <c r="AL352" s="35" t="str">
        <f t="shared" si="98"/>
        <v/>
      </c>
      <c r="AM352" s="35" t="str">
        <f t="shared" si="99"/>
        <v/>
      </c>
      <c r="AN352" s="35" t="str">
        <f t="shared" si="100"/>
        <v/>
      </c>
      <c r="AO352" s="222">
        <f t="shared" si="105"/>
        <v>0</v>
      </c>
      <c r="AP352" s="222">
        <f t="shared" si="106"/>
        <v>0</v>
      </c>
      <c r="AQ352" s="222" t="str">
        <f t="shared" si="101"/>
        <v>无</v>
      </c>
      <c r="AR352" s="35" t="str">
        <f t="shared" si="102"/>
        <v/>
      </c>
      <c r="AS352" s="35" t="str">
        <f t="shared" si="103"/>
        <v/>
      </c>
      <c r="AT352" s="35" t="str">
        <f t="shared" si="104"/>
        <v>无</v>
      </c>
      <c r="AW352" s="27">
        <f t="shared" si="107"/>
        <v>42948</v>
      </c>
    </row>
    <row r="353" spans="1:49" ht="15" customHeight="1">
      <c r="A353" s="31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198"/>
      <c r="M353" s="198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35" t="str">
        <f t="shared" si="90"/>
        <v/>
      </c>
      <c r="AD353" s="36">
        <f t="shared" si="91"/>
        <v>0</v>
      </c>
      <c r="AE353" s="35" t="str">
        <f t="shared" si="92"/>
        <v/>
      </c>
      <c r="AF353" s="24"/>
      <c r="AG353" s="40">
        <f t="shared" si="93"/>
        <v>0</v>
      </c>
      <c r="AH353" s="36">
        <f t="shared" si="94"/>
        <v>0</v>
      </c>
      <c r="AI353" s="36">
        <f t="shared" si="95"/>
        <v>0</v>
      </c>
      <c r="AJ353" s="35" t="str">
        <f t="shared" si="96"/>
        <v/>
      </c>
      <c r="AK353" s="35" t="str">
        <f t="shared" si="97"/>
        <v/>
      </c>
      <c r="AL353" s="35" t="str">
        <f t="shared" si="98"/>
        <v/>
      </c>
      <c r="AM353" s="35" t="str">
        <f t="shared" si="99"/>
        <v/>
      </c>
      <c r="AN353" s="35" t="str">
        <f t="shared" si="100"/>
        <v/>
      </c>
      <c r="AO353" s="222">
        <f t="shared" si="105"/>
        <v>0</v>
      </c>
      <c r="AP353" s="222">
        <f t="shared" si="106"/>
        <v>0</v>
      </c>
      <c r="AQ353" s="222" t="str">
        <f t="shared" si="101"/>
        <v>无</v>
      </c>
      <c r="AR353" s="35" t="str">
        <f t="shared" si="102"/>
        <v/>
      </c>
      <c r="AS353" s="35" t="str">
        <f t="shared" si="103"/>
        <v/>
      </c>
      <c r="AT353" s="35" t="str">
        <f t="shared" si="104"/>
        <v>无</v>
      </c>
      <c r="AW353" s="27">
        <f t="shared" si="107"/>
        <v>42948</v>
      </c>
    </row>
    <row r="354" spans="1:49" ht="15" customHeight="1">
      <c r="A354" s="31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198"/>
      <c r="M354" s="198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35" t="str">
        <f t="shared" si="90"/>
        <v/>
      </c>
      <c r="AD354" s="36">
        <f t="shared" si="91"/>
        <v>0</v>
      </c>
      <c r="AE354" s="35" t="str">
        <f t="shared" si="92"/>
        <v/>
      </c>
      <c r="AF354" s="24"/>
      <c r="AG354" s="40">
        <f t="shared" si="93"/>
        <v>0</v>
      </c>
      <c r="AH354" s="36">
        <f t="shared" si="94"/>
        <v>0</v>
      </c>
      <c r="AI354" s="36">
        <f t="shared" si="95"/>
        <v>0</v>
      </c>
      <c r="AJ354" s="35" t="str">
        <f t="shared" si="96"/>
        <v/>
      </c>
      <c r="AK354" s="35" t="str">
        <f t="shared" si="97"/>
        <v/>
      </c>
      <c r="AL354" s="35" t="str">
        <f t="shared" si="98"/>
        <v/>
      </c>
      <c r="AM354" s="35" t="str">
        <f t="shared" si="99"/>
        <v/>
      </c>
      <c r="AN354" s="35" t="str">
        <f t="shared" si="100"/>
        <v/>
      </c>
      <c r="AO354" s="222">
        <f t="shared" si="105"/>
        <v>0</v>
      </c>
      <c r="AP354" s="222">
        <f t="shared" si="106"/>
        <v>0</v>
      </c>
      <c r="AQ354" s="222" t="str">
        <f t="shared" si="101"/>
        <v>无</v>
      </c>
      <c r="AR354" s="35" t="str">
        <f t="shared" si="102"/>
        <v/>
      </c>
      <c r="AS354" s="35" t="str">
        <f t="shared" si="103"/>
        <v/>
      </c>
      <c r="AT354" s="35" t="str">
        <f t="shared" si="104"/>
        <v>无</v>
      </c>
      <c r="AW354" s="27">
        <f t="shared" si="107"/>
        <v>42948</v>
      </c>
    </row>
    <row r="355" spans="1:49" ht="15" customHeight="1">
      <c r="A355" s="31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198"/>
      <c r="M355" s="198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35" t="str">
        <f t="shared" si="90"/>
        <v/>
      </c>
      <c r="AD355" s="36">
        <f t="shared" si="91"/>
        <v>0</v>
      </c>
      <c r="AE355" s="35" t="str">
        <f t="shared" si="92"/>
        <v/>
      </c>
      <c r="AF355" s="24"/>
      <c r="AG355" s="40">
        <f t="shared" si="93"/>
        <v>0</v>
      </c>
      <c r="AH355" s="36">
        <f t="shared" si="94"/>
        <v>0</v>
      </c>
      <c r="AI355" s="36">
        <f t="shared" si="95"/>
        <v>0</v>
      </c>
      <c r="AJ355" s="35" t="str">
        <f t="shared" si="96"/>
        <v/>
      </c>
      <c r="AK355" s="35" t="str">
        <f t="shared" si="97"/>
        <v/>
      </c>
      <c r="AL355" s="35" t="str">
        <f t="shared" si="98"/>
        <v/>
      </c>
      <c r="AM355" s="35" t="str">
        <f t="shared" si="99"/>
        <v/>
      </c>
      <c r="AN355" s="35" t="str">
        <f t="shared" si="100"/>
        <v/>
      </c>
      <c r="AO355" s="222">
        <f t="shared" si="105"/>
        <v>0</v>
      </c>
      <c r="AP355" s="222">
        <f t="shared" si="106"/>
        <v>0</v>
      </c>
      <c r="AQ355" s="222" t="str">
        <f t="shared" si="101"/>
        <v>无</v>
      </c>
      <c r="AR355" s="35" t="str">
        <f t="shared" si="102"/>
        <v/>
      </c>
      <c r="AS355" s="35" t="str">
        <f t="shared" si="103"/>
        <v/>
      </c>
      <c r="AT355" s="35" t="str">
        <f t="shared" si="104"/>
        <v>无</v>
      </c>
      <c r="AW355" s="27">
        <f t="shared" si="107"/>
        <v>42948</v>
      </c>
    </row>
    <row r="356" spans="1:49" ht="15" customHeight="1">
      <c r="A356" s="31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198"/>
      <c r="M356" s="198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35" t="str">
        <f t="shared" si="90"/>
        <v/>
      </c>
      <c r="AD356" s="36">
        <f t="shared" si="91"/>
        <v>0</v>
      </c>
      <c r="AE356" s="35" t="str">
        <f t="shared" si="92"/>
        <v/>
      </c>
      <c r="AF356" s="24"/>
      <c r="AG356" s="40">
        <f t="shared" si="93"/>
        <v>0</v>
      </c>
      <c r="AH356" s="36">
        <f t="shared" si="94"/>
        <v>0</v>
      </c>
      <c r="AI356" s="36">
        <f t="shared" si="95"/>
        <v>0</v>
      </c>
      <c r="AJ356" s="35" t="str">
        <f t="shared" si="96"/>
        <v/>
      </c>
      <c r="AK356" s="35" t="str">
        <f t="shared" si="97"/>
        <v/>
      </c>
      <c r="AL356" s="35" t="str">
        <f t="shared" si="98"/>
        <v/>
      </c>
      <c r="AM356" s="35" t="str">
        <f t="shared" si="99"/>
        <v/>
      </c>
      <c r="AN356" s="35" t="str">
        <f t="shared" si="100"/>
        <v/>
      </c>
      <c r="AO356" s="222">
        <f t="shared" si="105"/>
        <v>0</v>
      </c>
      <c r="AP356" s="222">
        <f t="shared" si="106"/>
        <v>0</v>
      </c>
      <c r="AQ356" s="222" t="str">
        <f t="shared" si="101"/>
        <v>无</v>
      </c>
      <c r="AR356" s="35" t="str">
        <f t="shared" si="102"/>
        <v/>
      </c>
      <c r="AS356" s="35" t="str">
        <f t="shared" si="103"/>
        <v/>
      </c>
      <c r="AT356" s="35" t="str">
        <f t="shared" si="104"/>
        <v>无</v>
      </c>
      <c r="AW356" s="27">
        <f t="shared" si="107"/>
        <v>42948</v>
      </c>
    </row>
    <row r="357" spans="1:49" ht="15" customHeight="1">
      <c r="A357" s="31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198"/>
      <c r="M357" s="198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35" t="str">
        <f t="shared" si="90"/>
        <v/>
      </c>
      <c r="AD357" s="36">
        <f t="shared" si="91"/>
        <v>0</v>
      </c>
      <c r="AE357" s="35" t="str">
        <f t="shared" si="92"/>
        <v/>
      </c>
      <c r="AF357" s="24"/>
      <c r="AG357" s="40">
        <f t="shared" si="93"/>
        <v>0</v>
      </c>
      <c r="AH357" s="36">
        <f t="shared" si="94"/>
        <v>0</v>
      </c>
      <c r="AI357" s="36">
        <f t="shared" si="95"/>
        <v>0</v>
      </c>
      <c r="AJ357" s="35" t="str">
        <f t="shared" si="96"/>
        <v/>
      </c>
      <c r="AK357" s="35" t="str">
        <f t="shared" si="97"/>
        <v/>
      </c>
      <c r="AL357" s="35" t="str">
        <f t="shared" si="98"/>
        <v/>
      </c>
      <c r="AM357" s="35" t="str">
        <f t="shared" si="99"/>
        <v/>
      </c>
      <c r="AN357" s="35" t="str">
        <f t="shared" si="100"/>
        <v/>
      </c>
      <c r="AO357" s="222">
        <f t="shared" si="105"/>
        <v>0</v>
      </c>
      <c r="AP357" s="222">
        <f t="shared" si="106"/>
        <v>0</v>
      </c>
      <c r="AQ357" s="222" t="str">
        <f t="shared" si="101"/>
        <v>无</v>
      </c>
      <c r="AR357" s="35" t="str">
        <f t="shared" si="102"/>
        <v/>
      </c>
      <c r="AS357" s="35" t="str">
        <f t="shared" si="103"/>
        <v/>
      </c>
      <c r="AT357" s="35" t="str">
        <f t="shared" si="104"/>
        <v>无</v>
      </c>
      <c r="AW357" s="27">
        <f t="shared" si="107"/>
        <v>42948</v>
      </c>
    </row>
    <row r="358" spans="1:49" ht="15" customHeight="1">
      <c r="A358" s="31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198"/>
      <c r="M358" s="198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35" t="str">
        <f t="shared" si="90"/>
        <v/>
      </c>
      <c r="AD358" s="36">
        <f t="shared" si="91"/>
        <v>0</v>
      </c>
      <c r="AE358" s="35" t="str">
        <f t="shared" si="92"/>
        <v/>
      </c>
      <c r="AF358" s="24"/>
      <c r="AG358" s="40">
        <f t="shared" si="93"/>
        <v>0</v>
      </c>
      <c r="AH358" s="36">
        <f t="shared" si="94"/>
        <v>0</v>
      </c>
      <c r="AI358" s="36">
        <f t="shared" si="95"/>
        <v>0</v>
      </c>
      <c r="AJ358" s="35" t="str">
        <f t="shared" si="96"/>
        <v/>
      </c>
      <c r="AK358" s="35" t="str">
        <f t="shared" si="97"/>
        <v/>
      </c>
      <c r="AL358" s="35" t="str">
        <f t="shared" si="98"/>
        <v/>
      </c>
      <c r="AM358" s="35" t="str">
        <f t="shared" si="99"/>
        <v/>
      </c>
      <c r="AN358" s="35" t="str">
        <f t="shared" si="100"/>
        <v/>
      </c>
      <c r="AO358" s="222">
        <f t="shared" si="105"/>
        <v>0</v>
      </c>
      <c r="AP358" s="222">
        <f t="shared" si="106"/>
        <v>0</v>
      </c>
      <c r="AQ358" s="222" t="str">
        <f t="shared" si="101"/>
        <v>无</v>
      </c>
      <c r="AR358" s="35" t="str">
        <f t="shared" si="102"/>
        <v/>
      </c>
      <c r="AS358" s="35" t="str">
        <f t="shared" si="103"/>
        <v/>
      </c>
      <c r="AT358" s="35" t="str">
        <f t="shared" si="104"/>
        <v>无</v>
      </c>
      <c r="AW358" s="27">
        <f t="shared" si="107"/>
        <v>42948</v>
      </c>
    </row>
    <row r="359" spans="1:49" ht="15" customHeight="1">
      <c r="A359" s="31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198"/>
      <c r="M359" s="198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35" t="str">
        <f t="shared" si="90"/>
        <v/>
      </c>
      <c r="AD359" s="36">
        <f t="shared" si="91"/>
        <v>0</v>
      </c>
      <c r="AE359" s="35" t="str">
        <f t="shared" si="92"/>
        <v/>
      </c>
      <c r="AF359" s="24"/>
      <c r="AG359" s="40">
        <f t="shared" si="93"/>
        <v>0</v>
      </c>
      <c r="AH359" s="36">
        <f t="shared" si="94"/>
        <v>0</v>
      </c>
      <c r="AI359" s="36">
        <f t="shared" si="95"/>
        <v>0</v>
      </c>
      <c r="AJ359" s="35" t="str">
        <f t="shared" si="96"/>
        <v/>
      </c>
      <c r="AK359" s="35" t="str">
        <f t="shared" si="97"/>
        <v/>
      </c>
      <c r="AL359" s="35" t="str">
        <f t="shared" si="98"/>
        <v/>
      </c>
      <c r="AM359" s="35" t="str">
        <f t="shared" si="99"/>
        <v/>
      </c>
      <c r="AN359" s="35" t="str">
        <f t="shared" si="100"/>
        <v/>
      </c>
      <c r="AO359" s="222">
        <f t="shared" si="105"/>
        <v>0</v>
      </c>
      <c r="AP359" s="222">
        <f t="shared" si="106"/>
        <v>0</v>
      </c>
      <c r="AQ359" s="222" t="str">
        <f t="shared" si="101"/>
        <v>无</v>
      </c>
      <c r="AR359" s="35" t="str">
        <f t="shared" si="102"/>
        <v/>
      </c>
      <c r="AS359" s="35" t="str">
        <f t="shared" si="103"/>
        <v/>
      </c>
      <c r="AT359" s="35" t="str">
        <f t="shared" si="104"/>
        <v>无</v>
      </c>
      <c r="AW359" s="27">
        <f t="shared" si="107"/>
        <v>42948</v>
      </c>
    </row>
    <row r="360" spans="1:49" ht="15" customHeight="1">
      <c r="A360" s="31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198"/>
      <c r="M360" s="198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35" t="str">
        <f t="shared" si="90"/>
        <v/>
      </c>
      <c r="AD360" s="36">
        <f t="shared" si="91"/>
        <v>0</v>
      </c>
      <c r="AE360" s="35" t="str">
        <f t="shared" si="92"/>
        <v/>
      </c>
      <c r="AF360" s="24"/>
      <c r="AG360" s="40">
        <f t="shared" si="93"/>
        <v>0</v>
      </c>
      <c r="AH360" s="36">
        <f t="shared" si="94"/>
        <v>0</v>
      </c>
      <c r="AI360" s="36">
        <f t="shared" si="95"/>
        <v>0</v>
      </c>
      <c r="AJ360" s="35" t="str">
        <f t="shared" si="96"/>
        <v/>
      </c>
      <c r="AK360" s="35" t="str">
        <f t="shared" si="97"/>
        <v/>
      </c>
      <c r="AL360" s="35" t="str">
        <f t="shared" si="98"/>
        <v/>
      </c>
      <c r="AM360" s="35" t="str">
        <f t="shared" si="99"/>
        <v/>
      </c>
      <c r="AN360" s="35" t="str">
        <f t="shared" si="100"/>
        <v/>
      </c>
      <c r="AO360" s="222">
        <f t="shared" si="105"/>
        <v>0</v>
      </c>
      <c r="AP360" s="222">
        <f t="shared" si="106"/>
        <v>0</v>
      </c>
      <c r="AQ360" s="222" t="str">
        <f t="shared" si="101"/>
        <v>无</v>
      </c>
      <c r="AR360" s="35" t="str">
        <f t="shared" si="102"/>
        <v/>
      </c>
      <c r="AS360" s="35" t="str">
        <f t="shared" si="103"/>
        <v/>
      </c>
      <c r="AT360" s="35" t="str">
        <f t="shared" si="104"/>
        <v>无</v>
      </c>
      <c r="AW360" s="27">
        <f t="shared" si="107"/>
        <v>42948</v>
      </c>
    </row>
    <row r="361" spans="1:49" ht="15" customHeight="1">
      <c r="A361" s="31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198"/>
      <c r="M361" s="198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35" t="str">
        <f t="shared" si="90"/>
        <v/>
      </c>
      <c r="AD361" s="36">
        <f t="shared" si="91"/>
        <v>0</v>
      </c>
      <c r="AE361" s="35" t="str">
        <f t="shared" si="92"/>
        <v/>
      </c>
      <c r="AF361" s="24"/>
      <c r="AG361" s="40">
        <f t="shared" si="93"/>
        <v>0</v>
      </c>
      <c r="AH361" s="36">
        <f t="shared" si="94"/>
        <v>0</v>
      </c>
      <c r="AI361" s="36">
        <f t="shared" si="95"/>
        <v>0</v>
      </c>
      <c r="AJ361" s="35" t="str">
        <f t="shared" si="96"/>
        <v/>
      </c>
      <c r="AK361" s="35" t="str">
        <f t="shared" si="97"/>
        <v/>
      </c>
      <c r="AL361" s="35" t="str">
        <f t="shared" si="98"/>
        <v/>
      </c>
      <c r="AM361" s="35" t="str">
        <f t="shared" si="99"/>
        <v/>
      </c>
      <c r="AN361" s="35" t="str">
        <f t="shared" si="100"/>
        <v/>
      </c>
      <c r="AO361" s="222">
        <f t="shared" si="105"/>
        <v>0</v>
      </c>
      <c r="AP361" s="222">
        <f t="shared" si="106"/>
        <v>0</v>
      </c>
      <c r="AQ361" s="222" t="str">
        <f t="shared" si="101"/>
        <v>无</v>
      </c>
      <c r="AR361" s="35" t="str">
        <f t="shared" si="102"/>
        <v/>
      </c>
      <c r="AS361" s="35" t="str">
        <f t="shared" si="103"/>
        <v/>
      </c>
      <c r="AT361" s="35" t="str">
        <f t="shared" si="104"/>
        <v>无</v>
      </c>
      <c r="AW361" s="27">
        <f t="shared" si="107"/>
        <v>42948</v>
      </c>
    </row>
    <row r="362" spans="1:49" ht="15" customHeight="1">
      <c r="A362" s="31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198"/>
      <c r="M362" s="198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35" t="str">
        <f t="shared" si="90"/>
        <v/>
      </c>
      <c r="AD362" s="36">
        <f t="shared" si="91"/>
        <v>0</v>
      </c>
      <c r="AE362" s="35" t="str">
        <f t="shared" si="92"/>
        <v/>
      </c>
      <c r="AF362" s="24"/>
      <c r="AG362" s="40">
        <f t="shared" si="93"/>
        <v>0</v>
      </c>
      <c r="AH362" s="36">
        <f t="shared" si="94"/>
        <v>0</v>
      </c>
      <c r="AI362" s="36">
        <f t="shared" si="95"/>
        <v>0</v>
      </c>
      <c r="AJ362" s="35" t="str">
        <f t="shared" si="96"/>
        <v/>
      </c>
      <c r="AK362" s="35" t="str">
        <f t="shared" si="97"/>
        <v/>
      </c>
      <c r="AL362" s="35" t="str">
        <f t="shared" si="98"/>
        <v/>
      </c>
      <c r="AM362" s="35" t="str">
        <f t="shared" si="99"/>
        <v/>
      </c>
      <c r="AN362" s="35" t="str">
        <f t="shared" si="100"/>
        <v/>
      </c>
      <c r="AO362" s="222">
        <f t="shared" si="105"/>
        <v>0</v>
      </c>
      <c r="AP362" s="222">
        <f t="shared" si="106"/>
        <v>0</v>
      </c>
      <c r="AQ362" s="222" t="str">
        <f t="shared" si="101"/>
        <v>无</v>
      </c>
      <c r="AR362" s="35" t="str">
        <f t="shared" si="102"/>
        <v/>
      </c>
      <c r="AS362" s="35" t="str">
        <f t="shared" si="103"/>
        <v/>
      </c>
      <c r="AT362" s="35" t="str">
        <f t="shared" si="104"/>
        <v>无</v>
      </c>
      <c r="AW362" s="27">
        <f t="shared" si="107"/>
        <v>42948</v>
      </c>
    </row>
    <row r="363" spans="1:49" ht="15" customHeight="1">
      <c r="A363" s="31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198"/>
      <c r="M363" s="198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35" t="str">
        <f t="shared" si="90"/>
        <v/>
      </c>
      <c r="AD363" s="36">
        <f t="shared" si="91"/>
        <v>0</v>
      </c>
      <c r="AE363" s="35" t="str">
        <f t="shared" si="92"/>
        <v/>
      </c>
      <c r="AF363" s="24"/>
      <c r="AG363" s="40">
        <f t="shared" si="93"/>
        <v>0</v>
      </c>
      <c r="AH363" s="36">
        <f t="shared" si="94"/>
        <v>0</v>
      </c>
      <c r="AI363" s="36">
        <f t="shared" si="95"/>
        <v>0</v>
      </c>
      <c r="AJ363" s="35" t="str">
        <f t="shared" si="96"/>
        <v/>
      </c>
      <c r="AK363" s="35" t="str">
        <f t="shared" si="97"/>
        <v/>
      </c>
      <c r="AL363" s="35" t="str">
        <f t="shared" si="98"/>
        <v/>
      </c>
      <c r="AM363" s="35" t="str">
        <f t="shared" si="99"/>
        <v/>
      </c>
      <c r="AN363" s="35" t="str">
        <f t="shared" si="100"/>
        <v/>
      </c>
      <c r="AO363" s="222">
        <f t="shared" si="105"/>
        <v>0</v>
      </c>
      <c r="AP363" s="222">
        <f t="shared" si="106"/>
        <v>0</v>
      </c>
      <c r="AQ363" s="222" t="str">
        <f t="shared" si="101"/>
        <v>无</v>
      </c>
      <c r="AR363" s="35" t="str">
        <f t="shared" si="102"/>
        <v/>
      </c>
      <c r="AS363" s="35" t="str">
        <f t="shared" si="103"/>
        <v/>
      </c>
      <c r="AT363" s="35" t="str">
        <f t="shared" si="104"/>
        <v>无</v>
      </c>
      <c r="AW363" s="27">
        <f t="shared" si="107"/>
        <v>42948</v>
      </c>
    </row>
    <row r="364" spans="1:49" ht="15" customHeight="1">
      <c r="A364" s="31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198"/>
      <c r="M364" s="198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35" t="str">
        <f t="shared" si="90"/>
        <v/>
      </c>
      <c r="AD364" s="36">
        <f t="shared" si="91"/>
        <v>0</v>
      </c>
      <c r="AE364" s="35" t="str">
        <f t="shared" si="92"/>
        <v/>
      </c>
      <c r="AF364" s="24"/>
      <c r="AG364" s="40">
        <f t="shared" si="93"/>
        <v>0</v>
      </c>
      <c r="AH364" s="36">
        <f t="shared" si="94"/>
        <v>0</v>
      </c>
      <c r="AI364" s="36">
        <f t="shared" si="95"/>
        <v>0</v>
      </c>
      <c r="AJ364" s="35" t="str">
        <f t="shared" si="96"/>
        <v/>
      </c>
      <c r="AK364" s="35" t="str">
        <f t="shared" si="97"/>
        <v/>
      </c>
      <c r="AL364" s="35" t="str">
        <f t="shared" si="98"/>
        <v/>
      </c>
      <c r="AM364" s="35" t="str">
        <f t="shared" si="99"/>
        <v/>
      </c>
      <c r="AN364" s="35" t="str">
        <f t="shared" si="100"/>
        <v/>
      </c>
      <c r="AO364" s="222">
        <f t="shared" si="105"/>
        <v>0</v>
      </c>
      <c r="AP364" s="222">
        <f t="shared" si="106"/>
        <v>0</v>
      </c>
      <c r="AQ364" s="222" t="str">
        <f t="shared" si="101"/>
        <v>无</v>
      </c>
      <c r="AR364" s="35" t="str">
        <f t="shared" si="102"/>
        <v/>
      </c>
      <c r="AS364" s="35" t="str">
        <f t="shared" si="103"/>
        <v/>
      </c>
      <c r="AT364" s="35" t="str">
        <f t="shared" si="104"/>
        <v>无</v>
      </c>
      <c r="AW364" s="27">
        <f t="shared" si="107"/>
        <v>42948</v>
      </c>
    </row>
    <row r="365" spans="1:49" ht="15" customHeight="1">
      <c r="A365" s="31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198"/>
      <c r="M365" s="198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35" t="str">
        <f t="shared" si="90"/>
        <v/>
      </c>
      <c r="AD365" s="36">
        <f t="shared" si="91"/>
        <v>0</v>
      </c>
      <c r="AE365" s="35" t="str">
        <f t="shared" si="92"/>
        <v/>
      </c>
      <c r="AF365" s="24"/>
      <c r="AG365" s="40">
        <f t="shared" si="93"/>
        <v>0</v>
      </c>
      <c r="AH365" s="36">
        <f t="shared" si="94"/>
        <v>0</v>
      </c>
      <c r="AI365" s="36">
        <f t="shared" si="95"/>
        <v>0</v>
      </c>
      <c r="AJ365" s="35" t="str">
        <f t="shared" si="96"/>
        <v/>
      </c>
      <c r="AK365" s="35" t="str">
        <f t="shared" si="97"/>
        <v/>
      </c>
      <c r="AL365" s="35" t="str">
        <f t="shared" si="98"/>
        <v/>
      </c>
      <c r="AM365" s="35" t="str">
        <f t="shared" si="99"/>
        <v/>
      </c>
      <c r="AN365" s="35" t="str">
        <f t="shared" si="100"/>
        <v/>
      </c>
      <c r="AO365" s="222">
        <f t="shared" si="105"/>
        <v>0</v>
      </c>
      <c r="AP365" s="222">
        <f t="shared" si="106"/>
        <v>0</v>
      </c>
      <c r="AQ365" s="222" t="str">
        <f t="shared" si="101"/>
        <v>无</v>
      </c>
      <c r="AR365" s="35" t="str">
        <f t="shared" si="102"/>
        <v/>
      </c>
      <c r="AS365" s="35" t="str">
        <f t="shared" si="103"/>
        <v/>
      </c>
      <c r="AT365" s="35" t="str">
        <f t="shared" si="104"/>
        <v>无</v>
      </c>
      <c r="AW365" s="27">
        <f t="shared" si="107"/>
        <v>42948</v>
      </c>
    </row>
    <row r="366" spans="1:49" ht="15" customHeight="1">
      <c r="A366" s="31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198"/>
      <c r="M366" s="198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35" t="str">
        <f t="shared" si="90"/>
        <v/>
      </c>
      <c r="AD366" s="36">
        <f t="shared" si="91"/>
        <v>0</v>
      </c>
      <c r="AE366" s="35" t="str">
        <f t="shared" si="92"/>
        <v/>
      </c>
      <c r="AF366" s="24"/>
      <c r="AG366" s="40">
        <f t="shared" si="93"/>
        <v>0</v>
      </c>
      <c r="AH366" s="36">
        <f t="shared" si="94"/>
        <v>0</v>
      </c>
      <c r="AI366" s="36">
        <f t="shared" si="95"/>
        <v>0</v>
      </c>
      <c r="AJ366" s="35" t="str">
        <f t="shared" si="96"/>
        <v/>
      </c>
      <c r="AK366" s="35" t="str">
        <f t="shared" si="97"/>
        <v/>
      </c>
      <c r="AL366" s="35" t="str">
        <f t="shared" si="98"/>
        <v/>
      </c>
      <c r="AM366" s="35" t="str">
        <f t="shared" si="99"/>
        <v/>
      </c>
      <c r="AN366" s="35" t="str">
        <f t="shared" si="100"/>
        <v/>
      </c>
      <c r="AO366" s="222">
        <f t="shared" si="105"/>
        <v>0</v>
      </c>
      <c r="AP366" s="222">
        <f t="shared" si="106"/>
        <v>0</v>
      </c>
      <c r="AQ366" s="222" t="str">
        <f t="shared" si="101"/>
        <v>无</v>
      </c>
      <c r="AR366" s="35" t="str">
        <f t="shared" si="102"/>
        <v/>
      </c>
      <c r="AS366" s="35" t="str">
        <f t="shared" si="103"/>
        <v/>
      </c>
      <c r="AT366" s="35" t="str">
        <f t="shared" si="104"/>
        <v>无</v>
      </c>
      <c r="AW366" s="27">
        <f t="shared" si="107"/>
        <v>42948</v>
      </c>
    </row>
    <row r="367" spans="1:49" ht="15" customHeight="1">
      <c r="A367" s="31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198"/>
      <c r="M367" s="198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35" t="str">
        <f t="shared" si="90"/>
        <v/>
      </c>
      <c r="AD367" s="36">
        <f t="shared" si="91"/>
        <v>0</v>
      </c>
      <c r="AE367" s="35" t="str">
        <f t="shared" si="92"/>
        <v/>
      </c>
      <c r="AF367" s="24"/>
      <c r="AG367" s="40">
        <f t="shared" si="93"/>
        <v>0</v>
      </c>
      <c r="AH367" s="36">
        <f t="shared" si="94"/>
        <v>0</v>
      </c>
      <c r="AI367" s="36">
        <f t="shared" si="95"/>
        <v>0</v>
      </c>
      <c r="AJ367" s="35" t="str">
        <f t="shared" si="96"/>
        <v/>
      </c>
      <c r="AK367" s="35" t="str">
        <f t="shared" si="97"/>
        <v/>
      </c>
      <c r="AL367" s="35" t="str">
        <f t="shared" si="98"/>
        <v/>
      </c>
      <c r="AM367" s="35" t="str">
        <f t="shared" si="99"/>
        <v/>
      </c>
      <c r="AN367" s="35" t="str">
        <f t="shared" si="100"/>
        <v/>
      </c>
      <c r="AO367" s="222">
        <f t="shared" si="105"/>
        <v>0</v>
      </c>
      <c r="AP367" s="222">
        <f t="shared" si="106"/>
        <v>0</v>
      </c>
      <c r="AQ367" s="222" t="str">
        <f t="shared" si="101"/>
        <v>无</v>
      </c>
      <c r="AR367" s="35" t="str">
        <f t="shared" si="102"/>
        <v/>
      </c>
      <c r="AS367" s="35" t="str">
        <f t="shared" si="103"/>
        <v/>
      </c>
      <c r="AT367" s="35" t="str">
        <f t="shared" si="104"/>
        <v>无</v>
      </c>
      <c r="AW367" s="27">
        <f t="shared" si="107"/>
        <v>42948</v>
      </c>
    </row>
    <row r="368" spans="1:49" ht="15" customHeight="1">
      <c r="A368" s="31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198"/>
      <c r="M368" s="198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35" t="str">
        <f t="shared" si="90"/>
        <v/>
      </c>
      <c r="AD368" s="36">
        <f t="shared" si="91"/>
        <v>0</v>
      </c>
      <c r="AE368" s="35" t="str">
        <f t="shared" si="92"/>
        <v/>
      </c>
      <c r="AF368" s="24"/>
      <c r="AG368" s="40">
        <f t="shared" si="93"/>
        <v>0</v>
      </c>
      <c r="AH368" s="36">
        <f t="shared" si="94"/>
        <v>0</v>
      </c>
      <c r="AI368" s="36">
        <f t="shared" si="95"/>
        <v>0</v>
      </c>
      <c r="AJ368" s="35" t="str">
        <f t="shared" si="96"/>
        <v/>
      </c>
      <c r="AK368" s="35" t="str">
        <f t="shared" si="97"/>
        <v/>
      </c>
      <c r="AL368" s="35" t="str">
        <f t="shared" si="98"/>
        <v/>
      </c>
      <c r="AM368" s="35" t="str">
        <f t="shared" si="99"/>
        <v/>
      </c>
      <c r="AN368" s="35" t="str">
        <f t="shared" si="100"/>
        <v/>
      </c>
      <c r="AO368" s="222">
        <f t="shared" si="105"/>
        <v>0</v>
      </c>
      <c r="AP368" s="222">
        <f t="shared" si="106"/>
        <v>0</v>
      </c>
      <c r="AQ368" s="222" t="str">
        <f t="shared" si="101"/>
        <v>无</v>
      </c>
      <c r="AR368" s="35" t="str">
        <f t="shared" si="102"/>
        <v/>
      </c>
      <c r="AS368" s="35" t="str">
        <f t="shared" si="103"/>
        <v/>
      </c>
      <c r="AT368" s="35" t="str">
        <f t="shared" si="104"/>
        <v>无</v>
      </c>
      <c r="AW368" s="27">
        <f t="shared" si="107"/>
        <v>42948</v>
      </c>
    </row>
    <row r="369" spans="1:49" ht="15" customHeight="1">
      <c r="A369" s="31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198"/>
      <c r="M369" s="198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35" t="str">
        <f t="shared" si="90"/>
        <v/>
      </c>
      <c r="AD369" s="36">
        <f t="shared" si="91"/>
        <v>0</v>
      </c>
      <c r="AE369" s="35" t="str">
        <f t="shared" si="92"/>
        <v/>
      </c>
      <c r="AF369" s="24"/>
      <c r="AG369" s="40">
        <f t="shared" si="93"/>
        <v>0</v>
      </c>
      <c r="AH369" s="36">
        <f t="shared" si="94"/>
        <v>0</v>
      </c>
      <c r="AI369" s="36">
        <f t="shared" si="95"/>
        <v>0</v>
      </c>
      <c r="AJ369" s="35" t="str">
        <f t="shared" si="96"/>
        <v/>
      </c>
      <c r="AK369" s="35" t="str">
        <f t="shared" si="97"/>
        <v/>
      </c>
      <c r="AL369" s="35" t="str">
        <f t="shared" si="98"/>
        <v/>
      </c>
      <c r="AM369" s="35" t="str">
        <f t="shared" si="99"/>
        <v/>
      </c>
      <c r="AN369" s="35" t="str">
        <f t="shared" si="100"/>
        <v/>
      </c>
      <c r="AO369" s="222">
        <f t="shared" si="105"/>
        <v>0</v>
      </c>
      <c r="AP369" s="222">
        <f t="shared" si="106"/>
        <v>0</v>
      </c>
      <c r="AQ369" s="222" t="str">
        <f t="shared" si="101"/>
        <v>无</v>
      </c>
      <c r="AR369" s="35" t="str">
        <f t="shared" si="102"/>
        <v/>
      </c>
      <c r="AS369" s="35" t="str">
        <f t="shared" si="103"/>
        <v/>
      </c>
      <c r="AT369" s="35" t="str">
        <f t="shared" si="104"/>
        <v>无</v>
      </c>
      <c r="AW369" s="27">
        <f t="shared" si="107"/>
        <v>42948</v>
      </c>
    </row>
    <row r="370" spans="1:49" ht="15" customHeight="1">
      <c r="A370" s="31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198"/>
      <c r="M370" s="198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35" t="str">
        <f t="shared" si="90"/>
        <v/>
      </c>
      <c r="AD370" s="36">
        <f t="shared" si="91"/>
        <v>0</v>
      </c>
      <c r="AE370" s="35" t="str">
        <f t="shared" si="92"/>
        <v/>
      </c>
      <c r="AF370" s="24"/>
      <c r="AG370" s="40">
        <f t="shared" si="93"/>
        <v>0</v>
      </c>
      <c r="AH370" s="36">
        <f t="shared" si="94"/>
        <v>0</v>
      </c>
      <c r="AI370" s="36">
        <f t="shared" si="95"/>
        <v>0</v>
      </c>
      <c r="AJ370" s="35" t="str">
        <f t="shared" si="96"/>
        <v/>
      </c>
      <c r="AK370" s="35" t="str">
        <f t="shared" si="97"/>
        <v/>
      </c>
      <c r="AL370" s="35" t="str">
        <f t="shared" si="98"/>
        <v/>
      </c>
      <c r="AM370" s="35" t="str">
        <f t="shared" si="99"/>
        <v/>
      </c>
      <c r="AN370" s="35" t="str">
        <f t="shared" si="100"/>
        <v/>
      </c>
      <c r="AO370" s="222">
        <f t="shared" si="105"/>
        <v>0</v>
      </c>
      <c r="AP370" s="222">
        <f t="shared" si="106"/>
        <v>0</v>
      </c>
      <c r="AQ370" s="222" t="str">
        <f t="shared" si="101"/>
        <v>无</v>
      </c>
      <c r="AR370" s="35" t="str">
        <f t="shared" si="102"/>
        <v/>
      </c>
      <c r="AS370" s="35" t="str">
        <f t="shared" si="103"/>
        <v/>
      </c>
      <c r="AT370" s="35" t="str">
        <f t="shared" si="104"/>
        <v>无</v>
      </c>
      <c r="AW370" s="27">
        <f t="shared" si="107"/>
        <v>42948</v>
      </c>
    </row>
    <row r="371" spans="1:49" ht="15" customHeight="1">
      <c r="A371" s="31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198"/>
      <c r="M371" s="198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35" t="str">
        <f t="shared" si="90"/>
        <v/>
      </c>
      <c r="AD371" s="36">
        <f t="shared" si="91"/>
        <v>0</v>
      </c>
      <c r="AE371" s="35" t="str">
        <f t="shared" si="92"/>
        <v/>
      </c>
      <c r="AF371" s="24"/>
      <c r="AG371" s="40">
        <f t="shared" si="93"/>
        <v>0</v>
      </c>
      <c r="AH371" s="36">
        <f t="shared" si="94"/>
        <v>0</v>
      </c>
      <c r="AI371" s="36">
        <f t="shared" si="95"/>
        <v>0</v>
      </c>
      <c r="AJ371" s="35" t="str">
        <f t="shared" si="96"/>
        <v/>
      </c>
      <c r="AK371" s="35" t="str">
        <f t="shared" si="97"/>
        <v/>
      </c>
      <c r="AL371" s="35" t="str">
        <f t="shared" si="98"/>
        <v/>
      </c>
      <c r="AM371" s="35" t="str">
        <f t="shared" si="99"/>
        <v/>
      </c>
      <c r="AN371" s="35" t="str">
        <f t="shared" si="100"/>
        <v/>
      </c>
      <c r="AO371" s="222">
        <f t="shared" si="105"/>
        <v>0</v>
      </c>
      <c r="AP371" s="222">
        <f t="shared" si="106"/>
        <v>0</v>
      </c>
      <c r="AQ371" s="222" t="str">
        <f t="shared" si="101"/>
        <v>无</v>
      </c>
      <c r="AR371" s="35" t="str">
        <f t="shared" si="102"/>
        <v/>
      </c>
      <c r="AS371" s="35" t="str">
        <f t="shared" si="103"/>
        <v/>
      </c>
      <c r="AT371" s="35" t="str">
        <f t="shared" si="104"/>
        <v>无</v>
      </c>
      <c r="AW371" s="27">
        <f t="shared" si="107"/>
        <v>42948</v>
      </c>
    </row>
    <row r="372" spans="1:49" ht="15" customHeight="1">
      <c r="A372" s="31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198"/>
      <c r="M372" s="198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35" t="str">
        <f t="shared" si="90"/>
        <v/>
      </c>
      <c r="AD372" s="36">
        <f t="shared" si="91"/>
        <v>0</v>
      </c>
      <c r="AE372" s="35" t="str">
        <f t="shared" si="92"/>
        <v/>
      </c>
      <c r="AF372" s="24"/>
      <c r="AG372" s="40">
        <f t="shared" si="93"/>
        <v>0</v>
      </c>
      <c r="AH372" s="36">
        <f t="shared" si="94"/>
        <v>0</v>
      </c>
      <c r="AI372" s="36">
        <f t="shared" si="95"/>
        <v>0</v>
      </c>
      <c r="AJ372" s="35" t="str">
        <f t="shared" si="96"/>
        <v/>
      </c>
      <c r="AK372" s="35" t="str">
        <f t="shared" si="97"/>
        <v/>
      </c>
      <c r="AL372" s="35" t="str">
        <f t="shared" si="98"/>
        <v/>
      </c>
      <c r="AM372" s="35" t="str">
        <f t="shared" si="99"/>
        <v/>
      </c>
      <c r="AN372" s="35" t="str">
        <f t="shared" si="100"/>
        <v/>
      </c>
      <c r="AO372" s="222">
        <f t="shared" si="105"/>
        <v>0</v>
      </c>
      <c r="AP372" s="222">
        <f t="shared" si="106"/>
        <v>0</v>
      </c>
      <c r="AQ372" s="222" t="str">
        <f t="shared" si="101"/>
        <v>无</v>
      </c>
      <c r="AR372" s="35" t="str">
        <f t="shared" si="102"/>
        <v/>
      </c>
      <c r="AS372" s="35" t="str">
        <f t="shared" si="103"/>
        <v/>
      </c>
      <c r="AT372" s="35" t="str">
        <f t="shared" si="104"/>
        <v>无</v>
      </c>
      <c r="AW372" s="27">
        <f t="shared" si="107"/>
        <v>42948</v>
      </c>
    </row>
    <row r="373" spans="1:49" ht="15" customHeight="1">
      <c r="A373" s="31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198"/>
      <c r="M373" s="198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35" t="str">
        <f t="shared" si="90"/>
        <v/>
      </c>
      <c r="AD373" s="36">
        <f t="shared" si="91"/>
        <v>0</v>
      </c>
      <c r="AE373" s="35" t="str">
        <f t="shared" si="92"/>
        <v/>
      </c>
      <c r="AF373" s="24"/>
      <c r="AG373" s="40">
        <f t="shared" si="93"/>
        <v>0</v>
      </c>
      <c r="AH373" s="36">
        <f t="shared" si="94"/>
        <v>0</v>
      </c>
      <c r="AI373" s="36">
        <f t="shared" si="95"/>
        <v>0</v>
      </c>
      <c r="AJ373" s="35" t="str">
        <f t="shared" si="96"/>
        <v/>
      </c>
      <c r="AK373" s="35" t="str">
        <f t="shared" si="97"/>
        <v/>
      </c>
      <c r="AL373" s="35" t="str">
        <f t="shared" si="98"/>
        <v/>
      </c>
      <c r="AM373" s="35" t="str">
        <f t="shared" si="99"/>
        <v/>
      </c>
      <c r="AN373" s="35" t="str">
        <f t="shared" si="100"/>
        <v/>
      </c>
      <c r="AO373" s="222">
        <f t="shared" si="105"/>
        <v>0</v>
      </c>
      <c r="AP373" s="222">
        <f t="shared" si="106"/>
        <v>0</v>
      </c>
      <c r="AQ373" s="222" t="str">
        <f t="shared" si="101"/>
        <v>无</v>
      </c>
      <c r="AR373" s="35" t="str">
        <f t="shared" si="102"/>
        <v/>
      </c>
      <c r="AS373" s="35" t="str">
        <f t="shared" si="103"/>
        <v/>
      </c>
      <c r="AT373" s="35" t="str">
        <f t="shared" si="104"/>
        <v>无</v>
      </c>
      <c r="AW373" s="27">
        <f t="shared" si="107"/>
        <v>42948</v>
      </c>
    </row>
    <row r="374" spans="1:49" ht="15" customHeight="1">
      <c r="A374" s="31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198"/>
      <c r="M374" s="198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35" t="str">
        <f t="shared" si="90"/>
        <v/>
      </c>
      <c r="AD374" s="36">
        <f t="shared" si="91"/>
        <v>0</v>
      </c>
      <c r="AE374" s="35" t="str">
        <f t="shared" si="92"/>
        <v/>
      </c>
      <c r="AF374" s="24"/>
      <c r="AG374" s="40">
        <f t="shared" si="93"/>
        <v>0</v>
      </c>
      <c r="AH374" s="36">
        <f t="shared" si="94"/>
        <v>0</v>
      </c>
      <c r="AI374" s="36">
        <f t="shared" si="95"/>
        <v>0</v>
      </c>
      <c r="AJ374" s="35" t="str">
        <f t="shared" si="96"/>
        <v/>
      </c>
      <c r="AK374" s="35" t="str">
        <f t="shared" si="97"/>
        <v/>
      </c>
      <c r="AL374" s="35" t="str">
        <f t="shared" si="98"/>
        <v/>
      </c>
      <c r="AM374" s="35" t="str">
        <f t="shared" si="99"/>
        <v/>
      </c>
      <c r="AN374" s="35" t="str">
        <f t="shared" si="100"/>
        <v/>
      </c>
      <c r="AO374" s="222">
        <f t="shared" si="105"/>
        <v>0</v>
      </c>
      <c r="AP374" s="222">
        <f t="shared" si="106"/>
        <v>0</v>
      </c>
      <c r="AQ374" s="222" t="str">
        <f t="shared" si="101"/>
        <v>无</v>
      </c>
      <c r="AR374" s="35" t="str">
        <f t="shared" si="102"/>
        <v/>
      </c>
      <c r="AS374" s="35" t="str">
        <f t="shared" si="103"/>
        <v/>
      </c>
      <c r="AT374" s="35" t="str">
        <f t="shared" si="104"/>
        <v>无</v>
      </c>
      <c r="AW374" s="27">
        <f t="shared" si="107"/>
        <v>42948</v>
      </c>
    </row>
    <row r="375" spans="1:49" ht="15" customHeight="1">
      <c r="A375" s="31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198"/>
      <c r="M375" s="198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35" t="str">
        <f t="shared" si="90"/>
        <v/>
      </c>
      <c r="AD375" s="36">
        <f t="shared" si="91"/>
        <v>0</v>
      </c>
      <c r="AE375" s="35" t="str">
        <f t="shared" si="92"/>
        <v/>
      </c>
      <c r="AF375" s="24"/>
      <c r="AG375" s="40">
        <f t="shared" si="93"/>
        <v>0</v>
      </c>
      <c r="AH375" s="36">
        <f t="shared" si="94"/>
        <v>0</v>
      </c>
      <c r="AI375" s="36">
        <f t="shared" si="95"/>
        <v>0</v>
      </c>
      <c r="AJ375" s="35" t="str">
        <f t="shared" si="96"/>
        <v/>
      </c>
      <c r="AK375" s="35" t="str">
        <f t="shared" si="97"/>
        <v/>
      </c>
      <c r="AL375" s="35" t="str">
        <f t="shared" si="98"/>
        <v/>
      </c>
      <c r="AM375" s="35" t="str">
        <f t="shared" si="99"/>
        <v/>
      </c>
      <c r="AN375" s="35" t="str">
        <f t="shared" si="100"/>
        <v/>
      </c>
      <c r="AO375" s="222">
        <f t="shared" si="105"/>
        <v>0</v>
      </c>
      <c r="AP375" s="222">
        <f t="shared" si="106"/>
        <v>0</v>
      </c>
      <c r="AQ375" s="222" t="str">
        <f t="shared" si="101"/>
        <v>无</v>
      </c>
      <c r="AR375" s="35" t="str">
        <f t="shared" si="102"/>
        <v/>
      </c>
      <c r="AS375" s="35" t="str">
        <f t="shared" si="103"/>
        <v/>
      </c>
      <c r="AT375" s="35" t="str">
        <f t="shared" si="104"/>
        <v>无</v>
      </c>
      <c r="AW375" s="27">
        <f t="shared" si="107"/>
        <v>42948</v>
      </c>
    </row>
    <row r="376" spans="1:49" ht="15" customHeight="1">
      <c r="A376" s="31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198"/>
      <c r="M376" s="198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35" t="str">
        <f t="shared" si="90"/>
        <v/>
      </c>
      <c r="AD376" s="36">
        <f t="shared" si="91"/>
        <v>0</v>
      </c>
      <c r="AE376" s="35" t="str">
        <f t="shared" si="92"/>
        <v/>
      </c>
      <c r="AF376" s="24"/>
      <c r="AG376" s="40">
        <f t="shared" si="93"/>
        <v>0</v>
      </c>
      <c r="AH376" s="36">
        <f t="shared" si="94"/>
        <v>0</v>
      </c>
      <c r="AI376" s="36">
        <f t="shared" si="95"/>
        <v>0</v>
      </c>
      <c r="AJ376" s="35" t="str">
        <f t="shared" si="96"/>
        <v/>
      </c>
      <c r="AK376" s="35" t="str">
        <f t="shared" si="97"/>
        <v/>
      </c>
      <c r="AL376" s="35" t="str">
        <f t="shared" si="98"/>
        <v/>
      </c>
      <c r="AM376" s="35" t="str">
        <f t="shared" si="99"/>
        <v/>
      </c>
      <c r="AN376" s="35" t="str">
        <f t="shared" si="100"/>
        <v/>
      </c>
      <c r="AO376" s="222">
        <f t="shared" si="105"/>
        <v>0</v>
      </c>
      <c r="AP376" s="222">
        <f t="shared" si="106"/>
        <v>0</v>
      </c>
      <c r="AQ376" s="222" t="str">
        <f t="shared" si="101"/>
        <v>无</v>
      </c>
      <c r="AR376" s="35" t="str">
        <f t="shared" si="102"/>
        <v/>
      </c>
      <c r="AS376" s="35" t="str">
        <f t="shared" si="103"/>
        <v/>
      </c>
      <c r="AT376" s="35" t="str">
        <f t="shared" si="104"/>
        <v>无</v>
      </c>
      <c r="AW376" s="27">
        <f t="shared" si="107"/>
        <v>42948</v>
      </c>
    </row>
    <row r="377" spans="1:49" ht="15" customHeight="1">
      <c r="A377" s="31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198"/>
      <c r="M377" s="198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35" t="str">
        <f t="shared" si="90"/>
        <v/>
      </c>
      <c r="AD377" s="36">
        <f t="shared" si="91"/>
        <v>0</v>
      </c>
      <c r="AE377" s="35" t="str">
        <f t="shared" si="92"/>
        <v/>
      </c>
      <c r="AF377" s="24"/>
      <c r="AG377" s="40">
        <f t="shared" si="93"/>
        <v>0</v>
      </c>
      <c r="AH377" s="36">
        <f t="shared" si="94"/>
        <v>0</v>
      </c>
      <c r="AI377" s="36">
        <f t="shared" si="95"/>
        <v>0</v>
      </c>
      <c r="AJ377" s="35" t="str">
        <f t="shared" si="96"/>
        <v/>
      </c>
      <c r="AK377" s="35" t="str">
        <f t="shared" si="97"/>
        <v/>
      </c>
      <c r="AL377" s="35" t="str">
        <f t="shared" si="98"/>
        <v/>
      </c>
      <c r="AM377" s="35" t="str">
        <f t="shared" si="99"/>
        <v/>
      </c>
      <c r="AN377" s="35" t="str">
        <f t="shared" si="100"/>
        <v/>
      </c>
      <c r="AO377" s="222">
        <f t="shared" si="105"/>
        <v>0</v>
      </c>
      <c r="AP377" s="222">
        <f t="shared" si="106"/>
        <v>0</v>
      </c>
      <c r="AQ377" s="222" t="str">
        <f t="shared" si="101"/>
        <v>无</v>
      </c>
      <c r="AR377" s="35" t="str">
        <f t="shared" si="102"/>
        <v/>
      </c>
      <c r="AS377" s="35" t="str">
        <f t="shared" si="103"/>
        <v/>
      </c>
      <c r="AT377" s="35" t="str">
        <f t="shared" si="104"/>
        <v>无</v>
      </c>
      <c r="AW377" s="27">
        <f t="shared" si="107"/>
        <v>42948</v>
      </c>
    </row>
    <row r="378" spans="1:49" ht="15" customHeight="1">
      <c r="A378" s="31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198"/>
      <c r="M378" s="198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35" t="str">
        <f t="shared" si="90"/>
        <v/>
      </c>
      <c r="AD378" s="36">
        <f t="shared" si="91"/>
        <v>0</v>
      </c>
      <c r="AE378" s="35" t="str">
        <f t="shared" si="92"/>
        <v/>
      </c>
      <c r="AF378" s="24"/>
      <c r="AG378" s="40">
        <f t="shared" si="93"/>
        <v>0</v>
      </c>
      <c r="AH378" s="36">
        <f t="shared" si="94"/>
        <v>0</v>
      </c>
      <c r="AI378" s="36">
        <f t="shared" si="95"/>
        <v>0</v>
      </c>
      <c r="AJ378" s="35" t="str">
        <f t="shared" si="96"/>
        <v/>
      </c>
      <c r="AK378" s="35" t="str">
        <f t="shared" si="97"/>
        <v/>
      </c>
      <c r="AL378" s="35" t="str">
        <f t="shared" si="98"/>
        <v/>
      </c>
      <c r="AM378" s="35" t="str">
        <f t="shared" si="99"/>
        <v/>
      </c>
      <c r="AN378" s="35" t="str">
        <f t="shared" si="100"/>
        <v/>
      </c>
      <c r="AO378" s="222">
        <f t="shared" si="105"/>
        <v>0</v>
      </c>
      <c r="AP378" s="222">
        <f t="shared" si="106"/>
        <v>0</v>
      </c>
      <c r="AQ378" s="222" t="str">
        <f t="shared" si="101"/>
        <v>无</v>
      </c>
      <c r="AR378" s="35" t="str">
        <f t="shared" si="102"/>
        <v/>
      </c>
      <c r="AS378" s="35" t="str">
        <f t="shared" si="103"/>
        <v/>
      </c>
      <c r="AT378" s="35" t="str">
        <f t="shared" si="104"/>
        <v>无</v>
      </c>
      <c r="AW378" s="27">
        <f t="shared" si="107"/>
        <v>42948</v>
      </c>
    </row>
    <row r="379" spans="1:49" ht="15" customHeight="1">
      <c r="A379" s="31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198"/>
      <c r="M379" s="198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35" t="str">
        <f t="shared" si="90"/>
        <v/>
      </c>
      <c r="AD379" s="36">
        <f t="shared" si="91"/>
        <v>0</v>
      </c>
      <c r="AE379" s="35" t="str">
        <f t="shared" si="92"/>
        <v/>
      </c>
      <c r="AF379" s="24"/>
      <c r="AG379" s="40">
        <f t="shared" si="93"/>
        <v>0</v>
      </c>
      <c r="AH379" s="36">
        <f t="shared" si="94"/>
        <v>0</v>
      </c>
      <c r="AI379" s="36">
        <f t="shared" si="95"/>
        <v>0</v>
      </c>
      <c r="AJ379" s="35" t="str">
        <f t="shared" si="96"/>
        <v/>
      </c>
      <c r="AK379" s="35" t="str">
        <f t="shared" si="97"/>
        <v/>
      </c>
      <c r="AL379" s="35" t="str">
        <f t="shared" si="98"/>
        <v/>
      </c>
      <c r="AM379" s="35" t="str">
        <f t="shared" si="99"/>
        <v/>
      </c>
      <c r="AN379" s="35" t="str">
        <f t="shared" si="100"/>
        <v/>
      </c>
      <c r="AO379" s="222">
        <f t="shared" si="105"/>
        <v>0</v>
      </c>
      <c r="AP379" s="222">
        <f t="shared" si="106"/>
        <v>0</v>
      </c>
      <c r="AQ379" s="222" t="str">
        <f t="shared" si="101"/>
        <v>无</v>
      </c>
      <c r="AR379" s="35" t="str">
        <f t="shared" si="102"/>
        <v/>
      </c>
      <c r="AS379" s="35" t="str">
        <f t="shared" si="103"/>
        <v/>
      </c>
      <c r="AT379" s="35" t="str">
        <f t="shared" si="104"/>
        <v>无</v>
      </c>
      <c r="AW379" s="27">
        <f t="shared" si="107"/>
        <v>42948</v>
      </c>
    </row>
    <row r="380" spans="1:49" ht="15" customHeight="1">
      <c r="A380" s="31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198"/>
      <c r="M380" s="198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35" t="str">
        <f t="shared" si="90"/>
        <v/>
      </c>
      <c r="AD380" s="36">
        <f t="shared" si="91"/>
        <v>0</v>
      </c>
      <c r="AE380" s="35" t="str">
        <f t="shared" si="92"/>
        <v/>
      </c>
      <c r="AF380" s="24"/>
      <c r="AG380" s="40">
        <f t="shared" si="93"/>
        <v>0</v>
      </c>
      <c r="AH380" s="36">
        <f t="shared" si="94"/>
        <v>0</v>
      </c>
      <c r="AI380" s="36">
        <f t="shared" si="95"/>
        <v>0</v>
      </c>
      <c r="AJ380" s="35" t="str">
        <f t="shared" si="96"/>
        <v/>
      </c>
      <c r="AK380" s="35" t="str">
        <f t="shared" si="97"/>
        <v/>
      </c>
      <c r="AL380" s="35" t="str">
        <f t="shared" si="98"/>
        <v/>
      </c>
      <c r="AM380" s="35" t="str">
        <f t="shared" si="99"/>
        <v/>
      </c>
      <c r="AN380" s="35" t="str">
        <f t="shared" si="100"/>
        <v/>
      </c>
      <c r="AO380" s="222">
        <f t="shared" si="105"/>
        <v>0</v>
      </c>
      <c r="AP380" s="222">
        <f t="shared" si="106"/>
        <v>0</v>
      </c>
      <c r="AQ380" s="222" t="str">
        <f t="shared" si="101"/>
        <v>无</v>
      </c>
      <c r="AR380" s="35" t="str">
        <f t="shared" si="102"/>
        <v/>
      </c>
      <c r="AS380" s="35" t="str">
        <f t="shared" si="103"/>
        <v/>
      </c>
      <c r="AT380" s="35" t="str">
        <f t="shared" si="104"/>
        <v>无</v>
      </c>
      <c r="AW380" s="27">
        <f t="shared" si="107"/>
        <v>42948</v>
      </c>
    </row>
    <row r="381" spans="1:49" ht="15" customHeight="1">
      <c r="A381" s="31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198"/>
      <c r="M381" s="198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35" t="str">
        <f t="shared" si="90"/>
        <v/>
      </c>
      <c r="AD381" s="36">
        <f t="shared" si="91"/>
        <v>0</v>
      </c>
      <c r="AE381" s="35" t="str">
        <f t="shared" si="92"/>
        <v/>
      </c>
      <c r="AF381" s="24"/>
      <c r="AG381" s="40">
        <f t="shared" si="93"/>
        <v>0</v>
      </c>
      <c r="AH381" s="36">
        <f t="shared" si="94"/>
        <v>0</v>
      </c>
      <c r="AI381" s="36">
        <f t="shared" si="95"/>
        <v>0</v>
      </c>
      <c r="AJ381" s="35" t="str">
        <f t="shared" si="96"/>
        <v/>
      </c>
      <c r="AK381" s="35" t="str">
        <f t="shared" si="97"/>
        <v/>
      </c>
      <c r="AL381" s="35" t="str">
        <f t="shared" si="98"/>
        <v/>
      </c>
      <c r="AM381" s="35" t="str">
        <f t="shared" si="99"/>
        <v/>
      </c>
      <c r="AN381" s="35" t="str">
        <f t="shared" si="100"/>
        <v/>
      </c>
      <c r="AO381" s="222">
        <f t="shared" si="105"/>
        <v>0</v>
      </c>
      <c r="AP381" s="222">
        <f t="shared" si="106"/>
        <v>0</v>
      </c>
      <c r="AQ381" s="222" t="str">
        <f t="shared" si="101"/>
        <v>无</v>
      </c>
      <c r="AR381" s="35" t="str">
        <f t="shared" si="102"/>
        <v/>
      </c>
      <c r="AS381" s="35" t="str">
        <f t="shared" si="103"/>
        <v/>
      </c>
      <c r="AT381" s="35" t="str">
        <f t="shared" si="104"/>
        <v>无</v>
      </c>
      <c r="AW381" s="27">
        <f t="shared" si="107"/>
        <v>42948</v>
      </c>
    </row>
    <row r="382" spans="1:49" ht="15" customHeight="1">
      <c r="A382" s="31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198"/>
      <c r="M382" s="198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35" t="str">
        <f t="shared" si="90"/>
        <v/>
      </c>
      <c r="AD382" s="36">
        <f t="shared" si="91"/>
        <v>0</v>
      </c>
      <c r="AE382" s="35" t="str">
        <f t="shared" si="92"/>
        <v/>
      </c>
      <c r="AF382" s="24"/>
      <c r="AG382" s="40">
        <f t="shared" si="93"/>
        <v>0</v>
      </c>
      <c r="AH382" s="36">
        <f t="shared" si="94"/>
        <v>0</v>
      </c>
      <c r="AI382" s="36">
        <f t="shared" si="95"/>
        <v>0</v>
      </c>
      <c r="AJ382" s="35" t="str">
        <f t="shared" si="96"/>
        <v/>
      </c>
      <c r="AK382" s="35" t="str">
        <f t="shared" si="97"/>
        <v/>
      </c>
      <c r="AL382" s="35" t="str">
        <f t="shared" si="98"/>
        <v/>
      </c>
      <c r="AM382" s="35" t="str">
        <f t="shared" si="99"/>
        <v/>
      </c>
      <c r="AN382" s="35" t="str">
        <f t="shared" si="100"/>
        <v/>
      </c>
      <c r="AO382" s="222">
        <f t="shared" si="105"/>
        <v>0</v>
      </c>
      <c r="AP382" s="222">
        <f t="shared" si="106"/>
        <v>0</v>
      </c>
      <c r="AQ382" s="222" t="str">
        <f t="shared" si="101"/>
        <v>无</v>
      </c>
      <c r="AR382" s="35" t="str">
        <f t="shared" si="102"/>
        <v/>
      </c>
      <c r="AS382" s="35" t="str">
        <f t="shared" si="103"/>
        <v/>
      </c>
      <c r="AT382" s="35" t="str">
        <f t="shared" si="104"/>
        <v>无</v>
      </c>
      <c r="AW382" s="27">
        <f t="shared" si="107"/>
        <v>42948</v>
      </c>
    </row>
    <row r="383" spans="1:49" ht="15" customHeight="1">
      <c r="A383" s="31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198"/>
      <c r="M383" s="198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35" t="str">
        <f t="shared" si="90"/>
        <v/>
      </c>
      <c r="AD383" s="36">
        <f t="shared" si="91"/>
        <v>0</v>
      </c>
      <c r="AE383" s="35" t="str">
        <f t="shared" si="92"/>
        <v/>
      </c>
      <c r="AF383" s="24"/>
      <c r="AG383" s="40">
        <f t="shared" si="93"/>
        <v>0</v>
      </c>
      <c r="AH383" s="36">
        <f t="shared" si="94"/>
        <v>0</v>
      </c>
      <c r="AI383" s="36">
        <f t="shared" si="95"/>
        <v>0</v>
      </c>
      <c r="AJ383" s="35" t="str">
        <f t="shared" si="96"/>
        <v/>
      </c>
      <c r="AK383" s="35" t="str">
        <f t="shared" si="97"/>
        <v/>
      </c>
      <c r="AL383" s="35" t="str">
        <f t="shared" si="98"/>
        <v/>
      </c>
      <c r="AM383" s="35" t="str">
        <f t="shared" si="99"/>
        <v/>
      </c>
      <c r="AN383" s="35" t="str">
        <f t="shared" si="100"/>
        <v/>
      </c>
      <c r="AO383" s="222">
        <f t="shared" si="105"/>
        <v>0</v>
      </c>
      <c r="AP383" s="222">
        <f t="shared" si="106"/>
        <v>0</v>
      </c>
      <c r="AQ383" s="222" t="str">
        <f t="shared" si="101"/>
        <v>无</v>
      </c>
      <c r="AR383" s="35" t="str">
        <f t="shared" si="102"/>
        <v/>
      </c>
      <c r="AS383" s="35" t="str">
        <f t="shared" si="103"/>
        <v/>
      </c>
      <c r="AT383" s="35" t="str">
        <f t="shared" si="104"/>
        <v>无</v>
      </c>
      <c r="AW383" s="27">
        <f t="shared" si="107"/>
        <v>42948</v>
      </c>
    </row>
    <row r="384" spans="1:49" ht="15" customHeight="1">
      <c r="A384" s="31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198"/>
      <c r="M384" s="198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35" t="str">
        <f t="shared" si="90"/>
        <v/>
      </c>
      <c r="AD384" s="36">
        <f t="shared" si="91"/>
        <v>0</v>
      </c>
      <c r="AE384" s="35" t="str">
        <f t="shared" si="92"/>
        <v/>
      </c>
      <c r="AF384" s="24"/>
      <c r="AG384" s="40">
        <f t="shared" si="93"/>
        <v>0</v>
      </c>
      <c r="AH384" s="36">
        <f t="shared" si="94"/>
        <v>0</v>
      </c>
      <c r="AI384" s="36">
        <f t="shared" si="95"/>
        <v>0</v>
      </c>
      <c r="AJ384" s="35" t="str">
        <f t="shared" si="96"/>
        <v/>
      </c>
      <c r="AK384" s="35" t="str">
        <f t="shared" si="97"/>
        <v/>
      </c>
      <c r="AL384" s="35" t="str">
        <f t="shared" si="98"/>
        <v/>
      </c>
      <c r="AM384" s="35" t="str">
        <f t="shared" si="99"/>
        <v/>
      </c>
      <c r="AN384" s="35" t="str">
        <f t="shared" si="100"/>
        <v/>
      </c>
      <c r="AO384" s="222">
        <f t="shared" si="105"/>
        <v>0</v>
      </c>
      <c r="AP384" s="222">
        <f t="shared" si="106"/>
        <v>0</v>
      </c>
      <c r="AQ384" s="222" t="str">
        <f t="shared" si="101"/>
        <v>无</v>
      </c>
      <c r="AR384" s="35" t="str">
        <f t="shared" si="102"/>
        <v/>
      </c>
      <c r="AS384" s="35" t="str">
        <f t="shared" si="103"/>
        <v/>
      </c>
      <c r="AT384" s="35" t="str">
        <f t="shared" si="104"/>
        <v>无</v>
      </c>
      <c r="AW384" s="27">
        <f t="shared" si="107"/>
        <v>42948</v>
      </c>
    </row>
    <row r="385" spans="1:49" ht="15" customHeight="1">
      <c r="A385" s="31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198"/>
      <c r="M385" s="198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35" t="str">
        <f t="shared" si="90"/>
        <v/>
      </c>
      <c r="AD385" s="36">
        <f t="shared" si="91"/>
        <v>0</v>
      </c>
      <c r="AE385" s="35" t="str">
        <f t="shared" si="92"/>
        <v/>
      </c>
      <c r="AF385" s="24"/>
      <c r="AG385" s="40">
        <f t="shared" si="93"/>
        <v>0</v>
      </c>
      <c r="AH385" s="36">
        <f t="shared" si="94"/>
        <v>0</v>
      </c>
      <c r="AI385" s="36">
        <f t="shared" si="95"/>
        <v>0</v>
      </c>
      <c r="AJ385" s="35" t="str">
        <f t="shared" si="96"/>
        <v/>
      </c>
      <c r="AK385" s="35" t="str">
        <f t="shared" si="97"/>
        <v/>
      </c>
      <c r="AL385" s="35" t="str">
        <f t="shared" si="98"/>
        <v/>
      </c>
      <c r="AM385" s="35" t="str">
        <f t="shared" si="99"/>
        <v/>
      </c>
      <c r="AN385" s="35" t="str">
        <f t="shared" si="100"/>
        <v/>
      </c>
      <c r="AO385" s="222">
        <f t="shared" si="105"/>
        <v>0</v>
      </c>
      <c r="AP385" s="222">
        <f t="shared" si="106"/>
        <v>0</v>
      </c>
      <c r="AQ385" s="222" t="str">
        <f t="shared" si="101"/>
        <v>无</v>
      </c>
      <c r="AR385" s="35" t="str">
        <f t="shared" si="102"/>
        <v/>
      </c>
      <c r="AS385" s="35" t="str">
        <f t="shared" si="103"/>
        <v/>
      </c>
      <c r="AT385" s="35" t="str">
        <f t="shared" si="104"/>
        <v>无</v>
      </c>
      <c r="AW385" s="27">
        <f t="shared" si="107"/>
        <v>42948</v>
      </c>
    </row>
    <row r="386" spans="1:49" ht="15" customHeight="1">
      <c r="A386" s="31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198"/>
      <c r="M386" s="198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35" t="str">
        <f t="shared" ref="AC386:AC449" si="108">SUBSTITUTE(SUBSTITUTE(SUBSTITUTE(SUBSTITUTE(SUBSTITUTE(SUBSTITUTE(AA386,"(主签单人)",""),"(03-客户接待员)",""),"（金牌）",""),"（会员学员）",""),"金牌",""),"金牌学员","")</f>
        <v/>
      </c>
      <c r="AD386" s="36">
        <f t="shared" ref="AD386:AD449" si="109">IFERROR(VALUE(MID(H386,FIND("(",H386)+1,FIND(")",H386)-FIND("(",H386)-2)),0)</f>
        <v>0</v>
      </c>
      <c r="AE386" s="35" t="str">
        <f t="shared" ref="AE386:AE449" si="110">IF(AJ386="","",MID(AB386,FIND("@",SUBSTITUTE(AB386,"／","@",6))+5,FIND("@",SUBSTITUTE(AB386,"／","@",7))-FIND("@",SUBSTITUTE(AB386,"／","@",6))-5))</f>
        <v/>
      </c>
      <c r="AF386" s="24"/>
      <c r="AG386" s="40">
        <f t="shared" ref="AG386:AG449" si="111">IFERROR(VALUE(MID(AB386,FIND("@",SUBSTITUTE(AB386,"：","@",1))+1,FIND("@",SUBSTITUTE(AB386,"）","@",1))-FIND("@",SUBSTITUTE(AB386,"：","@",1))-1)),0)</f>
        <v>0</v>
      </c>
      <c r="AH386" s="36">
        <f t="shared" ref="AH386:AH449" si="112">IFERROR(IF(AND(IFERROR(FIND("预缴定金",AB386),0)=0,H386=""),M386,VALUE(MID(AB386,FIND("@",SUBSTITUTE(AB386,"：","@",2))+1,FIND("@",SUBSTITUTE(AB386,"）","@",2))-FIND("@",SUBSTITUTE(AB386,"：","@",2))-1))),0)</f>
        <v>0</v>
      </c>
      <c r="AI386" s="36">
        <f t="shared" ref="AI386:AI449" si="113">M386-AH386</f>
        <v>0</v>
      </c>
      <c r="AJ386" s="35" t="str">
        <f t="shared" ref="AJ386:AJ449" si="114">IF(OR(V386="退费",V386="结转",W386="",W386="结转学费",W386="老带新返现"),"",IF(OR(AI386&lt;=0,AND(IFERROR(FIND("预缴定金",AB386),0)=0,H386="")),"",LEFT(AB386,FIND("／",AB386)-1)))</f>
        <v/>
      </c>
      <c r="AK386" s="35" t="str">
        <f t="shared" ref="AK386:AK449" si="115">IF(AJ386="","",LEFT(AB386,2))</f>
        <v/>
      </c>
      <c r="AL386" s="35" t="str">
        <f t="shared" ref="AL386:AL449" si="116">IF(AJ386="","",MID(AB386,FIND("@",SUBSTITUTE(AB386,"／","@",5))+8,10))</f>
        <v/>
      </c>
      <c r="AM386" s="35" t="str">
        <f t="shared" ref="AM386:AM449" si="117">IF(AJ386="","",IF(AK386="新生","新生",IF((AL386-$AW$2)&gt;0,"1年追补","老生")))</f>
        <v/>
      </c>
      <c r="AN386" s="35" t="str">
        <f t="shared" ref="AN386:AN449" si="118">IF(AJ386="","",IF(OR(AM386="新生",AM386="1年追补"),"新生","老生"))</f>
        <v/>
      </c>
      <c r="AO386" s="222">
        <f t="shared" si="105"/>
        <v>0</v>
      </c>
      <c r="AP386" s="222">
        <f t="shared" si="106"/>
        <v>0</v>
      </c>
      <c r="AQ386" s="222" t="str">
        <f t="shared" ref="AQ386:AQ449" si="119">IFERROR(MID(AB386,FIND("@",SUBSTITUTE(AB386,"／","@",3))+6,FIND("@",SUBSTITUTE(AB386,"／","@",4))-FIND("@",SUBSTITUTE(AB386,"／","@",3))-6),"无")</f>
        <v>无</v>
      </c>
      <c r="AR386" s="35" t="str">
        <f t="shared" ref="AR386:AR449" si="120">IFERROR(MID(AB386,FIND("@",SUBSTITUTE(AB386,"：","@",6))+1,FIND("@",SUBSTITUTE(AB386,"-","@",8))-FIND("@",SUBSTITUTE(AB386,"：","@",6))-1),"")</f>
        <v/>
      </c>
      <c r="AS386" s="35" t="str">
        <f t="shared" ref="AS386:AS449" si="121">IFERROR(MID(AB386,FIND("@",SUBSTITUTE(AB386,"：","@",6))+1,FIND("@",SUBSTITUTE(AB386,"-","@",8))-FIND("@",SUBSTITUTE(AB386,"：","@",6))-1),"")</f>
        <v/>
      </c>
      <c r="AT386" s="35" t="str">
        <f t="shared" ref="AT386:AT449" si="122">IFERROR(MID(AB386,FIND("@",SUBSTITUTE(AB386,"：","@",4))+1,FIND("@",SUBSTITUTE(AB386,"）","@",6))-FIND("@",SUBSTITUTE(AB386,"：","@",4))-1),"无")</f>
        <v>无</v>
      </c>
      <c r="AW386" s="27">
        <f t="shared" si="107"/>
        <v>42948</v>
      </c>
    </row>
    <row r="387" spans="1:49" ht="15" customHeight="1">
      <c r="A387" s="31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198"/>
      <c r="M387" s="198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35" t="str">
        <f t="shared" si="108"/>
        <v/>
      </c>
      <c r="AD387" s="36">
        <f t="shared" si="109"/>
        <v>0</v>
      </c>
      <c r="AE387" s="35" t="str">
        <f t="shared" si="110"/>
        <v/>
      </c>
      <c r="AF387" s="24"/>
      <c r="AG387" s="40">
        <f t="shared" si="111"/>
        <v>0</v>
      </c>
      <c r="AH387" s="36">
        <f t="shared" si="112"/>
        <v>0</v>
      </c>
      <c r="AI387" s="36">
        <f t="shared" si="113"/>
        <v>0</v>
      </c>
      <c r="AJ387" s="35" t="str">
        <f t="shared" si="114"/>
        <v/>
      </c>
      <c r="AK387" s="35" t="str">
        <f t="shared" si="115"/>
        <v/>
      </c>
      <c r="AL387" s="35" t="str">
        <f t="shared" si="116"/>
        <v/>
      </c>
      <c r="AM387" s="35" t="str">
        <f t="shared" si="117"/>
        <v/>
      </c>
      <c r="AN387" s="35" t="str">
        <f t="shared" si="118"/>
        <v/>
      </c>
      <c r="AO387" s="222">
        <f t="shared" ref="AO387:AO450" si="123">IF(IFERROR(FIND("1期秒杀",AJ387,1),-1)&gt;0,"1期秒杀",IF(IFERROR(FIND("买三送二",AJ387,1),-1)&gt;0,"买三送二",IF(IFERROR(FIND("一年国际会员",AJ387,1),-1)&gt;0,"一年国际会员",IF(IFERROR(FIND("二年国际会员",AJ387,1),-1)&gt;0,"二年国际会员",IF(IFERROR(FIND("三年拼单会员",AJ387,1),-1)&gt;0,"三年拼单会员",IF(IFERROR(FIND("五年国际会员",AJ387,1),-1)&gt;0,"五年国际会员",IF(IFERROR(FIND("预订游学优惠读",AJ387,1),-1)&gt;0,"预订游学优惠读",IF(IFERROR(FIND("预订游学免费读",AJ387,1),-1)&gt;0,"预订游学免费读",IF(IFERROR(FIND("创始",AJ387,1),-1)&gt;0,"创始会员",IF(IFERROR(FIND("国内领袖课程",AJ387,1),-1)&gt;0,"国内领袖课程",IF(IFERROR(FIND("国际领袖课程",AJ387,1),-1)&gt;0,"国际领袖课程",)))))))))))</f>
        <v>0</v>
      </c>
      <c r="AP387" s="222">
        <f t="shared" ref="AP387:AP450" si="124">IF(OR(AO387="国内领袖课程",AO387="国际领袖课程"),AO387,IF(AN387="老生","老生续费",AO387))</f>
        <v>0</v>
      </c>
      <c r="AQ387" s="222" t="str">
        <f t="shared" si="119"/>
        <v>无</v>
      </c>
      <c r="AR387" s="35" t="str">
        <f t="shared" si="120"/>
        <v/>
      </c>
      <c r="AS387" s="35" t="str">
        <f t="shared" si="121"/>
        <v/>
      </c>
      <c r="AT387" s="35" t="str">
        <f t="shared" si="122"/>
        <v>无</v>
      </c>
      <c r="AW387" s="27">
        <f t="shared" si="107"/>
        <v>42948</v>
      </c>
    </row>
    <row r="388" spans="1:49" ht="15" customHeight="1">
      <c r="A388" s="31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198"/>
      <c r="M388" s="198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35" t="str">
        <f t="shared" si="108"/>
        <v/>
      </c>
      <c r="AD388" s="36">
        <f t="shared" si="109"/>
        <v>0</v>
      </c>
      <c r="AE388" s="35" t="str">
        <f t="shared" si="110"/>
        <v/>
      </c>
      <c r="AF388" s="24"/>
      <c r="AG388" s="40">
        <f t="shared" si="111"/>
        <v>0</v>
      </c>
      <c r="AH388" s="36">
        <f t="shared" si="112"/>
        <v>0</v>
      </c>
      <c r="AI388" s="36">
        <f t="shared" si="113"/>
        <v>0</v>
      </c>
      <c r="AJ388" s="35" t="str">
        <f t="shared" si="114"/>
        <v/>
      </c>
      <c r="AK388" s="35" t="str">
        <f t="shared" si="115"/>
        <v/>
      </c>
      <c r="AL388" s="35" t="str">
        <f t="shared" si="116"/>
        <v/>
      </c>
      <c r="AM388" s="35" t="str">
        <f t="shared" si="117"/>
        <v/>
      </c>
      <c r="AN388" s="35" t="str">
        <f t="shared" si="118"/>
        <v/>
      </c>
      <c r="AO388" s="222">
        <f t="shared" si="123"/>
        <v>0</v>
      </c>
      <c r="AP388" s="222">
        <f t="shared" si="124"/>
        <v>0</v>
      </c>
      <c r="AQ388" s="222" t="str">
        <f t="shared" si="119"/>
        <v>无</v>
      </c>
      <c r="AR388" s="35" t="str">
        <f t="shared" si="120"/>
        <v/>
      </c>
      <c r="AS388" s="35" t="str">
        <f t="shared" si="121"/>
        <v/>
      </c>
      <c r="AT388" s="35" t="str">
        <f t="shared" si="122"/>
        <v>无</v>
      </c>
      <c r="AW388" s="27">
        <f t="shared" ref="AW388:AW451" si="125">AW387</f>
        <v>42948</v>
      </c>
    </row>
    <row r="389" spans="1:49" ht="15" customHeight="1">
      <c r="A389" s="31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198"/>
      <c r="M389" s="198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35" t="str">
        <f t="shared" si="108"/>
        <v/>
      </c>
      <c r="AD389" s="36">
        <f t="shared" si="109"/>
        <v>0</v>
      </c>
      <c r="AE389" s="35" t="str">
        <f t="shared" si="110"/>
        <v/>
      </c>
      <c r="AF389" s="24"/>
      <c r="AG389" s="40">
        <f t="shared" si="111"/>
        <v>0</v>
      </c>
      <c r="AH389" s="36">
        <f t="shared" si="112"/>
        <v>0</v>
      </c>
      <c r="AI389" s="36">
        <f t="shared" si="113"/>
        <v>0</v>
      </c>
      <c r="AJ389" s="35" t="str">
        <f t="shared" si="114"/>
        <v/>
      </c>
      <c r="AK389" s="35" t="str">
        <f t="shared" si="115"/>
        <v/>
      </c>
      <c r="AL389" s="35" t="str">
        <f t="shared" si="116"/>
        <v/>
      </c>
      <c r="AM389" s="35" t="str">
        <f t="shared" si="117"/>
        <v/>
      </c>
      <c r="AN389" s="35" t="str">
        <f t="shared" si="118"/>
        <v/>
      </c>
      <c r="AO389" s="222">
        <f t="shared" si="123"/>
        <v>0</v>
      </c>
      <c r="AP389" s="222">
        <f t="shared" si="124"/>
        <v>0</v>
      </c>
      <c r="AQ389" s="222" t="str">
        <f t="shared" si="119"/>
        <v>无</v>
      </c>
      <c r="AR389" s="35" t="str">
        <f t="shared" si="120"/>
        <v/>
      </c>
      <c r="AS389" s="35" t="str">
        <f t="shared" si="121"/>
        <v/>
      </c>
      <c r="AT389" s="35" t="str">
        <f t="shared" si="122"/>
        <v>无</v>
      </c>
      <c r="AW389" s="27">
        <f t="shared" si="125"/>
        <v>42948</v>
      </c>
    </row>
    <row r="390" spans="1:49" ht="15" customHeight="1">
      <c r="A390" s="31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198"/>
      <c r="M390" s="198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35" t="str">
        <f t="shared" si="108"/>
        <v/>
      </c>
      <c r="AD390" s="36">
        <f t="shared" si="109"/>
        <v>0</v>
      </c>
      <c r="AE390" s="35" t="str">
        <f t="shared" si="110"/>
        <v/>
      </c>
      <c r="AF390" s="24"/>
      <c r="AG390" s="40">
        <f t="shared" si="111"/>
        <v>0</v>
      </c>
      <c r="AH390" s="36">
        <f t="shared" si="112"/>
        <v>0</v>
      </c>
      <c r="AI390" s="36">
        <f t="shared" si="113"/>
        <v>0</v>
      </c>
      <c r="AJ390" s="35" t="str">
        <f t="shared" si="114"/>
        <v/>
      </c>
      <c r="AK390" s="35" t="str">
        <f t="shared" si="115"/>
        <v/>
      </c>
      <c r="AL390" s="35" t="str">
        <f t="shared" si="116"/>
        <v/>
      </c>
      <c r="AM390" s="35" t="str">
        <f t="shared" si="117"/>
        <v/>
      </c>
      <c r="AN390" s="35" t="str">
        <f t="shared" si="118"/>
        <v/>
      </c>
      <c r="AO390" s="222">
        <f t="shared" si="123"/>
        <v>0</v>
      </c>
      <c r="AP390" s="222">
        <f t="shared" si="124"/>
        <v>0</v>
      </c>
      <c r="AQ390" s="222" t="str">
        <f t="shared" si="119"/>
        <v>无</v>
      </c>
      <c r="AR390" s="35" t="str">
        <f t="shared" si="120"/>
        <v/>
      </c>
      <c r="AS390" s="35" t="str">
        <f t="shared" si="121"/>
        <v/>
      </c>
      <c r="AT390" s="35" t="str">
        <f t="shared" si="122"/>
        <v>无</v>
      </c>
      <c r="AW390" s="27">
        <f t="shared" si="125"/>
        <v>42948</v>
      </c>
    </row>
    <row r="391" spans="1:49" ht="15" customHeight="1">
      <c r="A391" s="31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198"/>
      <c r="M391" s="198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35" t="str">
        <f t="shared" si="108"/>
        <v/>
      </c>
      <c r="AD391" s="36">
        <f t="shared" si="109"/>
        <v>0</v>
      </c>
      <c r="AE391" s="35" t="str">
        <f t="shared" si="110"/>
        <v/>
      </c>
      <c r="AF391" s="24"/>
      <c r="AG391" s="40">
        <f t="shared" si="111"/>
        <v>0</v>
      </c>
      <c r="AH391" s="36">
        <f t="shared" si="112"/>
        <v>0</v>
      </c>
      <c r="AI391" s="36">
        <f t="shared" si="113"/>
        <v>0</v>
      </c>
      <c r="AJ391" s="35" t="str">
        <f t="shared" si="114"/>
        <v/>
      </c>
      <c r="AK391" s="35" t="str">
        <f t="shared" si="115"/>
        <v/>
      </c>
      <c r="AL391" s="35" t="str">
        <f t="shared" si="116"/>
        <v/>
      </c>
      <c r="AM391" s="35" t="str">
        <f t="shared" si="117"/>
        <v/>
      </c>
      <c r="AN391" s="35" t="str">
        <f t="shared" si="118"/>
        <v/>
      </c>
      <c r="AO391" s="222">
        <f t="shared" si="123"/>
        <v>0</v>
      </c>
      <c r="AP391" s="222">
        <f t="shared" si="124"/>
        <v>0</v>
      </c>
      <c r="AQ391" s="222" t="str">
        <f t="shared" si="119"/>
        <v>无</v>
      </c>
      <c r="AR391" s="35" t="str">
        <f t="shared" si="120"/>
        <v/>
      </c>
      <c r="AS391" s="35" t="str">
        <f t="shared" si="121"/>
        <v/>
      </c>
      <c r="AT391" s="35" t="str">
        <f t="shared" si="122"/>
        <v>无</v>
      </c>
      <c r="AW391" s="27">
        <f t="shared" si="125"/>
        <v>42948</v>
      </c>
    </row>
    <row r="392" spans="1:49" ht="15" customHeight="1">
      <c r="A392" s="31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198"/>
      <c r="M392" s="198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35" t="str">
        <f t="shared" si="108"/>
        <v/>
      </c>
      <c r="AD392" s="36">
        <f t="shared" si="109"/>
        <v>0</v>
      </c>
      <c r="AE392" s="35" t="str">
        <f t="shared" si="110"/>
        <v/>
      </c>
      <c r="AF392" s="24"/>
      <c r="AG392" s="40">
        <f t="shared" si="111"/>
        <v>0</v>
      </c>
      <c r="AH392" s="36">
        <f t="shared" si="112"/>
        <v>0</v>
      </c>
      <c r="AI392" s="36">
        <f t="shared" si="113"/>
        <v>0</v>
      </c>
      <c r="AJ392" s="35" t="str">
        <f t="shared" si="114"/>
        <v/>
      </c>
      <c r="AK392" s="35" t="str">
        <f t="shared" si="115"/>
        <v/>
      </c>
      <c r="AL392" s="35" t="str">
        <f t="shared" si="116"/>
        <v/>
      </c>
      <c r="AM392" s="35" t="str">
        <f t="shared" si="117"/>
        <v/>
      </c>
      <c r="AN392" s="35" t="str">
        <f t="shared" si="118"/>
        <v/>
      </c>
      <c r="AO392" s="222">
        <f t="shared" si="123"/>
        <v>0</v>
      </c>
      <c r="AP392" s="222">
        <f t="shared" si="124"/>
        <v>0</v>
      </c>
      <c r="AQ392" s="222" t="str">
        <f t="shared" si="119"/>
        <v>无</v>
      </c>
      <c r="AR392" s="35" t="str">
        <f t="shared" si="120"/>
        <v/>
      </c>
      <c r="AS392" s="35" t="str">
        <f t="shared" si="121"/>
        <v/>
      </c>
      <c r="AT392" s="35" t="str">
        <f t="shared" si="122"/>
        <v>无</v>
      </c>
      <c r="AW392" s="27">
        <f t="shared" si="125"/>
        <v>42948</v>
      </c>
    </row>
    <row r="393" spans="1:49" ht="15" customHeight="1">
      <c r="A393" s="31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198"/>
      <c r="M393" s="198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35" t="str">
        <f t="shared" si="108"/>
        <v/>
      </c>
      <c r="AD393" s="36">
        <f t="shared" si="109"/>
        <v>0</v>
      </c>
      <c r="AE393" s="35" t="str">
        <f t="shared" si="110"/>
        <v/>
      </c>
      <c r="AF393" s="24"/>
      <c r="AG393" s="40">
        <f t="shared" si="111"/>
        <v>0</v>
      </c>
      <c r="AH393" s="36">
        <f t="shared" si="112"/>
        <v>0</v>
      </c>
      <c r="AI393" s="36">
        <f t="shared" si="113"/>
        <v>0</v>
      </c>
      <c r="AJ393" s="35" t="str">
        <f t="shared" si="114"/>
        <v/>
      </c>
      <c r="AK393" s="35" t="str">
        <f t="shared" si="115"/>
        <v/>
      </c>
      <c r="AL393" s="35" t="str">
        <f t="shared" si="116"/>
        <v/>
      </c>
      <c r="AM393" s="35" t="str">
        <f t="shared" si="117"/>
        <v/>
      </c>
      <c r="AN393" s="35" t="str">
        <f t="shared" si="118"/>
        <v/>
      </c>
      <c r="AO393" s="222">
        <f t="shared" si="123"/>
        <v>0</v>
      </c>
      <c r="AP393" s="222">
        <f t="shared" si="124"/>
        <v>0</v>
      </c>
      <c r="AQ393" s="222" t="str">
        <f t="shared" si="119"/>
        <v>无</v>
      </c>
      <c r="AR393" s="35" t="str">
        <f t="shared" si="120"/>
        <v/>
      </c>
      <c r="AS393" s="35" t="str">
        <f t="shared" si="121"/>
        <v/>
      </c>
      <c r="AT393" s="35" t="str">
        <f t="shared" si="122"/>
        <v>无</v>
      </c>
      <c r="AW393" s="27">
        <f t="shared" si="125"/>
        <v>42948</v>
      </c>
    </row>
    <row r="394" spans="1:49" ht="15" customHeight="1">
      <c r="A394" s="31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198"/>
      <c r="M394" s="198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35" t="str">
        <f t="shared" si="108"/>
        <v/>
      </c>
      <c r="AD394" s="36">
        <f t="shared" si="109"/>
        <v>0</v>
      </c>
      <c r="AE394" s="35" t="str">
        <f t="shared" si="110"/>
        <v/>
      </c>
      <c r="AF394" s="24"/>
      <c r="AG394" s="40">
        <f t="shared" si="111"/>
        <v>0</v>
      </c>
      <c r="AH394" s="36">
        <f t="shared" si="112"/>
        <v>0</v>
      </c>
      <c r="AI394" s="36">
        <f t="shared" si="113"/>
        <v>0</v>
      </c>
      <c r="AJ394" s="35" t="str">
        <f t="shared" si="114"/>
        <v/>
      </c>
      <c r="AK394" s="35" t="str">
        <f t="shared" si="115"/>
        <v/>
      </c>
      <c r="AL394" s="35" t="str">
        <f t="shared" si="116"/>
        <v/>
      </c>
      <c r="AM394" s="35" t="str">
        <f t="shared" si="117"/>
        <v/>
      </c>
      <c r="AN394" s="35" t="str">
        <f t="shared" si="118"/>
        <v/>
      </c>
      <c r="AO394" s="222">
        <f t="shared" si="123"/>
        <v>0</v>
      </c>
      <c r="AP394" s="222">
        <f t="shared" si="124"/>
        <v>0</v>
      </c>
      <c r="AQ394" s="222" t="str">
        <f t="shared" si="119"/>
        <v>无</v>
      </c>
      <c r="AR394" s="35" t="str">
        <f t="shared" si="120"/>
        <v/>
      </c>
      <c r="AS394" s="35" t="str">
        <f t="shared" si="121"/>
        <v/>
      </c>
      <c r="AT394" s="35" t="str">
        <f t="shared" si="122"/>
        <v>无</v>
      </c>
      <c r="AW394" s="27">
        <f t="shared" si="125"/>
        <v>42948</v>
      </c>
    </row>
    <row r="395" spans="1:49" ht="15" customHeight="1">
      <c r="A395" s="31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198"/>
      <c r="M395" s="198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35" t="str">
        <f t="shared" si="108"/>
        <v/>
      </c>
      <c r="AD395" s="36">
        <f t="shared" si="109"/>
        <v>0</v>
      </c>
      <c r="AE395" s="35" t="str">
        <f t="shared" si="110"/>
        <v/>
      </c>
      <c r="AF395" s="24"/>
      <c r="AG395" s="40">
        <f t="shared" si="111"/>
        <v>0</v>
      </c>
      <c r="AH395" s="36">
        <f t="shared" si="112"/>
        <v>0</v>
      </c>
      <c r="AI395" s="36">
        <f t="shared" si="113"/>
        <v>0</v>
      </c>
      <c r="AJ395" s="35" t="str">
        <f t="shared" si="114"/>
        <v/>
      </c>
      <c r="AK395" s="35" t="str">
        <f t="shared" si="115"/>
        <v/>
      </c>
      <c r="AL395" s="35" t="str">
        <f t="shared" si="116"/>
        <v/>
      </c>
      <c r="AM395" s="35" t="str">
        <f t="shared" si="117"/>
        <v/>
      </c>
      <c r="AN395" s="35" t="str">
        <f t="shared" si="118"/>
        <v/>
      </c>
      <c r="AO395" s="222">
        <f t="shared" si="123"/>
        <v>0</v>
      </c>
      <c r="AP395" s="222">
        <f t="shared" si="124"/>
        <v>0</v>
      </c>
      <c r="AQ395" s="222" t="str">
        <f t="shared" si="119"/>
        <v>无</v>
      </c>
      <c r="AR395" s="35" t="str">
        <f t="shared" si="120"/>
        <v/>
      </c>
      <c r="AS395" s="35" t="str">
        <f t="shared" si="121"/>
        <v/>
      </c>
      <c r="AT395" s="35" t="str">
        <f t="shared" si="122"/>
        <v>无</v>
      </c>
      <c r="AW395" s="27">
        <f t="shared" si="125"/>
        <v>42948</v>
      </c>
    </row>
    <row r="396" spans="1:49" ht="15" customHeight="1">
      <c r="A396" s="31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198"/>
      <c r="M396" s="198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35" t="str">
        <f t="shared" si="108"/>
        <v/>
      </c>
      <c r="AD396" s="36">
        <f t="shared" si="109"/>
        <v>0</v>
      </c>
      <c r="AE396" s="35" t="str">
        <f t="shared" si="110"/>
        <v/>
      </c>
      <c r="AF396" s="24"/>
      <c r="AG396" s="40">
        <f t="shared" si="111"/>
        <v>0</v>
      </c>
      <c r="AH396" s="36">
        <f t="shared" si="112"/>
        <v>0</v>
      </c>
      <c r="AI396" s="36">
        <f t="shared" si="113"/>
        <v>0</v>
      </c>
      <c r="AJ396" s="35" t="str">
        <f t="shared" si="114"/>
        <v/>
      </c>
      <c r="AK396" s="35" t="str">
        <f t="shared" si="115"/>
        <v/>
      </c>
      <c r="AL396" s="35" t="str">
        <f t="shared" si="116"/>
        <v/>
      </c>
      <c r="AM396" s="35" t="str">
        <f t="shared" si="117"/>
        <v/>
      </c>
      <c r="AN396" s="35" t="str">
        <f t="shared" si="118"/>
        <v/>
      </c>
      <c r="AO396" s="222">
        <f t="shared" si="123"/>
        <v>0</v>
      </c>
      <c r="AP396" s="222">
        <f t="shared" si="124"/>
        <v>0</v>
      </c>
      <c r="AQ396" s="222" t="str">
        <f t="shared" si="119"/>
        <v>无</v>
      </c>
      <c r="AR396" s="35" t="str">
        <f t="shared" si="120"/>
        <v/>
      </c>
      <c r="AS396" s="35" t="str">
        <f t="shared" si="121"/>
        <v/>
      </c>
      <c r="AT396" s="35" t="str">
        <f t="shared" si="122"/>
        <v>无</v>
      </c>
      <c r="AW396" s="27">
        <f t="shared" si="125"/>
        <v>42948</v>
      </c>
    </row>
    <row r="397" spans="1:49" ht="15" customHeight="1">
      <c r="A397" s="31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198"/>
      <c r="M397" s="198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35" t="str">
        <f t="shared" si="108"/>
        <v/>
      </c>
      <c r="AD397" s="36">
        <f t="shared" si="109"/>
        <v>0</v>
      </c>
      <c r="AE397" s="35" t="str">
        <f t="shared" si="110"/>
        <v/>
      </c>
      <c r="AF397" s="24"/>
      <c r="AG397" s="40">
        <f t="shared" si="111"/>
        <v>0</v>
      </c>
      <c r="AH397" s="36">
        <f t="shared" si="112"/>
        <v>0</v>
      </c>
      <c r="AI397" s="36">
        <f t="shared" si="113"/>
        <v>0</v>
      </c>
      <c r="AJ397" s="35" t="str">
        <f t="shared" si="114"/>
        <v/>
      </c>
      <c r="AK397" s="35" t="str">
        <f t="shared" si="115"/>
        <v/>
      </c>
      <c r="AL397" s="35" t="str">
        <f t="shared" si="116"/>
        <v/>
      </c>
      <c r="AM397" s="35" t="str">
        <f t="shared" si="117"/>
        <v/>
      </c>
      <c r="AN397" s="35" t="str">
        <f t="shared" si="118"/>
        <v/>
      </c>
      <c r="AO397" s="222">
        <f t="shared" si="123"/>
        <v>0</v>
      </c>
      <c r="AP397" s="222">
        <f t="shared" si="124"/>
        <v>0</v>
      </c>
      <c r="AQ397" s="222" t="str">
        <f t="shared" si="119"/>
        <v>无</v>
      </c>
      <c r="AR397" s="35" t="str">
        <f t="shared" si="120"/>
        <v/>
      </c>
      <c r="AS397" s="35" t="str">
        <f t="shared" si="121"/>
        <v/>
      </c>
      <c r="AT397" s="35" t="str">
        <f t="shared" si="122"/>
        <v>无</v>
      </c>
      <c r="AW397" s="27">
        <f t="shared" si="125"/>
        <v>42948</v>
      </c>
    </row>
    <row r="398" spans="1:49" ht="15" customHeight="1">
      <c r="A398" s="31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198"/>
      <c r="M398" s="198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35" t="str">
        <f t="shared" si="108"/>
        <v/>
      </c>
      <c r="AD398" s="36">
        <f t="shared" si="109"/>
        <v>0</v>
      </c>
      <c r="AE398" s="35" t="str">
        <f t="shared" si="110"/>
        <v/>
      </c>
      <c r="AF398" s="24"/>
      <c r="AG398" s="40">
        <f t="shared" si="111"/>
        <v>0</v>
      </c>
      <c r="AH398" s="36">
        <f t="shared" si="112"/>
        <v>0</v>
      </c>
      <c r="AI398" s="36">
        <f t="shared" si="113"/>
        <v>0</v>
      </c>
      <c r="AJ398" s="35" t="str">
        <f t="shared" si="114"/>
        <v/>
      </c>
      <c r="AK398" s="35" t="str">
        <f t="shared" si="115"/>
        <v/>
      </c>
      <c r="AL398" s="35" t="str">
        <f t="shared" si="116"/>
        <v/>
      </c>
      <c r="AM398" s="35" t="str">
        <f t="shared" si="117"/>
        <v/>
      </c>
      <c r="AN398" s="35" t="str">
        <f t="shared" si="118"/>
        <v/>
      </c>
      <c r="AO398" s="222">
        <f t="shared" si="123"/>
        <v>0</v>
      </c>
      <c r="AP398" s="222">
        <f t="shared" si="124"/>
        <v>0</v>
      </c>
      <c r="AQ398" s="222" t="str">
        <f t="shared" si="119"/>
        <v>无</v>
      </c>
      <c r="AR398" s="35" t="str">
        <f t="shared" si="120"/>
        <v/>
      </c>
      <c r="AS398" s="35" t="str">
        <f t="shared" si="121"/>
        <v/>
      </c>
      <c r="AT398" s="35" t="str">
        <f t="shared" si="122"/>
        <v>无</v>
      </c>
      <c r="AW398" s="27">
        <f t="shared" si="125"/>
        <v>42948</v>
      </c>
    </row>
    <row r="399" spans="1:49" ht="15" customHeight="1">
      <c r="A399" s="31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198"/>
      <c r="M399" s="198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35" t="str">
        <f t="shared" si="108"/>
        <v/>
      </c>
      <c r="AD399" s="36">
        <f t="shared" si="109"/>
        <v>0</v>
      </c>
      <c r="AE399" s="35" t="str">
        <f t="shared" si="110"/>
        <v/>
      </c>
      <c r="AF399" s="24"/>
      <c r="AG399" s="40">
        <f t="shared" si="111"/>
        <v>0</v>
      </c>
      <c r="AH399" s="36">
        <f t="shared" si="112"/>
        <v>0</v>
      </c>
      <c r="AI399" s="36">
        <f t="shared" si="113"/>
        <v>0</v>
      </c>
      <c r="AJ399" s="35" t="str">
        <f t="shared" si="114"/>
        <v/>
      </c>
      <c r="AK399" s="35" t="str">
        <f t="shared" si="115"/>
        <v/>
      </c>
      <c r="AL399" s="35" t="str">
        <f t="shared" si="116"/>
        <v/>
      </c>
      <c r="AM399" s="35" t="str">
        <f t="shared" si="117"/>
        <v/>
      </c>
      <c r="AN399" s="35" t="str">
        <f t="shared" si="118"/>
        <v/>
      </c>
      <c r="AO399" s="222">
        <f t="shared" si="123"/>
        <v>0</v>
      </c>
      <c r="AP399" s="222">
        <f t="shared" si="124"/>
        <v>0</v>
      </c>
      <c r="AQ399" s="222" t="str">
        <f t="shared" si="119"/>
        <v>无</v>
      </c>
      <c r="AR399" s="35" t="str">
        <f t="shared" si="120"/>
        <v/>
      </c>
      <c r="AS399" s="35" t="str">
        <f t="shared" si="121"/>
        <v/>
      </c>
      <c r="AT399" s="35" t="str">
        <f t="shared" si="122"/>
        <v>无</v>
      </c>
      <c r="AW399" s="27">
        <f t="shared" si="125"/>
        <v>42948</v>
      </c>
    </row>
    <row r="400" spans="1:49" ht="15" customHeight="1">
      <c r="A400" s="31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198"/>
      <c r="M400" s="198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35" t="str">
        <f t="shared" si="108"/>
        <v/>
      </c>
      <c r="AD400" s="36">
        <f t="shared" si="109"/>
        <v>0</v>
      </c>
      <c r="AE400" s="35" t="str">
        <f t="shared" si="110"/>
        <v/>
      </c>
      <c r="AF400" s="24"/>
      <c r="AG400" s="40">
        <f t="shared" si="111"/>
        <v>0</v>
      </c>
      <c r="AH400" s="36">
        <f t="shared" si="112"/>
        <v>0</v>
      </c>
      <c r="AI400" s="36">
        <f t="shared" si="113"/>
        <v>0</v>
      </c>
      <c r="AJ400" s="35" t="str">
        <f t="shared" si="114"/>
        <v/>
      </c>
      <c r="AK400" s="35" t="str">
        <f t="shared" si="115"/>
        <v/>
      </c>
      <c r="AL400" s="35" t="str">
        <f t="shared" si="116"/>
        <v/>
      </c>
      <c r="AM400" s="35" t="str">
        <f t="shared" si="117"/>
        <v/>
      </c>
      <c r="AN400" s="35" t="str">
        <f t="shared" si="118"/>
        <v/>
      </c>
      <c r="AO400" s="222">
        <f t="shared" si="123"/>
        <v>0</v>
      </c>
      <c r="AP400" s="222">
        <f t="shared" si="124"/>
        <v>0</v>
      </c>
      <c r="AQ400" s="222" t="str">
        <f t="shared" si="119"/>
        <v>无</v>
      </c>
      <c r="AR400" s="35" t="str">
        <f t="shared" si="120"/>
        <v/>
      </c>
      <c r="AS400" s="35" t="str">
        <f t="shared" si="121"/>
        <v/>
      </c>
      <c r="AT400" s="35" t="str">
        <f t="shared" si="122"/>
        <v>无</v>
      </c>
      <c r="AW400" s="27">
        <f t="shared" si="125"/>
        <v>42948</v>
      </c>
    </row>
    <row r="401" spans="1:49" ht="15" customHeight="1">
      <c r="A401" s="31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198"/>
      <c r="M401" s="198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35" t="str">
        <f t="shared" si="108"/>
        <v/>
      </c>
      <c r="AD401" s="36">
        <f t="shared" si="109"/>
        <v>0</v>
      </c>
      <c r="AE401" s="35" t="str">
        <f t="shared" si="110"/>
        <v/>
      </c>
      <c r="AF401" s="24"/>
      <c r="AG401" s="40">
        <f t="shared" si="111"/>
        <v>0</v>
      </c>
      <c r="AH401" s="36">
        <f t="shared" si="112"/>
        <v>0</v>
      </c>
      <c r="AI401" s="36">
        <f t="shared" si="113"/>
        <v>0</v>
      </c>
      <c r="AJ401" s="35" t="str">
        <f t="shared" si="114"/>
        <v/>
      </c>
      <c r="AK401" s="35" t="str">
        <f t="shared" si="115"/>
        <v/>
      </c>
      <c r="AL401" s="35" t="str">
        <f t="shared" si="116"/>
        <v/>
      </c>
      <c r="AM401" s="35" t="str">
        <f t="shared" si="117"/>
        <v/>
      </c>
      <c r="AN401" s="35" t="str">
        <f t="shared" si="118"/>
        <v/>
      </c>
      <c r="AO401" s="222">
        <f t="shared" si="123"/>
        <v>0</v>
      </c>
      <c r="AP401" s="222">
        <f t="shared" si="124"/>
        <v>0</v>
      </c>
      <c r="AQ401" s="222" t="str">
        <f t="shared" si="119"/>
        <v>无</v>
      </c>
      <c r="AR401" s="35" t="str">
        <f t="shared" si="120"/>
        <v/>
      </c>
      <c r="AS401" s="35" t="str">
        <f t="shared" si="121"/>
        <v/>
      </c>
      <c r="AT401" s="35" t="str">
        <f t="shared" si="122"/>
        <v>无</v>
      </c>
      <c r="AW401" s="27">
        <f t="shared" si="125"/>
        <v>42948</v>
      </c>
    </row>
    <row r="402" spans="1:49" ht="15" customHeight="1">
      <c r="A402" s="31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198"/>
      <c r="M402" s="198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35" t="str">
        <f t="shared" si="108"/>
        <v/>
      </c>
      <c r="AD402" s="36">
        <f t="shared" si="109"/>
        <v>0</v>
      </c>
      <c r="AE402" s="35" t="str">
        <f t="shared" si="110"/>
        <v/>
      </c>
      <c r="AF402" s="24"/>
      <c r="AG402" s="40">
        <f t="shared" si="111"/>
        <v>0</v>
      </c>
      <c r="AH402" s="36">
        <f t="shared" si="112"/>
        <v>0</v>
      </c>
      <c r="AI402" s="36">
        <f t="shared" si="113"/>
        <v>0</v>
      </c>
      <c r="AJ402" s="35" t="str">
        <f t="shared" si="114"/>
        <v/>
      </c>
      <c r="AK402" s="35" t="str">
        <f t="shared" si="115"/>
        <v/>
      </c>
      <c r="AL402" s="35" t="str">
        <f t="shared" si="116"/>
        <v/>
      </c>
      <c r="AM402" s="35" t="str">
        <f t="shared" si="117"/>
        <v/>
      </c>
      <c r="AN402" s="35" t="str">
        <f t="shared" si="118"/>
        <v/>
      </c>
      <c r="AO402" s="222">
        <f t="shared" si="123"/>
        <v>0</v>
      </c>
      <c r="AP402" s="222">
        <f t="shared" si="124"/>
        <v>0</v>
      </c>
      <c r="AQ402" s="222" t="str">
        <f t="shared" si="119"/>
        <v>无</v>
      </c>
      <c r="AR402" s="35" t="str">
        <f t="shared" si="120"/>
        <v/>
      </c>
      <c r="AS402" s="35" t="str">
        <f t="shared" si="121"/>
        <v/>
      </c>
      <c r="AT402" s="35" t="str">
        <f t="shared" si="122"/>
        <v>无</v>
      </c>
      <c r="AW402" s="27">
        <f t="shared" si="125"/>
        <v>42948</v>
      </c>
    </row>
    <row r="403" spans="1:49" ht="15" customHeight="1">
      <c r="A403" s="31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198"/>
      <c r="M403" s="198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35" t="str">
        <f t="shared" si="108"/>
        <v/>
      </c>
      <c r="AD403" s="36">
        <f t="shared" si="109"/>
        <v>0</v>
      </c>
      <c r="AE403" s="35" t="str">
        <f t="shared" si="110"/>
        <v/>
      </c>
      <c r="AF403" s="24"/>
      <c r="AG403" s="40">
        <f t="shared" si="111"/>
        <v>0</v>
      </c>
      <c r="AH403" s="36">
        <f t="shared" si="112"/>
        <v>0</v>
      </c>
      <c r="AI403" s="36">
        <f t="shared" si="113"/>
        <v>0</v>
      </c>
      <c r="AJ403" s="35" t="str">
        <f t="shared" si="114"/>
        <v/>
      </c>
      <c r="AK403" s="35" t="str">
        <f t="shared" si="115"/>
        <v/>
      </c>
      <c r="AL403" s="35" t="str">
        <f t="shared" si="116"/>
        <v/>
      </c>
      <c r="AM403" s="35" t="str">
        <f t="shared" si="117"/>
        <v/>
      </c>
      <c r="AN403" s="35" t="str">
        <f t="shared" si="118"/>
        <v/>
      </c>
      <c r="AO403" s="222">
        <f t="shared" si="123"/>
        <v>0</v>
      </c>
      <c r="AP403" s="222">
        <f t="shared" si="124"/>
        <v>0</v>
      </c>
      <c r="AQ403" s="222" t="str">
        <f t="shared" si="119"/>
        <v>无</v>
      </c>
      <c r="AR403" s="35" t="str">
        <f t="shared" si="120"/>
        <v/>
      </c>
      <c r="AS403" s="35" t="str">
        <f t="shared" si="121"/>
        <v/>
      </c>
      <c r="AT403" s="35" t="str">
        <f t="shared" si="122"/>
        <v>无</v>
      </c>
      <c r="AW403" s="27">
        <f t="shared" si="125"/>
        <v>42948</v>
      </c>
    </row>
    <row r="404" spans="1:49" ht="15" customHeight="1">
      <c r="A404" s="31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198"/>
      <c r="M404" s="198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35" t="str">
        <f t="shared" si="108"/>
        <v/>
      </c>
      <c r="AD404" s="36">
        <f t="shared" si="109"/>
        <v>0</v>
      </c>
      <c r="AE404" s="35" t="str">
        <f t="shared" si="110"/>
        <v/>
      </c>
      <c r="AF404" s="24"/>
      <c r="AG404" s="40">
        <f t="shared" si="111"/>
        <v>0</v>
      </c>
      <c r="AH404" s="36">
        <f t="shared" si="112"/>
        <v>0</v>
      </c>
      <c r="AI404" s="36">
        <f t="shared" si="113"/>
        <v>0</v>
      </c>
      <c r="AJ404" s="35" t="str">
        <f t="shared" si="114"/>
        <v/>
      </c>
      <c r="AK404" s="35" t="str">
        <f t="shared" si="115"/>
        <v/>
      </c>
      <c r="AL404" s="35" t="str">
        <f t="shared" si="116"/>
        <v/>
      </c>
      <c r="AM404" s="35" t="str">
        <f t="shared" si="117"/>
        <v/>
      </c>
      <c r="AN404" s="35" t="str">
        <f t="shared" si="118"/>
        <v/>
      </c>
      <c r="AO404" s="222">
        <f t="shared" si="123"/>
        <v>0</v>
      </c>
      <c r="AP404" s="222">
        <f t="shared" si="124"/>
        <v>0</v>
      </c>
      <c r="AQ404" s="222" t="str">
        <f t="shared" si="119"/>
        <v>无</v>
      </c>
      <c r="AR404" s="35" t="str">
        <f t="shared" si="120"/>
        <v/>
      </c>
      <c r="AS404" s="35" t="str">
        <f t="shared" si="121"/>
        <v/>
      </c>
      <c r="AT404" s="35" t="str">
        <f t="shared" si="122"/>
        <v>无</v>
      </c>
      <c r="AW404" s="27">
        <f t="shared" si="125"/>
        <v>42948</v>
      </c>
    </row>
    <row r="405" spans="1:49" ht="15" customHeight="1">
      <c r="A405" s="31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198"/>
      <c r="M405" s="198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35" t="str">
        <f t="shared" si="108"/>
        <v/>
      </c>
      <c r="AD405" s="36">
        <f t="shared" si="109"/>
        <v>0</v>
      </c>
      <c r="AE405" s="35" t="str">
        <f t="shared" si="110"/>
        <v/>
      </c>
      <c r="AF405" s="24"/>
      <c r="AG405" s="40">
        <f t="shared" si="111"/>
        <v>0</v>
      </c>
      <c r="AH405" s="36">
        <f t="shared" si="112"/>
        <v>0</v>
      </c>
      <c r="AI405" s="36">
        <f t="shared" si="113"/>
        <v>0</v>
      </c>
      <c r="AJ405" s="35" t="str">
        <f t="shared" si="114"/>
        <v/>
      </c>
      <c r="AK405" s="35" t="str">
        <f t="shared" si="115"/>
        <v/>
      </c>
      <c r="AL405" s="35" t="str">
        <f t="shared" si="116"/>
        <v/>
      </c>
      <c r="AM405" s="35" t="str">
        <f t="shared" si="117"/>
        <v/>
      </c>
      <c r="AN405" s="35" t="str">
        <f t="shared" si="118"/>
        <v/>
      </c>
      <c r="AO405" s="222">
        <f t="shared" si="123"/>
        <v>0</v>
      </c>
      <c r="AP405" s="222">
        <f t="shared" si="124"/>
        <v>0</v>
      </c>
      <c r="AQ405" s="222" t="str">
        <f t="shared" si="119"/>
        <v>无</v>
      </c>
      <c r="AR405" s="35" t="str">
        <f t="shared" si="120"/>
        <v/>
      </c>
      <c r="AS405" s="35" t="str">
        <f t="shared" si="121"/>
        <v/>
      </c>
      <c r="AT405" s="35" t="str">
        <f t="shared" si="122"/>
        <v>无</v>
      </c>
      <c r="AW405" s="27">
        <f t="shared" si="125"/>
        <v>42948</v>
      </c>
    </row>
    <row r="406" spans="1:49" ht="15" customHeight="1">
      <c r="A406" s="31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198"/>
      <c r="M406" s="198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35" t="str">
        <f t="shared" si="108"/>
        <v/>
      </c>
      <c r="AD406" s="36">
        <f t="shared" si="109"/>
        <v>0</v>
      </c>
      <c r="AE406" s="35" t="str">
        <f t="shared" si="110"/>
        <v/>
      </c>
      <c r="AF406" s="24"/>
      <c r="AG406" s="40">
        <f t="shared" si="111"/>
        <v>0</v>
      </c>
      <c r="AH406" s="36">
        <f t="shared" si="112"/>
        <v>0</v>
      </c>
      <c r="AI406" s="36">
        <f t="shared" si="113"/>
        <v>0</v>
      </c>
      <c r="AJ406" s="35" t="str">
        <f t="shared" si="114"/>
        <v/>
      </c>
      <c r="AK406" s="35" t="str">
        <f t="shared" si="115"/>
        <v/>
      </c>
      <c r="AL406" s="35" t="str">
        <f t="shared" si="116"/>
        <v/>
      </c>
      <c r="AM406" s="35" t="str">
        <f t="shared" si="117"/>
        <v/>
      </c>
      <c r="AN406" s="35" t="str">
        <f t="shared" si="118"/>
        <v/>
      </c>
      <c r="AO406" s="222">
        <f t="shared" si="123"/>
        <v>0</v>
      </c>
      <c r="AP406" s="222">
        <f t="shared" si="124"/>
        <v>0</v>
      </c>
      <c r="AQ406" s="222" t="str">
        <f t="shared" si="119"/>
        <v>无</v>
      </c>
      <c r="AR406" s="35" t="str">
        <f t="shared" si="120"/>
        <v/>
      </c>
      <c r="AS406" s="35" t="str">
        <f t="shared" si="121"/>
        <v/>
      </c>
      <c r="AT406" s="35" t="str">
        <f t="shared" si="122"/>
        <v>无</v>
      </c>
      <c r="AW406" s="27">
        <f t="shared" si="125"/>
        <v>42948</v>
      </c>
    </row>
    <row r="407" spans="1:49" ht="15" customHeight="1">
      <c r="A407" s="31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198"/>
      <c r="M407" s="198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35" t="str">
        <f t="shared" si="108"/>
        <v/>
      </c>
      <c r="AD407" s="36">
        <f t="shared" si="109"/>
        <v>0</v>
      </c>
      <c r="AE407" s="35" t="str">
        <f t="shared" si="110"/>
        <v/>
      </c>
      <c r="AF407" s="24"/>
      <c r="AG407" s="40">
        <f t="shared" si="111"/>
        <v>0</v>
      </c>
      <c r="AH407" s="36">
        <f t="shared" si="112"/>
        <v>0</v>
      </c>
      <c r="AI407" s="36">
        <f t="shared" si="113"/>
        <v>0</v>
      </c>
      <c r="AJ407" s="35" t="str">
        <f t="shared" si="114"/>
        <v/>
      </c>
      <c r="AK407" s="35" t="str">
        <f t="shared" si="115"/>
        <v/>
      </c>
      <c r="AL407" s="35" t="str">
        <f t="shared" si="116"/>
        <v/>
      </c>
      <c r="AM407" s="35" t="str">
        <f t="shared" si="117"/>
        <v/>
      </c>
      <c r="AN407" s="35" t="str">
        <f t="shared" si="118"/>
        <v/>
      </c>
      <c r="AO407" s="222">
        <f t="shared" si="123"/>
        <v>0</v>
      </c>
      <c r="AP407" s="222">
        <f t="shared" si="124"/>
        <v>0</v>
      </c>
      <c r="AQ407" s="222" t="str">
        <f t="shared" si="119"/>
        <v>无</v>
      </c>
      <c r="AR407" s="35" t="str">
        <f t="shared" si="120"/>
        <v/>
      </c>
      <c r="AS407" s="35" t="str">
        <f t="shared" si="121"/>
        <v/>
      </c>
      <c r="AT407" s="35" t="str">
        <f t="shared" si="122"/>
        <v>无</v>
      </c>
      <c r="AW407" s="27">
        <f t="shared" si="125"/>
        <v>42948</v>
      </c>
    </row>
    <row r="408" spans="1:49" ht="15" customHeight="1">
      <c r="A408" s="31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198"/>
      <c r="M408" s="198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35" t="str">
        <f t="shared" si="108"/>
        <v/>
      </c>
      <c r="AD408" s="36">
        <f t="shared" si="109"/>
        <v>0</v>
      </c>
      <c r="AE408" s="35" t="str">
        <f t="shared" si="110"/>
        <v/>
      </c>
      <c r="AF408" s="24"/>
      <c r="AG408" s="40">
        <f t="shared" si="111"/>
        <v>0</v>
      </c>
      <c r="AH408" s="36">
        <f t="shared" si="112"/>
        <v>0</v>
      </c>
      <c r="AI408" s="36">
        <f t="shared" si="113"/>
        <v>0</v>
      </c>
      <c r="AJ408" s="35" t="str">
        <f t="shared" si="114"/>
        <v/>
      </c>
      <c r="AK408" s="35" t="str">
        <f t="shared" si="115"/>
        <v/>
      </c>
      <c r="AL408" s="35" t="str">
        <f t="shared" si="116"/>
        <v/>
      </c>
      <c r="AM408" s="35" t="str">
        <f t="shared" si="117"/>
        <v/>
      </c>
      <c r="AN408" s="35" t="str">
        <f t="shared" si="118"/>
        <v/>
      </c>
      <c r="AO408" s="222">
        <f t="shared" si="123"/>
        <v>0</v>
      </c>
      <c r="AP408" s="222">
        <f t="shared" si="124"/>
        <v>0</v>
      </c>
      <c r="AQ408" s="222" t="str">
        <f t="shared" si="119"/>
        <v>无</v>
      </c>
      <c r="AR408" s="35" t="str">
        <f t="shared" si="120"/>
        <v/>
      </c>
      <c r="AS408" s="35" t="str">
        <f t="shared" si="121"/>
        <v/>
      </c>
      <c r="AT408" s="35" t="str">
        <f t="shared" si="122"/>
        <v>无</v>
      </c>
      <c r="AW408" s="27">
        <f t="shared" si="125"/>
        <v>42948</v>
      </c>
    </row>
    <row r="409" spans="1:49" ht="15" customHeight="1">
      <c r="A409" s="31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198"/>
      <c r="M409" s="198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35" t="str">
        <f t="shared" si="108"/>
        <v/>
      </c>
      <c r="AD409" s="36">
        <f t="shared" si="109"/>
        <v>0</v>
      </c>
      <c r="AE409" s="35" t="str">
        <f t="shared" si="110"/>
        <v/>
      </c>
      <c r="AF409" s="24"/>
      <c r="AG409" s="40">
        <f t="shared" si="111"/>
        <v>0</v>
      </c>
      <c r="AH409" s="36">
        <f t="shared" si="112"/>
        <v>0</v>
      </c>
      <c r="AI409" s="36">
        <f t="shared" si="113"/>
        <v>0</v>
      </c>
      <c r="AJ409" s="35" t="str">
        <f t="shared" si="114"/>
        <v/>
      </c>
      <c r="AK409" s="35" t="str">
        <f t="shared" si="115"/>
        <v/>
      </c>
      <c r="AL409" s="35" t="str">
        <f t="shared" si="116"/>
        <v/>
      </c>
      <c r="AM409" s="35" t="str">
        <f t="shared" si="117"/>
        <v/>
      </c>
      <c r="AN409" s="35" t="str">
        <f t="shared" si="118"/>
        <v/>
      </c>
      <c r="AO409" s="222">
        <f t="shared" si="123"/>
        <v>0</v>
      </c>
      <c r="AP409" s="222">
        <f t="shared" si="124"/>
        <v>0</v>
      </c>
      <c r="AQ409" s="222" t="str">
        <f t="shared" si="119"/>
        <v>无</v>
      </c>
      <c r="AR409" s="35" t="str">
        <f t="shared" si="120"/>
        <v/>
      </c>
      <c r="AS409" s="35" t="str">
        <f t="shared" si="121"/>
        <v/>
      </c>
      <c r="AT409" s="35" t="str">
        <f t="shared" si="122"/>
        <v>无</v>
      </c>
      <c r="AW409" s="27">
        <f t="shared" si="125"/>
        <v>42948</v>
      </c>
    </row>
    <row r="410" spans="1:49" ht="15" customHeight="1">
      <c r="A410" s="31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198"/>
      <c r="M410" s="198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35" t="str">
        <f t="shared" si="108"/>
        <v/>
      </c>
      <c r="AD410" s="36">
        <f t="shared" si="109"/>
        <v>0</v>
      </c>
      <c r="AE410" s="35" t="str">
        <f t="shared" si="110"/>
        <v/>
      </c>
      <c r="AF410" s="24"/>
      <c r="AG410" s="40">
        <f t="shared" si="111"/>
        <v>0</v>
      </c>
      <c r="AH410" s="36">
        <f t="shared" si="112"/>
        <v>0</v>
      </c>
      <c r="AI410" s="36">
        <f t="shared" si="113"/>
        <v>0</v>
      </c>
      <c r="AJ410" s="35" t="str">
        <f t="shared" si="114"/>
        <v/>
      </c>
      <c r="AK410" s="35" t="str">
        <f t="shared" si="115"/>
        <v/>
      </c>
      <c r="AL410" s="35" t="str">
        <f t="shared" si="116"/>
        <v/>
      </c>
      <c r="AM410" s="35" t="str">
        <f t="shared" si="117"/>
        <v/>
      </c>
      <c r="AN410" s="35" t="str">
        <f t="shared" si="118"/>
        <v/>
      </c>
      <c r="AO410" s="222">
        <f t="shared" si="123"/>
        <v>0</v>
      </c>
      <c r="AP410" s="222">
        <f t="shared" si="124"/>
        <v>0</v>
      </c>
      <c r="AQ410" s="222" t="str">
        <f t="shared" si="119"/>
        <v>无</v>
      </c>
      <c r="AR410" s="35" t="str">
        <f t="shared" si="120"/>
        <v/>
      </c>
      <c r="AS410" s="35" t="str">
        <f t="shared" si="121"/>
        <v/>
      </c>
      <c r="AT410" s="35" t="str">
        <f t="shared" si="122"/>
        <v>无</v>
      </c>
      <c r="AW410" s="27">
        <f t="shared" si="125"/>
        <v>42948</v>
      </c>
    </row>
    <row r="411" spans="1:49" ht="15" customHeight="1">
      <c r="A411" s="31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198"/>
      <c r="M411" s="198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35" t="str">
        <f t="shared" si="108"/>
        <v/>
      </c>
      <c r="AD411" s="36">
        <f t="shared" si="109"/>
        <v>0</v>
      </c>
      <c r="AE411" s="35" t="str">
        <f t="shared" si="110"/>
        <v/>
      </c>
      <c r="AF411" s="24"/>
      <c r="AG411" s="40">
        <f t="shared" si="111"/>
        <v>0</v>
      </c>
      <c r="AH411" s="36">
        <f t="shared" si="112"/>
        <v>0</v>
      </c>
      <c r="AI411" s="36">
        <f t="shared" si="113"/>
        <v>0</v>
      </c>
      <c r="AJ411" s="35" t="str">
        <f t="shared" si="114"/>
        <v/>
      </c>
      <c r="AK411" s="35" t="str">
        <f t="shared" si="115"/>
        <v/>
      </c>
      <c r="AL411" s="35" t="str">
        <f t="shared" si="116"/>
        <v/>
      </c>
      <c r="AM411" s="35" t="str">
        <f t="shared" si="117"/>
        <v/>
      </c>
      <c r="AN411" s="35" t="str">
        <f t="shared" si="118"/>
        <v/>
      </c>
      <c r="AO411" s="222">
        <f t="shared" si="123"/>
        <v>0</v>
      </c>
      <c r="AP411" s="222">
        <f t="shared" si="124"/>
        <v>0</v>
      </c>
      <c r="AQ411" s="222" t="str">
        <f t="shared" si="119"/>
        <v>无</v>
      </c>
      <c r="AR411" s="35" t="str">
        <f t="shared" si="120"/>
        <v/>
      </c>
      <c r="AS411" s="35" t="str">
        <f t="shared" si="121"/>
        <v/>
      </c>
      <c r="AT411" s="35" t="str">
        <f t="shared" si="122"/>
        <v>无</v>
      </c>
      <c r="AW411" s="27">
        <f t="shared" si="125"/>
        <v>42948</v>
      </c>
    </row>
    <row r="412" spans="1:49" ht="15" customHeight="1">
      <c r="A412" s="31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198"/>
      <c r="M412" s="198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35" t="str">
        <f t="shared" si="108"/>
        <v/>
      </c>
      <c r="AD412" s="36">
        <f t="shared" si="109"/>
        <v>0</v>
      </c>
      <c r="AE412" s="35" t="str">
        <f t="shared" si="110"/>
        <v/>
      </c>
      <c r="AF412" s="24"/>
      <c r="AG412" s="40">
        <f t="shared" si="111"/>
        <v>0</v>
      </c>
      <c r="AH412" s="36">
        <f t="shared" si="112"/>
        <v>0</v>
      </c>
      <c r="AI412" s="36">
        <f t="shared" si="113"/>
        <v>0</v>
      </c>
      <c r="AJ412" s="35" t="str">
        <f t="shared" si="114"/>
        <v/>
      </c>
      <c r="AK412" s="35" t="str">
        <f t="shared" si="115"/>
        <v/>
      </c>
      <c r="AL412" s="35" t="str">
        <f t="shared" si="116"/>
        <v/>
      </c>
      <c r="AM412" s="35" t="str">
        <f t="shared" si="117"/>
        <v/>
      </c>
      <c r="AN412" s="35" t="str">
        <f t="shared" si="118"/>
        <v/>
      </c>
      <c r="AO412" s="222">
        <f t="shared" si="123"/>
        <v>0</v>
      </c>
      <c r="AP412" s="222">
        <f t="shared" si="124"/>
        <v>0</v>
      </c>
      <c r="AQ412" s="222" t="str">
        <f t="shared" si="119"/>
        <v>无</v>
      </c>
      <c r="AR412" s="35" t="str">
        <f t="shared" si="120"/>
        <v/>
      </c>
      <c r="AS412" s="35" t="str">
        <f t="shared" si="121"/>
        <v/>
      </c>
      <c r="AT412" s="35" t="str">
        <f t="shared" si="122"/>
        <v>无</v>
      </c>
      <c r="AW412" s="27">
        <f t="shared" si="125"/>
        <v>42948</v>
      </c>
    </row>
    <row r="413" spans="1:49" ht="15" customHeight="1">
      <c r="A413" s="31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198"/>
      <c r="M413" s="198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35" t="str">
        <f t="shared" si="108"/>
        <v/>
      </c>
      <c r="AD413" s="36">
        <f t="shared" si="109"/>
        <v>0</v>
      </c>
      <c r="AE413" s="35" t="str">
        <f t="shared" si="110"/>
        <v/>
      </c>
      <c r="AF413" s="24"/>
      <c r="AG413" s="40">
        <f t="shared" si="111"/>
        <v>0</v>
      </c>
      <c r="AH413" s="36">
        <f t="shared" si="112"/>
        <v>0</v>
      </c>
      <c r="AI413" s="36">
        <f t="shared" si="113"/>
        <v>0</v>
      </c>
      <c r="AJ413" s="35" t="str">
        <f t="shared" si="114"/>
        <v/>
      </c>
      <c r="AK413" s="35" t="str">
        <f t="shared" si="115"/>
        <v/>
      </c>
      <c r="AL413" s="35" t="str">
        <f t="shared" si="116"/>
        <v/>
      </c>
      <c r="AM413" s="35" t="str">
        <f t="shared" si="117"/>
        <v/>
      </c>
      <c r="AN413" s="35" t="str">
        <f t="shared" si="118"/>
        <v/>
      </c>
      <c r="AO413" s="222">
        <f t="shared" si="123"/>
        <v>0</v>
      </c>
      <c r="AP413" s="222">
        <f t="shared" si="124"/>
        <v>0</v>
      </c>
      <c r="AQ413" s="222" t="str">
        <f t="shared" si="119"/>
        <v>无</v>
      </c>
      <c r="AR413" s="35" t="str">
        <f t="shared" si="120"/>
        <v/>
      </c>
      <c r="AS413" s="35" t="str">
        <f t="shared" si="121"/>
        <v/>
      </c>
      <c r="AT413" s="35" t="str">
        <f t="shared" si="122"/>
        <v>无</v>
      </c>
      <c r="AW413" s="27">
        <f t="shared" si="125"/>
        <v>42948</v>
      </c>
    </row>
    <row r="414" spans="1:49" ht="15" customHeight="1">
      <c r="A414" s="31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198"/>
      <c r="M414" s="198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35" t="str">
        <f t="shared" si="108"/>
        <v/>
      </c>
      <c r="AD414" s="36">
        <f t="shared" si="109"/>
        <v>0</v>
      </c>
      <c r="AE414" s="35" t="str">
        <f t="shared" si="110"/>
        <v/>
      </c>
      <c r="AF414" s="24"/>
      <c r="AG414" s="40">
        <f t="shared" si="111"/>
        <v>0</v>
      </c>
      <c r="AH414" s="36">
        <f t="shared" si="112"/>
        <v>0</v>
      </c>
      <c r="AI414" s="36">
        <f t="shared" si="113"/>
        <v>0</v>
      </c>
      <c r="AJ414" s="35" t="str">
        <f t="shared" si="114"/>
        <v/>
      </c>
      <c r="AK414" s="35" t="str">
        <f t="shared" si="115"/>
        <v/>
      </c>
      <c r="AL414" s="35" t="str">
        <f t="shared" si="116"/>
        <v/>
      </c>
      <c r="AM414" s="35" t="str">
        <f t="shared" si="117"/>
        <v/>
      </c>
      <c r="AN414" s="35" t="str">
        <f t="shared" si="118"/>
        <v/>
      </c>
      <c r="AO414" s="222">
        <f t="shared" si="123"/>
        <v>0</v>
      </c>
      <c r="AP414" s="222">
        <f t="shared" si="124"/>
        <v>0</v>
      </c>
      <c r="AQ414" s="222" t="str">
        <f t="shared" si="119"/>
        <v>无</v>
      </c>
      <c r="AR414" s="35" t="str">
        <f t="shared" si="120"/>
        <v/>
      </c>
      <c r="AS414" s="35" t="str">
        <f t="shared" si="121"/>
        <v/>
      </c>
      <c r="AT414" s="35" t="str">
        <f t="shared" si="122"/>
        <v>无</v>
      </c>
      <c r="AW414" s="27">
        <f t="shared" si="125"/>
        <v>42948</v>
      </c>
    </row>
    <row r="415" spans="1:49" ht="15" customHeight="1">
      <c r="A415" s="31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198"/>
      <c r="M415" s="198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35" t="str">
        <f t="shared" si="108"/>
        <v/>
      </c>
      <c r="AD415" s="36">
        <f t="shared" si="109"/>
        <v>0</v>
      </c>
      <c r="AE415" s="35" t="str">
        <f t="shared" si="110"/>
        <v/>
      </c>
      <c r="AF415" s="24"/>
      <c r="AG415" s="40">
        <f t="shared" si="111"/>
        <v>0</v>
      </c>
      <c r="AH415" s="36">
        <f t="shared" si="112"/>
        <v>0</v>
      </c>
      <c r="AI415" s="36">
        <f t="shared" si="113"/>
        <v>0</v>
      </c>
      <c r="AJ415" s="35" t="str">
        <f t="shared" si="114"/>
        <v/>
      </c>
      <c r="AK415" s="35" t="str">
        <f t="shared" si="115"/>
        <v/>
      </c>
      <c r="AL415" s="35" t="str">
        <f t="shared" si="116"/>
        <v/>
      </c>
      <c r="AM415" s="35" t="str">
        <f t="shared" si="117"/>
        <v/>
      </c>
      <c r="AN415" s="35" t="str">
        <f t="shared" si="118"/>
        <v/>
      </c>
      <c r="AO415" s="222">
        <f t="shared" si="123"/>
        <v>0</v>
      </c>
      <c r="AP415" s="222">
        <f t="shared" si="124"/>
        <v>0</v>
      </c>
      <c r="AQ415" s="222" t="str">
        <f t="shared" si="119"/>
        <v>无</v>
      </c>
      <c r="AR415" s="35" t="str">
        <f t="shared" si="120"/>
        <v/>
      </c>
      <c r="AS415" s="35" t="str">
        <f t="shared" si="121"/>
        <v/>
      </c>
      <c r="AT415" s="35" t="str">
        <f t="shared" si="122"/>
        <v>无</v>
      </c>
      <c r="AW415" s="27">
        <f t="shared" si="125"/>
        <v>42948</v>
      </c>
    </row>
    <row r="416" spans="1:49" ht="15" customHeight="1">
      <c r="A416" s="31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198"/>
      <c r="M416" s="198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35" t="str">
        <f t="shared" si="108"/>
        <v/>
      </c>
      <c r="AD416" s="36">
        <f t="shared" si="109"/>
        <v>0</v>
      </c>
      <c r="AE416" s="35" t="str">
        <f t="shared" si="110"/>
        <v/>
      </c>
      <c r="AF416" s="24"/>
      <c r="AG416" s="40">
        <f t="shared" si="111"/>
        <v>0</v>
      </c>
      <c r="AH416" s="36">
        <f t="shared" si="112"/>
        <v>0</v>
      </c>
      <c r="AI416" s="36">
        <f t="shared" si="113"/>
        <v>0</v>
      </c>
      <c r="AJ416" s="35" t="str">
        <f t="shared" si="114"/>
        <v/>
      </c>
      <c r="AK416" s="35" t="str">
        <f t="shared" si="115"/>
        <v/>
      </c>
      <c r="AL416" s="35" t="str">
        <f t="shared" si="116"/>
        <v/>
      </c>
      <c r="AM416" s="35" t="str">
        <f t="shared" si="117"/>
        <v/>
      </c>
      <c r="AN416" s="35" t="str">
        <f t="shared" si="118"/>
        <v/>
      </c>
      <c r="AO416" s="222">
        <f t="shared" si="123"/>
        <v>0</v>
      </c>
      <c r="AP416" s="222">
        <f t="shared" si="124"/>
        <v>0</v>
      </c>
      <c r="AQ416" s="222" t="str">
        <f t="shared" si="119"/>
        <v>无</v>
      </c>
      <c r="AR416" s="35" t="str">
        <f t="shared" si="120"/>
        <v/>
      </c>
      <c r="AS416" s="35" t="str">
        <f t="shared" si="121"/>
        <v/>
      </c>
      <c r="AT416" s="35" t="str">
        <f t="shared" si="122"/>
        <v>无</v>
      </c>
      <c r="AW416" s="27">
        <f t="shared" si="125"/>
        <v>42948</v>
      </c>
    </row>
    <row r="417" spans="1:49" ht="15" customHeight="1">
      <c r="A417" s="31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198"/>
      <c r="M417" s="198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35" t="str">
        <f t="shared" si="108"/>
        <v/>
      </c>
      <c r="AD417" s="36">
        <f t="shared" si="109"/>
        <v>0</v>
      </c>
      <c r="AE417" s="35" t="str">
        <f t="shared" si="110"/>
        <v/>
      </c>
      <c r="AF417" s="24"/>
      <c r="AG417" s="40">
        <f t="shared" si="111"/>
        <v>0</v>
      </c>
      <c r="AH417" s="36">
        <f t="shared" si="112"/>
        <v>0</v>
      </c>
      <c r="AI417" s="36">
        <f t="shared" si="113"/>
        <v>0</v>
      </c>
      <c r="AJ417" s="35" t="str">
        <f t="shared" si="114"/>
        <v/>
      </c>
      <c r="AK417" s="35" t="str">
        <f t="shared" si="115"/>
        <v/>
      </c>
      <c r="AL417" s="35" t="str">
        <f t="shared" si="116"/>
        <v/>
      </c>
      <c r="AM417" s="35" t="str">
        <f t="shared" si="117"/>
        <v/>
      </c>
      <c r="AN417" s="35" t="str">
        <f t="shared" si="118"/>
        <v/>
      </c>
      <c r="AO417" s="222">
        <f t="shared" si="123"/>
        <v>0</v>
      </c>
      <c r="AP417" s="222">
        <f t="shared" si="124"/>
        <v>0</v>
      </c>
      <c r="AQ417" s="222" t="str">
        <f t="shared" si="119"/>
        <v>无</v>
      </c>
      <c r="AR417" s="35" t="str">
        <f t="shared" si="120"/>
        <v/>
      </c>
      <c r="AS417" s="35" t="str">
        <f t="shared" si="121"/>
        <v/>
      </c>
      <c r="AT417" s="35" t="str">
        <f t="shared" si="122"/>
        <v>无</v>
      </c>
      <c r="AW417" s="27">
        <f t="shared" si="125"/>
        <v>42948</v>
      </c>
    </row>
    <row r="418" spans="1:49" ht="15" customHeight="1">
      <c r="A418" s="31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198"/>
      <c r="M418" s="198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35" t="str">
        <f t="shared" si="108"/>
        <v/>
      </c>
      <c r="AD418" s="36">
        <f t="shared" si="109"/>
        <v>0</v>
      </c>
      <c r="AE418" s="35" t="str">
        <f t="shared" si="110"/>
        <v/>
      </c>
      <c r="AF418" s="24"/>
      <c r="AG418" s="40">
        <f t="shared" si="111"/>
        <v>0</v>
      </c>
      <c r="AH418" s="36">
        <f t="shared" si="112"/>
        <v>0</v>
      </c>
      <c r="AI418" s="36">
        <f t="shared" si="113"/>
        <v>0</v>
      </c>
      <c r="AJ418" s="35" t="str">
        <f t="shared" si="114"/>
        <v/>
      </c>
      <c r="AK418" s="35" t="str">
        <f t="shared" si="115"/>
        <v/>
      </c>
      <c r="AL418" s="35" t="str">
        <f t="shared" si="116"/>
        <v/>
      </c>
      <c r="AM418" s="35" t="str">
        <f t="shared" si="117"/>
        <v/>
      </c>
      <c r="AN418" s="35" t="str">
        <f t="shared" si="118"/>
        <v/>
      </c>
      <c r="AO418" s="222">
        <f t="shared" si="123"/>
        <v>0</v>
      </c>
      <c r="AP418" s="222">
        <f t="shared" si="124"/>
        <v>0</v>
      </c>
      <c r="AQ418" s="222" t="str">
        <f t="shared" si="119"/>
        <v>无</v>
      </c>
      <c r="AR418" s="35" t="str">
        <f t="shared" si="120"/>
        <v/>
      </c>
      <c r="AS418" s="35" t="str">
        <f t="shared" si="121"/>
        <v/>
      </c>
      <c r="AT418" s="35" t="str">
        <f t="shared" si="122"/>
        <v>无</v>
      </c>
      <c r="AW418" s="27">
        <f t="shared" si="125"/>
        <v>42948</v>
      </c>
    </row>
    <row r="419" spans="1:49" ht="15" customHeight="1">
      <c r="A419" s="31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198"/>
      <c r="M419" s="198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35" t="str">
        <f t="shared" si="108"/>
        <v/>
      </c>
      <c r="AD419" s="36">
        <f t="shared" si="109"/>
        <v>0</v>
      </c>
      <c r="AE419" s="35" t="str">
        <f t="shared" si="110"/>
        <v/>
      </c>
      <c r="AF419" s="24"/>
      <c r="AG419" s="40">
        <f t="shared" si="111"/>
        <v>0</v>
      </c>
      <c r="AH419" s="36">
        <f t="shared" si="112"/>
        <v>0</v>
      </c>
      <c r="AI419" s="36">
        <f t="shared" si="113"/>
        <v>0</v>
      </c>
      <c r="AJ419" s="35" t="str">
        <f t="shared" si="114"/>
        <v/>
      </c>
      <c r="AK419" s="35" t="str">
        <f t="shared" si="115"/>
        <v/>
      </c>
      <c r="AL419" s="35" t="str">
        <f t="shared" si="116"/>
        <v/>
      </c>
      <c r="AM419" s="35" t="str">
        <f t="shared" si="117"/>
        <v/>
      </c>
      <c r="AN419" s="35" t="str">
        <f t="shared" si="118"/>
        <v/>
      </c>
      <c r="AO419" s="222">
        <f t="shared" si="123"/>
        <v>0</v>
      </c>
      <c r="AP419" s="222">
        <f t="shared" si="124"/>
        <v>0</v>
      </c>
      <c r="AQ419" s="222" t="str">
        <f t="shared" si="119"/>
        <v>无</v>
      </c>
      <c r="AR419" s="35" t="str">
        <f t="shared" si="120"/>
        <v/>
      </c>
      <c r="AS419" s="35" t="str">
        <f t="shared" si="121"/>
        <v/>
      </c>
      <c r="AT419" s="35" t="str">
        <f t="shared" si="122"/>
        <v>无</v>
      </c>
      <c r="AW419" s="27">
        <f t="shared" si="125"/>
        <v>42948</v>
      </c>
    </row>
    <row r="420" spans="1:49" ht="15" customHeight="1">
      <c r="A420" s="31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198"/>
      <c r="M420" s="198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35" t="str">
        <f t="shared" si="108"/>
        <v/>
      </c>
      <c r="AD420" s="36">
        <f t="shared" si="109"/>
        <v>0</v>
      </c>
      <c r="AE420" s="35" t="str">
        <f t="shared" si="110"/>
        <v/>
      </c>
      <c r="AF420" s="24"/>
      <c r="AG420" s="40">
        <f t="shared" si="111"/>
        <v>0</v>
      </c>
      <c r="AH420" s="36">
        <f t="shared" si="112"/>
        <v>0</v>
      </c>
      <c r="AI420" s="36">
        <f t="shared" si="113"/>
        <v>0</v>
      </c>
      <c r="AJ420" s="35" t="str">
        <f t="shared" si="114"/>
        <v/>
      </c>
      <c r="AK420" s="35" t="str">
        <f t="shared" si="115"/>
        <v/>
      </c>
      <c r="AL420" s="35" t="str">
        <f t="shared" si="116"/>
        <v/>
      </c>
      <c r="AM420" s="35" t="str">
        <f t="shared" si="117"/>
        <v/>
      </c>
      <c r="AN420" s="35" t="str">
        <f t="shared" si="118"/>
        <v/>
      </c>
      <c r="AO420" s="222">
        <f t="shared" si="123"/>
        <v>0</v>
      </c>
      <c r="AP420" s="222">
        <f t="shared" si="124"/>
        <v>0</v>
      </c>
      <c r="AQ420" s="222" t="str">
        <f t="shared" si="119"/>
        <v>无</v>
      </c>
      <c r="AR420" s="35" t="str">
        <f t="shared" si="120"/>
        <v/>
      </c>
      <c r="AS420" s="35" t="str">
        <f t="shared" si="121"/>
        <v/>
      </c>
      <c r="AT420" s="35" t="str">
        <f t="shared" si="122"/>
        <v>无</v>
      </c>
      <c r="AW420" s="27">
        <f t="shared" si="125"/>
        <v>42948</v>
      </c>
    </row>
    <row r="421" spans="1:49" ht="15" customHeight="1">
      <c r="A421" s="31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198"/>
      <c r="M421" s="198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35" t="str">
        <f t="shared" si="108"/>
        <v/>
      </c>
      <c r="AD421" s="36">
        <f t="shared" si="109"/>
        <v>0</v>
      </c>
      <c r="AE421" s="35" t="str">
        <f t="shared" si="110"/>
        <v/>
      </c>
      <c r="AF421" s="24"/>
      <c r="AG421" s="40">
        <f t="shared" si="111"/>
        <v>0</v>
      </c>
      <c r="AH421" s="36">
        <f t="shared" si="112"/>
        <v>0</v>
      </c>
      <c r="AI421" s="36">
        <f t="shared" si="113"/>
        <v>0</v>
      </c>
      <c r="AJ421" s="35" t="str">
        <f t="shared" si="114"/>
        <v/>
      </c>
      <c r="AK421" s="35" t="str">
        <f t="shared" si="115"/>
        <v/>
      </c>
      <c r="AL421" s="35" t="str">
        <f t="shared" si="116"/>
        <v/>
      </c>
      <c r="AM421" s="35" t="str">
        <f t="shared" si="117"/>
        <v/>
      </c>
      <c r="AN421" s="35" t="str">
        <f t="shared" si="118"/>
        <v/>
      </c>
      <c r="AO421" s="222">
        <f t="shared" si="123"/>
        <v>0</v>
      </c>
      <c r="AP421" s="222">
        <f t="shared" si="124"/>
        <v>0</v>
      </c>
      <c r="AQ421" s="222" t="str">
        <f t="shared" si="119"/>
        <v>无</v>
      </c>
      <c r="AR421" s="35" t="str">
        <f t="shared" si="120"/>
        <v/>
      </c>
      <c r="AS421" s="35" t="str">
        <f t="shared" si="121"/>
        <v/>
      </c>
      <c r="AT421" s="35" t="str">
        <f t="shared" si="122"/>
        <v>无</v>
      </c>
      <c r="AW421" s="27">
        <f t="shared" si="125"/>
        <v>42948</v>
      </c>
    </row>
    <row r="422" spans="1:49" ht="15" customHeight="1">
      <c r="A422" s="31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198"/>
      <c r="M422" s="198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35" t="str">
        <f t="shared" si="108"/>
        <v/>
      </c>
      <c r="AD422" s="36">
        <f t="shared" si="109"/>
        <v>0</v>
      </c>
      <c r="AE422" s="35" t="str">
        <f t="shared" si="110"/>
        <v/>
      </c>
      <c r="AF422" s="24"/>
      <c r="AG422" s="40">
        <f t="shared" si="111"/>
        <v>0</v>
      </c>
      <c r="AH422" s="36">
        <f t="shared" si="112"/>
        <v>0</v>
      </c>
      <c r="AI422" s="36">
        <f t="shared" si="113"/>
        <v>0</v>
      </c>
      <c r="AJ422" s="35" t="str">
        <f t="shared" si="114"/>
        <v/>
      </c>
      <c r="AK422" s="35" t="str">
        <f t="shared" si="115"/>
        <v/>
      </c>
      <c r="AL422" s="35" t="str">
        <f t="shared" si="116"/>
        <v/>
      </c>
      <c r="AM422" s="35" t="str">
        <f t="shared" si="117"/>
        <v/>
      </c>
      <c r="AN422" s="35" t="str">
        <f t="shared" si="118"/>
        <v/>
      </c>
      <c r="AO422" s="222">
        <f t="shared" si="123"/>
        <v>0</v>
      </c>
      <c r="AP422" s="222">
        <f t="shared" si="124"/>
        <v>0</v>
      </c>
      <c r="AQ422" s="222" t="str">
        <f t="shared" si="119"/>
        <v>无</v>
      </c>
      <c r="AR422" s="35" t="str">
        <f t="shared" si="120"/>
        <v/>
      </c>
      <c r="AS422" s="35" t="str">
        <f t="shared" si="121"/>
        <v/>
      </c>
      <c r="AT422" s="35" t="str">
        <f t="shared" si="122"/>
        <v>无</v>
      </c>
      <c r="AW422" s="27">
        <f t="shared" si="125"/>
        <v>42948</v>
      </c>
    </row>
    <row r="423" spans="1:49" ht="15" customHeight="1">
      <c r="A423" s="31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198"/>
      <c r="M423" s="198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35" t="str">
        <f t="shared" si="108"/>
        <v/>
      </c>
      <c r="AD423" s="36">
        <f t="shared" si="109"/>
        <v>0</v>
      </c>
      <c r="AE423" s="35" t="str">
        <f t="shared" si="110"/>
        <v/>
      </c>
      <c r="AF423" s="24"/>
      <c r="AG423" s="40">
        <f t="shared" si="111"/>
        <v>0</v>
      </c>
      <c r="AH423" s="36">
        <f t="shared" si="112"/>
        <v>0</v>
      </c>
      <c r="AI423" s="36">
        <f t="shared" si="113"/>
        <v>0</v>
      </c>
      <c r="AJ423" s="35" t="str">
        <f t="shared" si="114"/>
        <v/>
      </c>
      <c r="AK423" s="35" t="str">
        <f t="shared" si="115"/>
        <v/>
      </c>
      <c r="AL423" s="35" t="str">
        <f t="shared" si="116"/>
        <v/>
      </c>
      <c r="AM423" s="35" t="str">
        <f t="shared" si="117"/>
        <v/>
      </c>
      <c r="AN423" s="35" t="str">
        <f t="shared" si="118"/>
        <v/>
      </c>
      <c r="AO423" s="222">
        <f t="shared" si="123"/>
        <v>0</v>
      </c>
      <c r="AP423" s="222">
        <f t="shared" si="124"/>
        <v>0</v>
      </c>
      <c r="AQ423" s="222" t="str">
        <f t="shared" si="119"/>
        <v>无</v>
      </c>
      <c r="AR423" s="35" t="str">
        <f t="shared" si="120"/>
        <v/>
      </c>
      <c r="AS423" s="35" t="str">
        <f t="shared" si="121"/>
        <v/>
      </c>
      <c r="AT423" s="35" t="str">
        <f t="shared" si="122"/>
        <v>无</v>
      </c>
      <c r="AW423" s="27">
        <f t="shared" si="125"/>
        <v>42948</v>
      </c>
    </row>
    <row r="424" spans="1:49" ht="15" customHeight="1">
      <c r="A424" s="31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198"/>
      <c r="M424" s="198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35" t="str">
        <f t="shared" si="108"/>
        <v/>
      </c>
      <c r="AD424" s="36">
        <f t="shared" si="109"/>
        <v>0</v>
      </c>
      <c r="AE424" s="35" t="str">
        <f t="shared" si="110"/>
        <v/>
      </c>
      <c r="AF424" s="24"/>
      <c r="AG424" s="40">
        <f t="shared" si="111"/>
        <v>0</v>
      </c>
      <c r="AH424" s="36">
        <f t="shared" si="112"/>
        <v>0</v>
      </c>
      <c r="AI424" s="36">
        <f t="shared" si="113"/>
        <v>0</v>
      </c>
      <c r="AJ424" s="35" t="str">
        <f t="shared" si="114"/>
        <v/>
      </c>
      <c r="AK424" s="35" t="str">
        <f t="shared" si="115"/>
        <v/>
      </c>
      <c r="AL424" s="35" t="str">
        <f t="shared" si="116"/>
        <v/>
      </c>
      <c r="AM424" s="35" t="str">
        <f t="shared" si="117"/>
        <v/>
      </c>
      <c r="AN424" s="35" t="str">
        <f t="shared" si="118"/>
        <v/>
      </c>
      <c r="AO424" s="222">
        <f t="shared" si="123"/>
        <v>0</v>
      </c>
      <c r="AP424" s="222">
        <f t="shared" si="124"/>
        <v>0</v>
      </c>
      <c r="AQ424" s="222" t="str">
        <f t="shared" si="119"/>
        <v>无</v>
      </c>
      <c r="AR424" s="35" t="str">
        <f t="shared" si="120"/>
        <v/>
      </c>
      <c r="AS424" s="35" t="str">
        <f t="shared" si="121"/>
        <v/>
      </c>
      <c r="AT424" s="35" t="str">
        <f t="shared" si="122"/>
        <v>无</v>
      </c>
      <c r="AW424" s="27">
        <f t="shared" si="125"/>
        <v>42948</v>
      </c>
    </row>
    <row r="425" spans="1:49" ht="15" customHeight="1">
      <c r="A425" s="31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198"/>
      <c r="M425" s="198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35" t="str">
        <f t="shared" si="108"/>
        <v/>
      </c>
      <c r="AD425" s="36">
        <f t="shared" si="109"/>
        <v>0</v>
      </c>
      <c r="AE425" s="35" t="str">
        <f t="shared" si="110"/>
        <v/>
      </c>
      <c r="AF425" s="24"/>
      <c r="AG425" s="40">
        <f t="shared" si="111"/>
        <v>0</v>
      </c>
      <c r="AH425" s="36">
        <f t="shared" si="112"/>
        <v>0</v>
      </c>
      <c r="AI425" s="36">
        <f t="shared" si="113"/>
        <v>0</v>
      </c>
      <c r="AJ425" s="35" t="str">
        <f t="shared" si="114"/>
        <v/>
      </c>
      <c r="AK425" s="35" t="str">
        <f t="shared" si="115"/>
        <v/>
      </c>
      <c r="AL425" s="35" t="str">
        <f t="shared" si="116"/>
        <v/>
      </c>
      <c r="AM425" s="35" t="str">
        <f t="shared" si="117"/>
        <v/>
      </c>
      <c r="AN425" s="35" t="str">
        <f t="shared" si="118"/>
        <v/>
      </c>
      <c r="AO425" s="222">
        <f t="shared" si="123"/>
        <v>0</v>
      </c>
      <c r="AP425" s="222">
        <f t="shared" si="124"/>
        <v>0</v>
      </c>
      <c r="AQ425" s="222" t="str">
        <f t="shared" si="119"/>
        <v>无</v>
      </c>
      <c r="AR425" s="35" t="str">
        <f t="shared" si="120"/>
        <v/>
      </c>
      <c r="AS425" s="35" t="str">
        <f t="shared" si="121"/>
        <v/>
      </c>
      <c r="AT425" s="35" t="str">
        <f t="shared" si="122"/>
        <v>无</v>
      </c>
      <c r="AW425" s="27">
        <f t="shared" si="125"/>
        <v>42948</v>
      </c>
    </row>
    <row r="426" spans="1:49" ht="15" customHeight="1">
      <c r="A426" s="31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198"/>
      <c r="M426" s="198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35" t="str">
        <f t="shared" si="108"/>
        <v/>
      </c>
      <c r="AD426" s="36">
        <f t="shared" si="109"/>
        <v>0</v>
      </c>
      <c r="AE426" s="35" t="str">
        <f t="shared" si="110"/>
        <v/>
      </c>
      <c r="AF426" s="24"/>
      <c r="AG426" s="40">
        <f t="shared" si="111"/>
        <v>0</v>
      </c>
      <c r="AH426" s="36">
        <f t="shared" si="112"/>
        <v>0</v>
      </c>
      <c r="AI426" s="36">
        <f t="shared" si="113"/>
        <v>0</v>
      </c>
      <c r="AJ426" s="35" t="str">
        <f t="shared" si="114"/>
        <v/>
      </c>
      <c r="AK426" s="35" t="str">
        <f t="shared" si="115"/>
        <v/>
      </c>
      <c r="AL426" s="35" t="str">
        <f t="shared" si="116"/>
        <v/>
      </c>
      <c r="AM426" s="35" t="str">
        <f t="shared" si="117"/>
        <v/>
      </c>
      <c r="AN426" s="35" t="str">
        <f t="shared" si="118"/>
        <v/>
      </c>
      <c r="AO426" s="222">
        <f t="shared" si="123"/>
        <v>0</v>
      </c>
      <c r="AP426" s="222">
        <f t="shared" si="124"/>
        <v>0</v>
      </c>
      <c r="AQ426" s="222" t="str">
        <f t="shared" si="119"/>
        <v>无</v>
      </c>
      <c r="AR426" s="35" t="str">
        <f t="shared" si="120"/>
        <v/>
      </c>
      <c r="AS426" s="35" t="str">
        <f t="shared" si="121"/>
        <v/>
      </c>
      <c r="AT426" s="35" t="str">
        <f t="shared" si="122"/>
        <v>无</v>
      </c>
      <c r="AW426" s="27">
        <f t="shared" si="125"/>
        <v>42948</v>
      </c>
    </row>
    <row r="427" spans="1:49" ht="15" customHeight="1">
      <c r="A427" s="31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198"/>
      <c r="M427" s="198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35" t="str">
        <f t="shared" si="108"/>
        <v/>
      </c>
      <c r="AD427" s="36">
        <f t="shared" si="109"/>
        <v>0</v>
      </c>
      <c r="AE427" s="35" t="str">
        <f t="shared" si="110"/>
        <v/>
      </c>
      <c r="AF427" s="24"/>
      <c r="AG427" s="40">
        <f t="shared" si="111"/>
        <v>0</v>
      </c>
      <c r="AH427" s="36">
        <f t="shared" si="112"/>
        <v>0</v>
      </c>
      <c r="AI427" s="36">
        <f t="shared" si="113"/>
        <v>0</v>
      </c>
      <c r="AJ427" s="35" t="str">
        <f t="shared" si="114"/>
        <v/>
      </c>
      <c r="AK427" s="35" t="str">
        <f t="shared" si="115"/>
        <v/>
      </c>
      <c r="AL427" s="35" t="str">
        <f t="shared" si="116"/>
        <v/>
      </c>
      <c r="AM427" s="35" t="str">
        <f t="shared" si="117"/>
        <v/>
      </c>
      <c r="AN427" s="35" t="str">
        <f t="shared" si="118"/>
        <v/>
      </c>
      <c r="AO427" s="222">
        <f t="shared" si="123"/>
        <v>0</v>
      </c>
      <c r="AP427" s="222">
        <f t="shared" si="124"/>
        <v>0</v>
      </c>
      <c r="AQ427" s="222" t="str">
        <f t="shared" si="119"/>
        <v>无</v>
      </c>
      <c r="AR427" s="35" t="str">
        <f t="shared" si="120"/>
        <v/>
      </c>
      <c r="AS427" s="35" t="str">
        <f t="shared" si="121"/>
        <v/>
      </c>
      <c r="AT427" s="35" t="str">
        <f t="shared" si="122"/>
        <v>无</v>
      </c>
      <c r="AW427" s="27">
        <f t="shared" si="125"/>
        <v>42948</v>
      </c>
    </row>
    <row r="428" spans="1:49" ht="15" customHeight="1">
      <c r="A428" s="31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198"/>
      <c r="M428" s="198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35" t="str">
        <f t="shared" si="108"/>
        <v/>
      </c>
      <c r="AD428" s="36">
        <f t="shared" si="109"/>
        <v>0</v>
      </c>
      <c r="AE428" s="35" t="str">
        <f t="shared" si="110"/>
        <v/>
      </c>
      <c r="AF428" s="24"/>
      <c r="AG428" s="40">
        <f t="shared" si="111"/>
        <v>0</v>
      </c>
      <c r="AH428" s="36">
        <f t="shared" si="112"/>
        <v>0</v>
      </c>
      <c r="AI428" s="36">
        <f t="shared" si="113"/>
        <v>0</v>
      </c>
      <c r="AJ428" s="35" t="str">
        <f t="shared" si="114"/>
        <v/>
      </c>
      <c r="AK428" s="35" t="str">
        <f t="shared" si="115"/>
        <v/>
      </c>
      <c r="AL428" s="35" t="str">
        <f t="shared" si="116"/>
        <v/>
      </c>
      <c r="AM428" s="35" t="str">
        <f t="shared" si="117"/>
        <v/>
      </c>
      <c r="AN428" s="35" t="str">
        <f t="shared" si="118"/>
        <v/>
      </c>
      <c r="AO428" s="222">
        <f t="shared" si="123"/>
        <v>0</v>
      </c>
      <c r="AP428" s="222">
        <f t="shared" si="124"/>
        <v>0</v>
      </c>
      <c r="AQ428" s="222" t="str">
        <f t="shared" si="119"/>
        <v>无</v>
      </c>
      <c r="AR428" s="35" t="str">
        <f t="shared" si="120"/>
        <v/>
      </c>
      <c r="AS428" s="35" t="str">
        <f t="shared" si="121"/>
        <v/>
      </c>
      <c r="AT428" s="35" t="str">
        <f t="shared" si="122"/>
        <v>无</v>
      </c>
      <c r="AW428" s="27">
        <f t="shared" si="125"/>
        <v>42948</v>
      </c>
    </row>
    <row r="429" spans="1:49" ht="15" customHeight="1">
      <c r="A429" s="31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198"/>
      <c r="M429" s="198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35" t="str">
        <f t="shared" si="108"/>
        <v/>
      </c>
      <c r="AD429" s="36">
        <f t="shared" si="109"/>
        <v>0</v>
      </c>
      <c r="AE429" s="35" t="str">
        <f t="shared" si="110"/>
        <v/>
      </c>
      <c r="AF429" s="24"/>
      <c r="AG429" s="40">
        <f t="shared" si="111"/>
        <v>0</v>
      </c>
      <c r="AH429" s="36">
        <f t="shared" si="112"/>
        <v>0</v>
      </c>
      <c r="AI429" s="36">
        <f t="shared" si="113"/>
        <v>0</v>
      </c>
      <c r="AJ429" s="35" t="str">
        <f t="shared" si="114"/>
        <v/>
      </c>
      <c r="AK429" s="35" t="str">
        <f t="shared" si="115"/>
        <v/>
      </c>
      <c r="AL429" s="35" t="str">
        <f t="shared" si="116"/>
        <v/>
      </c>
      <c r="AM429" s="35" t="str">
        <f t="shared" si="117"/>
        <v/>
      </c>
      <c r="AN429" s="35" t="str">
        <f t="shared" si="118"/>
        <v/>
      </c>
      <c r="AO429" s="222">
        <f t="shared" si="123"/>
        <v>0</v>
      </c>
      <c r="AP429" s="222">
        <f t="shared" si="124"/>
        <v>0</v>
      </c>
      <c r="AQ429" s="222" t="str">
        <f t="shared" si="119"/>
        <v>无</v>
      </c>
      <c r="AR429" s="35" t="str">
        <f t="shared" si="120"/>
        <v/>
      </c>
      <c r="AS429" s="35" t="str">
        <f t="shared" si="121"/>
        <v/>
      </c>
      <c r="AT429" s="35" t="str">
        <f t="shared" si="122"/>
        <v>无</v>
      </c>
      <c r="AW429" s="27">
        <f t="shared" si="125"/>
        <v>42948</v>
      </c>
    </row>
    <row r="430" spans="1:49" ht="15" customHeight="1">
      <c r="A430" s="31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198"/>
      <c r="M430" s="198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35" t="str">
        <f t="shared" si="108"/>
        <v/>
      </c>
      <c r="AD430" s="36">
        <f t="shared" si="109"/>
        <v>0</v>
      </c>
      <c r="AE430" s="35" t="str">
        <f t="shared" si="110"/>
        <v/>
      </c>
      <c r="AF430" s="24"/>
      <c r="AG430" s="40">
        <f t="shared" si="111"/>
        <v>0</v>
      </c>
      <c r="AH430" s="36">
        <f t="shared" si="112"/>
        <v>0</v>
      </c>
      <c r="AI430" s="36">
        <f t="shared" si="113"/>
        <v>0</v>
      </c>
      <c r="AJ430" s="35" t="str">
        <f t="shared" si="114"/>
        <v/>
      </c>
      <c r="AK430" s="35" t="str">
        <f t="shared" si="115"/>
        <v/>
      </c>
      <c r="AL430" s="35" t="str">
        <f t="shared" si="116"/>
        <v/>
      </c>
      <c r="AM430" s="35" t="str">
        <f t="shared" si="117"/>
        <v/>
      </c>
      <c r="AN430" s="35" t="str">
        <f t="shared" si="118"/>
        <v/>
      </c>
      <c r="AO430" s="222">
        <f t="shared" si="123"/>
        <v>0</v>
      </c>
      <c r="AP430" s="222">
        <f t="shared" si="124"/>
        <v>0</v>
      </c>
      <c r="AQ430" s="222" t="str">
        <f t="shared" si="119"/>
        <v>无</v>
      </c>
      <c r="AR430" s="35" t="str">
        <f t="shared" si="120"/>
        <v/>
      </c>
      <c r="AS430" s="35" t="str">
        <f t="shared" si="121"/>
        <v/>
      </c>
      <c r="AT430" s="35" t="str">
        <f t="shared" si="122"/>
        <v>无</v>
      </c>
      <c r="AW430" s="27">
        <f t="shared" si="125"/>
        <v>42948</v>
      </c>
    </row>
    <row r="431" spans="1:49" ht="15" customHeight="1">
      <c r="A431" s="31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198"/>
      <c r="M431" s="198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35" t="str">
        <f t="shared" si="108"/>
        <v/>
      </c>
      <c r="AD431" s="36">
        <f t="shared" si="109"/>
        <v>0</v>
      </c>
      <c r="AE431" s="35" t="str">
        <f t="shared" si="110"/>
        <v/>
      </c>
      <c r="AF431" s="24"/>
      <c r="AG431" s="40">
        <f t="shared" si="111"/>
        <v>0</v>
      </c>
      <c r="AH431" s="36">
        <f t="shared" si="112"/>
        <v>0</v>
      </c>
      <c r="AI431" s="36">
        <f t="shared" si="113"/>
        <v>0</v>
      </c>
      <c r="AJ431" s="35" t="str">
        <f t="shared" si="114"/>
        <v/>
      </c>
      <c r="AK431" s="35" t="str">
        <f t="shared" si="115"/>
        <v/>
      </c>
      <c r="AL431" s="35" t="str">
        <f t="shared" si="116"/>
        <v/>
      </c>
      <c r="AM431" s="35" t="str">
        <f t="shared" si="117"/>
        <v/>
      </c>
      <c r="AN431" s="35" t="str">
        <f t="shared" si="118"/>
        <v/>
      </c>
      <c r="AO431" s="222">
        <f t="shared" si="123"/>
        <v>0</v>
      </c>
      <c r="AP431" s="222">
        <f t="shared" si="124"/>
        <v>0</v>
      </c>
      <c r="AQ431" s="222" t="str">
        <f t="shared" si="119"/>
        <v>无</v>
      </c>
      <c r="AR431" s="35" t="str">
        <f t="shared" si="120"/>
        <v/>
      </c>
      <c r="AS431" s="35" t="str">
        <f t="shared" si="121"/>
        <v/>
      </c>
      <c r="AT431" s="35" t="str">
        <f t="shared" si="122"/>
        <v>无</v>
      </c>
      <c r="AW431" s="27">
        <f t="shared" si="125"/>
        <v>42948</v>
      </c>
    </row>
    <row r="432" spans="1:49" ht="15" customHeight="1">
      <c r="A432" s="31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198"/>
      <c r="M432" s="198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35" t="str">
        <f t="shared" si="108"/>
        <v/>
      </c>
      <c r="AD432" s="36">
        <f t="shared" si="109"/>
        <v>0</v>
      </c>
      <c r="AE432" s="35" t="str">
        <f t="shared" si="110"/>
        <v/>
      </c>
      <c r="AF432" s="24"/>
      <c r="AG432" s="40">
        <f t="shared" si="111"/>
        <v>0</v>
      </c>
      <c r="AH432" s="36">
        <f t="shared" si="112"/>
        <v>0</v>
      </c>
      <c r="AI432" s="36">
        <f t="shared" si="113"/>
        <v>0</v>
      </c>
      <c r="AJ432" s="35" t="str">
        <f t="shared" si="114"/>
        <v/>
      </c>
      <c r="AK432" s="35" t="str">
        <f t="shared" si="115"/>
        <v/>
      </c>
      <c r="AL432" s="35" t="str">
        <f t="shared" si="116"/>
        <v/>
      </c>
      <c r="AM432" s="35" t="str">
        <f t="shared" si="117"/>
        <v/>
      </c>
      <c r="AN432" s="35" t="str">
        <f t="shared" si="118"/>
        <v/>
      </c>
      <c r="AO432" s="222">
        <f t="shared" si="123"/>
        <v>0</v>
      </c>
      <c r="AP432" s="222">
        <f t="shared" si="124"/>
        <v>0</v>
      </c>
      <c r="AQ432" s="222" t="str">
        <f t="shared" si="119"/>
        <v>无</v>
      </c>
      <c r="AR432" s="35" t="str">
        <f t="shared" si="120"/>
        <v/>
      </c>
      <c r="AS432" s="35" t="str">
        <f t="shared" si="121"/>
        <v/>
      </c>
      <c r="AT432" s="35" t="str">
        <f t="shared" si="122"/>
        <v>无</v>
      </c>
      <c r="AW432" s="27">
        <f t="shared" si="125"/>
        <v>42948</v>
      </c>
    </row>
    <row r="433" spans="1:49" ht="15" customHeight="1">
      <c r="A433" s="31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198"/>
      <c r="M433" s="198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35" t="str">
        <f t="shared" si="108"/>
        <v/>
      </c>
      <c r="AD433" s="36">
        <f t="shared" si="109"/>
        <v>0</v>
      </c>
      <c r="AE433" s="35" t="str">
        <f t="shared" si="110"/>
        <v/>
      </c>
      <c r="AF433" s="24"/>
      <c r="AG433" s="40">
        <f t="shared" si="111"/>
        <v>0</v>
      </c>
      <c r="AH433" s="36">
        <f t="shared" si="112"/>
        <v>0</v>
      </c>
      <c r="AI433" s="36">
        <f t="shared" si="113"/>
        <v>0</v>
      </c>
      <c r="AJ433" s="35" t="str">
        <f t="shared" si="114"/>
        <v/>
      </c>
      <c r="AK433" s="35" t="str">
        <f t="shared" si="115"/>
        <v/>
      </c>
      <c r="AL433" s="35" t="str">
        <f t="shared" si="116"/>
        <v/>
      </c>
      <c r="AM433" s="35" t="str">
        <f t="shared" si="117"/>
        <v/>
      </c>
      <c r="AN433" s="35" t="str">
        <f t="shared" si="118"/>
        <v/>
      </c>
      <c r="AO433" s="222">
        <f t="shared" si="123"/>
        <v>0</v>
      </c>
      <c r="AP433" s="222">
        <f t="shared" si="124"/>
        <v>0</v>
      </c>
      <c r="AQ433" s="222" t="str">
        <f t="shared" si="119"/>
        <v>无</v>
      </c>
      <c r="AR433" s="35" t="str">
        <f t="shared" si="120"/>
        <v/>
      </c>
      <c r="AS433" s="35" t="str">
        <f t="shared" si="121"/>
        <v/>
      </c>
      <c r="AT433" s="35" t="str">
        <f t="shared" si="122"/>
        <v>无</v>
      </c>
      <c r="AW433" s="27">
        <f t="shared" si="125"/>
        <v>42948</v>
      </c>
    </row>
    <row r="434" spans="1:49" ht="15" customHeight="1">
      <c r="A434" s="31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198"/>
      <c r="M434" s="198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35" t="str">
        <f t="shared" si="108"/>
        <v/>
      </c>
      <c r="AD434" s="36">
        <f t="shared" si="109"/>
        <v>0</v>
      </c>
      <c r="AE434" s="35" t="str">
        <f t="shared" si="110"/>
        <v/>
      </c>
      <c r="AF434" s="24"/>
      <c r="AG434" s="40">
        <f t="shared" si="111"/>
        <v>0</v>
      </c>
      <c r="AH434" s="36">
        <f t="shared" si="112"/>
        <v>0</v>
      </c>
      <c r="AI434" s="36">
        <f t="shared" si="113"/>
        <v>0</v>
      </c>
      <c r="AJ434" s="35" t="str">
        <f t="shared" si="114"/>
        <v/>
      </c>
      <c r="AK434" s="35" t="str">
        <f t="shared" si="115"/>
        <v/>
      </c>
      <c r="AL434" s="35" t="str">
        <f t="shared" si="116"/>
        <v/>
      </c>
      <c r="AM434" s="35" t="str">
        <f t="shared" si="117"/>
        <v/>
      </c>
      <c r="AN434" s="35" t="str">
        <f t="shared" si="118"/>
        <v/>
      </c>
      <c r="AO434" s="222">
        <f t="shared" si="123"/>
        <v>0</v>
      </c>
      <c r="AP434" s="222">
        <f t="shared" si="124"/>
        <v>0</v>
      </c>
      <c r="AQ434" s="222" t="str">
        <f t="shared" si="119"/>
        <v>无</v>
      </c>
      <c r="AR434" s="35" t="str">
        <f t="shared" si="120"/>
        <v/>
      </c>
      <c r="AS434" s="35" t="str">
        <f t="shared" si="121"/>
        <v/>
      </c>
      <c r="AT434" s="35" t="str">
        <f t="shared" si="122"/>
        <v>无</v>
      </c>
      <c r="AW434" s="27">
        <f t="shared" si="125"/>
        <v>42948</v>
      </c>
    </row>
    <row r="435" spans="1:49" ht="15" customHeight="1">
      <c r="A435" s="31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198"/>
      <c r="M435" s="198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35" t="str">
        <f t="shared" si="108"/>
        <v/>
      </c>
      <c r="AD435" s="36">
        <f t="shared" si="109"/>
        <v>0</v>
      </c>
      <c r="AE435" s="35" t="str">
        <f t="shared" si="110"/>
        <v/>
      </c>
      <c r="AF435" s="24"/>
      <c r="AG435" s="40">
        <f t="shared" si="111"/>
        <v>0</v>
      </c>
      <c r="AH435" s="36">
        <f t="shared" si="112"/>
        <v>0</v>
      </c>
      <c r="AI435" s="36">
        <f t="shared" si="113"/>
        <v>0</v>
      </c>
      <c r="AJ435" s="35" t="str">
        <f t="shared" si="114"/>
        <v/>
      </c>
      <c r="AK435" s="35" t="str">
        <f t="shared" si="115"/>
        <v/>
      </c>
      <c r="AL435" s="35" t="str">
        <f t="shared" si="116"/>
        <v/>
      </c>
      <c r="AM435" s="35" t="str">
        <f t="shared" si="117"/>
        <v/>
      </c>
      <c r="AN435" s="35" t="str">
        <f t="shared" si="118"/>
        <v/>
      </c>
      <c r="AO435" s="222">
        <f t="shared" si="123"/>
        <v>0</v>
      </c>
      <c r="AP435" s="222">
        <f t="shared" si="124"/>
        <v>0</v>
      </c>
      <c r="AQ435" s="222" t="str">
        <f t="shared" si="119"/>
        <v>无</v>
      </c>
      <c r="AR435" s="35" t="str">
        <f t="shared" si="120"/>
        <v/>
      </c>
      <c r="AS435" s="35" t="str">
        <f t="shared" si="121"/>
        <v/>
      </c>
      <c r="AT435" s="35" t="str">
        <f t="shared" si="122"/>
        <v>无</v>
      </c>
      <c r="AW435" s="27">
        <f t="shared" si="125"/>
        <v>42948</v>
      </c>
    </row>
    <row r="436" spans="1:49" ht="15" customHeight="1">
      <c r="A436" s="31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198"/>
      <c r="M436" s="198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35" t="str">
        <f t="shared" si="108"/>
        <v/>
      </c>
      <c r="AD436" s="36">
        <f t="shared" si="109"/>
        <v>0</v>
      </c>
      <c r="AE436" s="35" t="str">
        <f t="shared" si="110"/>
        <v/>
      </c>
      <c r="AF436" s="24"/>
      <c r="AG436" s="40">
        <f t="shared" si="111"/>
        <v>0</v>
      </c>
      <c r="AH436" s="36">
        <f t="shared" si="112"/>
        <v>0</v>
      </c>
      <c r="AI436" s="36">
        <f t="shared" si="113"/>
        <v>0</v>
      </c>
      <c r="AJ436" s="35" t="str">
        <f t="shared" si="114"/>
        <v/>
      </c>
      <c r="AK436" s="35" t="str">
        <f t="shared" si="115"/>
        <v/>
      </c>
      <c r="AL436" s="35" t="str">
        <f t="shared" si="116"/>
        <v/>
      </c>
      <c r="AM436" s="35" t="str">
        <f t="shared" si="117"/>
        <v/>
      </c>
      <c r="AN436" s="35" t="str">
        <f t="shared" si="118"/>
        <v/>
      </c>
      <c r="AO436" s="222">
        <f t="shared" si="123"/>
        <v>0</v>
      </c>
      <c r="AP436" s="222">
        <f t="shared" si="124"/>
        <v>0</v>
      </c>
      <c r="AQ436" s="222" t="str">
        <f t="shared" si="119"/>
        <v>无</v>
      </c>
      <c r="AR436" s="35" t="str">
        <f t="shared" si="120"/>
        <v/>
      </c>
      <c r="AS436" s="35" t="str">
        <f t="shared" si="121"/>
        <v/>
      </c>
      <c r="AT436" s="35" t="str">
        <f t="shared" si="122"/>
        <v>无</v>
      </c>
      <c r="AW436" s="27">
        <f t="shared" si="125"/>
        <v>42948</v>
      </c>
    </row>
    <row r="437" spans="1:49" ht="15" customHeight="1">
      <c r="A437" s="31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198"/>
      <c r="M437" s="198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35" t="str">
        <f t="shared" si="108"/>
        <v/>
      </c>
      <c r="AD437" s="36">
        <f t="shared" si="109"/>
        <v>0</v>
      </c>
      <c r="AE437" s="35" t="str">
        <f t="shared" si="110"/>
        <v/>
      </c>
      <c r="AF437" s="24"/>
      <c r="AG437" s="40">
        <f t="shared" si="111"/>
        <v>0</v>
      </c>
      <c r="AH437" s="36">
        <f t="shared" si="112"/>
        <v>0</v>
      </c>
      <c r="AI437" s="36">
        <f t="shared" si="113"/>
        <v>0</v>
      </c>
      <c r="AJ437" s="35" t="str">
        <f t="shared" si="114"/>
        <v/>
      </c>
      <c r="AK437" s="35" t="str">
        <f t="shared" si="115"/>
        <v/>
      </c>
      <c r="AL437" s="35" t="str">
        <f t="shared" si="116"/>
        <v/>
      </c>
      <c r="AM437" s="35" t="str">
        <f t="shared" si="117"/>
        <v/>
      </c>
      <c r="AN437" s="35" t="str">
        <f t="shared" si="118"/>
        <v/>
      </c>
      <c r="AO437" s="222">
        <f t="shared" si="123"/>
        <v>0</v>
      </c>
      <c r="AP437" s="222">
        <f t="shared" si="124"/>
        <v>0</v>
      </c>
      <c r="AQ437" s="222" t="str">
        <f t="shared" si="119"/>
        <v>无</v>
      </c>
      <c r="AR437" s="35" t="str">
        <f t="shared" si="120"/>
        <v/>
      </c>
      <c r="AS437" s="35" t="str">
        <f t="shared" si="121"/>
        <v/>
      </c>
      <c r="AT437" s="35" t="str">
        <f t="shared" si="122"/>
        <v>无</v>
      </c>
      <c r="AW437" s="27">
        <f t="shared" si="125"/>
        <v>42948</v>
      </c>
    </row>
    <row r="438" spans="1:49" ht="15" customHeight="1">
      <c r="A438" s="31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198"/>
      <c r="M438" s="198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35" t="str">
        <f t="shared" si="108"/>
        <v/>
      </c>
      <c r="AD438" s="36">
        <f t="shared" si="109"/>
        <v>0</v>
      </c>
      <c r="AE438" s="35" t="str">
        <f t="shared" si="110"/>
        <v/>
      </c>
      <c r="AF438" s="24"/>
      <c r="AG438" s="40">
        <f t="shared" si="111"/>
        <v>0</v>
      </c>
      <c r="AH438" s="36">
        <f t="shared" si="112"/>
        <v>0</v>
      </c>
      <c r="AI438" s="36">
        <f t="shared" si="113"/>
        <v>0</v>
      </c>
      <c r="AJ438" s="35" t="str">
        <f t="shared" si="114"/>
        <v/>
      </c>
      <c r="AK438" s="35" t="str">
        <f t="shared" si="115"/>
        <v/>
      </c>
      <c r="AL438" s="35" t="str">
        <f t="shared" si="116"/>
        <v/>
      </c>
      <c r="AM438" s="35" t="str">
        <f t="shared" si="117"/>
        <v/>
      </c>
      <c r="AN438" s="35" t="str">
        <f t="shared" si="118"/>
        <v/>
      </c>
      <c r="AO438" s="222">
        <f t="shared" si="123"/>
        <v>0</v>
      </c>
      <c r="AP438" s="222">
        <f t="shared" si="124"/>
        <v>0</v>
      </c>
      <c r="AQ438" s="222" t="str">
        <f t="shared" si="119"/>
        <v>无</v>
      </c>
      <c r="AR438" s="35" t="str">
        <f t="shared" si="120"/>
        <v/>
      </c>
      <c r="AS438" s="35" t="str">
        <f t="shared" si="121"/>
        <v/>
      </c>
      <c r="AT438" s="35" t="str">
        <f t="shared" si="122"/>
        <v>无</v>
      </c>
      <c r="AW438" s="27">
        <f t="shared" si="125"/>
        <v>42948</v>
      </c>
    </row>
    <row r="439" spans="1:49" ht="15" customHeight="1">
      <c r="A439" s="31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198"/>
      <c r="M439" s="198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35" t="str">
        <f t="shared" si="108"/>
        <v/>
      </c>
      <c r="AD439" s="36">
        <f t="shared" si="109"/>
        <v>0</v>
      </c>
      <c r="AE439" s="35" t="str">
        <f t="shared" si="110"/>
        <v/>
      </c>
      <c r="AF439" s="24"/>
      <c r="AG439" s="40">
        <f t="shared" si="111"/>
        <v>0</v>
      </c>
      <c r="AH439" s="36">
        <f t="shared" si="112"/>
        <v>0</v>
      </c>
      <c r="AI439" s="36">
        <f t="shared" si="113"/>
        <v>0</v>
      </c>
      <c r="AJ439" s="35" t="str">
        <f t="shared" si="114"/>
        <v/>
      </c>
      <c r="AK439" s="35" t="str">
        <f t="shared" si="115"/>
        <v/>
      </c>
      <c r="AL439" s="35" t="str">
        <f t="shared" si="116"/>
        <v/>
      </c>
      <c r="AM439" s="35" t="str">
        <f t="shared" si="117"/>
        <v/>
      </c>
      <c r="AN439" s="35" t="str">
        <f t="shared" si="118"/>
        <v/>
      </c>
      <c r="AO439" s="222">
        <f t="shared" si="123"/>
        <v>0</v>
      </c>
      <c r="AP439" s="222">
        <f t="shared" si="124"/>
        <v>0</v>
      </c>
      <c r="AQ439" s="222" t="str">
        <f t="shared" si="119"/>
        <v>无</v>
      </c>
      <c r="AR439" s="35" t="str">
        <f t="shared" si="120"/>
        <v/>
      </c>
      <c r="AS439" s="35" t="str">
        <f t="shared" si="121"/>
        <v/>
      </c>
      <c r="AT439" s="35" t="str">
        <f t="shared" si="122"/>
        <v>无</v>
      </c>
      <c r="AW439" s="27">
        <f t="shared" si="125"/>
        <v>42948</v>
      </c>
    </row>
    <row r="440" spans="1:49" ht="15" customHeight="1">
      <c r="A440" s="31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198"/>
      <c r="M440" s="198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35" t="str">
        <f t="shared" si="108"/>
        <v/>
      </c>
      <c r="AD440" s="36">
        <f t="shared" si="109"/>
        <v>0</v>
      </c>
      <c r="AE440" s="35" t="str">
        <f t="shared" si="110"/>
        <v/>
      </c>
      <c r="AF440" s="24"/>
      <c r="AG440" s="40">
        <f t="shared" si="111"/>
        <v>0</v>
      </c>
      <c r="AH440" s="36">
        <f t="shared" si="112"/>
        <v>0</v>
      </c>
      <c r="AI440" s="36">
        <f t="shared" si="113"/>
        <v>0</v>
      </c>
      <c r="AJ440" s="35" t="str">
        <f t="shared" si="114"/>
        <v/>
      </c>
      <c r="AK440" s="35" t="str">
        <f t="shared" si="115"/>
        <v/>
      </c>
      <c r="AL440" s="35" t="str">
        <f t="shared" si="116"/>
        <v/>
      </c>
      <c r="AM440" s="35" t="str">
        <f t="shared" si="117"/>
        <v/>
      </c>
      <c r="AN440" s="35" t="str">
        <f t="shared" si="118"/>
        <v/>
      </c>
      <c r="AO440" s="222">
        <f t="shared" si="123"/>
        <v>0</v>
      </c>
      <c r="AP440" s="222">
        <f t="shared" si="124"/>
        <v>0</v>
      </c>
      <c r="AQ440" s="222" t="str">
        <f t="shared" si="119"/>
        <v>无</v>
      </c>
      <c r="AR440" s="35" t="str">
        <f t="shared" si="120"/>
        <v/>
      </c>
      <c r="AS440" s="35" t="str">
        <f t="shared" si="121"/>
        <v/>
      </c>
      <c r="AT440" s="35" t="str">
        <f t="shared" si="122"/>
        <v>无</v>
      </c>
      <c r="AW440" s="27">
        <f t="shared" si="125"/>
        <v>42948</v>
      </c>
    </row>
    <row r="441" spans="1:49" ht="15" customHeight="1">
      <c r="A441" s="31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198"/>
      <c r="M441" s="198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35" t="str">
        <f t="shared" si="108"/>
        <v/>
      </c>
      <c r="AD441" s="36">
        <f t="shared" si="109"/>
        <v>0</v>
      </c>
      <c r="AE441" s="35" t="str">
        <f t="shared" si="110"/>
        <v/>
      </c>
      <c r="AF441" s="24"/>
      <c r="AG441" s="40">
        <f t="shared" si="111"/>
        <v>0</v>
      </c>
      <c r="AH441" s="36">
        <f t="shared" si="112"/>
        <v>0</v>
      </c>
      <c r="AI441" s="36">
        <f t="shared" si="113"/>
        <v>0</v>
      </c>
      <c r="AJ441" s="35" t="str">
        <f t="shared" si="114"/>
        <v/>
      </c>
      <c r="AK441" s="35" t="str">
        <f t="shared" si="115"/>
        <v/>
      </c>
      <c r="AL441" s="35" t="str">
        <f t="shared" si="116"/>
        <v/>
      </c>
      <c r="AM441" s="35" t="str">
        <f t="shared" si="117"/>
        <v/>
      </c>
      <c r="AN441" s="35" t="str">
        <f t="shared" si="118"/>
        <v/>
      </c>
      <c r="AO441" s="222">
        <f t="shared" si="123"/>
        <v>0</v>
      </c>
      <c r="AP441" s="222">
        <f t="shared" si="124"/>
        <v>0</v>
      </c>
      <c r="AQ441" s="222" t="str">
        <f t="shared" si="119"/>
        <v>无</v>
      </c>
      <c r="AR441" s="35" t="str">
        <f t="shared" si="120"/>
        <v/>
      </c>
      <c r="AS441" s="35" t="str">
        <f t="shared" si="121"/>
        <v/>
      </c>
      <c r="AT441" s="35" t="str">
        <f t="shared" si="122"/>
        <v>无</v>
      </c>
      <c r="AW441" s="27">
        <f t="shared" si="125"/>
        <v>42948</v>
      </c>
    </row>
    <row r="442" spans="1:49" ht="15" customHeight="1">
      <c r="A442" s="31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198"/>
      <c r="M442" s="198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35" t="str">
        <f t="shared" si="108"/>
        <v/>
      </c>
      <c r="AD442" s="36">
        <f t="shared" si="109"/>
        <v>0</v>
      </c>
      <c r="AE442" s="35" t="str">
        <f t="shared" si="110"/>
        <v/>
      </c>
      <c r="AF442" s="24"/>
      <c r="AG442" s="40">
        <f t="shared" si="111"/>
        <v>0</v>
      </c>
      <c r="AH442" s="36">
        <f t="shared" si="112"/>
        <v>0</v>
      </c>
      <c r="AI442" s="36">
        <f t="shared" si="113"/>
        <v>0</v>
      </c>
      <c r="AJ442" s="35" t="str">
        <f t="shared" si="114"/>
        <v/>
      </c>
      <c r="AK442" s="35" t="str">
        <f t="shared" si="115"/>
        <v/>
      </c>
      <c r="AL442" s="35" t="str">
        <f t="shared" si="116"/>
        <v/>
      </c>
      <c r="AM442" s="35" t="str">
        <f t="shared" si="117"/>
        <v/>
      </c>
      <c r="AN442" s="35" t="str">
        <f t="shared" si="118"/>
        <v/>
      </c>
      <c r="AO442" s="222">
        <f t="shared" si="123"/>
        <v>0</v>
      </c>
      <c r="AP442" s="222">
        <f t="shared" si="124"/>
        <v>0</v>
      </c>
      <c r="AQ442" s="222" t="str">
        <f t="shared" si="119"/>
        <v>无</v>
      </c>
      <c r="AR442" s="35" t="str">
        <f t="shared" si="120"/>
        <v/>
      </c>
      <c r="AS442" s="35" t="str">
        <f t="shared" si="121"/>
        <v/>
      </c>
      <c r="AT442" s="35" t="str">
        <f t="shared" si="122"/>
        <v>无</v>
      </c>
      <c r="AW442" s="27">
        <f t="shared" si="125"/>
        <v>42948</v>
      </c>
    </row>
    <row r="443" spans="1:49" ht="15" customHeight="1">
      <c r="A443" s="31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198"/>
      <c r="M443" s="198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35" t="str">
        <f t="shared" si="108"/>
        <v/>
      </c>
      <c r="AD443" s="36">
        <f t="shared" si="109"/>
        <v>0</v>
      </c>
      <c r="AE443" s="35" t="str">
        <f t="shared" si="110"/>
        <v/>
      </c>
      <c r="AF443" s="24"/>
      <c r="AG443" s="40">
        <f t="shared" si="111"/>
        <v>0</v>
      </c>
      <c r="AH443" s="36">
        <f t="shared" si="112"/>
        <v>0</v>
      </c>
      <c r="AI443" s="36">
        <f t="shared" si="113"/>
        <v>0</v>
      </c>
      <c r="AJ443" s="35" t="str">
        <f t="shared" si="114"/>
        <v/>
      </c>
      <c r="AK443" s="35" t="str">
        <f t="shared" si="115"/>
        <v/>
      </c>
      <c r="AL443" s="35" t="str">
        <f t="shared" si="116"/>
        <v/>
      </c>
      <c r="AM443" s="35" t="str">
        <f t="shared" si="117"/>
        <v/>
      </c>
      <c r="AN443" s="35" t="str">
        <f t="shared" si="118"/>
        <v/>
      </c>
      <c r="AO443" s="222">
        <f t="shared" si="123"/>
        <v>0</v>
      </c>
      <c r="AP443" s="222">
        <f t="shared" si="124"/>
        <v>0</v>
      </c>
      <c r="AQ443" s="222" t="str">
        <f t="shared" si="119"/>
        <v>无</v>
      </c>
      <c r="AR443" s="35" t="str">
        <f t="shared" si="120"/>
        <v/>
      </c>
      <c r="AS443" s="35" t="str">
        <f t="shared" si="121"/>
        <v/>
      </c>
      <c r="AT443" s="35" t="str">
        <f t="shared" si="122"/>
        <v>无</v>
      </c>
      <c r="AW443" s="27">
        <f t="shared" si="125"/>
        <v>42948</v>
      </c>
    </row>
    <row r="444" spans="1:49" ht="15" customHeight="1">
      <c r="A444" s="31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198"/>
      <c r="M444" s="198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35" t="str">
        <f t="shared" si="108"/>
        <v/>
      </c>
      <c r="AD444" s="36">
        <f t="shared" si="109"/>
        <v>0</v>
      </c>
      <c r="AE444" s="35" t="str">
        <f t="shared" si="110"/>
        <v/>
      </c>
      <c r="AF444" s="24"/>
      <c r="AG444" s="40">
        <f t="shared" si="111"/>
        <v>0</v>
      </c>
      <c r="AH444" s="36">
        <f t="shared" si="112"/>
        <v>0</v>
      </c>
      <c r="AI444" s="36">
        <f t="shared" si="113"/>
        <v>0</v>
      </c>
      <c r="AJ444" s="35" t="str">
        <f t="shared" si="114"/>
        <v/>
      </c>
      <c r="AK444" s="35" t="str">
        <f t="shared" si="115"/>
        <v/>
      </c>
      <c r="AL444" s="35" t="str">
        <f t="shared" si="116"/>
        <v/>
      </c>
      <c r="AM444" s="35" t="str">
        <f t="shared" si="117"/>
        <v/>
      </c>
      <c r="AN444" s="35" t="str">
        <f t="shared" si="118"/>
        <v/>
      </c>
      <c r="AO444" s="222">
        <f t="shared" si="123"/>
        <v>0</v>
      </c>
      <c r="AP444" s="222">
        <f t="shared" si="124"/>
        <v>0</v>
      </c>
      <c r="AQ444" s="222" t="str">
        <f t="shared" si="119"/>
        <v>无</v>
      </c>
      <c r="AR444" s="35" t="str">
        <f t="shared" si="120"/>
        <v/>
      </c>
      <c r="AS444" s="35" t="str">
        <f t="shared" si="121"/>
        <v/>
      </c>
      <c r="AT444" s="35" t="str">
        <f t="shared" si="122"/>
        <v>无</v>
      </c>
      <c r="AW444" s="27">
        <f t="shared" si="125"/>
        <v>42948</v>
      </c>
    </row>
    <row r="445" spans="1:49" ht="15" customHeight="1">
      <c r="A445" s="31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198"/>
      <c r="M445" s="198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35" t="str">
        <f t="shared" si="108"/>
        <v/>
      </c>
      <c r="AD445" s="36">
        <f t="shared" si="109"/>
        <v>0</v>
      </c>
      <c r="AE445" s="35" t="str">
        <f t="shared" si="110"/>
        <v/>
      </c>
      <c r="AF445" s="24"/>
      <c r="AG445" s="40">
        <f t="shared" si="111"/>
        <v>0</v>
      </c>
      <c r="AH445" s="36">
        <f t="shared" si="112"/>
        <v>0</v>
      </c>
      <c r="AI445" s="36">
        <f t="shared" si="113"/>
        <v>0</v>
      </c>
      <c r="AJ445" s="35" t="str">
        <f t="shared" si="114"/>
        <v/>
      </c>
      <c r="AK445" s="35" t="str">
        <f t="shared" si="115"/>
        <v/>
      </c>
      <c r="AL445" s="35" t="str">
        <f t="shared" si="116"/>
        <v/>
      </c>
      <c r="AM445" s="35" t="str">
        <f t="shared" si="117"/>
        <v/>
      </c>
      <c r="AN445" s="35" t="str">
        <f t="shared" si="118"/>
        <v/>
      </c>
      <c r="AO445" s="222">
        <f t="shared" si="123"/>
        <v>0</v>
      </c>
      <c r="AP445" s="222">
        <f t="shared" si="124"/>
        <v>0</v>
      </c>
      <c r="AQ445" s="222" t="str">
        <f t="shared" si="119"/>
        <v>无</v>
      </c>
      <c r="AR445" s="35" t="str">
        <f t="shared" si="120"/>
        <v/>
      </c>
      <c r="AS445" s="35" t="str">
        <f t="shared" si="121"/>
        <v/>
      </c>
      <c r="AT445" s="35" t="str">
        <f t="shared" si="122"/>
        <v>无</v>
      </c>
      <c r="AW445" s="27">
        <f t="shared" si="125"/>
        <v>42948</v>
      </c>
    </row>
    <row r="446" spans="1:49" ht="15" customHeight="1">
      <c r="A446" s="31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198"/>
      <c r="M446" s="198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35" t="str">
        <f t="shared" si="108"/>
        <v/>
      </c>
      <c r="AD446" s="36">
        <f t="shared" si="109"/>
        <v>0</v>
      </c>
      <c r="AE446" s="35" t="str">
        <f t="shared" si="110"/>
        <v/>
      </c>
      <c r="AF446" s="24"/>
      <c r="AG446" s="40">
        <f t="shared" si="111"/>
        <v>0</v>
      </c>
      <c r="AH446" s="36">
        <f t="shared" si="112"/>
        <v>0</v>
      </c>
      <c r="AI446" s="36">
        <f t="shared" si="113"/>
        <v>0</v>
      </c>
      <c r="AJ446" s="35" t="str">
        <f t="shared" si="114"/>
        <v/>
      </c>
      <c r="AK446" s="35" t="str">
        <f t="shared" si="115"/>
        <v/>
      </c>
      <c r="AL446" s="35" t="str">
        <f t="shared" si="116"/>
        <v/>
      </c>
      <c r="AM446" s="35" t="str">
        <f t="shared" si="117"/>
        <v/>
      </c>
      <c r="AN446" s="35" t="str">
        <f t="shared" si="118"/>
        <v/>
      </c>
      <c r="AO446" s="222">
        <f t="shared" si="123"/>
        <v>0</v>
      </c>
      <c r="AP446" s="222">
        <f t="shared" si="124"/>
        <v>0</v>
      </c>
      <c r="AQ446" s="222" t="str">
        <f t="shared" si="119"/>
        <v>无</v>
      </c>
      <c r="AR446" s="35" t="str">
        <f t="shared" si="120"/>
        <v/>
      </c>
      <c r="AS446" s="35" t="str">
        <f t="shared" si="121"/>
        <v/>
      </c>
      <c r="AT446" s="35" t="str">
        <f t="shared" si="122"/>
        <v>无</v>
      </c>
      <c r="AW446" s="27">
        <f t="shared" si="125"/>
        <v>42948</v>
      </c>
    </row>
    <row r="447" spans="1:49" ht="15" customHeight="1">
      <c r="A447" s="31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198"/>
      <c r="M447" s="198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35" t="str">
        <f t="shared" si="108"/>
        <v/>
      </c>
      <c r="AD447" s="36">
        <f t="shared" si="109"/>
        <v>0</v>
      </c>
      <c r="AE447" s="35" t="str">
        <f t="shared" si="110"/>
        <v/>
      </c>
      <c r="AF447" s="24"/>
      <c r="AG447" s="40">
        <f t="shared" si="111"/>
        <v>0</v>
      </c>
      <c r="AH447" s="36">
        <f t="shared" si="112"/>
        <v>0</v>
      </c>
      <c r="AI447" s="36">
        <f t="shared" si="113"/>
        <v>0</v>
      </c>
      <c r="AJ447" s="35" t="str">
        <f t="shared" si="114"/>
        <v/>
      </c>
      <c r="AK447" s="35" t="str">
        <f t="shared" si="115"/>
        <v/>
      </c>
      <c r="AL447" s="35" t="str">
        <f t="shared" si="116"/>
        <v/>
      </c>
      <c r="AM447" s="35" t="str">
        <f t="shared" si="117"/>
        <v/>
      </c>
      <c r="AN447" s="35" t="str">
        <f t="shared" si="118"/>
        <v/>
      </c>
      <c r="AO447" s="222">
        <f t="shared" si="123"/>
        <v>0</v>
      </c>
      <c r="AP447" s="222">
        <f t="shared" si="124"/>
        <v>0</v>
      </c>
      <c r="AQ447" s="222" t="str">
        <f t="shared" si="119"/>
        <v>无</v>
      </c>
      <c r="AR447" s="35" t="str">
        <f t="shared" si="120"/>
        <v/>
      </c>
      <c r="AS447" s="35" t="str">
        <f t="shared" si="121"/>
        <v/>
      </c>
      <c r="AT447" s="35" t="str">
        <f t="shared" si="122"/>
        <v>无</v>
      </c>
      <c r="AW447" s="27">
        <f t="shared" si="125"/>
        <v>42948</v>
      </c>
    </row>
    <row r="448" spans="1:49" ht="15" customHeight="1">
      <c r="A448" s="31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198"/>
      <c r="M448" s="198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35" t="str">
        <f t="shared" si="108"/>
        <v/>
      </c>
      <c r="AD448" s="36">
        <f t="shared" si="109"/>
        <v>0</v>
      </c>
      <c r="AE448" s="35" t="str">
        <f t="shared" si="110"/>
        <v/>
      </c>
      <c r="AF448" s="24"/>
      <c r="AG448" s="40">
        <f t="shared" si="111"/>
        <v>0</v>
      </c>
      <c r="AH448" s="36">
        <f t="shared" si="112"/>
        <v>0</v>
      </c>
      <c r="AI448" s="36">
        <f t="shared" si="113"/>
        <v>0</v>
      </c>
      <c r="AJ448" s="35" t="str">
        <f t="shared" si="114"/>
        <v/>
      </c>
      <c r="AK448" s="35" t="str">
        <f t="shared" si="115"/>
        <v/>
      </c>
      <c r="AL448" s="35" t="str">
        <f t="shared" si="116"/>
        <v/>
      </c>
      <c r="AM448" s="35" t="str">
        <f t="shared" si="117"/>
        <v/>
      </c>
      <c r="AN448" s="35" t="str">
        <f t="shared" si="118"/>
        <v/>
      </c>
      <c r="AO448" s="222">
        <f t="shared" si="123"/>
        <v>0</v>
      </c>
      <c r="AP448" s="222">
        <f t="shared" si="124"/>
        <v>0</v>
      </c>
      <c r="AQ448" s="222" t="str">
        <f t="shared" si="119"/>
        <v>无</v>
      </c>
      <c r="AR448" s="35" t="str">
        <f t="shared" si="120"/>
        <v/>
      </c>
      <c r="AS448" s="35" t="str">
        <f t="shared" si="121"/>
        <v/>
      </c>
      <c r="AT448" s="35" t="str">
        <f t="shared" si="122"/>
        <v>无</v>
      </c>
      <c r="AW448" s="27">
        <f t="shared" si="125"/>
        <v>42948</v>
      </c>
    </row>
    <row r="449" spans="1:49" ht="15" customHeight="1">
      <c r="A449" s="31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198"/>
      <c r="M449" s="198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35" t="str">
        <f t="shared" si="108"/>
        <v/>
      </c>
      <c r="AD449" s="36">
        <f t="shared" si="109"/>
        <v>0</v>
      </c>
      <c r="AE449" s="35" t="str">
        <f t="shared" si="110"/>
        <v/>
      </c>
      <c r="AF449" s="24"/>
      <c r="AG449" s="40">
        <f t="shared" si="111"/>
        <v>0</v>
      </c>
      <c r="AH449" s="36">
        <f t="shared" si="112"/>
        <v>0</v>
      </c>
      <c r="AI449" s="36">
        <f t="shared" si="113"/>
        <v>0</v>
      </c>
      <c r="AJ449" s="35" t="str">
        <f t="shared" si="114"/>
        <v/>
      </c>
      <c r="AK449" s="35" t="str">
        <f t="shared" si="115"/>
        <v/>
      </c>
      <c r="AL449" s="35" t="str">
        <f t="shared" si="116"/>
        <v/>
      </c>
      <c r="AM449" s="35" t="str">
        <f t="shared" si="117"/>
        <v/>
      </c>
      <c r="AN449" s="35" t="str">
        <f t="shared" si="118"/>
        <v/>
      </c>
      <c r="AO449" s="222">
        <f t="shared" si="123"/>
        <v>0</v>
      </c>
      <c r="AP449" s="222">
        <f t="shared" si="124"/>
        <v>0</v>
      </c>
      <c r="AQ449" s="222" t="str">
        <f t="shared" si="119"/>
        <v>无</v>
      </c>
      <c r="AR449" s="35" t="str">
        <f t="shared" si="120"/>
        <v/>
      </c>
      <c r="AS449" s="35" t="str">
        <f t="shared" si="121"/>
        <v/>
      </c>
      <c r="AT449" s="35" t="str">
        <f t="shared" si="122"/>
        <v>无</v>
      </c>
      <c r="AW449" s="27">
        <f t="shared" si="125"/>
        <v>42948</v>
      </c>
    </row>
    <row r="450" spans="1:49" ht="15" customHeight="1">
      <c r="A450" s="31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198"/>
      <c r="M450" s="198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35" t="str">
        <f t="shared" ref="AC450:AC513" si="126">SUBSTITUTE(SUBSTITUTE(SUBSTITUTE(SUBSTITUTE(SUBSTITUTE(SUBSTITUTE(AA450,"(主签单人)",""),"(03-客户接待员)",""),"（金牌）",""),"（会员学员）",""),"金牌",""),"金牌学员","")</f>
        <v/>
      </c>
      <c r="AD450" s="36">
        <f t="shared" ref="AD450:AD513" si="127">IFERROR(VALUE(MID(H450,FIND("(",H450)+1,FIND(")",H450)-FIND("(",H450)-2)),0)</f>
        <v>0</v>
      </c>
      <c r="AE450" s="35" t="str">
        <f t="shared" ref="AE450:AE513" si="128">IF(AJ450="","",MID(AB450,FIND("@",SUBSTITUTE(AB450,"／","@",6))+5,FIND("@",SUBSTITUTE(AB450,"／","@",7))-FIND("@",SUBSTITUTE(AB450,"／","@",6))-5))</f>
        <v/>
      </c>
      <c r="AF450" s="24"/>
      <c r="AG450" s="40">
        <f t="shared" ref="AG450:AG513" si="129">IFERROR(VALUE(MID(AB450,FIND("@",SUBSTITUTE(AB450,"：","@",1))+1,FIND("@",SUBSTITUTE(AB450,"）","@",1))-FIND("@",SUBSTITUTE(AB450,"：","@",1))-1)),0)</f>
        <v>0</v>
      </c>
      <c r="AH450" s="36">
        <f t="shared" ref="AH450:AH513" si="130">IFERROR(IF(AND(IFERROR(FIND("预缴定金",AB450),0)=0,H450=""),M450,VALUE(MID(AB450,FIND("@",SUBSTITUTE(AB450,"：","@",2))+1,FIND("@",SUBSTITUTE(AB450,"）","@",2))-FIND("@",SUBSTITUTE(AB450,"：","@",2))-1))),0)</f>
        <v>0</v>
      </c>
      <c r="AI450" s="36">
        <f t="shared" ref="AI450:AI513" si="131">M450-AH450</f>
        <v>0</v>
      </c>
      <c r="AJ450" s="35" t="str">
        <f t="shared" ref="AJ450:AJ513" si="132">IF(OR(V450="退费",V450="结转",W450="",W450="结转学费",W450="老带新返现"),"",IF(OR(AI450&lt;=0,AND(IFERROR(FIND("预缴定金",AB450),0)=0,H450="")),"",LEFT(AB450,FIND("／",AB450)-1)))</f>
        <v/>
      </c>
      <c r="AK450" s="35" t="str">
        <f t="shared" ref="AK450:AK513" si="133">IF(AJ450="","",LEFT(AB450,2))</f>
        <v/>
      </c>
      <c r="AL450" s="35" t="str">
        <f t="shared" ref="AL450:AL513" si="134">IF(AJ450="","",MID(AB450,FIND("@",SUBSTITUTE(AB450,"／","@",5))+8,10))</f>
        <v/>
      </c>
      <c r="AM450" s="35" t="str">
        <f t="shared" ref="AM450:AM513" si="135">IF(AJ450="","",IF(AK450="新生","新生",IF((AL450-$AW$2)&gt;0,"1年追补","老生")))</f>
        <v/>
      </c>
      <c r="AN450" s="35" t="str">
        <f t="shared" ref="AN450:AN513" si="136">IF(AJ450="","",IF(OR(AM450="新生",AM450="1年追补"),"新生","老生"))</f>
        <v/>
      </c>
      <c r="AO450" s="222">
        <f t="shared" si="123"/>
        <v>0</v>
      </c>
      <c r="AP450" s="222">
        <f t="shared" si="124"/>
        <v>0</v>
      </c>
      <c r="AQ450" s="222" t="str">
        <f t="shared" ref="AQ450:AQ513" si="137">IFERROR(MID(AB450,FIND("@",SUBSTITUTE(AB450,"／","@",3))+6,FIND("@",SUBSTITUTE(AB450,"／","@",4))-FIND("@",SUBSTITUTE(AB450,"／","@",3))-6),"无")</f>
        <v>无</v>
      </c>
      <c r="AR450" s="35" t="str">
        <f t="shared" ref="AR450:AR513" si="138">IFERROR(MID(AB450,FIND("@",SUBSTITUTE(AB450,"：","@",6))+1,FIND("@",SUBSTITUTE(AB450,"-","@",8))-FIND("@",SUBSTITUTE(AB450,"：","@",6))-1),"")</f>
        <v/>
      </c>
      <c r="AS450" s="35" t="str">
        <f t="shared" ref="AS450:AS513" si="139">IFERROR(MID(AB450,FIND("@",SUBSTITUTE(AB450,"：","@",6))+1,FIND("@",SUBSTITUTE(AB450,"-","@",8))-FIND("@",SUBSTITUTE(AB450,"：","@",6))-1),"")</f>
        <v/>
      </c>
      <c r="AT450" s="35" t="str">
        <f t="shared" ref="AT450:AT513" si="140">IFERROR(MID(AB450,FIND("@",SUBSTITUTE(AB450,"：","@",4))+1,FIND("@",SUBSTITUTE(AB450,"）","@",6))-FIND("@",SUBSTITUTE(AB450,"：","@",4))-1),"无")</f>
        <v>无</v>
      </c>
      <c r="AW450" s="27">
        <f t="shared" si="125"/>
        <v>42948</v>
      </c>
    </row>
    <row r="451" spans="1:49" ht="15" customHeight="1">
      <c r="A451" s="31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198"/>
      <c r="M451" s="198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35" t="str">
        <f t="shared" si="126"/>
        <v/>
      </c>
      <c r="AD451" s="36">
        <f t="shared" si="127"/>
        <v>0</v>
      </c>
      <c r="AE451" s="35" t="str">
        <f t="shared" si="128"/>
        <v/>
      </c>
      <c r="AF451" s="24"/>
      <c r="AG451" s="40">
        <f t="shared" si="129"/>
        <v>0</v>
      </c>
      <c r="AH451" s="36">
        <f t="shared" si="130"/>
        <v>0</v>
      </c>
      <c r="AI451" s="36">
        <f t="shared" si="131"/>
        <v>0</v>
      </c>
      <c r="AJ451" s="35" t="str">
        <f t="shared" si="132"/>
        <v/>
      </c>
      <c r="AK451" s="35" t="str">
        <f t="shared" si="133"/>
        <v/>
      </c>
      <c r="AL451" s="35" t="str">
        <f t="shared" si="134"/>
        <v/>
      </c>
      <c r="AM451" s="35" t="str">
        <f t="shared" si="135"/>
        <v/>
      </c>
      <c r="AN451" s="35" t="str">
        <f t="shared" si="136"/>
        <v/>
      </c>
      <c r="AO451" s="222">
        <f t="shared" ref="AO451:AO514" si="141">IF(IFERROR(FIND("1期秒杀",AJ451,1),-1)&gt;0,"1期秒杀",IF(IFERROR(FIND("买三送二",AJ451,1),-1)&gt;0,"买三送二",IF(IFERROR(FIND("一年国际会员",AJ451,1),-1)&gt;0,"一年国际会员",IF(IFERROR(FIND("二年国际会员",AJ451,1),-1)&gt;0,"二年国际会员",IF(IFERROR(FIND("三年拼单会员",AJ451,1),-1)&gt;0,"三年拼单会员",IF(IFERROR(FIND("五年国际会员",AJ451,1),-1)&gt;0,"五年国际会员",IF(IFERROR(FIND("预订游学优惠读",AJ451,1),-1)&gt;0,"预订游学优惠读",IF(IFERROR(FIND("预订游学免费读",AJ451,1),-1)&gt;0,"预订游学免费读",IF(IFERROR(FIND("创始",AJ451,1),-1)&gt;0,"创始会员",IF(IFERROR(FIND("国内领袖课程",AJ451,1),-1)&gt;0,"国内领袖课程",IF(IFERROR(FIND("国际领袖课程",AJ451,1),-1)&gt;0,"国际领袖课程",)))))))))))</f>
        <v>0</v>
      </c>
      <c r="AP451" s="222">
        <f t="shared" ref="AP451:AP514" si="142">IF(OR(AO451="国内领袖课程",AO451="国际领袖课程"),AO451,IF(AN451="老生","老生续费",AO451))</f>
        <v>0</v>
      </c>
      <c r="AQ451" s="222" t="str">
        <f t="shared" si="137"/>
        <v>无</v>
      </c>
      <c r="AR451" s="35" t="str">
        <f t="shared" si="138"/>
        <v/>
      </c>
      <c r="AS451" s="35" t="str">
        <f t="shared" si="139"/>
        <v/>
      </c>
      <c r="AT451" s="35" t="str">
        <f t="shared" si="140"/>
        <v>无</v>
      </c>
      <c r="AW451" s="27">
        <f t="shared" si="125"/>
        <v>42948</v>
      </c>
    </row>
    <row r="452" spans="1:49" ht="15" customHeight="1">
      <c r="A452" s="31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198"/>
      <c r="M452" s="198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35" t="str">
        <f t="shared" si="126"/>
        <v/>
      </c>
      <c r="AD452" s="36">
        <f t="shared" si="127"/>
        <v>0</v>
      </c>
      <c r="AE452" s="35" t="str">
        <f t="shared" si="128"/>
        <v/>
      </c>
      <c r="AF452" s="24"/>
      <c r="AG452" s="40">
        <f t="shared" si="129"/>
        <v>0</v>
      </c>
      <c r="AH452" s="36">
        <f t="shared" si="130"/>
        <v>0</v>
      </c>
      <c r="AI452" s="36">
        <f t="shared" si="131"/>
        <v>0</v>
      </c>
      <c r="AJ452" s="35" t="str">
        <f t="shared" si="132"/>
        <v/>
      </c>
      <c r="AK452" s="35" t="str">
        <f t="shared" si="133"/>
        <v/>
      </c>
      <c r="AL452" s="35" t="str">
        <f t="shared" si="134"/>
        <v/>
      </c>
      <c r="AM452" s="35" t="str">
        <f t="shared" si="135"/>
        <v/>
      </c>
      <c r="AN452" s="35" t="str">
        <f t="shared" si="136"/>
        <v/>
      </c>
      <c r="AO452" s="222">
        <f t="shared" si="141"/>
        <v>0</v>
      </c>
      <c r="AP452" s="222">
        <f t="shared" si="142"/>
        <v>0</v>
      </c>
      <c r="AQ452" s="222" t="str">
        <f t="shared" si="137"/>
        <v>无</v>
      </c>
      <c r="AR452" s="35" t="str">
        <f t="shared" si="138"/>
        <v/>
      </c>
      <c r="AS452" s="35" t="str">
        <f t="shared" si="139"/>
        <v/>
      </c>
      <c r="AT452" s="35" t="str">
        <f t="shared" si="140"/>
        <v>无</v>
      </c>
      <c r="AW452" s="27">
        <f t="shared" ref="AW452:AW515" si="143">AW451</f>
        <v>42948</v>
      </c>
    </row>
    <row r="453" spans="1:49" ht="15" customHeight="1">
      <c r="A453" s="31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198"/>
      <c r="M453" s="198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35" t="str">
        <f t="shared" si="126"/>
        <v/>
      </c>
      <c r="AD453" s="36">
        <f t="shared" si="127"/>
        <v>0</v>
      </c>
      <c r="AE453" s="35" t="str">
        <f t="shared" si="128"/>
        <v/>
      </c>
      <c r="AF453" s="24"/>
      <c r="AG453" s="40">
        <f t="shared" si="129"/>
        <v>0</v>
      </c>
      <c r="AH453" s="36">
        <f t="shared" si="130"/>
        <v>0</v>
      </c>
      <c r="AI453" s="36">
        <f t="shared" si="131"/>
        <v>0</v>
      </c>
      <c r="AJ453" s="35" t="str">
        <f t="shared" si="132"/>
        <v/>
      </c>
      <c r="AK453" s="35" t="str">
        <f t="shared" si="133"/>
        <v/>
      </c>
      <c r="AL453" s="35" t="str">
        <f t="shared" si="134"/>
        <v/>
      </c>
      <c r="AM453" s="35" t="str">
        <f t="shared" si="135"/>
        <v/>
      </c>
      <c r="AN453" s="35" t="str">
        <f t="shared" si="136"/>
        <v/>
      </c>
      <c r="AO453" s="222">
        <f t="shared" si="141"/>
        <v>0</v>
      </c>
      <c r="AP453" s="222">
        <f t="shared" si="142"/>
        <v>0</v>
      </c>
      <c r="AQ453" s="222" t="str">
        <f t="shared" si="137"/>
        <v>无</v>
      </c>
      <c r="AR453" s="35" t="str">
        <f t="shared" si="138"/>
        <v/>
      </c>
      <c r="AS453" s="35" t="str">
        <f t="shared" si="139"/>
        <v/>
      </c>
      <c r="AT453" s="35" t="str">
        <f t="shared" si="140"/>
        <v>无</v>
      </c>
      <c r="AW453" s="27">
        <f t="shared" si="143"/>
        <v>42948</v>
      </c>
    </row>
    <row r="454" spans="1:49" ht="15" customHeight="1">
      <c r="A454" s="31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198"/>
      <c r="M454" s="198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35" t="str">
        <f t="shared" si="126"/>
        <v/>
      </c>
      <c r="AD454" s="36">
        <f t="shared" si="127"/>
        <v>0</v>
      </c>
      <c r="AE454" s="35" t="str">
        <f t="shared" si="128"/>
        <v/>
      </c>
      <c r="AF454" s="24"/>
      <c r="AG454" s="40">
        <f t="shared" si="129"/>
        <v>0</v>
      </c>
      <c r="AH454" s="36">
        <f t="shared" si="130"/>
        <v>0</v>
      </c>
      <c r="AI454" s="36">
        <f t="shared" si="131"/>
        <v>0</v>
      </c>
      <c r="AJ454" s="35" t="str">
        <f t="shared" si="132"/>
        <v/>
      </c>
      <c r="AK454" s="35" t="str">
        <f t="shared" si="133"/>
        <v/>
      </c>
      <c r="AL454" s="35" t="str">
        <f t="shared" si="134"/>
        <v/>
      </c>
      <c r="AM454" s="35" t="str">
        <f t="shared" si="135"/>
        <v/>
      </c>
      <c r="AN454" s="35" t="str">
        <f t="shared" si="136"/>
        <v/>
      </c>
      <c r="AO454" s="222">
        <f t="shared" si="141"/>
        <v>0</v>
      </c>
      <c r="AP454" s="222">
        <f t="shared" si="142"/>
        <v>0</v>
      </c>
      <c r="AQ454" s="222" t="str">
        <f t="shared" si="137"/>
        <v>无</v>
      </c>
      <c r="AR454" s="35" t="str">
        <f t="shared" si="138"/>
        <v/>
      </c>
      <c r="AS454" s="35" t="str">
        <f t="shared" si="139"/>
        <v/>
      </c>
      <c r="AT454" s="35" t="str">
        <f t="shared" si="140"/>
        <v>无</v>
      </c>
      <c r="AW454" s="27">
        <f t="shared" si="143"/>
        <v>42948</v>
      </c>
    </row>
    <row r="455" spans="1:49" ht="15" customHeight="1">
      <c r="A455" s="31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198"/>
      <c r="M455" s="198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35" t="str">
        <f t="shared" si="126"/>
        <v/>
      </c>
      <c r="AD455" s="36">
        <f t="shared" si="127"/>
        <v>0</v>
      </c>
      <c r="AE455" s="35" t="str">
        <f t="shared" si="128"/>
        <v/>
      </c>
      <c r="AF455" s="24"/>
      <c r="AG455" s="40">
        <f t="shared" si="129"/>
        <v>0</v>
      </c>
      <c r="AH455" s="36">
        <f t="shared" si="130"/>
        <v>0</v>
      </c>
      <c r="AI455" s="36">
        <f t="shared" si="131"/>
        <v>0</v>
      </c>
      <c r="AJ455" s="35" t="str">
        <f t="shared" si="132"/>
        <v/>
      </c>
      <c r="AK455" s="35" t="str">
        <f t="shared" si="133"/>
        <v/>
      </c>
      <c r="AL455" s="35" t="str">
        <f t="shared" si="134"/>
        <v/>
      </c>
      <c r="AM455" s="35" t="str">
        <f t="shared" si="135"/>
        <v/>
      </c>
      <c r="AN455" s="35" t="str">
        <f t="shared" si="136"/>
        <v/>
      </c>
      <c r="AO455" s="222">
        <f t="shared" si="141"/>
        <v>0</v>
      </c>
      <c r="AP455" s="222">
        <f t="shared" si="142"/>
        <v>0</v>
      </c>
      <c r="AQ455" s="222" t="str">
        <f t="shared" si="137"/>
        <v>无</v>
      </c>
      <c r="AR455" s="35" t="str">
        <f t="shared" si="138"/>
        <v/>
      </c>
      <c r="AS455" s="35" t="str">
        <f t="shared" si="139"/>
        <v/>
      </c>
      <c r="AT455" s="35" t="str">
        <f t="shared" si="140"/>
        <v>无</v>
      </c>
      <c r="AW455" s="27">
        <f t="shared" si="143"/>
        <v>42948</v>
      </c>
    </row>
    <row r="456" spans="1:49" ht="15" customHeight="1">
      <c r="A456" s="31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198"/>
      <c r="M456" s="198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35" t="str">
        <f t="shared" si="126"/>
        <v/>
      </c>
      <c r="AD456" s="36">
        <f t="shared" si="127"/>
        <v>0</v>
      </c>
      <c r="AE456" s="35" t="str">
        <f t="shared" si="128"/>
        <v/>
      </c>
      <c r="AF456" s="24"/>
      <c r="AG456" s="40">
        <f t="shared" si="129"/>
        <v>0</v>
      </c>
      <c r="AH456" s="36">
        <f t="shared" si="130"/>
        <v>0</v>
      </c>
      <c r="AI456" s="36">
        <f t="shared" si="131"/>
        <v>0</v>
      </c>
      <c r="AJ456" s="35" t="str">
        <f t="shared" si="132"/>
        <v/>
      </c>
      <c r="AK456" s="35" t="str">
        <f t="shared" si="133"/>
        <v/>
      </c>
      <c r="AL456" s="35" t="str">
        <f t="shared" si="134"/>
        <v/>
      </c>
      <c r="AM456" s="35" t="str">
        <f t="shared" si="135"/>
        <v/>
      </c>
      <c r="AN456" s="35" t="str">
        <f t="shared" si="136"/>
        <v/>
      </c>
      <c r="AO456" s="222">
        <f t="shared" si="141"/>
        <v>0</v>
      </c>
      <c r="AP456" s="222">
        <f t="shared" si="142"/>
        <v>0</v>
      </c>
      <c r="AQ456" s="222" t="str">
        <f t="shared" si="137"/>
        <v>无</v>
      </c>
      <c r="AR456" s="35" t="str">
        <f t="shared" si="138"/>
        <v/>
      </c>
      <c r="AS456" s="35" t="str">
        <f t="shared" si="139"/>
        <v/>
      </c>
      <c r="AT456" s="35" t="str">
        <f t="shared" si="140"/>
        <v>无</v>
      </c>
      <c r="AW456" s="27">
        <f t="shared" si="143"/>
        <v>42948</v>
      </c>
    </row>
    <row r="457" spans="1:49" ht="15" customHeight="1">
      <c r="A457" s="31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198"/>
      <c r="M457" s="198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35" t="str">
        <f t="shared" si="126"/>
        <v/>
      </c>
      <c r="AD457" s="36">
        <f t="shared" si="127"/>
        <v>0</v>
      </c>
      <c r="AE457" s="35" t="str">
        <f t="shared" si="128"/>
        <v/>
      </c>
      <c r="AF457" s="24"/>
      <c r="AG457" s="40">
        <f t="shared" si="129"/>
        <v>0</v>
      </c>
      <c r="AH457" s="36">
        <f t="shared" si="130"/>
        <v>0</v>
      </c>
      <c r="AI457" s="36">
        <f t="shared" si="131"/>
        <v>0</v>
      </c>
      <c r="AJ457" s="35" t="str">
        <f t="shared" si="132"/>
        <v/>
      </c>
      <c r="AK457" s="35" t="str">
        <f t="shared" si="133"/>
        <v/>
      </c>
      <c r="AL457" s="35" t="str">
        <f t="shared" si="134"/>
        <v/>
      </c>
      <c r="AM457" s="35" t="str">
        <f t="shared" si="135"/>
        <v/>
      </c>
      <c r="AN457" s="35" t="str">
        <f t="shared" si="136"/>
        <v/>
      </c>
      <c r="AO457" s="222">
        <f t="shared" si="141"/>
        <v>0</v>
      </c>
      <c r="AP457" s="222">
        <f t="shared" si="142"/>
        <v>0</v>
      </c>
      <c r="AQ457" s="222" t="str">
        <f t="shared" si="137"/>
        <v>无</v>
      </c>
      <c r="AR457" s="35" t="str">
        <f t="shared" si="138"/>
        <v/>
      </c>
      <c r="AS457" s="35" t="str">
        <f t="shared" si="139"/>
        <v/>
      </c>
      <c r="AT457" s="35" t="str">
        <f t="shared" si="140"/>
        <v>无</v>
      </c>
      <c r="AW457" s="27">
        <f t="shared" si="143"/>
        <v>42948</v>
      </c>
    </row>
    <row r="458" spans="1:49" ht="15" customHeight="1">
      <c r="A458" s="31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198"/>
      <c r="M458" s="198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35" t="str">
        <f t="shared" si="126"/>
        <v/>
      </c>
      <c r="AD458" s="36">
        <f t="shared" si="127"/>
        <v>0</v>
      </c>
      <c r="AE458" s="35" t="str">
        <f t="shared" si="128"/>
        <v/>
      </c>
      <c r="AF458" s="24"/>
      <c r="AG458" s="40">
        <f t="shared" si="129"/>
        <v>0</v>
      </c>
      <c r="AH458" s="36">
        <f t="shared" si="130"/>
        <v>0</v>
      </c>
      <c r="AI458" s="36">
        <f t="shared" si="131"/>
        <v>0</v>
      </c>
      <c r="AJ458" s="35" t="str">
        <f t="shared" si="132"/>
        <v/>
      </c>
      <c r="AK458" s="35" t="str">
        <f t="shared" si="133"/>
        <v/>
      </c>
      <c r="AL458" s="35" t="str">
        <f t="shared" si="134"/>
        <v/>
      </c>
      <c r="AM458" s="35" t="str">
        <f t="shared" si="135"/>
        <v/>
      </c>
      <c r="AN458" s="35" t="str">
        <f t="shared" si="136"/>
        <v/>
      </c>
      <c r="AO458" s="222">
        <f t="shared" si="141"/>
        <v>0</v>
      </c>
      <c r="AP458" s="222">
        <f t="shared" si="142"/>
        <v>0</v>
      </c>
      <c r="AQ458" s="222" t="str">
        <f t="shared" si="137"/>
        <v>无</v>
      </c>
      <c r="AR458" s="35" t="str">
        <f t="shared" si="138"/>
        <v/>
      </c>
      <c r="AS458" s="35" t="str">
        <f t="shared" si="139"/>
        <v/>
      </c>
      <c r="AT458" s="35" t="str">
        <f t="shared" si="140"/>
        <v>无</v>
      </c>
      <c r="AW458" s="27">
        <f t="shared" si="143"/>
        <v>42948</v>
      </c>
    </row>
    <row r="459" spans="1:49" ht="15" customHeight="1">
      <c r="A459" s="31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198"/>
      <c r="M459" s="198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35" t="str">
        <f t="shared" si="126"/>
        <v/>
      </c>
      <c r="AD459" s="36">
        <f t="shared" si="127"/>
        <v>0</v>
      </c>
      <c r="AE459" s="35" t="str">
        <f t="shared" si="128"/>
        <v/>
      </c>
      <c r="AF459" s="24"/>
      <c r="AG459" s="40">
        <f t="shared" si="129"/>
        <v>0</v>
      </c>
      <c r="AH459" s="36">
        <f t="shared" si="130"/>
        <v>0</v>
      </c>
      <c r="AI459" s="36">
        <f t="shared" si="131"/>
        <v>0</v>
      </c>
      <c r="AJ459" s="35" t="str">
        <f t="shared" si="132"/>
        <v/>
      </c>
      <c r="AK459" s="35" t="str">
        <f t="shared" si="133"/>
        <v/>
      </c>
      <c r="AL459" s="35" t="str">
        <f t="shared" si="134"/>
        <v/>
      </c>
      <c r="AM459" s="35" t="str">
        <f t="shared" si="135"/>
        <v/>
      </c>
      <c r="AN459" s="35" t="str">
        <f t="shared" si="136"/>
        <v/>
      </c>
      <c r="AO459" s="222">
        <f t="shared" si="141"/>
        <v>0</v>
      </c>
      <c r="AP459" s="222">
        <f t="shared" si="142"/>
        <v>0</v>
      </c>
      <c r="AQ459" s="222" t="str">
        <f t="shared" si="137"/>
        <v>无</v>
      </c>
      <c r="AR459" s="35" t="str">
        <f t="shared" si="138"/>
        <v/>
      </c>
      <c r="AS459" s="35" t="str">
        <f t="shared" si="139"/>
        <v/>
      </c>
      <c r="AT459" s="35" t="str">
        <f t="shared" si="140"/>
        <v>无</v>
      </c>
      <c r="AW459" s="27">
        <f t="shared" si="143"/>
        <v>42948</v>
      </c>
    </row>
    <row r="460" spans="1:49" ht="15" customHeight="1">
      <c r="A460" s="31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198"/>
      <c r="M460" s="198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35" t="str">
        <f t="shared" si="126"/>
        <v/>
      </c>
      <c r="AD460" s="36">
        <f t="shared" si="127"/>
        <v>0</v>
      </c>
      <c r="AE460" s="35" t="str">
        <f t="shared" si="128"/>
        <v/>
      </c>
      <c r="AF460" s="24"/>
      <c r="AG460" s="40">
        <f t="shared" si="129"/>
        <v>0</v>
      </c>
      <c r="AH460" s="36">
        <f t="shared" si="130"/>
        <v>0</v>
      </c>
      <c r="AI460" s="36">
        <f t="shared" si="131"/>
        <v>0</v>
      </c>
      <c r="AJ460" s="35" t="str">
        <f t="shared" si="132"/>
        <v/>
      </c>
      <c r="AK460" s="35" t="str">
        <f t="shared" si="133"/>
        <v/>
      </c>
      <c r="AL460" s="35" t="str">
        <f t="shared" si="134"/>
        <v/>
      </c>
      <c r="AM460" s="35" t="str">
        <f t="shared" si="135"/>
        <v/>
      </c>
      <c r="AN460" s="35" t="str">
        <f t="shared" si="136"/>
        <v/>
      </c>
      <c r="AO460" s="222">
        <f t="shared" si="141"/>
        <v>0</v>
      </c>
      <c r="AP460" s="222">
        <f t="shared" si="142"/>
        <v>0</v>
      </c>
      <c r="AQ460" s="222" t="str">
        <f t="shared" si="137"/>
        <v>无</v>
      </c>
      <c r="AR460" s="35" t="str">
        <f t="shared" si="138"/>
        <v/>
      </c>
      <c r="AS460" s="35" t="str">
        <f t="shared" si="139"/>
        <v/>
      </c>
      <c r="AT460" s="35" t="str">
        <f t="shared" si="140"/>
        <v>无</v>
      </c>
      <c r="AW460" s="27">
        <f t="shared" si="143"/>
        <v>42948</v>
      </c>
    </row>
    <row r="461" spans="1:49" ht="15" customHeight="1">
      <c r="A461" s="31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198"/>
      <c r="M461" s="198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35" t="str">
        <f t="shared" si="126"/>
        <v/>
      </c>
      <c r="AD461" s="36">
        <f t="shared" si="127"/>
        <v>0</v>
      </c>
      <c r="AE461" s="35" t="str">
        <f t="shared" si="128"/>
        <v/>
      </c>
      <c r="AF461" s="24"/>
      <c r="AG461" s="40">
        <f t="shared" si="129"/>
        <v>0</v>
      </c>
      <c r="AH461" s="36">
        <f t="shared" si="130"/>
        <v>0</v>
      </c>
      <c r="AI461" s="36">
        <f t="shared" si="131"/>
        <v>0</v>
      </c>
      <c r="AJ461" s="35" t="str">
        <f t="shared" si="132"/>
        <v/>
      </c>
      <c r="AK461" s="35" t="str">
        <f t="shared" si="133"/>
        <v/>
      </c>
      <c r="AL461" s="35" t="str">
        <f t="shared" si="134"/>
        <v/>
      </c>
      <c r="AM461" s="35" t="str">
        <f t="shared" si="135"/>
        <v/>
      </c>
      <c r="AN461" s="35" t="str">
        <f t="shared" si="136"/>
        <v/>
      </c>
      <c r="AO461" s="222">
        <f t="shared" si="141"/>
        <v>0</v>
      </c>
      <c r="AP461" s="222">
        <f t="shared" si="142"/>
        <v>0</v>
      </c>
      <c r="AQ461" s="222" t="str">
        <f t="shared" si="137"/>
        <v>无</v>
      </c>
      <c r="AR461" s="35" t="str">
        <f t="shared" si="138"/>
        <v/>
      </c>
      <c r="AS461" s="35" t="str">
        <f t="shared" si="139"/>
        <v/>
      </c>
      <c r="AT461" s="35" t="str">
        <f t="shared" si="140"/>
        <v>无</v>
      </c>
      <c r="AW461" s="27">
        <f t="shared" si="143"/>
        <v>42948</v>
      </c>
    </row>
    <row r="462" spans="1:49" ht="15" customHeight="1">
      <c r="A462" s="31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198"/>
      <c r="M462" s="198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35" t="str">
        <f t="shared" si="126"/>
        <v/>
      </c>
      <c r="AD462" s="36">
        <f t="shared" si="127"/>
        <v>0</v>
      </c>
      <c r="AE462" s="35" t="str">
        <f t="shared" si="128"/>
        <v/>
      </c>
      <c r="AF462" s="24"/>
      <c r="AG462" s="40">
        <f t="shared" si="129"/>
        <v>0</v>
      </c>
      <c r="AH462" s="36">
        <f t="shared" si="130"/>
        <v>0</v>
      </c>
      <c r="AI462" s="36">
        <f t="shared" si="131"/>
        <v>0</v>
      </c>
      <c r="AJ462" s="35" t="str">
        <f t="shared" si="132"/>
        <v/>
      </c>
      <c r="AK462" s="35" t="str">
        <f t="shared" si="133"/>
        <v/>
      </c>
      <c r="AL462" s="35" t="str">
        <f t="shared" si="134"/>
        <v/>
      </c>
      <c r="AM462" s="35" t="str">
        <f t="shared" si="135"/>
        <v/>
      </c>
      <c r="AN462" s="35" t="str">
        <f t="shared" si="136"/>
        <v/>
      </c>
      <c r="AO462" s="222">
        <f t="shared" si="141"/>
        <v>0</v>
      </c>
      <c r="AP462" s="222">
        <f t="shared" si="142"/>
        <v>0</v>
      </c>
      <c r="AQ462" s="222" t="str">
        <f t="shared" si="137"/>
        <v>无</v>
      </c>
      <c r="AR462" s="35" t="str">
        <f t="shared" si="138"/>
        <v/>
      </c>
      <c r="AS462" s="35" t="str">
        <f t="shared" si="139"/>
        <v/>
      </c>
      <c r="AT462" s="35" t="str">
        <f t="shared" si="140"/>
        <v>无</v>
      </c>
      <c r="AW462" s="27">
        <f t="shared" si="143"/>
        <v>42948</v>
      </c>
    </row>
    <row r="463" spans="1:49" ht="15" customHeight="1">
      <c r="A463" s="31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198"/>
      <c r="M463" s="198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35" t="str">
        <f t="shared" si="126"/>
        <v/>
      </c>
      <c r="AD463" s="36">
        <f t="shared" si="127"/>
        <v>0</v>
      </c>
      <c r="AE463" s="35" t="str">
        <f t="shared" si="128"/>
        <v/>
      </c>
      <c r="AF463" s="24"/>
      <c r="AG463" s="40">
        <f t="shared" si="129"/>
        <v>0</v>
      </c>
      <c r="AH463" s="36">
        <f t="shared" si="130"/>
        <v>0</v>
      </c>
      <c r="AI463" s="36">
        <f t="shared" si="131"/>
        <v>0</v>
      </c>
      <c r="AJ463" s="35" t="str">
        <f t="shared" si="132"/>
        <v/>
      </c>
      <c r="AK463" s="35" t="str">
        <f t="shared" si="133"/>
        <v/>
      </c>
      <c r="AL463" s="35" t="str">
        <f t="shared" si="134"/>
        <v/>
      </c>
      <c r="AM463" s="35" t="str">
        <f t="shared" si="135"/>
        <v/>
      </c>
      <c r="AN463" s="35" t="str">
        <f t="shared" si="136"/>
        <v/>
      </c>
      <c r="AO463" s="222">
        <f t="shared" si="141"/>
        <v>0</v>
      </c>
      <c r="AP463" s="222">
        <f t="shared" si="142"/>
        <v>0</v>
      </c>
      <c r="AQ463" s="222" t="str">
        <f t="shared" si="137"/>
        <v>无</v>
      </c>
      <c r="AR463" s="35" t="str">
        <f t="shared" si="138"/>
        <v/>
      </c>
      <c r="AS463" s="35" t="str">
        <f t="shared" si="139"/>
        <v/>
      </c>
      <c r="AT463" s="35" t="str">
        <f t="shared" si="140"/>
        <v>无</v>
      </c>
      <c r="AW463" s="27">
        <f t="shared" si="143"/>
        <v>42948</v>
      </c>
    </row>
    <row r="464" spans="1:49" ht="15" customHeight="1">
      <c r="A464" s="31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198"/>
      <c r="M464" s="198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35" t="str">
        <f t="shared" si="126"/>
        <v/>
      </c>
      <c r="AD464" s="36">
        <f t="shared" si="127"/>
        <v>0</v>
      </c>
      <c r="AE464" s="35" t="str">
        <f t="shared" si="128"/>
        <v/>
      </c>
      <c r="AF464" s="24"/>
      <c r="AG464" s="40">
        <f t="shared" si="129"/>
        <v>0</v>
      </c>
      <c r="AH464" s="36">
        <f t="shared" si="130"/>
        <v>0</v>
      </c>
      <c r="AI464" s="36">
        <f t="shared" si="131"/>
        <v>0</v>
      </c>
      <c r="AJ464" s="35" t="str">
        <f t="shared" si="132"/>
        <v/>
      </c>
      <c r="AK464" s="35" t="str">
        <f t="shared" si="133"/>
        <v/>
      </c>
      <c r="AL464" s="35" t="str">
        <f t="shared" si="134"/>
        <v/>
      </c>
      <c r="AM464" s="35" t="str">
        <f t="shared" si="135"/>
        <v/>
      </c>
      <c r="AN464" s="35" t="str">
        <f t="shared" si="136"/>
        <v/>
      </c>
      <c r="AO464" s="222">
        <f t="shared" si="141"/>
        <v>0</v>
      </c>
      <c r="AP464" s="222">
        <f t="shared" si="142"/>
        <v>0</v>
      </c>
      <c r="AQ464" s="222" t="str">
        <f t="shared" si="137"/>
        <v>无</v>
      </c>
      <c r="AR464" s="35" t="str">
        <f t="shared" si="138"/>
        <v/>
      </c>
      <c r="AS464" s="35" t="str">
        <f t="shared" si="139"/>
        <v/>
      </c>
      <c r="AT464" s="35" t="str">
        <f t="shared" si="140"/>
        <v>无</v>
      </c>
      <c r="AW464" s="27">
        <f t="shared" si="143"/>
        <v>42948</v>
      </c>
    </row>
    <row r="465" spans="1:49" ht="15" customHeight="1">
      <c r="A465" s="31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198"/>
      <c r="M465" s="198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35" t="str">
        <f t="shared" si="126"/>
        <v/>
      </c>
      <c r="AD465" s="36">
        <f t="shared" si="127"/>
        <v>0</v>
      </c>
      <c r="AE465" s="35" t="str">
        <f t="shared" si="128"/>
        <v/>
      </c>
      <c r="AF465" s="24"/>
      <c r="AG465" s="40">
        <f t="shared" si="129"/>
        <v>0</v>
      </c>
      <c r="AH465" s="36">
        <f t="shared" si="130"/>
        <v>0</v>
      </c>
      <c r="AI465" s="36">
        <f t="shared" si="131"/>
        <v>0</v>
      </c>
      <c r="AJ465" s="35" t="str">
        <f t="shared" si="132"/>
        <v/>
      </c>
      <c r="AK465" s="35" t="str">
        <f t="shared" si="133"/>
        <v/>
      </c>
      <c r="AL465" s="35" t="str">
        <f t="shared" si="134"/>
        <v/>
      </c>
      <c r="AM465" s="35" t="str">
        <f t="shared" si="135"/>
        <v/>
      </c>
      <c r="AN465" s="35" t="str">
        <f t="shared" si="136"/>
        <v/>
      </c>
      <c r="AO465" s="222">
        <f t="shared" si="141"/>
        <v>0</v>
      </c>
      <c r="AP465" s="222">
        <f t="shared" si="142"/>
        <v>0</v>
      </c>
      <c r="AQ465" s="222" t="str">
        <f t="shared" si="137"/>
        <v>无</v>
      </c>
      <c r="AR465" s="35" t="str">
        <f t="shared" si="138"/>
        <v/>
      </c>
      <c r="AS465" s="35" t="str">
        <f t="shared" si="139"/>
        <v/>
      </c>
      <c r="AT465" s="35" t="str">
        <f t="shared" si="140"/>
        <v>无</v>
      </c>
      <c r="AW465" s="27">
        <f t="shared" si="143"/>
        <v>42948</v>
      </c>
    </row>
    <row r="466" spans="1:49" ht="15" customHeight="1">
      <c r="A466" s="31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198"/>
      <c r="M466" s="198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35" t="str">
        <f t="shared" si="126"/>
        <v/>
      </c>
      <c r="AD466" s="36">
        <f t="shared" si="127"/>
        <v>0</v>
      </c>
      <c r="AE466" s="35" t="str">
        <f t="shared" si="128"/>
        <v/>
      </c>
      <c r="AF466" s="24"/>
      <c r="AG466" s="40">
        <f t="shared" si="129"/>
        <v>0</v>
      </c>
      <c r="AH466" s="36">
        <f t="shared" si="130"/>
        <v>0</v>
      </c>
      <c r="AI466" s="36">
        <f t="shared" si="131"/>
        <v>0</v>
      </c>
      <c r="AJ466" s="35" t="str">
        <f t="shared" si="132"/>
        <v/>
      </c>
      <c r="AK466" s="35" t="str">
        <f t="shared" si="133"/>
        <v/>
      </c>
      <c r="AL466" s="35" t="str">
        <f t="shared" si="134"/>
        <v/>
      </c>
      <c r="AM466" s="35" t="str">
        <f t="shared" si="135"/>
        <v/>
      </c>
      <c r="AN466" s="35" t="str">
        <f t="shared" si="136"/>
        <v/>
      </c>
      <c r="AO466" s="222">
        <f t="shared" si="141"/>
        <v>0</v>
      </c>
      <c r="AP466" s="222">
        <f t="shared" si="142"/>
        <v>0</v>
      </c>
      <c r="AQ466" s="222" t="str">
        <f t="shared" si="137"/>
        <v>无</v>
      </c>
      <c r="AR466" s="35" t="str">
        <f t="shared" si="138"/>
        <v/>
      </c>
      <c r="AS466" s="35" t="str">
        <f t="shared" si="139"/>
        <v/>
      </c>
      <c r="AT466" s="35" t="str">
        <f t="shared" si="140"/>
        <v>无</v>
      </c>
      <c r="AW466" s="27">
        <f t="shared" si="143"/>
        <v>42948</v>
      </c>
    </row>
    <row r="467" spans="1:49" ht="15" customHeight="1">
      <c r="A467" s="31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198"/>
      <c r="M467" s="198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35" t="str">
        <f t="shared" si="126"/>
        <v/>
      </c>
      <c r="AD467" s="36">
        <f t="shared" si="127"/>
        <v>0</v>
      </c>
      <c r="AE467" s="35" t="str">
        <f t="shared" si="128"/>
        <v/>
      </c>
      <c r="AF467" s="24"/>
      <c r="AG467" s="40">
        <f t="shared" si="129"/>
        <v>0</v>
      </c>
      <c r="AH467" s="36">
        <f t="shared" si="130"/>
        <v>0</v>
      </c>
      <c r="AI467" s="36">
        <f t="shared" si="131"/>
        <v>0</v>
      </c>
      <c r="AJ467" s="35" t="str">
        <f t="shared" si="132"/>
        <v/>
      </c>
      <c r="AK467" s="35" t="str">
        <f t="shared" si="133"/>
        <v/>
      </c>
      <c r="AL467" s="35" t="str">
        <f t="shared" si="134"/>
        <v/>
      </c>
      <c r="AM467" s="35" t="str">
        <f t="shared" si="135"/>
        <v/>
      </c>
      <c r="AN467" s="35" t="str">
        <f t="shared" si="136"/>
        <v/>
      </c>
      <c r="AO467" s="222">
        <f t="shared" si="141"/>
        <v>0</v>
      </c>
      <c r="AP467" s="222">
        <f t="shared" si="142"/>
        <v>0</v>
      </c>
      <c r="AQ467" s="222" t="str">
        <f t="shared" si="137"/>
        <v>无</v>
      </c>
      <c r="AR467" s="35" t="str">
        <f t="shared" si="138"/>
        <v/>
      </c>
      <c r="AS467" s="35" t="str">
        <f t="shared" si="139"/>
        <v/>
      </c>
      <c r="AT467" s="35" t="str">
        <f t="shared" si="140"/>
        <v>无</v>
      </c>
      <c r="AW467" s="27">
        <f t="shared" si="143"/>
        <v>42948</v>
      </c>
    </row>
    <row r="468" spans="1:49" ht="15" customHeight="1">
      <c r="A468" s="31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198"/>
      <c r="M468" s="198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35" t="str">
        <f t="shared" si="126"/>
        <v/>
      </c>
      <c r="AD468" s="36">
        <f t="shared" si="127"/>
        <v>0</v>
      </c>
      <c r="AE468" s="35" t="str">
        <f t="shared" si="128"/>
        <v/>
      </c>
      <c r="AF468" s="24"/>
      <c r="AG468" s="40">
        <f t="shared" si="129"/>
        <v>0</v>
      </c>
      <c r="AH468" s="36">
        <f t="shared" si="130"/>
        <v>0</v>
      </c>
      <c r="AI468" s="36">
        <f t="shared" si="131"/>
        <v>0</v>
      </c>
      <c r="AJ468" s="35" t="str">
        <f t="shared" si="132"/>
        <v/>
      </c>
      <c r="AK468" s="35" t="str">
        <f t="shared" si="133"/>
        <v/>
      </c>
      <c r="AL468" s="35" t="str">
        <f t="shared" si="134"/>
        <v/>
      </c>
      <c r="AM468" s="35" t="str">
        <f t="shared" si="135"/>
        <v/>
      </c>
      <c r="AN468" s="35" t="str">
        <f t="shared" si="136"/>
        <v/>
      </c>
      <c r="AO468" s="222">
        <f t="shared" si="141"/>
        <v>0</v>
      </c>
      <c r="AP468" s="222">
        <f t="shared" si="142"/>
        <v>0</v>
      </c>
      <c r="AQ468" s="222" t="str">
        <f t="shared" si="137"/>
        <v>无</v>
      </c>
      <c r="AR468" s="35" t="str">
        <f t="shared" si="138"/>
        <v/>
      </c>
      <c r="AS468" s="35" t="str">
        <f t="shared" si="139"/>
        <v/>
      </c>
      <c r="AT468" s="35" t="str">
        <f t="shared" si="140"/>
        <v>无</v>
      </c>
      <c r="AW468" s="27">
        <f t="shared" si="143"/>
        <v>42948</v>
      </c>
    </row>
    <row r="469" spans="1:49" ht="15" customHeight="1">
      <c r="A469" s="31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198"/>
      <c r="M469" s="198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35" t="str">
        <f t="shared" si="126"/>
        <v/>
      </c>
      <c r="AD469" s="36">
        <f t="shared" si="127"/>
        <v>0</v>
      </c>
      <c r="AE469" s="35" t="str">
        <f t="shared" si="128"/>
        <v/>
      </c>
      <c r="AF469" s="24"/>
      <c r="AG469" s="40">
        <f t="shared" si="129"/>
        <v>0</v>
      </c>
      <c r="AH469" s="36">
        <f t="shared" si="130"/>
        <v>0</v>
      </c>
      <c r="AI469" s="36">
        <f t="shared" si="131"/>
        <v>0</v>
      </c>
      <c r="AJ469" s="35" t="str">
        <f t="shared" si="132"/>
        <v/>
      </c>
      <c r="AK469" s="35" t="str">
        <f t="shared" si="133"/>
        <v/>
      </c>
      <c r="AL469" s="35" t="str">
        <f t="shared" si="134"/>
        <v/>
      </c>
      <c r="AM469" s="35" t="str">
        <f t="shared" si="135"/>
        <v/>
      </c>
      <c r="AN469" s="35" t="str">
        <f t="shared" si="136"/>
        <v/>
      </c>
      <c r="AO469" s="222">
        <f t="shared" si="141"/>
        <v>0</v>
      </c>
      <c r="AP469" s="222">
        <f t="shared" si="142"/>
        <v>0</v>
      </c>
      <c r="AQ469" s="222" t="str">
        <f t="shared" si="137"/>
        <v>无</v>
      </c>
      <c r="AR469" s="35" t="str">
        <f t="shared" si="138"/>
        <v/>
      </c>
      <c r="AS469" s="35" t="str">
        <f t="shared" si="139"/>
        <v/>
      </c>
      <c r="AT469" s="35" t="str">
        <f t="shared" si="140"/>
        <v>无</v>
      </c>
      <c r="AW469" s="27">
        <f t="shared" si="143"/>
        <v>42948</v>
      </c>
    </row>
    <row r="470" spans="1:49" ht="15" customHeight="1">
      <c r="A470" s="31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198"/>
      <c r="M470" s="198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35" t="str">
        <f t="shared" si="126"/>
        <v/>
      </c>
      <c r="AD470" s="36">
        <f t="shared" si="127"/>
        <v>0</v>
      </c>
      <c r="AE470" s="35" t="str">
        <f t="shared" si="128"/>
        <v/>
      </c>
      <c r="AF470" s="24"/>
      <c r="AG470" s="40">
        <f t="shared" si="129"/>
        <v>0</v>
      </c>
      <c r="AH470" s="36">
        <f t="shared" si="130"/>
        <v>0</v>
      </c>
      <c r="AI470" s="36">
        <f t="shared" si="131"/>
        <v>0</v>
      </c>
      <c r="AJ470" s="35" t="str">
        <f t="shared" si="132"/>
        <v/>
      </c>
      <c r="AK470" s="35" t="str">
        <f t="shared" si="133"/>
        <v/>
      </c>
      <c r="AL470" s="35" t="str">
        <f t="shared" si="134"/>
        <v/>
      </c>
      <c r="AM470" s="35" t="str">
        <f t="shared" si="135"/>
        <v/>
      </c>
      <c r="AN470" s="35" t="str">
        <f t="shared" si="136"/>
        <v/>
      </c>
      <c r="AO470" s="222">
        <f t="shared" si="141"/>
        <v>0</v>
      </c>
      <c r="AP470" s="222">
        <f t="shared" si="142"/>
        <v>0</v>
      </c>
      <c r="AQ470" s="222" t="str">
        <f t="shared" si="137"/>
        <v>无</v>
      </c>
      <c r="AR470" s="35" t="str">
        <f t="shared" si="138"/>
        <v/>
      </c>
      <c r="AS470" s="35" t="str">
        <f t="shared" si="139"/>
        <v/>
      </c>
      <c r="AT470" s="35" t="str">
        <f t="shared" si="140"/>
        <v>无</v>
      </c>
      <c r="AW470" s="27">
        <f t="shared" si="143"/>
        <v>42948</v>
      </c>
    </row>
    <row r="471" spans="1:49" ht="15" customHeight="1">
      <c r="A471" s="31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198"/>
      <c r="M471" s="198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35" t="str">
        <f t="shared" si="126"/>
        <v/>
      </c>
      <c r="AD471" s="36">
        <f t="shared" si="127"/>
        <v>0</v>
      </c>
      <c r="AE471" s="35" t="str">
        <f t="shared" si="128"/>
        <v/>
      </c>
      <c r="AF471" s="24"/>
      <c r="AG471" s="40">
        <f t="shared" si="129"/>
        <v>0</v>
      </c>
      <c r="AH471" s="36">
        <f t="shared" si="130"/>
        <v>0</v>
      </c>
      <c r="AI471" s="36">
        <f t="shared" si="131"/>
        <v>0</v>
      </c>
      <c r="AJ471" s="35" t="str">
        <f t="shared" si="132"/>
        <v/>
      </c>
      <c r="AK471" s="35" t="str">
        <f t="shared" si="133"/>
        <v/>
      </c>
      <c r="AL471" s="35" t="str">
        <f t="shared" si="134"/>
        <v/>
      </c>
      <c r="AM471" s="35" t="str">
        <f t="shared" si="135"/>
        <v/>
      </c>
      <c r="AN471" s="35" t="str">
        <f t="shared" si="136"/>
        <v/>
      </c>
      <c r="AO471" s="222">
        <f t="shared" si="141"/>
        <v>0</v>
      </c>
      <c r="AP471" s="222">
        <f t="shared" si="142"/>
        <v>0</v>
      </c>
      <c r="AQ471" s="222" t="str">
        <f t="shared" si="137"/>
        <v>无</v>
      </c>
      <c r="AR471" s="35" t="str">
        <f t="shared" si="138"/>
        <v/>
      </c>
      <c r="AS471" s="35" t="str">
        <f t="shared" si="139"/>
        <v/>
      </c>
      <c r="AT471" s="35" t="str">
        <f t="shared" si="140"/>
        <v>无</v>
      </c>
      <c r="AW471" s="27">
        <f t="shared" si="143"/>
        <v>42948</v>
      </c>
    </row>
    <row r="472" spans="1:49" ht="15" customHeight="1">
      <c r="A472" s="31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198"/>
      <c r="M472" s="198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35" t="str">
        <f t="shared" si="126"/>
        <v/>
      </c>
      <c r="AD472" s="36">
        <f t="shared" si="127"/>
        <v>0</v>
      </c>
      <c r="AE472" s="35" t="str">
        <f t="shared" si="128"/>
        <v/>
      </c>
      <c r="AF472" s="24"/>
      <c r="AG472" s="40">
        <f t="shared" si="129"/>
        <v>0</v>
      </c>
      <c r="AH472" s="36">
        <f t="shared" si="130"/>
        <v>0</v>
      </c>
      <c r="AI472" s="36">
        <f t="shared" si="131"/>
        <v>0</v>
      </c>
      <c r="AJ472" s="35" t="str">
        <f t="shared" si="132"/>
        <v/>
      </c>
      <c r="AK472" s="35" t="str">
        <f t="shared" si="133"/>
        <v/>
      </c>
      <c r="AL472" s="35" t="str">
        <f t="shared" si="134"/>
        <v/>
      </c>
      <c r="AM472" s="35" t="str">
        <f t="shared" si="135"/>
        <v/>
      </c>
      <c r="AN472" s="35" t="str">
        <f t="shared" si="136"/>
        <v/>
      </c>
      <c r="AO472" s="222">
        <f t="shared" si="141"/>
        <v>0</v>
      </c>
      <c r="AP472" s="222">
        <f t="shared" si="142"/>
        <v>0</v>
      </c>
      <c r="AQ472" s="222" t="str">
        <f t="shared" si="137"/>
        <v>无</v>
      </c>
      <c r="AR472" s="35" t="str">
        <f t="shared" si="138"/>
        <v/>
      </c>
      <c r="AS472" s="35" t="str">
        <f t="shared" si="139"/>
        <v/>
      </c>
      <c r="AT472" s="35" t="str">
        <f t="shared" si="140"/>
        <v>无</v>
      </c>
      <c r="AW472" s="27">
        <f t="shared" si="143"/>
        <v>42948</v>
      </c>
    </row>
    <row r="473" spans="1:49" ht="15" customHeight="1">
      <c r="A473" s="31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198"/>
      <c r="M473" s="198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35" t="str">
        <f t="shared" si="126"/>
        <v/>
      </c>
      <c r="AD473" s="36">
        <f t="shared" si="127"/>
        <v>0</v>
      </c>
      <c r="AE473" s="35" t="str">
        <f t="shared" si="128"/>
        <v/>
      </c>
      <c r="AF473" s="24"/>
      <c r="AG473" s="40">
        <f t="shared" si="129"/>
        <v>0</v>
      </c>
      <c r="AH473" s="36">
        <f t="shared" si="130"/>
        <v>0</v>
      </c>
      <c r="AI473" s="36">
        <f t="shared" si="131"/>
        <v>0</v>
      </c>
      <c r="AJ473" s="35" t="str">
        <f t="shared" si="132"/>
        <v/>
      </c>
      <c r="AK473" s="35" t="str">
        <f t="shared" si="133"/>
        <v/>
      </c>
      <c r="AL473" s="35" t="str">
        <f t="shared" si="134"/>
        <v/>
      </c>
      <c r="AM473" s="35" t="str">
        <f t="shared" si="135"/>
        <v/>
      </c>
      <c r="AN473" s="35" t="str">
        <f t="shared" si="136"/>
        <v/>
      </c>
      <c r="AO473" s="222">
        <f t="shared" si="141"/>
        <v>0</v>
      </c>
      <c r="AP473" s="222">
        <f t="shared" si="142"/>
        <v>0</v>
      </c>
      <c r="AQ473" s="222" t="str">
        <f t="shared" si="137"/>
        <v>无</v>
      </c>
      <c r="AR473" s="35" t="str">
        <f t="shared" si="138"/>
        <v/>
      </c>
      <c r="AS473" s="35" t="str">
        <f t="shared" si="139"/>
        <v/>
      </c>
      <c r="AT473" s="35" t="str">
        <f t="shared" si="140"/>
        <v>无</v>
      </c>
      <c r="AW473" s="27">
        <f t="shared" si="143"/>
        <v>42948</v>
      </c>
    </row>
    <row r="474" spans="1:49" ht="15" customHeight="1">
      <c r="A474" s="31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198"/>
      <c r="M474" s="198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35" t="str">
        <f t="shared" si="126"/>
        <v/>
      </c>
      <c r="AD474" s="36">
        <f t="shared" si="127"/>
        <v>0</v>
      </c>
      <c r="AE474" s="35" t="str">
        <f t="shared" si="128"/>
        <v/>
      </c>
      <c r="AF474" s="24"/>
      <c r="AG474" s="40">
        <f t="shared" si="129"/>
        <v>0</v>
      </c>
      <c r="AH474" s="36">
        <f t="shared" si="130"/>
        <v>0</v>
      </c>
      <c r="AI474" s="36">
        <f t="shared" si="131"/>
        <v>0</v>
      </c>
      <c r="AJ474" s="35" t="str">
        <f t="shared" si="132"/>
        <v/>
      </c>
      <c r="AK474" s="35" t="str">
        <f t="shared" si="133"/>
        <v/>
      </c>
      <c r="AL474" s="35" t="str">
        <f t="shared" si="134"/>
        <v/>
      </c>
      <c r="AM474" s="35" t="str">
        <f t="shared" si="135"/>
        <v/>
      </c>
      <c r="AN474" s="35" t="str">
        <f t="shared" si="136"/>
        <v/>
      </c>
      <c r="AO474" s="222">
        <f t="shared" si="141"/>
        <v>0</v>
      </c>
      <c r="AP474" s="222">
        <f t="shared" si="142"/>
        <v>0</v>
      </c>
      <c r="AQ474" s="222" t="str">
        <f t="shared" si="137"/>
        <v>无</v>
      </c>
      <c r="AR474" s="35" t="str">
        <f t="shared" si="138"/>
        <v/>
      </c>
      <c r="AS474" s="35" t="str">
        <f t="shared" si="139"/>
        <v/>
      </c>
      <c r="AT474" s="35" t="str">
        <f t="shared" si="140"/>
        <v>无</v>
      </c>
      <c r="AW474" s="27">
        <f t="shared" si="143"/>
        <v>42948</v>
      </c>
    </row>
    <row r="475" spans="1:49" ht="15" customHeight="1">
      <c r="A475" s="31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198"/>
      <c r="M475" s="198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35" t="str">
        <f t="shared" si="126"/>
        <v/>
      </c>
      <c r="AD475" s="36">
        <f t="shared" si="127"/>
        <v>0</v>
      </c>
      <c r="AE475" s="35" t="str">
        <f t="shared" si="128"/>
        <v/>
      </c>
      <c r="AF475" s="24"/>
      <c r="AG475" s="40">
        <f t="shared" si="129"/>
        <v>0</v>
      </c>
      <c r="AH475" s="36">
        <f t="shared" si="130"/>
        <v>0</v>
      </c>
      <c r="AI475" s="36">
        <f t="shared" si="131"/>
        <v>0</v>
      </c>
      <c r="AJ475" s="35" t="str">
        <f t="shared" si="132"/>
        <v/>
      </c>
      <c r="AK475" s="35" t="str">
        <f t="shared" si="133"/>
        <v/>
      </c>
      <c r="AL475" s="35" t="str">
        <f t="shared" si="134"/>
        <v/>
      </c>
      <c r="AM475" s="35" t="str">
        <f t="shared" si="135"/>
        <v/>
      </c>
      <c r="AN475" s="35" t="str">
        <f t="shared" si="136"/>
        <v/>
      </c>
      <c r="AO475" s="222">
        <f t="shared" si="141"/>
        <v>0</v>
      </c>
      <c r="AP475" s="222">
        <f t="shared" si="142"/>
        <v>0</v>
      </c>
      <c r="AQ475" s="222" t="str">
        <f t="shared" si="137"/>
        <v>无</v>
      </c>
      <c r="AR475" s="35" t="str">
        <f t="shared" si="138"/>
        <v/>
      </c>
      <c r="AS475" s="35" t="str">
        <f t="shared" si="139"/>
        <v/>
      </c>
      <c r="AT475" s="35" t="str">
        <f t="shared" si="140"/>
        <v>无</v>
      </c>
      <c r="AW475" s="27">
        <f t="shared" si="143"/>
        <v>42948</v>
      </c>
    </row>
    <row r="476" spans="1:49" ht="15" customHeight="1">
      <c r="A476" s="31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198"/>
      <c r="M476" s="198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35" t="str">
        <f t="shared" si="126"/>
        <v/>
      </c>
      <c r="AD476" s="36">
        <f t="shared" si="127"/>
        <v>0</v>
      </c>
      <c r="AE476" s="35" t="str">
        <f t="shared" si="128"/>
        <v/>
      </c>
      <c r="AF476" s="24"/>
      <c r="AG476" s="40">
        <f t="shared" si="129"/>
        <v>0</v>
      </c>
      <c r="AH476" s="36">
        <f t="shared" si="130"/>
        <v>0</v>
      </c>
      <c r="AI476" s="36">
        <f t="shared" si="131"/>
        <v>0</v>
      </c>
      <c r="AJ476" s="35" t="str">
        <f t="shared" si="132"/>
        <v/>
      </c>
      <c r="AK476" s="35" t="str">
        <f t="shared" si="133"/>
        <v/>
      </c>
      <c r="AL476" s="35" t="str">
        <f t="shared" si="134"/>
        <v/>
      </c>
      <c r="AM476" s="35" t="str">
        <f t="shared" si="135"/>
        <v/>
      </c>
      <c r="AN476" s="35" t="str">
        <f t="shared" si="136"/>
        <v/>
      </c>
      <c r="AO476" s="222">
        <f t="shared" si="141"/>
        <v>0</v>
      </c>
      <c r="AP476" s="222">
        <f t="shared" si="142"/>
        <v>0</v>
      </c>
      <c r="AQ476" s="222" t="str">
        <f t="shared" si="137"/>
        <v>无</v>
      </c>
      <c r="AR476" s="35" t="str">
        <f t="shared" si="138"/>
        <v/>
      </c>
      <c r="AS476" s="35" t="str">
        <f t="shared" si="139"/>
        <v/>
      </c>
      <c r="AT476" s="35" t="str">
        <f t="shared" si="140"/>
        <v>无</v>
      </c>
      <c r="AW476" s="27">
        <f t="shared" si="143"/>
        <v>42948</v>
      </c>
    </row>
    <row r="477" spans="1:49" ht="15" customHeight="1">
      <c r="A477" s="31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198"/>
      <c r="M477" s="198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35" t="str">
        <f t="shared" si="126"/>
        <v/>
      </c>
      <c r="AD477" s="36">
        <f t="shared" si="127"/>
        <v>0</v>
      </c>
      <c r="AE477" s="35" t="str">
        <f t="shared" si="128"/>
        <v/>
      </c>
      <c r="AF477" s="24"/>
      <c r="AG477" s="40">
        <f t="shared" si="129"/>
        <v>0</v>
      </c>
      <c r="AH477" s="36">
        <f t="shared" si="130"/>
        <v>0</v>
      </c>
      <c r="AI477" s="36">
        <f t="shared" si="131"/>
        <v>0</v>
      </c>
      <c r="AJ477" s="35" t="str">
        <f t="shared" si="132"/>
        <v/>
      </c>
      <c r="AK477" s="35" t="str">
        <f t="shared" si="133"/>
        <v/>
      </c>
      <c r="AL477" s="35" t="str">
        <f t="shared" si="134"/>
        <v/>
      </c>
      <c r="AM477" s="35" t="str">
        <f t="shared" si="135"/>
        <v/>
      </c>
      <c r="AN477" s="35" t="str">
        <f t="shared" si="136"/>
        <v/>
      </c>
      <c r="AO477" s="222">
        <f t="shared" si="141"/>
        <v>0</v>
      </c>
      <c r="AP477" s="222">
        <f t="shared" si="142"/>
        <v>0</v>
      </c>
      <c r="AQ477" s="222" t="str">
        <f t="shared" si="137"/>
        <v>无</v>
      </c>
      <c r="AR477" s="35" t="str">
        <f t="shared" si="138"/>
        <v/>
      </c>
      <c r="AS477" s="35" t="str">
        <f t="shared" si="139"/>
        <v/>
      </c>
      <c r="AT477" s="35" t="str">
        <f t="shared" si="140"/>
        <v>无</v>
      </c>
      <c r="AW477" s="27">
        <f t="shared" si="143"/>
        <v>42948</v>
      </c>
    </row>
    <row r="478" spans="1:49" ht="15" customHeight="1">
      <c r="A478" s="31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198"/>
      <c r="M478" s="198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35" t="str">
        <f t="shared" si="126"/>
        <v/>
      </c>
      <c r="AD478" s="36">
        <f t="shared" si="127"/>
        <v>0</v>
      </c>
      <c r="AE478" s="35" t="str">
        <f t="shared" si="128"/>
        <v/>
      </c>
      <c r="AF478" s="24"/>
      <c r="AG478" s="40">
        <f t="shared" si="129"/>
        <v>0</v>
      </c>
      <c r="AH478" s="36">
        <f t="shared" si="130"/>
        <v>0</v>
      </c>
      <c r="AI478" s="36">
        <f t="shared" si="131"/>
        <v>0</v>
      </c>
      <c r="AJ478" s="35" t="str">
        <f t="shared" si="132"/>
        <v/>
      </c>
      <c r="AK478" s="35" t="str">
        <f t="shared" si="133"/>
        <v/>
      </c>
      <c r="AL478" s="35" t="str">
        <f t="shared" si="134"/>
        <v/>
      </c>
      <c r="AM478" s="35" t="str">
        <f t="shared" si="135"/>
        <v/>
      </c>
      <c r="AN478" s="35" t="str">
        <f t="shared" si="136"/>
        <v/>
      </c>
      <c r="AO478" s="222">
        <f t="shared" si="141"/>
        <v>0</v>
      </c>
      <c r="AP478" s="222">
        <f t="shared" si="142"/>
        <v>0</v>
      </c>
      <c r="AQ478" s="222" t="str">
        <f t="shared" si="137"/>
        <v>无</v>
      </c>
      <c r="AR478" s="35" t="str">
        <f t="shared" si="138"/>
        <v/>
      </c>
      <c r="AS478" s="35" t="str">
        <f t="shared" si="139"/>
        <v/>
      </c>
      <c r="AT478" s="35" t="str">
        <f t="shared" si="140"/>
        <v>无</v>
      </c>
      <c r="AW478" s="27">
        <f t="shared" si="143"/>
        <v>42948</v>
      </c>
    </row>
    <row r="479" spans="1:49" ht="15" customHeight="1">
      <c r="A479" s="31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198"/>
      <c r="M479" s="198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35" t="str">
        <f t="shared" si="126"/>
        <v/>
      </c>
      <c r="AD479" s="36">
        <f t="shared" si="127"/>
        <v>0</v>
      </c>
      <c r="AE479" s="35" t="str">
        <f t="shared" si="128"/>
        <v/>
      </c>
      <c r="AF479" s="24"/>
      <c r="AG479" s="40">
        <f t="shared" si="129"/>
        <v>0</v>
      </c>
      <c r="AH479" s="36">
        <f t="shared" si="130"/>
        <v>0</v>
      </c>
      <c r="AI479" s="36">
        <f t="shared" si="131"/>
        <v>0</v>
      </c>
      <c r="AJ479" s="35" t="str">
        <f t="shared" si="132"/>
        <v/>
      </c>
      <c r="AK479" s="35" t="str">
        <f t="shared" si="133"/>
        <v/>
      </c>
      <c r="AL479" s="35" t="str">
        <f t="shared" si="134"/>
        <v/>
      </c>
      <c r="AM479" s="35" t="str">
        <f t="shared" si="135"/>
        <v/>
      </c>
      <c r="AN479" s="35" t="str">
        <f t="shared" si="136"/>
        <v/>
      </c>
      <c r="AO479" s="222">
        <f t="shared" si="141"/>
        <v>0</v>
      </c>
      <c r="AP479" s="222">
        <f t="shared" si="142"/>
        <v>0</v>
      </c>
      <c r="AQ479" s="222" t="str">
        <f t="shared" si="137"/>
        <v>无</v>
      </c>
      <c r="AR479" s="35" t="str">
        <f t="shared" si="138"/>
        <v/>
      </c>
      <c r="AS479" s="35" t="str">
        <f t="shared" si="139"/>
        <v/>
      </c>
      <c r="AT479" s="35" t="str">
        <f t="shared" si="140"/>
        <v>无</v>
      </c>
      <c r="AW479" s="27">
        <f t="shared" si="143"/>
        <v>42948</v>
      </c>
    </row>
    <row r="480" spans="1:49" ht="15" customHeight="1">
      <c r="A480" s="31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198"/>
      <c r="M480" s="198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35" t="str">
        <f t="shared" si="126"/>
        <v/>
      </c>
      <c r="AD480" s="36">
        <f t="shared" si="127"/>
        <v>0</v>
      </c>
      <c r="AE480" s="35" t="str">
        <f t="shared" si="128"/>
        <v/>
      </c>
      <c r="AF480" s="24"/>
      <c r="AG480" s="40">
        <f t="shared" si="129"/>
        <v>0</v>
      </c>
      <c r="AH480" s="36">
        <f t="shared" si="130"/>
        <v>0</v>
      </c>
      <c r="AI480" s="36">
        <f t="shared" si="131"/>
        <v>0</v>
      </c>
      <c r="AJ480" s="35" t="str">
        <f t="shared" si="132"/>
        <v/>
      </c>
      <c r="AK480" s="35" t="str">
        <f t="shared" si="133"/>
        <v/>
      </c>
      <c r="AL480" s="35" t="str">
        <f t="shared" si="134"/>
        <v/>
      </c>
      <c r="AM480" s="35" t="str">
        <f t="shared" si="135"/>
        <v/>
      </c>
      <c r="AN480" s="35" t="str">
        <f t="shared" si="136"/>
        <v/>
      </c>
      <c r="AO480" s="222">
        <f t="shared" si="141"/>
        <v>0</v>
      </c>
      <c r="AP480" s="222">
        <f t="shared" si="142"/>
        <v>0</v>
      </c>
      <c r="AQ480" s="222" t="str">
        <f t="shared" si="137"/>
        <v>无</v>
      </c>
      <c r="AR480" s="35" t="str">
        <f t="shared" si="138"/>
        <v/>
      </c>
      <c r="AS480" s="35" t="str">
        <f t="shared" si="139"/>
        <v/>
      </c>
      <c r="AT480" s="35" t="str">
        <f t="shared" si="140"/>
        <v>无</v>
      </c>
      <c r="AW480" s="27">
        <f t="shared" si="143"/>
        <v>42948</v>
      </c>
    </row>
    <row r="481" spans="1:49" ht="15" customHeight="1">
      <c r="A481" s="31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198"/>
      <c r="M481" s="198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35" t="str">
        <f t="shared" si="126"/>
        <v/>
      </c>
      <c r="AD481" s="36">
        <f t="shared" si="127"/>
        <v>0</v>
      </c>
      <c r="AE481" s="35" t="str">
        <f t="shared" si="128"/>
        <v/>
      </c>
      <c r="AF481" s="24"/>
      <c r="AG481" s="40">
        <f t="shared" si="129"/>
        <v>0</v>
      </c>
      <c r="AH481" s="36">
        <f t="shared" si="130"/>
        <v>0</v>
      </c>
      <c r="AI481" s="36">
        <f t="shared" si="131"/>
        <v>0</v>
      </c>
      <c r="AJ481" s="35" t="str">
        <f t="shared" si="132"/>
        <v/>
      </c>
      <c r="AK481" s="35" t="str">
        <f t="shared" si="133"/>
        <v/>
      </c>
      <c r="AL481" s="35" t="str">
        <f t="shared" si="134"/>
        <v/>
      </c>
      <c r="AM481" s="35" t="str">
        <f t="shared" si="135"/>
        <v/>
      </c>
      <c r="AN481" s="35" t="str">
        <f t="shared" si="136"/>
        <v/>
      </c>
      <c r="AO481" s="222">
        <f t="shared" si="141"/>
        <v>0</v>
      </c>
      <c r="AP481" s="222">
        <f t="shared" si="142"/>
        <v>0</v>
      </c>
      <c r="AQ481" s="222" t="str">
        <f t="shared" si="137"/>
        <v>无</v>
      </c>
      <c r="AR481" s="35" t="str">
        <f t="shared" si="138"/>
        <v/>
      </c>
      <c r="AS481" s="35" t="str">
        <f t="shared" si="139"/>
        <v/>
      </c>
      <c r="AT481" s="35" t="str">
        <f t="shared" si="140"/>
        <v>无</v>
      </c>
      <c r="AW481" s="27">
        <f t="shared" si="143"/>
        <v>42948</v>
      </c>
    </row>
    <row r="482" spans="1:49" ht="15" customHeight="1">
      <c r="A482" s="31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198"/>
      <c r="M482" s="198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35" t="str">
        <f t="shared" si="126"/>
        <v/>
      </c>
      <c r="AD482" s="36">
        <f t="shared" si="127"/>
        <v>0</v>
      </c>
      <c r="AE482" s="35" t="str">
        <f t="shared" si="128"/>
        <v/>
      </c>
      <c r="AF482" s="24"/>
      <c r="AG482" s="40">
        <f t="shared" si="129"/>
        <v>0</v>
      </c>
      <c r="AH482" s="36">
        <f t="shared" si="130"/>
        <v>0</v>
      </c>
      <c r="AI482" s="36">
        <f t="shared" si="131"/>
        <v>0</v>
      </c>
      <c r="AJ482" s="35" t="str">
        <f t="shared" si="132"/>
        <v/>
      </c>
      <c r="AK482" s="35" t="str">
        <f t="shared" si="133"/>
        <v/>
      </c>
      <c r="AL482" s="35" t="str">
        <f t="shared" si="134"/>
        <v/>
      </c>
      <c r="AM482" s="35" t="str">
        <f t="shared" si="135"/>
        <v/>
      </c>
      <c r="AN482" s="35" t="str">
        <f t="shared" si="136"/>
        <v/>
      </c>
      <c r="AO482" s="222">
        <f t="shared" si="141"/>
        <v>0</v>
      </c>
      <c r="AP482" s="222">
        <f t="shared" si="142"/>
        <v>0</v>
      </c>
      <c r="AQ482" s="222" t="str">
        <f t="shared" si="137"/>
        <v>无</v>
      </c>
      <c r="AR482" s="35" t="str">
        <f t="shared" si="138"/>
        <v/>
      </c>
      <c r="AS482" s="35" t="str">
        <f t="shared" si="139"/>
        <v/>
      </c>
      <c r="AT482" s="35" t="str">
        <f t="shared" si="140"/>
        <v>无</v>
      </c>
      <c r="AW482" s="27">
        <f t="shared" si="143"/>
        <v>42948</v>
      </c>
    </row>
    <row r="483" spans="1:49" ht="15" customHeight="1">
      <c r="A483" s="31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198"/>
      <c r="M483" s="198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35" t="str">
        <f t="shared" si="126"/>
        <v/>
      </c>
      <c r="AD483" s="36">
        <f t="shared" si="127"/>
        <v>0</v>
      </c>
      <c r="AE483" s="35" t="str">
        <f t="shared" si="128"/>
        <v/>
      </c>
      <c r="AF483" s="24"/>
      <c r="AG483" s="40">
        <f t="shared" si="129"/>
        <v>0</v>
      </c>
      <c r="AH483" s="36">
        <f t="shared" si="130"/>
        <v>0</v>
      </c>
      <c r="AI483" s="36">
        <f t="shared" si="131"/>
        <v>0</v>
      </c>
      <c r="AJ483" s="35" t="str">
        <f t="shared" si="132"/>
        <v/>
      </c>
      <c r="AK483" s="35" t="str">
        <f t="shared" si="133"/>
        <v/>
      </c>
      <c r="AL483" s="35" t="str">
        <f t="shared" si="134"/>
        <v/>
      </c>
      <c r="AM483" s="35" t="str">
        <f t="shared" si="135"/>
        <v/>
      </c>
      <c r="AN483" s="35" t="str">
        <f t="shared" si="136"/>
        <v/>
      </c>
      <c r="AO483" s="222">
        <f t="shared" si="141"/>
        <v>0</v>
      </c>
      <c r="AP483" s="222">
        <f t="shared" si="142"/>
        <v>0</v>
      </c>
      <c r="AQ483" s="222" t="str">
        <f t="shared" si="137"/>
        <v>无</v>
      </c>
      <c r="AR483" s="35" t="str">
        <f t="shared" si="138"/>
        <v/>
      </c>
      <c r="AS483" s="35" t="str">
        <f t="shared" si="139"/>
        <v/>
      </c>
      <c r="AT483" s="35" t="str">
        <f t="shared" si="140"/>
        <v>无</v>
      </c>
      <c r="AW483" s="27">
        <f t="shared" si="143"/>
        <v>42948</v>
      </c>
    </row>
    <row r="484" spans="1:49" ht="15" customHeight="1">
      <c r="A484" s="31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198"/>
      <c r="M484" s="198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35" t="str">
        <f t="shared" si="126"/>
        <v/>
      </c>
      <c r="AD484" s="36">
        <f t="shared" si="127"/>
        <v>0</v>
      </c>
      <c r="AE484" s="35" t="str">
        <f t="shared" si="128"/>
        <v/>
      </c>
      <c r="AF484" s="24"/>
      <c r="AG484" s="40">
        <f t="shared" si="129"/>
        <v>0</v>
      </c>
      <c r="AH484" s="36">
        <f t="shared" si="130"/>
        <v>0</v>
      </c>
      <c r="AI484" s="36">
        <f t="shared" si="131"/>
        <v>0</v>
      </c>
      <c r="AJ484" s="35" t="str">
        <f t="shared" si="132"/>
        <v/>
      </c>
      <c r="AK484" s="35" t="str">
        <f t="shared" si="133"/>
        <v/>
      </c>
      <c r="AL484" s="35" t="str">
        <f t="shared" si="134"/>
        <v/>
      </c>
      <c r="AM484" s="35" t="str">
        <f t="shared" si="135"/>
        <v/>
      </c>
      <c r="AN484" s="35" t="str">
        <f t="shared" si="136"/>
        <v/>
      </c>
      <c r="AO484" s="222">
        <f t="shared" si="141"/>
        <v>0</v>
      </c>
      <c r="AP484" s="222">
        <f t="shared" si="142"/>
        <v>0</v>
      </c>
      <c r="AQ484" s="222" t="str">
        <f t="shared" si="137"/>
        <v>无</v>
      </c>
      <c r="AR484" s="35" t="str">
        <f t="shared" si="138"/>
        <v/>
      </c>
      <c r="AS484" s="35" t="str">
        <f t="shared" si="139"/>
        <v/>
      </c>
      <c r="AT484" s="35" t="str">
        <f t="shared" si="140"/>
        <v>无</v>
      </c>
      <c r="AW484" s="27">
        <f t="shared" si="143"/>
        <v>42948</v>
      </c>
    </row>
    <row r="485" spans="1:49" ht="15" customHeight="1">
      <c r="A485" s="31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198"/>
      <c r="M485" s="198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35" t="str">
        <f t="shared" si="126"/>
        <v/>
      </c>
      <c r="AD485" s="36">
        <f t="shared" si="127"/>
        <v>0</v>
      </c>
      <c r="AE485" s="35" t="str">
        <f t="shared" si="128"/>
        <v/>
      </c>
      <c r="AF485" s="24"/>
      <c r="AG485" s="40">
        <f t="shared" si="129"/>
        <v>0</v>
      </c>
      <c r="AH485" s="36">
        <f t="shared" si="130"/>
        <v>0</v>
      </c>
      <c r="AI485" s="36">
        <f t="shared" si="131"/>
        <v>0</v>
      </c>
      <c r="AJ485" s="35" t="str">
        <f t="shared" si="132"/>
        <v/>
      </c>
      <c r="AK485" s="35" t="str">
        <f t="shared" si="133"/>
        <v/>
      </c>
      <c r="AL485" s="35" t="str">
        <f t="shared" si="134"/>
        <v/>
      </c>
      <c r="AM485" s="35" t="str">
        <f t="shared" si="135"/>
        <v/>
      </c>
      <c r="AN485" s="35" t="str">
        <f t="shared" si="136"/>
        <v/>
      </c>
      <c r="AO485" s="222">
        <f t="shared" si="141"/>
        <v>0</v>
      </c>
      <c r="AP485" s="222">
        <f t="shared" si="142"/>
        <v>0</v>
      </c>
      <c r="AQ485" s="222" t="str">
        <f t="shared" si="137"/>
        <v>无</v>
      </c>
      <c r="AR485" s="35" t="str">
        <f t="shared" si="138"/>
        <v/>
      </c>
      <c r="AS485" s="35" t="str">
        <f t="shared" si="139"/>
        <v/>
      </c>
      <c r="AT485" s="35" t="str">
        <f t="shared" si="140"/>
        <v>无</v>
      </c>
      <c r="AW485" s="27">
        <f t="shared" si="143"/>
        <v>42948</v>
      </c>
    </row>
    <row r="486" spans="1:49" ht="15" customHeight="1">
      <c r="A486" s="31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198"/>
      <c r="M486" s="198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35" t="str">
        <f t="shared" si="126"/>
        <v/>
      </c>
      <c r="AD486" s="36">
        <f t="shared" si="127"/>
        <v>0</v>
      </c>
      <c r="AE486" s="35" t="str">
        <f t="shared" si="128"/>
        <v/>
      </c>
      <c r="AF486" s="24"/>
      <c r="AG486" s="40">
        <f t="shared" si="129"/>
        <v>0</v>
      </c>
      <c r="AH486" s="36">
        <f t="shared" si="130"/>
        <v>0</v>
      </c>
      <c r="AI486" s="36">
        <f t="shared" si="131"/>
        <v>0</v>
      </c>
      <c r="AJ486" s="35" t="str">
        <f t="shared" si="132"/>
        <v/>
      </c>
      <c r="AK486" s="35" t="str">
        <f t="shared" si="133"/>
        <v/>
      </c>
      <c r="AL486" s="35" t="str">
        <f t="shared" si="134"/>
        <v/>
      </c>
      <c r="AM486" s="35" t="str">
        <f t="shared" si="135"/>
        <v/>
      </c>
      <c r="AN486" s="35" t="str">
        <f t="shared" si="136"/>
        <v/>
      </c>
      <c r="AO486" s="222">
        <f t="shared" si="141"/>
        <v>0</v>
      </c>
      <c r="AP486" s="222">
        <f t="shared" si="142"/>
        <v>0</v>
      </c>
      <c r="AQ486" s="222" t="str">
        <f t="shared" si="137"/>
        <v>无</v>
      </c>
      <c r="AR486" s="35" t="str">
        <f t="shared" si="138"/>
        <v/>
      </c>
      <c r="AS486" s="35" t="str">
        <f t="shared" si="139"/>
        <v/>
      </c>
      <c r="AT486" s="35" t="str">
        <f t="shared" si="140"/>
        <v>无</v>
      </c>
      <c r="AW486" s="27">
        <f t="shared" si="143"/>
        <v>42948</v>
      </c>
    </row>
    <row r="487" spans="1:49" ht="15" customHeight="1">
      <c r="A487" s="31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198"/>
      <c r="M487" s="198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35" t="str">
        <f t="shared" si="126"/>
        <v/>
      </c>
      <c r="AD487" s="36">
        <f t="shared" si="127"/>
        <v>0</v>
      </c>
      <c r="AE487" s="35" t="str">
        <f t="shared" si="128"/>
        <v/>
      </c>
      <c r="AF487" s="24"/>
      <c r="AG487" s="40">
        <f t="shared" si="129"/>
        <v>0</v>
      </c>
      <c r="AH487" s="36">
        <f t="shared" si="130"/>
        <v>0</v>
      </c>
      <c r="AI487" s="36">
        <f t="shared" si="131"/>
        <v>0</v>
      </c>
      <c r="AJ487" s="35" t="str">
        <f t="shared" si="132"/>
        <v/>
      </c>
      <c r="AK487" s="35" t="str">
        <f t="shared" si="133"/>
        <v/>
      </c>
      <c r="AL487" s="35" t="str">
        <f t="shared" si="134"/>
        <v/>
      </c>
      <c r="AM487" s="35" t="str">
        <f t="shared" si="135"/>
        <v/>
      </c>
      <c r="AN487" s="35" t="str">
        <f t="shared" si="136"/>
        <v/>
      </c>
      <c r="AO487" s="222">
        <f t="shared" si="141"/>
        <v>0</v>
      </c>
      <c r="AP487" s="222">
        <f t="shared" si="142"/>
        <v>0</v>
      </c>
      <c r="AQ487" s="222" t="str">
        <f t="shared" si="137"/>
        <v>无</v>
      </c>
      <c r="AR487" s="35" t="str">
        <f t="shared" si="138"/>
        <v/>
      </c>
      <c r="AS487" s="35" t="str">
        <f t="shared" si="139"/>
        <v/>
      </c>
      <c r="AT487" s="35" t="str">
        <f t="shared" si="140"/>
        <v>无</v>
      </c>
      <c r="AW487" s="27">
        <f t="shared" si="143"/>
        <v>42948</v>
      </c>
    </row>
    <row r="488" spans="1:49" ht="15" customHeight="1">
      <c r="A488" s="31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198"/>
      <c r="M488" s="198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35" t="str">
        <f t="shared" si="126"/>
        <v/>
      </c>
      <c r="AD488" s="36">
        <f t="shared" si="127"/>
        <v>0</v>
      </c>
      <c r="AE488" s="35" t="str">
        <f t="shared" si="128"/>
        <v/>
      </c>
      <c r="AF488" s="24"/>
      <c r="AG488" s="40">
        <f t="shared" si="129"/>
        <v>0</v>
      </c>
      <c r="AH488" s="36">
        <f t="shared" si="130"/>
        <v>0</v>
      </c>
      <c r="AI488" s="36">
        <f t="shared" si="131"/>
        <v>0</v>
      </c>
      <c r="AJ488" s="35" t="str">
        <f t="shared" si="132"/>
        <v/>
      </c>
      <c r="AK488" s="35" t="str">
        <f t="shared" si="133"/>
        <v/>
      </c>
      <c r="AL488" s="35" t="str">
        <f t="shared" si="134"/>
        <v/>
      </c>
      <c r="AM488" s="35" t="str">
        <f t="shared" si="135"/>
        <v/>
      </c>
      <c r="AN488" s="35" t="str">
        <f t="shared" si="136"/>
        <v/>
      </c>
      <c r="AO488" s="222">
        <f t="shared" si="141"/>
        <v>0</v>
      </c>
      <c r="AP488" s="222">
        <f t="shared" si="142"/>
        <v>0</v>
      </c>
      <c r="AQ488" s="222" t="str">
        <f t="shared" si="137"/>
        <v>无</v>
      </c>
      <c r="AR488" s="35" t="str">
        <f t="shared" si="138"/>
        <v/>
      </c>
      <c r="AS488" s="35" t="str">
        <f t="shared" si="139"/>
        <v/>
      </c>
      <c r="AT488" s="35" t="str">
        <f t="shared" si="140"/>
        <v>无</v>
      </c>
      <c r="AW488" s="27">
        <f t="shared" si="143"/>
        <v>42948</v>
      </c>
    </row>
    <row r="489" spans="1:49" ht="15" customHeight="1">
      <c r="A489" s="31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198"/>
      <c r="M489" s="198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35" t="str">
        <f t="shared" si="126"/>
        <v/>
      </c>
      <c r="AD489" s="36">
        <f t="shared" si="127"/>
        <v>0</v>
      </c>
      <c r="AE489" s="35" t="str">
        <f t="shared" si="128"/>
        <v/>
      </c>
      <c r="AF489" s="24"/>
      <c r="AG489" s="40">
        <f t="shared" si="129"/>
        <v>0</v>
      </c>
      <c r="AH489" s="36">
        <f t="shared" si="130"/>
        <v>0</v>
      </c>
      <c r="AI489" s="36">
        <f t="shared" si="131"/>
        <v>0</v>
      </c>
      <c r="AJ489" s="35" t="str">
        <f t="shared" si="132"/>
        <v/>
      </c>
      <c r="AK489" s="35" t="str">
        <f t="shared" si="133"/>
        <v/>
      </c>
      <c r="AL489" s="35" t="str">
        <f t="shared" si="134"/>
        <v/>
      </c>
      <c r="AM489" s="35" t="str">
        <f t="shared" si="135"/>
        <v/>
      </c>
      <c r="AN489" s="35" t="str">
        <f t="shared" si="136"/>
        <v/>
      </c>
      <c r="AO489" s="222">
        <f t="shared" si="141"/>
        <v>0</v>
      </c>
      <c r="AP489" s="222">
        <f t="shared" si="142"/>
        <v>0</v>
      </c>
      <c r="AQ489" s="222" t="str">
        <f t="shared" si="137"/>
        <v>无</v>
      </c>
      <c r="AR489" s="35" t="str">
        <f t="shared" si="138"/>
        <v/>
      </c>
      <c r="AS489" s="35" t="str">
        <f t="shared" si="139"/>
        <v/>
      </c>
      <c r="AT489" s="35" t="str">
        <f t="shared" si="140"/>
        <v>无</v>
      </c>
      <c r="AW489" s="27">
        <f t="shared" si="143"/>
        <v>42948</v>
      </c>
    </row>
    <row r="490" spans="1:49" ht="15" customHeight="1">
      <c r="A490" s="31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198"/>
      <c r="M490" s="198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35" t="str">
        <f t="shared" si="126"/>
        <v/>
      </c>
      <c r="AD490" s="36">
        <f t="shared" si="127"/>
        <v>0</v>
      </c>
      <c r="AE490" s="35" t="str">
        <f t="shared" si="128"/>
        <v/>
      </c>
      <c r="AF490" s="24"/>
      <c r="AG490" s="40">
        <f t="shared" si="129"/>
        <v>0</v>
      </c>
      <c r="AH490" s="36">
        <f t="shared" si="130"/>
        <v>0</v>
      </c>
      <c r="AI490" s="36">
        <f t="shared" si="131"/>
        <v>0</v>
      </c>
      <c r="AJ490" s="35" t="str">
        <f t="shared" si="132"/>
        <v/>
      </c>
      <c r="AK490" s="35" t="str">
        <f t="shared" si="133"/>
        <v/>
      </c>
      <c r="AL490" s="35" t="str">
        <f t="shared" si="134"/>
        <v/>
      </c>
      <c r="AM490" s="35" t="str">
        <f t="shared" si="135"/>
        <v/>
      </c>
      <c r="AN490" s="35" t="str">
        <f t="shared" si="136"/>
        <v/>
      </c>
      <c r="AO490" s="222">
        <f t="shared" si="141"/>
        <v>0</v>
      </c>
      <c r="AP490" s="222">
        <f t="shared" si="142"/>
        <v>0</v>
      </c>
      <c r="AQ490" s="222" t="str">
        <f t="shared" si="137"/>
        <v>无</v>
      </c>
      <c r="AR490" s="35" t="str">
        <f t="shared" si="138"/>
        <v/>
      </c>
      <c r="AS490" s="35" t="str">
        <f t="shared" si="139"/>
        <v/>
      </c>
      <c r="AT490" s="35" t="str">
        <f t="shared" si="140"/>
        <v>无</v>
      </c>
      <c r="AW490" s="27">
        <f t="shared" si="143"/>
        <v>42948</v>
      </c>
    </row>
    <row r="491" spans="1:49" ht="15" customHeight="1">
      <c r="A491" s="31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198"/>
      <c r="M491" s="198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35" t="str">
        <f t="shared" si="126"/>
        <v/>
      </c>
      <c r="AD491" s="36">
        <f t="shared" si="127"/>
        <v>0</v>
      </c>
      <c r="AE491" s="35" t="str">
        <f t="shared" si="128"/>
        <v/>
      </c>
      <c r="AF491" s="24"/>
      <c r="AG491" s="40">
        <f t="shared" si="129"/>
        <v>0</v>
      </c>
      <c r="AH491" s="36">
        <f t="shared" si="130"/>
        <v>0</v>
      </c>
      <c r="AI491" s="36">
        <f t="shared" si="131"/>
        <v>0</v>
      </c>
      <c r="AJ491" s="35" t="str">
        <f t="shared" si="132"/>
        <v/>
      </c>
      <c r="AK491" s="35" t="str">
        <f t="shared" si="133"/>
        <v/>
      </c>
      <c r="AL491" s="35" t="str">
        <f t="shared" si="134"/>
        <v/>
      </c>
      <c r="AM491" s="35" t="str">
        <f t="shared" si="135"/>
        <v/>
      </c>
      <c r="AN491" s="35" t="str">
        <f t="shared" si="136"/>
        <v/>
      </c>
      <c r="AO491" s="222">
        <f t="shared" si="141"/>
        <v>0</v>
      </c>
      <c r="AP491" s="222">
        <f t="shared" si="142"/>
        <v>0</v>
      </c>
      <c r="AQ491" s="222" t="str">
        <f t="shared" si="137"/>
        <v>无</v>
      </c>
      <c r="AR491" s="35" t="str">
        <f t="shared" si="138"/>
        <v/>
      </c>
      <c r="AS491" s="35" t="str">
        <f t="shared" si="139"/>
        <v/>
      </c>
      <c r="AT491" s="35" t="str">
        <f t="shared" si="140"/>
        <v>无</v>
      </c>
      <c r="AW491" s="27">
        <f t="shared" si="143"/>
        <v>42948</v>
      </c>
    </row>
    <row r="492" spans="1:49" ht="15" customHeight="1">
      <c r="A492" s="31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198"/>
      <c r="M492" s="198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35" t="str">
        <f t="shared" si="126"/>
        <v/>
      </c>
      <c r="AD492" s="36">
        <f t="shared" si="127"/>
        <v>0</v>
      </c>
      <c r="AE492" s="35" t="str">
        <f t="shared" si="128"/>
        <v/>
      </c>
      <c r="AF492" s="24"/>
      <c r="AG492" s="40">
        <f t="shared" si="129"/>
        <v>0</v>
      </c>
      <c r="AH492" s="36">
        <f t="shared" si="130"/>
        <v>0</v>
      </c>
      <c r="AI492" s="36">
        <f t="shared" si="131"/>
        <v>0</v>
      </c>
      <c r="AJ492" s="35" t="str">
        <f t="shared" si="132"/>
        <v/>
      </c>
      <c r="AK492" s="35" t="str">
        <f t="shared" si="133"/>
        <v/>
      </c>
      <c r="AL492" s="35" t="str">
        <f t="shared" si="134"/>
        <v/>
      </c>
      <c r="AM492" s="35" t="str">
        <f t="shared" si="135"/>
        <v/>
      </c>
      <c r="AN492" s="35" t="str">
        <f t="shared" si="136"/>
        <v/>
      </c>
      <c r="AO492" s="222">
        <f t="shared" si="141"/>
        <v>0</v>
      </c>
      <c r="AP492" s="222">
        <f t="shared" si="142"/>
        <v>0</v>
      </c>
      <c r="AQ492" s="222" t="str">
        <f t="shared" si="137"/>
        <v>无</v>
      </c>
      <c r="AR492" s="35" t="str">
        <f t="shared" si="138"/>
        <v/>
      </c>
      <c r="AS492" s="35" t="str">
        <f t="shared" si="139"/>
        <v/>
      </c>
      <c r="AT492" s="35" t="str">
        <f t="shared" si="140"/>
        <v>无</v>
      </c>
      <c r="AW492" s="27">
        <f t="shared" si="143"/>
        <v>42948</v>
      </c>
    </row>
    <row r="493" spans="1:49" ht="15" customHeight="1">
      <c r="A493" s="31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198"/>
      <c r="M493" s="198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35" t="str">
        <f t="shared" si="126"/>
        <v/>
      </c>
      <c r="AD493" s="36">
        <f t="shared" si="127"/>
        <v>0</v>
      </c>
      <c r="AE493" s="35" t="str">
        <f t="shared" si="128"/>
        <v/>
      </c>
      <c r="AF493" s="24"/>
      <c r="AG493" s="40">
        <f t="shared" si="129"/>
        <v>0</v>
      </c>
      <c r="AH493" s="36">
        <f t="shared" si="130"/>
        <v>0</v>
      </c>
      <c r="AI493" s="36">
        <f t="shared" si="131"/>
        <v>0</v>
      </c>
      <c r="AJ493" s="35" t="str">
        <f t="shared" si="132"/>
        <v/>
      </c>
      <c r="AK493" s="35" t="str">
        <f t="shared" si="133"/>
        <v/>
      </c>
      <c r="AL493" s="35" t="str">
        <f t="shared" si="134"/>
        <v/>
      </c>
      <c r="AM493" s="35" t="str">
        <f t="shared" si="135"/>
        <v/>
      </c>
      <c r="AN493" s="35" t="str">
        <f t="shared" si="136"/>
        <v/>
      </c>
      <c r="AO493" s="222">
        <f t="shared" si="141"/>
        <v>0</v>
      </c>
      <c r="AP493" s="222">
        <f t="shared" si="142"/>
        <v>0</v>
      </c>
      <c r="AQ493" s="222" t="str">
        <f t="shared" si="137"/>
        <v>无</v>
      </c>
      <c r="AR493" s="35" t="str">
        <f t="shared" si="138"/>
        <v/>
      </c>
      <c r="AS493" s="35" t="str">
        <f t="shared" si="139"/>
        <v/>
      </c>
      <c r="AT493" s="35" t="str">
        <f t="shared" si="140"/>
        <v>无</v>
      </c>
      <c r="AW493" s="27">
        <f t="shared" si="143"/>
        <v>42948</v>
      </c>
    </row>
    <row r="494" spans="1:49" ht="15" customHeight="1">
      <c r="A494" s="31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198"/>
      <c r="M494" s="198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35" t="str">
        <f t="shared" si="126"/>
        <v/>
      </c>
      <c r="AD494" s="36">
        <f t="shared" si="127"/>
        <v>0</v>
      </c>
      <c r="AE494" s="35" t="str">
        <f t="shared" si="128"/>
        <v/>
      </c>
      <c r="AF494" s="24"/>
      <c r="AG494" s="40">
        <f t="shared" si="129"/>
        <v>0</v>
      </c>
      <c r="AH494" s="36">
        <f t="shared" si="130"/>
        <v>0</v>
      </c>
      <c r="AI494" s="36">
        <f t="shared" si="131"/>
        <v>0</v>
      </c>
      <c r="AJ494" s="35" t="str">
        <f t="shared" si="132"/>
        <v/>
      </c>
      <c r="AK494" s="35" t="str">
        <f t="shared" si="133"/>
        <v/>
      </c>
      <c r="AL494" s="35" t="str">
        <f t="shared" si="134"/>
        <v/>
      </c>
      <c r="AM494" s="35" t="str">
        <f t="shared" si="135"/>
        <v/>
      </c>
      <c r="AN494" s="35" t="str">
        <f t="shared" si="136"/>
        <v/>
      </c>
      <c r="AO494" s="222">
        <f t="shared" si="141"/>
        <v>0</v>
      </c>
      <c r="AP494" s="222">
        <f t="shared" si="142"/>
        <v>0</v>
      </c>
      <c r="AQ494" s="222" t="str">
        <f t="shared" si="137"/>
        <v>无</v>
      </c>
      <c r="AR494" s="35" t="str">
        <f t="shared" si="138"/>
        <v/>
      </c>
      <c r="AS494" s="35" t="str">
        <f t="shared" si="139"/>
        <v/>
      </c>
      <c r="AT494" s="35" t="str">
        <f t="shared" si="140"/>
        <v>无</v>
      </c>
      <c r="AW494" s="27">
        <f t="shared" si="143"/>
        <v>42948</v>
      </c>
    </row>
    <row r="495" spans="1:49" ht="15" customHeight="1">
      <c r="A495" s="31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198"/>
      <c r="M495" s="198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35" t="str">
        <f t="shared" si="126"/>
        <v/>
      </c>
      <c r="AD495" s="36">
        <f t="shared" si="127"/>
        <v>0</v>
      </c>
      <c r="AE495" s="35" t="str">
        <f t="shared" si="128"/>
        <v/>
      </c>
      <c r="AF495" s="24"/>
      <c r="AG495" s="40">
        <f t="shared" si="129"/>
        <v>0</v>
      </c>
      <c r="AH495" s="36">
        <f t="shared" si="130"/>
        <v>0</v>
      </c>
      <c r="AI495" s="36">
        <f t="shared" si="131"/>
        <v>0</v>
      </c>
      <c r="AJ495" s="35" t="str">
        <f t="shared" si="132"/>
        <v/>
      </c>
      <c r="AK495" s="35" t="str">
        <f t="shared" si="133"/>
        <v/>
      </c>
      <c r="AL495" s="35" t="str">
        <f t="shared" si="134"/>
        <v/>
      </c>
      <c r="AM495" s="35" t="str">
        <f t="shared" si="135"/>
        <v/>
      </c>
      <c r="AN495" s="35" t="str">
        <f t="shared" si="136"/>
        <v/>
      </c>
      <c r="AO495" s="222">
        <f t="shared" si="141"/>
        <v>0</v>
      </c>
      <c r="AP495" s="222">
        <f t="shared" si="142"/>
        <v>0</v>
      </c>
      <c r="AQ495" s="222" t="str">
        <f t="shared" si="137"/>
        <v>无</v>
      </c>
      <c r="AR495" s="35" t="str">
        <f t="shared" si="138"/>
        <v/>
      </c>
      <c r="AS495" s="35" t="str">
        <f t="shared" si="139"/>
        <v/>
      </c>
      <c r="AT495" s="35" t="str">
        <f t="shared" si="140"/>
        <v>无</v>
      </c>
      <c r="AW495" s="27">
        <f t="shared" si="143"/>
        <v>42948</v>
      </c>
    </row>
    <row r="496" spans="1:49" ht="15" customHeight="1">
      <c r="A496" s="31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198"/>
      <c r="M496" s="198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35" t="str">
        <f t="shared" si="126"/>
        <v/>
      </c>
      <c r="AD496" s="36">
        <f t="shared" si="127"/>
        <v>0</v>
      </c>
      <c r="AE496" s="35" t="str">
        <f t="shared" si="128"/>
        <v/>
      </c>
      <c r="AF496" s="24"/>
      <c r="AG496" s="40">
        <f t="shared" si="129"/>
        <v>0</v>
      </c>
      <c r="AH496" s="36">
        <f t="shared" si="130"/>
        <v>0</v>
      </c>
      <c r="AI496" s="36">
        <f t="shared" si="131"/>
        <v>0</v>
      </c>
      <c r="AJ496" s="35" t="str">
        <f t="shared" si="132"/>
        <v/>
      </c>
      <c r="AK496" s="35" t="str">
        <f t="shared" si="133"/>
        <v/>
      </c>
      <c r="AL496" s="35" t="str">
        <f t="shared" si="134"/>
        <v/>
      </c>
      <c r="AM496" s="35" t="str">
        <f t="shared" si="135"/>
        <v/>
      </c>
      <c r="AN496" s="35" t="str">
        <f t="shared" si="136"/>
        <v/>
      </c>
      <c r="AO496" s="222">
        <f t="shared" si="141"/>
        <v>0</v>
      </c>
      <c r="AP496" s="222">
        <f t="shared" si="142"/>
        <v>0</v>
      </c>
      <c r="AQ496" s="222" t="str">
        <f t="shared" si="137"/>
        <v>无</v>
      </c>
      <c r="AR496" s="35" t="str">
        <f t="shared" si="138"/>
        <v/>
      </c>
      <c r="AS496" s="35" t="str">
        <f t="shared" si="139"/>
        <v/>
      </c>
      <c r="AT496" s="35" t="str">
        <f t="shared" si="140"/>
        <v>无</v>
      </c>
      <c r="AW496" s="27">
        <f t="shared" si="143"/>
        <v>42948</v>
      </c>
    </row>
    <row r="497" spans="1:49" ht="15" customHeight="1">
      <c r="A497" s="31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198"/>
      <c r="M497" s="198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35" t="str">
        <f t="shared" si="126"/>
        <v/>
      </c>
      <c r="AD497" s="36">
        <f t="shared" si="127"/>
        <v>0</v>
      </c>
      <c r="AE497" s="35" t="str">
        <f t="shared" si="128"/>
        <v/>
      </c>
      <c r="AF497" s="24"/>
      <c r="AG497" s="40">
        <f t="shared" si="129"/>
        <v>0</v>
      </c>
      <c r="AH497" s="36">
        <f t="shared" si="130"/>
        <v>0</v>
      </c>
      <c r="AI497" s="36">
        <f t="shared" si="131"/>
        <v>0</v>
      </c>
      <c r="AJ497" s="35" t="str">
        <f t="shared" si="132"/>
        <v/>
      </c>
      <c r="AK497" s="35" t="str">
        <f t="shared" si="133"/>
        <v/>
      </c>
      <c r="AL497" s="35" t="str">
        <f t="shared" si="134"/>
        <v/>
      </c>
      <c r="AM497" s="35" t="str">
        <f t="shared" si="135"/>
        <v/>
      </c>
      <c r="AN497" s="35" t="str">
        <f t="shared" si="136"/>
        <v/>
      </c>
      <c r="AO497" s="222">
        <f t="shared" si="141"/>
        <v>0</v>
      </c>
      <c r="AP497" s="222">
        <f t="shared" si="142"/>
        <v>0</v>
      </c>
      <c r="AQ497" s="222" t="str">
        <f t="shared" si="137"/>
        <v>无</v>
      </c>
      <c r="AR497" s="35" t="str">
        <f t="shared" si="138"/>
        <v/>
      </c>
      <c r="AS497" s="35" t="str">
        <f t="shared" si="139"/>
        <v/>
      </c>
      <c r="AT497" s="35" t="str">
        <f t="shared" si="140"/>
        <v>无</v>
      </c>
      <c r="AW497" s="27">
        <f t="shared" si="143"/>
        <v>42948</v>
      </c>
    </row>
    <row r="498" spans="1:49" ht="15" customHeight="1">
      <c r="A498" s="31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198"/>
      <c r="M498" s="198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35" t="str">
        <f t="shared" si="126"/>
        <v/>
      </c>
      <c r="AD498" s="36">
        <f t="shared" si="127"/>
        <v>0</v>
      </c>
      <c r="AE498" s="35" t="str">
        <f t="shared" si="128"/>
        <v/>
      </c>
      <c r="AF498" s="24"/>
      <c r="AG498" s="40">
        <f t="shared" si="129"/>
        <v>0</v>
      </c>
      <c r="AH498" s="36">
        <f t="shared" si="130"/>
        <v>0</v>
      </c>
      <c r="AI498" s="36">
        <f t="shared" si="131"/>
        <v>0</v>
      </c>
      <c r="AJ498" s="35" t="str">
        <f t="shared" si="132"/>
        <v/>
      </c>
      <c r="AK498" s="35" t="str">
        <f t="shared" si="133"/>
        <v/>
      </c>
      <c r="AL498" s="35" t="str">
        <f t="shared" si="134"/>
        <v/>
      </c>
      <c r="AM498" s="35" t="str">
        <f t="shared" si="135"/>
        <v/>
      </c>
      <c r="AN498" s="35" t="str">
        <f t="shared" si="136"/>
        <v/>
      </c>
      <c r="AO498" s="222">
        <f t="shared" si="141"/>
        <v>0</v>
      </c>
      <c r="AP498" s="222">
        <f t="shared" si="142"/>
        <v>0</v>
      </c>
      <c r="AQ498" s="222" t="str">
        <f t="shared" si="137"/>
        <v>无</v>
      </c>
      <c r="AR498" s="35" t="str">
        <f t="shared" si="138"/>
        <v/>
      </c>
      <c r="AS498" s="35" t="str">
        <f t="shared" si="139"/>
        <v/>
      </c>
      <c r="AT498" s="35" t="str">
        <f t="shared" si="140"/>
        <v>无</v>
      </c>
      <c r="AW498" s="27">
        <f t="shared" si="143"/>
        <v>42948</v>
      </c>
    </row>
    <row r="499" spans="1:49" ht="15" customHeight="1">
      <c r="A499" s="31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198"/>
      <c r="M499" s="198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35" t="str">
        <f t="shared" si="126"/>
        <v/>
      </c>
      <c r="AD499" s="36">
        <f t="shared" si="127"/>
        <v>0</v>
      </c>
      <c r="AE499" s="35" t="str">
        <f t="shared" si="128"/>
        <v/>
      </c>
      <c r="AF499" s="24"/>
      <c r="AG499" s="40">
        <f t="shared" si="129"/>
        <v>0</v>
      </c>
      <c r="AH499" s="36">
        <f t="shared" si="130"/>
        <v>0</v>
      </c>
      <c r="AI499" s="36">
        <f t="shared" si="131"/>
        <v>0</v>
      </c>
      <c r="AJ499" s="35" t="str">
        <f t="shared" si="132"/>
        <v/>
      </c>
      <c r="AK499" s="35" t="str">
        <f t="shared" si="133"/>
        <v/>
      </c>
      <c r="AL499" s="35" t="str">
        <f t="shared" si="134"/>
        <v/>
      </c>
      <c r="AM499" s="35" t="str">
        <f t="shared" si="135"/>
        <v/>
      </c>
      <c r="AN499" s="35" t="str">
        <f t="shared" si="136"/>
        <v/>
      </c>
      <c r="AO499" s="222">
        <f t="shared" si="141"/>
        <v>0</v>
      </c>
      <c r="AP499" s="222">
        <f t="shared" si="142"/>
        <v>0</v>
      </c>
      <c r="AQ499" s="222" t="str">
        <f t="shared" si="137"/>
        <v>无</v>
      </c>
      <c r="AR499" s="35" t="str">
        <f t="shared" si="138"/>
        <v/>
      </c>
      <c r="AS499" s="35" t="str">
        <f t="shared" si="139"/>
        <v/>
      </c>
      <c r="AT499" s="35" t="str">
        <f t="shared" si="140"/>
        <v>无</v>
      </c>
      <c r="AW499" s="27">
        <f t="shared" si="143"/>
        <v>42948</v>
      </c>
    </row>
    <row r="500" spans="1:49" ht="15" customHeight="1">
      <c r="A500" s="31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198"/>
      <c r="M500" s="198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35" t="str">
        <f t="shared" si="126"/>
        <v/>
      </c>
      <c r="AD500" s="36">
        <f t="shared" si="127"/>
        <v>0</v>
      </c>
      <c r="AE500" s="35" t="str">
        <f t="shared" si="128"/>
        <v/>
      </c>
      <c r="AF500" s="24"/>
      <c r="AG500" s="40">
        <f t="shared" si="129"/>
        <v>0</v>
      </c>
      <c r="AH500" s="36">
        <f t="shared" si="130"/>
        <v>0</v>
      </c>
      <c r="AI500" s="36">
        <f t="shared" si="131"/>
        <v>0</v>
      </c>
      <c r="AJ500" s="35" t="str">
        <f t="shared" si="132"/>
        <v/>
      </c>
      <c r="AK500" s="35" t="str">
        <f t="shared" si="133"/>
        <v/>
      </c>
      <c r="AL500" s="35" t="str">
        <f t="shared" si="134"/>
        <v/>
      </c>
      <c r="AM500" s="35" t="str">
        <f t="shared" si="135"/>
        <v/>
      </c>
      <c r="AN500" s="35" t="str">
        <f t="shared" si="136"/>
        <v/>
      </c>
      <c r="AO500" s="222">
        <f t="shared" si="141"/>
        <v>0</v>
      </c>
      <c r="AP500" s="222">
        <f t="shared" si="142"/>
        <v>0</v>
      </c>
      <c r="AQ500" s="222" t="str">
        <f t="shared" si="137"/>
        <v>无</v>
      </c>
      <c r="AR500" s="35" t="str">
        <f t="shared" si="138"/>
        <v/>
      </c>
      <c r="AS500" s="35" t="str">
        <f t="shared" si="139"/>
        <v/>
      </c>
      <c r="AT500" s="35" t="str">
        <f t="shared" si="140"/>
        <v>无</v>
      </c>
      <c r="AW500" s="27">
        <f t="shared" si="143"/>
        <v>42948</v>
      </c>
    </row>
    <row r="501" spans="1:49" ht="15" customHeight="1">
      <c r="A501" s="31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198"/>
      <c r="M501" s="198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35" t="str">
        <f t="shared" si="126"/>
        <v/>
      </c>
      <c r="AD501" s="36">
        <f t="shared" si="127"/>
        <v>0</v>
      </c>
      <c r="AE501" s="35" t="str">
        <f t="shared" si="128"/>
        <v/>
      </c>
      <c r="AF501" s="24"/>
      <c r="AG501" s="40">
        <f t="shared" si="129"/>
        <v>0</v>
      </c>
      <c r="AH501" s="36">
        <f t="shared" si="130"/>
        <v>0</v>
      </c>
      <c r="AI501" s="36">
        <f t="shared" si="131"/>
        <v>0</v>
      </c>
      <c r="AJ501" s="35" t="str">
        <f t="shared" si="132"/>
        <v/>
      </c>
      <c r="AK501" s="35" t="str">
        <f t="shared" si="133"/>
        <v/>
      </c>
      <c r="AL501" s="35" t="str">
        <f t="shared" si="134"/>
        <v/>
      </c>
      <c r="AM501" s="35" t="str">
        <f t="shared" si="135"/>
        <v/>
      </c>
      <c r="AN501" s="35" t="str">
        <f t="shared" si="136"/>
        <v/>
      </c>
      <c r="AO501" s="222">
        <f t="shared" si="141"/>
        <v>0</v>
      </c>
      <c r="AP501" s="222">
        <f t="shared" si="142"/>
        <v>0</v>
      </c>
      <c r="AQ501" s="222" t="str">
        <f t="shared" si="137"/>
        <v>无</v>
      </c>
      <c r="AR501" s="35" t="str">
        <f t="shared" si="138"/>
        <v/>
      </c>
      <c r="AS501" s="35" t="str">
        <f t="shared" si="139"/>
        <v/>
      </c>
      <c r="AT501" s="35" t="str">
        <f t="shared" si="140"/>
        <v>无</v>
      </c>
      <c r="AW501" s="27">
        <f t="shared" si="143"/>
        <v>42948</v>
      </c>
    </row>
    <row r="502" spans="1:49" ht="15" customHeight="1">
      <c r="A502" s="31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198"/>
      <c r="M502" s="198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35" t="str">
        <f t="shared" si="126"/>
        <v/>
      </c>
      <c r="AD502" s="36">
        <f t="shared" si="127"/>
        <v>0</v>
      </c>
      <c r="AE502" s="35" t="str">
        <f t="shared" si="128"/>
        <v/>
      </c>
      <c r="AF502" s="24"/>
      <c r="AG502" s="40">
        <f t="shared" si="129"/>
        <v>0</v>
      </c>
      <c r="AH502" s="36">
        <f t="shared" si="130"/>
        <v>0</v>
      </c>
      <c r="AI502" s="36">
        <f t="shared" si="131"/>
        <v>0</v>
      </c>
      <c r="AJ502" s="35" t="str">
        <f t="shared" si="132"/>
        <v/>
      </c>
      <c r="AK502" s="35" t="str">
        <f t="shared" si="133"/>
        <v/>
      </c>
      <c r="AL502" s="35" t="str">
        <f t="shared" si="134"/>
        <v/>
      </c>
      <c r="AM502" s="35" t="str">
        <f t="shared" si="135"/>
        <v/>
      </c>
      <c r="AN502" s="35" t="str">
        <f t="shared" si="136"/>
        <v/>
      </c>
      <c r="AO502" s="222">
        <f t="shared" si="141"/>
        <v>0</v>
      </c>
      <c r="AP502" s="222">
        <f t="shared" si="142"/>
        <v>0</v>
      </c>
      <c r="AQ502" s="222" t="str">
        <f t="shared" si="137"/>
        <v>无</v>
      </c>
      <c r="AR502" s="35" t="str">
        <f t="shared" si="138"/>
        <v/>
      </c>
      <c r="AS502" s="35" t="str">
        <f t="shared" si="139"/>
        <v/>
      </c>
      <c r="AT502" s="35" t="str">
        <f t="shared" si="140"/>
        <v>无</v>
      </c>
      <c r="AW502" s="27">
        <f t="shared" si="143"/>
        <v>42948</v>
      </c>
    </row>
    <row r="503" spans="1:49" ht="15" customHeight="1">
      <c r="A503" s="31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198"/>
      <c r="M503" s="198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35" t="str">
        <f t="shared" si="126"/>
        <v/>
      </c>
      <c r="AD503" s="36">
        <f t="shared" si="127"/>
        <v>0</v>
      </c>
      <c r="AE503" s="35" t="str">
        <f t="shared" si="128"/>
        <v/>
      </c>
      <c r="AF503" s="24"/>
      <c r="AG503" s="40">
        <f t="shared" si="129"/>
        <v>0</v>
      </c>
      <c r="AH503" s="36">
        <f t="shared" si="130"/>
        <v>0</v>
      </c>
      <c r="AI503" s="36">
        <f t="shared" si="131"/>
        <v>0</v>
      </c>
      <c r="AJ503" s="35" t="str">
        <f t="shared" si="132"/>
        <v/>
      </c>
      <c r="AK503" s="35" t="str">
        <f t="shared" si="133"/>
        <v/>
      </c>
      <c r="AL503" s="35" t="str">
        <f t="shared" si="134"/>
        <v/>
      </c>
      <c r="AM503" s="35" t="str">
        <f t="shared" si="135"/>
        <v/>
      </c>
      <c r="AN503" s="35" t="str">
        <f t="shared" si="136"/>
        <v/>
      </c>
      <c r="AO503" s="222">
        <f t="shared" si="141"/>
        <v>0</v>
      </c>
      <c r="AP503" s="222">
        <f t="shared" si="142"/>
        <v>0</v>
      </c>
      <c r="AQ503" s="222" t="str">
        <f t="shared" si="137"/>
        <v>无</v>
      </c>
      <c r="AR503" s="35" t="str">
        <f t="shared" si="138"/>
        <v/>
      </c>
      <c r="AS503" s="35" t="str">
        <f t="shared" si="139"/>
        <v/>
      </c>
      <c r="AT503" s="35" t="str">
        <f t="shared" si="140"/>
        <v>无</v>
      </c>
      <c r="AW503" s="27">
        <f t="shared" si="143"/>
        <v>42948</v>
      </c>
    </row>
    <row r="504" spans="1:49" ht="15" customHeight="1">
      <c r="A504" s="31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198"/>
      <c r="M504" s="198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35" t="str">
        <f t="shared" si="126"/>
        <v/>
      </c>
      <c r="AD504" s="36">
        <f t="shared" si="127"/>
        <v>0</v>
      </c>
      <c r="AE504" s="35" t="str">
        <f t="shared" si="128"/>
        <v/>
      </c>
      <c r="AF504" s="24"/>
      <c r="AG504" s="40">
        <f t="shared" si="129"/>
        <v>0</v>
      </c>
      <c r="AH504" s="36">
        <f t="shared" si="130"/>
        <v>0</v>
      </c>
      <c r="AI504" s="36">
        <f t="shared" si="131"/>
        <v>0</v>
      </c>
      <c r="AJ504" s="35" t="str">
        <f t="shared" si="132"/>
        <v/>
      </c>
      <c r="AK504" s="35" t="str">
        <f t="shared" si="133"/>
        <v/>
      </c>
      <c r="AL504" s="35" t="str">
        <f t="shared" si="134"/>
        <v/>
      </c>
      <c r="AM504" s="35" t="str">
        <f t="shared" si="135"/>
        <v/>
      </c>
      <c r="AN504" s="35" t="str">
        <f t="shared" si="136"/>
        <v/>
      </c>
      <c r="AO504" s="222">
        <f t="shared" si="141"/>
        <v>0</v>
      </c>
      <c r="AP504" s="222">
        <f t="shared" si="142"/>
        <v>0</v>
      </c>
      <c r="AQ504" s="222" t="str">
        <f t="shared" si="137"/>
        <v>无</v>
      </c>
      <c r="AR504" s="35" t="str">
        <f t="shared" si="138"/>
        <v/>
      </c>
      <c r="AS504" s="35" t="str">
        <f t="shared" si="139"/>
        <v/>
      </c>
      <c r="AT504" s="35" t="str">
        <f t="shared" si="140"/>
        <v>无</v>
      </c>
      <c r="AW504" s="27">
        <f t="shared" si="143"/>
        <v>42948</v>
      </c>
    </row>
    <row r="505" spans="1:49" ht="15" customHeight="1">
      <c r="A505" s="31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198"/>
      <c r="M505" s="198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35" t="str">
        <f t="shared" si="126"/>
        <v/>
      </c>
      <c r="AD505" s="36">
        <f t="shared" si="127"/>
        <v>0</v>
      </c>
      <c r="AE505" s="35" t="str">
        <f t="shared" si="128"/>
        <v/>
      </c>
      <c r="AF505" s="24"/>
      <c r="AG505" s="40">
        <f t="shared" si="129"/>
        <v>0</v>
      </c>
      <c r="AH505" s="36">
        <f t="shared" si="130"/>
        <v>0</v>
      </c>
      <c r="AI505" s="36">
        <f t="shared" si="131"/>
        <v>0</v>
      </c>
      <c r="AJ505" s="35" t="str">
        <f t="shared" si="132"/>
        <v/>
      </c>
      <c r="AK505" s="35" t="str">
        <f t="shared" si="133"/>
        <v/>
      </c>
      <c r="AL505" s="35" t="str">
        <f t="shared" si="134"/>
        <v/>
      </c>
      <c r="AM505" s="35" t="str">
        <f t="shared" si="135"/>
        <v/>
      </c>
      <c r="AN505" s="35" t="str">
        <f t="shared" si="136"/>
        <v/>
      </c>
      <c r="AO505" s="222">
        <f t="shared" si="141"/>
        <v>0</v>
      </c>
      <c r="AP505" s="222">
        <f t="shared" si="142"/>
        <v>0</v>
      </c>
      <c r="AQ505" s="222" t="str">
        <f t="shared" si="137"/>
        <v>无</v>
      </c>
      <c r="AR505" s="35" t="str">
        <f t="shared" si="138"/>
        <v/>
      </c>
      <c r="AS505" s="35" t="str">
        <f t="shared" si="139"/>
        <v/>
      </c>
      <c r="AT505" s="35" t="str">
        <f t="shared" si="140"/>
        <v>无</v>
      </c>
      <c r="AW505" s="27">
        <f t="shared" si="143"/>
        <v>42948</v>
      </c>
    </row>
    <row r="506" spans="1:49" ht="15" customHeight="1">
      <c r="A506" s="31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198"/>
      <c r="M506" s="198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35" t="str">
        <f t="shared" si="126"/>
        <v/>
      </c>
      <c r="AD506" s="36">
        <f t="shared" si="127"/>
        <v>0</v>
      </c>
      <c r="AE506" s="35" t="str">
        <f t="shared" si="128"/>
        <v/>
      </c>
      <c r="AF506" s="24"/>
      <c r="AG506" s="40">
        <f t="shared" si="129"/>
        <v>0</v>
      </c>
      <c r="AH506" s="36">
        <f t="shared" si="130"/>
        <v>0</v>
      </c>
      <c r="AI506" s="36">
        <f t="shared" si="131"/>
        <v>0</v>
      </c>
      <c r="AJ506" s="35" t="str">
        <f t="shared" si="132"/>
        <v/>
      </c>
      <c r="AK506" s="35" t="str">
        <f t="shared" si="133"/>
        <v/>
      </c>
      <c r="AL506" s="35" t="str">
        <f t="shared" si="134"/>
        <v/>
      </c>
      <c r="AM506" s="35" t="str">
        <f t="shared" si="135"/>
        <v/>
      </c>
      <c r="AN506" s="35" t="str">
        <f t="shared" si="136"/>
        <v/>
      </c>
      <c r="AO506" s="222">
        <f t="shared" si="141"/>
        <v>0</v>
      </c>
      <c r="AP506" s="222">
        <f t="shared" si="142"/>
        <v>0</v>
      </c>
      <c r="AQ506" s="222" t="str">
        <f t="shared" si="137"/>
        <v>无</v>
      </c>
      <c r="AR506" s="35" t="str">
        <f t="shared" si="138"/>
        <v/>
      </c>
      <c r="AS506" s="35" t="str">
        <f t="shared" si="139"/>
        <v/>
      </c>
      <c r="AT506" s="35" t="str">
        <f t="shared" si="140"/>
        <v>无</v>
      </c>
      <c r="AW506" s="27">
        <f t="shared" si="143"/>
        <v>42948</v>
      </c>
    </row>
    <row r="507" spans="1:49" ht="15" customHeight="1">
      <c r="A507" s="31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198"/>
      <c r="M507" s="198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35" t="str">
        <f t="shared" si="126"/>
        <v/>
      </c>
      <c r="AD507" s="36">
        <f t="shared" si="127"/>
        <v>0</v>
      </c>
      <c r="AE507" s="35" t="str">
        <f t="shared" si="128"/>
        <v/>
      </c>
      <c r="AF507" s="24"/>
      <c r="AG507" s="40">
        <f t="shared" si="129"/>
        <v>0</v>
      </c>
      <c r="AH507" s="36">
        <f t="shared" si="130"/>
        <v>0</v>
      </c>
      <c r="AI507" s="36">
        <f t="shared" si="131"/>
        <v>0</v>
      </c>
      <c r="AJ507" s="35" t="str">
        <f t="shared" si="132"/>
        <v/>
      </c>
      <c r="AK507" s="35" t="str">
        <f t="shared" si="133"/>
        <v/>
      </c>
      <c r="AL507" s="35" t="str">
        <f t="shared" si="134"/>
        <v/>
      </c>
      <c r="AM507" s="35" t="str">
        <f t="shared" si="135"/>
        <v/>
      </c>
      <c r="AN507" s="35" t="str">
        <f t="shared" si="136"/>
        <v/>
      </c>
      <c r="AO507" s="222">
        <f t="shared" si="141"/>
        <v>0</v>
      </c>
      <c r="AP507" s="222">
        <f t="shared" si="142"/>
        <v>0</v>
      </c>
      <c r="AQ507" s="222" t="str">
        <f t="shared" si="137"/>
        <v>无</v>
      </c>
      <c r="AR507" s="35" t="str">
        <f t="shared" si="138"/>
        <v/>
      </c>
      <c r="AS507" s="35" t="str">
        <f t="shared" si="139"/>
        <v/>
      </c>
      <c r="AT507" s="35" t="str">
        <f t="shared" si="140"/>
        <v>无</v>
      </c>
      <c r="AW507" s="27">
        <f t="shared" si="143"/>
        <v>42948</v>
      </c>
    </row>
    <row r="508" spans="1:49" ht="15" customHeight="1">
      <c r="A508" s="31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198"/>
      <c r="M508" s="198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35" t="str">
        <f t="shared" si="126"/>
        <v/>
      </c>
      <c r="AD508" s="36">
        <f t="shared" si="127"/>
        <v>0</v>
      </c>
      <c r="AE508" s="35" t="str">
        <f t="shared" si="128"/>
        <v/>
      </c>
      <c r="AF508" s="24"/>
      <c r="AG508" s="40">
        <f t="shared" si="129"/>
        <v>0</v>
      </c>
      <c r="AH508" s="36">
        <f t="shared" si="130"/>
        <v>0</v>
      </c>
      <c r="AI508" s="36">
        <f t="shared" si="131"/>
        <v>0</v>
      </c>
      <c r="AJ508" s="35" t="str">
        <f t="shared" si="132"/>
        <v/>
      </c>
      <c r="AK508" s="35" t="str">
        <f t="shared" si="133"/>
        <v/>
      </c>
      <c r="AL508" s="35" t="str">
        <f t="shared" si="134"/>
        <v/>
      </c>
      <c r="AM508" s="35" t="str">
        <f t="shared" si="135"/>
        <v/>
      </c>
      <c r="AN508" s="35" t="str">
        <f t="shared" si="136"/>
        <v/>
      </c>
      <c r="AO508" s="222">
        <f t="shared" si="141"/>
        <v>0</v>
      </c>
      <c r="AP508" s="222">
        <f t="shared" si="142"/>
        <v>0</v>
      </c>
      <c r="AQ508" s="222" t="str">
        <f t="shared" si="137"/>
        <v>无</v>
      </c>
      <c r="AR508" s="35" t="str">
        <f t="shared" si="138"/>
        <v/>
      </c>
      <c r="AS508" s="35" t="str">
        <f t="shared" si="139"/>
        <v/>
      </c>
      <c r="AT508" s="35" t="str">
        <f t="shared" si="140"/>
        <v>无</v>
      </c>
      <c r="AW508" s="27">
        <f t="shared" si="143"/>
        <v>42948</v>
      </c>
    </row>
    <row r="509" spans="1:49" ht="15" customHeight="1">
      <c r="A509" s="31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198"/>
      <c r="M509" s="198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35" t="str">
        <f t="shared" si="126"/>
        <v/>
      </c>
      <c r="AD509" s="36">
        <f t="shared" si="127"/>
        <v>0</v>
      </c>
      <c r="AE509" s="35" t="str">
        <f t="shared" si="128"/>
        <v/>
      </c>
      <c r="AF509" s="24"/>
      <c r="AG509" s="40">
        <f t="shared" si="129"/>
        <v>0</v>
      </c>
      <c r="AH509" s="36">
        <f t="shared" si="130"/>
        <v>0</v>
      </c>
      <c r="AI509" s="36">
        <f t="shared" si="131"/>
        <v>0</v>
      </c>
      <c r="AJ509" s="35" t="str">
        <f t="shared" si="132"/>
        <v/>
      </c>
      <c r="AK509" s="35" t="str">
        <f t="shared" si="133"/>
        <v/>
      </c>
      <c r="AL509" s="35" t="str">
        <f t="shared" si="134"/>
        <v/>
      </c>
      <c r="AM509" s="35" t="str">
        <f t="shared" si="135"/>
        <v/>
      </c>
      <c r="AN509" s="35" t="str">
        <f t="shared" si="136"/>
        <v/>
      </c>
      <c r="AO509" s="222">
        <f t="shared" si="141"/>
        <v>0</v>
      </c>
      <c r="AP509" s="222">
        <f t="shared" si="142"/>
        <v>0</v>
      </c>
      <c r="AQ509" s="222" t="str">
        <f t="shared" si="137"/>
        <v>无</v>
      </c>
      <c r="AR509" s="35" t="str">
        <f t="shared" si="138"/>
        <v/>
      </c>
      <c r="AS509" s="35" t="str">
        <f t="shared" si="139"/>
        <v/>
      </c>
      <c r="AT509" s="35" t="str">
        <f t="shared" si="140"/>
        <v>无</v>
      </c>
      <c r="AW509" s="27">
        <f t="shared" si="143"/>
        <v>42948</v>
      </c>
    </row>
    <row r="510" spans="1:49" ht="15" customHeight="1">
      <c r="A510" s="31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198"/>
      <c r="M510" s="198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35" t="str">
        <f t="shared" si="126"/>
        <v/>
      </c>
      <c r="AD510" s="36">
        <f t="shared" si="127"/>
        <v>0</v>
      </c>
      <c r="AE510" s="35" t="str">
        <f t="shared" si="128"/>
        <v/>
      </c>
      <c r="AF510" s="24"/>
      <c r="AG510" s="40">
        <f t="shared" si="129"/>
        <v>0</v>
      </c>
      <c r="AH510" s="36">
        <f t="shared" si="130"/>
        <v>0</v>
      </c>
      <c r="AI510" s="36">
        <f t="shared" si="131"/>
        <v>0</v>
      </c>
      <c r="AJ510" s="35" t="str">
        <f t="shared" si="132"/>
        <v/>
      </c>
      <c r="AK510" s="35" t="str">
        <f t="shared" si="133"/>
        <v/>
      </c>
      <c r="AL510" s="35" t="str">
        <f t="shared" si="134"/>
        <v/>
      </c>
      <c r="AM510" s="35" t="str">
        <f t="shared" si="135"/>
        <v/>
      </c>
      <c r="AN510" s="35" t="str">
        <f t="shared" si="136"/>
        <v/>
      </c>
      <c r="AO510" s="222">
        <f t="shared" si="141"/>
        <v>0</v>
      </c>
      <c r="AP510" s="222">
        <f t="shared" si="142"/>
        <v>0</v>
      </c>
      <c r="AQ510" s="222" t="str">
        <f t="shared" si="137"/>
        <v>无</v>
      </c>
      <c r="AR510" s="35" t="str">
        <f t="shared" si="138"/>
        <v/>
      </c>
      <c r="AS510" s="35" t="str">
        <f t="shared" si="139"/>
        <v/>
      </c>
      <c r="AT510" s="35" t="str">
        <f t="shared" si="140"/>
        <v>无</v>
      </c>
      <c r="AW510" s="27">
        <f t="shared" si="143"/>
        <v>42948</v>
      </c>
    </row>
    <row r="511" spans="1:49" ht="15" customHeight="1">
      <c r="A511" s="31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198"/>
      <c r="M511" s="198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35" t="str">
        <f t="shared" si="126"/>
        <v/>
      </c>
      <c r="AD511" s="36">
        <f t="shared" si="127"/>
        <v>0</v>
      </c>
      <c r="AE511" s="35" t="str">
        <f t="shared" si="128"/>
        <v/>
      </c>
      <c r="AF511" s="24"/>
      <c r="AG511" s="40">
        <f t="shared" si="129"/>
        <v>0</v>
      </c>
      <c r="AH511" s="36">
        <f t="shared" si="130"/>
        <v>0</v>
      </c>
      <c r="AI511" s="36">
        <f t="shared" si="131"/>
        <v>0</v>
      </c>
      <c r="AJ511" s="35" t="str">
        <f t="shared" si="132"/>
        <v/>
      </c>
      <c r="AK511" s="35" t="str">
        <f t="shared" si="133"/>
        <v/>
      </c>
      <c r="AL511" s="35" t="str">
        <f t="shared" si="134"/>
        <v/>
      </c>
      <c r="AM511" s="35" t="str">
        <f t="shared" si="135"/>
        <v/>
      </c>
      <c r="AN511" s="35" t="str">
        <f t="shared" si="136"/>
        <v/>
      </c>
      <c r="AO511" s="222">
        <f t="shared" si="141"/>
        <v>0</v>
      </c>
      <c r="AP511" s="222">
        <f t="shared" si="142"/>
        <v>0</v>
      </c>
      <c r="AQ511" s="222" t="str">
        <f t="shared" si="137"/>
        <v>无</v>
      </c>
      <c r="AR511" s="35" t="str">
        <f t="shared" si="138"/>
        <v/>
      </c>
      <c r="AS511" s="35" t="str">
        <f t="shared" si="139"/>
        <v/>
      </c>
      <c r="AT511" s="35" t="str">
        <f t="shared" si="140"/>
        <v>无</v>
      </c>
      <c r="AW511" s="27">
        <f t="shared" si="143"/>
        <v>42948</v>
      </c>
    </row>
    <row r="512" spans="1:49" ht="15" customHeight="1">
      <c r="A512" s="31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198"/>
      <c r="M512" s="198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35" t="str">
        <f t="shared" si="126"/>
        <v/>
      </c>
      <c r="AD512" s="36">
        <f t="shared" si="127"/>
        <v>0</v>
      </c>
      <c r="AE512" s="35" t="str">
        <f t="shared" si="128"/>
        <v/>
      </c>
      <c r="AF512" s="24"/>
      <c r="AG512" s="40">
        <f t="shared" si="129"/>
        <v>0</v>
      </c>
      <c r="AH512" s="36">
        <f t="shared" si="130"/>
        <v>0</v>
      </c>
      <c r="AI512" s="36">
        <f t="shared" si="131"/>
        <v>0</v>
      </c>
      <c r="AJ512" s="35" t="str">
        <f t="shared" si="132"/>
        <v/>
      </c>
      <c r="AK512" s="35" t="str">
        <f t="shared" si="133"/>
        <v/>
      </c>
      <c r="AL512" s="35" t="str">
        <f t="shared" si="134"/>
        <v/>
      </c>
      <c r="AM512" s="35" t="str">
        <f t="shared" si="135"/>
        <v/>
      </c>
      <c r="AN512" s="35" t="str">
        <f t="shared" si="136"/>
        <v/>
      </c>
      <c r="AO512" s="222">
        <f t="shared" si="141"/>
        <v>0</v>
      </c>
      <c r="AP512" s="222">
        <f t="shared" si="142"/>
        <v>0</v>
      </c>
      <c r="AQ512" s="222" t="str">
        <f t="shared" si="137"/>
        <v>无</v>
      </c>
      <c r="AR512" s="35" t="str">
        <f t="shared" si="138"/>
        <v/>
      </c>
      <c r="AS512" s="35" t="str">
        <f t="shared" si="139"/>
        <v/>
      </c>
      <c r="AT512" s="35" t="str">
        <f t="shared" si="140"/>
        <v>无</v>
      </c>
      <c r="AW512" s="27">
        <f t="shared" si="143"/>
        <v>42948</v>
      </c>
    </row>
    <row r="513" spans="1:49" ht="15" customHeight="1">
      <c r="A513" s="31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198"/>
      <c r="M513" s="198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35" t="str">
        <f t="shared" si="126"/>
        <v/>
      </c>
      <c r="AD513" s="36">
        <f t="shared" si="127"/>
        <v>0</v>
      </c>
      <c r="AE513" s="35" t="str">
        <f t="shared" si="128"/>
        <v/>
      </c>
      <c r="AF513" s="24"/>
      <c r="AG513" s="40">
        <f t="shared" si="129"/>
        <v>0</v>
      </c>
      <c r="AH513" s="36">
        <f t="shared" si="130"/>
        <v>0</v>
      </c>
      <c r="AI513" s="36">
        <f t="shared" si="131"/>
        <v>0</v>
      </c>
      <c r="AJ513" s="35" t="str">
        <f t="shared" si="132"/>
        <v/>
      </c>
      <c r="AK513" s="35" t="str">
        <f t="shared" si="133"/>
        <v/>
      </c>
      <c r="AL513" s="35" t="str">
        <f t="shared" si="134"/>
        <v/>
      </c>
      <c r="AM513" s="35" t="str">
        <f t="shared" si="135"/>
        <v/>
      </c>
      <c r="AN513" s="35" t="str">
        <f t="shared" si="136"/>
        <v/>
      </c>
      <c r="AO513" s="222">
        <f t="shared" si="141"/>
        <v>0</v>
      </c>
      <c r="AP513" s="222">
        <f t="shared" si="142"/>
        <v>0</v>
      </c>
      <c r="AQ513" s="222" t="str">
        <f t="shared" si="137"/>
        <v>无</v>
      </c>
      <c r="AR513" s="35" t="str">
        <f t="shared" si="138"/>
        <v/>
      </c>
      <c r="AS513" s="35" t="str">
        <f t="shared" si="139"/>
        <v/>
      </c>
      <c r="AT513" s="35" t="str">
        <f t="shared" si="140"/>
        <v>无</v>
      </c>
      <c r="AW513" s="27">
        <f t="shared" si="143"/>
        <v>42948</v>
      </c>
    </row>
    <row r="514" spans="1:49" ht="15" customHeight="1">
      <c r="A514" s="31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198"/>
      <c r="M514" s="198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35" t="str">
        <f t="shared" ref="AC514:AC577" si="144">SUBSTITUTE(SUBSTITUTE(SUBSTITUTE(SUBSTITUTE(SUBSTITUTE(SUBSTITUTE(AA514,"(主签单人)",""),"(03-客户接待员)",""),"（金牌）",""),"（会员学员）",""),"金牌",""),"金牌学员","")</f>
        <v/>
      </c>
      <c r="AD514" s="36">
        <f t="shared" ref="AD514:AD577" si="145">IFERROR(VALUE(MID(H514,FIND("(",H514)+1,FIND(")",H514)-FIND("(",H514)-2)),0)</f>
        <v>0</v>
      </c>
      <c r="AE514" s="35" t="str">
        <f t="shared" ref="AE514:AE577" si="146">IF(AJ514="","",MID(AB514,FIND("@",SUBSTITUTE(AB514,"／","@",6))+5,FIND("@",SUBSTITUTE(AB514,"／","@",7))-FIND("@",SUBSTITUTE(AB514,"／","@",6))-5))</f>
        <v/>
      </c>
      <c r="AF514" s="24"/>
      <c r="AG514" s="40">
        <f t="shared" ref="AG514:AG577" si="147">IFERROR(VALUE(MID(AB514,FIND("@",SUBSTITUTE(AB514,"：","@",1))+1,FIND("@",SUBSTITUTE(AB514,"）","@",1))-FIND("@",SUBSTITUTE(AB514,"：","@",1))-1)),0)</f>
        <v>0</v>
      </c>
      <c r="AH514" s="36">
        <f t="shared" ref="AH514:AH577" si="148">IFERROR(IF(AND(IFERROR(FIND("预缴定金",AB514),0)=0,H514=""),M514,VALUE(MID(AB514,FIND("@",SUBSTITUTE(AB514,"：","@",2))+1,FIND("@",SUBSTITUTE(AB514,"）","@",2))-FIND("@",SUBSTITUTE(AB514,"：","@",2))-1))),0)</f>
        <v>0</v>
      </c>
      <c r="AI514" s="36">
        <f t="shared" ref="AI514:AI577" si="149">M514-AH514</f>
        <v>0</v>
      </c>
      <c r="AJ514" s="35" t="str">
        <f t="shared" ref="AJ514:AJ577" si="150">IF(OR(V514="退费",V514="结转",W514="",W514="结转学费",W514="老带新返现"),"",IF(OR(AI514&lt;=0,AND(IFERROR(FIND("预缴定金",AB514),0)=0,H514="")),"",LEFT(AB514,FIND("／",AB514)-1)))</f>
        <v/>
      </c>
      <c r="AK514" s="35" t="str">
        <f t="shared" ref="AK514:AK577" si="151">IF(AJ514="","",LEFT(AB514,2))</f>
        <v/>
      </c>
      <c r="AL514" s="35" t="str">
        <f t="shared" ref="AL514:AL577" si="152">IF(AJ514="","",MID(AB514,FIND("@",SUBSTITUTE(AB514,"／","@",5))+8,10))</f>
        <v/>
      </c>
      <c r="AM514" s="35" t="str">
        <f t="shared" ref="AM514:AM577" si="153">IF(AJ514="","",IF(AK514="新生","新生",IF((AL514-$AW$2)&gt;0,"1年追补","老生")))</f>
        <v/>
      </c>
      <c r="AN514" s="35" t="str">
        <f t="shared" ref="AN514:AN577" si="154">IF(AJ514="","",IF(OR(AM514="新生",AM514="1年追补"),"新生","老生"))</f>
        <v/>
      </c>
      <c r="AO514" s="222">
        <f t="shared" si="141"/>
        <v>0</v>
      </c>
      <c r="AP514" s="222">
        <f t="shared" si="142"/>
        <v>0</v>
      </c>
      <c r="AQ514" s="222" t="str">
        <f t="shared" ref="AQ514:AQ577" si="155">IFERROR(MID(AB514,FIND("@",SUBSTITUTE(AB514,"／","@",3))+6,FIND("@",SUBSTITUTE(AB514,"／","@",4))-FIND("@",SUBSTITUTE(AB514,"／","@",3))-6),"无")</f>
        <v>无</v>
      </c>
      <c r="AR514" s="35" t="str">
        <f t="shared" ref="AR514:AR577" si="156">IFERROR(MID(AB514,FIND("@",SUBSTITUTE(AB514,"：","@",6))+1,FIND("@",SUBSTITUTE(AB514,"-","@",8))-FIND("@",SUBSTITUTE(AB514,"：","@",6))-1),"")</f>
        <v/>
      </c>
      <c r="AS514" s="35" t="str">
        <f t="shared" ref="AS514:AS577" si="157">IFERROR(MID(AB514,FIND("@",SUBSTITUTE(AB514,"：","@",6))+1,FIND("@",SUBSTITUTE(AB514,"-","@",8))-FIND("@",SUBSTITUTE(AB514,"：","@",6))-1),"")</f>
        <v/>
      </c>
      <c r="AT514" s="35" t="str">
        <f t="shared" ref="AT514:AT577" si="158">IFERROR(MID(AB514,FIND("@",SUBSTITUTE(AB514,"：","@",4))+1,FIND("@",SUBSTITUTE(AB514,"）","@",6))-FIND("@",SUBSTITUTE(AB514,"：","@",4))-1),"无")</f>
        <v>无</v>
      </c>
      <c r="AW514" s="27">
        <f t="shared" si="143"/>
        <v>42948</v>
      </c>
    </row>
    <row r="515" spans="1:49" ht="15" customHeight="1">
      <c r="A515" s="31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198"/>
      <c r="M515" s="198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35" t="str">
        <f t="shared" si="144"/>
        <v/>
      </c>
      <c r="AD515" s="36">
        <f t="shared" si="145"/>
        <v>0</v>
      </c>
      <c r="AE515" s="35" t="str">
        <f t="shared" si="146"/>
        <v/>
      </c>
      <c r="AF515" s="24"/>
      <c r="AG515" s="40">
        <f t="shared" si="147"/>
        <v>0</v>
      </c>
      <c r="AH515" s="36">
        <f t="shared" si="148"/>
        <v>0</v>
      </c>
      <c r="AI515" s="36">
        <f t="shared" si="149"/>
        <v>0</v>
      </c>
      <c r="AJ515" s="35" t="str">
        <f t="shared" si="150"/>
        <v/>
      </c>
      <c r="AK515" s="35" t="str">
        <f t="shared" si="151"/>
        <v/>
      </c>
      <c r="AL515" s="35" t="str">
        <f t="shared" si="152"/>
        <v/>
      </c>
      <c r="AM515" s="35" t="str">
        <f t="shared" si="153"/>
        <v/>
      </c>
      <c r="AN515" s="35" t="str">
        <f t="shared" si="154"/>
        <v/>
      </c>
      <c r="AO515" s="222">
        <f t="shared" ref="AO515:AO578" si="159">IF(IFERROR(FIND("1期秒杀",AJ515,1),-1)&gt;0,"1期秒杀",IF(IFERROR(FIND("买三送二",AJ515,1),-1)&gt;0,"买三送二",IF(IFERROR(FIND("一年国际会员",AJ515,1),-1)&gt;0,"一年国际会员",IF(IFERROR(FIND("二年国际会员",AJ515,1),-1)&gt;0,"二年国际会员",IF(IFERROR(FIND("三年拼单会员",AJ515,1),-1)&gt;0,"三年拼单会员",IF(IFERROR(FIND("五年国际会员",AJ515,1),-1)&gt;0,"五年国际会员",IF(IFERROR(FIND("预订游学优惠读",AJ515,1),-1)&gt;0,"预订游学优惠读",IF(IFERROR(FIND("预订游学免费读",AJ515,1),-1)&gt;0,"预订游学免费读",IF(IFERROR(FIND("创始",AJ515,1),-1)&gt;0,"创始会员",IF(IFERROR(FIND("国内领袖课程",AJ515,1),-1)&gt;0,"国内领袖课程",IF(IFERROR(FIND("国际领袖课程",AJ515,1),-1)&gt;0,"国际领袖课程",)))))))))))</f>
        <v>0</v>
      </c>
      <c r="AP515" s="222">
        <f t="shared" ref="AP515:AP578" si="160">IF(OR(AO515="国内领袖课程",AO515="国际领袖课程"),AO515,IF(AN515="老生","老生续费",AO515))</f>
        <v>0</v>
      </c>
      <c r="AQ515" s="222" t="str">
        <f t="shared" si="155"/>
        <v>无</v>
      </c>
      <c r="AR515" s="35" t="str">
        <f t="shared" si="156"/>
        <v/>
      </c>
      <c r="AS515" s="35" t="str">
        <f t="shared" si="157"/>
        <v/>
      </c>
      <c r="AT515" s="35" t="str">
        <f t="shared" si="158"/>
        <v>无</v>
      </c>
      <c r="AW515" s="27">
        <f t="shared" si="143"/>
        <v>42948</v>
      </c>
    </row>
    <row r="516" spans="1:49" ht="15" customHeight="1">
      <c r="A516" s="31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198"/>
      <c r="M516" s="198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35" t="str">
        <f t="shared" si="144"/>
        <v/>
      </c>
      <c r="AD516" s="36">
        <f t="shared" si="145"/>
        <v>0</v>
      </c>
      <c r="AE516" s="35" t="str">
        <f t="shared" si="146"/>
        <v/>
      </c>
      <c r="AF516" s="24"/>
      <c r="AG516" s="40">
        <f t="shared" si="147"/>
        <v>0</v>
      </c>
      <c r="AH516" s="36">
        <f t="shared" si="148"/>
        <v>0</v>
      </c>
      <c r="AI516" s="36">
        <f t="shared" si="149"/>
        <v>0</v>
      </c>
      <c r="AJ516" s="35" t="str">
        <f t="shared" si="150"/>
        <v/>
      </c>
      <c r="AK516" s="35" t="str">
        <f t="shared" si="151"/>
        <v/>
      </c>
      <c r="AL516" s="35" t="str">
        <f t="shared" si="152"/>
        <v/>
      </c>
      <c r="AM516" s="35" t="str">
        <f t="shared" si="153"/>
        <v/>
      </c>
      <c r="AN516" s="35" t="str">
        <f t="shared" si="154"/>
        <v/>
      </c>
      <c r="AO516" s="222">
        <f t="shared" si="159"/>
        <v>0</v>
      </c>
      <c r="AP516" s="222">
        <f t="shared" si="160"/>
        <v>0</v>
      </c>
      <c r="AQ516" s="222" t="str">
        <f t="shared" si="155"/>
        <v>无</v>
      </c>
      <c r="AR516" s="35" t="str">
        <f t="shared" si="156"/>
        <v/>
      </c>
      <c r="AS516" s="35" t="str">
        <f t="shared" si="157"/>
        <v/>
      </c>
      <c r="AT516" s="35" t="str">
        <f t="shared" si="158"/>
        <v>无</v>
      </c>
      <c r="AW516" s="27">
        <f t="shared" ref="AW516:AW579" si="161">AW515</f>
        <v>42948</v>
      </c>
    </row>
    <row r="517" spans="1:49" ht="15" customHeight="1">
      <c r="A517" s="31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198"/>
      <c r="M517" s="198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35" t="str">
        <f t="shared" si="144"/>
        <v/>
      </c>
      <c r="AD517" s="36">
        <f t="shared" si="145"/>
        <v>0</v>
      </c>
      <c r="AE517" s="35" t="str">
        <f t="shared" si="146"/>
        <v/>
      </c>
      <c r="AF517" s="24"/>
      <c r="AG517" s="40">
        <f t="shared" si="147"/>
        <v>0</v>
      </c>
      <c r="AH517" s="36">
        <f t="shared" si="148"/>
        <v>0</v>
      </c>
      <c r="AI517" s="36">
        <f t="shared" si="149"/>
        <v>0</v>
      </c>
      <c r="AJ517" s="35" t="str">
        <f t="shared" si="150"/>
        <v/>
      </c>
      <c r="AK517" s="35" t="str">
        <f t="shared" si="151"/>
        <v/>
      </c>
      <c r="AL517" s="35" t="str">
        <f t="shared" si="152"/>
        <v/>
      </c>
      <c r="AM517" s="35" t="str">
        <f t="shared" si="153"/>
        <v/>
      </c>
      <c r="AN517" s="35" t="str">
        <f t="shared" si="154"/>
        <v/>
      </c>
      <c r="AO517" s="222">
        <f t="shared" si="159"/>
        <v>0</v>
      </c>
      <c r="AP517" s="222">
        <f t="shared" si="160"/>
        <v>0</v>
      </c>
      <c r="AQ517" s="222" t="str">
        <f t="shared" si="155"/>
        <v>无</v>
      </c>
      <c r="AR517" s="35" t="str">
        <f t="shared" si="156"/>
        <v/>
      </c>
      <c r="AS517" s="35" t="str">
        <f t="shared" si="157"/>
        <v/>
      </c>
      <c r="AT517" s="35" t="str">
        <f t="shared" si="158"/>
        <v>无</v>
      </c>
      <c r="AW517" s="27">
        <f t="shared" si="161"/>
        <v>42948</v>
      </c>
    </row>
    <row r="518" spans="1:49" ht="15" customHeight="1">
      <c r="A518" s="31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198"/>
      <c r="M518" s="198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35" t="str">
        <f t="shared" si="144"/>
        <v/>
      </c>
      <c r="AD518" s="36">
        <f t="shared" si="145"/>
        <v>0</v>
      </c>
      <c r="AE518" s="35" t="str">
        <f t="shared" si="146"/>
        <v/>
      </c>
      <c r="AF518" s="24"/>
      <c r="AG518" s="40">
        <f t="shared" si="147"/>
        <v>0</v>
      </c>
      <c r="AH518" s="36">
        <f t="shared" si="148"/>
        <v>0</v>
      </c>
      <c r="AI518" s="36">
        <f t="shared" si="149"/>
        <v>0</v>
      </c>
      <c r="AJ518" s="35" t="str">
        <f t="shared" si="150"/>
        <v/>
      </c>
      <c r="AK518" s="35" t="str">
        <f t="shared" si="151"/>
        <v/>
      </c>
      <c r="AL518" s="35" t="str">
        <f t="shared" si="152"/>
        <v/>
      </c>
      <c r="AM518" s="35" t="str">
        <f t="shared" si="153"/>
        <v/>
      </c>
      <c r="AN518" s="35" t="str">
        <f t="shared" si="154"/>
        <v/>
      </c>
      <c r="AO518" s="222">
        <f t="shared" si="159"/>
        <v>0</v>
      </c>
      <c r="AP518" s="222">
        <f t="shared" si="160"/>
        <v>0</v>
      </c>
      <c r="AQ518" s="222" t="str">
        <f t="shared" si="155"/>
        <v>无</v>
      </c>
      <c r="AR518" s="35" t="str">
        <f t="shared" si="156"/>
        <v/>
      </c>
      <c r="AS518" s="35" t="str">
        <f t="shared" si="157"/>
        <v/>
      </c>
      <c r="AT518" s="35" t="str">
        <f t="shared" si="158"/>
        <v>无</v>
      </c>
      <c r="AW518" s="27">
        <f t="shared" si="161"/>
        <v>42948</v>
      </c>
    </row>
    <row r="519" spans="1:49" ht="15" customHeight="1">
      <c r="A519" s="31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198"/>
      <c r="M519" s="198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35" t="str">
        <f t="shared" si="144"/>
        <v/>
      </c>
      <c r="AD519" s="36">
        <f t="shared" si="145"/>
        <v>0</v>
      </c>
      <c r="AE519" s="35" t="str">
        <f t="shared" si="146"/>
        <v/>
      </c>
      <c r="AF519" s="24"/>
      <c r="AG519" s="40">
        <f t="shared" si="147"/>
        <v>0</v>
      </c>
      <c r="AH519" s="36">
        <f t="shared" si="148"/>
        <v>0</v>
      </c>
      <c r="AI519" s="36">
        <f t="shared" si="149"/>
        <v>0</v>
      </c>
      <c r="AJ519" s="35" t="str">
        <f t="shared" si="150"/>
        <v/>
      </c>
      <c r="AK519" s="35" t="str">
        <f t="shared" si="151"/>
        <v/>
      </c>
      <c r="AL519" s="35" t="str">
        <f t="shared" si="152"/>
        <v/>
      </c>
      <c r="AM519" s="35" t="str">
        <f t="shared" si="153"/>
        <v/>
      </c>
      <c r="AN519" s="35" t="str">
        <f t="shared" si="154"/>
        <v/>
      </c>
      <c r="AO519" s="222">
        <f t="shared" si="159"/>
        <v>0</v>
      </c>
      <c r="AP519" s="222">
        <f t="shared" si="160"/>
        <v>0</v>
      </c>
      <c r="AQ519" s="222" t="str">
        <f t="shared" si="155"/>
        <v>无</v>
      </c>
      <c r="AR519" s="35" t="str">
        <f t="shared" si="156"/>
        <v/>
      </c>
      <c r="AS519" s="35" t="str">
        <f t="shared" si="157"/>
        <v/>
      </c>
      <c r="AT519" s="35" t="str">
        <f t="shared" si="158"/>
        <v>无</v>
      </c>
      <c r="AW519" s="27">
        <f t="shared" si="161"/>
        <v>42948</v>
      </c>
    </row>
    <row r="520" spans="1:49" ht="15" customHeight="1">
      <c r="A520" s="31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198"/>
      <c r="M520" s="198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35" t="str">
        <f t="shared" si="144"/>
        <v/>
      </c>
      <c r="AD520" s="36">
        <f t="shared" si="145"/>
        <v>0</v>
      </c>
      <c r="AE520" s="35" t="str">
        <f t="shared" si="146"/>
        <v/>
      </c>
      <c r="AF520" s="24"/>
      <c r="AG520" s="40">
        <f t="shared" si="147"/>
        <v>0</v>
      </c>
      <c r="AH520" s="36">
        <f t="shared" si="148"/>
        <v>0</v>
      </c>
      <c r="AI520" s="36">
        <f t="shared" si="149"/>
        <v>0</v>
      </c>
      <c r="AJ520" s="35" t="str">
        <f t="shared" si="150"/>
        <v/>
      </c>
      <c r="AK520" s="35" t="str">
        <f t="shared" si="151"/>
        <v/>
      </c>
      <c r="AL520" s="35" t="str">
        <f t="shared" si="152"/>
        <v/>
      </c>
      <c r="AM520" s="35" t="str">
        <f t="shared" si="153"/>
        <v/>
      </c>
      <c r="AN520" s="35" t="str">
        <f t="shared" si="154"/>
        <v/>
      </c>
      <c r="AO520" s="222">
        <f t="shared" si="159"/>
        <v>0</v>
      </c>
      <c r="AP520" s="222">
        <f t="shared" si="160"/>
        <v>0</v>
      </c>
      <c r="AQ520" s="222" t="str">
        <f t="shared" si="155"/>
        <v>无</v>
      </c>
      <c r="AR520" s="35" t="str">
        <f t="shared" si="156"/>
        <v/>
      </c>
      <c r="AS520" s="35" t="str">
        <f t="shared" si="157"/>
        <v/>
      </c>
      <c r="AT520" s="35" t="str">
        <f t="shared" si="158"/>
        <v>无</v>
      </c>
      <c r="AW520" s="27">
        <f t="shared" si="161"/>
        <v>42948</v>
      </c>
    </row>
    <row r="521" spans="1:49" ht="15" customHeight="1">
      <c r="A521" s="31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198"/>
      <c r="M521" s="198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35" t="str">
        <f t="shared" si="144"/>
        <v/>
      </c>
      <c r="AD521" s="36">
        <f t="shared" si="145"/>
        <v>0</v>
      </c>
      <c r="AE521" s="35" t="str">
        <f t="shared" si="146"/>
        <v/>
      </c>
      <c r="AF521" s="24"/>
      <c r="AG521" s="40">
        <f t="shared" si="147"/>
        <v>0</v>
      </c>
      <c r="AH521" s="36">
        <f t="shared" si="148"/>
        <v>0</v>
      </c>
      <c r="AI521" s="36">
        <f t="shared" si="149"/>
        <v>0</v>
      </c>
      <c r="AJ521" s="35" t="str">
        <f t="shared" si="150"/>
        <v/>
      </c>
      <c r="AK521" s="35" t="str">
        <f t="shared" si="151"/>
        <v/>
      </c>
      <c r="AL521" s="35" t="str">
        <f t="shared" si="152"/>
        <v/>
      </c>
      <c r="AM521" s="35" t="str">
        <f t="shared" si="153"/>
        <v/>
      </c>
      <c r="AN521" s="35" t="str">
        <f t="shared" si="154"/>
        <v/>
      </c>
      <c r="AO521" s="222">
        <f t="shared" si="159"/>
        <v>0</v>
      </c>
      <c r="AP521" s="222">
        <f t="shared" si="160"/>
        <v>0</v>
      </c>
      <c r="AQ521" s="222" t="str">
        <f t="shared" si="155"/>
        <v>无</v>
      </c>
      <c r="AR521" s="35" t="str">
        <f t="shared" si="156"/>
        <v/>
      </c>
      <c r="AS521" s="35" t="str">
        <f t="shared" si="157"/>
        <v/>
      </c>
      <c r="AT521" s="35" t="str">
        <f t="shared" si="158"/>
        <v>无</v>
      </c>
      <c r="AW521" s="27">
        <f t="shared" si="161"/>
        <v>42948</v>
      </c>
    </row>
    <row r="522" spans="1:49" ht="15" customHeight="1">
      <c r="A522" s="31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198"/>
      <c r="M522" s="198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35" t="str">
        <f t="shared" si="144"/>
        <v/>
      </c>
      <c r="AD522" s="36">
        <f t="shared" si="145"/>
        <v>0</v>
      </c>
      <c r="AE522" s="35" t="str">
        <f t="shared" si="146"/>
        <v/>
      </c>
      <c r="AF522" s="24"/>
      <c r="AG522" s="40">
        <f t="shared" si="147"/>
        <v>0</v>
      </c>
      <c r="AH522" s="36">
        <f t="shared" si="148"/>
        <v>0</v>
      </c>
      <c r="AI522" s="36">
        <f t="shared" si="149"/>
        <v>0</v>
      </c>
      <c r="AJ522" s="35" t="str">
        <f t="shared" si="150"/>
        <v/>
      </c>
      <c r="AK522" s="35" t="str">
        <f t="shared" si="151"/>
        <v/>
      </c>
      <c r="AL522" s="35" t="str">
        <f t="shared" si="152"/>
        <v/>
      </c>
      <c r="AM522" s="35" t="str">
        <f t="shared" si="153"/>
        <v/>
      </c>
      <c r="AN522" s="35" t="str">
        <f t="shared" si="154"/>
        <v/>
      </c>
      <c r="AO522" s="222">
        <f t="shared" si="159"/>
        <v>0</v>
      </c>
      <c r="AP522" s="222">
        <f t="shared" si="160"/>
        <v>0</v>
      </c>
      <c r="AQ522" s="222" t="str">
        <f t="shared" si="155"/>
        <v>无</v>
      </c>
      <c r="AR522" s="35" t="str">
        <f t="shared" si="156"/>
        <v/>
      </c>
      <c r="AS522" s="35" t="str">
        <f t="shared" si="157"/>
        <v/>
      </c>
      <c r="AT522" s="35" t="str">
        <f t="shared" si="158"/>
        <v>无</v>
      </c>
      <c r="AW522" s="27">
        <f t="shared" si="161"/>
        <v>42948</v>
      </c>
    </row>
    <row r="523" spans="1:49" ht="15" customHeight="1">
      <c r="A523" s="31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198"/>
      <c r="M523" s="198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35" t="str">
        <f t="shared" si="144"/>
        <v/>
      </c>
      <c r="AD523" s="36">
        <f t="shared" si="145"/>
        <v>0</v>
      </c>
      <c r="AE523" s="35" t="str">
        <f t="shared" si="146"/>
        <v/>
      </c>
      <c r="AF523" s="24"/>
      <c r="AG523" s="40">
        <f t="shared" si="147"/>
        <v>0</v>
      </c>
      <c r="AH523" s="36">
        <f t="shared" si="148"/>
        <v>0</v>
      </c>
      <c r="AI523" s="36">
        <f t="shared" si="149"/>
        <v>0</v>
      </c>
      <c r="AJ523" s="35" t="str">
        <f t="shared" si="150"/>
        <v/>
      </c>
      <c r="AK523" s="35" t="str">
        <f t="shared" si="151"/>
        <v/>
      </c>
      <c r="AL523" s="35" t="str">
        <f t="shared" si="152"/>
        <v/>
      </c>
      <c r="AM523" s="35" t="str">
        <f t="shared" si="153"/>
        <v/>
      </c>
      <c r="AN523" s="35" t="str">
        <f t="shared" si="154"/>
        <v/>
      </c>
      <c r="AO523" s="222">
        <f t="shared" si="159"/>
        <v>0</v>
      </c>
      <c r="AP523" s="222">
        <f t="shared" si="160"/>
        <v>0</v>
      </c>
      <c r="AQ523" s="222" t="str">
        <f t="shared" si="155"/>
        <v>无</v>
      </c>
      <c r="AR523" s="35" t="str">
        <f t="shared" si="156"/>
        <v/>
      </c>
      <c r="AS523" s="35" t="str">
        <f t="shared" si="157"/>
        <v/>
      </c>
      <c r="AT523" s="35" t="str">
        <f t="shared" si="158"/>
        <v>无</v>
      </c>
      <c r="AW523" s="27">
        <f t="shared" si="161"/>
        <v>42948</v>
      </c>
    </row>
    <row r="524" spans="1:49" ht="15" customHeight="1">
      <c r="A524" s="31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198"/>
      <c r="M524" s="198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35" t="str">
        <f t="shared" si="144"/>
        <v/>
      </c>
      <c r="AD524" s="36">
        <f t="shared" si="145"/>
        <v>0</v>
      </c>
      <c r="AE524" s="35" t="str">
        <f t="shared" si="146"/>
        <v/>
      </c>
      <c r="AF524" s="24"/>
      <c r="AG524" s="40">
        <f t="shared" si="147"/>
        <v>0</v>
      </c>
      <c r="AH524" s="36">
        <f t="shared" si="148"/>
        <v>0</v>
      </c>
      <c r="AI524" s="36">
        <f t="shared" si="149"/>
        <v>0</v>
      </c>
      <c r="AJ524" s="35" t="str">
        <f t="shared" si="150"/>
        <v/>
      </c>
      <c r="AK524" s="35" t="str">
        <f t="shared" si="151"/>
        <v/>
      </c>
      <c r="AL524" s="35" t="str">
        <f t="shared" si="152"/>
        <v/>
      </c>
      <c r="AM524" s="35" t="str">
        <f t="shared" si="153"/>
        <v/>
      </c>
      <c r="AN524" s="35" t="str">
        <f t="shared" si="154"/>
        <v/>
      </c>
      <c r="AO524" s="222">
        <f t="shared" si="159"/>
        <v>0</v>
      </c>
      <c r="AP524" s="222">
        <f t="shared" si="160"/>
        <v>0</v>
      </c>
      <c r="AQ524" s="222" t="str">
        <f t="shared" si="155"/>
        <v>无</v>
      </c>
      <c r="AR524" s="35" t="str">
        <f t="shared" si="156"/>
        <v/>
      </c>
      <c r="AS524" s="35" t="str">
        <f t="shared" si="157"/>
        <v/>
      </c>
      <c r="AT524" s="35" t="str">
        <f t="shared" si="158"/>
        <v>无</v>
      </c>
      <c r="AW524" s="27">
        <f t="shared" si="161"/>
        <v>42948</v>
      </c>
    </row>
    <row r="525" spans="1:49" ht="15" customHeight="1">
      <c r="A525" s="31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198"/>
      <c r="M525" s="198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35" t="str">
        <f t="shared" si="144"/>
        <v/>
      </c>
      <c r="AD525" s="36">
        <f t="shared" si="145"/>
        <v>0</v>
      </c>
      <c r="AE525" s="35" t="str">
        <f t="shared" si="146"/>
        <v/>
      </c>
      <c r="AF525" s="24"/>
      <c r="AG525" s="40">
        <f t="shared" si="147"/>
        <v>0</v>
      </c>
      <c r="AH525" s="36">
        <f t="shared" si="148"/>
        <v>0</v>
      </c>
      <c r="AI525" s="36">
        <f t="shared" si="149"/>
        <v>0</v>
      </c>
      <c r="AJ525" s="35" t="str">
        <f t="shared" si="150"/>
        <v/>
      </c>
      <c r="AK525" s="35" t="str">
        <f t="shared" si="151"/>
        <v/>
      </c>
      <c r="AL525" s="35" t="str">
        <f t="shared" si="152"/>
        <v/>
      </c>
      <c r="AM525" s="35" t="str">
        <f t="shared" si="153"/>
        <v/>
      </c>
      <c r="AN525" s="35" t="str">
        <f t="shared" si="154"/>
        <v/>
      </c>
      <c r="AO525" s="222">
        <f t="shared" si="159"/>
        <v>0</v>
      </c>
      <c r="AP525" s="222">
        <f t="shared" si="160"/>
        <v>0</v>
      </c>
      <c r="AQ525" s="222" t="str">
        <f t="shared" si="155"/>
        <v>无</v>
      </c>
      <c r="AR525" s="35" t="str">
        <f t="shared" si="156"/>
        <v/>
      </c>
      <c r="AS525" s="35" t="str">
        <f t="shared" si="157"/>
        <v/>
      </c>
      <c r="AT525" s="35" t="str">
        <f t="shared" si="158"/>
        <v>无</v>
      </c>
      <c r="AW525" s="27">
        <f t="shared" si="161"/>
        <v>42948</v>
      </c>
    </row>
    <row r="526" spans="1:49" ht="15" customHeight="1">
      <c r="A526" s="31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198"/>
      <c r="M526" s="198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35" t="str">
        <f t="shared" si="144"/>
        <v/>
      </c>
      <c r="AD526" s="36">
        <f t="shared" si="145"/>
        <v>0</v>
      </c>
      <c r="AE526" s="35" t="str">
        <f t="shared" si="146"/>
        <v/>
      </c>
      <c r="AF526" s="24"/>
      <c r="AG526" s="40">
        <f t="shared" si="147"/>
        <v>0</v>
      </c>
      <c r="AH526" s="36">
        <f t="shared" si="148"/>
        <v>0</v>
      </c>
      <c r="AI526" s="36">
        <f t="shared" si="149"/>
        <v>0</v>
      </c>
      <c r="AJ526" s="35" t="str">
        <f t="shared" si="150"/>
        <v/>
      </c>
      <c r="AK526" s="35" t="str">
        <f t="shared" si="151"/>
        <v/>
      </c>
      <c r="AL526" s="35" t="str">
        <f t="shared" si="152"/>
        <v/>
      </c>
      <c r="AM526" s="35" t="str">
        <f t="shared" si="153"/>
        <v/>
      </c>
      <c r="AN526" s="35" t="str">
        <f t="shared" si="154"/>
        <v/>
      </c>
      <c r="AO526" s="222">
        <f t="shared" si="159"/>
        <v>0</v>
      </c>
      <c r="AP526" s="222">
        <f t="shared" si="160"/>
        <v>0</v>
      </c>
      <c r="AQ526" s="222" t="str">
        <f t="shared" si="155"/>
        <v>无</v>
      </c>
      <c r="AR526" s="35" t="str">
        <f t="shared" si="156"/>
        <v/>
      </c>
      <c r="AS526" s="35" t="str">
        <f t="shared" si="157"/>
        <v/>
      </c>
      <c r="AT526" s="35" t="str">
        <f t="shared" si="158"/>
        <v>无</v>
      </c>
      <c r="AW526" s="27">
        <f t="shared" si="161"/>
        <v>42948</v>
      </c>
    </row>
    <row r="527" spans="1:49" ht="15" customHeight="1">
      <c r="A527" s="31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198"/>
      <c r="M527" s="198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35" t="str">
        <f t="shared" si="144"/>
        <v/>
      </c>
      <c r="AD527" s="36">
        <f t="shared" si="145"/>
        <v>0</v>
      </c>
      <c r="AE527" s="35" t="str">
        <f t="shared" si="146"/>
        <v/>
      </c>
      <c r="AF527" s="24"/>
      <c r="AG527" s="40">
        <f t="shared" si="147"/>
        <v>0</v>
      </c>
      <c r="AH527" s="36">
        <f t="shared" si="148"/>
        <v>0</v>
      </c>
      <c r="AI527" s="36">
        <f t="shared" si="149"/>
        <v>0</v>
      </c>
      <c r="AJ527" s="35" t="str">
        <f t="shared" si="150"/>
        <v/>
      </c>
      <c r="AK527" s="35" t="str">
        <f t="shared" si="151"/>
        <v/>
      </c>
      <c r="AL527" s="35" t="str">
        <f t="shared" si="152"/>
        <v/>
      </c>
      <c r="AM527" s="35" t="str">
        <f t="shared" si="153"/>
        <v/>
      </c>
      <c r="AN527" s="35" t="str">
        <f t="shared" si="154"/>
        <v/>
      </c>
      <c r="AO527" s="222">
        <f t="shared" si="159"/>
        <v>0</v>
      </c>
      <c r="AP527" s="222">
        <f t="shared" si="160"/>
        <v>0</v>
      </c>
      <c r="AQ527" s="222" t="str">
        <f t="shared" si="155"/>
        <v>无</v>
      </c>
      <c r="AR527" s="35" t="str">
        <f t="shared" si="156"/>
        <v/>
      </c>
      <c r="AS527" s="35" t="str">
        <f t="shared" si="157"/>
        <v/>
      </c>
      <c r="AT527" s="35" t="str">
        <f t="shared" si="158"/>
        <v>无</v>
      </c>
      <c r="AW527" s="27">
        <f t="shared" si="161"/>
        <v>42948</v>
      </c>
    </row>
    <row r="528" spans="1:49" ht="15" customHeight="1">
      <c r="A528" s="31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198"/>
      <c r="M528" s="198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35" t="str">
        <f t="shared" si="144"/>
        <v/>
      </c>
      <c r="AD528" s="36">
        <f t="shared" si="145"/>
        <v>0</v>
      </c>
      <c r="AE528" s="35" t="str">
        <f t="shared" si="146"/>
        <v/>
      </c>
      <c r="AF528" s="24"/>
      <c r="AG528" s="40">
        <f t="shared" si="147"/>
        <v>0</v>
      </c>
      <c r="AH528" s="36">
        <f t="shared" si="148"/>
        <v>0</v>
      </c>
      <c r="AI528" s="36">
        <f t="shared" si="149"/>
        <v>0</v>
      </c>
      <c r="AJ528" s="35" t="str">
        <f t="shared" si="150"/>
        <v/>
      </c>
      <c r="AK528" s="35" t="str">
        <f t="shared" si="151"/>
        <v/>
      </c>
      <c r="AL528" s="35" t="str">
        <f t="shared" si="152"/>
        <v/>
      </c>
      <c r="AM528" s="35" t="str">
        <f t="shared" si="153"/>
        <v/>
      </c>
      <c r="AN528" s="35" t="str">
        <f t="shared" si="154"/>
        <v/>
      </c>
      <c r="AO528" s="222">
        <f t="shared" si="159"/>
        <v>0</v>
      </c>
      <c r="AP528" s="222">
        <f t="shared" si="160"/>
        <v>0</v>
      </c>
      <c r="AQ528" s="222" t="str">
        <f t="shared" si="155"/>
        <v>无</v>
      </c>
      <c r="AR528" s="35" t="str">
        <f t="shared" si="156"/>
        <v/>
      </c>
      <c r="AS528" s="35" t="str">
        <f t="shared" si="157"/>
        <v/>
      </c>
      <c r="AT528" s="35" t="str">
        <f t="shared" si="158"/>
        <v>无</v>
      </c>
      <c r="AW528" s="27">
        <f t="shared" si="161"/>
        <v>42948</v>
      </c>
    </row>
    <row r="529" spans="1:49" ht="15" customHeight="1">
      <c r="A529" s="31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198"/>
      <c r="M529" s="198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35" t="str">
        <f t="shared" si="144"/>
        <v/>
      </c>
      <c r="AD529" s="36">
        <f t="shared" si="145"/>
        <v>0</v>
      </c>
      <c r="AE529" s="35" t="str">
        <f t="shared" si="146"/>
        <v/>
      </c>
      <c r="AF529" s="24"/>
      <c r="AG529" s="40">
        <f t="shared" si="147"/>
        <v>0</v>
      </c>
      <c r="AH529" s="36">
        <f t="shared" si="148"/>
        <v>0</v>
      </c>
      <c r="AI529" s="36">
        <f t="shared" si="149"/>
        <v>0</v>
      </c>
      <c r="AJ529" s="35" t="str">
        <f t="shared" si="150"/>
        <v/>
      </c>
      <c r="AK529" s="35" t="str">
        <f t="shared" si="151"/>
        <v/>
      </c>
      <c r="AL529" s="35" t="str">
        <f t="shared" si="152"/>
        <v/>
      </c>
      <c r="AM529" s="35" t="str">
        <f t="shared" si="153"/>
        <v/>
      </c>
      <c r="AN529" s="35" t="str">
        <f t="shared" si="154"/>
        <v/>
      </c>
      <c r="AO529" s="222">
        <f t="shared" si="159"/>
        <v>0</v>
      </c>
      <c r="AP529" s="222">
        <f t="shared" si="160"/>
        <v>0</v>
      </c>
      <c r="AQ529" s="222" t="str">
        <f t="shared" si="155"/>
        <v>无</v>
      </c>
      <c r="AR529" s="35" t="str">
        <f t="shared" si="156"/>
        <v/>
      </c>
      <c r="AS529" s="35" t="str">
        <f t="shared" si="157"/>
        <v/>
      </c>
      <c r="AT529" s="35" t="str">
        <f t="shared" si="158"/>
        <v>无</v>
      </c>
      <c r="AW529" s="27">
        <f t="shared" si="161"/>
        <v>42948</v>
      </c>
    </row>
    <row r="530" spans="1:49" ht="15" customHeight="1">
      <c r="A530" s="31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198"/>
      <c r="M530" s="198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35" t="str">
        <f t="shared" si="144"/>
        <v/>
      </c>
      <c r="AD530" s="36">
        <f t="shared" si="145"/>
        <v>0</v>
      </c>
      <c r="AE530" s="35" t="str">
        <f t="shared" si="146"/>
        <v/>
      </c>
      <c r="AF530" s="24"/>
      <c r="AG530" s="40">
        <f t="shared" si="147"/>
        <v>0</v>
      </c>
      <c r="AH530" s="36">
        <f t="shared" si="148"/>
        <v>0</v>
      </c>
      <c r="AI530" s="36">
        <f t="shared" si="149"/>
        <v>0</v>
      </c>
      <c r="AJ530" s="35" t="str">
        <f t="shared" si="150"/>
        <v/>
      </c>
      <c r="AK530" s="35" t="str">
        <f t="shared" si="151"/>
        <v/>
      </c>
      <c r="AL530" s="35" t="str">
        <f t="shared" si="152"/>
        <v/>
      </c>
      <c r="AM530" s="35" t="str">
        <f t="shared" si="153"/>
        <v/>
      </c>
      <c r="AN530" s="35" t="str">
        <f t="shared" si="154"/>
        <v/>
      </c>
      <c r="AO530" s="222">
        <f t="shared" si="159"/>
        <v>0</v>
      </c>
      <c r="AP530" s="222">
        <f t="shared" si="160"/>
        <v>0</v>
      </c>
      <c r="AQ530" s="222" t="str">
        <f t="shared" si="155"/>
        <v>无</v>
      </c>
      <c r="AR530" s="35" t="str">
        <f t="shared" si="156"/>
        <v/>
      </c>
      <c r="AS530" s="35" t="str">
        <f t="shared" si="157"/>
        <v/>
      </c>
      <c r="AT530" s="35" t="str">
        <f t="shared" si="158"/>
        <v>无</v>
      </c>
      <c r="AW530" s="27">
        <f t="shared" si="161"/>
        <v>42948</v>
      </c>
    </row>
    <row r="531" spans="1:49" ht="15" customHeight="1">
      <c r="A531" s="31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198"/>
      <c r="M531" s="198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35" t="str">
        <f t="shared" si="144"/>
        <v/>
      </c>
      <c r="AD531" s="36">
        <f t="shared" si="145"/>
        <v>0</v>
      </c>
      <c r="AE531" s="35" t="str">
        <f t="shared" si="146"/>
        <v/>
      </c>
      <c r="AF531" s="24"/>
      <c r="AG531" s="40">
        <f t="shared" si="147"/>
        <v>0</v>
      </c>
      <c r="AH531" s="36">
        <f t="shared" si="148"/>
        <v>0</v>
      </c>
      <c r="AI531" s="36">
        <f t="shared" si="149"/>
        <v>0</v>
      </c>
      <c r="AJ531" s="35" t="str">
        <f t="shared" si="150"/>
        <v/>
      </c>
      <c r="AK531" s="35" t="str">
        <f t="shared" si="151"/>
        <v/>
      </c>
      <c r="AL531" s="35" t="str">
        <f t="shared" si="152"/>
        <v/>
      </c>
      <c r="AM531" s="35" t="str">
        <f t="shared" si="153"/>
        <v/>
      </c>
      <c r="AN531" s="35" t="str">
        <f t="shared" si="154"/>
        <v/>
      </c>
      <c r="AO531" s="222">
        <f t="shared" si="159"/>
        <v>0</v>
      </c>
      <c r="AP531" s="222">
        <f t="shared" si="160"/>
        <v>0</v>
      </c>
      <c r="AQ531" s="222" t="str">
        <f t="shared" si="155"/>
        <v>无</v>
      </c>
      <c r="AR531" s="35" t="str">
        <f t="shared" si="156"/>
        <v/>
      </c>
      <c r="AS531" s="35" t="str">
        <f t="shared" si="157"/>
        <v/>
      </c>
      <c r="AT531" s="35" t="str">
        <f t="shared" si="158"/>
        <v>无</v>
      </c>
      <c r="AW531" s="27">
        <f t="shared" si="161"/>
        <v>42948</v>
      </c>
    </row>
    <row r="532" spans="1:49" ht="15" customHeight="1">
      <c r="A532" s="31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198"/>
      <c r="M532" s="198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35" t="str">
        <f t="shared" si="144"/>
        <v/>
      </c>
      <c r="AD532" s="36">
        <f t="shared" si="145"/>
        <v>0</v>
      </c>
      <c r="AE532" s="35" t="str">
        <f t="shared" si="146"/>
        <v/>
      </c>
      <c r="AF532" s="24"/>
      <c r="AG532" s="40">
        <f t="shared" si="147"/>
        <v>0</v>
      </c>
      <c r="AH532" s="36">
        <f t="shared" si="148"/>
        <v>0</v>
      </c>
      <c r="AI532" s="36">
        <f t="shared" si="149"/>
        <v>0</v>
      </c>
      <c r="AJ532" s="35" t="str">
        <f t="shared" si="150"/>
        <v/>
      </c>
      <c r="AK532" s="35" t="str">
        <f t="shared" si="151"/>
        <v/>
      </c>
      <c r="AL532" s="35" t="str">
        <f t="shared" si="152"/>
        <v/>
      </c>
      <c r="AM532" s="35" t="str">
        <f t="shared" si="153"/>
        <v/>
      </c>
      <c r="AN532" s="35" t="str">
        <f t="shared" si="154"/>
        <v/>
      </c>
      <c r="AO532" s="222">
        <f t="shared" si="159"/>
        <v>0</v>
      </c>
      <c r="AP532" s="222">
        <f t="shared" si="160"/>
        <v>0</v>
      </c>
      <c r="AQ532" s="222" t="str">
        <f t="shared" si="155"/>
        <v>无</v>
      </c>
      <c r="AR532" s="35" t="str">
        <f t="shared" si="156"/>
        <v/>
      </c>
      <c r="AS532" s="35" t="str">
        <f t="shared" si="157"/>
        <v/>
      </c>
      <c r="AT532" s="35" t="str">
        <f t="shared" si="158"/>
        <v>无</v>
      </c>
      <c r="AW532" s="27">
        <f t="shared" si="161"/>
        <v>42948</v>
      </c>
    </row>
    <row r="533" spans="1:49" ht="15" customHeight="1">
      <c r="A533" s="31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198"/>
      <c r="M533" s="198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35" t="str">
        <f t="shared" si="144"/>
        <v/>
      </c>
      <c r="AD533" s="36">
        <f t="shared" si="145"/>
        <v>0</v>
      </c>
      <c r="AE533" s="35" t="str">
        <f t="shared" si="146"/>
        <v/>
      </c>
      <c r="AF533" s="24"/>
      <c r="AG533" s="40">
        <f t="shared" si="147"/>
        <v>0</v>
      </c>
      <c r="AH533" s="36">
        <f t="shared" si="148"/>
        <v>0</v>
      </c>
      <c r="AI533" s="36">
        <f t="shared" si="149"/>
        <v>0</v>
      </c>
      <c r="AJ533" s="35" t="str">
        <f t="shared" si="150"/>
        <v/>
      </c>
      <c r="AK533" s="35" t="str">
        <f t="shared" si="151"/>
        <v/>
      </c>
      <c r="AL533" s="35" t="str">
        <f t="shared" si="152"/>
        <v/>
      </c>
      <c r="AM533" s="35" t="str">
        <f t="shared" si="153"/>
        <v/>
      </c>
      <c r="AN533" s="35" t="str">
        <f t="shared" si="154"/>
        <v/>
      </c>
      <c r="AO533" s="222">
        <f t="shared" si="159"/>
        <v>0</v>
      </c>
      <c r="AP533" s="222">
        <f t="shared" si="160"/>
        <v>0</v>
      </c>
      <c r="AQ533" s="222" t="str">
        <f t="shared" si="155"/>
        <v>无</v>
      </c>
      <c r="AR533" s="35" t="str">
        <f t="shared" si="156"/>
        <v/>
      </c>
      <c r="AS533" s="35" t="str">
        <f t="shared" si="157"/>
        <v/>
      </c>
      <c r="AT533" s="35" t="str">
        <f t="shared" si="158"/>
        <v>无</v>
      </c>
      <c r="AW533" s="27">
        <f t="shared" si="161"/>
        <v>42948</v>
      </c>
    </row>
    <row r="534" spans="1:49" ht="15" customHeight="1">
      <c r="A534" s="31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198"/>
      <c r="M534" s="198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35" t="str">
        <f t="shared" si="144"/>
        <v/>
      </c>
      <c r="AD534" s="36">
        <f t="shared" si="145"/>
        <v>0</v>
      </c>
      <c r="AE534" s="35" t="str">
        <f t="shared" si="146"/>
        <v/>
      </c>
      <c r="AF534" s="24"/>
      <c r="AG534" s="40">
        <f t="shared" si="147"/>
        <v>0</v>
      </c>
      <c r="AH534" s="36">
        <f t="shared" si="148"/>
        <v>0</v>
      </c>
      <c r="AI534" s="36">
        <f t="shared" si="149"/>
        <v>0</v>
      </c>
      <c r="AJ534" s="35" t="str">
        <f t="shared" si="150"/>
        <v/>
      </c>
      <c r="AK534" s="35" t="str">
        <f t="shared" si="151"/>
        <v/>
      </c>
      <c r="AL534" s="35" t="str">
        <f t="shared" si="152"/>
        <v/>
      </c>
      <c r="AM534" s="35" t="str">
        <f t="shared" si="153"/>
        <v/>
      </c>
      <c r="AN534" s="35" t="str">
        <f t="shared" si="154"/>
        <v/>
      </c>
      <c r="AO534" s="222">
        <f t="shared" si="159"/>
        <v>0</v>
      </c>
      <c r="AP534" s="222">
        <f t="shared" si="160"/>
        <v>0</v>
      </c>
      <c r="AQ534" s="222" t="str">
        <f t="shared" si="155"/>
        <v>无</v>
      </c>
      <c r="AR534" s="35" t="str">
        <f t="shared" si="156"/>
        <v/>
      </c>
      <c r="AS534" s="35" t="str">
        <f t="shared" si="157"/>
        <v/>
      </c>
      <c r="AT534" s="35" t="str">
        <f t="shared" si="158"/>
        <v>无</v>
      </c>
      <c r="AW534" s="27">
        <f t="shared" si="161"/>
        <v>42948</v>
      </c>
    </row>
    <row r="535" spans="1:49" ht="15" customHeight="1">
      <c r="A535" s="31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198"/>
      <c r="M535" s="198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35" t="str">
        <f t="shared" si="144"/>
        <v/>
      </c>
      <c r="AD535" s="36">
        <f t="shared" si="145"/>
        <v>0</v>
      </c>
      <c r="AE535" s="35" t="str">
        <f t="shared" si="146"/>
        <v/>
      </c>
      <c r="AF535" s="24"/>
      <c r="AG535" s="40">
        <f t="shared" si="147"/>
        <v>0</v>
      </c>
      <c r="AH535" s="36">
        <f t="shared" si="148"/>
        <v>0</v>
      </c>
      <c r="AI535" s="36">
        <f t="shared" si="149"/>
        <v>0</v>
      </c>
      <c r="AJ535" s="35" t="str">
        <f t="shared" si="150"/>
        <v/>
      </c>
      <c r="AK535" s="35" t="str">
        <f t="shared" si="151"/>
        <v/>
      </c>
      <c r="AL535" s="35" t="str">
        <f t="shared" si="152"/>
        <v/>
      </c>
      <c r="AM535" s="35" t="str">
        <f t="shared" si="153"/>
        <v/>
      </c>
      <c r="AN535" s="35" t="str">
        <f t="shared" si="154"/>
        <v/>
      </c>
      <c r="AO535" s="222">
        <f t="shared" si="159"/>
        <v>0</v>
      </c>
      <c r="AP535" s="222">
        <f t="shared" si="160"/>
        <v>0</v>
      </c>
      <c r="AQ535" s="222" t="str">
        <f t="shared" si="155"/>
        <v>无</v>
      </c>
      <c r="AR535" s="35" t="str">
        <f t="shared" si="156"/>
        <v/>
      </c>
      <c r="AS535" s="35" t="str">
        <f t="shared" si="157"/>
        <v/>
      </c>
      <c r="AT535" s="35" t="str">
        <f t="shared" si="158"/>
        <v>无</v>
      </c>
      <c r="AW535" s="27">
        <f t="shared" si="161"/>
        <v>42948</v>
      </c>
    </row>
    <row r="536" spans="1:49" ht="15" customHeight="1">
      <c r="A536" s="31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198"/>
      <c r="M536" s="198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35" t="str">
        <f t="shared" si="144"/>
        <v/>
      </c>
      <c r="AD536" s="36">
        <f t="shared" si="145"/>
        <v>0</v>
      </c>
      <c r="AE536" s="35" t="str">
        <f t="shared" si="146"/>
        <v/>
      </c>
      <c r="AF536" s="24"/>
      <c r="AG536" s="40">
        <f t="shared" si="147"/>
        <v>0</v>
      </c>
      <c r="AH536" s="36">
        <f t="shared" si="148"/>
        <v>0</v>
      </c>
      <c r="AI536" s="36">
        <f t="shared" si="149"/>
        <v>0</v>
      </c>
      <c r="AJ536" s="35" t="str">
        <f t="shared" si="150"/>
        <v/>
      </c>
      <c r="AK536" s="35" t="str">
        <f t="shared" si="151"/>
        <v/>
      </c>
      <c r="AL536" s="35" t="str">
        <f t="shared" si="152"/>
        <v/>
      </c>
      <c r="AM536" s="35" t="str">
        <f t="shared" si="153"/>
        <v/>
      </c>
      <c r="AN536" s="35" t="str">
        <f t="shared" si="154"/>
        <v/>
      </c>
      <c r="AO536" s="222">
        <f t="shared" si="159"/>
        <v>0</v>
      </c>
      <c r="AP536" s="222">
        <f t="shared" si="160"/>
        <v>0</v>
      </c>
      <c r="AQ536" s="222" t="str">
        <f t="shared" si="155"/>
        <v>无</v>
      </c>
      <c r="AR536" s="35" t="str">
        <f t="shared" si="156"/>
        <v/>
      </c>
      <c r="AS536" s="35" t="str">
        <f t="shared" si="157"/>
        <v/>
      </c>
      <c r="AT536" s="35" t="str">
        <f t="shared" si="158"/>
        <v>无</v>
      </c>
      <c r="AW536" s="27">
        <f t="shared" si="161"/>
        <v>42948</v>
      </c>
    </row>
    <row r="537" spans="1:49" ht="15" customHeight="1">
      <c r="A537" s="31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198"/>
      <c r="M537" s="198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35" t="str">
        <f t="shared" si="144"/>
        <v/>
      </c>
      <c r="AD537" s="36">
        <f t="shared" si="145"/>
        <v>0</v>
      </c>
      <c r="AE537" s="35" t="str">
        <f t="shared" si="146"/>
        <v/>
      </c>
      <c r="AF537" s="24"/>
      <c r="AG537" s="40">
        <f t="shared" si="147"/>
        <v>0</v>
      </c>
      <c r="AH537" s="36">
        <f t="shared" si="148"/>
        <v>0</v>
      </c>
      <c r="AI537" s="36">
        <f t="shared" si="149"/>
        <v>0</v>
      </c>
      <c r="AJ537" s="35" t="str">
        <f t="shared" si="150"/>
        <v/>
      </c>
      <c r="AK537" s="35" t="str">
        <f t="shared" si="151"/>
        <v/>
      </c>
      <c r="AL537" s="35" t="str">
        <f t="shared" si="152"/>
        <v/>
      </c>
      <c r="AM537" s="35" t="str">
        <f t="shared" si="153"/>
        <v/>
      </c>
      <c r="AN537" s="35" t="str">
        <f t="shared" si="154"/>
        <v/>
      </c>
      <c r="AO537" s="222">
        <f t="shared" si="159"/>
        <v>0</v>
      </c>
      <c r="AP537" s="222">
        <f t="shared" si="160"/>
        <v>0</v>
      </c>
      <c r="AQ537" s="222" t="str">
        <f t="shared" si="155"/>
        <v>无</v>
      </c>
      <c r="AR537" s="35" t="str">
        <f t="shared" si="156"/>
        <v/>
      </c>
      <c r="AS537" s="35" t="str">
        <f t="shared" si="157"/>
        <v/>
      </c>
      <c r="AT537" s="35" t="str">
        <f t="shared" si="158"/>
        <v>无</v>
      </c>
      <c r="AW537" s="27">
        <f t="shared" si="161"/>
        <v>42948</v>
      </c>
    </row>
    <row r="538" spans="1:49" ht="15" customHeight="1">
      <c r="A538" s="31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198"/>
      <c r="M538" s="198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35" t="str">
        <f t="shared" si="144"/>
        <v/>
      </c>
      <c r="AD538" s="36">
        <f t="shared" si="145"/>
        <v>0</v>
      </c>
      <c r="AE538" s="35" t="str">
        <f t="shared" si="146"/>
        <v/>
      </c>
      <c r="AF538" s="24"/>
      <c r="AG538" s="40">
        <f t="shared" si="147"/>
        <v>0</v>
      </c>
      <c r="AH538" s="36">
        <f t="shared" si="148"/>
        <v>0</v>
      </c>
      <c r="AI538" s="36">
        <f t="shared" si="149"/>
        <v>0</v>
      </c>
      <c r="AJ538" s="35" t="str">
        <f t="shared" si="150"/>
        <v/>
      </c>
      <c r="AK538" s="35" t="str">
        <f t="shared" si="151"/>
        <v/>
      </c>
      <c r="AL538" s="35" t="str">
        <f t="shared" si="152"/>
        <v/>
      </c>
      <c r="AM538" s="35" t="str">
        <f t="shared" si="153"/>
        <v/>
      </c>
      <c r="AN538" s="35" t="str">
        <f t="shared" si="154"/>
        <v/>
      </c>
      <c r="AO538" s="222">
        <f t="shared" si="159"/>
        <v>0</v>
      </c>
      <c r="AP538" s="222">
        <f t="shared" si="160"/>
        <v>0</v>
      </c>
      <c r="AQ538" s="222" t="str">
        <f t="shared" si="155"/>
        <v>无</v>
      </c>
      <c r="AR538" s="35" t="str">
        <f t="shared" si="156"/>
        <v/>
      </c>
      <c r="AS538" s="35" t="str">
        <f t="shared" si="157"/>
        <v/>
      </c>
      <c r="AT538" s="35" t="str">
        <f t="shared" si="158"/>
        <v>无</v>
      </c>
      <c r="AW538" s="27">
        <f t="shared" si="161"/>
        <v>42948</v>
      </c>
    </row>
    <row r="539" spans="1:49" ht="15" customHeight="1">
      <c r="A539" s="31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198"/>
      <c r="M539" s="198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35" t="str">
        <f t="shared" si="144"/>
        <v/>
      </c>
      <c r="AD539" s="36">
        <f t="shared" si="145"/>
        <v>0</v>
      </c>
      <c r="AE539" s="35" t="str">
        <f t="shared" si="146"/>
        <v/>
      </c>
      <c r="AF539" s="24"/>
      <c r="AG539" s="40">
        <f t="shared" si="147"/>
        <v>0</v>
      </c>
      <c r="AH539" s="36">
        <f t="shared" si="148"/>
        <v>0</v>
      </c>
      <c r="AI539" s="36">
        <f t="shared" si="149"/>
        <v>0</v>
      </c>
      <c r="AJ539" s="35" t="str">
        <f t="shared" si="150"/>
        <v/>
      </c>
      <c r="AK539" s="35" t="str">
        <f t="shared" si="151"/>
        <v/>
      </c>
      <c r="AL539" s="35" t="str">
        <f t="shared" si="152"/>
        <v/>
      </c>
      <c r="AM539" s="35" t="str">
        <f t="shared" si="153"/>
        <v/>
      </c>
      <c r="AN539" s="35" t="str">
        <f t="shared" si="154"/>
        <v/>
      </c>
      <c r="AO539" s="222">
        <f t="shared" si="159"/>
        <v>0</v>
      </c>
      <c r="AP539" s="222">
        <f t="shared" si="160"/>
        <v>0</v>
      </c>
      <c r="AQ539" s="222" t="str">
        <f t="shared" si="155"/>
        <v>无</v>
      </c>
      <c r="AR539" s="35" t="str">
        <f t="shared" si="156"/>
        <v/>
      </c>
      <c r="AS539" s="35" t="str">
        <f t="shared" si="157"/>
        <v/>
      </c>
      <c r="AT539" s="35" t="str">
        <f t="shared" si="158"/>
        <v>无</v>
      </c>
      <c r="AW539" s="27">
        <f t="shared" si="161"/>
        <v>42948</v>
      </c>
    </row>
    <row r="540" spans="1:49" ht="15" customHeight="1">
      <c r="A540" s="31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198"/>
      <c r="M540" s="198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35" t="str">
        <f t="shared" si="144"/>
        <v/>
      </c>
      <c r="AD540" s="36">
        <f t="shared" si="145"/>
        <v>0</v>
      </c>
      <c r="AE540" s="35" t="str">
        <f t="shared" si="146"/>
        <v/>
      </c>
      <c r="AF540" s="24"/>
      <c r="AG540" s="40">
        <f t="shared" si="147"/>
        <v>0</v>
      </c>
      <c r="AH540" s="36">
        <f t="shared" si="148"/>
        <v>0</v>
      </c>
      <c r="AI540" s="36">
        <f t="shared" si="149"/>
        <v>0</v>
      </c>
      <c r="AJ540" s="35" t="str">
        <f t="shared" si="150"/>
        <v/>
      </c>
      <c r="AK540" s="35" t="str">
        <f t="shared" si="151"/>
        <v/>
      </c>
      <c r="AL540" s="35" t="str">
        <f t="shared" si="152"/>
        <v/>
      </c>
      <c r="AM540" s="35" t="str">
        <f t="shared" si="153"/>
        <v/>
      </c>
      <c r="AN540" s="35" t="str">
        <f t="shared" si="154"/>
        <v/>
      </c>
      <c r="AO540" s="222">
        <f t="shared" si="159"/>
        <v>0</v>
      </c>
      <c r="AP540" s="222">
        <f t="shared" si="160"/>
        <v>0</v>
      </c>
      <c r="AQ540" s="222" t="str">
        <f t="shared" si="155"/>
        <v>无</v>
      </c>
      <c r="AR540" s="35" t="str">
        <f t="shared" si="156"/>
        <v/>
      </c>
      <c r="AS540" s="35" t="str">
        <f t="shared" si="157"/>
        <v/>
      </c>
      <c r="AT540" s="35" t="str">
        <f t="shared" si="158"/>
        <v>无</v>
      </c>
      <c r="AW540" s="27">
        <f t="shared" si="161"/>
        <v>42948</v>
      </c>
    </row>
    <row r="541" spans="1:49" ht="15" customHeight="1">
      <c r="A541" s="31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198"/>
      <c r="M541" s="198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35" t="str">
        <f t="shared" si="144"/>
        <v/>
      </c>
      <c r="AD541" s="36">
        <f t="shared" si="145"/>
        <v>0</v>
      </c>
      <c r="AE541" s="35" t="str">
        <f t="shared" si="146"/>
        <v/>
      </c>
      <c r="AF541" s="24"/>
      <c r="AG541" s="40">
        <f t="shared" si="147"/>
        <v>0</v>
      </c>
      <c r="AH541" s="36">
        <f t="shared" si="148"/>
        <v>0</v>
      </c>
      <c r="AI541" s="36">
        <f t="shared" si="149"/>
        <v>0</v>
      </c>
      <c r="AJ541" s="35" t="str">
        <f t="shared" si="150"/>
        <v/>
      </c>
      <c r="AK541" s="35" t="str">
        <f t="shared" si="151"/>
        <v/>
      </c>
      <c r="AL541" s="35" t="str">
        <f t="shared" si="152"/>
        <v/>
      </c>
      <c r="AM541" s="35" t="str">
        <f t="shared" si="153"/>
        <v/>
      </c>
      <c r="AN541" s="35" t="str">
        <f t="shared" si="154"/>
        <v/>
      </c>
      <c r="AO541" s="222">
        <f t="shared" si="159"/>
        <v>0</v>
      </c>
      <c r="AP541" s="222">
        <f t="shared" si="160"/>
        <v>0</v>
      </c>
      <c r="AQ541" s="222" t="str">
        <f t="shared" si="155"/>
        <v>无</v>
      </c>
      <c r="AR541" s="35" t="str">
        <f t="shared" si="156"/>
        <v/>
      </c>
      <c r="AS541" s="35" t="str">
        <f t="shared" si="157"/>
        <v/>
      </c>
      <c r="AT541" s="35" t="str">
        <f t="shared" si="158"/>
        <v>无</v>
      </c>
      <c r="AW541" s="27">
        <f t="shared" si="161"/>
        <v>42948</v>
      </c>
    </row>
    <row r="542" spans="1:49" ht="15" customHeight="1">
      <c r="A542" s="31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198"/>
      <c r="M542" s="198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35" t="str">
        <f t="shared" si="144"/>
        <v/>
      </c>
      <c r="AD542" s="36">
        <f t="shared" si="145"/>
        <v>0</v>
      </c>
      <c r="AE542" s="35" t="str">
        <f t="shared" si="146"/>
        <v/>
      </c>
      <c r="AF542" s="24"/>
      <c r="AG542" s="40">
        <f t="shared" si="147"/>
        <v>0</v>
      </c>
      <c r="AH542" s="36">
        <f t="shared" si="148"/>
        <v>0</v>
      </c>
      <c r="AI542" s="36">
        <f t="shared" si="149"/>
        <v>0</v>
      </c>
      <c r="AJ542" s="35" t="str">
        <f t="shared" si="150"/>
        <v/>
      </c>
      <c r="AK542" s="35" t="str">
        <f t="shared" si="151"/>
        <v/>
      </c>
      <c r="AL542" s="35" t="str">
        <f t="shared" si="152"/>
        <v/>
      </c>
      <c r="AM542" s="35" t="str">
        <f t="shared" si="153"/>
        <v/>
      </c>
      <c r="AN542" s="35" t="str">
        <f t="shared" si="154"/>
        <v/>
      </c>
      <c r="AO542" s="222">
        <f t="shared" si="159"/>
        <v>0</v>
      </c>
      <c r="AP542" s="222">
        <f t="shared" si="160"/>
        <v>0</v>
      </c>
      <c r="AQ542" s="222" t="str">
        <f t="shared" si="155"/>
        <v>无</v>
      </c>
      <c r="AR542" s="35" t="str">
        <f t="shared" si="156"/>
        <v/>
      </c>
      <c r="AS542" s="35" t="str">
        <f t="shared" si="157"/>
        <v/>
      </c>
      <c r="AT542" s="35" t="str">
        <f t="shared" si="158"/>
        <v>无</v>
      </c>
      <c r="AW542" s="27">
        <f t="shared" si="161"/>
        <v>42948</v>
      </c>
    </row>
    <row r="543" spans="1:49" ht="15" customHeight="1">
      <c r="A543" s="31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198"/>
      <c r="M543" s="198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35" t="str">
        <f t="shared" si="144"/>
        <v/>
      </c>
      <c r="AD543" s="36">
        <f t="shared" si="145"/>
        <v>0</v>
      </c>
      <c r="AE543" s="35" t="str">
        <f t="shared" si="146"/>
        <v/>
      </c>
      <c r="AF543" s="24"/>
      <c r="AG543" s="40">
        <f t="shared" si="147"/>
        <v>0</v>
      </c>
      <c r="AH543" s="36">
        <f t="shared" si="148"/>
        <v>0</v>
      </c>
      <c r="AI543" s="36">
        <f t="shared" si="149"/>
        <v>0</v>
      </c>
      <c r="AJ543" s="35" t="str">
        <f t="shared" si="150"/>
        <v/>
      </c>
      <c r="AK543" s="35" t="str">
        <f t="shared" si="151"/>
        <v/>
      </c>
      <c r="AL543" s="35" t="str">
        <f t="shared" si="152"/>
        <v/>
      </c>
      <c r="AM543" s="35" t="str">
        <f t="shared" si="153"/>
        <v/>
      </c>
      <c r="AN543" s="35" t="str">
        <f t="shared" si="154"/>
        <v/>
      </c>
      <c r="AO543" s="222">
        <f t="shared" si="159"/>
        <v>0</v>
      </c>
      <c r="AP543" s="222">
        <f t="shared" si="160"/>
        <v>0</v>
      </c>
      <c r="AQ543" s="222" t="str">
        <f t="shared" si="155"/>
        <v>无</v>
      </c>
      <c r="AR543" s="35" t="str">
        <f t="shared" si="156"/>
        <v/>
      </c>
      <c r="AS543" s="35" t="str">
        <f t="shared" si="157"/>
        <v/>
      </c>
      <c r="AT543" s="35" t="str">
        <f t="shared" si="158"/>
        <v>无</v>
      </c>
      <c r="AW543" s="27">
        <f t="shared" si="161"/>
        <v>42948</v>
      </c>
    </row>
    <row r="544" spans="1:49" ht="15" customHeight="1">
      <c r="A544" s="31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198"/>
      <c r="M544" s="198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35" t="str">
        <f t="shared" si="144"/>
        <v/>
      </c>
      <c r="AD544" s="36">
        <f t="shared" si="145"/>
        <v>0</v>
      </c>
      <c r="AE544" s="35" t="str">
        <f t="shared" si="146"/>
        <v/>
      </c>
      <c r="AF544" s="24"/>
      <c r="AG544" s="40">
        <f t="shared" si="147"/>
        <v>0</v>
      </c>
      <c r="AH544" s="36">
        <f t="shared" si="148"/>
        <v>0</v>
      </c>
      <c r="AI544" s="36">
        <f t="shared" si="149"/>
        <v>0</v>
      </c>
      <c r="AJ544" s="35" t="str">
        <f t="shared" si="150"/>
        <v/>
      </c>
      <c r="AK544" s="35" t="str">
        <f t="shared" si="151"/>
        <v/>
      </c>
      <c r="AL544" s="35" t="str">
        <f t="shared" si="152"/>
        <v/>
      </c>
      <c r="AM544" s="35" t="str">
        <f t="shared" si="153"/>
        <v/>
      </c>
      <c r="AN544" s="35" t="str">
        <f t="shared" si="154"/>
        <v/>
      </c>
      <c r="AO544" s="222">
        <f t="shared" si="159"/>
        <v>0</v>
      </c>
      <c r="AP544" s="222">
        <f t="shared" si="160"/>
        <v>0</v>
      </c>
      <c r="AQ544" s="222" t="str">
        <f t="shared" si="155"/>
        <v>无</v>
      </c>
      <c r="AR544" s="35" t="str">
        <f t="shared" si="156"/>
        <v/>
      </c>
      <c r="AS544" s="35" t="str">
        <f t="shared" si="157"/>
        <v/>
      </c>
      <c r="AT544" s="35" t="str">
        <f t="shared" si="158"/>
        <v>无</v>
      </c>
      <c r="AW544" s="27">
        <f t="shared" si="161"/>
        <v>42948</v>
      </c>
    </row>
    <row r="545" spans="1:49" ht="15" customHeight="1">
      <c r="A545" s="31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198"/>
      <c r="M545" s="198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35" t="str">
        <f t="shared" si="144"/>
        <v/>
      </c>
      <c r="AD545" s="36">
        <f t="shared" si="145"/>
        <v>0</v>
      </c>
      <c r="AE545" s="35" t="str">
        <f t="shared" si="146"/>
        <v/>
      </c>
      <c r="AF545" s="24"/>
      <c r="AG545" s="40">
        <f t="shared" si="147"/>
        <v>0</v>
      </c>
      <c r="AH545" s="36">
        <f t="shared" si="148"/>
        <v>0</v>
      </c>
      <c r="AI545" s="36">
        <f t="shared" si="149"/>
        <v>0</v>
      </c>
      <c r="AJ545" s="35" t="str">
        <f t="shared" si="150"/>
        <v/>
      </c>
      <c r="AK545" s="35" t="str">
        <f t="shared" si="151"/>
        <v/>
      </c>
      <c r="AL545" s="35" t="str">
        <f t="shared" si="152"/>
        <v/>
      </c>
      <c r="AM545" s="35" t="str">
        <f t="shared" si="153"/>
        <v/>
      </c>
      <c r="AN545" s="35" t="str">
        <f t="shared" si="154"/>
        <v/>
      </c>
      <c r="AO545" s="222">
        <f t="shared" si="159"/>
        <v>0</v>
      </c>
      <c r="AP545" s="222">
        <f t="shared" si="160"/>
        <v>0</v>
      </c>
      <c r="AQ545" s="222" t="str">
        <f t="shared" si="155"/>
        <v>无</v>
      </c>
      <c r="AR545" s="35" t="str">
        <f t="shared" si="156"/>
        <v/>
      </c>
      <c r="AS545" s="35" t="str">
        <f t="shared" si="157"/>
        <v/>
      </c>
      <c r="AT545" s="35" t="str">
        <f t="shared" si="158"/>
        <v>无</v>
      </c>
      <c r="AW545" s="27">
        <f t="shared" si="161"/>
        <v>42948</v>
      </c>
    </row>
    <row r="546" spans="1:49" ht="15" customHeight="1">
      <c r="A546" s="31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198"/>
      <c r="M546" s="198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35" t="str">
        <f t="shared" si="144"/>
        <v/>
      </c>
      <c r="AD546" s="36">
        <f t="shared" si="145"/>
        <v>0</v>
      </c>
      <c r="AE546" s="35" t="str">
        <f t="shared" si="146"/>
        <v/>
      </c>
      <c r="AF546" s="24"/>
      <c r="AG546" s="40">
        <f t="shared" si="147"/>
        <v>0</v>
      </c>
      <c r="AH546" s="36">
        <f t="shared" si="148"/>
        <v>0</v>
      </c>
      <c r="AI546" s="36">
        <f t="shared" si="149"/>
        <v>0</v>
      </c>
      <c r="AJ546" s="35" t="str">
        <f t="shared" si="150"/>
        <v/>
      </c>
      <c r="AK546" s="35" t="str">
        <f t="shared" si="151"/>
        <v/>
      </c>
      <c r="AL546" s="35" t="str">
        <f t="shared" si="152"/>
        <v/>
      </c>
      <c r="AM546" s="35" t="str">
        <f t="shared" si="153"/>
        <v/>
      </c>
      <c r="AN546" s="35" t="str">
        <f t="shared" si="154"/>
        <v/>
      </c>
      <c r="AO546" s="222">
        <f t="shared" si="159"/>
        <v>0</v>
      </c>
      <c r="AP546" s="222">
        <f t="shared" si="160"/>
        <v>0</v>
      </c>
      <c r="AQ546" s="222" t="str">
        <f t="shared" si="155"/>
        <v>无</v>
      </c>
      <c r="AR546" s="35" t="str">
        <f t="shared" si="156"/>
        <v/>
      </c>
      <c r="AS546" s="35" t="str">
        <f t="shared" si="157"/>
        <v/>
      </c>
      <c r="AT546" s="35" t="str">
        <f t="shared" si="158"/>
        <v>无</v>
      </c>
      <c r="AW546" s="27">
        <f t="shared" si="161"/>
        <v>42948</v>
      </c>
    </row>
    <row r="547" spans="1:49" ht="15" customHeight="1">
      <c r="A547" s="31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198"/>
      <c r="M547" s="198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35" t="str">
        <f t="shared" si="144"/>
        <v/>
      </c>
      <c r="AD547" s="36">
        <f t="shared" si="145"/>
        <v>0</v>
      </c>
      <c r="AE547" s="35" t="str">
        <f t="shared" si="146"/>
        <v/>
      </c>
      <c r="AF547" s="24"/>
      <c r="AG547" s="40">
        <f t="shared" si="147"/>
        <v>0</v>
      </c>
      <c r="AH547" s="36">
        <f t="shared" si="148"/>
        <v>0</v>
      </c>
      <c r="AI547" s="36">
        <f t="shared" si="149"/>
        <v>0</v>
      </c>
      <c r="AJ547" s="35" t="str">
        <f t="shared" si="150"/>
        <v/>
      </c>
      <c r="AK547" s="35" t="str">
        <f t="shared" si="151"/>
        <v/>
      </c>
      <c r="AL547" s="35" t="str">
        <f t="shared" si="152"/>
        <v/>
      </c>
      <c r="AM547" s="35" t="str">
        <f t="shared" si="153"/>
        <v/>
      </c>
      <c r="AN547" s="35" t="str">
        <f t="shared" si="154"/>
        <v/>
      </c>
      <c r="AO547" s="222">
        <f t="shared" si="159"/>
        <v>0</v>
      </c>
      <c r="AP547" s="222">
        <f t="shared" si="160"/>
        <v>0</v>
      </c>
      <c r="AQ547" s="222" t="str">
        <f t="shared" si="155"/>
        <v>无</v>
      </c>
      <c r="AR547" s="35" t="str">
        <f t="shared" si="156"/>
        <v/>
      </c>
      <c r="AS547" s="35" t="str">
        <f t="shared" si="157"/>
        <v/>
      </c>
      <c r="AT547" s="35" t="str">
        <f t="shared" si="158"/>
        <v>无</v>
      </c>
      <c r="AW547" s="27">
        <f t="shared" si="161"/>
        <v>42948</v>
      </c>
    </row>
    <row r="548" spans="1:49" ht="15" customHeight="1">
      <c r="A548" s="31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198"/>
      <c r="M548" s="198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35" t="str">
        <f t="shared" si="144"/>
        <v/>
      </c>
      <c r="AD548" s="36">
        <f t="shared" si="145"/>
        <v>0</v>
      </c>
      <c r="AE548" s="35" t="str">
        <f t="shared" si="146"/>
        <v/>
      </c>
      <c r="AF548" s="24"/>
      <c r="AG548" s="40">
        <f t="shared" si="147"/>
        <v>0</v>
      </c>
      <c r="AH548" s="36">
        <f t="shared" si="148"/>
        <v>0</v>
      </c>
      <c r="AI548" s="36">
        <f t="shared" si="149"/>
        <v>0</v>
      </c>
      <c r="AJ548" s="35" t="str">
        <f t="shared" si="150"/>
        <v/>
      </c>
      <c r="AK548" s="35" t="str">
        <f t="shared" si="151"/>
        <v/>
      </c>
      <c r="AL548" s="35" t="str">
        <f t="shared" si="152"/>
        <v/>
      </c>
      <c r="AM548" s="35" t="str">
        <f t="shared" si="153"/>
        <v/>
      </c>
      <c r="AN548" s="35" t="str">
        <f t="shared" si="154"/>
        <v/>
      </c>
      <c r="AO548" s="222">
        <f t="shared" si="159"/>
        <v>0</v>
      </c>
      <c r="AP548" s="222">
        <f t="shared" si="160"/>
        <v>0</v>
      </c>
      <c r="AQ548" s="222" t="str">
        <f t="shared" si="155"/>
        <v>无</v>
      </c>
      <c r="AR548" s="35" t="str">
        <f t="shared" si="156"/>
        <v/>
      </c>
      <c r="AS548" s="35" t="str">
        <f t="shared" si="157"/>
        <v/>
      </c>
      <c r="AT548" s="35" t="str">
        <f t="shared" si="158"/>
        <v>无</v>
      </c>
      <c r="AW548" s="27">
        <f t="shared" si="161"/>
        <v>42948</v>
      </c>
    </row>
    <row r="549" spans="1:49" ht="15" customHeight="1">
      <c r="A549" s="31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198"/>
      <c r="M549" s="198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35" t="str">
        <f t="shared" si="144"/>
        <v/>
      </c>
      <c r="AD549" s="36">
        <f t="shared" si="145"/>
        <v>0</v>
      </c>
      <c r="AE549" s="35" t="str">
        <f t="shared" si="146"/>
        <v/>
      </c>
      <c r="AF549" s="24"/>
      <c r="AG549" s="40">
        <f t="shared" si="147"/>
        <v>0</v>
      </c>
      <c r="AH549" s="36">
        <f t="shared" si="148"/>
        <v>0</v>
      </c>
      <c r="AI549" s="36">
        <f t="shared" si="149"/>
        <v>0</v>
      </c>
      <c r="AJ549" s="35" t="str">
        <f t="shared" si="150"/>
        <v/>
      </c>
      <c r="AK549" s="35" t="str">
        <f t="shared" si="151"/>
        <v/>
      </c>
      <c r="AL549" s="35" t="str">
        <f t="shared" si="152"/>
        <v/>
      </c>
      <c r="AM549" s="35" t="str">
        <f t="shared" si="153"/>
        <v/>
      </c>
      <c r="AN549" s="35" t="str">
        <f t="shared" si="154"/>
        <v/>
      </c>
      <c r="AO549" s="222">
        <f t="shared" si="159"/>
        <v>0</v>
      </c>
      <c r="AP549" s="222">
        <f t="shared" si="160"/>
        <v>0</v>
      </c>
      <c r="AQ549" s="222" t="str">
        <f t="shared" si="155"/>
        <v>无</v>
      </c>
      <c r="AR549" s="35" t="str">
        <f t="shared" si="156"/>
        <v/>
      </c>
      <c r="AS549" s="35" t="str">
        <f t="shared" si="157"/>
        <v/>
      </c>
      <c r="AT549" s="35" t="str">
        <f t="shared" si="158"/>
        <v>无</v>
      </c>
      <c r="AW549" s="27">
        <f t="shared" si="161"/>
        <v>42948</v>
      </c>
    </row>
    <row r="550" spans="1:49" ht="15" customHeight="1">
      <c r="A550" s="31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198"/>
      <c r="M550" s="198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35" t="str">
        <f t="shared" si="144"/>
        <v/>
      </c>
      <c r="AD550" s="36">
        <f t="shared" si="145"/>
        <v>0</v>
      </c>
      <c r="AE550" s="35" t="str">
        <f t="shared" si="146"/>
        <v/>
      </c>
      <c r="AF550" s="24"/>
      <c r="AG550" s="40">
        <f t="shared" si="147"/>
        <v>0</v>
      </c>
      <c r="AH550" s="36">
        <f t="shared" si="148"/>
        <v>0</v>
      </c>
      <c r="AI550" s="36">
        <f t="shared" si="149"/>
        <v>0</v>
      </c>
      <c r="AJ550" s="35" t="str">
        <f t="shared" si="150"/>
        <v/>
      </c>
      <c r="AK550" s="35" t="str">
        <f t="shared" si="151"/>
        <v/>
      </c>
      <c r="AL550" s="35" t="str">
        <f t="shared" si="152"/>
        <v/>
      </c>
      <c r="AM550" s="35" t="str">
        <f t="shared" si="153"/>
        <v/>
      </c>
      <c r="AN550" s="35" t="str">
        <f t="shared" si="154"/>
        <v/>
      </c>
      <c r="AO550" s="222">
        <f t="shared" si="159"/>
        <v>0</v>
      </c>
      <c r="AP550" s="222">
        <f t="shared" si="160"/>
        <v>0</v>
      </c>
      <c r="AQ550" s="222" t="str">
        <f t="shared" si="155"/>
        <v>无</v>
      </c>
      <c r="AR550" s="35" t="str">
        <f t="shared" si="156"/>
        <v/>
      </c>
      <c r="AS550" s="35" t="str">
        <f t="shared" si="157"/>
        <v/>
      </c>
      <c r="AT550" s="35" t="str">
        <f t="shared" si="158"/>
        <v>无</v>
      </c>
      <c r="AW550" s="27">
        <f t="shared" si="161"/>
        <v>42948</v>
      </c>
    </row>
    <row r="551" spans="1:49" ht="15" customHeight="1">
      <c r="A551" s="31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198"/>
      <c r="M551" s="198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35" t="str">
        <f t="shared" si="144"/>
        <v/>
      </c>
      <c r="AD551" s="36">
        <f t="shared" si="145"/>
        <v>0</v>
      </c>
      <c r="AE551" s="35" t="str">
        <f t="shared" si="146"/>
        <v/>
      </c>
      <c r="AF551" s="24"/>
      <c r="AG551" s="40">
        <f t="shared" si="147"/>
        <v>0</v>
      </c>
      <c r="AH551" s="36">
        <f t="shared" si="148"/>
        <v>0</v>
      </c>
      <c r="AI551" s="36">
        <f t="shared" si="149"/>
        <v>0</v>
      </c>
      <c r="AJ551" s="35" t="str">
        <f t="shared" si="150"/>
        <v/>
      </c>
      <c r="AK551" s="35" t="str">
        <f t="shared" si="151"/>
        <v/>
      </c>
      <c r="AL551" s="35" t="str">
        <f t="shared" si="152"/>
        <v/>
      </c>
      <c r="AM551" s="35" t="str">
        <f t="shared" si="153"/>
        <v/>
      </c>
      <c r="AN551" s="35" t="str">
        <f t="shared" si="154"/>
        <v/>
      </c>
      <c r="AO551" s="222">
        <f t="shared" si="159"/>
        <v>0</v>
      </c>
      <c r="AP551" s="222">
        <f t="shared" si="160"/>
        <v>0</v>
      </c>
      <c r="AQ551" s="222" t="str">
        <f t="shared" si="155"/>
        <v>无</v>
      </c>
      <c r="AR551" s="35" t="str">
        <f t="shared" si="156"/>
        <v/>
      </c>
      <c r="AS551" s="35" t="str">
        <f t="shared" si="157"/>
        <v/>
      </c>
      <c r="AT551" s="35" t="str">
        <f t="shared" si="158"/>
        <v>无</v>
      </c>
      <c r="AW551" s="27">
        <f t="shared" si="161"/>
        <v>42948</v>
      </c>
    </row>
    <row r="552" spans="1:49" ht="15" customHeight="1">
      <c r="A552" s="31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198"/>
      <c r="M552" s="198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35" t="str">
        <f t="shared" si="144"/>
        <v/>
      </c>
      <c r="AD552" s="36">
        <f t="shared" si="145"/>
        <v>0</v>
      </c>
      <c r="AE552" s="35" t="str">
        <f t="shared" si="146"/>
        <v/>
      </c>
      <c r="AF552" s="24"/>
      <c r="AG552" s="40">
        <f t="shared" si="147"/>
        <v>0</v>
      </c>
      <c r="AH552" s="36">
        <f t="shared" si="148"/>
        <v>0</v>
      </c>
      <c r="AI552" s="36">
        <f t="shared" si="149"/>
        <v>0</v>
      </c>
      <c r="AJ552" s="35" t="str">
        <f t="shared" si="150"/>
        <v/>
      </c>
      <c r="AK552" s="35" t="str">
        <f t="shared" si="151"/>
        <v/>
      </c>
      <c r="AL552" s="35" t="str">
        <f t="shared" si="152"/>
        <v/>
      </c>
      <c r="AM552" s="35" t="str">
        <f t="shared" si="153"/>
        <v/>
      </c>
      <c r="AN552" s="35" t="str">
        <f t="shared" si="154"/>
        <v/>
      </c>
      <c r="AO552" s="222">
        <f t="shared" si="159"/>
        <v>0</v>
      </c>
      <c r="AP552" s="222">
        <f t="shared" si="160"/>
        <v>0</v>
      </c>
      <c r="AQ552" s="222" t="str">
        <f t="shared" si="155"/>
        <v>无</v>
      </c>
      <c r="AR552" s="35" t="str">
        <f t="shared" si="156"/>
        <v/>
      </c>
      <c r="AS552" s="35" t="str">
        <f t="shared" si="157"/>
        <v/>
      </c>
      <c r="AT552" s="35" t="str">
        <f t="shared" si="158"/>
        <v>无</v>
      </c>
      <c r="AW552" s="27">
        <f t="shared" si="161"/>
        <v>42948</v>
      </c>
    </row>
    <row r="553" spans="1:49" ht="15" customHeight="1">
      <c r="A553" s="31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198"/>
      <c r="M553" s="198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35" t="str">
        <f t="shared" si="144"/>
        <v/>
      </c>
      <c r="AD553" s="36">
        <f t="shared" si="145"/>
        <v>0</v>
      </c>
      <c r="AE553" s="35" t="str">
        <f t="shared" si="146"/>
        <v/>
      </c>
      <c r="AF553" s="24"/>
      <c r="AG553" s="40">
        <f t="shared" si="147"/>
        <v>0</v>
      </c>
      <c r="AH553" s="36">
        <f t="shared" si="148"/>
        <v>0</v>
      </c>
      <c r="AI553" s="36">
        <f t="shared" si="149"/>
        <v>0</v>
      </c>
      <c r="AJ553" s="35" t="str">
        <f t="shared" si="150"/>
        <v/>
      </c>
      <c r="AK553" s="35" t="str">
        <f t="shared" si="151"/>
        <v/>
      </c>
      <c r="AL553" s="35" t="str">
        <f t="shared" si="152"/>
        <v/>
      </c>
      <c r="AM553" s="35" t="str">
        <f t="shared" si="153"/>
        <v/>
      </c>
      <c r="AN553" s="35" t="str">
        <f t="shared" si="154"/>
        <v/>
      </c>
      <c r="AO553" s="222">
        <f t="shared" si="159"/>
        <v>0</v>
      </c>
      <c r="AP553" s="222">
        <f t="shared" si="160"/>
        <v>0</v>
      </c>
      <c r="AQ553" s="222" t="str">
        <f t="shared" si="155"/>
        <v>无</v>
      </c>
      <c r="AR553" s="35" t="str">
        <f t="shared" si="156"/>
        <v/>
      </c>
      <c r="AS553" s="35" t="str">
        <f t="shared" si="157"/>
        <v/>
      </c>
      <c r="AT553" s="35" t="str">
        <f t="shared" si="158"/>
        <v>无</v>
      </c>
      <c r="AW553" s="27">
        <f t="shared" si="161"/>
        <v>42948</v>
      </c>
    </row>
    <row r="554" spans="1:49" ht="15" customHeight="1">
      <c r="A554" s="31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198"/>
      <c r="M554" s="198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35" t="str">
        <f t="shared" si="144"/>
        <v/>
      </c>
      <c r="AD554" s="36">
        <f t="shared" si="145"/>
        <v>0</v>
      </c>
      <c r="AE554" s="35" t="str">
        <f t="shared" si="146"/>
        <v/>
      </c>
      <c r="AF554" s="24"/>
      <c r="AG554" s="40">
        <f t="shared" si="147"/>
        <v>0</v>
      </c>
      <c r="AH554" s="36">
        <f t="shared" si="148"/>
        <v>0</v>
      </c>
      <c r="AI554" s="36">
        <f t="shared" si="149"/>
        <v>0</v>
      </c>
      <c r="AJ554" s="35" t="str">
        <f t="shared" si="150"/>
        <v/>
      </c>
      <c r="AK554" s="35" t="str">
        <f t="shared" si="151"/>
        <v/>
      </c>
      <c r="AL554" s="35" t="str">
        <f t="shared" si="152"/>
        <v/>
      </c>
      <c r="AM554" s="35" t="str">
        <f t="shared" si="153"/>
        <v/>
      </c>
      <c r="AN554" s="35" t="str">
        <f t="shared" si="154"/>
        <v/>
      </c>
      <c r="AO554" s="222">
        <f t="shared" si="159"/>
        <v>0</v>
      </c>
      <c r="AP554" s="222">
        <f t="shared" si="160"/>
        <v>0</v>
      </c>
      <c r="AQ554" s="222" t="str">
        <f t="shared" si="155"/>
        <v>无</v>
      </c>
      <c r="AR554" s="35" t="str">
        <f t="shared" si="156"/>
        <v/>
      </c>
      <c r="AS554" s="35" t="str">
        <f t="shared" si="157"/>
        <v/>
      </c>
      <c r="AT554" s="35" t="str">
        <f t="shared" si="158"/>
        <v>无</v>
      </c>
      <c r="AW554" s="27">
        <f t="shared" si="161"/>
        <v>42948</v>
      </c>
    </row>
    <row r="555" spans="1:49" ht="15" customHeight="1">
      <c r="A555" s="31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198"/>
      <c r="M555" s="198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35" t="str">
        <f t="shared" si="144"/>
        <v/>
      </c>
      <c r="AD555" s="36">
        <f t="shared" si="145"/>
        <v>0</v>
      </c>
      <c r="AE555" s="35" t="str">
        <f t="shared" si="146"/>
        <v/>
      </c>
      <c r="AF555" s="24"/>
      <c r="AG555" s="40">
        <f t="shared" si="147"/>
        <v>0</v>
      </c>
      <c r="AH555" s="36">
        <f t="shared" si="148"/>
        <v>0</v>
      </c>
      <c r="AI555" s="36">
        <f t="shared" si="149"/>
        <v>0</v>
      </c>
      <c r="AJ555" s="35" t="str">
        <f t="shared" si="150"/>
        <v/>
      </c>
      <c r="AK555" s="35" t="str">
        <f t="shared" si="151"/>
        <v/>
      </c>
      <c r="AL555" s="35" t="str">
        <f t="shared" si="152"/>
        <v/>
      </c>
      <c r="AM555" s="35" t="str">
        <f t="shared" si="153"/>
        <v/>
      </c>
      <c r="AN555" s="35" t="str">
        <f t="shared" si="154"/>
        <v/>
      </c>
      <c r="AO555" s="222">
        <f t="shared" si="159"/>
        <v>0</v>
      </c>
      <c r="AP555" s="222">
        <f t="shared" si="160"/>
        <v>0</v>
      </c>
      <c r="AQ555" s="222" t="str">
        <f t="shared" si="155"/>
        <v>无</v>
      </c>
      <c r="AR555" s="35" t="str">
        <f t="shared" si="156"/>
        <v/>
      </c>
      <c r="AS555" s="35" t="str">
        <f t="shared" si="157"/>
        <v/>
      </c>
      <c r="AT555" s="35" t="str">
        <f t="shared" si="158"/>
        <v>无</v>
      </c>
      <c r="AW555" s="27">
        <f t="shared" si="161"/>
        <v>42948</v>
      </c>
    </row>
    <row r="556" spans="1:49" ht="15" customHeight="1">
      <c r="A556" s="31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198"/>
      <c r="M556" s="198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35" t="str">
        <f t="shared" si="144"/>
        <v/>
      </c>
      <c r="AD556" s="36">
        <f t="shared" si="145"/>
        <v>0</v>
      </c>
      <c r="AE556" s="35" t="str">
        <f t="shared" si="146"/>
        <v/>
      </c>
      <c r="AF556" s="24"/>
      <c r="AG556" s="40">
        <f t="shared" si="147"/>
        <v>0</v>
      </c>
      <c r="AH556" s="36">
        <f t="shared" si="148"/>
        <v>0</v>
      </c>
      <c r="AI556" s="36">
        <f t="shared" si="149"/>
        <v>0</v>
      </c>
      <c r="AJ556" s="35" t="str">
        <f t="shared" si="150"/>
        <v/>
      </c>
      <c r="AK556" s="35" t="str">
        <f t="shared" si="151"/>
        <v/>
      </c>
      <c r="AL556" s="35" t="str">
        <f t="shared" si="152"/>
        <v/>
      </c>
      <c r="AM556" s="35" t="str">
        <f t="shared" si="153"/>
        <v/>
      </c>
      <c r="AN556" s="35" t="str">
        <f t="shared" si="154"/>
        <v/>
      </c>
      <c r="AO556" s="222">
        <f t="shared" si="159"/>
        <v>0</v>
      </c>
      <c r="AP556" s="222">
        <f t="shared" si="160"/>
        <v>0</v>
      </c>
      <c r="AQ556" s="222" t="str">
        <f t="shared" si="155"/>
        <v>无</v>
      </c>
      <c r="AR556" s="35" t="str">
        <f t="shared" si="156"/>
        <v/>
      </c>
      <c r="AS556" s="35" t="str">
        <f t="shared" si="157"/>
        <v/>
      </c>
      <c r="AT556" s="35" t="str">
        <f t="shared" si="158"/>
        <v>无</v>
      </c>
      <c r="AW556" s="27">
        <f t="shared" si="161"/>
        <v>42948</v>
      </c>
    </row>
    <row r="557" spans="1:49" ht="15" customHeight="1">
      <c r="A557" s="31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198"/>
      <c r="M557" s="198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35" t="str">
        <f t="shared" si="144"/>
        <v/>
      </c>
      <c r="AD557" s="36">
        <f t="shared" si="145"/>
        <v>0</v>
      </c>
      <c r="AE557" s="35" t="str">
        <f t="shared" si="146"/>
        <v/>
      </c>
      <c r="AF557" s="24"/>
      <c r="AG557" s="40">
        <f t="shared" si="147"/>
        <v>0</v>
      </c>
      <c r="AH557" s="36">
        <f t="shared" si="148"/>
        <v>0</v>
      </c>
      <c r="AI557" s="36">
        <f t="shared" si="149"/>
        <v>0</v>
      </c>
      <c r="AJ557" s="35" t="str">
        <f t="shared" si="150"/>
        <v/>
      </c>
      <c r="AK557" s="35" t="str">
        <f t="shared" si="151"/>
        <v/>
      </c>
      <c r="AL557" s="35" t="str">
        <f t="shared" si="152"/>
        <v/>
      </c>
      <c r="AM557" s="35" t="str">
        <f t="shared" si="153"/>
        <v/>
      </c>
      <c r="AN557" s="35" t="str">
        <f t="shared" si="154"/>
        <v/>
      </c>
      <c r="AO557" s="222">
        <f t="shared" si="159"/>
        <v>0</v>
      </c>
      <c r="AP557" s="222">
        <f t="shared" si="160"/>
        <v>0</v>
      </c>
      <c r="AQ557" s="222" t="str">
        <f t="shared" si="155"/>
        <v>无</v>
      </c>
      <c r="AR557" s="35" t="str">
        <f t="shared" si="156"/>
        <v/>
      </c>
      <c r="AS557" s="35" t="str">
        <f t="shared" si="157"/>
        <v/>
      </c>
      <c r="AT557" s="35" t="str">
        <f t="shared" si="158"/>
        <v>无</v>
      </c>
      <c r="AW557" s="27">
        <f t="shared" si="161"/>
        <v>42948</v>
      </c>
    </row>
    <row r="558" spans="1:49" ht="15" customHeight="1">
      <c r="A558" s="31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198"/>
      <c r="M558" s="198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35" t="str">
        <f t="shared" si="144"/>
        <v/>
      </c>
      <c r="AD558" s="36">
        <f t="shared" si="145"/>
        <v>0</v>
      </c>
      <c r="AE558" s="35" t="str">
        <f t="shared" si="146"/>
        <v/>
      </c>
      <c r="AF558" s="24"/>
      <c r="AG558" s="40">
        <f t="shared" si="147"/>
        <v>0</v>
      </c>
      <c r="AH558" s="36">
        <f t="shared" si="148"/>
        <v>0</v>
      </c>
      <c r="AI558" s="36">
        <f t="shared" si="149"/>
        <v>0</v>
      </c>
      <c r="AJ558" s="35" t="str">
        <f t="shared" si="150"/>
        <v/>
      </c>
      <c r="AK558" s="35" t="str">
        <f t="shared" si="151"/>
        <v/>
      </c>
      <c r="AL558" s="35" t="str">
        <f t="shared" si="152"/>
        <v/>
      </c>
      <c r="AM558" s="35" t="str">
        <f t="shared" si="153"/>
        <v/>
      </c>
      <c r="AN558" s="35" t="str">
        <f t="shared" si="154"/>
        <v/>
      </c>
      <c r="AO558" s="222">
        <f t="shared" si="159"/>
        <v>0</v>
      </c>
      <c r="AP558" s="222">
        <f t="shared" si="160"/>
        <v>0</v>
      </c>
      <c r="AQ558" s="222" t="str">
        <f t="shared" si="155"/>
        <v>无</v>
      </c>
      <c r="AR558" s="35" t="str">
        <f t="shared" si="156"/>
        <v/>
      </c>
      <c r="AS558" s="35" t="str">
        <f t="shared" si="157"/>
        <v/>
      </c>
      <c r="AT558" s="35" t="str">
        <f t="shared" si="158"/>
        <v>无</v>
      </c>
      <c r="AW558" s="27">
        <f t="shared" si="161"/>
        <v>42948</v>
      </c>
    </row>
    <row r="559" spans="1:49" ht="15" customHeight="1">
      <c r="A559" s="31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198"/>
      <c r="M559" s="198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35" t="str">
        <f t="shared" si="144"/>
        <v/>
      </c>
      <c r="AD559" s="36">
        <f t="shared" si="145"/>
        <v>0</v>
      </c>
      <c r="AE559" s="35" t="str">
        <f t="shared" si="146"/>
        <v/>
      </c>
      <c r="AF559" s="24"/>
      <c r="AG559" s="40">
        <f t="shared" si="147"/>
        <v>0</v>
      </c>
      <c r="AH559" s="36">
        <f t="shared" si="148"/>
        <v>0</v>
      </c>
      <c r="AI559" s="36">
        <f t="shared" si="149"/>
        <v>0</v>
      </c>
      <c r="AJ559" s="35" t="str">
        <f t="shared" si="150"/>
        <v/>
      </c>
      <c r="AK559" s="35" t="str">
        <f t="shared" si="151"/>
        <v/>
      </c>
      <c r="AL559" s="35" t="str">
        <f t="shared" si="152"/>
        <v/>
      </c>
      <c r="AM559" s="35" t="str">
        <f t="shared" si="153"/>
        <v/>
      </c>
      <c r="AN559" s="35" t="str">
        <f t="shared" si="154"/>
        <v/>
      </c>
      <c r="AO559" s="222">
        <f t="shared" si="159"/>
        <v>0</v>
      </c>
      <c r="AP559" s="222">
        <f t="shared" si="160"/>
        <v>0</v>
      </c>
      <c r="AQ559" s="222" t="str">
        <f t="shared" si="155"/>
        <v>无</v>
      </c>
      <c r="AR559" s="35" t="str">
        <f t="shared" si="156"/>
        <v/>
      </c>
      <c r="AS559" s="35" t="str">
        <f t="shared" si="157"/>
        <v/>
      </c>
      <c r="AT559" s="35" t="str">
        <f t="shared" si="158"/>
        <v>无</v>
      </c>
      <c r="AW559" s="27">
        <f t="shared" si="161"/>
        <v>42948</v>
      </c>
    </row>
    <row r="560" spans="1:49" ht="15" customHeight="1">
      <c r="A560" s="31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198"/>
      <c r="M560" s="198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35" t="str">
        <f t="shared" si="144"/>
        <v/>
      </c>
      <c r="AD560" s="36">
        <f t="shared" si="145"/>
        <v>0</v>
      </c>
      <c r="AE560" s="35" t="str">
        <f t="shared" si="146"/>
        <v/>
      </c>
      <c r="AF560" s="24"/>
      <c r="AG560" s="40">
        <f t="shared" si="147"/>
        <v>0</v>
      </c>
      <c r="AH560" s="36">
        <f t="shared" si="148"/>
        <v>0</v>
      </c>
      <c r="AI560" s="36">
        <f t="shared" si="149"/>
        <v>0</v>
      </c>
      <c r="AJ560" s="35" t="str">
        <f t="shared" si="150"/>
        <v/>
      </c>
      <c r="AK560" s="35" t="str">
        <f t="shared" si="151"/>
        <v/>
      </c>
      <c r="AL560" s="35" t="str">
        <f t="shared" si="152"/>
        <v/>
      </c>
      <c r="AM560" s="35" t="str">
        <f t="shared" si="153"/>
        <v/>
      </c>
      <c r="AN560" s="35" t="str">
        <f t="shared" si="154"/>
        <v/>
      </c>
      <c r="AO560" s="222">
        <f t="shared" si="159"/>
        <v>0</v>
      </c>
      <c r="AP560" s="222">
        <f t="shared" si="160"/>
        <v>0</v>
      </c>
      <c r="AQ560" s="222" t="str">
        <f t="shared" si="155"/>
        <v>无</v>
      </c>
      <c r="AR560" s="35" t="str">
        <f t="shared" si="156"/>
        <v/>
      </c>
      <c r="AS560" s="35" t="str">
        <f t="shared" si="157"/>
        <v/>
      </c>
      <c r="AT560" s="35" t="str">
        <f t="shared" si="158"/>
        <v>无</v>
      </c>
      <c r="AW560" s="27">
        <f t="shared" si="161"/>
        <v>42948</v>
      </c>
    </row>
    <row r="561" spans="1:49" ht="15" customHeight="1">
      <c r="A561" s="31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198"/>
      <c r="M561" s="198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35" t="str">
        <f t="shared" si="144"/>
        <v/>
      </c>
      <c r="AD561" s="36">
        <f t="shared" si="145"/>
        <v>0</v>
      </c>
      <c r="AE561" s="35" t="str">
        <f t="shared" si="146"/>
        <v/>
      </c>
      <c r="AF561" s="24"/>
      <c r="AG561" s="40">
        <f t="shared" si="147"/>
        <v>0</v>
      </c>
      <c r="AH561" s="36">
        <f t="shared" si="148"/>
        <v>0</v>
      </c>
      <c r="AI561" s="36">
        <f t="shared" si="149"/>
        <v>0</v>
      </c>
      <c r="AJ561" s="35" t="str">
        <f t="shared" si="150"/>
        <v/>
      </c>
      <c r="AK561" s="35" t="str">
        <f t="shared" si="151"/>
        <v/>
      </c>
      <c r="AL561" s="35" t="str">
        <f t="shared" si="152"/>
        <v/>
      </c>
      <c r="AM561" s="35" t="str">
        <f t="shared" si="153"/>
        <v/>
      </c>
      <c r="AN561" s="35" t="str">
        <f t="shared" si="154"/>
        <v/>
      </c>
      <c r="AO561" s="222">
        <f t="shared" si="159"/>
        <v>0</v>
      </c>
      <c r="AP561" s="222">
        <f t="shared" si="160"/>
        <v>0</v>
      </c>
      <c r="AQ561" s="222" t="str">
        <f t="shared" si="155"/>
        <v>无</v>
      </c>
      <c r="AR561" s="35" t="str">
        <f t="shared" si="156"/>
        <v/>
      </c>
      <c r="AS561" s="35" t="str">
        <f t="shared" si="157"/>
        <v/>
      </c>
      <c r="AT561" s="35" t="str">
        <f t="shared" si="158"/>
        <v>无</v>
      </c>
      <c r="AW561" s="27">
        <f t="shared" si="161"/>
        <v>42948</v>
      </c>
    </row>
    <row r="562" spans="1:49" ht="15" customHeight="1">
      <c r="A562" s="31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198"/>
      <c r="M562" s="198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35" t="str">
        <f t="shared" si="144"/>
        <v/>
      </c>
      <c r="AD562" s="36">
        <f t="shared" si="145"/>
        <v>0</v>
      </c>
      <c r="AE562" s="35" t="str">
        <f t="shared" si="146"/>
        <v/>
      </c>
      <c r="AF562" s="24"/>
      <c r="AG562" s="40">
        <f t="shared" si="147"/>
        <v>0</v>
      </c>
      <c r="AH562" s="36">
        <f t="shared" si="148"/>
        <v>0</v>
      </c>
      <c r="AI562" s="36">
        <f t="shared" si="149"/>
        <v>0</v>
      </c>
      <c r="AJ562" s="35" t="str">
        <f t="shared" si="150"/>
        <v/>
      </c>
      <c r="AK562" s="35" t="str">
        <f t="shared" si="151"/>
        <v/>
      </c>
      <c r="AL562" s="35" t="str">
        <f t="shared" si="152"/>
        <v/>
      </c>
      <c r="AM562" s="35" t="str">
        <f t="shared" si="153"/>
        <v/>
      </c>
      <c r="AN562" s="35" t="str">
        <f t="shared" si="154"/>
        <v/>
      </c>
      <c r="AO562" s="222">
        <f t="shared" si="159"/>
        <v>0</v>
      </c>
      <c r="AP562" s="222">
        <f t="shared" si="160"/>
        <v>0</v>
      </c>
      <c r="AQ562" s="222" t="str">
        <f t="shared" si="155"/>
        <v>无</v>
      </c>
      <c r="AR562" s="35" t="str">
        <f t="shared" si="156"/>
        <v/>
      </c>
      <c r="AS562" s="35" t="str">
        <f t="shared" si="157"/>
        <v/>
      </c>
      <c r="AT562" s="35" t="str">
        <f t="shared" si="158"/>
        <v>无</v>
      </c>
      <c r="AW562" s="27">
        <f t="shared" si="161"/>
        <v>42948</v>
      </c>
    </row>
    <row r="563" spans="1:49" ht="15" customHeight="1">
      <c r="A563" s="31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198"/>
      <c r="M563" s="198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35" t="str">
        <f t="shared" si="144"/>
        <v/>
      </c>
      <c r="AD563" s="36">
        <f t="shared" si="145"/>
        <v>0</v>
      </c>
      <c r="AE563" s="35" t="str">
        <f t="shared" si="146"/>
        <v/>
      </c>
      <c r="AF563" s="24"/>
      <c r="AG563" s="40">
        <f t="shared" si="147"/>
        <v>0</v>
      </c>
      <c r="AH563" s="36">
        <f t="shared" si="148"/>
        <v>0</v>
      </c>
      <c r="AI563" s="36">
        <f t="shared" si="149"/>
        <v>0</v>
      </c>
      <c r="AJ563" s="35" t="str">
        <f t="shared" si="150"/>
        <v/>
      </c>
      <c r="AK563" s="35" t="str">
        <f t="shared" si="151"/>
        <v/>
      </c>
      <c r="AL563" s="35" t="str">
        <f t="shared" si="152"/>
        <v/>
      </c>
      <c r="AM563" s="35" t="str">
        <f t="shared" si="153"/>
        <v/>
      </c>
      <c r="AN563" s="35" t="str">
        <f t="shared" si="154"/>
        <v/>
      </c>
      <c r="AO563" s="222">
        <f t="shared" si="159"/>
        <v>0</v>
      </c>
      <c r="AP563" s="222">
        <f t="shared" si="160"/>
        <v>0</v>
      </c>
      <c r="AQ563" s="222" t="str">
        <f t="shared" si="155"/>
        <v>无</v>
      </c>
      <c r="AR563" s="35" t="str">
        <f t="shared" si="156"/>
        <v/>
      </c>
      <c r="AS563" s="35" t="str">
        <f t="shared" si="157"/>
        <v/>
      </c>
      <c r="AT563" s="35" t="str">
        <f t="shared" si="158"/>
        <v>无</v>
      </c>
      <c r="AW563" s="27">
        <f t="shared" si="161"/>
        <v>42948</v>
      </c>
    </row>
    <row r="564" spans="1:49" ht="15" customHeight="1">
      <c r="A564" s="31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198"/>
      <c r="M564" s="198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35" t="str">
        <f t="shared" si="144"/>
        <v/>
      </c>
      <c r="AD564" s="36">
        <f t="shared" si="145"/>
        <v>0</v>
      </c>
      <c r="AE564" s="35" t="str">
        <f t="shared" si="146"/>
        <v/>
      </c>
      <c r="AF564" s="24"/>
      <c r="AG564" s="40">
        <f t="shared" si="147"/>
        <v>0</v>
      </c>
      <c r="AH564" s="36">
        <f t="shared" si="148"/>
        <v>0</v>
      </c>
      <c r="AI564" s="36">
        <f t="shared" si="149"/>
        <v>0</v>
      </c>
      <c r="AJ564" s="35" t="str">
        <f t="shared" si="150"/>
        <v/>
      </c>
      <c r="AK564" s="35" t="str">
        <f t="shared" si="151"/>
        <v/>
      </c>
      <c r="AL564" s="35" t="str">
        <f t="shared" si="152"/>
        <v/>
      </c>
      <c r="AM564" s="35" t="str">
        <f t="shared" si="153"/>
        <v/>
      </c>
      <c r="AN564" s="35" t="str">
        <f t="shared" si="154"/>
        <v/>
      </c>
      <c r="AO564" s="222">
        <f t="shared" si="159"/>
        <v>0</v>
      </c>
      <c r="AP564" s="222">
        <f t="shared" si="160"/>
        <v>0</v>
      </c>
      <c r="AQ564" s="222" t="str">
        <f t="shared" si="155"/>
        <v>无</v>
      </c>
      <c r="AR564" s="35" t="str">
        <f t="shared" si="156"/>
        <v/>
      </c>
      <c r="AS564" s="35" t="str">
        <f t="shared" si="157"/>
        <v/>
      </c>
      <c r="AT564" s="35" t="str">
        <f t="shared" si="158"/>
        <v>无</v>
      </c>
      <c r="AW564" s="27">
        <f t="shared" si="161"/>
        <v>42948</v>
      </c>
    </row>
    <row r="565" spans="1:49" ht="15" customHeight="1">
      <c r="A565" s="31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198"/>
      <c r="M565" s="198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35" t="str">
        <f t="shared" si="144"/>
        <v/>
      </c>
      <c r="AD565" s="36">
        <f t="shared" si="145"/>
        <v>0</v>
      </c>
      <c r="AE565" s="35" t="str">
        <f t="shared" si="146"/>
        <v/>
      </c>
      <c r="AF565" s="24"/>
      <c r="AG565" s="40">
        <f t="shared" si="147"/>
        <v>0</v>
      </c>
      <c r="AH565" s="36">
        <f t="shared" si="148"/>
        <v>0</v>
      </c>
      <c r="AI565" s="36">
        <f t="shared" si="149"/>
        <v>0</v>
      </c>
      <c r="AJ565" s="35" t="str">
        <f t="shared" si="150"/>
        <v/>
      </c>
      <c r="AK565" s="35" t="str">
        <f t="shared" si="151"/>
        <v/>
      </c>
      <c r="AL565" s="35" t="str">
        <f t="shared" si="152"/>
        <v/>
      </c>
      <c r="AM565" s="35" t="str">
        <f t="shared" si="153"/>
        <v/>
      </c>
      <c r="AN565" s="35" t="str">
        <f t="shared" si="154"/>
        <v/>
      </c>
      <c r="AO565" s="222">
        <f t="shared" si="159"/>
        <v>0</v>
      </c>
      <c r="AP565" s="222">
        <f t="shared" si="160"/>
        <v>0</v>
      </c>
      <c r="AQ565" s="222" t="str">
        <f t="shared" si="155"/>
        <v>无</v>
      </c>
      <c r="AR565" s="35" t="str">
        <f t="shared" si="156"/>
        <v/>
      </c>
      <c r="AS565" s="35" t="str">
        <f t="shared" si="157"/>
        <v/>
      </c>
      <c r="AT565" s="35" t="str">
        <f t="shared" si="158"/>
        <v>无</v>
      </c>
      <c r="AW565" s="27">
        <f t="shared" si="161"/>
        <v>42948</v>
      </c>
    </row>
    <row r="566" spans="1:49" ht="15" customHeight="1">
      <c r="A566" s="31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198"/>
      <c r="M566" s="198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35" t="str">
        <f t="shared" si="144"/>
        <v/>
      </c>
      <c r="AD566" s="36">
        <f t="shared" si="145"/>
        <v>0</v>
      </c>
      <c r="AE566" s="35" t="str">
        <f t="shared" si="146"/>
        <v/>
      </c>
      <c r="AF566" s="24"/>
      <c r="AG566" s="40">
        <f t="shared" si="147"/>
        <v>0</v>
      </c>
      <c r="AH566" s="36">
        <f t="shared" si="148"/>
        <v>0</v>
      </c>
      <c r="AI566" s="36">
        <f t="shared" si="149"/>
        <v>0</v>
      </c>
      <c r="AJ566" s="35" t="str">
        <f t="shared" si="150"/>
        <v/>
      </c>
      <c r="AK566" s="35" t="str">
        <f t="shared" si="151"/>
        <v/>
      </c>
      <c r="AL566" s="35" t="str">
        <f t="shared" si="152"/>
        <v/>
      </c>
      <c r="AM566" s="35" t="str">
        <f t="shared" si="153"/>
        <v/>
      </c>
      <c r="AN566" s="35" t="str">
        <f t="shared" si="154"/>
        <v/>
      </c>
      <c r="AO566" s="222">
        <f t="shared" si="159"/>
        <v>0</v>
      </c>
      <c r="AP566" s="222">
        <f t="shared" si="160"/>
        <v>0</v>
      </c>
      <c r="AQ566" s="222" t="str">
        <f t="shared" si="155"/>
        <v>无</v>
      </c>
      <c r="AR566" s="35" t="str">
        <f t="shared" si="156"/>
        <v/>
      </c>
      <c r="AS566" s="35" t="str">
        <f t="shared" si="157"/>
        <v/>
      </c>
      <c r="AT566" s="35" t="str">
        <f t="shared" si="158"/>
        <v>无</v>
      </c>
      <c r="AW566" s="27">
        <f t="shared" si="161"/>
        <v>42948</v>
      </c>
    </row>
    <row r="567" spans="1:49" ht="15" customHeight="1">
      <c r="A567" s="31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198"/>
      <c r="M567" s="198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35" t="str">
        <f t="shared" si="144"/>
        <v/>
      </c>
      <c r="AD567" s="36">
        <f t="shared" si="145"/>
        <v>0</v>
      </c>
      <c r="AE567" s="35" t="str">
        <f t="shared" si="146"/>
        <v/>
      </c>
      <c r="AF567" s="24"/>
      <c r="AG567" s="40">
        <f t="shared" si="147"/>
        <v>0</v>
      </c>
      <c r="AH567" s="36">
        <f t="shared" si="148"/>
        <v>0</v>
      </c>
      <c r="AI567" s="36">
        <f t="shared" si="149"/>
        <v>0</v>
      </c>
      <c r="AJ567" s="35" t="str">
        <f t="shared" si="150"/>
        <v/>
      </c>
      <c r="AK567" s="35" t="str">
        <f t="shared" si="151"/>
        <v/>
      </c>
      <c r="AL567" s="35" t="str">
        <f t="shared" si="152"/>
        <v/>
      </c>
      <c r="AM567" s="35" t="str">
        <f t="shared" si="153"/>
        <v/>
      </c>
      <c r="AN567" s="35" t="str">
        <f t="shared" si="154"/>
        <v/>
      </c>
      <c r="AO567" s="222">
        <f t="shared" si="159"/>
        <v>0</v>
      </c>
      <c r="AP567" s="222">
        <f t="shared" si="160"/>
        <v>0</v>
      </c>
      <c r="AQ567" s="222" t="str">
        <f t="shared" si="155"/>
        <v>无</v>
      </c>
      <c r="AR567" s="35" t="str">
        <f t="shared" si="156"/>
        <v/>
      </c>
      <c r="AS567" s="35" t="str">
        <f t="shared" si="157"/>
        <v/>
      </c>
      <c r="AT567" s="35" t="str">
        <f t="shared" si="158"/>
        <v>无</v>
      </c>
      <c r="AW567" s="27">
        <f t="shared" si="161"/>
        <v>42948</v>
      </c>
    </row>
    <row r="568" spans="1:49" ht="15" customHeight="1">
      <c r="A568" s="31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198"/>
      <c r="M568" s="198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35" t="str">
        <f t="shared" si="144"/>
        <v/>
      </c>
      <c r="AD568" s="36">
        <f t="shared" si="145"/>
        <v>0</v>
      </c>
      <c r="AE568" s="35" t="str">
        <f t="shared" si="146"/>
        <v/>
      </c>
      <c r="AF568" s="24"/>
      <c r="AG568" s="40">
        <f t="shared" si="147"/>
        <v>0</v>
      </c>
      <c r="AH568" s="36">
        <f t="shared" si="148"/>
        <v>0</v>
      </c>
      <c r="AI568" s="36">
        <f t="shared" si="149"/>
        <v>0</v>
      </c>
      <c r="AJ568" s="35" t="str">
        <f t="shared" si="150"/>
        <v/>
      </c>
      <c r="AK568" s="35" t="str">
        <f t="shared" si="151"/>
        <v/>
      </c>
      <c r="AL568" s="35" t="str">
        <f t="shared" si="152"/>
        <v/>
      </c>
      <c r="AM568" s="35" t="str">
        <f t="shared" si="153"/>
        <v/>
      </c>
      <c r="AN568" s="35" t="str">
        <f t="shared" si="154"/>
        <v/>
      </c>
      <c r="AO568" s="222">
        <f t="shared" si="159"/>
        <v>0</v>
      </c>
      <c r="AP568" s="222">
        <f t="shared" si="160"/>
        <v>0</v>
      </c>
      <c r="AQ568" s="222" t="str">
        <f t="shared" si="155"/>
        <v>无</v>
      </c>
      <c r="AR568" s="35" t="str">
        <f t="shared" si="156"/>
        <v/>
      </c>
      <c r="AS568" s="35" t="str">
        <f t="shared" si="157"/>
        <v/>
      </c>
      <c r="AT568" s="35" t="str">
        <f t="shared" si="158"/>
        <v>无</v>
      </c>
      <c r="AW568" s="27">
        <f t="shared" si="161"/>
        <v>42948</v>
      </c>
    </row>
    <row r="569" spans="1:49" ht="15" customHeight="1">
      <c r="A569" s="31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198"/>
      <c r="M569" s="198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35" t="str">
        <f t="shared" si="144"/>
        <v/>
      </c>
      <c r="AD569" s="36">
        <f t="shared" si="145"/>
        <v>0</v>
      </c>
      <c r="AE569" s="35" t="str">
        <f t="shared" si="146"/>
        <v/>
      </c>
      <c r="AF569" s="24"/>
      <c r="AG569" s="40">
        <f t="shared" si="147"/>
        <v>0</v>
      </c>
      <c r="AH569" s="36">
        <f t="shared" si="148"/>
        <v>0</v>
      </c>
      <c r="AI569" s="36">
        <f t="shared" si="149"/>
        <v>0</v>
      </c>
      <c r="AJ569" s="35" t="str">
        <f t="shared" si="150"/>
        <v/>
      </c>
      <c r="AK569" s="35" t="str">
        <f t="shared" si="151"/>
        <v/>
      </c>
      <c r="AL569" s="35" t="str">
        <f t="shared" si="152"/>
        <v/>
      </c>
      <c r="AM569" s="35" t="str">
        <f t="shared" si="153"/>
        <v/>
      </c>
      <c r="AN569" s="35" t="str">
        <f t="shared" si="154"/>
        <v/>
      </c>
      <c r="AO569" s="222">
        <f t="shared" si="159"/>
        <v>0</v>
      </c>
      <c r="AP569" s="222">
        <f t="shared" si="160"/>
        <v>0</v>
      </c>
      <c r="AQ569" s="222" t="str">
        <f t="shared" si="155"/>
        <v>无</v>
      </c>
      <c r="AR569" s="35" t="str">
        <f t="shared" si="156"/>
        <v/>
      </c>
      <c r="AS569" s="35" t="str">
        <f t="shared" si="157"/>
        <v/>
      </c>
      <c r="AT569" s="35" t="str">
        <f t="shared" si="158"/>
        <v>无</v>
      </c>
      <c r="AW569" s="27">
        <f t="shared" si="161"/>
        <v>42948</v>
      </c>
    </row>
    <row r="570" spans="1:49" ht="15" customHeight="1">
      <c r="A570" s="31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198"/>
      <c r="M570" s="198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35" t="str">
        <f t="shared" si="144"/>
        <v/>
      </c>
      <c r="AD570" s="36">
        <f t="shared" si="145"/>
        <v>0</v>
      </c>
      <c r="AE570" s="35" t="str">
        <f t="shared" si="146"/>
        <v/>
      </c>
      <c r="AF570" s="24"/>
      <c r="AG570" s="40">
        <f t="shared" si="147"/>
        <v>0</v>
      </c>
      <c r="AH570" s="36">
        <f t="shared" si="148"/>
        <v>0</v>
      </c>
      <c r="AI570" s="36">
        <f t="shared" si="149"/>
        <v>0</v>
      </c>
      <c r="AJ570" s="35" t="str">
        <f t="shared" si="150"/>
        <v/>
      </c>
      <c r="AK570" s="35" t="str">
        <f t="shared" si="151"/>
        <v/>
      </c>
      <c r="AL570" s="35" t="str">
        <f t="shared" si="152"/>
        <v/>
      </c>
      <c r="AM570" s="35" t="str">
        <f t="shared" si="153"/>
        <v/>
      </c>
      <c r="AN570" s="35" t="str">
        <f t="shared" si="154"/>
        <v/>
      </c>
      <c r="AO570" s="222">
        <f t="shared" si="159"/>
        <v>0</v>
      </c>
      <c r="AP570" s="222">
        <f t="shared" si="160"/>
        <v>0</v>
      </c>
      <c r="AQ570" s="222" t="str">
        <f t="shared" si="155"/>
        <v>无</v>
      </c>
      <c r="AR570" s="35" t="str">
        <f t="shared" si="156"/>
        <v/>
      </c>
      <c r="AS570" s="35" t="str">
        <f t="shared" si="157"/>
        <v/>
      </c>
      <c r="AT570" s="35" t="str">
        <f t="shared" si="158"/>
        <v>无</v>
      </c>
      <c r="AW570" s="27">
        <f t="shared" si="161"/>
        <v>42948</v>
      </c>
    </row>
    <row r="571" spans="1:49" ht="15" customHeight="1">
      <c r="A571" s="31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198"/>
      <c r="M571" s="198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35" t="str">
        <f t="shared" si="144"/>
        <v/>
      </c>
      <c r="AD571" s="36">
        <f t="shared" si="145"/>
        <v>0</v>
      </c>
      <c r="AE571" s="35" t="str">
        <f t="shared" si="146"/>
        <v/>
      </c>
      <c r="AF571" s="24"/>
      <c r="AG571" s="40">
        <f t="shared" si="147"/>
        <v>0</v>
      </c>
      <c r="AH571" s="36">
        <f t="shared" si="148"/>
        <v>0</v>
      </c>
      <c r="AI571" s="36">
        <f t="shared" si="149"/>
        <v>0</v>
      </c>
      <c r="AJ571" s="35" t="str">
        <f t="shared" si="150"/>
        <v/>
      </c>
      <c r="AK571" s="35" t="str">
        <f t="shared" si="151"/>
        <v/>
      </c>
      <c r="AL571" s="35" t="str">
        <f t="shared" si="152"/>
        <v/>
      </c>
      <c r="AM571" s="35" t="str">
        <f t="shared" si="153"/>
        <v/>
      </c>
      <c r="AN571" s="35" t="str">
        <f t="shared" si="154"/>
        <v/>
      </c>
      <c r="AO571" s="222">
        <f t="shared" si="159"/>
        <v>0</v>
      </c>
      <c r="AP571" s="222">
        <f t="shared" si="160"/>
        <v>0</v>
      </c>
      <c r="AQ571" s="222" t="str">
        <f t="shared" si="155"/>
        <v>无</v>
      </c>
      <c r="AR571" s="35" t="str">
        <f t="shared" si="156"/>
        <v/>
      </c>
      <c r="AS571" s="35" t="str">
        <f t="shared" si="157"/>
        <v/>
      </c>
      <c r="AT571" s="35" t="str">
        <f t="shared" si="158"/>
        <v>无</v>
      </c>
      <c r="AW571" s="27">
        <f t="shared" si="161"/>
        <v>42948</v>
      </c>
    </row>
    <row r="572" spans="1:49" ht="15" customHeight="1">
      <c r="A572" s="31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198"/>
      <c r="M572" s="198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35" t="str">
        <f t="shared" si="144"/>
        <v/>
      </c>
      <c r="AD572" s="36">
        <f t="shared" si="145"/>
        <v>0</v>
      </c>
      <c r="AE572" s="35" t="str">
        <f t="shared" si="146"/>
        <v/>
      </c>
      <c r="AF572" s="24"/>
      <c r="AG572" s="40">
        <f t="shared" si="147"/>
        <v>0</v>
      </c>
      <c r="AH572" s="36">
        <f t="shared" si="148"/>
        <v>0</v>
      </c>
      <c r="AI572" s="36">
        <f t="shared" si="149"/>
        <v>0</v>
      </c>
      <c r="AJ572" s="35" t="str">
        <f t="shared" si="150"/>
        <v/>
      </c>
      <c r="AK572" s="35" t="str">
        <f t="shared" si="151"/>
        <v/>
      </c>
      <c r="AL572" s="35" t="str">
        <f t="shared" si="152"/>
        <v/>
      </c>
      <c r="AM572" s="35" t="str">
        <f t="shared" si="153"/>
        <v/>
      </c>
      <c r="AN572" s="35" t="str">
        <f t="shared" si="154"/>
        <v/>
      </c>
      <c r="AO572" s="222">
        <f t="shared" si="159"/>
        <v>0</v>
      </c>
      <c r="AP572" s="222">
        <f t="shared" si="160"/>
        <v>0</v>
      </c>
      <c r="AQ572" s="222" t="str">
        <f t="shared" si="155"/>
        <v>无</v>
      </c>
      <c r="AR572" s="35" t="str">
        <f t="shared" si="156"/>
        <v/>
      </c>
      <c r="AS572" s="35" t="str">
        <f t="shared" si="157"/>
        <v/>
      </c>
      <c r="AT572" s="35" t="str">
        <f t="shared" si="158"/>
        <v>无</v>
      </c>
      <c r="AW572" s="27">
        <f t="shared" si="161"/>
        <v>42948</v>
      </c>
    </row>
    <row r="573" spans="1:49" ht="15" customHeight="1">
      <c r="A573" s="31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198"/>
      <c r="M573" s="198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35" t="str">
        <f t="shared" si="144"/>
        <v/>
      </c>
      <c r="AD573" s="36">
        <f t="shared" si="145"/>
        <v>0</v>
      </c>
      <c r="AE573" s="35" t="str">
        <f t="shared" si="146"/>
        <v/>
      </c>
      <c r="AF573" s="24"/>
      <c r="AG573" s="40">
        <f t="shared" si="147"/>
        <v>0</v>
      </c>
      <c r="AH573" s="36">
        <f t="shared" si="148"/>
        <v>0</v>
      </c>
      <c r="AI573" s="36">
        <f t="shared" si="149"/>
        <v>0</v>
      </c>
      <c r="AJ573" s="35" t="str">
        <f t="shared" si="150"/>
        <v/>
      </c>
      <c r="AK573" s="35" t="str">
        <f t="shared" si="151"/>
        <v/>
      </c>
      <c r="AL573" s="35" t="str">
        <f t="shared" si="152"/>
        <v/>
      </c>
      <c r="AM573" s="35" t="str">
        <f t="shared" si="153"/>
        <v/>
      </c>
      <c r="AN573" s="35" t="str">
        <f t="shared" si="154"/>
        <v/>
      </c>
      <c r="AO573" s="222">
        <f t="shared" si="159"/>
        <v>0</v>
      </c>
      <c r="AP573" s="222">
        <f t="shared" si="160"/>
        <v>0</v>
      </c>
      <c r="AQ573" s="222" t="str">
        <f t="shared" si="155"/>
        <v>无</v>
      </c>
      <c r="AR573" s="35" t="str">
        <f t="shared" si="156"/>
        <v/>
      </c>
      <c r="AS573" s="35" t="str">
        <f t="shared" si="157"/>
        <v/>
      </c>
      <c r="AT573" s="35" t="str">
        <f t="shared" si="158"/>
        <v>无</v>
      </c>
      <c r="AW573" s="27">
        <f t="shared" si="161"/>
        <v>42948</v>
      </c>
    </row>
    <row r="574" spans="1:49" ht="15" customHeight="1">
      <c r="A574" s="31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198"/>
      <c r="M574" s="198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35" t="str">
        <f t="shared" si="144"/>
        <v/>
      </c>
      <c r="AD574" s="36">
        <f t="shared" si="145"/>
        <v>0</v>
      </c>
      <c r="AE574" s="35" t="str">
        <f t="shared" si="146"/>
        <v/>
      </c>
      <c r="AF574" s="24"/>
      <c r="AG574" s="40">
        <f t="shared" si="147"/>
        <v>0</v>
      </c>
      <c r="AH574" s="36">
        <f t="shared" si="148"/>
        <v>0</v>
      </c>
      <c r="AI574" s="36">
        <f t="shared" si="149"/>
        <v>0</v>
      </c>
      <c r="AJ574" s="35" t="str">
        <f t="shared" si="150"/>
        <v/>
      </c>
      <c r="AK574" s="35" t="str">
        <f t="shared" si="151"/>
        <v/>
      </c>
      <c r="AL574" s="35" t="str">
        <f t="shared" si="152"/>
        <v/>
      </c>
      <c r="AM574" s="35" t="str">
        <f t="shared" si="153"/>
        <v/>
      </c>
      <c r="AN574" s="35" t="str">
        <f t="shared" si="154"/>
        <v/>
      </c>
      <c r="AO574" s="222">
        <f t="shared" si="159"/>
        <v>0</v>
      </c>
      <c r="AP574" s="222">
        <f t="shared" si="160"/>
        <v>0</v>
      </c>
      <c r="AQ574" s="222" t="str">
        <f t="shared" si="155"/>
        <v>无</v>
      </c>
      <c r="AR574" s="35" t="str">
        <f t="shared" si="156"/>
        <v/>
      </c>
      <c r="AS574" s="35" t="str">
        <f t="shared" si="157"/>
        <v/>
      </c>
      <c r="AT574" s="35" t="str">
        <f t="shared" si="158"/>
        <v>无</v>
      </c>
      <c r="AW574" s="27">
        <f t="shared" si="161"/>
        <v>42948</v>
      </c>
    </row>
    <row r="575" spans="1:49" ht="15" customHeight="1">
      <c r="A575" s="31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198"/>
      <c r="M575" s="198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35" t="str">
        <f t="shared" si="144"/>
        <v/>
      </c>
      <c r="AD575" s="36">
        <f t="shared" si="145"/>
        <v>0</v>
      </c>
      <c r="AE575" s="35" t="str">
        <f t="shared" si="146"/>
        <v/>
      </c>
      <c r="AF575" s="24"/>
      <c r="AG575" s="40">
        <f t="shared" si="147"/>
        <v>0</v>
      </c>
      <c r="AH575" s="36">
        <f t="shared" si="148"/>
        <v>0</v>
      </c>
      <c r="AI575" s="36">
        <f t="shared" si="149"/>
        <v>0</v>
      </c>
      <c r="AJ575" s="35" t="str">
        <f t="shared" si="150"/>
        <v/>
      </c>
      <c r="AK575" s="35" t="str">
        <f t="shared" si="151"/>
        <v/>
      </c>
      <c r="AL575" s="35" t="str">
        <f t="shared" si="152"/>
        <v/>
      </c>
      <c r="AM575" s="35" t="str">
        <f t="shared" si="153"/>
        <v/>
      </c>
      <c r="AN575" s="35" t="str">
        <f t="shared" si="154"/>
        <v/>
      </c>
      <c r="AO575" s="222">
        <f t="shared" si="159"/>
        <v>0</v>
      </c>
      <c r="AP575" s="222">
        <f t="shared" si="160"/>
        <v>0</v>
      </c>
      <c r="AQ575" s="222" t="str">
        <f t="shared" si="155"/>
        <v>无</v>
      </c>
      <c r="AR575" s="35" t="str">
        <f t="shared" si="156"/>
        <v/>
      </c>
      <c r="AS575" s="35" t="str">
        <f t="shared" si="157"/>
        <v/>
      </c>
      <c r="AT575" s="35" t="str">
        <f t="shared" si="158"/>
        <v>无</v>
      </c>
      <c r="AW575" s="27">
        <f t="shared" si="161"/>
        <v>42948</v>
      </c>
    </row>
    <row r="576" spans="1:49" ht="15" customHeight="1">
      <c r="A576" s="31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198"/>
      <c r="M576" s="198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35" t="str">
        <f t="shared" si="144"/>
        <v/>
      </c>
      <c r="AD576" s="36">
        <f t="shared" si="145"/>
        <v>0</v>
      </c>
      <c r="AE576" s="35" t="str">
        <f t="shared" si="146"/>
        <v/>
      </c>
      <c r="AF576" s="24"/>
      <c r="AG576" s="40">
        <f t="shared" si="147"/>
        <v>0</v>
      </c>
      <c r="AH576" s="36">
        <f t="shared" si="148"/>
        <v>0</v>
      </c>
      <c r="AI576" s="36">
        <f t="shared" si="149"/>
        <v>0</v>
      </c>
      <c r="AJ576" s="35" t="str">
        <f t="shared" si="150"/>
        <v/>
      </c>
      <c r="AK576" s="35" t="str">
        <f t="shared" si="151"/>
        <v/>
      </c>
      <c r="AL576" s="35" t="str">
        <f t="shared" si="152"/>
        <v/>
      </c>
      <c r="AM576" s="35" t="str">
        <f t="shared" si="153"/>
        <v/>
      </c>
      <c r="AN576" s="35" t="str">
        <f t="shared" si="154"/>
        <v/>
      </c>
      <c r="AO576" s="222">
        <f t="shared" si="159"/>
        <v>0</v>
      </c>
      <c r="AP576" s="222">
        <f t="shared" si="160"/>
        <v>0</v>
      </c>
      <c r="AQ576" s="222" t="str">
        <f t="shared" si="155"/>
        <v>无</v>
      </c>
      <c r="AR576" s="35" t="str">
        <f t="shared" si="156"/>
        <v/>
      </c>
      <c r="AS576" s="35" t="str">
        <f t="shared" si="157"/>
        <v/>
      </c>
      <c r="AT576" s="35" t="str">
        <f t="shared" si="158"/>
        <v>无</v>
      </c>
      <c r="AW576" s="27">
        <f t="shared" si="161"/>
        <v>42948</v>
      </c>
    </row>
    <row r="577" spans="1:49" ht="15" customHeight="1">
      <c r="A577" s="31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198"/>
      <c r="M577" s="198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35" t="str">
        <f t="shared" si="144"/>
        <v/>
      </c>
      <c r="AD577" s="36">
        <f t="shared" si="145"/>
        <v>0</v>
      </c>
      <c r="AE577" s="35" t="str">
        <f t="shared" si="146"/>
        <v/>
      </c>
      <c r="AF577" s="24"/>
      <c r="AG577" s="40">
        <f t="shared" si="147"/>
        <v>0</v>
      </c>
      <c r="AH577" s="36">
        <f t="shared" si="148"/>
        <v>0</v>
      </c>
      <c r="AI577" s="36">
        <f t="shared" si="149"/>
        <v>0</v>
      </c>
      <c r="AJ577" s="35" t="str">
        <f t="shared" si="150"/>
        <v/>
      </c>
      <c r="AK577" s="35" t="str">
        <f t="shared" si="151"/>
        <v/>
      </c>
      <c r="AL577" s="35" t="str">
        <f t="shared" si="152"/>
        <v/>
      </c>
      <c r="AM577" s="35" t="str">
        <f t="shared" si="153"/>
        <v/>
      </c>
      <c r="AN577" s="35" t="str">
        <f t="shared" si="154"/>
        <v/>
      </c>
      <c r="AO577" s="222">
        <f t="shared" si="159"/>
        <v>0</v>
      </c>
      <c r="AP577" s="222">
        <f t="shared" si="160"/>
        <v>0</v>
      </c>
      <c r="AQ577" s="222" t="str">
        <f t="shared" si="155"/>
        <v>无</v>
      </c>
      <c r="AR577" s="35" t="str">
        <f t="shared" si="156"/>
        <v/>
      </c>
      <c r="AS577" s="35" t="str">
        <f t="shared" si="157"/>
        <v/>
      </c>
      <c r="AT577" s="35" t="str">
        <f t="shared" si="158"/>
        <v>无</v>
      </c>
      <c r="AW577" s="27">
        <f t="shared" si="161"/>
        <v>42948</v>
      </c>
    </row>
    <row r="578" spans="1:49" ht="15" customHeight="1">
      <c r="A578" s="31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198"/>
      <c r="M578" s="198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35" t="str">
        <f t="shared" ref="AC578:AC641" si="162">SUBSTITUTE(SUBSTITUTE(SUBSTITUTE(SUBSTITUTE(SUBSTITUTE(SUBSTITUTE(AA578,"(主签单人)",""),"(03-客户接待员)",""),"（金牌）",""),"（会员学员）",""),"金牌",""),"金牌学员","")</f>
        <v/>
      </c>
      <c r="AD578" s="36">
        <f t="shared" ref="AD578:AD641" si="163">IFERROR(VALUE(MID(H578,FIND("(",H578)+1,FIND(")",H578)-FIND("(",H578)-2)),0)</f>
        <v>0</v>
      </c>
      <c r="AE578" s="35" t="str">
        <f t="shared" ref="AE578:AE641" si="164">IF(AJ578="","",MID(AB578,FIND("@",SUBSTITUTE(AB578,"／","@",6))+5,FIND("@",SUBSTITUTE(AB578,"／","@",7))-FIND("@",SUBSTITUTE(AB578,"／","@",6))-5))</f>
        <v/>
      </c>
      <c r="AF578" s="24"/>
      <c r="AG578" s="40">
        <f t="shared" ref="AG578:AG641" si="165">IFERROR(VALUE(MID(AB578,FIND("@",SUBSTITUTE(AB578,"：","@",1))+1,FIND("@",SUBSTITUTE(AB578,"）","@",1))-FIND("@",SUBSTITUTE(AB578,"：","@",1))-1)),0)</f>
        <v>0</v>
      </c>
      <c r="AH578" s="36">
        <f t="shared" ref="AH578:AH641" si="166">IFERROR(IF(AND(IFERROR(FIND("预缴定金",AB578),0)=0,H578=""),M578,VALUE(MID(AB578,FIND("@",SUBSTITUTE(AB578,"：","@",2))+1,FIND("@",SUBSTITUTE(AB578,"）","@",2))-FIND("@",SUBSTITUTE(AB578,"：","@",2))-1))),0)</f>
        <v>0</v>
      </c>
      <c r="AI578" s="36">
        <f t="shared" ref="AI578:AI641" si="167">M578-AH578</f>
        <v>0</v>
      </c>
      <c r="AJ578" s="35" t="str">
        <f t="shared" ref="AJ578:AJ641" si="168">IF(OR(V578="退费",V578="结转",W578="",W578="结转学费",W578="老带新返现"),"",IF(OR(AI578&lt;=0,AND(IFERROR(FIND("预缴定金",AB578),0)=0,H578="")),"",LEFT(AB578,FIND("／",AB578)-1)))</f>
        <v/>
      </c>
      <c r="AK578" s="35" t="str">
        <f t="shared" ref="AK578:AK641" si="169">IF(AJ578="","",LEFT(AB578,2))</f>
        <v/>
      </c>
      <c r="AL578" s="35" t="str">
        <f t="shared" ref="AL578:AL641" si="170">IF(AJ578="","",MID(AB578,FIND("@",SUBSTITUTE(AB578,"／","@",5))+8,10))</f>
        <v/>
      </c>
      <c r="AM578" s="35" t="str">
        <f t="shared" ref="AM578:AM641" si="171">IF(AJ578="","",IF(AK578="新生","新生",IF((AL578-$AW$2)&gt;0,"1年追补","老生")))</f>
        <v/>
      </c>
      <c r="AN578" s="35" t="str">
        <f t="shared" ref="AN578:AN641" si="172">IF(AJ578="","",IF(OR(AM578="新生",AM578="1年追补"),"新生","老生"))</f>
        <v/>
      </c>
      <c r="AO578" s="222">
        <f t="shared" si="159"/>
        <v>0</v>
      </c>
      <c r="AP578" s="222">
        <f t="shared" si="160"/>
        <v>0</v>
      </c>
      <c r="AQ578" s="222" t="str">
        <f t="shared" ref="AQ578:AQ641" si="173">IFERROR(MID(AB578,FIND("@",SUBSTITUTE(AB578,"／","@",3))+6,FIND("@",SUBSTITUTE(AB578,"／","@",4))-FIND("@",SUBSTITUTE(AB578,"／","@",3))-6),"无")</f>
        <v>无</v>
      </c>
      <c r="AR578" s="35" t="str">
        <f t="shared" ref="AR578:AR641" si="174">IFERROR(MID(AB578,FIND("@",SUBSTITUTE(AB578,"：","@",6))+1,FIND("@",SUBSTITUTE(AB578,"-","@",8))-FIND("@",SUBSTITUTE(AB578,"：","@",6))-1),"")</f>
        <v/>
      </c>
      <c r="AS578" s="35" t="str">
        <f t="shared" ref="AS578:AS641" si="175">IFERROR(MID(AB578,FIND("@",SUBSTITUTE(AB578,"：","@",6))+1,FIND("@",SUBSTITUTE(AB578,"-","@",8))-FIND("@",SUBSTITUTE(AB578,"：","@",6))-1),"")</f>
        <v/>
      </c>
      <c r="AT578" s="35" t="str">
        <f t="shared" ref="AT578:AT641" si="176">IFERROR(MID(AB578,FIND("@",SUBSTITUTE(AB578,"：","@",4))+1,FIND("@",SUBSTITUTE(AB578,"）","@",6))-FIND("@",SUBSTITUTE(AB578,"：","@",4))-1),"无")</f>
        <v>无</v>
      </c>
      <c r="AW578" s="27">
        <f t="shared" si="161"/>
        <v>42948</v>
      </c>
    </row>
    <row r="579" spans="1:49" ht="15" customHeight="1">
      <c r="A579" s="31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198"/>
      <c r="M579" s="198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35" t="str">
        <f t="shared" si="162"/>
        <v/>
      </c>
      <c r="AD579" s="36">
        <f t="shared" si="163"/>
        <v>0</v>
      </c>
      <c r="AE579" s="35" t="str">
        <f t="shared" si="164"/>
        <v/>
      </c>
      <c r="AF579" s="24"/>
      <c r="AG579" s="40">
        <f t="shared" si="165"/>
        <v>0</v>
      </c>
      <c r="AH579" s="36">
        <f t="shared" si="166"/>
        <v>0</v>
      </c>
      <c r="AI579" s="36">
        <f t="shared" si="167"/>
        <v>0</v>
      </c>
      <c r="AJ579" s="35" t="str">
        <f t="shared" si="168"/>
        <v/>
      </c>
      <c r="AK579" s="35" t="str">
        <f t="shared" si="169"/>
        <v/>
      </c>
      <c r="AL579" s="35" t="str">
        <f t="shared" si="170"/>
        <v/>
      </c>
      <c r="AM579" s="35" t="str">
        <f t="shared" si="171"/>
        <v/>
      </c>
      <c r="AN579" s="35" t="str">
        <f t="shared" si="172"/>
        <v/>
      </c>
      <c r="AO579" s="222">
        <f t="shared" ref="AO579:AO642" si="177">IF(IFERROR(FIND("1期秒杀",AJ579,1),-1)&gt;0,"1期秒杀",IF(IFERROR(FIND("买三送二",AJ579,1),-1)&gt;0,"买三送二",IF(IFERROR(FIND("一年国际会员",AJ579,1),-1)&gt;0,"一年国际会员",IF(IFERROR(FIND("二年国际会员",AJ579,1),-1)&gt;0,"二年国际会员",IF(IFERROR(FIND("三年拼单会员",AJ579,1),-1)&gt;0,"三年拼单会员",IF(IFERROR(FIND("五年国际会员",AJ579,1),-1)&gt;0,"五年国际会员",IF(IFERROR(FIND("预订游学优惠读",AJ579,1),-1)&gt;0,"预订游学优惠读",IF(IFERROR(FIND("预订游学免费读",AJ579,1),-1)&gt;0,"预订游学免费读",IF(IFERROR(FIND("创始",AJ579,1),-1)&gt;0,"创始会员",IF(IFERROR(FIND("国内领袖课程",AJ579,1),-1)&gt;0,"国内领袖课程",IF(IFERROR(FIND("国际领袖课程",AJ579,1),-1)&gt;0,"国际领袖课程",)))))))))))</f>
        <v>0</v>
      </c>
      <c r="AP579" s="222">
        <f t="shared" ref="AP579:AP642" si="178">IF(OR(AO579="国内领袖课程",AO579="国际领袖课程"),AO579,IF(AN579="老生","老生续费",AO579))</f>
        <v>0</v>
      </c>
      <c r="AQ579" s="222" t="str">
        <f t="shared" si="173"/>
        <v>无</v>
      </c>
      <c r="AR579" s="35" t="str">
        <f t="shared" si="174"/>
        <v/>
      </c>
      <c r="AS579" s="35" t="str">
        <f t="shared" si="175"/>
        <v/>
      </c>
      <c r="AT579" s="35" t="str">
        <f t="shared" si="176"/>
        <v>无</v>
      </c>
      <c r="AW579" s="27">
        <f t="shared" si="161"/>
        <v>42948</v>
      </c>
    </row>
    <row r="580" spans="1:49" ht="15" customHeight="1">
      <c r="A580" s="31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198"/>
      <c r="M580" s="198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35" t="str">
        <f t="shared" si="162"/>
        <v/>
      </c>
      <c r="AD580" s="36">
        <f t="shared" si="163"/>
        <v>0</v>
      </c>
      <c r="AE580" s="35" t="str">
        <f t="shared" si="164"/>
        <v/>
      </c>
      <c r="AF580" s="24"/>
      <c r="AG580" s="40">
        <f t="shared" si="165"/>
        <v>0</v>
      </c>
      <c r="AH580" s="36">
        <f t="shared" si="166"/>
        <v>0</v>
      </c>
      <c r="AI580" s="36">
        <f t="shared" si="167"/>
        <v>0</v>
      </c>
      <c r="AJ580" s="35" t="str">
        <f t="shared" si="168"/>
        <v/>
      </c>
      <c r="AK580" s="35" t="str">
        <f t="shared" si="169"/>
        <v/>
      </c>
      <c r="AL580" s="35" t="str">
        <f t="shared" si="170"/>
        <v/>
      </c>
      <c r="AM580" s="35" t="str">
        <f t="shared" si="171"/>
        <v/>
      </c>
      <c r="AN580" s="35" t="str">
        <f t="shared" si="172"/>
        <v/>
      </c>
      <c r="AO580" s="222">
        <f t="shared" si="177"/>
        <v>0</v>
      </c>
      <c r="AP580" s="222">
        <f t="shared" si="178"/>
        <v>0</v>
      </c>
      <c r="AQ580" s="222" t="str">
        <f t="shared" si="173"/>
        <v>无</v>
      </c>
      <c r="AR580" s="35" t="str">
        <f t="shared" si="174"/>
        <v/>
      </c>
      <c r="AS580" s="35" t="str">
        <f t="shared" si="175"/>
        <v/>
      </c>
      <c r="AT580" s="35" t="str">
        <f t="shared" si="176"/>
        <v>无</v>
      </c>
      <c r="AW580" s="27">
        <f t="shared" ref="AW580:AW643" si="179">AW579</f>
        <v>42948</v>
      </c>
    </row>
    <row r="581" spans="1:49" ht="15" customHeight="1">
      <c r="A581" s="31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198"/>
      <c r="M581" s="198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35" t="str">
        <f t="shared" si="162"/>
        <v/>
      </c>
      <c r="AD581" s="36">
        <f t="shared" si="163"/>
        <v>0</v>
      </c>
      <c r="AE581" s="35" t="str">
        <f t="shared" si="164"/>
        <v/>
      </c>
      <c r="AF581" s="24"/>
      <c r="AG581" s="40">
        <f t="shared" si="165"/>
        <v>0</v>
      </c>
      <c r="AH581" s="36">
        <f t="shared" si="166"/>
        <v>0</v>
      </c>
      <c r="AI581" s="36">
        <f t="shared" si="167"/>
        <v>0</v>
      </c>
      <c r="AJ581" s="35" t="str">
        <f t="shared" si="168"/>
        <v/>
      </c>
      <c r="AK581" s="35" t="str">
        <f t="shared" si="169"/>
        <v/>
      </c>
      <c r="AL581" s="35" t="str">
        <f t="shared" si="170"/>
        <v/>
      </c>
      <c r="AM581" s="35" t="str">
        <f t="shared" si="171"/>
        <v/>
      </c>
      <c r="AN581" s="35" t="str">
        <f t="shared" si="172"/>
        <v/>
      </c>
      <c r="AO581" s="222">
        <f t="shared" si="177"/>
        <v>0</v>
      </c>
      <c r="AP581" s="222">
        <f t="shared" si="178"/>
        <v>0</v>
      </c>
      <c r="AQ581" s="222" t="str">
        <f t="shared" si="173"/>
        <v>无</v>
      </c>
      <c r="AR581" s="35" t="str">
        <f t="shared" si="174"/>
        <v/>
      </c>
      <c r="AS581" s="35" t="str">
        <f t="shared" si="175"/>
        <v/>
      </c>
      <c r="AT581" s="35" t="str">
        <f t="shared" si="176"/>
        <v>无</v>
      </c>
      <c r="AW581" s="27">
        <f t="shared" si="179"/>
        <v>42948</v>
      </c>
    </row>
    <row r="582" spans="1:49" ht="15" customHeight="1">
      <c r="A582" s="31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198"/>
      <c r="M582" s="198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35" t="str">
        <f t="shared" si="162"/>
        <v/>
      </c>
      <c r="AD582" s="36">
        <f t="shared" si="163"/>
        <v>0</v>
      </c>
      <c r="AE582" s="35" t="str">
        <f t="shared" si="164"/>
        <v/>
      </c>
      <c r="AF582" s="24"/>
      <c r="AG582" s="40">
        <f t="shared" si="165"/>
        <v>0</v>
      </c>
      <c r="AH582" s="36">
        <f t="shared" si="166"/>
        <v>0</v>
      </c>
      <c r="AI582" s="36">
        <f t="shared" si="167"/>
        <v>0</v>
      </c>
      <c r="AJ582" s="35" t="str">
        <f t="shared" si="168"/>
        <v/>
      </c>
      <c r="AK582" s="35" t="str">
        <f t="shared" si="169"/>
        <v/>
      </c>
      <c r="AL582" s="35" t="str">
        <f t="shared" si="170"/>
        <v/>
      </c>
      <c r="AM582" s="35" t="str">
        <f t="shared" si="171"/>
        <v/>
      </c>
      <c r="AN582" s="35" t="str">
        <f t="shared" si="172"/>
        <v/>
      </c>
      <c r="AO582" s="222">
        <f t="shared" si="177"/>
        <v>0</v>
      </c>
      <c r="AP582" s="222">
        <f t="shared" si="178"/>
        <v>0</v>
      </c>
      <c r="AQ582" s="222" t="str">
        <f t="shared" si="173"/>
        <v>无</v>
      </c>
      <c r="AR582" s="35" t="str">
        <f t="shared" si="174"/>
        <v/>
      </c>
      <c r="AS582" s="35" t="str">
        <f t="shared" si="175"/>
        <v/>
      </c>
      <c r="AT582" s="35" t="str">
        <f t="shared" si="176"/>
        <v>无</v>
      </c>
      <c r="AW582" s="27">
        <f t="shared" si="179"/>
        <v>42948</v>
      </c>
    </row>
    <row r="583" spans="1:49" ht="15" customHeight="1">
      <c r="A583" s="31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198"/>
      <c r="M583" s="198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35" t="str">
        <f t="shared" si="162"/>
        <v/>
      </c>
      <c r="AD583" s="36">
        <f t="shared" si="163"/>
        <v>0</v>
      </c>
      <c r="AE583" s="35" t="str">
        <f t="shared" si="164"/>
        <v/>
      </c>
      <c r="AF583" s="24"/>
      <c r="AG583" s="40">
        <f t="shared" si="165"/>
        <v>0</v>
      </c>
      <c r="AH583" s="36">
        <f t="shared" si="166"/>
        <v>0</v>
      </c>
      <c r="AI583" s="36">
        <f t="shared" si="167"/>
        <v>0</v>
      </c>
      <c r="AJ583" s="35" t="str">
        <f t="shared" si="168"/>
        <v/>
      </c>
      <c r="AK583" s="35" t="str">
        <f t="shared" si="169"/>
        <v/>
      </c>
      <c r="AL583" s="35" t="str">
        <f t="shared" si="170"/>
        <v/>
      </c>
      <c r="AM583" s="35" t="str">
        <f t="shared" si="171"/>
        <v/>
      </c>
      <c r="AN583" s="35" t="str">
        <f t="shared" si="172"/>
        <v/>
      </c>
      <c r="AO583" s="222">
        <f t="shared" si="177"/>
        <v>0</v>
      </c>
      <c r="AP583" s="222">
        <f t="shared" si="178"/>
        <v>0</v>
      </c>
      <c r="AQ583" s="222" t="str">
        <f t="shared" si="173"/>
        <v>无</v>
      </c>
      <c r="AR583" s="35" t="str">
        <f t="shared" si="174"/>
        <v/>
      </c>
      <c r="AS583" s="35" t="str">
        <f t="shared" si="175"/>
        <v/>
      </c>
      <c r="AT583" s="35" t="str">
        <f t="shared" si="176"/>
        <v>无</v>
      </c>
      <c r="AW583" s="27">
        <f t="shared" si="179"/>
        <v>42948</v>
      </c>
    </row>
    <row r="584" spans="1:49" ht="15" customHeight="1">
      <c r="A584" s="31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198"/>
      <c r="M584" s="198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35" t="str">
        <f t="shared" si="162"/>
        <v/>
      </c>
      <c r="AD584" s="36">
        <f t="shared" si="163"/>
        <v>0</v>
      </c>
      <c r="AE584" s="35" t="str">
        <f t="shared" si="164"/>
        <v/>
      </c>
      <c r="AF584" s="24"/>
      <c r="AG584" s="40">
        <f t="shared" si="165"/>
        <v>0</v>
      </c>
      <c r="AH584" s="36">
        <f t="shared" si="166"/>
        <v>0</v>
      </c>
      <c r="AI584" s="36">
        <f t="shared" si="167"/>
        <v>0</v>
      </c>
      <c r="AJ584" s="35" t="str">
        <f t="shared" si="168"/>
        <v/>
      </c>
      <c r="AK584" s="35" t="str">
        <f t="shared" si="169"/>
        <v/>
      </c>
      <c r="AL584" s="35" t="str">
        <f t="shared" si="170"/>
        <v/>
      </c>
      <c r="AM584" s="35" t="str">
        <f t="shared" si="171"/>
        <v/>
      </c>
      <c r="AN584" s="35" t="str">
        <f t="shared" si="172"/>
        <v/>
      </c>
      <c r="AO584" s="222">
        <f t="shared" si="177"/>
        <v>0</v>
      </c>
      <c r="AP584" s="222">
        <f t="shared" si="178"/>
        <v>0</v>
      </c>
      <c r="AQ584" s="222" t="str">
        <f t="shared" si="173"/>
        <v>无</v>
      </c>
      <c r="AR584" s="35" t="str">
        <f t="shared" si="174"/>
        <v/>
      </c>
      <c r="AS584" s="35" t="str">
        <f t="shared" si="175"/>
        <v/>
      </c>
      <c r="AT584" s="35" t="str">
        <f t="shared" si="176"/>
        <v>无</v>
      </c>
      <c r="AW584" s="27">
        <f t="shared" si="179"/>
        <v>42948</v>
      </c>
    </row>
    <row r="585" spans="1:49" ht="15" customHeight="1">
      <c r="A585" s="31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198"/>
      <c r="M585" s="198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35" t="str">
        <f t="shared" si="162"/>
        <v/>
      </c>
      <c r="AD585" s="36">
        <f t="shared" si="163"/>
        <v>0</v>
      </c>
      <c r="AE585" s="35" t="str">
        <f t="shared" si="164"/>
        <v/>
      </c>
      <c r="AF585" s="24"/>
      <c r="AG585" s="40">
        <f t="shared" si="165"/>
        <v>0</v>
      </c>
      <c r="AH585" s="36">
        <f t="shared" si="166"/>
        <v>0</v>
      </c>
      <c r="AI585" s="36">
        <f t="shared" si="167"/>
        <v>0</v>
      </c>
      <c r="AJ585" s="35" t="str">
        <f t="shared" si="168"/>
        <v/>
      </c>
      <c r="AK585" s="35" t="str">
        <f t="shared" si="169"/>
        <v/>
      </c>
      <c r="AL585" s="35" t="str">
        <f t="shared" si="170"/>
        <v/>
      </c>
      <c r="AM585" s="35" t="str">
        <f t="shared" si="171"/>
        <v/>
      </c>
      <c r="AN585" s="35" t="str">
        <f t="shared" si="172"/>
        <v/>
      </c>
      <c r="AO585" s="222">
        <f t="shared" si="177"/>
        <v>0</v>
      </c>
      <c r="AP585" s="222">
        <f t="shared" si="178"/>
        <v>0</v>
      </c>
      <c r="AQ585" s="222" t="str">
        <f t="shared" si="173"/>
        <v>无</v>
      </c>
      <c r="AR585" s="35" t="str">
        <f t="shared" si="174"/>
        <v/>
      </c>
      <c r="AS585" s="35" t="str">
        <f t="shared" si="175"/>
        <v/>
      </c>
      <c r="AT585" s="35" t="str">
        <f t="shared" si="176"/>
        <v>无</v>
      </c>
      <c r="AW585" s="27">
        <f t="shared" si="179"/>
        <v>42948</v>
      </c>
    </row>
    <row r="586" spans="1:49" ht="15" customHeight="1">
      <c r="A586" s="31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198"/>
      <c r="M586" s="198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35" t="str">
        <f t="shared" si="162"/>
        <v/>
      </c>
      <c r="AD586" s="36">
        <f t="shared" si="163"/>
        <v>0</v>
      </c>
      <c r="AE586" s="35" t="str">
        <f t="shared" si="164"/>
        <v/>
      </c>
      <c r="AF586" s="24"/>
      <c r="AG586" s="40">
        <f t="shared" si="165"/>
        <v>0</v>
      </c>
      <c r="AH586" s="36">
        <f t="shared" si="166"/>
        <v>0</v>
      </c>
      <c r="AI586" s="36">
        <f t="shared" si="167"/>
        <v>0</v>
      </c>
      <c r="AJ586" s="35" t="str">
        <f t="shared" si="168"/>
        <v/>
      </c>
      <c r="AK586" s="35" t="str">
        <f t="shared" si="169"/>
        <v/>
      </c>
      <c r="AL586" s="35" t="str">
        <f t="shared" si="170"/>
        <v/>
      </c>
      <c r="AM586" s="35" t="str">
        <f t="shared" si="171"/>
        <v/>
      </c>
      <c r="AN586" s="35" t="str">
        <f t="shared" si="172"/>
        <v/>
      </c>
      <c r="AO586" s="222">
        <f t="shared" si="177"/>
        <v>0</v>
      </c>
      <c r="AP586" s="222">
        <f t="shared" si="178"/>
        <v>0</v>
      </c>
      <c r="AQ586" s="222" t="str">
        <f t="shared" si="173"/>
        <v>无</v>
      </c>
      <c r="AR586" s="35" t="str">
        <f t="shared" si="174"/>
        <v/>
      </c>
      <c r="AS586" s="35" t="str">
        <f t="shared" si="175"/>
        <v/>
      </c>
      <c r="AT586" s="35" t="str">
        <f t="shared" si="176"/>
        <v>无</v>
      </c>
      <c r="AW586" s="27">
        <f t="shared" si="179"/>
        <v>42948</v>
      </c>
    </row>
    <row r="587" spans="1:49" ht="15" customHeight="1">
      <c r="A587" s="31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198"/>
      <c r="M587" s="198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35" t="str">
        <f t="shared" si="162"/>
        <v/>
      </c>
      <c r="AD587" s="36">
        <f t="shared" si="163"/>
        <v>0</v>
      </c>
      <c r="AE587" s="35" t="str">
        <f t="shared" si="164"/>
        <v/>
      </c>
      <c r="AF587" s="24"/>
      <c r="AG587" s="40">
        <f t="shared" si="165"/>
        <v>0</v>
      </c>
      <c r="AH587" s="36">
        <f t="shared" si="166"/>
        <v>0</v>
      </c>
      <c r="AI587" s="36">
        <f t="shared" si="167"/>
        <v>0</v>
      </c>
      <c r="AJ587" s="35" t="str">
        <f t="shared" si="168"/>
        <v/>
      </c>
      <c r="AK587" s="35" t="str">
        <f t="shared" si="169"/>
        <v/>
      </c>
      <c r="AL587" s="35" t="str">
        <f t="shared" si="170"/>
        <v/>
      </c>
      <c r="AM587" s="35" t="str">
        <f t="shared" si="171"/>
        <v/>
      </c>
      <c r="AN587" s="35" t="str">
        <f t="shared" si="172"/>
        <v/>
      </c>
      <c r="AO587" s="222">
        <f t="shared" si="177"/>
        <v>0</v>
      </c>
      <c r="AP587" s="222">
        <f t="shared" si="178"/>
        <v>0</v>
      </c>
      <c r="AQ587" s="222" t="str">
        <f t="shared" si="173"/>
        <v>无</v>
      </c>
      <c r="AR587" s="35" t="str">
        <f t="shared" si="174"/>
        <v/>
      </c>
      <c r="AS587" s="35" t="str">
        <f t="shared" si="175"/>
        <v/>
      </c>
      <c r="AT587" s="35" t="str">
        <f t="shared" si="176"/>
        <v>无</v>
      </c>
      <c r="AW587" s="27">
        <f t="shared" si="179"/>
        <v>42948</v>
      </c>
    </row>
    <row r="588" spans="1:49" ht="15" customHeight="1">
      <c r="A588" s="31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198"/>
      <c r="M588" s="198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35" t="str">
        <f t="shared" si="162"/>
        <v/>
      </c>
      <c r="AD588" s="36">
        <f t="shared" si="163"/>
        <v>0</v>
      </c>
      <c r="AE588" s="35" t="str">
        <f t="shared" si="164"/>
        <v/>
      </c>
      <c r="AF588" s="24"/>
      <c r="AG588" s="40">
        <f t="shared" si="165"/>
        <v>0</v>
      </c>
      <c r="AH588" s="36">
        <f t="shared" si="166"/>
        <v>0</v>
      </c>
      <c r="AI588" s="36">
        <f t="shared" si="167"/>
        <v>0</v>
      </c>
      <c r="AJ588" s="35" t="str">
        <f t="shared" si="168"/>
        <v/>
      </c>
      <c r="AK588" s="35" t="str">
        <f t="shared" si="169"/>
        <v/>
      </c>
      <c r="AL588" s="35" t="str">
        <f t="shared" si="170"/>
        <v/>
      </c>
      <c r="AM588" s="35" t="str">
        <f t="shared" si="171"/>
        <v/>
      </c>
      <c r="AN588" s="35" t="str">
        <f t="shared" si="172"/>
        <v/>
      </c>
      <c r="AO588" s="222">
        <f t="shared" si="177"/>
        <v>0</v>
      </c>
      <c r="AP588" s="222">
        <f t="shared" si="178"/>
        <v>0</v>
      </c>
      <c r="AQ588" s="222" t="str">
        <f t="shared" si="173"/>
        <v>无</v>
      </c>
      <c r="AR588" s="35" t="str">
        <f t="shared" si="174"/>
        <v/>
      </c>
      <c r="AS588" s="35" t="str">
        <f t="shared" si="175"/>
        <v/>
      </c>
      <c r="AT588" s="35" t="str">
        <f t="shared" si="176"/>
        <v>无</v>
      </c>
      <c r="AW588" s="27">
        <f t="shared" si="179"/>
        <v>42948</v>
      </c>
    </row>
    <row r="589" spans="1:49" ht="15" customHeight="1">
      <c r="A589" s="31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198"/>
      <c r="M589" s="198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35" t="str">
        <f t="shared" si="162"/>
        <v/>
      </c>
      <c r="AD589" s="36">
        <f t="shared" si="163"/>
        <v>0</v>
      </c>
      <c r="AE589" s="35" t="str">
        <f t="shared" si="164"/>
        <v/>
      </c>
      <c r="AF589" s="24"/>
      <c r="AG589" s="40">
        <f t="shared" si="165"/>
        <v>0</v>
      </c>
      <c r="AH589" s="36">
        <f t="shared" si="166"/>
        <v>0</v>
      </c>
      <c r="AI589" s="36">
        <f t="shared" si="167"/>
        <v>0</v>
      </c>
      <c r="AJ589" s="35" t="str">
        <f t="shared" si="168"/>
        <v/>
      </c>
      <c r="AK589" s="35" t="str">
        <f t="shared" si="169"/>
        <v/>
      </c>
      <c r="AL589" s="35" t="str">
        <f t="shared" si="170"/>
        <v/>
      </c>
      <c r="AM589" s="35" t="str">
        <f t="shared" si="171"/>
        <v/>
      </c>
      <c r="AN589" s="35" t="str">
        <f t="shared" si="172"/>
        <v/>
      </c>
      <c r="AO589" s="222">
        <f t="shared" si="177"/>
        <v>0</v>
      </c>
      <c r="AP589" s="222">
        <f t="shared" si="178"/>
        <v>0</v>
      </c>
      <c r="AQ589" s="222" t="str">
        <f t="shared" si="173"/>
        <v>无</v>
      </c>
      <c r="AR589" s="35" t="str">
        <f t="shared" si="174"/>
        <v/>
      </c>
      <c r="AS589" s="35" t="str">
        <f t="shared" si="175"/>
        <v/>
      </c>
      <c r="AT589" s="35" t="str">
        <f t="shared" si="176"/>
        <v>无</v>
      </c>
      <c r="AW589" s="27">
        <f t="shared" si="179"/>
        <v>42948</v>
      </c>
    </row>
    <row r="590" spans="1:49" ht="15" customHeight="1">
      <c r="A590" s="31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198"/>
      <c r="M590" s="198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35" t="str">
        <f t="shared" si="162"/>
        <v/>
      </c>
      <c r="AD590" s="36">
        <f t="shared" si="163"/>
        <v>0</v>
      </c>
      <c r="AE590" s="35" t="str">
        <f t="shared" si="164"/>
        <v/>
      </c>
      <c r="AF590" s="24"/>
      <c r="AG590" s="40">
        <f t="shared" si="165"/>
        <v>0</v>
      </c>
      <c r="AH590" s="36">
        <f t="shared" si="166"/>
        <v>0</v>
      </c>
      <c r="AI590" s="36">
        <f t="shared" si="167"/>
        <v>0</v>
      </c>
      <c r="AJ590" s="35" t="str">
        <f t="shared" si="168"/>
        <v/>
      </c>
      <c r="AK590" s="35" t="str">
        <f t="shared" si="169"/>
        <v/>
      </c>
      <c r="AL590" s="35" t="str">
        <f t="shared" si="170"/>
        <v/>
      </c>
      <c r="AM590" s="35" t="str">
        <f t="shared" si="171"/>
        <v/>
      </c>
      <c r="AN590" s="35" t="str">
        <f t="shared" si="172"/>
        <v/>
      </c>
      <c r="AO590" s="222">
        <f t="shared" si="177"/>
        <v>0</v>
      </c>
      <c r="AP590" s="222">
        <f t="shared" si="178"/>
        <v>0</v>
      </c>
      <c r="AQ590" s="222" t="str">
        <f t="shared" si="173"/>
        <v>无</v>
      </c>
      <c r="AR590" s="35" t="str">
        <f t="shared" si="174"/>
        <v/>
      </c>
      <c r="AS590" s="35" t="str">
        <f t="shared" si="175"/>
        <v/>
      </c>
      <c r="AT590" s="35" t="str">
        <f t="shared" si="176"/>
        <v>无</v>
      </c>
      <c r="AW590" s="27">
        <f t="shared" si="179"/>
        <v>42948</v>
      </c>
    </row>
    <row r="591" spans="1:49" ht="15" customHeight="1">
      <c r="A591" s="31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198"/>
      <c r="M591" s="198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35" t="str">
        <f t="shared" si="162"/>
        <v/>
      </c>
      <c r="AD591" s="36">
        <f t="shared" si="163"/>
        <v>0</v>
      </c>
      <c r="AE591" s="35" t="str">
        <f t="shared" si="164"/>
        <v/>
      </c>
      <c r="AF591" s="24"/>
      <c r="AG591" s="40">
        <f t="shared" si="165"/>
        <v>0</v>
      </c>
      <c r="AH591" s="36">
        <f t="shared" si="166"/>
        <v>0</v>
      </c>
      <c r="AI591" s="36">
        <f t="shared" si="167"/>
        <v>0</v>
      </c>
      <c r="AJ591" s="35" t="str">
        <f t="shared" si="168"/>
        <v/>
      </c>
      <c r="AK591" s="35" t="str">
        <f t="shared" si="169"/>
        <v/>
      </c>
      <c r="AL591" s="35" t="str">
        <f t="shared" si="170"/>
        <v/>
      </c>
      <c r="AM591" s="35" t="str">
        <f t="shared" si="171"/>
        <v/>
      </c>
      <c r="AN591" s="35" t="str">
        <f t="shared" si="172"/>
        <v/>
      </c>
      <c r="AO591" s="222">
        <f t="shared" si="177"/>
        <v>0</v>
      </c>
      <c r="AP591" s="222">
        <f t="shared" si="178"/>
        <v>0</v>
      </c>
      <c r="AQ591" s="222" t="str">
        <f t="shared" si="173"/>
        <v>无</v>
      </c>
      <c r="AR591" s="35" t="str">
        <f t="shared" si="174"/>
        <v/>
      </c>
      <c r="AS591" s="35" t="str">
        <f t="shared" si="175"/>
        <v/>
      </c>
      <c r="AT591" s="35" t="str">
        <f t="shared" si="176"/>
        <v>无</v>
      </c>
      <c r="AW591" s="27">
        <f t="shared" si="179"/>
        <v>42948</v>
      </c>
    </row>
    <row r="592" spans="1:49" ht="15" customHeight="1">
      <c r="A592" s="31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198"/>
      <c r="M592" s="198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35" t="str">
        <f t="shared" si="162"/>
        <v/>
      </c>
      <c r="AD592" s="36">
        <f t="shared" si="163"/>
        <v>0</v>
      </c>
      <c r="AE592" s="35" t="str">
        <f t="shared" si="164"/>
        <v/>
      </c>
      <c r="AF592" s="24"/>
      <c r="AG592" s="40">
        <f t="shared" si="165"/>
        <v>0</v>
      </c>
      <c r="AH592" s="36">
        <f t="shared" si="166"/>
        <v>0</v>
      </c>
      <c r="AI592" s="36">
        <f t="shared" si="167"/>
        <v>0</v>
      </c>
      <c r="AJ592" s="35" t="str">
        <f t="shared" si="168"/>
        <v/>
      </c>
      <c r="AK592" s="35" t="str">
        <f t="shared" si="169"/>
        <v/>
      </c>
      <c r="AL592" s="35" t="str">
        <f t="shared" si="170"/>
        <v/>
      </c>
      <c r="AM592" s="35" t="str">
        <f t="shared" si="171"/>
        <v/>
      </c>
      <c r="AN592" s="35" t="str">
        <f t="shared" si="172"/>
        <v/>
      </c>
      <c r="AO592" s="222">
        <f t="shared" si="177"/>
        <v>0</v>
      </c>
      <c r="AP592" s="222">
        <f t="shared" si="178"/>
        <v>0</v>
      </c>
      <c r="AQ592" s="222" t="str">
        <f t="shared" si="173"/>
        <v>无</v>
      </c>
      <c r="AR592" s="35" t="str">
        <f t="shared" si="174"/>
        <v/>
      </c>
      <c r="AS592" s="35" t="str">
        <f t="shared" si="175"/>
        <v/>
      </c>
      <c r="AT592" s="35" t="str">
        <f t="shared" si="176"/>
        <v>无</v>
      </c>
      <c r="AW592" s="27">
        <f t="shared" si="179"/>
        <v>42948</v>
      </c>
    </row>
    <row r="593" spans="1:49" ht="15" customHeight="1">
      <c r="A593" s="31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198"/>
      <c r="M593" s="198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35" t="str">
        <f t="shared" si="162"/>
        <v/>
      </c>
      <c r="AD593" s="36">
        <f t="shared" si="163"/>
        <v>0</v>
      </c>
      <c r="AE593" s="35" t="str">
        <f t="shared" si="164"/>
        <v/>
      </c>
      <c r="AF593" s="24"/>
      <c r="AG593" s="40">
        <f t="shared" si="165"/>
        <v>0</v>
      </c>
      <c r="AH593" s="36">
        <f t="shared" si="166"/>
        <v>0</v>
      </c>
      <c r="AI593" s="36">
        <f t="shared" si="167"/>
        <v>0</v>
      </c>
      <c r="AJ593" s="35" t="str">
        <f t="shared" si="168"/>
        <v/>
      </c>
      <c r="AK593" s="35" t="str">
        <f t="shared" si="169"/>
        <v/>
      </c>
      <c r="AL593" s="35" t="str">
        <f t="shared" si="170"/>
        <v/>
      </c>
      <c r="AM593" s="35" t="str">
        <f t="shared" si="171"/>
        <v/>
      </c>
      <c r="AN593" s="35" t="str">
        <f t="shared" si="172"/>
        <v/>
      </c>
      <c r="AO593" s="222">
        <f t="shared" si="177"/>
        <v>0</v>
      </c>
      <c r="AP593" s="222">
        <f t="shared" si="178"/>
        <v>0</v>
      </c>
      <c r="AQ593" s="222" t="str">
        <f t="shared" si="173"/>
        <v>无</v>
      </c>
      <c r="AR593" s="35" t="str">
        <f t="shared" si="174"/>
        <v/>
      </c>
      <c r="AS593" s="35" t="str">
        <f t="shared" si="175"/>
        <v/>
      </c>
      <c r="AT593" s="35" t="str">
        <f t="shared" si="176"/>
        <v>无</v>
      </c>
      <c r="AW593" s="27">
        <f t="shared" si="179"/>
        <v>42948</v>
      </c>
    </row>
    <row r="594" spans="1:49" ht="15" customHeight="1">
      <c r="A594" s="31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198"/>
      <c r="M594" s="198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35" t="str">
        <f t="shared" si="162"/>
        <v/>
      </c>
      <c r="AD594" s="36">
        <f t="shared" si="163"/>
        <v>0</v>
      </c>
      <c r="AE594" s="35" t="str">
        <f t="shared" si="164"/>
        <v/>
      </c>
      <c r="AF594" s="24"/>
      <c r="AG594" s="40">
        <f t="shared" si="165"/>
        <v>0</v>
      </c>
      <c r="AH594" s="36">
        <f t="shared" si="166"/>
        <v>0</v>
      </c>
      <c r="AI594" s="36">
        <f t="shared" si="167"/>
        <v>0</v>
      </c>
      <c r="AJ594" s="35" t="str">
        <f t="shared" si="168"/>
        <v/>
      </c>
      <c r="AK594" s="35" t="str">
        <f t="shared" si="169"/>
        <v/>
      </c>
      <c r="AL594" s="35" t="str">
        <f t="shared" si="170"/>
        <v/>
      </c>
      <c r="AM594" s="35" t="str">
        <f t="shared" si="171"/>
        <v/>
      </c>
      <c r="AN594" s="35" t="str">
        <f t="shared" si="172"/>
        <v/>
      </c>
      <c r="AO594" s="222">
        <f t="shared" si="177"/>
        <v>0</v>
      </c>
      <c r="AP594" s="222">
        <f t="shared" si="178"/>
        <v>0</v>
      </c>
      <c r="AQ594" s="222" t="str">
        <f t="shared" si="173"/>
        <v>无</v>
      </c>
      <c r="AR594" s="35" t="str">
        <f t="shared" si="174"/>
        <v/>
      </c>
      <c r="AS594" s="35" t="str">
        <f t="shared" si="175"/>
        <v/>
      </c>
      <c r="AT594" s="35" t="str">
        <f t="shared" si="176"/>
        <v>无</v>
      </c>
      <c r="AW594" s="27">
        <f t="shared" si="179"/>
        <v>42948</v>
      </c>
    </row>
    <row r="595" spans="1:49" ht="15" customHeight="1">
      <c r="A595" s="31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198"/>
      <c r="M595" s="198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35" t="str">
        <f t="shared" si="162"/>
        <v/>
      </c>
      <c r="AD595" s="36">
        <f t="shared" si="163"/>
        <v>0</v>
      </c>
      <c r="AE595" s="35" t="str">
        <f t="shared" si="164"/>
        <v/>
      </c>
      <c r="AF595" s="24"/>
      <c r="AG595" s="40">
        <f t="shared" si="165"/>
        <v>0</v>
      </c>
      <c r="AH595" s="36">
        <f t="shared" si="166"/>
        <v>0</v>
      </c>
      <c r="AI595" s="36">
        <f t="shared" si="167"/>
        <v>0</v>
      </c>
      <c r="AJ595" s="35" t="str">
        <f t="shared" si="168"/>
        <v/>
      </c>
      <c r="AK595" s="35" t="str">
        <f t="shared" si="169"/>
        <v/>
      </c>
      <c r="AL595" s="35" t="str">
        <f t="shared" si="170"/>
        <v/>
      </c>
      <c r="AM595" s="35" t="str">
        <f t="shared" si="171"/>
        <v/>
      </c>
      <c r="AN595" s="35" t="str">
        <f t="shared" si="172"/>
        <v/>
      </c>
      <c r="AO595" s="222">
        <f t="shared" si="177"/>
        <v>0</v>
      </c>
      <c r="AP595" s="222">
        <f t="shared" si="178"/>
        <v>0</v>
      </c>
      <c r="AQ595" s="222" t="str">
        <f t="shared" si="173"/>
        <v>无</v>
      </c>
      <c r="AR595" s="35" t="str">
        <f t="shared" si="174"/>
        <v/>
      </c>
      <c r="AS595" s="35" t="str">
        <f t="shared" si="175"/>
        <v/>
      </c>
      <c r="AT595" s="35" t="str">
        <f t="shared" si="176"/>
        <v>无</v>
      </c>
      <c r="AW595" s="27">
        <f t="shared" si="179"/>
        <v>42948</v>
      </c>
    </row>
    <row r="596" spans="1:49" ht="15" customHeight="1">
      <c r="A596" s="31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198"/>
      <c r="M596" s="198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35" t="str">
        <f t="shared" si="162"/>
        <v/>
      </c>
      <c r="AD596" s="36">
        <f t="shared" si="163"/>
        <v>0</v>
      </c>
      <c r="AE596" s="35" t="str">
        <f t="shared" si="164"/>
        <v/>
      </c>
      <c r="AF596" s="24"/>
      <c r="AG596" s="40">
        <f t="shared" si="165"/>
        <v>0</v>
      </c>
      <c r="AH596" s="36">
        <f t="shared" si="166"/>
        <v>0</v>
      </c>
      <c r="AI596" s="36">
        <f t="shared" si="167"/>
        <v>0</v>
      </c>
      <c r="AJ596" s="35" t="str">
        <f t="shared" si="168"/>
        <v/>
      </c>
      <c r="AK596" s="35" t="str">
        <f t="shared" si="169"/>
        <v/>
      </c>
      <c r="AL596" s="35" t="str">
        <f t="shared" si="170"/>
        <v/>
      </c>
      <c r="AM596" s="35" t="str">
        <f t="shared" si="171"/>
        <v/>
      </c>
      <c r="AN596" s="35" t="str">
        <f t="shared" si="172"/>
        <v/>
      </c>
      <c r="AO596" s="222">
        <f t="shared" si="177"/>
        <v>0</v>
      </c>
      <c r="AP596" s="222">
        <f t="shared" si="178"/>
        <v>0</v>
      </c>
      <c r="AQ596" s="222" t="str">
        <f t="shared" si="173"/>
        <v>无</v>
      </c>
      <c r="AR596" s="35" t="str">
        <f t="shared" si="174"/>
        <v/>
      </c>
      <c r="AS596" s="35" t="str">
        <f t="shared" si="175"/>
        <v/>
      </c>
      <c r="AT596" s="35" t="str">
        <f t="shared" si="176"/>
        <v>无</v>
      </c>
      <c r="AW596" s="27">
        <f t="shared" si="179"/>
        <v>42948</v>
      </c>
    </row>
    <row r="597" spans="1:49" ht="15" customHeight="1">
      <c r="A597" s="31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198"/>
      <c r="M597" s="198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35" t="str">
        <f t="shared" si="162"/>
        <v/>
      </c>
      <c r="AD597" s="36">
        <f t="shared" si="163"/>
        <v>0</v>
      </c>
      <c r="AE597" s="35" t="str">
        <f t="shared" si="164"/>
        <v/>
      </c>
      <c r="AF597" s="24"/>
      <c r="AG597" s="40">
        <f t="shared" si="165"/>
        <v>0</v>
      </c>
      <c r="AH597" s="36">
        <f t="shared" si="166"/>
        <v>0</v>
      </c>
      <c r="AI597" s="36">
        <f t="shared" si="167"/>
        <v>0</v>
      </c>
      <c r="AJ597" s="35" t="str">
        <f t="shared" si="168"/>
        <v/>
      </c>
      <c r="AK597" s="35" t="str">
        <f t="shared" si="169"/>
        <v/>
      </c>
      <c r="AL597" s="35" t="str">
        <f t="shared" si="170"/>
        <v/>
      </c>
      <c r="AM597" s="35" t="str">
        <f t="shared" si="171"/>
        <v/>
      </c>
      <c r="AN597" s="35" t="str">
        <f t="shared" si="172"/>
        <v/>
      </c>
      <c r="AO597" s="222">
        <f t="shared" si="177"/>
        <v>0</v>
      </c>
      <c r="AP597" s="222">
        <f t="shared" si="178"/>
        <v>0</v>
      </c>
      <c r="AQ597" s="222" t="str">
        <f t="shared" si="173"/>
        <v>无</v>
      </c>
      <c r="AR597" s="35" t="str">
        <f t="shared" si="174"/>
        <v/>
      </c>
      <c r="AS597" s="35" t="str">
        <f t="shared" si="175"/>
        <v/>
      </c>
      <c r="AT597" s="35" t="str">
        <f t="shared" si="176"/>
        <v>无</v>
      </c>
      <c r="AW597" s="27">
        <f t="shared" si="179"/>
        <v>42948</v>
      </c>
    </row>
    <row r="598" spans="1:49" ht="15" customHeight="1">
      <c r="A598" s="31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198"/>
      <c r="M598" s="198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35" t="str">
        <f t="shared" si="162"/>
        <v/>
      </c>
      <c r="AD598" s="36">
        <f t="shared" si="163"/>
        <v>0</v>
      </c>
      <c r="AE598" s="35" t="str">
        <f t="shared" si="164"/>
        <v/>
      </c>
      <c r="AF598" s="24"/>
      <c r="AG598" s="40">
        <f t="shared" si="165"/>
        <v>0</v>
      </c>
      <c r="AH598" s="36">
        <f t="shared" si="166"/>
        <v>0</v>
      </c>
      <c r="AI598" s="36">
        <f t="shared" si="167"/>
        <v>0</v>
      </c>
      <c r="AJ598" s="35" t="str">
        <f t="shared" si="168"/>
        <v/>
      </c>
      <c r="AK598" s="35" t="str">
        <f t="shared" si="169"/>
        <v/>
      </c>
      <c r="AL598" s="35" t="str">
        <f t="shared" si="170"/>
        <v/>
      </c>
      <c r="AM598" s="35" t="str">
        <f t="shared" si="171"/>
        <v/>
      </c>
      <c r="AN598" s="35" t="str">
        <f t="shared" si="172"/>
        <v/>
      </c>
      <c r="AO598" s="222">
        <f t="shared" si="177"/>
        <v>0</v>
      </c>
      <c r="AP598" s="222">
        <f t="shared" si="178"/>
        <v>0</v>
      </c>
      <c r="AQ598" s="222" t="str">
        <f t="shared" si="173"/>
        <v>无</v>
      </c>
      <c r="AR598" s="35" t="str">
        <f t="shared" si="174"/>
        <v/>
      </c>
      <c r="AS598" s="35" t="str">
        <f t="shared" si="175"/>
        <v/>
      </c>
      <c r="AT598" s="35" t="str">
        <f t="shared" si="176"/>
        <v>无</v>
      </c>
      <c r="AW598" s="27">
        <f t="shared" si="179"/>
        <v>42948</v>
      </c>
    </row>
    <row r="599" spans="1:49" ht="15" customHeight="1">
      <c r="A599" s="31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198"/>
      <c r="M599" s="198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35" t="str">
        <f t="shared" si="162"/>
        <v/>
      </c>
      <c r="AD599" s="36">
        <f t="shared" si="163"/>
        <v>0</v>
      </c>
      <c r="AE599" s="35" t="str">
        <f t="shared" si="164"/>
        <v/>
      </c>
      <c r="AF599" s="24"/>
      <c r="AG599" s="40">
        <f t="shared" si="165"/>
        <v>0</v>
      </c>
      <c r="AH599" s="36">
        <f t="shared" si="166"/>
        <v>0</v>
      </c>
      <c r="AI599" s="36">
        <f t="shared" si="167"/>
        <v>0</v>
      </c>
      <c r="AJ599" s="35" t="str">
        <f t="shared" si="168"/>
        <v/>
      </c>
      <c r="AK599" s="35" t="str">
        <f t="shared" si="169"/>
        <v/>
      </c>
      <c r="AL599" s="35" t="str">
        <f t="shared" si="170"/>
        <v/>
      </c>
      <c r="AM599" s="35" t="str">
        <f t="shared" si="171"/>
        <v/>
      </c>
      <c r="AN599" s="35" t="str">
        <f t="shared" si="172"/>
        <v/>
      </c>
      <c r="AO599" s="222">
        <f t="shared" si="177"/>
        <v>0</v>
      </c>
      <c r="AP599" s="222">
        <f t="shared" si="178"/>
        <v>0</v>
      </c>
      <c r="AQ599" s="222" t="str">
        <f t="shared" si="173"/>
        <v>无</v>
      </c>
      <c r="AR599" s="35" t="str">
        <f t="shared" si="174"/>
        <v/>
      </c>
      <c r="AS599" s="35" t="str">
        <f t="shared" si="175"/>
        <v/>
      </c>
      <c r="AT599" s="35" t="str">
        <f t="shared" si="176"/>
        <v>无</v>
      </c>
      <c r="AW599" s="27">
        <f t="shared" si="179"/>
        <v>42948</v>
      </c>
    </row>
    <row r="600" spans="1:49" ht="15" customHeight="1">
      <c r="A600" s="31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198"/>
      <c r="M600" s="198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35" t="str">
        <f t="shared" si="162"/>
        <v/>
      </c>
      <c r="AD600" s="36">
        <f t="shared" si="163"/>
        <v>0</v>
      </c>
      <c r="AE600" s="35" t="str">
        <f t="shared" si="164"/>
        <v/>
      </c>
      <c r="AF600" s="24"/>
      <c r="AG600" s="40">
        <f t="shared" si="165"/>
        <v>0</v>
      </c>
      <c r="AH600" s="36">
        <f t="shared" si="166"/>
        <v>0</v>
      </c>
      <c r="AI600" s="36">
        <f t="shared" si="167"/>
        <v>0</v>
      </c>
      <c r="AJ600" s="35" t="str">
        <f t="shared" si="168"/>
        <v/>
      </c>
      <c r="AK600" s="35" t="str">
        <f t="shared" si="169"/>
        <v/>
      </c>
      <c r="AL600" s="35" t="str">
        <f t="shared" si="170"/>
        <v/>
      </c>
      <c r="AM600" s="35" t="str">
        <f t="shared" si="171"/>
        <v/>
      </c>
      <c r="AN600" s="35" t="str">
        <f t="shared" si="172"/>
        <v/>
      </c>
      <c r="AO600" s="222">
        <f t="shared" si="177"/>
        <v>0</v>
      </c>
      <c r="AP600" s="222">
        <f t="shared" si="178"/>
        <v>0</v>
      </c>
      <c r="AQ600" s="222" t="str">
        <f t="shared" si="173"/>
        <v>无</v>
      </c>
      <c r="AR600" s="35" t="str">
        <f t="shared" si="174"/>
        <v/>
      </c>
      <c r="AS600" s="35" t="str">
        <f t="shared" si="175"/>
        <v/>
      </c>
      <c r="AT600" s="35" t="str">
        <f t="shared" si="176"/>
        <v>无</v>
      </c>
      <c r="AW600" s="27">
        <f t="shared" si="179"/>
        <v>42948</v>
      </c>
    </row>
    <row r="601" spans="1:49" ht="15" customHeight="1">
      <c r="A601" s="31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198"/>
      <c r="M601" s="198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35" t="str">
        <f t="shared" si="162"/>
        <v/>
      </c>
      <c r="AD601" s="36">
        <f t="shared" si="163"/>
        <v>0</v>
      </c>
      <c r="AE601" s="35" t="str">
        <f t="shared" si="164"/>
        <v/>
      </c>
      <c r="AF601" s="24"/>
      <c r="AG601" s="40">
        <f t="shared" si="165"/>
        <v>0</v>
      </c>
      <c r="AH601" s="36">
        <f t="shared" si="166"/>
        <v>0</v>
      </c>
      <c r="AI601" s="36">
        <f t="shared" si="167"/>
        <v>0</v>
      </c>
      <c r="AJ601" s="35" t="str">
        <f t="shared" si="168"/>
        <v/>
      </c>
      <c r="AK601" s="35" t="str">
        <f t="shared" si="169"/>
        <v/>
      </c>
      <c r="AL601" s="35" t="str">
        <f t="shared" si="170"/>
        <v/>
      </c>
      <c r="AM601" s="35" t="str">
        <f t="shared" si="171"/>
        <v/>
      </c>
      <c r="AN601" s="35" t="str">
        <f t="shared" si="172"/>
        <v/>
      </c>
      <c r="AO601" s="222">
        <f t="shared" si="177"/>
        <v>0</v>
      </c>
      <c r="AP601" s="222">
        <f t="shared" si="178"/>
        <v>0</v>
      </c>
      <c r="AQ601" s="222" t="str">
        <f t="shared" si="173"/>
        <v>无</v>
      </c>
      <c r="AR601" s="35" t="str">
        <f t="shared" si="174"/>
        <v/>
      </c>
      <c r="AS601" s="35" t="str">
        <f t="shared" si="175"/>
        <v/>
      </c>
      <c r="AT601" s="35" t="str">
        <f t="shared" si="176"/>
        <v>无</v>
      </c>
      <c r="AW601" s="27">
        <f t="shared" si="179"/>
        <v>42948</v>
      </c>
    </row>
    <row r="602" spans="1:49" ht="15" customHeight="1">
      <c r="A602" s="31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198"/>
      <c r="M602" s="198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35" t="str">
        <f t="shared" si="162"/>
        <v/>
      </c>
      <c r="AD602" s="36">
        <f t="shared" si="163"/>
        <v>0</v>
      </c>
      <c r="AE602" s="35" t="str">
        <f t="shared" si="164"/>
        <v/>
      </c>
      <c r="AF602" s="24"/>
      <c r="AG602" s="40">
        <f t="shared" si="165"/>
        <v>0</v>
      </c>
      <c r="AH602" s="36">
        <f t="shared" si="166"/>
        <v>0</v>
      </c>
      <c r="AI602" s="36">
        <f t="shared" si="167"/>
        <v>0</v>
      </c>
      <c r="AJ602" s="35" t="str">
        <f t="shared" si="168"/>
        <v/>
      </c>
      <c r="AK602" s="35" t="str">
        <f t="shared" si="169"/>
        <v/>
      </c>
      <c r="AL602" s="35" t="str">
        <f t="shared" si="170"/>
        <v/>
      </c>
      <c r="AM602" s="35" t="str">
        <f t="shared" si="171"/>
        <v/>
      </c>
      <c r="AN602" s="35" t="str">
        <f t="shared" si="172"/>
        <v/>
      </c>
      <c r="AO602" s="222">
        <f t="shared" si="177"/>
        <v>0</v>
      </c>
      <c r="AP602" s="222">
        <f t="shared" si="178"/>
        <v>0</v>
      </c>
      <c r="AQ602" s="222" t="str">
        <f t="shared" si="173"/>
        <v>无</v>
      </c>
      <c r="AR602" s="35" t="str">
        <f t="shared" si="174"/>
        <v/>
      </c>
      <c r="AS602" s="35" t="str">
        <f t="shared" si="175"/>
        <v/>
      </c>
      <c r="AT602" s="35" t="str">
        <f t="shared" si="176"/>
        <v>无</v>
      </c>
      <c r="AW602" s="27">
        <f t="shared" si="179"/>
        <v>42948</v>
      </c>
    </row>
    <row r="603" spans="1:49" ht="15" customHeight="1">
      <c r="A603" s="31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198"/>
      <c r="M603" s="198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35" t="str">
        <f t="shared" si="162"/>
        <v/>
      </c>
      <c r="AD603" s="36">
        <f t="shared" si="163"/>
        <v>0</v>
      </c>
      <c r="AE603" s="35" t="str">
        <f t="shared" si="164"/>
        <v/>
      </c>
      <c r="AF603" s="24"/>
      <c r="AG603" s="40">
        <f t="shared" si="165"/>
        <v>0</v>
      </c>
      <c r="AH603" s="36">
        <f t="shared" si="166"/>
        <v>0</v>
      </c>
      <c r="AI603" s="36">
        <f t="shared" si="167"/>
        <v>0</v>
      </c>
      <c r="AJ603" s="35" t="str">
        <f t="shared" si="168"/>
        <v/>
      </c>
      <c r="AK603" s="35" t="str">
        <f t="shared" si="169"/>
        <v/>
      </c>
      <c r="AL603" s="35" t="str">
        <f t="shared" si="170"/>
        <v/>
      </c>
      <c r="AM603" s="35" t="str">
        <f t="shared" si="171"/>
        <v/>
      </c>
      <c r="AN603" s="35" t="str">
        <f t="shared" si="172"/>
        <v/>
      </c>
      <c r="AO603" s="222">
        <f t="shared" si="177"/>
        <v>0</v>
      </c>
      <c r="AP603" s="222">
        <f t="shared" si="178"/>
        <v>0</v>
      </c>
      <c r="AQ603" s="222" t="str">
        <f t="shared" si="173"/>
        <v>无</v>
      </c>
      <c r="AR603" s="35" t="str">
        <f t="shared" si="174"/>
        <v/>
      </c>
      <c r="AS603" s="35" t="str">
        <f t="shared" si="175"/>
        <v/>
      </c>
      <c r="AT603" s="35" t="str">
        <f t="shared" si="176"/>
        <v>无</v>
      </c>
      <c r="AW603" s="27">
        <f t="shared" si="179"/>
        <v>42948</v>
      </c>
    </row>
    <row r="604" spans="1:49" ht="15" customHeight="1">
      <c r="A604" s="31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198"/>
      <c r="M604" s="198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35" t="str">
        <f t="shared" si="162"/>
        <v/>
      </c>
      <c r="AD604" s="36">
        <f t="shared" si="163"/>
        <v>0</v>
      </c>
      <c r="AE604" s="35" t="str">
        <f t="shared" si="164"/>
        <v/>
      </c>
      <c r="AF604" s="24"/>
      <c r="AG604" s="40">
        <f t="shared" si="165"/>
        <v>0</v>
      </c>
      <c r="AH604" s="36">
        <f t="shared" si="166"/>
        <v>0</v>
      </c>
      <c r="AI604" s="36">
        <f t="shared" si="167"/>
        <v>0</v>
      </c>
      <c r="AJ604" s="35" t="str">
        <f t="shared" si="168"/>
        <v/>
      </c>
      <c r="AK604" s="35" t="str">
        <f t="shared" si="169"/>
        <v/>
      </c>
      <c r="AL604" s="35" t="str">
        <f t="shared" si="170"/>
        <v/>
      </c>
      <c r="AM604" s="35" t="str">
        <f t="shared" si="171"/>
        <v/>
      </c>
      <c r="AN604" s="35" t="str">
        <f t="shared" si="172"/>
        <v/>
      </c>
      <c r="AO604" s="222">
        <f t="shared" si="177"/>
        <v>0</v>
      </c>
      <c r="AP604" s="222">
        <f t="shared" si="178"/>
        <v>0</v>
      </c>
      <c r="AQ604" s="222" t="str">
        <f t="shared" si="173"/>
        <v>无</v>
      </c>
      <c r="AR604" s="35" t="str">
        <f t="shared" si="174"/>
        <v/>
      </c>
      <c r="AS604" s="35" t="str">
        <f t="shared" si="175"/>
        <v/>
      </c>
      <c r="AT604" s="35" t="str">
        <f t="shared" si="176"/>
        <v>无</v>
      </c>
      <c r="AW604" s="27">
        <f t="shared" si="179"/>
        <v>42948</v>
      </c>
    </row>
    <row r="605" spans="1:49" ht="15" customHeight="1">
      <c r="A605" s="31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198"/>
      <c r="M605" s="198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35" t="str">
        <f t="shared" si="162"/>
        <v/>
      </c>
      <c r="AD605" s="36">
        <f t="shared" si="163"/>
        <v>0</v>
      </c>
      <c r="AE605" s="35" t="str">
        <f t="shared" si="164"/>
        <v/>
      </c>
      <c r="AF605" s="24"/>
      <c r="AG605" s="40">
        <f t="shared" si="165"/>
        <v>0</v>
      </c>
      <c r="AH605" s="36">
        <f t="shared" si="166"/>
        <v>0</v>
      </c>
      <c r="AI605" s="36">
        <f t="shared" si="167"/>
        <v>0</v>
      </c>
      <c r="AJ605" s="35" t="str">
        <f t="shared" si="168"/>
        <v/>
      </c>
      <c r="AK605" s="35" t="str">
        <f t="shared" si="169"/>
        <v/>
      </c>
      <c r="AL605" s="35" t="str">
        <f t="shared" si="170"/>
        <v/>
      </c>
      <c r="AM605" s="35" t="str">
        <f t="shared" si="171"/>
        <v/>
      </c>
      <c r="AN605" s="35" t="str">
        <f t="shared" si="172"/>
        <v/>
      </c>
      <c r="AO605" s="222">
        <f t="shared" si="177"/>
        <v>0</v>
      </c>
      <c r="AP605" s="222">
        <f t="shared" si="178"/>
        <v>0</v>
      </c>
      <c r="AQ605" s="222" t="str">
        <f t="shared" si="173"/>
        <v>无</v>
      </c>
      <c r="AR605" s="35" t="str">
        <f t="shared" si="174"/>
        <v/>
      </c>
      <c r="AS605" s="35" t="str">
        <f t="shared" si="175"/>
        <v/>
      </c>
      <c r="AT605" s="35" t="str">
        <f t="shared" si="176"/>
        <v>无</v>
      </c>
      <c r="AW605" s="27">
        <f t="shared" si="179"/>
        <v>42948</v>
      </c>
    </row>
    <row r="606" spans="1:49" ht="15" customHeight="1">
      <c r="A606" s="31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198"/>
      <c r="M606" s="198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35" t="str">
        <f t="shared" si="162"/>
        <v/>
      </c>
      <c r="AD606" s="36">
        <f t="shared" si="163"/>
        <v>0</v>
      </c>
      <c r="AE606" s="35" t="str">
        <f t="shared" si="164"/>
        <v/>
      </c>
      <c r="AF606" s="24"/>
      <c r="AG606" s="40">
        <f t="shared" si="165"/>
        <v>0</v>
      </c>
      <c r="AH606" s="36">
        <f t="shared" si="166"/>
        <v>0</v>
      </c>
      <c r="AI606" s="36">
        <f t="shared" si="167"/>
        <v>0</v>
      </c>
      <c r="AJ606" s="35" t="str">
        <f t="shared" si="168"/>
        <v/>
      </c>
      <c r="AK606" s="35" t="str">
        <f t="shared" si="169"/>
        <v/>
      </c>
      <c r="AL606" s="35" t="str">
        <f t="shared" si="170"/>
        <v/>
      </c>
      <c r="AM606" s="35" t="str">
        <f t="shared" si="171"/>
        <v/>
      </c>
      <c r="AN606" s="35" t="str">
        <f t="shared" si="172"/>
        <v/>
      </c>
      <c r="AO606" s="222">
        <f t="shared" si="177"/>
        <v>0</v>
      </c>
      <c r="AP606" s="222">
        <f t="shared" si="178"/>
        <v>0</v>
      </c>
      <c r="AQ606" s="222" t="str">
        <f t="shared" si="173"/>
        <v>无</v>
      </c>
      <c r="AR606" s="35" t="str">
        <f t="shared" si="174"/>
        <v/>
      </c>
      <c r="AS606" s="35" t="str">
        <f t="shared" si="175"/>
        <v/>
      </c>
      <c r="AT606" s="35" t="str">
        <f t="shared" si="176"/>
        <v>无</v>
      </c>
      <c r="AW606" s="27">
        <f t="shared" si="179"/>
        <v>42948</v>
      </c>
    </row>
    <row r="607" spans="1:49" ht="15" customHeight="1">
      <c r="A607" s="31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198"/>
      <c r="M607" s="198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35" t="str">
        <f t="shared" si="162"/>
        <v/>
      </c>
      <c r="AD607" s="36">
        <f t="shared" si="163"/>
        <v>0</v>
      </c>
      <c r="AE607" s="35" t="str">
        <f t="shared" si="164"/>
        <v/>
      </c>
      <c r="AF607" s="24"/>
      <c r="AG607" s="40">
        <f t="shared" si="165"/>
        <v>0</v>
      </c>
      <c r="AH607" s="36">
        <f t="shared" si="166"/>
        <v>0</v>
      </c>
      <c r="AI607" s="36">
        <f t="shared" si="167"/>
        <v>0</v>
      </c>
      <c r="AJ607" s="35" t="str">
        <f t="shared" si="168"/>
        <v/>
      </c>
      <c r="AK607" s="35" t="str">
        <f t="shared" si="169"/>
        <v/>
      </c>
      <c r="AL607" s="35" t="str">
        <f t="shared" si="170"/>
        <v/>
      </c>
      <c r="AM607" s="35" t="str">
        <f t="shared" si="171"/>
        <v/>
      </c>
      <c r="AN607" s="35" t="str">
        <f t="shared" si="172"/>
        <v/>
      </c>
      <c r="AO607" s="222">
        <f t="shared" si="177"/>
        <v>0</v>
      </c>
      <c r="AP607" s="222">
        <f t="shared" si="178"/>
        <v>0</v>
      </c>
      <c r="AQ607" s="222" t="str">
        <f t="shared" si="173"/>
        <v>无</v>
      </c>
      <c r="AR607" s="35" t="str">
        <f t="shared" si="174"/>
        <v/>
      </c>
      <c r="AS607" s="35" t="str">
        <f t="shared" si="175"/>
        <v/>
      </c>
      <c r="AT607" s="35" t="str">
        <f t="shared" si="176"/>
        <v>无</v>
      </c>
      <c r="AW607" s="27">
        <f t="shared" si="179"/>
        <v>42948</v>
      </c>
    </row>
    <row r="608" spans="1:49" ht="15" customHeight="1">
      <c r="A608" s="31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198"/>
      <c r="M608" s="198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35" t="str">
        <f t="shared" si="162"/>
        <v/>
      </c>
      <c r="AD608" s="36">
        <f t="shared" si="163"/>
        <v>0</v>
      </c>
      <c r="AE608" s="35" t="str">
        <f t="shared" si="164"/>
        <v/>
      </c>
      <c r="AF608" s="24"/>
      <c r="AG608" s="40">
        <f t="shared" si="165"/>
        <v>0</v>
      </c>
      <c r="AH608" s="36">
        <f t="shared" si="166"/>
        <v>0</v>
      </c>
      <c r="AI608" s="36">
        <f t="shared" si="167"/>
        <v>0</v>
      </c>
      <c r="AJ608" s="35" t="str">
        <f t="shared" si="168"/>
        <v/>
      </c>
      <c r="AK608" s="35" t="str">
        <f t="shared" si="169"/>
        <v/>
      </c>
      <c r="AL608" s="35" t="str">
        <f t="shared" si="170"/>
        <v/>
      </c>
      <c r="AM608" s="35" t="str">
        <f t="shared" si="171"/>
        <v/>
      </c>
      <c r="AN608" s="35" t="str">
        <f t="shared" si="172"/>
        <v/>
      </c>
      <c r="AO608" s="222">
        <f t="shared" si="177"/>
        <v>0</v>
      </c>
      <c r="AP608" s="222">
        <f t="shared" si="178"/>
        <v>0</v>
      </c>
      <c r="AQ608" s="222" t="str">
        <f t="shared" si="173"/>
        <v>无</v>
      </c>
      <c r="AR608" s="35" t="str">
        <f t="shared" si="174"/>
        <v/>
      </c>
      <c r="AS608" s="35" t="str">
        <f t="shared" si="175"/>
        <v/>
      </c>
      <c r="AT608" s="35" t="str">
        <f t="shared" si="176"/>
        <v>无</v>
      </c>
      <c r="AW608" s="27">
        <f t="shared" si="179"/>
        <v>42948</v>
      </c>
    </row>
    <row r="609" spans="1:49" ht="15" customHeight="1">
      <c r="A609" s="31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198"/>
      <c r="M609" s="198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35" t="str">
        <f t="shared" si="162"/>
        <v/>
      </c>
      <c r="AD609" s="36">
        <f t="shared" si="163"/>
        <v>0</v>
      </c>
      <c r="AE609" s="35" t="str">
        <f t="shared" si="164"/>
        <v/>
      </c>
      <c r="AF609" s="24"/>
      <c r="AG609" s="40">
        <f t="shared" si="165"/>
        <v>0</v>
      </c>
      <c r="AH609" s="36">
        <f t="shared" si="166"/>
        <v>0</v>
      </c>
      <c r="AI609" s="36">
        <f t="shared" si="167"/>
        <v>0</v>
      </c>
      <c r="AJ609" s="35" t="str">
        <f t="shared" si="168"/>
        <v/>
      </c>
      <c r="AK609" s="35" t="str">
        <f t="shared" si="169"/>
        <v/>
      </c>
      <c r="AL609" s="35" t="str">
        <f t="shared" si="170"/>
        <v/>
      </c>
      <c r="AM609" s="35" t="str">
        <f t="shared" si="171"/>
        <v/>
      </c>
      <c r="AN609" s="35" t="str">
        <f t="shared" si="172"/>
        <v/>
      </c>
      <c r="AO609" s="222">
        <f t="shared" si="177"/>
        <v>0</v>
      </c>
      <c r="AP609" s="222">
        <f t="shared" si="178"/>
        <v>0</v>
      </c>
      <c r="AQ609" s="222" t="str">
        <f t="shared" si="173"/>
        <v>无</v>
      </c>
      <c r="AR609" s="35" t="str">
        <f t="shared" si="174"/>
        <v/>
      </c>
      <c r="AS609" s="35" t="str">
        <f t="shared" si="175"/>
        <v/>
      </c>
      <c r="AT609" s="35" t="str">
        <f t="shared" si="176"/>
        <v>无</v>
      </c>
      <c r="AW609" s="27">
        <f t="shared" si="179"/>
        <v>42948</v>
      </c>
    </row>
    <row r="610" spans="1:49" ht="15" customHeight="1">
      <c r="A610" s="31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198"/>
      <c r="M610" s="198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35" t="str">
        <f t="shared" si="162"/>
        <v/>
      </c>
      <c r="AD610" s="36">
        <f t="shared" si="163"/>
        <v>0</v>
      </c>
      <c r="AE610" s="35" t="str">
        <f t="shared" si="164"/>
        <v/>
      </c>
      <c r="AF610" s="24"/>
      <c r="AG610" s="40">
        <f t="shared" si="165"/>
        <v>0</v>
      </c>
      <c r="AH610" s="36">
        <f t="shared" si="166"/>
        <v>0</v>
      </c>
      <c r="AI610" s="36">
        <f t="shared" si="167"/>
        <v>0</v>
      </c>
      <c r="AJ610" s="35" t="str">
        <f t="shared" si="168"/>
        <v/>
      </c>
      <c r="AK610" s="35" t="str">
        <f t="shared" si="169"/>
        <v/>
      </c>
      <c r="AL610" s="35" t="str">
        <f t="shared" si="170"/>
        <v/>
      </c>
      <c r="AM610" s="35" t="str">
        <f t="shared" si="171"/>
        <v/>
      </c>
      <c r="AN610" s="35" t="str">
        <f t="shared" si="172"/>
        <v/>
      </c>
      <c r="AO610" s="222">
        <f t="shared" si="177"/>
        <v>0</v>
      </c>
      <c r="AP610" s="222">
        <f t="shared" si="178"/>
        <v>0</v>
      </c>
      <c r="AQ610" s="222" t="str">
        <f t="shared" si="173"/>
        <v>无</v>
      </c>
      <c r="AR610" s="35" t="str">
        <f t="shared" si="174"/>
        <v/>
      </c>
      <c r="AS610" s="35" t="str">
        <f t="shared" si="175"/>
        <v/>
      </c>
      <c r="AT610" s="35" t="str">
        <f t="shared" si="176"/>
        <v>无</v>
      </c>
      <c r="AW610" s="27">
        <f t="shared" si="179"/>
        <v>42948</v>
      </c>
    </row>
    <row r="611" spans="1:49" ht="15" customHeight="1">
      <c r="A611" s="31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198"/>
      <c r="M611" s="198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35" t="str">
        <f t="shared" si="162"/>
        <v/>
      </c>
      <c r="AD611" s="36">
        <f t="shared" si="163"/>
        <v>0</v>
      </c>
      <c r="AE611" s="35" t="str">
        <f t="shared" si="164"/>
        <v/>
      </c>
      <c r="AF611" s="24"/>
      <c r="AG611" s="40">
        <f t="shared" si="165"/>
        <v>0</v>
      </c>
      <c r="AH611" s="36">
        <f t="shared" si="166"/>
        <v>0</v>
      </c>
      <c r="AI611" s="36">
        <f t="shared" si="167"/>
        <v>0</v>
      </c>
      <c r="AJ611" s="35" t="str">
        <f t="shared" si="168"/>
        <v/>
      </c>
      <c r="AK611" s="35" t="str">
        <f t="shared" si="169"/>
        <v/>
      </c>
      <c r="AL611" s="35" t="str">
        <f t="shared" si="170"/>
        <v/>
      </c>
      <c r="AM611" s="35" t="str">
        <f t="shared" si="171"/>
        <v/>
      </c>
      <c r="AN611" s="35" t="str">
        <f t="shared" si="172"/>
        <v/>
      </c>
      <c r="AO611" s="222">
        <f t="shared" si="177"/>
        <v>0</v>
      </c>
      <c r="AP611" s="222">
        <f t="shared" si="178"/>
        <v>0</v>
      </c>
      <c r="AQ611" s="222" t="str">
        <f t="shared" si="173"/>
        <v>无</v>
      </c>
      <c r="AR611" s="35" t="str">
        <f t="shared" si="174"/>
        <v/>
      </c>
      <c r="AS611" s="35" t="str">
        <f t="shared" si="175"/>
        <v/>
      </c>
      <c r="AT611" s="35" t="str">
        <f t="shared" si="176"/>
        <v>无</v>
      </c>
      <c r="AW611" s="27">
        <f t="shared" si="179"/>
        <v>42948</v>
      </c>
    </row>
    <row r="612" spans="1:49" ht="15" customHeight="1">
      <c r="A612" s="31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198"/>
      <c r="M612" s="198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35" t="str">
        <f t="shared" si="162"/>
        <v/>
      </c>
      <c r="AD612" s="36">
        <f t="shared" si="163"/>
        <v>0</v>
      </c>
      <c r="AE612" s="35" t="str">
        <f t="shared" si="164"/>
        <v/>
      </c>
      <c r="AF612" s="24"/>
      <c r="AG612" s="40">
        <f t="shared" si="165"/>
        <v>0</v>
      </c>
      <c r="AH612" s="36">
        <f t="shared" si="166"/>
        <v>0</v>
      </c>
      <c r="AI612" s="36">
        <f t="shared" si="167"/>
        <v>0</v>
      </c>
      <c r="AJ612" s="35" t="str">
        <f t="shared" si="168"/>
        <v/>
      </c>
      <c r="AK612" s="35" t="str">
        <f t="shared" si="169"/>
        <v/>
      </c>
      <c r="AL612" s="35" t="str">
        <f t="shared" si="170"/>
        <v/>
      </c>
      <c r="AM612" s="35" t="str">
        <f t="shared" si="171"/>
        <v/>
      </c>
      <c r="AN612" s="35" t="str">
        <f t="shared" si="172"/>
        <v/>
      </c>
      <c r="AO612" s="222">
        <f t="shared" si="177"/>
        <v>0</v>
      </c>
      <c r="AP612" s="222">
        <f t="shared" si="178"/>
        <v>0</v>
      </c>
      <c r="AQ612" s="222" t="str">
        <f t="shared" si="173"/>
        <v>无</v>
      </c>
      <c r="AR612" s="35" t="str">
        <f t="shared" si="174"/>
        <v/>
      </c>
      <c r="AS612" s="35" t="str">
        <f t="shared" si="175"/>
        <v/>
      </c>
      <c r="AT612" s="35" t="str">
        <f t="shared" si="176"/>
        <v>无</v>
      </c>
      <c r="AW612" s="27">
        <f t="shared" si="179"/>
        <v>42948</v>
      </c>
    </row>
    <row r="613" spans="1:49" ht="15" customHeight="1">
      <c r="A613" s="31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198"/>
      <c r="M613" s="198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35" t="str">
        <f t="shared" si="162"/>
        <v/>
      </c>
      <c r="AD613" s="36">
        <f t="shared" si="163"/>
        <v>0</v>
      </c>
      <c r="AE613" s="35" t="str">
        <f t="shared" si="164"/>
        <v/>
      </c>
      <c r="AF613" s="24"/>
      <c r="AG613" s="40">
        <f t="shared" si="165"/>
        <v>0</v>
      </c>
      <c r="AH613" s="36">
        <f t="shared" si="166"/>
        <v>0</v>
      </c>
      <c r="AI613" s="36">
        <f t="shared" si="167"/>
        <v>0</v>
      </c>
      <c r="AJ613" s="35" t="str">
        <f t="shared" si="168"/>
        <v/>
      </c>
      <c r="AK613" s="35" t="str">
        <f t="shared" si="169"/>
        <v/>
      </c>
      <c r="AL613" s="35" t="str">
        <f t="shared" si="170"/>
        <v/>
      </c>
      <c r="AM613" s="35" t="str">
        <f t="shared" si="171"/>
        <v/>
      </c>
      <c r="AN613" s="35" t="str">
        <f t="shared" si="172"/>
        <v/>
      </c>
      <c r="AO613" s="222">
        <f t="shared" si="177"/>
        <v>0</v>
      </c>
      <c r="AP613" s="222">
        <f t="shared" si="178"/>
        <v>0</v>
      </c>
      <c r="AQ613" s="222" t="str">
        <f t="shared" si="173"/>
        <v>无</v>
      </c>
      <c r="AR613" s="35" t="str">
        <f t="shared" si="174"/>
        <v/>
      </c>
      <c r="AS613" s="35" t="str">
        <f t="shared" si="175"/>
        <v/>
      </c>
      <c r="AT613" s="35" t="str">
        <f t="shared" si="176"/>
        <v>无</v>
      </c>
      <c r="AW613" s="27">
        <f t="shared" si="179"/>
        <v>42948</v>
      </c>
    </row>
    <row r="614" spans="1:49" ht="15" customHeight="1">
      <c r="A614" s="31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198"/>
      <c r="M614" s="198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35" t="str">
        <f t="shared" si="162"/>
        <v/>
      </c>
      <c r="AD614" s="36">
        <f t="shared" si="163"/>
        <v>0</v>
      </c>
      <c r="AE614" s="35" t="str">
        <f t="shared" si="164"/>
        <v/>
      </c>
      <c r="AF614" s="24"/>
      <c r="AG614" s="40">
        <f t="shared" si="165"/>
        <v>0</v>
      </c>
      <c r="AH614" s="36">
        <f t="shared" si="166"/>
        <v>0</v>
      </c>
      <c r="AI614" s="36">
        <f t="shared" si="167"/>
        <v>0</v>
      </c>
      <c r="AJ614" s="35" t="str">
        <f t="shared" si="168"/>
        <v/>
      </c>
      <c r="AK614" s="35" t="str">
        <f t="shared" si="169"/>
        <v/>
      </c>
      <c r="AL614" s="35" t="str">
        <f t="shared" si="170"/>
        <v/>
      </c>
      <c r="AM614" s="35" t="str">
        <f t="shared" si="171"/>
        <v/>
      </c>
      <c r="AN614" s="35" t="str">
        <f t="shared" si="172"/>
        <v/>
      </c>
      <c r="AO614" s="222">
        <f t="shared" si="177"/>
        <v>0</v>
      </c>
      <c r="AP614" s="222">
        <f t="shared" si="178"/>
        <v>0</v>
      </c>
      <c r="AQ614" s="222" t="str">
        <f t="shared" si="173"/>
        <v>无</v>
      </c>
      <c r="AR614" s="35" t="str">
        <f t="shared" si="174"/>
        <v/>
      </c>
      <c r="AS614" s="35" t="str">
        <f t="shared" si="175"/>
        <v/>
      </c>
      <c r="AT614" s="35" t="str">
        <f t="shared" si="176"/>
        <v>无</v>
      </c>
      <c r="AW614" s="27">
        <f t="shared" si="179"/>
        <v>42948</v>
      </c>
    </row>
    <row r="615" spans="1:49" ht="15" customHeight="1">
      <c r="A615" s="31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198"/>
      <c r="M615" s="198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35" t="str">
        <f t="shared" si="162"/>
        <v/>
      </c>
      <c r="AD615" s="36">
        <f t="shared" si="163"/>
        <v>0</v>
      </c>
      <c r="AE615" s="35" t="str">
        <f t="shared" si="164"/>
        <v/>
      </c>
      <c r="AF615" s="24"/>
      <c r="AG615" s="40">
        <f t="shared" si="165"/>
        <v>0</v>
      </c>
      <c r="AH615" s="36">
        <f t="shared" si="166"/>
        <v>0</v>
      </c>
      <c r="AI615" s="36">
        <f t="shared" si="167"/>
        <v>0</v>
      </c>
      <c r="AJ615" s="35" t="str">
        <f t="shared" si="168"/>
        <v/>
      </c>
      <c r="AK615" s="35" t="str">
        <f t="shared" si="169"/>
        <v/>
      </c>
      <c r="AL615" s="35" t="str">
        <f t="shared" si="170"/>
        <v/>
      </c>
      <c r="AM615" s="35" t="str">
        <f t="shared" si="171"/>
        <v/>
      </c>
      <c r="AN615" s="35" t="str">
        <f t="shared" si="172"/>
        <v/>
      </c>
      <c r="AO615" s="222">
        <f t="shared" si="177"/>
        <v>0</v>
      </c>
      <c r="AP615" s="222">
        <f t="shared" si="178"/>
        <v>0</v>
      </c>
      <c r="AQ615" s="222" t="str">
        <f t="shared" si="173"/>
        <v>无</v>
      </c>
      <c r="AR615" s="35" t="str">
        <f t="shared" si="174"/>
        <v/>
      </c>
      <c r="AS615" s="35" t="str">
        <f t="shared" si="175"/>
        <v/>
      </c>
      <c r="AT615" s="35" t="str">
        <f t="shared" si="176"/>
        <v>无</v>
      </c>
      <c r="AW615" s="27">
        <f t="shared" si="179"/>
        <v>42948</v>
      </c>
    </row>
    <row r="616" spans="1:49" ht="15" customHeight="1">
      <c r="A616" s="31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198"/>
      <c r="M616" s="198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35" t="str">
        <f t="shared" si="162"/>
        <v/>
      </c>
      <c r="AD616" s="36">
        <f t="shared" si="163"/>
        <v>0</v>
      </c>
      <c r="AE616" s="35" t="str">
        <f t="shared" si="164"/>
        <v/>
      </c>
      <c r="AF616" s="24"/>
      <c r="AG616" s="40">
        <f t="shared" si="165"/>
        <v>0</v>
      </c>
      <c r="AH616" s="36">
        <f t="shared" si="166"/>
        <v>0</v>
      </c>
      <c r="AI616" s="36">
        <f t="shared" si="167"/>
        <v>0</v>
      </c>
      <c r="AJ616" s="35" t="str">
        <f t="shared" si="168"/>
        <v/>
      </c>
      <c r="AK616" s="35" t="str">
        <f t="shared" si="169"/>
        <v/>
      </c>
      <c r="AL616" s="35" t="str">
        <f t="shared" si="170"/>
        <v/>
      </c>
      <c r="AM616" s="35" t="str">
        <f t="shared" si="171"/>
        <v/>
      </c>
      <c r="AN616" s="35" t="str">
        <f t="shared" si="172"/>
        <v/>
      </c>
      <c r="AO616" s="222">
        <f t="shared" si="177"/>
        <v>0</v>
      </c>
      <c r="AP616" s="222">
        <f t="shared" si="178"/>
        <v>0</v>
      </c>
      <c r="AQ616" s="222" t="str">
        <f t="shared" si="173"/>
        <v>无</v>
      </c>
      <c r="AR616" s="35" t="str">
        <f t="shared" si="174"/>
        <v/>
      </c>
      <c r="AS616" s="35" t="str">
        <f t="shared" si="175"/>
        <v/>
      </c>
      <c r="AT616" s="35" t="str">
        <f t="shared" si="176"/>
        <v>无</v>
      </c>
      <c r="AW616" s="27">
        <f t="shared" si="179"/>
        <v>42948</v>
      </c>
    </row>
    <row r="617" spans="1:49" ht="15" customHeight="1">
      <c r="A617" s="31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198"/>
      <c r="M617" s="198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35" t="str">
        <f t="shared" si="162"/>
        <v/>
      </c>
      <c r="AD617" s="36">
        <f t="shared" si="163"/>
        <v>0</v>
      </c>
      <c r="AE617" s="35" t="str">
        <f t="shared" si="164"/>
        <v/>
      </c>
      <c r="AF617" s="24"/>
      <c r="AG617" s="40">
        <f t="shared" si="165"/>
        <v>0</v>
      </c>
      <c r="AH617" s="36">
        <f t="shared" si="166"/>
        <v>0</v>
      </c>
      <c r="AI617" s="36">
        <f t="shared" si="167"/>
        <v>0</v>
      </c>
      <c r="AJ617" s="35" t="str">
        <f t="shared" si="168"/>
        <v/>
      </c>
      <c r="AK617" s="35" t="str">
        <f t="shared" si="169"/>
        <v/>
      </c>
      <c r="AL617" s="35" t="str">
        <f t="shared" si="170"/>
        <v/>
      </c>
      <c r="AM617" s="35" t="str">
        <f t="shared" si="171"/>
        <v/>
      </c>
      <c r="AN617" s="35" t="str">
        <f t="shared" si="172"/>
        <v/>
      </c>
      <c r="AO617" s="222">
        <f t="shared" si="177"/>
        <v>0</v>
      </c>
      <c r="AP617" s="222">
        <f t="shared" si="178"/>
        <v>0</v>
      </c>
      <c r="AQ617" s="222" t="str">
        <f t="shared" si="173"/>
        <v>无</v>
      </c>
      <c r="AR617" s="35" t="str">
        <f t="shared" si="174"/>
        <v/>
      </c>
      <c r="AS617" s="35" t="str">
        <f t="shared" si="175"/>
        <v/>
      </c>
      <c r="AT617" s="35" t="str">
        <f t="shared" si="176"/>
        <v>无</v>
      </c>
      <c r="AW617" s="27">
        <f t="shared" si="179"/>
        <v>42948</v>
      </c>
    </row>
    <row r="618" spans="1:49" ht="15" customHeight="1">
      <c r="A618" s="31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198"/>
      <c r="M618" s="198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35" t="str">
        <f t="shared" si="162"/>
        <v/>
      </c>
      <c r="AD618" s="36">
        <f t="shared" si="163"/>
        <v>0</v>
      </c>
      <c r="AE618" s="35" t="str">
        <f t="shared" si="164"/>
        <v/>
      </c>
      <c r="AF618" s="24"/>
      <c r="AG618" s="40">
        <f t="shared" si="165"/>
        <v>0</v>
      </c>
      <c r="AH618" s="36">
        <f t="shared" si="166"/>
        <v>0</v>
      </c>
      <c r="AI618" s="36">
        <f t="shared" si="167"/>
        <v>0</v>
      </c>
      <c r="AJ618" s="35" t="str">
        <f t="shared" si="168"/>
        <v/>
      </c>
      <c r="AK618" s="35" t="str">
        <f t="shared" si="169"/>
        <v/>
      </c>
      <c r="AL618" s="35" t="str">
        <f t="shared" si="170"/>
        <v/>
      </c>
      <c r="AM618" s="35" t="str">
        <f t="shared" si="171"/>
        <v/>
      </c>
      <c r="AN618" s="35" t="str">
        <f t="shared" si="172"/>
        <v/>
      </c>
      <c r="AO618" s="222">
        <f t="shared" si="177"/>
        <v>0</v>
      </c>
      <c r="AP618" s="222">
        <f t="shared" si="178"/>
        <v>0</v>
      </c>
      <c r="AQ618" s="222" t="str">
        <f t="shared" si="173"/>
        <v>无</v>
      </c>
      <c r="AR618" s="35" t="str">
        <f t="shared" si="174"/>
        <v/>
      </c>
      <c r="AS618" s="35" t="str">
        <f t="shared" si="175"/>
        <v/>
      </c>
      <c r="AT618" s="35" t="str">
        <f t="shared" si="176"/>
        <v>无</v>
      </c>
      <c r="AW618" s="27">
        <f t="shared" si="179"/>
        <v>42948</v>
      </c>
    </row>
    <row r="619" spans="1:49" ht="15" customHeight="1">
      <c r="A619" s="31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198"/>
      <c r="M619" s="198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35" t="str">
        <f t="shared" si="162"/>
        <v/>
      </c>
      <c r="AD619" s="36">
        <f t="shared" si="163"/>
        <v>0</v>
      </c>
      <c r="AE619" s="35" t="str">
        <f t="shared" si="164"/>
        <v/>
      </c>
      <c r="AF619" s="24"/>
      <c r="AG619" s="40">
        <f t="shared" si="165"/>
        <v>0</v>
      </c>
      <c r="AH619" s="36">
        <f t="shared" si="166"/>
        <v>0</v>
      </c>
      <c r="AI619" s="36">
        <f t="shared" si="167"/>
        <v>0</v>
      </c>
      <c r="AJ619" s="35" t="str">
        <f t="shared" si="168"/>
        <v/>
      </c>
      <c r="AK619" s="35" t="str">
        <f t="shared" si="169"/>
        <v/>
      </c>
      <c r="AL619" s="35" t="str">
        <f t="shared" si="170"/>
        <v/>
      </c>
      <c r="AM619" s="35" t="str">
        <f t="shared" si="171"/>
        <v/>
      </c>
      <c r="AN619" s="35" t="str">
        <f t="shared" si="172"/>
        <v/>
      </c>
      <c r="AO619" s="222">
        <f t="shared" si="177"/>
        <v>0</v>
      </c>
      <c r="AP619" s="222">
        <f t="shared" si="178"/>
        <v>0</v>
      </c>
      <c r="AQ619" s="222" t="str">
        <f t="shared" si="173"/>
        <v>无</v>
      </c>
      <c r="AR619" s="35" t="str">
        <f t="shared" si="174"/>
        <v/>
      </c>
      <c r="AS619" s="35" t="str">
        <f t="shared" si="175"/>
        <v/>
      </c>
      <c r="AT619" s="35" t="str">
        <f t="shared" si="176"/>
        <v>无</v>
      </c>
      <c r="AW619" s="27">
        <f t="shared" si="179"/>
        <v>42948</v>
      </c>
    </row>
    <row r="620" spans="1:49" ht="15" customHeight="1">
      <c r="A620" s="31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198"/>
      <c r="M620" s="198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35" t="str">
        <f t="shared" si="162"/>
        <v/>
      </c>
      <c r="AD620" s="36">
        <f t="shared" si="163"/>
        <v>0</v>
      </c>
      <c r="AE620" s="35" t="str">
        <f t="shared" si="164"/>
        <v/>
      </c>
      <c r="AF620" s="24"/>
      <c r="AG620" s="40">
        <f t="shared" si="165"/>
        <v>0</v>
      </c>
      <c r="AH620" s="36">
        <f t="shared" si="166"/>
        <v>0</v>
      </c>
      <c r="AI620" s="36">
        <f t="shared" si="167"/>
        <v>0</v>
      </c>
      <c r="AJ620" s="35" t="str">
        <f t="shared" si="168"/>
        <v/>
      </c>
      <c r="AK620" s="35" t="str">
        <f t="shared" si="169"/>
        <v/>
      </c>
      <c r="AL620" s="35" t="str">
        <f t="shared" si="170"/>
        <v/>
      </c>
      <c r="AM620" s="35" t="str">
        <f t="shared" si="171"/>
        <v/>
      </c>
      <c r="AN620" s="35" t="str">
        <f t="shared" si="172"/>
        <v/>
      </c>
      <c r="AO620" s="222">
        <f t="shared" si="177"/>
        <v>0</v>
      </c>
      <c r="AP620" s="222">
        <f t="shared" si="178"/>
        <v>0</v>
      </c>
      <c r="AQ620" s="222" t="str">
        <f t="shared" si="173"/>
        <v>无</v>
      </c>
      <c r="AR620" s="35" t="str">
        <f t="shared" si="174"/>
        <v/>
      </c>
      <c r="AS620" s="35" t="str">
        <f t="shared" si="175"/>
        <v/>
      </c>
      <c r="AT620" s="35" t="str">
        <f t="shared" si="176"/>
        <v>无</v>
      </c>
      <c r="AW620" s="27">
        <f t="shared" si="179"/>
        <v>42948</v>
      </c>
    </row>
    <row r="621" spans="1:49" ht="15" customHeight="1">
      <c r="A621" s="31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198"/>
      <c r="M621" s="198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35" t="str">
        <f t="shared" si="162"/>
        <v/>
      </c>
      <c r="AD621" s="36">
        <f t="shared" si="163"/>
        <v>0</v>
      </c>
      <c r="AE621" s="35" t="str">
        <f t="shared" si="164"/>
        <v/>
      </c>
      <c r="AF621" s="24"/>
      <c r="AG621" s="40">
        <f t="shared" si="165"/>
        <v>0</v>
      </c>
      <c r="AH621" s="36">
        <f t="shared" si="166"/>
        <v>0</v>
      </c>
      <c r="AI621" s="36">
        <f t="shared" si="167"/>
        <v>0</v>
      </c>
      <c r="AJ621" s="35" t="str">
        <f t="shared" si="168"/>
        <v/>
      </c>
      <c r="AK621" s="35" t="str">
        <f t="shared" si="169"/>
        <v/>
      </c>
      <c r="AL621" s="35" t="str">
        <f t="shared" si="170"/>
        <v/>
      </c>
      <c r="AM621" s="35" t="str">
        <f t="shared" si="171"/>
        <v/>
      </c>
      <c r="AN621" s="35" t="str">
        <f t="shared" si="172"/>
        <v/>
      </c>
      <c r="AO621" s="222">
        <f t="shared" si="177"/>
        <v>0</v>
      </c>
      <c r="AP621" s="222">
        <f t="shared" si="178"/>
        <v>0</v>
      </c>
      <c r="AQ621" s="222" t="str">
        <f t="shared" si="173"/>
        <v>无</v>
      </c>
      <c r="AR621" s="35" t="str">
        <f t="shared" si="174"/>
        <v/>
      </c>
      <c r="AS621" s="35" t="str">
        <f t="shared" si="175"/>
        <v/>
      </c>
      <c r="AT621" s="35" t="str">
        <f t="shared" si="176"/>
        <v>无</v>
      </c>
      <c r="AW621" s="27">
        <f t="shared" si="179"/>
        <v>42948</v>
      </c>
    </row>
    <row r="622" spans="1:49" ht="15" customHeight="1">
      <c r="A622" s="31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198"/>
      <c r="M622" s="198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35" t="str">
        <f t="shared" si="162"/>
        <v/>
      </c>
      <c r="AD622" s="36">
        <f t="shared" si="163"/>
        <v>0</v>
      </c>
      <c r="AE622" s="35" t="str">
        <f t="shared" si="164"/>
        <v/>
      </c>
      <c r="AF622" s="24"/>
      <c r="AG622" s="40">
        <f t="shared" si="165"/>
        <v>0</v>
      </c>
      <c r="AH622" s="36">
        <f t="shared" si="166"/>
        <v>0</v>
      </c>
      <c r="AI622" s="36">
        <f t="shared" si="167"/>
        <v>0</v>
      </c>
      <c r="AJ622" s="35" t="str">
        <f t="shared" si="168"/>
        <v/>
      </c>
      <c r="AK622" s="35" t="str">
        <f t="shared" si="169"/>
        <v/>
      </c>
      <c r="AL622" s="35" t="str">
        <f t="shared" si="170"/>
        <v/>
      </c>
      <c r="AM622" s="35" t="str">
        <f t="shared" si="171"/>
        <v/>
      </c>
      <c r="AN622" s="35" t="str">
        <f t="shared" si="172"/>
        <v/>
      </c>
      <c r="AO622" s="222">
        <f t="shared" si="177"/>
        <v>0</v>
      </c>
      <c r="AP622" s="222">
        <f t="shared" si="178"/>
        <v>0</v>
      </c>
      <c r="AQ622" s="222" t="str">
        <f t="shared" si="173"/>
        <v>无</v>
      </c>
      <c r="AR622" s="35" t="str">
        <f t="shared" si="174"/>
        <v/>
      </c>
      <c r="AS622" s="35" t="str">
        <f t="shared" si="175"/>
        <v/>
      </c>
      <c r="AT622" s="35" t="str">
        <f t="shared" si="176"/>
        <v>无</v>
      </c>
      <c r="AW622" s="27">
        <f t="shared" si="179"/>
        <v>42948</v>
      </c>
    </row>
    <row r="623" spans="1:49" ht="15" customHeight="1">
      <c r="A623" s="31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198"/>
      <c r="M623" s="198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35" t="str">
        <f t="shared" si="162"/>
        <v/>
      </c>
      <c r="AD623" s="36">
        <f t="shared" si="163"/>
        <v>0</v>
      </c>
      <c r="AE623" s="35" t="str">
        <f t="shared" si="164"/>
        <v/>
      </c>
      <c r="AF623" s="24"/>
      <c r="AG623" s="40">
        <f t="shared" si="165"/>
        <v>0</v>
      </c>
      <c r="AH623" s="36">
        <f t="shared" si="166"/>
        <v>0</v>
      </c>
      <c r="AI623" s="36">
        <f t="shared" si="167"/>
        <v>0</v>
      </c>
      <c r="AJ623" s="35" t="str">
        <f t="shared" si="168"/>
        <v/>
      </c>
      <c r="AK623" s="35" t="str">
        <f t="shared" si="169"/>
        <v/>
      </c>
      <c r="AL623" s="35" t="str">
        <f t="shared" si="170"/>
        <v/>
      </c>
      <c r="AM623" s="35" t="str">
        <f t="shared" si="171"/>
        <v/>
      </c>
      <c r="AN623" s="35" t="str">
        <f t="shared" si="172"/>
        <v/>
      </c>
      <c r="AO623" s="222">
        <f t="shared" si="177"/>
        <v>0</v>
      </c>
      <c r="AP623" s="222">
        <f t="shared" si="178"/>
        <v>0</v>
      </c>
      <c r="AQ623" s="222" t="str">
        <f t="shared" si="173"/>
        <v>无</v>
      </c>
      <c r="AR623" s="35" t="str">
        <f t="shared" si="174"/>
        <v/>
      </c>
      <c r="AS623" s="35" t="str">
        <f t="shared" si="175"/>
        <v/>
      </c>
      <c r="AT623" s="35" t="str">
        <f t="shared" si="176"/>
        <v>无</v>
      </c>
      <c r="AW623" s="27">
        <f t="shared" si="179"/>
        <v>42948</v>
      </c>
    </row>
    <row r="624" spans="1:49" ht="15" customHeight="1">
      <c r="A624" s="31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198"/>
      <c r="M624" s="198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35" t="str">
        <f t="shared" si="162"/>
        <v/>
      </c>
      <c r="AD624" s="36">
        <f t="shared" si="163"/>
        <v>0</v>
      </c>
      <c r="AE624" s="35" t="str">
        <f t="shared" si="164"/>
        <v/>
      </c>
      <c r="AF624" s="24"/>
      <c r="AG624" s="40">
        <f t="shared" si="165"/>
        <v>0</v>
      </c>
      <c r="AH624" s="36">
        <f t="shared" si="166"/>
        <v>0</v>
      </c>
      <c r="AI624" s="36">
        <f t="shared" si="167"/>
        <v>0</v>
      </c>
      <c r="AJ624" s="35" t="str">
        <f t="shared" si="168"/>
        <v/>
      </c>
      <c r="AK624" s="35" t="str">
        <f t="shared" si="169"/>
        <v/>
      </c>
      <c r="AL624" s="35" t="str">
        <f t="shared" si="170"/>
        <v/>
      </c>
      <c r="AM624" s="35" t="str">
        <f t="shared" si="171"/>
        <v/>
      </c>
      <c r="AN624" s="35" t="str">
        <f t="shared" si="172"/>
        <v/>
      </c>
      <c r="AO624" s="222">
        <f t="shared" si="177"/>
        <v>0</v>
      </c>
      <c r="AP624" s="222">
        <f t="shared" si="178"/>
        <v>0</v>
      </c>
      <c r="AQ624" s="222" t="str">
        <f t="shared" si="173"/>
        <v>无</v>
      </c>
      <c r="AR624" s="35" t="str">
        <f t="shared" si="174"/>
        <v/>
      </c>
      <c r="AS624" s="35" t="str">
        <f t="shared" si="175"/>
        <v/>
      </c>
      <c r="AT624" s="35" t="str">
        <f t="shared" si="176"/>
        <v>无</v>
      </c>
      <c r="AW624" s="27">
        <f t="shared" si="179"/>
        <v>42948</v>
      </c>
    </row>
    <row r="625" spans="1:49" ht="15" customHeight="1">
      <c r="A625" s="31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198"/>
      <c r="M625" s="198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35" t="str">
        <f t="shared" si="162"/>
        <v/>
      </c>
      <c r="AD625" s="36">
        <f t="shared" si="163"/>
        <v>0</v>
      </c>
      <c r="AE625" s="35" t="str">
        <f t="shared" si="164"/>
        <v/>
      </c>
      <c r="AF625" s="24"/>
      <c r="AG625" s="40">
        <f t="shared" si="165"/>
        <v>0</v>
      </c>
      <c r="AH625" s="36">
        <f t="shared" si="166"/>
        <v>0</v>
      </c>
      <c r="AI625" s="36">
        <f t="shared" si="167"/>
        <v>0</v>
      </c>
      <c r="AJ625" s="35" t="str">
        <f t="shared" si="168"/>
        <v/>
      </c>
      <c r="AK625" s="35" t="str">
        <f t="shared" si="169"/>
        <v/>
      </c>
      <c r="AL625" s="35" t="str">
        <f t="shared" si="170"/>
        <v/>
      </c>
      <c r="AM625" s="35" t="str">
        <f t="shared" si="171"/>
        <v/>
      </c>
      <c r="AN625" s="35" t="str">
        <f t="shared" si="172"/>
        <v/>
      </c>
      <c r="AO625" s="222">
        <f t="shared" si="177"/>
        <v>0</v>
      </c>
      <c r="AP625" s="222">
        <f t="shared" si="178"/>
        <v>0</v>
      </c>
      <c r="AQ625" s="222" t="str">
        <f t="shared" si="173"/>
        <v>无</v>
      </c>
      <c r="AR625" s="35" t="str">
        <f t="shared" si="174"/>
        <v/>
      </c>
      <c r="AS625" s="35" t="str">
        <f t="shared" si="175"/>
        <v/>
      </c>
      <c r="AT625" s="35" t="str">
        <f t="shared" si="176"/>
        <v>无</v>
      </c>
      <c r="AW625" s="27">
        <f t="shared" si="179"/>
        <v>42948</v>
      </c>
    </row>
    <row r="626" spans="1:49" ht="15" customHeight="1">
      <c r="A626" s="31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198"/>
      <c r="M626" s="198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35" t="str">
        <f t="shared" si="162"/>
        <v/>
      </c>
      <c r="AD626" s="36">
        <f t="shared" si="163"/>
        <v>0</v>
      </c>
      <c r="AE626" s="35" t="str">
        <f t="shared" si="164"/>
        <v/>
      </c>
      <c r="AF626" s="24"/>
      <c r="AG626" s="40">
        <f t="shared" si="165"/>
        <v>0</v>
      </c>
      <c r="AH626" s="36">
        <f t="shared" si="166"/>
        <v>0</v>
      </c>
      <c r="AI626" s="36">
        <f t="shared" si="167"/>
        <v>0</v>
      </c>
      <c r="AJ626" s="35" t="str">
        <f t="shared" si="168"/>
        <v/>
      </c>
      <c r="AK626" s="35" t="str">
        <f t="shared" si="169"/>
        <v/>
      </c>
      <c r="AL626" s="35" t="str">
        <f t="shared" si="170"/>
        <v/>
      </c>
      <c r="AM626" s="35" t="str">
        <f t="shared" si="171"/>
        <v/>
      </c>
      <c r="AN626" s="35" t="str">
        <f t="shared" si="172"/>
        <v/>
      </c>
      <c r="AO626" s="222">
        <f t="shared" si="177"/>
        <v>0</v>
      </c>
      <c r="AP626" s="222">
        <f t="shared" si="178"/>
        <v>0</v>
      </c>
      <c r="AQ626" s="222" t="str">
        <f t="shared" si="173"/>
        <v>无</v>
      </c>
      <c r="AR626" s="35" t="str">
        <f t="shared" si="174"/>
        <v/>
      </c>
      <c r="AS626" s="35" t="str">
        <f t="shared" si="175"/>
        <v/>
      </c>
      <c r="AT626" s="35" t="str">
        <f t="shared" si="176"/>
        <v>无</v>
      </c>
      <c r="AW626" s="27">
        <f t="shared" si="179"/>
        <v>42948</v>
      </c>
    </row>
    <row r="627" spans="1:49" ht="15" customHeight="1">
      <c r="A627" s="31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198"/>
      <c r="M627" s="198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35" t="str">
        <f t="shared" si="162"/>
        <v/>
      </c>
      <c r="AD627" s="36">
        <f t="shared" si="163"/>
        <v>0</v>
      </c>
      <c r="AE627" s="35" t="str">
        <f t="shared" si="164"/>
        <v/>
      </c>
      <c r="AF627" s="24"/>
      <c r="AG627" s="40">
        <f t="shared" si="165"/>
        <v>0</v>
      </c>
      <c r="AH627" s="36">
        <f t="shared" si="166"/>
        <v>0</v>
      </c>
      <c r="AI627" s="36">
        <f t="shared" si="167"/>
        <v>0</v>
      </c>
      <c r="AJ627" s="35" t="str">
        <f t="shared" si="168"/>
        <v/>
      </c>
      <c r="AK627" s="35" t="str">
        <f t="shared" si="169"/>
        <v/>
      </c>
      <c r="AL627" s="35" t="str">
        <f t="shared" si="170"/>
        <v/>
      </c>
      <c r="AM627" s="35" t="str">
        <f t="shared" si="171"/>
        <v/>
      </c>
      <c r="AN627" s="35" t="str">
        <f t="shared" si="172"/>
        <v/>
      </c>
      <c r="AO627" s="222">
        <f t="shared" si="177"/>
        <v>0</v>
      </c>
      <c r="AP627" s="222">
        <f t="shared" si="178"/>
        <v>0</v>
      </c>
      <c r="AQ627" s="222" t="str">
        <f t="shared" si="173"/>
        <v>无</v>
      </c>
      <c r="AR627" s="35" t="str">
        <f t="shared" si="174"/>
        <v/>
      </c>
      <c r="AS627" s="35" t="str">
        <f t="shared" si="175"/>
        <v/>
      </c>
      <c r="AT627" s="35" t="str">
        <f t="shared" si="176"/>
        <v>无</v>
      </c>
      <c r="AW627" s="27">
        <f t="shared" si="179"/>
        <v>42948</v>
      </c>
    </row>
    <row r="628" spans="1:49" ht="15" customHeight="1">
      <c r="A628" s="31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198"/>
      <c r="M628" s="198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35" t="str">
        <f t="shared" si="162"/>
        <v/>
      </c>
      <c r="AD628" s="36">
        <f t="shared" si="163"/>
        <v>0</v>
      </c>
      <c r="AE628" s="35" t="str">
        <f t="shared" si="164"/>
        <v/>
      </c>
      <c r="AF628" s="24"/>
      <c r="AG628" s="40">
        <f t="shared" si="165"/>
        <v>0</v>
      </c>
      <c r="AH628" s="36">
        <f t="shared" si="166"/>
        <v>0</v>
      </c>
      <c r="AI628" s="36">
        <f t="shared" si="167"/>
        <v>0</v>
      </c>
      <c r="AJ628" s="35" t="str">
        <f t="shared" si="168"/>
        <v/>
      </c>
      <c r="AK628" s="35" t="str">
        <f t="shared" si="169"/>
        <v/>
      </c>
      <c r="AL628" s="35" t="str">
        <f t="shared" si="170"/>
        <v/>
      </c>
      <c r="AM628" s="35" t="str">
        <f t="shared" si="171"/>
        <v/>
      </c>
      <c r="AN628" s="35" t="str">
        <f t="shared" si="172"/>
        <v/>
      </c>
      <c r="AO628" s="222">
        <f t="shared" si="177"/>
        <v>0</v>
      </c>
      <c r="AP628" s="222">
        <f t="shared" si="178"/>
        <v>0</v>
      </c>
      <c r="AQ628" s="222" t="str">
        <f t="shared" si="173"/>
        <v>无</v>
      </c>
      <c r="AR628" s="35" t="str">
        <f t="shared" si="174"/>
        <v/>
      </c>
      <c r="AS628" s="35" t="str">
        <f t="shared" si="175"/>
        <v/>
      </c>
      <c r="AT628" s="35" t="str">
        <f t="shared" si="176"/>
        <v>无</v>
      </c>
      <c r="AW628" s="27">
        <f t="shared" si="179"/>
        <v>42948</v>
      </c>
    </row>
    <row r="629" spans="1:49" ht="15" customHeight="1">
      <c r="A629" s="31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198"/>
      <c r="M629" s="198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35" t="str">
        <f t="shared" si="162"/>
        <v/>
      </c>
      <c r="AD629" s="36">
        <f t="shared" si="163"/>
        <v>0</v>
      </c>
      <c r="AE629" s="35" t="str">
        <f t="shared" si="164"/>
        <v/>
      </c>
      <c r="AF629" s="24"/>
      <c r="AG629" s="40">
        <f t="shared" si="165"/>
        <v>0</v>
      </c>
      <c r="AH629" s="36">
        <f t="shared" si="166"/>
        <v>0</v>
      </c>
      <c r="AI629" s="36">
        <f t="shared" si="167"/>
        <v>0</v>
      </c>
      <c r="AJ629" s="35" t="str">
        <f t="shared" si="168"/>
        <v/>
      </c>
      <c r="AK629" s="35" t="str">
        <f t="shared" si="169"/>
        <v/>
      </c>
      <c r="AL629" s="35" t="str">
        <f t="shared" si="170"/>
        <v/>
      </c>
      <c r="AM629" s="35" t="str">
        <f t="shared" si="171"/>
        <v/>
      </c>
      <c r="AN629" s="35" t="str">
        <f t="shared" si="172"/>
        <v/>
      </c>
      <c r="AO629" s="222">
        <f t="shared" si="177"/>
        <v>0</v>
      </c>
      <c r="AP629" s="222">
        <f t="shared" si="178"/>
        <v>0</v>
      </c>
      <c r="AQ629" s="222" t="str">
        <f t="shared" si="173"/>
        <v>无</v>
      </c>
      <c r="AR629" s="35" t="str">
        <f t="shared" si="174"/>
        <v/>
      </c>
      <c r="AS629" s="35" t="str">
        <f t="shared" si="175"/>
        <v/>
      </c>
      <c r="AT629" s="35" t="str">
        <f t="shared" si="176"/>
        <v>无</v>
      </c>
      <c r="AW629" s="27">
        <f t="shared" si="179"/>
        <v>42948</v>
      </c>
    </row>
    <row r="630" spans="1:49" ht="15" customHeight="1">
      <c r="A630" s="31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198"/>
      <c r="M630" s="198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35" t="str">
        <f t="shared" si="162"/>
        <v/>
      </c>
      <c r="AD630" s="36">
        <f t="shared" si="163"/>
        <v>0</v>
      </c>
      <c r="AE630" s="35" t="str">
        <f t="shared" si="164"/>
        <v/>
      </c>
      <c r="AF630" s="24"/>
      <c r="AG630" s="40">
        <f t="shared" si="165"/>
        <v>0</v>
      </c>
      <c r="AH630" s="36">
        <f t="shared" si="166"/>
        <v>0</v>
      </c>
      <c r="AI630" s="36">
        <f t="shared" si="167"/>
        <v>0</v>
      </c>
      <c r="AJ630" s="35" t="str">
        <f t="shared" si="168"/>
        <v/>
      </c>
      <c r="AK630" s="35" t="str">
        <f t="shared" si="169"/>
        <v/>
      </c>
      <c r="AL630" s="35" t="str">
        <f t="shared" si="170"/>
        <v/>
      </c>
      <c r="AM630" s="35" t="str">
        <f t="shared" si="171"/>
        <v/>
      </c>
      <c r="AN630" s="35" t="str">
        <f t="shared" si="172"/>
        <v/>
      </c>
      <c r="AO630" s="222">
        <f t="shared" si="177"/>
        <v>0</v>
      </c>
      <c r="AP630" s="222">
        <f t="shared" si="178"/>
        <v>0</v>
      </c>
      <c r="AQ630" s="222" t="str">
        <f t="shared" si="173"/>
        <v>无</v>
      </c>
      <c r="AR630" s="35" t="str">
        <f t="shared" si="174"/>
        <v/>
      </c>
      <c r="AS630" s="35" t="str">
        <f t="shared" si="175"/>
        <v/>
      </c>
      <c r="AT630" s="35" t="str">
        <f t="shared" si="176"/>
        <v>无</v>
      </c>
      <c r="AW630" s="27">
        <f t="shared" si="179"/>
        <v>42948</v>
      </c>
    </row>
    <row r="631" spans="1:49" ht="15" customHeight="1">
      <c r="A631" s="31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198"/>
      <c r="M631" s="198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35" t="str">
        <f t="shared" si="162"/>
        <v/>
      </c>
      <c r="AD631" s="36">
        <f t="shared" si="163"/>
        <v>0</v>
      </c>
      <c r="AE631" s="35" t="str">
        <f t="shared" si="164"/>
        <v/>
      </c>
      <c r="AF631" s="24"/>
      <c r="AG631" s="40">
        <f t="shared" si="165"/>
        <v>0</v>
      </c>
      <c r="AH631" s="36">
        <f t="shared" si="166"/>
        <v>0</v>
      </c>
      <c r="AI631" s="36">
        <f t="shared" si="167"/>
        <v>0</v>
      </c>
      <c r="AJ631" s="35" t="str">
        <f t="shared" si="168"/>
        <v/>
      </c>
      <c r="AK631" s="35" t="str">
        <f t="shared" si="169"/>
        <v/>
      </c>
      <c r="AL631" s="35" t="str">
        <f t="shared" si="170"/>
        <v/>
      </c>
      <c r="AM631" s="35" t="str">
        <f t="shared" si="171"/>
        <v/>
      </c>
      <c r="AN631" s="35" t="str">
        <f t="shared" si="172"/>
        <v/>
      </c>
      <c r="AO631" s="222">
        <f t="shared" si="177"/>
        <v>0</v>
      </c>
      <c r="AP631" s="222">
        <f t="shared" si="178"/>
        <v>0</v>
      </c>
      <c r="AQ631" s="222" t="str">
        <f t="shared" si="173"/>
        <v>无</v>
      </c>
      <c r="AR631" s="35" t="str">
        <f t="shared" si="174"/>
        <v/>
      </c>
      <c r="AS631" s="35" t="str">
        <f t="shared" si="175"/>
        <v/>
      </c>
      <c r="AT631" s="35" t="str">
        <f t="shared" si="176"/>
        <v>无</v>
      </c>
      <c r="AW631" s="27">
        <f t="shared" si="179"/>
        <v>42948</v>
      </c>
    </row>
    <row r="632" spans="1:49" ht="15" customHeight="1">
      <c r="A632" s="31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198"/>
      <c r="M632" s="198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35" t="str">
        <f t="shared" si="162"/>
        <v/>
      </c>
      <c r="AD632" s="36">
        <f t="shared" si="163"/>
        <v>0</v>
      </c>
      <c r="AE632" s="35" t="str">
        <f t="shared" si="164"/>
        <v/>
      </c>
      <c r="AF632" s="24"/>
      <c r="AG632" s="40">
        <f t="shared" si="165"/>
        <v>0</v>
      </c>
      <c r="AH632" s="36">
        <f t="shared" si="166"/>
        <v>0</v>
      </c>
      <c r="AI632" s="36">
        <f t="shared" si="167"/>
        <v>0</v>
      </c>
      <c r="AJ632" s="35" t="str">
        <f t="shared" si="168"/>
        <v/>
      </c>
      <c r="AK632" s="35" t="str">
        <f t="shared" si="169"/>
        <v/>
      </c>
      <c r="AL632" s="35" t="str">
        <f t="shared" si="170"/>
        <v/>
      </c>
      <c r="AM632" s="35" t="str">
        <f t="shared" si="171"/>
        <v/>
      </c>
      <c r="AN632" s="35" t="str">
        <f t="shared" si="172"/>
        <v/>
      </c>
      <c r="AO632" s="222">
        <f t="shared" si="177"/>
        <v>0</v>
      </c>
      <c r="AP632" s="222">
        <f t="shared" si="178"/>
        <v>0</v>
      </c>
      <c r="AQ632" s="222" t="str">
        <f t="shared" si="173"/>
        <v>无</v>
      </c>
      <c r="AR632" s="35" t="str">
        <f t="shared" si="174"/>
        <v/>
      </c>
      <c r="AS632" s="35" t="str">
        <f t="shared" si="175"/>
        <v/>
      </c>
      <c r="AT632" s="35" t="str">
        <f t="shared" si="176"/>
        <v>无</v>
      </c>
      <c r="AW632" s="27">
        <f t="shared" si="179"/>
        <v>42948</v>
      </c>
    </row>
    <row r="633" spans="1:49" ht="15" customHeight="1">
      <c r="A633" s="31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198"/>
      <c r="M633" s="198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35" t="str">
        <f t="shared" si="162"/>
        <v/>
      </c>
      <c r="AD633" s="36">
        <f t="shared" si="163"/>
        <v>0</v>
      </c>
      <c r="AE633" s="35" t="str">
        <f t="shared" si="164"/>
        <v/>
      </c>
      <c r="AF633" s="24"/>
      <c r="AG633" s="40">
        <f t="shared" si="165"/>
        <v>0</v>
      </c>
      <c r="AH633" s="36">
        <f t="shared" si="166"/>
        <v>0</v>
      </c>
      <c r="AI633" s="36">
        <f t="shared" si="167"/>
        <v>0</v>
      </c>
      <c r="AJ633" s="35" t="str">
        <f t="shared" si="168"/>
        <v/>
      </c>
      <c r="AK633" s="35" t="str">
        <f t="shared" si="169"/>
        <v/>
      </c>
      <c r="AL633" s="35" t="str">
        <f t="shared" si="170"/>
        <v/>
      </c>
      <c r="AM633" s="35" t="str">
        <f t="shared" si="171"/>
        <v/>
      </c>
      <c r="AN633" s="35" t="str">
        <f t="shared" si="172"/>
        <v/>
      </c>
      <c r="AO633" s="222">
        <f t="shared" si="177"/>
        <v>0</v>
      </c>
      <c r="AP633" s="222">
        <f t="shared" si="178"/>
        <v>0</v>
      </c>
      <c r="AQ633" s="222" t="str">
        <f t="shared" si="173"/>
        <v>无</v>
      </c>
      <c r="AR633" s="35" t="str">
        <f t="shared" si="174"/>
        <v/>
      </c>
      <c r="AS633" s="35" t="str">
        <f t="shared" si="175"/>
        <v/>
      </c>
      <c r="AT633" s="35" t="str">
        <f t="shared" si="176"/>
        <v>无</v>
      </c>
      <c r="AW633" s="27">
        <f t="shared" si="179"/>
        <v>42948</v>
      </c>
    </row>
    <row r="634" spans="1:49" ht="15" customHeight="1">
      <c r="A634" s="31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198"/>
      <c r="M634" s="198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35" t="str">
        <f t="shared" si="162"/>
        <v/>
      </c>
      <c r="AD634" s="36">
        <f t="shared" si="163"/>
        <v>0</v>
      </c>
      <c r="AE634" s="35" t="str">
        <f t="shared" si="164"/>
        <v/>
      </c>
      <c r="AF634" s="24"/>
      <c r="AG634" s="40">
        <f t="shared" si="165"/>
        <v>0</v>
      </c>
      <c r="AH634" s="36">
        <f t="shared" si="166"/>
        <v>0</v>
      </c>
      <c r="AI634" s="36">
        <f t="shared" si="167"/>
        <v>0</v>
      </c>
      <c r="AJ634" s="35" t="str">
        <f t="shared" si="168"/>
        <v/>
      </c>
      <c r="AK634" s="35" t="str">
        <f t="shared" si="169"/>
        <v/>
      </c>
      <c r="AL634" s="35" t="str">
        <f t="shared" si="170"/>
        <v/>
      </c>
      <c r="AM634" s="35" t="str">
        <f t="shared" si="171"/>
        <v/>
      </c>
      <c r="AN634" s="35" t="str">
        <f t="shared" si="172"/>
        <v/>
      </c>
      <c r="AO634" s="222">
        <f t="shared" si="177"/>
        <v>0</v>
      </c>
      <c r="AP634" s="222">
        <f t="shared" si="178"/>
        <v>0</v>
      </c>
      <c r="AQ634" s="222" t="str">
        <f t="shared" si="173"/>
        <v>无</v>
      </c>
      <c r="AR634" s="35" t="str">
        <f t="shared" si="174"/>
        <v/>
      </c>
      <c r="AS634" s="35" t="str">
        <f t="shared" si="175"/>
        <v/>
      </c>
      <c r="AT634" s="35" t="str">
        <f t="shared" si="176"/>
        <v>无</v>
      </c>
      <c r="AW634" s="27">
        <f t="shared" si="179"/>
        <v>42948</v>
      </c>
    </row>
    <row r="635" spans="1:49" ht="15" customHeight="1">
      <c r="A635" s="31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198"/>
      <c r="M635" s="198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35" t="str">
        <f t="shared" si="162"/>
        <v/>
      </c>
      <c r="AD635" s="36">
        <f t="shared" si="163"/>
        <v>0</v>
      </c>
      <c r="AE635" s="35" t="str">
        <f t="shared" si="164"/>
        <v/>
      </c>
      <c r="AF635" s="24"/>
      <c r="AG635" s="40">
        <f t="shared" si="165"/>
        <v>0</v>
      </c>
      <c r="AH635" s="36">
        <f t="shared" si="166"/>
        <v>0</v>
      </c>
      <c r="AI635" s="36">
        <f t="shared" si="167"/>
        <v>0</v>
      </c>
      <c r="AJ635" s="35" t="str">
        <f t="shared" si="168"/>
        <v/>
      </c>
      <c r="AK635" s="35" t="str">
        <f t="shared" si="169"/>
        <v/>
      </c>
      <c r="AL635" s="35" t="str">
        <f t="shared" si="170"/>
        <v/>
      </c>
      <c r="AM635" s="35" t="str">
        <f t="shared" si="171"/>
        <v/>
      </c>
      <c r="AN635" s="35" t="str">
        <f t="shared" si="172"/>
        <v/>
      </c>
      <c r="AO635" s="222">
        <f t="shared" si="177"/>
        <v>0</v>
      </c>
      <c r="AP635" s="222">
        <f t="shared" si="178"/>
        <v>0</v>
      </c>
      <c r="AQ635" s="222" t="str">
        <f t="shared" si="173"/>
        <v>无</v>
      </c>
      <c r="AR635" s="35" t="str">
        <f t="shared" si="174"/>
        <v/>
      </c>
      <c r="AS635" s="35" t="str">
        <f t="shared" si="175"/>
        <v/>
      </c>
      <c r="AT635" s="35" t="str">
        <f t="shared" si="176"/>
        <v>无</v>
      </c>
      <c r="AW635" s="27">
        <f t="shared" si="179"/>
        <v>42948</v>
      </c>
    </row>
    <row r="636" spans="1:49" ht="15" customHeight="1">
      <c r="A636" s="31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198"/>
      <c r="M636" s="198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35" t="str">
        <f t="shared" si="162"/>
        <v/>
      </c>
      <c r="AD636" s="36">
        <f t="shared" si="163"/>
        <v>0</v>
      </c>
      <c r="AE636" s="35" t="str">
        <f t="shared" si="164"/>
        <v/>
      </c>
      <c r="AF636" s="24"/>
      <c r="AG636" s="40">
        <f t="shared" si="165"/>
        <v>0</v>
      </c>
      <c r="AH636" s="36">
        <f t="shared" si="166"/>
        <v>0</v>
      </c>
      <c r="AI636" s="36">
        <f t="shared" si="167"/>
        <v>0</v>
      </c>
      <c r="AJ636" s="35" t="str">
        <f t="shared" si="168"/>
        <v/>
      </c>
      <c r="AK636" s="35" t="str">
        <f t="shared" si="169"/>
        <v/>
      </c>
      <c r="AL636" s="35" t="str">
        <f t="shared" si="170"/>
        <v/>
      </c>
      <c r="AM636" s="35" t="str">
        <f t="shared" si="171"/>
        <v/>
      </c>
      <c r="AN636" s="35" t="str">
        <f t="shared" si="172"/>
        <v/>
      </c>
      <c r="AO636" s="222">
        <f t="shared" si="177"/>
        <v>0</v>
      </c>
      <c r="AP636" s="222">
        <f t="shared" si="178"/>
        <v>0</v>
      </c>
      <c r="AQ636" s="222" t="str">
        <f t="shared" si="173"/>
        <v>无</v>
      </c>
      <c r="AR636" s="35" t="str">
        <f t="shared" si="174"/>
        <v/>
      </c>
      <c r="AS636" s="35" t="str">
        <f t="shared" si="175"/>
        <v/>
      </c>
      <c r="AT636" s="35" t="str">
        <f t="shared" si="176"/>
        <v>无</v>
      </c>
      <c r="AW636" s="27">
        <f t="shared" si="179"/>
        <v>42948</v>
      </c>
    </row>
    <row r="637" spans="1:49" ht="15" customHeight="1">
      <c r="A637" s="31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198"/>
      <c r="M637" s="198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35" t="str">
        <f t="shared" si="162"/>
        <v/>
      </c>
      <c r="AD637" s="36">
        <f t="shared" si="163"/>
        <v>0</v>
      </c>
      <c r="AE637" s="35" t="str">
        <f t="shared" si="164"/>
        <v/>
      </c>
      <c r="AF637" s="24"/>
      <c r="AG637" s="40">
        <f t="shared" si="165"/>
        <v>0</v>
      </c>
      <c r="AH637" s="36">
        <f t="shared" si="166"/>
        <v>0</v>
      </c>
      <c r="AI637" s="36">
        <f t="shared" si="167"/>
        <v>0</v>
      </c>
      <c r="AJ637" s="35" t="str">
        <f t="shared" si="168"/>
        <v/>
      </c>
      <c r="AK637" s="35" t="str">
        <f t="shared" si="169"/>
        <v/>
      </c>
      <c r="AL637" s="35" t="str">
        <f t="shared" si="170"/>
        <v/>
      </c>
      <c r="AM637" s="35" t="str">
        <f t="shared" si="171"/>
        <v/>
      </c>
      <c r="AN637" s="35" t="str">
        <f t="shared" si="172"/>
        <v/>
      </c>
      <c r="AO637" s="222">
        <f t="shared" si="177"/>
        <v>0</v>
      </c>
      <c r="AP637" s="222">
        <f t="shared" si="178"/>
        <v>0</v>
      </c>
      <c r="AQ637" s="222" t="str">
        <f t="shared" si="173"/>
        <v>无</v>
      </c>
      <c r="AR637" s="35" t="str">
        <f t="shared" si="174"/>
        <v/>
      </c>
      <c r="AS637" s="35" t="str">
        <f t="shared" si="175"/>
        <v/>
      </c>
      <c r="AT637" s="35" t="str">
        <f t="shared" si="176"/>
        <v>无</v>
      </c>
      <c r="AW637" s="27">
        <f t="shared" si="179"/>
        <v>42948</v>
      </c>
    </row>
    <row r="638" spans="1:49" ht="15" customHeight="1">
      <c r="A638" s="31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198"/>
      <c r="M638" s="198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35" t="str">
        <f t="shared" si="162"/>
        <v/>
      </c>
      <c r="AD638" s="36">
        <f t="shared" si="163"/>
        <v>0</v>
      </c>
      <c r="AE638" s="35" t="str">
        <f t="shared" si="164"/>
        <v/>
      </c>
      <c r="AF638" s="24"/>
      <c r="AG638" s="40">
        <f t="shared" si="165"/>
        <v>0</v>
      </c>
      <c r="AH638" s="36">
        <f t="shared" si="166"/>
        <v>0</v>
      </c>
      <c r="AI638" s="36">
        <f t="shared" si="167"/>
        <v>0</v>
      </c>
      <c r="AJ638" s="35" t="str">
        <f t="shared" si="168"/>
        <v/>
      </c>
      <c r="AK638" s="35" t="str">
        <f t="shared" si="169"/>
        <v/>
      </c>
      <c r="AL638" s="35" t="str">
        <f t="shared" si="170"/>
        <v/>
      </c>
      <c r="AM638" s="35" t="str">
        <f t="shared" si="171"/>
        <v/>
      </c>
      <c r="AN638" s="35" t="str">
        <f t="shared" si="172"/>
        <v/>
      </c>
      <c r="AO638" s="222">
        <f t="shared" si="177"/>
        <v>0</v>
      </c>
      <c r="AP638" s="222">
        <f t="shared" si="178"/>
        <v>0</v>
      </c>
      <c r="AQ638" s="222" t="str">
        <f t="shared" si="173"/>
        <v>无</v>
      </c>
      <c r="AR638" s="35" t="str">
        <f t="shared" si="174"/>
        <v/>
      </c>
      <c r="AS638" s="35" t="str">
        <f t="shared" si="175"/>
        <v/>
      </c>
      <c r="AT638" s="35" t="str">
        <f t="shared" si="176"/>
        <v>无</v>
      </c>
      <c r="AW638" s="27">
        <f t="shared" si="179"/>
        <v>42948</v>
      </c>
    </row>
    <row r="639" spans="1:49" ht="15" customHeight="1">
      <c r="A639" s="31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198"/>
      <c r="M639" s="198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35" t="str">
        <f t="shared" si="162"/>
        <v/>
      </c>
      <c r="AD639" s="36">
        <f t="shared" si="163"/>
        <v>0</v>
      </c>
      <c r="AE639" s="35" t="str">
        <f t="shared" si="164"/>
        <v/>
      </c>
      <c r="AF639" s="24"/>
      <c r="AG639" s="40">
        <f t="shared" si="165"/>
        <v>0</v>
      </c>
      <c r="AH639" s="36">
        <f t="shared" si="166"/>
        <v>0</v>
      </c>
      <c r="AI639" s="36">
        <f t="shared" si="167"/>
        <v>0</v>
      </c>
      <c r="AJ639" s="35" t="str">
        <f t="shared" si="168"/>
        <v/>
      </c>
      <c r="AK639" s="35" t="str">
        <f t="shared" si="169"/>
        <v/>
      </c>
      <c r="AL639" s="35" t="str">
        <f t="shared" si="170"/>
        <v/>
      </c>
      <c r="AM639" s="35" t="str">
        <f t="shared" si="171"/>
        <v/>
      </c>
      <c r="AN639" s="35" t="str">
        <f t="shared" si="172"/>
        <v/>
      </c>
      <c r="AO639" s="222">
        <f t="shared" si="177"/>
        <v>0</v>
      </c>
      <c r="AP639" s="222">
        <f t="shared" si="178"/>
        <v>0</v>
      </c>
      <c r="AQ639" s="222" t="str">
        <f t="shared" si="173"/>
        <v>无</v>
      </c>
      <c r="AR639" s="35" t="str">
        <f t="shared" si="174"/>
        <v/>
      </c>
      <c r="AS639" s="35" t="str">
        <f t="shared" si="175"/>
        <v/>
      </c>
      <c r="AT639" s="35" t="str">
        <f t="shared" si="176"/>
        <v>无</v>
      </c>
      <c r="AW639" s="27">
        <f t="shared" si="179"/>
        <v>42948</v>
      </c>
    </row>
    <row r="640" spans="1:49" ht="15" customHeight="1">
      <c r="A640" s="31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198"/>
      <c r="M640" s="198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35" t="str">
        <f t="shared" si="162"/>
        <v/>
      </c>
      <c r="AD640" s="36">
        <f t="shared" si="163"/>
        <v>0</v>
      </c>
      <c r="AE640" s="35" t="str">
        <f t="shared" si="164"/>
        <v/>
      </c>
      <c r="AF640" s="24"/>
      <c r="AG640" s="40">
        <f t="shared" si="165"/>
        <v>0</v>
      </c>
      <c r="AH640" s="36">
        <f t="shared" si="166"/>
        <v>0</v>
      </c>
      <c r="AI640" s="36">
        <f t="shared" si="167"/>
        <v>0</v>
      </c>
      <c r="AJ640" s="35" t="str">
        <f t="shared" si="168"/>
        <v/>
      </c>
      <c r="AK640" s="35" t="str">
        <f t="shared" si="169"/>
        <v/>
      </c>
      <c r="AL640" s="35" t="str">
        <f t="shared" si="170"/>
        <v/>
      </c>
      <c r="AM640" s="35" t="str">
        <f t="shared" si="171"/>
        <v/>
      </c>
      <c r="AN640" s="35" t="str">
        <f t="shared" si="172"/>
        <v/>
      </c>
      <c r="AO640" s="222">
        <f t="shared" si="177"/>
        <v>0</v>
      </c>
      <c r="AP640" s="222">
        <f t="shared" si="178"/>
        <v>0</v>
      </c>
      <c r="AQ640" s="222" t="str">
        <f t="shared" si="173"/>
        <v>无</v>
      </c>
      <c r="AR640" s="35" t="str">
        <f t="shared" si="174"/>
        <v/>
      </c>
      <c r="AS640" s="35" t="str">
        <f t="shared" si="175"/>
        <v/>
      </c>
      <c r="AT640" s="35" t="str">
        <f t="shared" si="176"/>
        <v>无</v>
      </c>
      <c r="AW640" s="27">
        <f t="shared" si="179"/>
        <v>42948</v>
      </c>
    </row>
    <row r="641" spans="1:49" ht="15" customHeight="1">
      <c r="A641" s="31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198"/>
      <c r="M641" s="198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35" t="str">
        <f t="shared" si="162"/>
        <v/>
      </c>
      <c r="AD641" s="36">
        <f t="shared" si="163"/>
        <v>0</v>
      </c>
      <c r="AE641" s="35" t="str">
        <f t="shared" si="164"/>
        <v/>
      </c>
      <c r="AF641" s="24"/>
      <c r="AG641" s="40">
        <f t="shared" si="165"/>
        <v>0</v>
      </c>
      <c r="AH641" s="36">
        <f t="shared" si="166"/>
        <v>0</v>
      </c>
      <c r="AI641" s="36">
        <f t="shared" si="167"/>
        <v>0</v>
      </c>
      <c r="AJ641" s="35" t="str">
        <f t="shared" si="168"/>
        <v/>
      </c>
      <c r="AK641" s="35" t="str">
        <f t="shared" si="169"/>
        <v/>
      </c>
      <c r="AL641" s="35" t="str">
        <f t="shared" si="170"/>
        <v/>
      </c>
      <c r="AM641" s="35" t="str">
        <f t="shared" si="171"/>
        <v/>
      </c>
      <c r="AN641" s="35" t="str">
        <f t="shared" si="172"/>
        <v/>
      </c>
      <c r="AO641" s="222">
        <f t="shared" si="177"/>
        <v>0</v>
      </c>
      <c r="AP641" s="222">
        <f t="shared" si="178"/>
        <v>0</v>
      </c>
      <c r="AQ641" s="222" t="str">
        <f t="shared" si="173"/>
        <v>无</v>
      </c>
      <c r="AR641" s="35" t="str">
        <f t="shared" si="174"/>
        <v/>
      </c>
      <c r="AS641" s="35" t="str">
        <f t="shared" si="175"/>
        <v/>
      </c>
      <c r="AT641" s="35" t="str">
        <f t="shared" si="176"/>
        <v>无</v>
      </c>
      <c r="AW641" s="27">
        <f t="shared" si="179"/>
        <v>42948</v>
      </c>
    </row>
    <row r="642" spans="1:49" ht="15" customHeight="1">
      <c r="A642" s="31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198"/>
      <c r="M642" s="198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35" t="str">
        <f t="shared" ref="AC642:AC705" si="180">SUBSTITUTE(SUBSTITUTE(SUBSTITUTE(SUBSTITUTE(SUBSTITUTE(SUBSTITUTE(AA642,"(主签单人)",""),"(03-客户接待员)",""),"（金牌）",""),"（会员学员）",""),"金牌",""),"金牌学员","")</f>
        <v/>
      </c>
      <c r="AD642" s="36">
        <f t="shared" ref="AD642:AD705" si="181">IFERROR(VALUE(MID(H642,FIND("(",H642)+1,FIND(")",H642)-FIND("(",H642)-2)),0)</f>
        <v>0</v>
      </c>
      <c r="AE642" s="35" t="str">
        <f t="shared" ref="AE642:AE705" si="182">IF(AJ642="","",MID(AB642,FIND("@",SUBSTITUTE(AB642,"／","@",6))+5,FIND("@",SUBSTITUTE(AB642,"／","@",7))-FIND("@",SUBSTITUTE(AB642,"／","@",6))-5))</f>
        <v/>
      </c>
      <c r="AF642" s="24"/>
      <c r="AG642" s="40">
        <f t="shared" ref="AG642:AG705" si="183">IFERROR(VALUE(MID(AB642,FIND("@",SUBSTITUTE(AB642,"：","@",1))+1,FIND("@",SUBSTITUTE(AB642,"）","@",1))-FIND("@",SUBSTITUTE(AB642,"：","@",1))-1)),0)</f>
        <v>0</v>
      </c>
      <c r="AH642" s="36">
        <f t="shared" ref="AH642:AH705" si="184">IFERROR(IF(AND(IFERROR(FIND("预缴定金",AB642),0)=0,H642=""),M642,VALUE(MID(AB642,FIND("@",SUBSTITUTE(AB642,"：","@",2))+1,FIND("@",SUBSTITUTE(AB642,"）","@",2))-FIND("@",SUBSTITUTE(AB642,"：","@",2))-1))),0)</f>
        <v>0</v>
      </c>
      <c r="AI642" s="36">
        <f t="shared" ref="AI642:AI705" si="185">M642-AH642</f>
        <v>0</v>
      </c>
      <c r="AJ642" s="35" t="str">
        <f t="shared" ref="AJ642:AJ705" si="186">IF(OR(V642="退费",V642="结转",W642="",W642="结转学费",W642="老带新返现"),"",IF(OR(AI642&lt;=0,AND(IFERROR(FIND("预缴定金",AB642),0)=0,H642="")),"",LEFT(AB642,FIND("／",AB642)-1)))</f>
        <v/>
      </c>
      <c r="AK642" s="35" t="str">
        <f t="shared" ref="AK642:AK705" si="187">IF(AJ642="","",LEFT(AB642,2))</f>
        <v/>
      </c>
      <c r="AL642" s="35" t="str">
        <f t="shared" ref="AL642:AL705" si="188">IF(AJ642="","",MID(AB642,FIND("@",SUBSTITUTE(AB642,"／","@",5))+8,10))</f>
        <v/>
      </c>
      <c r="AM642" s="35" t="str">
        <f t="shared" ref="AM642:AM705" si="189">IF(AJ642="","",IF(AK642="新生","新生",IF((AL642-$AW$2)&gt;0,"1年追补","老生")))</f>
        <v/>
      </c>
      <c r="AN642" s="35" t="str">
        <f t="shared" ref="AN642:AN705" si="190">IF(AJ642="","",IF(OR(AM642="新生",AM642="1年追补"),"新生","老生"))</f>
        <v/>
      </c>
      <c r="AO642" s="222">
        <f t="shared" si="177"/>
        <v>0</v>
      </c>
      <c r="AP642" s="222">
        <f t="shared" si="178"/>
        <v>0</v>
      </c>
      <c r="AQ642" s="222" t="str">
        <f t="shared" ref="AQ642:AQ705" si="191">IFERROR(MID(AB642,FIND("@",SUBSTITUTE(AB642,"／","@",3))+6,FIND("@",SUBSTITUTE(AB642,"／","@",4))-FIND("@",SUBSTITUTE(AB642,"／","@",3))-6),"无")</f>
        <v>无</v>
      </c>
      <c r="AR642" s="35" t="str">
        <f t="shared" ref="AR642:AR705" si="192">IFERROR(MID(AB642,FIND("@",SUBSTITUTE(AB642,"：","@",6))+1,FIND("@",SUBSTITUTE(AB642,"-","@",8))-FIND("@",SUBSTITUTE(AB642,"：","@",6))-1),"")</f>
        <v/>
      </c>
      <c r="AS642" s="35" t="str">
        <f t="shared" ref="AS642:AS705" si="193">IFERROR(MID(AB642,FIND("@",SUBSTITUTE(AB642,"：","@",6))+1,FIND("@",SUBSTITUTE(AB642,"-","@",8))-FIND("@",SUBSTITUTE(AB642,"：","@",6))-1),"")</f>
        <v/>
      </c>
      <c r="AT642" s="35" t="str">
        <f t="shared" ref="AT642:AT705" si="194">IFERROR(MID(AB642,FIND("@",SUBSTITUTE(AB642,"：","@",4))+1,FIND("@",SUBSTITUTE(AB642,"）","@",6))-FIND("@",SUBSTITUTE(AB642,"：","@",4))-1),"无")</f>
        <v>无</v>
      </c>
      <c r="AW642" s="27">
        <f t="shared" si="179"/>
        <v>42948</v>
      </c>
    </row>
    <row r="643" spans="1:49" ht="15" customHeight="1">
      <c r="A643" s="31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198"/>
      <c r="M643" s="198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35" t="str">
        <f t="shared" si="180"/>
        <v/>
      </c>
      <c r="AD643" s="36">
        <f t="shared" si="181"/>
        <v>0</v>
      </c>
      <c r="AE643" s="35" t="str">
        <f t="shared" si="182"/>
        <v/>
      </c>
      <c r="AF643" s="24"/>
      <c r="AG643" s="40">
        <f t="shared" si="183"/>
        <v>0</v>
      </c>
      <c r="AH643" s="36">
        <f t="shared" si="184"/>
        <v>0</v>
      </c>
      <c r="AI643" s="36">
        <f t="shared" si="185"/>
        <v>0</v>
      </c>
      <c r="AJ643" s="35" t="str">
        <f t="shared" si="186"/>
        <v/>
      </c>
      <c r="AK643" s="35" t="str">
        <f t="shared" si="187"/>
        <v/>
      </c>
      <c r="AL643" s="35" t="str">
        <f t="shared" si="188"/>
        <v/>
      </c>
      <c r="AM643" s="35" t="str">
        <f t="shared" si="189"/>
        <v/>
      </c>
      <c r="AN643" s="35" t="str">
        <f t="shared" si="190"/>
        <v/>
      </c>
      <c r="AO643" s="222">
        <f t="shared" ref="AO643:AO706" si="195">IF(IFERROR(FIND("1期秒杀",AJ643,1),-1)&gt;0,"1期秒杀",IF(IFERROR(FIND("买三送二",AJ643,1),-1)&gt;0,"买三送二",IF(IFERROR(FIND("一年国际会员",AJ643,1),-1)&gt;0,"一年国际会员",IF(IFERROR(FIND("二年国际会员",AJ643,1),-1)&gt;0,"二年国际会员",IF(IFERROR(FIND("三年拼单会员",AJ643,1),-1)&gt;0,"三年拼单会员",IF(IFERROR(FIND("五年国际会员",AJ643,1),-1)&gt;0,"五年国际会员",IF(IFERROR(FIND("预订游学优惠读",AJ643,1),-1)&gt;0,"预订游学优惠读",IF(IFERROR(FIND("预订游学免费读",AJ643,1),-1)&gt;0,"预订游学免费读",IF(IFERROR(FIND("创始",AJ643,1),-1)&gt;0,"创始会员",IF(IFERROR(FIND("国内领袖课程",AJ643,1),-1)&gt;0,"国内领袖课程",IF(IFERROR(FIND("国际领袖课程",AJ643,1),-1)&gt;0,"国际领袖课程",)))))))))))</f>
        <v>0</v>
      </c>
      <c r="AP643" s="222">
        <f t="shared" ref="AP643:AP706" si="196">IF(OR(AO643="国内领袖课程",AO643="国际领袖课程"),AO643,IF(AN643="老生","老生续费",AO643))</f>
        <v>0</v>
      </c>
      <c r="AQ643" s="222" t="str">
        <f t="shared" si="191"/>
        <v>无</v>
      </c>
      <c r="AR643" s="35" t="str">
        <f t="shared" si="192"/>
        <v/>
      </c>
      <c r="AS643" s="35" t="str">
        <f t="shared" si="193"/>
        <v/>
      </c>
      <c r="AT643" s="35" t="str">
        <f t="shared" si="194"/>
        <v>无</v>
      </c>
      <c r="AW643" s="27">
        <f t="shared" si="179"/>
        <v>42948</v>
      </c>
    </row>
    <row r="644" spans="1:49" ht="15" customHeight="1">
      <c r="A644" s="31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198"/>
      <c r="M644" s="198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35" t="str">
        <f t="shared" si="180"/>
        <v/>
      </c>
      <c r="AD644" s="36">
        <f t="shared" si="181"/>
        <v>0</v>
      </c>
      <c r="AE644" s="35" t="str">
        <f t="shared" si="182"/>
        <v/>
      </c>
      <c r="AF644" s="24"/>
      <c r="AG644" s="40">
        <f t="shared" si="183"/>
        <v>0</v>
      </c>
      <c r="AH644" s="36">
        <f t="shared" si="184"/>
        <v>0</v>
      </c>
      <c r="AI644" s="36">
        <f t="shared" si="185"/>
        <v>0</v>
      </c>
      <c r="AJ644" s="35" t="str">
        <f t="shared" si="186"/>
        <v/>
      </c>
      <c r="AK644" s="35" t="str">
        <f t="shared" si="187"/>
        <v/>
      </c>
      <c r="AL644" s="35" t="str">
        <f t="shared" si="188"/>
        <v/>
      </c>
      <c r="AM644" s="35" t="str">
        <f t="shared" si="189"/>
        <v/>
      </c>
      <c r="AN644" s="35" t="str">
        <f t="shared" si="190"/>
        <v/>
      </c>
      <c r="AO644" s="222">
        <f t="shared" si="195"/>
        <v>0</v>
      </c>
      <c r="AP644" s="222">
        <f t="shared" si="196"/>
        <v>0</v>
      </c>
      <c r="AQ644" s="222" t="str">
        <f t="shared" si="191"/>
        <v>无</v>
      </c>
      <c r="AR644" s="35" t="str">
        <f t="shared" si="192"/>
        <v/>
      </c>
      <c r="AS644" s="35" t="str">
        <f t="shared" si="193"/>
        <v/>
      </c>
      <c r="AT644" s="35" t="str">
        <f t="shared" si="194"/>
        <v>无</v>
      </c>
      <c r="AW644" s="27">
        <f t="shared" ref="AW644:AW707" si="197">AW643</f>
        <v>42948</v>
      </c>
    </row>
    <row r="645" spans="1:49" ht="15" customHeight="1">
      <c r="A645" s="31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198"/>
      <c r="M645" s="198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35" t="str">
        <f t="shared" si="180"/>
        <v/>
      </c>
      <c r="AD645" s="36">
        <f t="shared" si="181"/>
        <v>0</v>
      </c>
      <c r="AE645" s="35" t="str">
        <f t="shared" si="182"/>
        <v/>
      </c>
      <c r="AF645" s="24"/>
      <c r="AG645" s="40">
        <f t="shared" si="183"/>
        <v>0</v>
      </c>
      <c r="AH645" s="36">
        <f t="shared" si="184"/>
        <v>0</v>
      </c>
      <c r="AI645" s="36">
        <f t="shared" si="185"/>
        <v>0</v>
      </c>
      <c r="AJ645" s="35" t="str">
        <f t="shared" si="186"/>
        <v/>
      </c>
      <c r="AK645" s="35" t="str">
        <f t="shared" si="187"/>
        <v/>
      </c>
      <c r="AL645" s="35" t="str">
        <f t="shared" si="188"/>
        <v/>
      </c>
      <c r="AM645" s="35" t="str">
        <f t="shared" si="189"/>
        <v/>
      </c>
      <c r="AN645" s="35" t="str">
        <f t="shared" si="190"/>
        <v/>
      </c>
      <c r="AO645" s="222">
        <f t="shared" si="195"/>
        <v>0</v>
      </c>
      <c r="AP645" s="222">
        <f t="shared" si="196"/>
        <v>0</v>
      </c>
      <c r="AQ645" s="222" t="str">
        <f t="shared" si="191"/>
        <v>无</v>
      </c>
      <c r="AR645" s="35" t="str">
        <f t="shared" si="192"/>
        <v/>
      </c>
      <c r="AS645" s="35" t="str">
        <f t="shared" si="193"/>
        <v/>
      </c>
      <c r="AT645" s="35" t="str">
        <f t="shared" si="194"/>
        <v>无</v>
      </c>
      <c r="AW645" s="27">
        <f t="shared" si="197"/>
        <v>42948</v>
      </c>
    </row>
    <row r="646" spans="1:49" ht="15" customHeight="1">
      <c r="A646" s="31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198"/>
      <c r="M646" s="198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35" t="str">
        <f t="shared" si="180"/>
        <v/>
      </c>
      <c r="AD646" s="36">
        <f t="shared" si="181"/>
        <v>0</v>
      </c>
      <c r="AE646" s="35" t="str">
        <f t="shared" si="182"/>
        <v/>
      </c>
      <c r="AF646" s="24"/>
      <c r="AG646" s="40">
        <f t="shared" si="183"/>
        <v>0</v>
      </c>
      <c r="AH646" s="36">
        <f t="shared" si="184"/>
        <v>0</v>
      </c>
      <c r="AI646" s="36">
        <f t="shared" si="185"/>
        <v>0</v>
      </c>
      <c r="AJ646" s="35" t="str">
        <f t="shared" si="186"/>
        <v/>
      </c>
      <c r="AK646" s="35" t="str">
        <f t="shared" si="187"/>
        <v/>
      </c>
      <c r="AL646" s="35" t="str">
        <f t="shared" si="188"/>
        <v/>
      </c>
      <c r="AM646" s="35" t="str">
        <f t="shared" si="189"/>
        <v/>
      </c>
      <c r="AN646" s="35" t="str">
        <f t="shared" si="190"/>
        <v/>
      </c>
      <c r="AO646" s="222">
        <f t="shared" si="195"/>
        <v>0</v>
      </c>
      <c r="AP646" s="222">
        <f t="shared" si="196"/>
        <v>0</v>
      </c>
      <c r="AQ646" s="222" t="str">
        <f t="shared" si="191"/>
        <v>无</v>
      </c>
      <c r="AR646" s="35" t="str">
        <f t="shared" si="192"/>
        <v/>
      </c>
      <c r="AS646" s="35" t="str">
        <f t="shared" si="193"/>
        <v/>
      </c>
      <c r="AT646" s="35" t="str">
        <f t="shared" si="194"/>
        <v>无</v>
      </c>
      <c r="AW646" s="27">
        <f t="shared" si="197"/>
        <v>42948</v>
      </c>
    </row>
    <row r="647" spans="1:49" ht="15" customHeight="1">
      <c r="A647" s="31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198"/>
      <c r="M647" s="198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35" t="str">
        <f t="shared" si="180"/>
        <v/>
      </c>
      <c r="AD647" s="36">
        <f t="shared" si="181"/>
        <v>0</v>
      </c>
      <c r="AE647" s="35" t="str">
        <f t="shared" si="182"/>
        <v/>
      </c>
      <c r="AF647" s="24"/>
      <c r="AG647" s="40">
        <f t="shared" si="183"/>
        <v>0</v>
      </c>
      <c r="AH647" s="36">
        <f t="shared" si="184"/>
        <v>0</v>
      </c>
      <c r="AI647" s="36">
        <f t="shared" si="185"/>
        <v>0</v>
      </c>
      <c r="AJ647" s="35" t="str">
        <f t="shared" si="186"/>
        <v/>
      </c>
      <c r="AK647" s="35" t="str">
        <f t="shared" si="187"/>
        <v/>
      </c>
      <c r="AL647" s="35" t="str">
        <f t="shared" si="188"/>
        <v/>
      </c>
      <c r="AM647" s="35" t="str">
        <f t="shared" si="189"/>
        <v/>
      </c>
      <c r="AN647" s="35" t="str">
        <f t="shared" si="190"/>
        <v/>
      </c>
      <c r="AO647" s="222">
        <f t="shared" si="195"/>
        <v>0</v>
      </c>
      <c r="AP647" s="222">
        <f t="shared" si="196"/>
        <v>0</v>
      </c>
      <c r="AQ647" s="222" t="str">
        <f t="shared" si="191"/>
        <v>无</v>
      </c>
      <c r="AR647" s="35" t="str">
        <f t="shared" si="192"/>
        <v/>
      </c>
      <c r="AS647" s="35" t="str">
        <f t="shared" si="193"/>
        <v/>
      </c>
      <c r="AT647" s="35" t="str">
        <f t="shared" si="194"/>
        <v>无</v>
      </c>
      <c r="AW647" s="27">
        <f t="shared" si="197"/>
        <v>42948</v>
      </c>
    </row>
    <row r="648" spans="1:49" ht="15" customHeight="1">
      <c r="A648" s="31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198"/>
      <c r="M648" s="198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35" t="str">
        <f t="shared" si="180"/>
        <v/>
      </c>
      <c r="AD648" s="36">
        <f t="shared" si="181"/>
        <v>0</v>
      </c>
      <c r="AE648" s="35" t="str">
        <f t="shared" si="182"/>
        <v/>
      </c>
      <c r="AF648" s="24"/>
      <c r="AG648" s="40">
        <f t="shared" si="183"/>
        <v>0</v>
      </c>
      <c r="AH648" s="36">
        <f t="shared" si="184"/>
        <v>0</v>
      </c>
      <c r="AI648" s="36">
        <f t="shared" si="185"/>
        <v>0</v>
      </c>
      <c r="AJ648" s="35" t="str">
        <f t="shared" si="186"/>
        <v/>
      </c>
      <c r="AK648" s="35" t="str">
        <f t="shared" si="187"/>
        <v/>
      </c>
      <c r="AL648" s="35" t="str">
        <f t="shared" si="188"/>
        <v/>
      </c>
      <c r="AM648" s="35" t="str">
        <f t="shared" si="189"/>
        <v/>
      </c>
      <c r="AN648" s="35" t="str">
        <f t="shared" si="190"/>
        <v/>
      </c>
      <c r="AO648" s="222">
        <f t="shared" si="195"/>
        <v>0</v>
      </c>
      <c r="AP648" s="222">
        <f t="shared" si="196"/>
        <v>0</v>
      </c>
      <c r="AQ648" s="222" t="str">
        <f t="shared" si="191"/>
        <v>无</v>
      </c>
      <c r="AR648" s="35" t="str">
        <f t="shared" si="192"/>
        <v/>
      </c>
      <c r="AS648" s="35" t="str">
        <f t="shared" si="193"/>
        <v/>
      </c>
      <c r="AT648" s="35" t="str">
        <f t="shared" si="194"/>
        <v>无</v>
      </c>
      <c r="AW648" s="27">
        <f t="shared" si="197"/>
        <v>42948</v>
      </c>
    </row>
    <row r="649" spans="1:49" ht="15" customHeight="1">
      <c r="A649" s="31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198"/>
      <c r="M649" s="198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35" t="str">
        <f t="shared" si="180"/>
        <v/>
      </c>
      <c r="AD649" s="36">
        <f t="shared" si="181"/>
        <v>0</v>
      </c>
      <c r="AE649" s="35" t="str">
        <f t="shared" si="182"/>
        <v/>
      </c>
      <c r="AF649" s="24"/>
      <c r="AG649" s="40">
        <f t="shared" si="183"/>
        <v>0</v>
      </c>
      <c r="AH649" s="36">
        <f t="shared" si="184"/>
        <v>0</v>
      </c>
      <c r="AI649" s="36">
        <f t="shared" si="185"/>
        <v>0</v>
      </c>
      <c r="AJ649" s="35" t="str">
        <f t="shared" si="186"/>
        <v/>
      </c>
      <c r="AK649" s="35" t="str">
        <f t="shared" si="187"/>
        <v/>
      </c>
      <c r="AL649" s="35" t="str">
        <f t="shared" si="188"/>
        <v/>
      </c>
      <c r="AM649" s="35" t="str">
        <f t="shared" si="189"/>
        <v/>
      </c>
      <c r="AN649" s="35" t="str">
        <f t="shared" si="190"/>
        <v/>
      </c>
      <c r="AO649" s="222">
        <f t="shared" si="195"/>
        <v>0</v>
      </c>
      <c r="AP649" s="222">
        <f t="shared" si="196"/>
        <v>0</v>
      </c>
      <c r="AQ649" s="222" t="str">
        <f t="shared" si="191"/>
        <v>无</v>
      </c>
      <c r="AR649" s="35" t="str">
        <f t="shared" si="192"/>
        <v/>
      </c>
      <c r="AS649" s="35" t="str">
        <f t="shared" si="193"/>
        <v/>
      </c>
      <c r="AT649" s="35" t="str">
        <f t="shared" si="194"/>
        <v>无</v>
      </c>
      <c r="AW649" s="27">
        <f t="shared" si="197"/>
        <v>42948</v>
      </c>
    </row>
    <row r="650" spans="1:49" ht="15" customHeight="1">
      <c r="A650" s="31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198"/>
      <c r="M650" s="198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35" t="str">
        <f t="shared" si="180"/>
        <v/>
      </c>
      <c r="AD650" s="36">
        <f t="shared" si="181"/>
        <v>0</v>
      </c>
      <c r="AE650" s="35" t="str">
        <f t="shared" si="182"/>
        <v/>
      </c>
      <c r="AF650" s="24"/>
      <c r="AG650" s="40">
        <f t="shared" si="183"/>
        <v>0</v>
      </c>
      <c r="AH650" s="36">
        <f t="shared" si="184"/>
        <v>0</v>
      </c>
      <c r="AI650" s="36">
        <f t="shared" si="185"/>
        <v>0</v>
      </c>
      <c r="AJ650" s="35" t="str">
        <f t="shared" si="186"/>
        <v/>
      </c>
      <c r="AK650" s="35" t="str">
        <f t="shared" si="187"/>
        <v/>
      </c>
      <c r="AL650" s="35" t="str">
        <f t="shared" si="188"/>
        <v/>
      </c>
      <c r="AM650" s="35" t="str">
        <f t="shared" si="189"/>
        <v/>
      </c>
      <c r="AN650" s="35" t="str">
        <f t="shared" si="190"/>
        <v/>
      </c>
      <c r="AO650" s="222">
        <f t="shared" si="195"/>
        <v>0</v>
      </c>
      <c r="AP650" s="222">
        <f t="shared" si="196"/>
        <v>0</v>
      </c>
      <c r="AQ650" s="222" t="str">
        <f t="shared" si="191"/>
        <v>无</v>
      </c>
      <c r="AR650" s="35" t="str">
        <f t="shared" si="192"/>
        <v/>
      </c>
      <c r="AS650" s="35" t="str">
        <f t="shared" si="193"/>
        <v/>
      </c>
      <c r="AT650" s="35" t="str">
        <f t="shared" si="194"/>
        <v>无</v>
      </c>
      <c r="AW650" s="27">
        <f t="shared" si="197"/>
        <v>42948</v>
      </c>
    </row>
    <row r="651" spans="1:49" ht="15" customHeight="1">
      <c r="A651" s="31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198"/>
      <c r="M651" s="198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35" t="str">
        <f t="shared" si="180"/>
        <v/>
      </c>
      <c r="AD651" s="36">
        <f t="shared" si="181"/>
        <v>0</v>
      </c>
      <c r="AE651" s="35" t="str">
        <f t="shared" si="182"/>
        <v/>
      </c>
      <c r="AF651" s="24"/>
      <c r="AG651" s="40">
        <f t="shared" si="183"/>
        <v>0</v>
      </c>
      <c r="AH651" s="36">
        <f t="shared" si="184"/>
        <v>0</v>
      </c>
      <c r="AI651" s="36">
        <f t="shared" si="185"/>
        <v>0</v>
      </c>
      <c r="AJ651" s="35" t="str">
        <f t="shared" si="186"/>
        <v/>
      </c>
      <c r="AK651" s="35" t="str">
        <f t="shared" si="187"/>
        <v/>
      </c>
      <c r="AL651" s="35" t="str">
        <f t="shared" si="188"/>
        <v/>
      </c>
      <c r="AM651" s="35" t="str">
        <f t="shared" si="189"/>
        <v/>
      </c>
      <c r="AN651" s="35" t="str">
        <f t="shared" si="190"/>
        <v/>
      </c>
      <c r="AO651" s="222">
        <f t="shared" si="195"/>
        <v>0</v>
      </c>
      <c r="AP651" s="222">
        <f t="shared" si="196"/>
        <v>0</v>
      </c>
      <c r="AQ651" s="222" t="str">
        <f t="shared" si="191"/>
        <v>无</v>
      </c>
      <c r="AR651" s="35" t="str">
        <f t="shared" si="192"/>
        <v/>
      </c>
      <c r="AS651" s="35" t="str">
        <f t="shared" si="193"/>
        <v/>
      </c>
      <c r="AT651" s="35" t="str">
        <f t="shared" si="194"/>
        <v>无</v>
      </c>
      <c r="AW651" s="27">
        <f t="shared" si="197"/>
        <v>42948</v>
      </c>
    </row>
    <row r="652" spans="1:49" ht="15" customHeight="1">
      <c r="A652" s="31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198"/>
      <c r="M652" s="198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35" t="str">
        <f t="shared" si="180"/>
        <v/>
      </c>
      <c r="AD652" s="36">
        <f t="shared" si="181"/>
        <v>0</v>
      </c>
      <c r="AE652" s="35" t="str">
        <f t="shared" si="182"/>
        <v/>
      </c>
      <c r="AF652" s="24"/>
      <c r="AG652" s="40">
        <f t="shared" si="183"/>
        <v>0</v>
      </c>
      <c r="AH652" s="36">
        <f t="shared" si="184"/>
        <v>0</v>
      </c>
      <c r="AI652" s="36">
        <f t="shared" si="185"/>
        <v>0</v>
      </c>
      <c r="AJ652" s="35" t="str">
        <f t="shared" si="186"/>
        <v/>
      </c>
      <c r="AK652" s="35" t="str">
        <f t="shared" si="187"/>
        <v/>
      </c>
      <c r="AL652" s="35" t="str">
        <f t="shared" si="188"/>
        <v/>
      </c>
      <c r="AM652" s="35" t="str">
        <f t="shared" si="189"/>
        <v/>
      </c>
      <c r="AN652" s="35" t="str">
        <f t="shared" si="190"/>
        <v/>
      </c>
      <c r="AO652" s="222">
        <f t="shared" si="195"/>
        <v>0</v>
      </c>
      <c r="AP652" s="222">
        <f t="shared" si="196"/>
        <v>0</v>
      </c>
      <c r="AQ652" s="222" t="str">
        <f t="shared" si="191"/>
        <v>无</v>
      </c>
      <c r="AR652" s="35" t="str">
        <f t="shared" si="192"/>
        <v/>
      </c>
      <c r="AS652" s="35" t="str">
        <f t="shared" si="193"/>
        <v/>
      </c>
      <c r="AT652" s="35" t="str">
        <f t="shared" si="194"/>
        <v>无</v>
      </c>
      <c r="AW652" s="27">
        <f t="shared" si="197"/>
        <v>42948</v>
      </c>
    </row>
    <row r="653" spans="1:49" ht="15" customHeight="1">
      <c r="A653" s="31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198"/>
      <c r="M653" s="198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35" t="str">
        <f t="shared" si="180"/>
        <v/>
      </c>
      <c r="AD653" s="36">
        <f t="shared" si="181"/>
        <v>0</v>
      </c>
      <c r="AE653" s="35" t="str">
        <f t="shared" si="182"/>
        <v/>
      </c>
      <c r="AF653" s="24"/>
      <c r="AG653" s="40">
        <f t="shared" si="183"/>
        <v>0</v>
      </c>
      <c r="AH653" s="36">
        <f t="shared" si="184"/>
        <v>0</v>
      </c>
      <c r="AI653" s="36">
        <f t="shared" si="185"/>
        <v>0</v>
      </c>
      <c r="AJ653" s="35" t="str">
        <f t="shared" si="186"/>
        <v/>
      </c>
      <c r="AK653" s="35" t="str">
        <f t="shared" si="187"/>
        <v/>
      </c>
      <c r="AL653" s="35" t="str">
        <f t="shared" si="188"/>
        <v/>
      </c>
      <c r="AM653" s="35" t="str">
        <f t="shared" si="189"/>
        <v/>
      </c>
      <c r="AN653" s="35" t="str">
        <f t="shared" si="190"/>
        <v/>
      </c>
      <c r="AO653" s="222">
        <f t="shared" si="195"/>
        <v>0</v>
      </c>
      <c r="AP653" s="222">
        <f t="shared" si="196"/>
        <v>0</v>
      </c>
      <c r="AQ653" s="222" t="str">
        <f t="shared" si="191"/>
        <v>无</v>
      </c>
      <c r="AR653" s="35" t="str">
        <f t="shared" si="192"/>
        <v/>
      </c>
      <c r="AS653" s="35" t="str">
        <f t="shared" si="193"/>
        <v/>
      </c>
      <c r="AT653" s="35" t="str">
        <f t="shared" si="194"/>
        <v>无</v>
      </c>
      <c r="AW653" s="27">
        <f t="shared" si="197"/>
        <v>42948</v>
      </c>
    </row>
    <row r="654" spans="1:49" ht="15" customHeight="1">
      <c r="A654" s="31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198"/>
      <c r="M654" s="198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35" t="str">
        <f t="shared" si="180"/>
        <v/>
      </c>
      <c r="AD654" s="36">
        <f t="shared" si="181"/>
        <v>0</v>
      </c>
      <c r="AE654" s="35" t="str">
        <f t="shared" si="182"/>
        <v/>
      </c>
      <c r="AF654" s="24"/>
      <c r="AG654" s="40">
        <f t="shared" si="183"/>
        <v>0</v>
      </c>
      <c r="AH654" s="36">
        <f t="shared" si="184"/>
        <v>0</v>
      </c>
      <c r="AI654" s="36">
        <f t="shared" si="185"/>
        <v>0</v>
      </c>
      <c r="AJ654" s="35" t="str">
        <f t="shared" si="186"/>
        <v/>
      </c>
      <c r="AK654" s="35" t="str">
        <f t="shared" si="187"/>
        <v/>
      </c>
      <c r="AL654" s="35" t="str">
        <f t="shared" si="188"/>
        <v/>
      </c>
      <c r="AM654" s="35" t="str">
        <f t="shared" si="189"/>
        <v/>
      </c>
      <c r="AN654" s="35" t="str">
        <f t="shared" si="190"/>
        <v/>
      </c>
      <c r="AO654" s="222">
        <f t="shared" si="195"/>
        <v>0</v>
      </c>
      <c r="AP654" s="222">
        <f t="shared" si="196"/>
        <v>0</v>
      </c>
      <c r="AQ654" s="222" t="str">
        <f t="shared" si="191"/>
        <v>无</v>
      </c>
      <c r="AR654" s="35" t="str">
        <f t="shared" si="192"/>
        <v/>
      </c>
      <c r="AS654" s="35" t="str">
        <f t="shared" si="193"/>
        <v/>
      </c>
      <c r="AT654" s="35" t="str">
        <f t="shared" si="194"/>
        <v>无</v>
      </c>
      <c r="AW654" s="27">
        <f t="shared" si="197"/>
        <v>42948</v>
      </c>
    </row>
    <row r="655" spans="1:49" ht="15" customHeight="1">
      <c r="A655" s="31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198"/>
      <c r="M655" s="198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35" t="str">
        <f t="shared" si="180"/>
        <v/>
      </c>
      <c r="AD655" s="36">
        <f t="shared" si="181"/>
        <v>0</v>
      </c>
      <c r="AE655" s="35" t="str">
        <f t="shared" si="182"/>
        <v/>
      </c>
      <c r="AF655" s="24"/>
      <c r="AG655" s="40">
        <f t="shared" si="183"/>
        <v>0</v>
      </c>
      <c r="AH655" s="36">
        <f t="shared" si="184"/>
        <v>0</v>
      </c>
      <c r="AI655" s="36">
        <f t="shared" si="185"/>
        <v>0</v>
      </c>
      <c r="AJ655" s="35" t="str">
        <f t="shared" si="186"/>
        <v/>
      </c>
      <c r="AK655" s="35" t="str">
        <f t="shared" si="187"/>
        <v/>
      </c>
      <c r="AL655" s="35" t="str">
        <f t="shared" si="188"/>
        <v/>
      </c>
      <c r="AM655" s="35" t="str">
        <f t="shared" si="189"/>
        <v/>
      </c>
      <c r="AN655" s="35" t="str">
        <f t="shared" si="190"/>
        <v/>
      </c>
      <c r="AO655" s="222">
        <f t="shared" si="195"/>
        <v>0</v>
      </c>
      <c r="AP655" s="222">
        <f t="shared" si="196"/>
        <v>0</v>
      </c>
      <c r="AQ655" s="222" t="str">
        <f t="shared" si="191"/>
        <v>无</v>
      </c>
      <c r="AR655" s="35" t="str">
        <f t="shared" si="192"/>
        <v/>
      </c>
      <c r="AS655" s="35" t="str">
        <f t="shared" si="193"/>
        <v/>
      </c>
      <c r="AT655" s="35" t="str">
        <f t="shared" si="194"/>
        <v>无</v>
      </c>
      <c r="AW655" s="27">
        <f t="shared" si="197"/>
        <v>42948</v>
      </c>
    </row>
    <row r="656" spans="1:49" ht="15" customHeight="1">
      <c r="A656" s="31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198"/>
      <c r="M656" s="198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35" t="str">
        <f t="shared" si="180"/>
        <v/>
      </c>
      <c r="AD656" s="36">
        <f t="shared" si="181"/>
        <v>0</v>
      </c>
      <c r="AE656" s="35" t="str">
        <f t="shared" si="182"/>
        <v/>
      </c>
      <c r="AF656" s="24"/>
      <c r="AG656" s="40">
        <f t="shared" si="183"/>
        <v>0</v>
      </c>
      <c r="AH656" s="36">
        <f t="shared" si="184"/>
        <v>0</v>
      </c>
      <c r="AI656" s="36">
        <f t="shared" si="185"/>
        <v>0</v>
      </c>
      <c r="AJ656" s="35" t="str">
        <f t="shared" si="186"/>
        <v/>
      </c>
      <c r="AK656" s="35" t="str">
        <f t="shared" si="187"/>
        <v/>
      </c>
      <c r="AL656" s="35" t="str">
        <f t="shared" si="188"/>
        <v/>
      </c>
      <c r="AM656" s="35" t="str">
        <f t="shared" si="189"/>
        <v/>
      </c>
      <c r="AN656" s="35" t="str">
        <f t="shared" si="190"/>
        <v/>
      </c>
      <c r="AO656" s="222">
        <f t="shared" si="195"/>
        <v>0</v>
      </c>
      <c r="AP656" s="222">
        <f t="shared" si="196"/>
        <v>0</v>
      </c>
      <c r="AQ656" s="222" t="str">
        <f t="shared" si="191"/>
        <v>无</v>
      </c>
      <c r="AR656" s="35" t="str">
        <f t="shared" si="192"/>
        <v/>
      </c>
      <c r="AS656" s="35" t="str">
        <f t="shared" si="193"/>
        <v/>
      </c>
      <c r="AT656" s="35" t="str">
        <f t="shared" si="194"/>
        <v>无</v>
      </c>
      <c r="AW656" s="27">
        <f t="shared" si="197"/>
        <v>42948</v>
      </c>
    </row>
    <row r="657" spans="1:49" ht="15" customHeight="1">
      <c r="A657" s="31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198"/>
      <c r="M657" s="198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35" t="str">
        <f t="shared" si="180"/>
        <v/>
      </c>
      <c r="AD657" s="36">
        <f t="shared" si="181"/>
        <v>0</v>
      </c>
      <c r="AE657" s="35" t="str">
        <f t="shared" si="182"/>
        <v/>
      </c>
      <c r="AF657" s="24"/>
      <c r="AG657" s="40">
        <f t="shared" si="183"/>
        <v>0</v>
      </c>
      <c r="AH657" s="36">
        <f t="shared" si="184"/>
        <v>0</v>
      </c>
      <c r="AI657" s="36">
        <f t="shared" si="185"/>
        <v>0</v>
      </c>
      <c r="AJ657" s="35" t="str">
        <f t="shared" si="186"/>
        <v/>
      </c>
      <c r="AK657" s="35" t="str">
        <f t="shared" si="187"/>
        <v/>
      </c>
      <c r="AL657" s="35" t="str">
        <f t="shared" si="188"/>
        <v/>
      </c>
      <c r="AM657" s="35" t="str">
        <f t="shared" si="189"/>
        <v/>
      </c>
      <c r="AN657" s="35" t="str">
        <f t="shared" si="190"/>
        <v/>
      </c>
      <c r="AO657" s="222">
        <f t="shared" si="195"/>
        <v>0</v>
      </c>
      <c r="AP657" s="222">
        <f t="shared" si="196"/>
        <v>0</v>
      </c>
      <c r="AQ657" s="222" t="str">
        <f t="shared" si="191"/>
        <v>无</v>
      </c>
      <c r="AR657" s="35" t="str">
        <f t="shared" si="192"/>
        <v/>
      </c>
      <c r="AS657" s="35" t="str">
        <f t="shared" si="193"/>
        <v/>
      </c>
      <c r="AT657" s="35" t="str">
        <f t="shared" si="194"/>
        <v>无</v>
      </c>
      <c r="AW657" s="27">
        <f t="shared" si="197"/>
        <v>42948</v>
      </c>
    </row>
    <row r="658" spans="1:49" ht="15" customHeight="1">
      <c r="A658" s="31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198"/>
      <c r="M658" s="198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35" t="str">
        <f t="shared" si="180"/>
        <v/>
      </c>
      <c r="AD658" s="36">
        <f t="shared" si="181"/>
        <v>0</v>
      </c>
      <c r="AE658" s="35" t="str">
        <f t="shared" si="182"/>
        <v/>
      </c>
      <c r="AF658" s="24"/>
      <c r="AG658" s="40">
        <f t="shared" si="183"/>
        <v>0</v>
      </c>
      <c r="AH658" s="36">
        <f t="shared" si="184"/>
        <v>0</v>
      </c>
      <c r="AI658" s="36">
        <f t="shared" si="185"/>
        <v>0</v>
      </c>
      <c r="AJ658" s="35" t="str">
        <f t="shared" si="186"/>
        <v/>
      </c>
      <c r="AK658" s="35" t="str">
        <f t="shared" si="187"/>
        <v/>
      </c>
      <c r="AL658" s="35" t="str">
        <f t="shared" si="188"/>
        <v/>
      </c>
      <c r="AM658" s="35" t="str">
        <f t="shared" si="189"/>
        <v/>
      </c>
      <c r="AN658" s="35" t="str">
        <f t="shared" si="190"/>
        <v/>
      </c>
      <c r="AO658" s="222">
        <f t="shared" si="195"/>
        <v>0</v>
      </c>
      <c r="AP658" s="222">
        <f t="shared" si="196"/>
        <v>0</v>
      </c>
      <c r="AQ658" s="222" t="str">
        <f t="shared" si="191"/>
        <v>无</v>
      </c>
      <c r="AR658" s="35" t="str">
        <f t="shared" si="192"/>
        <v/>
      </c>
      <c r="AS658" s="35" t="str">
        <f t="shared" si="193"/>
        <v/>
      </c>
      <c r="AT658" s="35" t="str">
        <f t="shared" si="194"/>
        <v>无</v>
      </c>
      <c r="AW658" s="27">
        <f t="shared" si="197"/>
        <v>42948</v>
      </c>
    </row>
    <row r="659" spans="1:49" ht="15" customHeight="1">
      <c r="A659" s="31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198"/>
      <c r="M659" s="198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35" t="str">
        <f t="shared" si="180"/>
        <v/>
      </c>
      <c r="AD659" s="36">
        <f t="shared" si="181"/>
        <v>0</v>
      </c>
      <c r="AE659" s="35" t="str">
        <f t="shared" si="182"/>
        <v/>
      </c>
      <c r="AF659" s="24"/>
      <c r="AG659" s="40">
        <f t="shared" si="183"/>
        <v>0</v>
      </c>
      <c r="AH659" s="36">
        <f t="shared" si="184"/>
        <v>0</v>
      </c>
      <c r="AI659" s="36">
        <f t="shared" si="185"/>
        <v>0</v>
      </c>
      <c r="AJ659" s="35" t="str">
        <f t="shared" si="186"/>
        <v/>
      </c>
      <c r="AK659" s="35" t="str">
        <f t="shared" si="187"/>
        <v/>
      </c>
      <c r="AL659" s="35" t="str">
        <f t="shared" si="188"/>
        <v/>
      </c>
      <c r="AM659" s="35" t="str">
        <f t="shared" si="189"/>
        <v/>
      </c>
      <c r="AN659" s="35" t="str">
        <f t="shared" si="190"/>
        <v/>
      </c>
      <c r="AO659" s="222">
        <f t="shared" si="195"/>
        <v>0</v>
      </c>
      <c r="AP659" s="222">
        <f t="shared" si="196"/>
        <v>0</v>
      </c>
      <c r="AQ659" s="222" t="str">
        <f t="shared" si="191"/>
        <v>无</v>
      </c>
      <c r="AR659" s="35" t="str">
        <f t="shared" si="192"/>
        <v/>
      </c>
      <c r="AS659" s="35" t="str">
        <f t="shared" si="193"/>
        <v/>
      </c>
      <c r="AT659" s="35" t="str">
        <f t="shared" si="194"/>
        <v>无</v>
      </c>
      <c r="AW659" s="27">
        <f t="shared" si="197"/>
        <v>42948</v>
      </c>
    </row>
    <row r="660" spans="1:49" ht="15" customHeight="1">
      <c r="A660" s="31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198"/>
      <c r="M660" s="198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35" t="str">
        <f t="shared" si="180"/>
        <v/>
      </c>
      <c r="AD660" s="36">
        <f t="shared" si="181"/>
        <v>0</v>
      </c>
      <c r="AE660" s="35" t="str">
        <f t="shared" si="182"/>
        <v/>
      </c>
      <c r="AF660" s="24"/>
      <c r="AG660" s="40">
        <f t="shared" si="183"/>
        <v>0</v>
      </c>
      <c r="AH660" s="36">
        <f t="shared" si="184"/>
        <v>0</v>
      </c>
      <c r="AI660" s="36">
        <f t="shared" si="185"/>
        <v>0</v>
      </c>
      <c r="AJ660" s="35" t="str">
        <f t="shared" si="186"/>
        <v/>
      </c>
      <c r="AK660" s="35" t="str">
        <f t="shared" si="187"/>
        <v/>
      </c>
      <c r="AL660" s="35" t="str">
        <f t="shared" si="188"/>
        <v/>
      </c>
      <c r="AM660" s="35" t="str">
        <f t="shared" si="189"/>
        <v/>
      </c>
      <c r="AN660" s="35" t="str">
        <f t="shared" si="190"/>
        <v/>
      </c>
      <c r="AO660" s="222">
        <f t="shared" si="195"/>
        <v>0</v>
      </c>
      <c r="AP660" s="222">
        <f t="shared" si="196"/>
        <v>0</v>
      </c>
      <c r="AQ660" s="222" t="str">
        <f t="shared" si="191"/>
        <v>无</v>
      </c>
      <c r="AR660" s="35" t="str">
        <f t="shared" si="192"/>
        <v/>
      </c>
      <c r="AS660" s="35" t="str">
        <f t="shared" si="193"/>
        <v/>
      </c>
      <c r="AT660" s="35" t="str">
        <f t="shared" si="194"/>
        <v>无</v>
      </c>
      <c r="AW660" s="27">
        <f t="shared" si="197"/>
        <v>42948</v>
      </c>
    </row>
    <row r="661" spans="1:49" ht="15" customHeight="1">
      <c r="A661" s="31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198"/>
      <c r="M661" s="198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35" t="str">
        <f t="shared" si="180"/>
        <v/>
      </c>
      <c r="AD661" s="36">
        <f t="shared" si="181"/>
        <v>0</v>
      </c>
      <c r="AE661" s="35" t="str">
        <f t="shared" si="182"/>
        <v/>
      </c>
      <c r="AF661" s="24"/>
      <c r="AG661" s="40">
        <f t="shared" si="183"/>
        <v>0</v>
      </c>
      <c r="AH661" s="36">
        <f t="shared" si="184"/>
        <v>0</v>
      </c>
      <c r="AI661" s="36">
        <f t="shared" si="185"/>
        <v>0</v>
      </c>
      <c r="AJ661" s="35" t="str">
        <f t="shared" si="186"/>
        <v/>
      </c>
      <c r="AK661" s="35" t="str">
        <f t="shared" si="187"/>
        <v/>
      </c>
      <c r="AL661" s="35" t="str">
        <f t="shared" si="188"/>
        <v/>
      </c>
      <c r="AM661" s="35" t="str">
        <f t="shared" si="189"/>
        <v/>
      </c>
      <c r="AN661" s="35" t="str">
        <f t="shared" si="190"/>
        <v/>
      </c>
      <c r="AO661" s="222">
        <f t="shared" si="195"/>
        <v>0</v>
      </c>
      <c r="AP661" s="222">
        <f t="shared" si="196"/>
        <v>0</v>
      </c>
      <c r="AQ661" s="222" t="str">
        <f t="shared" si="191"/>
        <v>无</v>
      </c>
      <c r="AR661" s="35" t="str">
        <f t="shared" si="192"/>
        <v/>
      </c>
      <c r="AS661" s="35" t="str">
        <f t="shared" si="193"/>
        <v/>
      </c>
      <c r="AT661" s="35" t="str">
        <f t="shared" si="194"/>
        <v>无</v>
      </c>
      <c r="AW661" s="27">
        <f t="shared" si="197"/>
        <v>42948</v>
      </c>
    </row>
    <row r="662" spans="1:49" ht="15" customHeight="1">
      <c r="A662" s="31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198"/>
      <c r="M662" s="198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35" t="str">
        <f t="shared" si="180"/>
        <v/>
      </c>
      <c r="AD662" s="36">
        <f t="shared" si="181"/>
        <v>0</v>
      </c>
      <c r="AE662" s="35" t="str">
        <f t="shared" si="182"/>
        <v/>
      </c>
      <c r="AF662" s="24"/>
      <c r="AG662" s="40">
        <f t="shared" si="183"/>
        <v>0</v>
      </c>
      <c r="AH662" s="36">
        <f t="shared" si="184"/>
        <v>0</v>
      </c>
      <c r="AI662" s="36">
        <f t="shared" si="185"/>
        <v>0</v>
      </c>
      <c r="AJ662" s="35" t="str">
        <f t="shared" si="186"/>
        <v/>
      </c>
      <c r="AK662" s="35" t="str">
        <f t="shared" si="187"/>
        <v/>
      </c>
      <c r="AL662" s="35" t="str">
        <f t="shared" si="188"/>
        <v/>
      </c>
      <c r="AM662" s="35" t="str">
        <f t="shared" si="189"/>
        <v/>
      </c>
      <c r="AN662" s="35" t="str">
        <f t="shared" si="190"/>
        <v/>
      </c>
      <c r="AO662" s="222">
        <f t="shared" si="195"/>
        <v>0</v>
      </c>
      <c r="AP662" s="222">
        <f t="shared" si="196"/>
        <v>0</v>
      </c>
      <c r="AQ662" s="222" t="str">
        <f t="shared" si="191"/>
        <v>无</v>
      </c>
      <c r="AR662" s="35" t="str">
        <f t="shared" si="192"/>
        <v/>
      </c>
      <c r="AS662" s="35" t="str">
        <f t="shared" si="193"/>
        <v/>
      </c>
      <c r="AT662" s="35" t="str">
        <f t="shared" si="194"/>
        <v>无</v>
      </c>
      <c r="AW662" s="27">
        <f t="shared" si="197"/>
        <v>42948</v>
      </c>
    </row>
    <row r="663" spans="1:49" ht="15" customHeight="1">
      <c r="A663" s="31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198"/>
      <c r="M663" s="198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35" t="str">
        <f t="shared" si="180"/>
        <v/>
      </c>
      <c r="AD663" s="36">
        <f t="shared" si="181"/>
        <v>0</v>
      </c>
      <c r="AE663" s="35" t="str">
        <f t="shared" si="182"/>
        <v/>
      </c>
      <c r="AF663" s="24"/>
      <c r="AG663" s="40">
        <f t="shared" si="183"/>
        <v>0</v>
      </c>
      <c r="AH663" s="36">
        <f t="shared" si="184"/>
        <v>0</v>
      </c>
      <c r="AI663" s="36">
        <f t="shared" si="185"/>
        <v>0</v>
      </c>
      <c r="AJ663" s="35" t="str">
        <f t="shared" si="186"/>
        <v/>
      </c>
      <c r="AK663" s="35" t="str">
        <f t="shared" si="187"/>
        <v/>
      </c>
      <c r="AL663" s="35" t="str">
        <f t="shared" si="188"/>
        <v/>
      </c>
      <c r="AM663" s="35" t="str">
        <f t="shared" si="189"/>
        <v/>
      </c>
      <c r="AN663" s="35" t="str">
        <f t="shared" si="190"/>
        <v/>
      </c>
      <c r="AO663" s="222">
        <f t="shared" si="195"/>
        <v>0</v>
      </c>
      <c r="AP663" s="222">
        <f t="shared" si="196"/>
        <v>0</v>
      </c>
      <c r="AQ663" s="222" t="str">
        <f t="shared" si="191"/>
        <v>无</v>
      </c>
      <c r="AR663" s="35" t="str">
        <f t="shared" si="192"/>
        <v/>
      </c>
      <c r="AS663" s="35" t="str">
        <f t="shared" si="193"/>
        <v/>
      </c>
      <c r="AT663" s="35" t="str">
        <f t="shared" si="194"/>
        <v>无</v>
      </c>
      <c r="AW663" s="27">
        <f t="shared" si="197"/>
        <v>42948</v>
      </c>
    </row>
    <row r="664" spans="1:49" ht="15" customHeight="1">
      <c r="A664" s="31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198"/>
      <c r="M664" s="198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35" t="str">
        <f t="shared" si="180"/>
        <v/>
      </c>
      <c r="AD664" s="36">
        <f t="shared" si="181"/>
        <v>0</v>
      </c>
      <c r="AE664" s="35" t="str">
        <f t="shared" si="182"/>
        <v/>
      </c>
      <c r="AF664" s="24"/>
      <c r="AG664" s="40">
        <f t="shared" si="183"/>
        <v>0</v>
      </c>
      <c r="AH664" s="36">
        <f t="shared" si="184"/>
        <v>0</v>
      </c>
      <c r="AI664" s="36">
        <f t="shared" si="185"/>
        <v>0</v>
      </c>
      <c r="AJ664" s="35" t="str">
        <f t="shared" si="186"/>
        <v/>
      </c>
      <c r="AK664" s="35" t="str">
        <f t="shared" si="187"/>
        <v/>
      </c>
      <c r="AL664" s="35" t="str">
        <f t="shared" si="188"/>
        <v/>
      </c>
      <c r="AM664" s="35" t="str">
        <f t="shared" si="189"/>
        <v/>
      </c>
      <c r="AN664" s="35" t="str">
        <f t="shared" si="190"/>
        <v/>
      </c>
      <c r="AO664" s="222">
        <f t="shared" si="195"/>
        <v>0</v>
      </c>
      <c r="AP664" s="222">
        <f t="shared" si="196"/>
        <v>0</v>
      </c>
      <c r="AQ664" s="222" t="str">
        <f t="shared" si="191"/>
        <v>无</v>
      </c>
      <c r="AR664" s="35" t="str">
        <f t="shared" si="192"/>
        <v/>
      </c>
      <c r="AS664" s="35" t="str">
        <f t="shared" si="193"/>
        <v/>
      </c>
      <c r="AT664" s="35" t="str">
        <f t="shared" si="194"/>
        <v>无</v>
      </c>
      <c r="AW664" s="27">
        <f t="shared" si="197"/>
        <v>42948</v>
      </c>
    </row>
    <row r="665" spans="1:49" ht="15" customHeight="1">
      <c r="A665" s="31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198"/>
      <c r="M665" s="198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35" t="str">
        <f t="shared" si="180"/>
        <v/>
      </c>
      <c r="AD665" s="36">
        <f t="shared" si="181"/>
        <v>0</v>
      </c>
      <c r="AE665" s="35" t="str">
        <f t="shared" si="182"/>
        <v/>
      </c>
      <c r="AF665" s="24"/>
      <c r="AG665" s="40">
        <f t="shared" si="183"/>
        <v>0</v>
      </c>
      <c r="AH665" s="36">
        <f t="shared" si="184"/>
        <v>0</v>
      </c>
      <c r="AI665" s="36">
        <f t="shared" si="185"/>
        <v>0</v>
      </c>
      <c r="AJ665" s="35" t="str">
        <f t="shared" si="186"/>
        <v/>
      </c>
      <c r="AK665" s="35" t="str">
        <f t="shared" si="187"/>
        <v/>
      </c>
      <c r="AL665" s="35" t="str">
        <f t="shared" si="188"/>
        <v/>
      </c>
      <c r="AM665" s="35" t="str">
        <f t="shared" si="189"/>
        <v/>
      </c>
      <c r="AN665" s="35" t="str">
        <f t="shared" si="190"/>
        <v/>
      </c>
      <c r="AO665" s="222">
        <f t="shared" si="195"/>
        <v>0</v>
      </c>
      <c r="AP665" s="222">
        <f t="shared" si="196"/>
        <v>0</v>
      </c>
      <c r="AQ665" s="222" t="str">
        <f t="shared" si="191"/>
        <v>无</v>
      </c>
      <c r="AR665" s="35" t="str">
        <f t="shared" si="192"/>
        <v/>
      </c>
      <c r="AS665" s="35" t="str">
        <f t="shared" si="193"/>
        <v/>
      </c>
      <c r="AT665" s="35" t="str">
        <f t="shared" si="194"/>
        <v>无</v>
      </c>
      <c r="AW665" s="27">
        <f t="shared" si="197"/>
        <v>42948</v>
      </c>
    </row>
    <row r="666" spans="1:49" ht="15" customHeight="1">
      <c r="A666" s="31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198"/>
      <c r="M666" s="198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35" t="str">
        <f t="shared" si="180"/>
        <v/>
      </c>
      <c r="AD666" s="36">
        <f t="shared" si="181"/>
        <v>0</v>
      </c>
      <c r="AE666" s="35" t="str">
        <f t="shared" si="182"/>
        <v/>
      </c>
      <c r="AF666" s="24"/>
      <c r="AG666" s="40">
        <f t="shared" si="183"/>
        <v>0</v>
      </c>
      <c r="AH666" s="36">
        <f t="shared" si="184"/>
        <v>0</v>
      </c>
      <c r="AI666" s="36">
        <f t="shared" si="185"/>
        <v>0</v>
      </c>
      <c r="AJ666" s="35" t="str">
        <f t="shared" si="186"/>
        <v/>
      </c>
      <c r="AK666" s="35" t="str">
        <f t="shared" si="187"/>
        <v/>
      </c>
      <c r="AL666" s="35" t="str">
        <f t="shared" si="188"/>
        <v/>
      </c>
      <c r="AM666" s="35" t="str">
        <f t="shared" si="189"/>
        <v/>
      </c>
      <c r="AN666" s="35" t="str">
        <f t="shared" si="190"/>
        <v/>
      </c>
      <c r="AO666" s="222">
        <f t="shared" si="195"/>
        <v>0</v>
      </c>
      <c r="AP666" s="222">
        <f t="shared" si="196"/>
        <v>0</v>
      </c>
      <c r="AQ666" s="222" t="str">
        <f t="shared" si="191"/>
        <v>无</v>
      </c>
      <c r="AR666" s="35" t="str">
        <f t="shared" si="192"/>
        <v/>
      </c>
      <c r="AS666" s="35" t="str">
        <f t="shared" si="193"/>
        <v/>
      </c>
      <c r="AT666" s="35" t="str">
        <f t="shared" si="194"/>
        <v>无</v>
      </c>
      <c r="AW666" s="27">
        <f t="shared" si="197"/>
        <v>42948</v>
      </c>
    </row>
    <row r="667" spans="1:49" ht="15" customHeight="1">
      <c r="A667" s="31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198"/>
      <c r="M667" s="198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35" t="str">
        <f t="shared" si="180"/>
        <v/>
      </c>
      <c r="AD667" s="36">
        <f t="shared" si="181"/>
        <v>0</v>
      </c>
      <c r="AE667" s="35" t="str">
        <f t="shared" si="182"/>
        <v/>
      </c>
      <c r="AF667" s="24"/>
      <c r="AG667" s="40">
        <f t="shared" si="183"/>
        <v>0</v>
      </c>
      <c r="AH667" s="36">
        <f t="shared" si="184"/>
        <v>0</v>
      </c>
      <c r="AI667" s="36">
        <f t="shared" si="185"/>
        <v>0</v>
      </c>
      <c r="AJ667" s="35" t="str">
        <f t="shared" si="186"/>
        <v/>
      </c>
      <c r="AK667" s="35" t="str">
        <f t="shared" si="187"/>
        <v/>
      </c>
      <c r="AL667" s="35" t="str">
        <f t="shared" si="188"/>
        <v/>
      </c>
      <c r="AM667" s="35" t="str">
        <f t="shared" si="189"/>
        <v/>
      </c>
      <c r="AN667" s="35" t="str">
        <f t="shared" si="190"/>
        <v/>
      </c>
      <c r="AO667" s="222">
        <f t="shared" si="195"/>
        <v>0</v>
      </c>
      <c r="AP667" s="222">
        <f t="shared" si="196"/>
        <v>0</v>
      </c>
      <c r="AQ667" s="222" t="str">
        <f t="shared" si="191"/>
        <v>无</v>
      </c>
      <c r="AR667" s="35" t="str">
        <f t="shared" si="192"/>
        <v/>
      </c>
      <c r="AS667" s="35" t="str">
        <f t="shared" si="193"/>
        <v/>
      </c>
      <c r="AT667" s="35" t="str">
        <f t="shared" si="194"/>
        <v>无</v>
      </c>
      <c r="AW667" s="27">
        <f t="shared" si="197"/>
        <v>42948</v>
      </c>
    </row>
    <row r="668" spans="1:49" ht="15" customHeight="1">
      <c r="A668" s="31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198"/>
      <c r="M668" s="198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35" t="str">
        <f t="shared" si="180"/>
        <v/>
      </c>
      <c r="AD668" s="36">
        <f t="shared" si="181"/>
        <v>0</v>
      </c>
      <c r="AE668" s="35" t="str">
        <f t="shared" si="182"/>
        <v/>
      </c>
      <c r="AF668" s="24"/>
      <c r="AG668" s="40">
        <f t="shared" si="183"/>
        <v>0</v>
      </c>
      <c r="AH668" s="36">
        <f t="shared" si="184"/>
        <v>0</v>
      </c>
      <c r="AI668" s="36">
        <f t="shared" si="185"/>
        <v>0</v>
      </c>
      <c r="AJ668" s="35" t="str">
        <f t="shared" si="186"/>
        <v/>
      </c>
      <c r="AK668" s="35" t="str">
        <f t="shared" si="187"/>
        <v/>
      </c>
      <c r="AL668" s="35" t="str">
        <f t="shared" si="188"/>
        <v/>
      </c>
      <c r="AM668" s="35" t="str">
        <f t="shared" si="189"/>
        <v/>
      </c>
      <c r="AN668" s="35" t="str">
        <f t="shared" si="190"/>
        <v/>
      </c>
      <c r="AO668" s="222">
        <f t="shared" si="195"/>
        <v>0</v>
      </c>
      <c r="AP668" s="222">
        <f t="shared" si="196"/>
        <v>0</v>
      </c>
      <c r="AQ668" s="222" t="str">
        <f t="shared" si="191"/>
        <v>无</v>
      </c>
      <c r="AR668" s="35" t="str">
        <f t="shared" si="192"/>
        <v/>
      </c>
      <c r="AS668" s="35" t="str">
        <f t="shared" si="193"/>
        <v/>
      </c>
      <c r="AT668" s="35" t="str">
        <f t="shared" si="194"/>
        <v>无</v>
      </c>
      <c r="AW668" s="27">
        <f t="shared" si="197"/>
        <v>42948</v>
      </c>
    </row>
    <row r="669" spans="1:49" ht="15" customHeight="1">
      <c r="A669" s="31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198"/>
      <c r="M669" s="198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35" t="str">
        <f t="shared" si="180"/>
        <v/>
      </c>
      <c r="AD669" s="36">
        <f t="shared" si="181"/>
        <v>0</v>
      </c>
      <c r="AE669" s="35" t="str">
        <f t="shared" si="182"/>
        <v/>
      </c>
      <c r="AF669" s="24"/>
      <c r="AG669" s="40">
        <f t="shared" si="183"/>
        <v>0</v>
      </c>
      <c r="AH669" s="36">
        <f t="shared" si="184"/>
        <v>0</v>
      </c>
      <c r="AI669" s="36">
        <f t="shared" si="185"/>
        <v>0</v>
      </c>
      <c r="AJ669" s="35" t="str">
        <f t="shared" si="186"/>
        <v/>
      </c>
      <c r="AK669" s="35" t="str">
        <f t="shared" si="187"/>
        <v/>
      </c>
      <c r="AL669" s="35" t="str">
        <f t="shared" si="188"/>
        <v/>
      </c>
      <c r="AM669" s="35" t="str">
        <f t="shared" si="189"/>
        <v/>
      </c>
      <c r="AN669" s="35" t="str">
        <f t="shared" si="190"/>
        <v/>
      </c>
      <c r="AO669" s="222">
        <f t="shared" si="195"/>
        <v>0</v>
      </c>
      <c r="AP669" s="222">
        <f t="shared" si="196"/>
        <v>0</v>
      </c>
      <c r="AQ669" s="222" t="str">
        <f t="shared" si="191"/>
        <v>无</v>
      </c>
      <c r="AR669" s="35" t="str">
        <f t="shared" si="192"/>
        <v/>
      </c>
      <c r="AS669" s="35" t="str">
        <f t="shared" si="193"/>
        <v/>
      </c>
      <c r="AT669" s="35" t="str">
        <f t="shared" si="194"/>
        <v>无</v>
      </c>
      <c r="AW669" s="27">
        <f t="shared" si="197"/>
        <v>42948</v>
      </c>
    </row>
    <row r="670" spans="1:49" ht="15" customHeight="1">
      <c r="A670" s="31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198"/>
      <c r="M670" s="198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35" t="str">
        <f t="shared" si="180"/>
        <v/>
      </c>
      <c r="AD670" s="36">
        <f t="shared" si="181"/>
        <v>0</v>
      </c>
      <c r="AE670" s="35" t="str">
        <f t="shared" si="182"/>
        <v/>
      </c>
      <c r="AF670" s="24"/>
      <c r="AG670" s="40">
        <f t="shared" si="183"/>
        <v>0</v>
      </c>
      <c r="AH670" s="36">
        <f t="shared" si="184"/>
        <v>0</v>
      </c>
      <c r="AI670" s="36">
        <f t="shared" si="185"/>
        <v>0</v>
      </c>
      <c r="AJ670" s="35" t="str">
        <f t="shared" si="186"/>
        <v/>
      </c>
      <c r="AK670" s="35" t="str">
        <f t="shared" si="187"/>
        <v/>
      </c>
      <c r="AL670" s="35" t="str">
        <f t="shared" si="188"/>
        <v/>
      </c>
      <c r="AM670" s="35" t="str">
        <f t="shared" si="189"/>
        <v/>
      </c>
      <c r="AN670" s="35" t="str">
        <f t="shared" si="190"/>
        <v/>
      </c>
      <c r="AO670" s="222">
        <f t="shared" si="195"/>
        <v>0</v>
      </c>
      <c r="AP670" s="222">
        <f t="shared" si="196"/>
        <v>0</v>
      </c>
      <c r="AQ670" s="222" t="str">
        <f t="shared" si="191"/>
        <v>无</v>
      </c>
      <c r="AR670" s="35" t="str">
        <f t="shared" si="192"/>
        <v/>
      </c>
      <c r="AS670" s="35" t="str">
        <f t="shared" si="193"/>
        <v/>
      </c>
      <c r="AT670" s="35" t="str">
        <f t="shared" si="194"/>
        <v>无</v>
      </c>
      <c r="AW670" s="27">
        <f t="shared" si="197"/>
        <v>42948</v>
      </c>
    </row>
    <row r="671" spans="1:49" ht="15" customHeight="1">
      <c r="A671" s="31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198"/>
      <c r="M671" s="198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35" t="str">
        <f t="shared" si="180"/>
        <v/>
      </c>
      <c r="AD671" s="36">
        <f t="shared" si="181"/>
        <v>0</v>
      </c>
      <c r="AE671" s="35" t="str">
        <f t="shared" si="182"/>
        <v/>
      </c>
      <c r="AF671" s="24"/>
      <c r="AG671" s="40">
        <f t="shared" si="183"/>
        <v>0</v>
      </c>
      <c r="AH671" s="36">
        <f t="shared" si="184"/>
        <v>0</v>
      </c>
      <c r="AI671" s="36">
        <f t="shared" si="185"/>
        <v>0</v>
      </c>
      <c r="AJ671" s="35" t="str">
        <f t="shared" si="186"/>
        <v/>
      </c>
      <c r="AK671" s="35" t="str">
        <f t="shared" si="187"/>
        <v/>
      </c>
      <c r="AL671" s="35" t="str">
        <f t="shared" si="188"/>
        <v/>
      </c>
      <c r="AM671" s="35" t="str">
        <f t="shared" si="189"/>
        <v/>
      </c>
      <c r="AN671" s="35" t="str">
        <f t="shared" si="190"/>
        <v/>
      </c>
      <c r="AO671" s="222">
        <f t="shared" si="195"/>
        <v>0</v>
      </c>
      <c r="AP671" s="222">
        <f t="shared" si="196"/>
        <v>0</v>
      </c>
      <c r="AQ671" s="222" t="str">
        <f t="shared" si="191"/>
        <v>无</v>
      </c>
      <c r="AR671" s="35" t="str">
        <f t="shared" si="192"/>
        <v/>
      </c>
      <c r="AS671" s="35" t="str">
        <f t="shared" si="193"/>
        <v/>
      </c>
      <c r="AT671" s="35" t="str">
        <f t="shared" si="194"/>
        <v>无</v>
      </c>
      <c r="AW671" s="27">
        <f t="shared" si="197"/>
        <v>42948</v>
      </c>
    </row>
    <row r="672" spans="1:49" ht="15" customHeight="1">
      <c r="A672" s="31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198"/>
      <c r="M672" s="198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35" t="str">
        <f t="shared" si="180"/>
        <v/>
      </c>
      <c r="AD672" s="36">
        <f t="shared" si="181"/>
        <v>0</v>
      </c>
      <c r="AE672" s="35" t="str">
        <f t="shared" si="182"/>
        <v/>
      </c>
      <c r="AF672" s="24"/>
      <c r="AG672" s="40">
        <f t="shared" si="183"/>
        <v>0</v>
      </c>
      <c r="AH672" s="36">
        <f t="shared" si="184"/>
        <v>0</v>
      </c>
      <c r="AI672" s="36">
        <f t="shared" si="185"/>
        <v>0</v>
      </c>
      <c r="AJ672" s="35" t="str">
        <f t="shared" si="186"/>
        <v/>
      </c>
      <c r="AK672" s="35" t="str">
        <f t="shared" si="187"/>
        <v/>
      </c>
      <c r="AL672" s="35" t="str">
        <f t="shared" si="188"/>
        <v/>
      </c>
      <c r="AM672" s="35" t="str">
        <f t="shared" si="189"/>
        <v/>
      </c>
      <c r="AN672" s="35" t="str">
        <f t="shared" si="190"/>
        <v/>
      </c>
      <c r="AO672" s="222">
        <f t="shared" si="195"/>
        <v>0</v>
      </c>
      <c r="AP672" s="222">
        <f t="shared" si="196"/>
        <v>0</v>
      </c>
      <c r="AQ672" s="222" t="str">
        <f t="shared" si="191"/>
        <v>无</v>
      </c>
      <c r="AR672" s="35" t="str">
        <f t="shared" si="192"/>
        <v/>
      </c>
      <c r="AS672" s="35" t="str">
        <f t="shared" si="193"/>
        <v/>
      </c>
      <c r="AT672" s="35" t="str">
        <f t="shared" si="194"/>
        <v>无</v>
      </c>
      <c r="AW672" s="27">
        <f t="shared" si="197"/>
        <v>42948</v>
      </c>
    </row>
    <row r="673" spans="1:49" ht="15" customHeight="1">
      <c r="A673" s="31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198"/>
      <c r="M673" s="198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35" t="str">
        <f t="shared" si="180"/>
        <v/>
      </c>
      <c r="AD673" s="36">
        <f t="shared" si="181"/>
        <v>0</v>
      </c>
      <c r="AE673" s="35" t="str">
        <f t="shared" si="182"/>
        <v/>
      </c>
      <c r="AF673" s="24"/>
      <c r="AG673" s="40">
        <f t="shared" si="183"/>
        <v>0</v>
      </c>
      <c r="AH673" s="36">
        <f t="shared" si="184"/>
        <v>0</v>
      </c>
      <c r="AI673" s="36">
        <f t="shared" si="185"/>
        <v>0</v>
      </c>
      <c r="AJ673" s="35" t="str">
        <f t="shared" si="186"/>
        <v/>
      </c>
      <c r="AK673" s="35" t="str">
        <f t="shared" si="187"/>
        <v/>
      </c>
      <c r="AL673" s="35" t="str">
        <f t="shared" si="188"/>
        <v/>
      </c>
      <c r="AM673" s="35" t="str">
        <f t="shared" si="189"/>
        <v/>
      </c>
      <c r="AN673" s="35" t="str">
        <f t="shared" si="190"/>
        <v/>
      </c>
      <c r="AO673" s="222">
        <f t="shared" si="195"/>
        <v>0</v>
      </c>
      <c r="AP673" s="222">
        <f t="shared" si="196"/>
        <v>0</v>
      </c>
      <c r="AQ673" s="222" t="str">
        <f t="shared" si="191"/>
        <v>无</v>
      </c>
      <c r="AR673" s="35" t="str">
        <f t="shared" si="192"/>
        <v/>
      </c>
      <c r="AS673" s="35" t="str">
        <f t="shared" si="193"/>
        <v/>
      </c>
      <c r="AT673" s="35" t="str">
        <f t="shared" si="194"/>
        <v>无</v>
      </c>
      <c r="AW673" s="27">
        <f t="shared" si="197"/>
        <v>42948</v>
      </c>
    </row>
    <row r="674" spans="1:49" ht="15" customHeight="1">
      <c r="A674" s="31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198"/>
      <c r="M674" s="198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35" t="str">
        <f t="shared" si="180"/>
        <v/>
      </c>
      <c r="AD674" s="36">
        <f t="shared" si="181"/>
        <v>0</v>
      </c>
      <c r="AE674" s="35" t="str">
        <f t="shared" si="182"/>
        <v/>
      </c>
      <c r="AF674" s="24"/>
      <c r="AG674" s="40">
        <f t="shared" si="183"/>
        <v>0</v>
      </c>
      <c r="AH674" s="36">
        <f t="shared" si="184"/>
        <v>0</v>
      </c>
      <c r="AI674" s="36">
        <f t="shared" si="185"/>
        <v>0</v>
      </c>
      <c r="AJ674" s="35" t="str">
        <f t="shared" si="186"/>
        <v/>
      </c>
      <c r="AK674" s="35" t="str">
        <f t="shared" si="187"/>
        <v/>
      </c>
      <c r="AL674" s="35" t="str">
        <f t="shared" si="188"/>
        <v/>
      </c>
      <c r="AM674" s="35" t="str">
        <f t="shared" si="189"/>
        <v/>
      </c>
      <c r="AN674" s="35" t="str">
        <f t="shared" si="190"/>
        <v/>
      </c>
      <c r="AO674" s="222">
        <f t="shared" si="195"/>
        <v>0</v>
      </c>
      <c r="AP674" s="222">
        <f t="shared" si="196"/>
        <v>0</v>
      </c>
      <c r="AQ674" s="222" t="str">
        <f t="shared" si="191"/>
        <v>无</v>
      </c>
      <c r="AR674" s="35" t="str">
        <f t="shared" si="192"/>
        <v/>
      </c>
      <c r="AS674" s="35" t="str">
        <f t="shared" si="193"/>
        <v/>
      </c>
      <c r="AT674" s="35" t="str">
        <f t="shared" si="194"/>
        <v>无</v>
      </c>
      <c r="AW674" s="27">
        <f t="shared" si="197"/>
        <v>42948</v>
      </c>
    </row>
    <row r="675" spans="1:49" ht="15" customHeight="1">
      <c r="A675" s="31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198"/>
      <c r="M675" s="198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35" t="str">
        <f t="shared" si="180"/>
        <v/>
      </c>
      <c r="AD675" s="36">
        <f t="shared" si="181"/>
        <v>0</v>
      </c>
      <c r="AE675" s="35" t="str">
        <f t="shared" si="182"/>
        <v/>
      </c>
      <c r="AF675" s="24"/>
      <c r="AG675" s="40">
        <f t="shared" si="183"/>
        <v>0</v>
      </c>
      <c r="AH675" s="36">
        <f t="shared" si="184"/>
        <v>0</v>
      </c>
      <c r="AI675" s="36">
        <f t="shared" si="185"/>
        <v>0</v>
      </c>
      <c r="AJ675" s="35" t="str">
        <f t="shared" si="186"/>
        <v/>
      </c>
      <c r="AK675" s="35" t="str">
        <f t="shared" si="187"/>
        <v/>
      </c>
      <c r="AL675" s="35" t="str">
        <f t="shared" si="188"/>
        <v/>
      </c>
      <c r="AM675" s="35" t="str">
        <f t="shared" si="189"/>
        <v/>
      </c>
      <c r="AN675" s="35" t="str">
        <f t="shared" si="190"/>
        <v/>
      </c>
      <c r="AO675" s="222">
        <f t="shared" si="195"/>
        <v>0</v>
      </c>
      <c r="AP675" s="222">
        <f t="shared" si="196"/>
        <v>0</v>
      </c>
      <c r="AQ675" s="222" t="str">
        <f t="shared" si="191"/>
        <v>无</v>
      </c>
      <c r="AR675" s="35" t="str">
        <f t="shared" si="192"/>
        <v/>
      </c>
      <c r="AS675" s="35" t="str">
        <f t="shared" si="193"/>
        <v/>
      </c>
      <c r="AT675" s="35" t="str">
        <f t="shared" si="194"/>
        <v>无</v>
      </c>
      <c r="AW675" s="27">
        <f t="shared" si="197"/>
        <v>42948</v>
      </c>
    </row>
    <row r="676" spans="1:49" ht="15" customHeight="1">
      <c r="A676" s="31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198"/>
      <c r="M676" s="198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35" t="str">
        <f t="shared" si="180"/>
        <v/>
      </c>
      <c r="AD676" s="36">
        <f t="shared" si="181"/>
        <v>0</v>
      </c>
      <c r="AE676" s="35" t="str">
        <f t="shared" si="182"/>
        <v/>
      </c>
      <c r="AF676" s="24"/>
      <c r="AG676" s="40">
        <f t="shared" si="183"/>
        <v>0</v>
      </c>
      <c r="AH676" s="36">
        <f t="shared" si="184"/>
        <v>0</v>
      </c>
      <c r="AI676" s="36">
        <f t="shared" si="185"/>
        <v>0</v>
      </c>
      <c r="AJ676" s="35" t="str">
        <f t="shared" si="186"/>
        <v/>
      </c>
      <c r="AK676" s="35" t="str">
        <f t="shared" si="187"/>
        <v/>
      </c>
      <c r="AL676" s="35" t="str">
        <f t="shared" si="188"/>
        <v/>
      </c>
      <c r="AM676" s="35" t="str">
        <f t="shared" si="189"/>
        <v/>
      </c>
      <c r="AN676" s="35" t="str">
        <f t="shared" si="190"/>
        <v/>
      </c>
      <c r="AO676" s="222">
        <f t="shared" si="195"/>
        <v>0</v>
      </c>
      <c r="AP676" s="222">
        <f t="shared" si="196"/>
        <v>0</v>
      </c>
      <c r="AQ676" s="222" t="str">
        <f t="shared" si="191"/>
        <v>无</v>
      </c>
      <c r="AR676" s="35" t="str">
        <f t="shared" si="192"/>
        <v/>
      </c>
      <c r="AS676" s="35" t="str">
        <f t="shared" si="193"/>
        <v/>
      </c>
      <c r="AT676" s="35" t="str">
        <f t="shared" si="194"/>
        <v>无</v>
      </c>
      <c r="AW676" s="27">
        <f t="shared" si="197"/>
        <v>42948</v>
      </c>
    </row>
    <row r="677" spans="1:49" ht="15" customHeight="1">
      <c r="A677" s="31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198"/>
      <c r="M677" s="198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35" t="str">
        <f t="shared" si="180"/>
        <v/>
      </c>
      <c r="AD677" s="36">
        <f t="shared" si="181"/>
        <v>0</v>
      </c>
      <c r="AE677" s="35" t="str">
        <f t="shared" si="182"/>
        <v/>
      </c>
      <c r="AF677" s="24"/>
      <c r="AG677" s="40">
        <f t="shared" si="183"/>
        <v>0</v>
      </c>
      <c r="AH677" s="36">
        <f t="shared" si="184"/>
        <v>0</v>
      </c>
      <c r="AI677" s="36">
        <f t="shared" si="185"/>
        <v>0</v>
      </c>
      <c r="AJ677" s="35" t="str">
        <f t="shared" si="186"/>
        <v/>
      </c>
      <c r="AK677" s="35" t="str">
        <f t="shared" si="187"/>
        <v/>
      </c>
      <c r="AL677" s="35" t="str">
        <f t="shared" si="188"/>
        <v/>
      </c>
      <c r="AM677" s="35" t="str">
        <f t="shared" si="189"/>
        <v/>
      </c>
      <c r="AN677" s="35" t="str">
        <f t="shared" si="190"/>
        <v/>
      </c>
      <c r="AO677" s="222">
        <f t="shared" si="195"/>
        <v>0</v>
      </c>
      <c r="AP677" s="222">
        <f t="shared" si="196"/>
        <v>0</v>
      </c>
      <c r="AQ677" s="222" t="str">
        <f t="shared" si="191"/>
        <v>无</v>
      </c>
      <c r="AR677" s="35" t="str">
        <f t="shared" si="192"/>
        <v/>
      </c>
      <c r="AS677" s="35" t="str">
        <f t="shared" si="193"/>
        <v/>
      </c>
      <c r="AT677" s="35" t="str">
        <f t="shared" si="194"/>
        <v>无</v>
      </c>
      <c r="AW677" s="27">
        <f t="shared" si="197"/>
        <v>42948</v>
      </c>
    </row>
    <row r="678" spans="1:49" ht="15" customHeight="1">
      <c r="A678" s="31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198"/>
      <c r="M678" s="198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35" t="str">
        <f t="shared" si="180"/>
        <v/>
      </c>
      <c r="AD678" s="36">
        <f t="shared" si="181"/>
        <v>0</v>
      </c>
      <c r="AE678" s="35" t="str">
        <f t="shared" si="182"/>
        <v/>
      </c>
      <c r="AF678" s="24"/>
      <c r="AG678" s="40">
        <f t="shared" si="183"/>
        <v>0</v>
      </c>
      <c r="AH678" s="36">
        <f t="shared" si="184"/>
        <v>0</v>
      </c>
      <c r="AI678" s="36">
        <f t="shared" si="185"/>
        <v>0</v>
      </c>
      <c r="AJ678" s="35" t="str">
        <f t="shared" si="186"/>
        <v/>
      </c>
      <c r="AK678" s="35" t="str">
        <f t="shared" si="187"/>
        <v/>
      </c>
      <c r="AL678" s="35" t="str">
        <f t="shared" si="188"/>
        <v/>
      </c>
      <c r="AM678" s="35" t="str">
        <f t="shared" si="189"/>
        <v/>
      </c>
      <c r="AN678" s="35" t="str">
        <f t="shared" si="190"/>
        <v/>
      </c>
      <c r="AO678" s="222">
        <f t="shared" si="195"/>
        <v>0</v>
      </c>
      <c r="AP678" s="222">
        <f t="shared" si="196"/>
        <v>0</v>
      </c>
      <c r="AQ678" s="222" t="str">
        <f t="shared" si="191"/>
        <v>无</v>
      </c>
      <c r="AR678" s="35" t="str">
        <f t="shared" si="192"/>
        <v/>
      </c>
      <c r="AS678" s="35" t="str">
        <f t="shared" si="193"/>
        <v/>
      </c>
      <c r="AT678" s="35" t="str">
        <f t="shared" si="194"/>
        <v>无</v>
      </c>
      <c r="AW678" s="27">
        <f t="shared" si="197"/>
        <v>42948</v>
      </c>
    </row>
    <row r="679" spans="1:49" ht="15" customHeight="1">
      <c r="A679" s="31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198"/>
      <c r="M679" s="198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35" t="str">
        <f t="shared" si="180"/>
        <v/>
      </c>
      <c r="AD679" s="36">
        <f t="shared" si="181"/>
        <v>0</v>
      </c>
      <c r="AE679" s="35" t="str">
        <f t="shared" si="182"/>
        <v/>
      </c>
      <c r="AF679" s="24"/>
      <c r="AG679" s="40">
        <f t="shared" si="183"/>
        <v>0</v>
      </c>
      <c r="AH679" s="36">
        <f t="shared" si="184"/>
        <v>0</v>
      </c>
      <c r="AI679" s="36">
        <f t="shared" si="185"/>
        <v>0</v>
      </c>
      <c r="AJ679" s="35" t="str">
        <f t="shared" si="186"/>
        <v/>
      </c>
      <c r="AK679" s="35" t="str">
        <f t="shared" si="187"/>
        <v/>
      </c>
      <c r="AL679" s="35" t="str">
        <f t="shared" si="188"/>
        <v/>
      </c>
      <c r="AM679" s="35" t="str">
        <f t="shared" si="189"/>
        <v/>
      </c>
      <c r="AN679" s="35" t="str">
        <f t="shared" si="190"/>
        <v/>
      </c>
      <c r="AO679" s="222">
        <f t="shared" si="195"/>
        <v>0</v>
      </c>
      <c r="AP679" s="222">
        <f t="shared" si="196"/>
        <v>0</v>
      </c>
      <c r="AQ679" s="222" t="str">
        <f t="shared" si="191"/>
        <v>无</v>
      </c>
      <c r="AR679" s="35" t="str">
        <f t="shared" si="192"/>
        <v/>
      </c>
      <c r="AS679" s="35" t="str">
        <f t="shared" si="193"/>
        <v/>
      </c>
      <c r="AT679" s="35" t="str">
        <f t="shared" si="194"/>
        <v>无</v>
      </c>
      <c r="AW679" s="27">
        <f t="shared" si="197"/>
        <v>42948</v>
      </c>
    </row>
    <row r="680" spans="1:49" ht="15" customHeight="1">
      <c r="A680" s="31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198"/>
      <c r="M680" s="198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35" t="str">
        <f t="shared" si="180"/>
        <v/>
      </c>
      <c r="AD680" s="36">
        <f t="shared" si="181"/>
        <v>0</v>
      </c>
      <c r="AE680" s="35" t="str">
        <f t="shared" si="182"/>
        <v/>
      </c>
      <c r="AF680" s="24"/>
      <c r="AG680" s="40">
        <f t="shared" si="183"/>
        <v>0</v>
      </c>
      <c r="AH680" s="36">
        <f t="shared" si="184"/>
        <v>0</v>
      </c>
      <c r="AI680" s="36">
        <f t="shared" si="185"/>
        <v>0</v>
      </c>
      <c r="AJ680" s="35" t="str">
        <f t="shared" si="186"/>
        <v/>
      </c>
      <c r="AK680" s="35" t="str">
        <f t="shared" si="187"/>
        <v/>
      </c>
      <c r="AL680" s="35" t="str">
        <f t="shared" si="188"/>
        <v/>
      </c>
      <c r="AM680" s="35" t="str">
        <f t="shared" si="189"/>
        <v/>
      </c>
      <c r="AN680" s="35" t="str">
        <f t="shared" si="190"/>
        <v/>
      </c>
      <c r="AO680" s="222">
        <f t="shared" si="195"/>
        <v>0</v>
      </c>
      <c r="AP680" s="222">
        <f t="shared" si="196"/>
        <v>0</v>
      </c>
      <c r="AQ680" s="222" t="str">
        <f t="shared" si="191"/>
        <v>无</v>
      </c>
      <c r="AR680" s="35" t="str">
        <f t="shared" si="192"/>
        <v/>
      </c>
      <c r="AS680" s="35" t="str">
        <f t="shared" si="193"/>
        <v/>
      </c>
      <c r="AT680" s="35" t="str">
        <f t="shared" si="194"/>
        <v>无</v>
      </c>
      <c r="AW680" s="27">
        <f t="shared" si="197"/>
        <v>42948</v>
      </c>
    </row>
    <row r="681" spans="1:49" ht="15" customHeight="1">
      <c r="A681" s="31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198"/>
      <c r="M681" s="198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35" t="str">
        <f t="shared" si="180"/>
        <v/>
      </c>
      <c r="AD681" s="36">
        <f t="shared" si="181"/>
        <v>0</v>
      </c>
      <c r="AE681" s="35" t="str">
        <f t="shared" si="182"/>
        <v/>
      </c>
      <c r="AF681" s="24"/>
      <c r="AG681" s="40">
        <f t="shared" si="183"/>
        <v>0</v>
      </c>
      <c r="AH681" s="36">
        <f t="shared" si="184"/>
        <v>0</v>
      </c>
      <c r="AI681" s="36">
        <f t="shared" si="185"/>
        <v>0</v>
      </c>
      <c r="AJ681" s="35" t="str">
        <f t="shared" si="186"/>
        <v/>
      </c>
      <c r="AK681" s="35" t="str">
        <f t="shared" si="187"/>
        <v/>
      </c>
      <c r="AL681" s="35" t="str">
        <f t="shared" si="188"/>
        <v/>
      </c>
      <c r="AM681" s="35" t="str">
        <f t="shared" si="189"/>
        <v/>
      </c>
      <c r="AN681" s="35" t="str">
        <f t="shared" si="190"/>
        <v/>
      </c>
      <c r="AO681" s="222">
        <f t="shared" si="195"/>
        <v>0</v>
      </c>
      <c r="AP681" s="222">
        <f t="shared" si="196"/>
        <v>0</v>
      </c>
      <c r="AQ681" s="222" t="str">
        <f t="shared" si="191"/>
        <v>无</v>
      </c>
      <c r="AR681" s="35" t="str">
        <f t="shared" si="192"/>
        <v/>
      </c>
      <c r="AS681" s="35" t="str">
        <f t="shared" si="193"/>
        <v/>
      </c>
      <c r="AT681" s="35" t="str">
        <f t="shared" si="194"/>
        <v>无</v>
      </c>
      <c r="AW681" s="27">
        <f t="shared" si="197"/>
        <v>42948</v>
      </c>
    </row>
    <row r="682" spans="1:49" ht="15" customHeight="1">
      <c r="A682" s="31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198"/>
      <c r="M682" s="198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35" t="str">
        <f t="shared" si="180"/>
        <v/>
      </c>
      <c r="AD682" s="36">
        <f t="shared" si="181"/>
        <v>0</v>
      </c>
      <c r="AE682" s="35" t="str">
        <f t="shared" si="182"/>
        <v/>
      </c>
      <c r="AF682" s="24"/>
      <c r="AG682" s="40">
        <f t="shared" si="183"/>
        <v>0</v>
      </c>
      <c r="AH682" s="36">
        <f t="shared" si="184"/>
        <v>0</v>
      </c>
      <c r="AI682" s="36">
        <f t="shared" si="185"/>
        <v>0</v>
      </c>
      <c r="AJ682" s="35" t="str">
        <f t="shared" si="186"/>
        <v/>
      </c>
      <c r="AK682" s="35" t="str">
        <f t="shared" si="187"/>
        <v/>
      </c>
      <c r="AL682" s="35" t="str">
        <f t="shared" si="188"/>
        <v/>
      </c>
      <c r="AM682" s="35" t="str">
        <f t="shared" si="189"/>
        <v/>
      </c>
      <c r="AN682" s="35" t="str">
        <f t="shared" si="190"/>
        <v/>
      </c>
      <c r="AO682" s="222">
        <f t="shared" si="195"/>
        <v>0</v>
      </c>
      <c r="AP682" s="222">
        <f t="shared" si="196"/>
        <v>0</v>
      </c>
      <c r="AQ682" s="222" t="str">
        <f t="shared" si="191"/>
        <v>无</v>
      </c>
      <c r="AR682" s="35" t="str">
        <f t="shared" si="192"/>
        <v/>
      </c>
      <c r="AS682" s="35" t="str">
        <f t="shared" si="193"/>
        <v/>
      </c>
      <c r="AT682" s="35" t="str">
        <f t="shared" si="194"/>
        <v>无</v>
      </c>
      <c r="AW682" s="27">
        <f t="shared" si="197"/>
        <v>42948</v>
      </c>
    </row>
    <row r="683" spans="1:49" ht="15" customHeight="1">
      <c r="A683" s="31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198"/>
      <c r="M683" s="198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35" t="str">
        <f t="shared" si="180"/>
        <v/>
      </c>
      <c r="AD683" s="36">
        <f t="shared" si="181"/>
        <v>0</v>
      </c>
      <c r="AE683" s="35" t="str">
        <f t="shared" si="182"/>
        <v/>
      </c>
      <c r="AF683" s="24"/>
      <c r="AG683" s="40">
        <f t="shared" si="183"/>
        <v>0</v>
      </c>
      <c r="AH683" s="36">
        <f t="shared" si="184"/>
        <v>0</v>
      </c>
      <c r="AI683" s="36">
        <f t="shared" si="185"/>
        <v>0</v>
      </c>
      <c r="AJ683" s="35" t="str">
        <f t="shared" si="186"/>
        <v/>
      </c>
      <c r="AK683" s="35" t="str">
        <f t="shared" si="187"/>
        <v/>
      </c>
      <c r="AL683" s="35" t="str">
        <f t="shared" si="188"/>
        <v/>
      </c>
      <c r="AM683" s="35" t="str">
        <f t="shared" si="189"/>
        <v/>
      </c>
      <c r="AN683" s="35" t="str">
        <f t="shared" si="190"/>
        <v/>
      </c>
      <c r="AO683" s="222">
        <f t="shared" si="195"/>
        <v>0</v>
      </c>
      <c r="AP683" s="222">
        <f t="shared" si="196"/>
        <v>0</v>
      </c>
      <c r="AQ683" s="222" t="str">
        <f t="shared" si="191"/>
        <v>无</v>
      </c>
      <c r="AR683" s="35" t="str">
        <f t="shared" si="192"/>
        <v/>
      </c>
      <c r="AS683" s="35" t="str">
        <f t="shared" si="193"/>
        <v/>
      </c>
      <c r="AT683" s="35" t="str">
        <f t="shared" si="194"/>
        <v>无</v>
      </c>
      <c r="AW683" s="27">
        <f t="shared" si="197"/>
        <v>42948</v>
      </c>
    </row>
    <row r="684" spans="1:49" ht="15" customHeight="1">
      <c r="A684" s="31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198"/>
      <c r="M684" s="198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35" t="str">
        <f t="shared" si="180"/>
        <v/>
      </c>
      <c r="AD684" s="36">
        <f t="shared" si="181"/>
        <v>0</v>
      </c>
      <c r="AE684" s="35" t="str">
        <f t="shared" si="182"/>
        <v/>
      </c>
      <c r="AF684" s="24"/>
      <c r="AG684" s="40">
        <f t="shared" si="183"/>
        <v>0</v>
      </c>
      <c r="AH684" s="36">
        <f t="shared" si="184"/>
        <v>0</v>
      </c>
      <c r="AI684" s="36">
        <f t="shared" si="185"/>
        <v>0</v>
      </c>
      <c r="AJ684" s="35" t="str">
        <f t="shared" si="186"/>
        <v/>
      </c>
      <c r="AK684" s="35" t="str">
        <f t="shared" si="187"/>
        <v/>
      </c>
      <c r="AL684" s="35" t="str">
        <f t="shared" si="188"/>
        <v/>
      </c>
      <c r="AM684" s="35" t="str">
        <f t="shared" si="189"/>
        <v/>
      </c>
      <c r="AN684" s="35" t="str">
        <f t="shared" si="190"/>
        <v/>
      </c>
      <c r="AO684" s="222">
        <f t="shared" si="195"/>
        <v>0</v>
      </c>
      <c r="AP684" s="222">
        <f t="shared" si="196"/>
        <v>0</v>
      </c>
      <c r="AQ684" s="222" t="str">
        <f t="shared" si="191"/>
        <v>无</v>
      </c>
      <c r="AR684" s="35" t="str">
        <f t="shared" si="192"/>
        <v/>
      </c>
      <c r="AS684" s="35" t="str">
        <f t="shared" si="193"/>
        <v/>
      </c>
      <c r="AT684" s="35" t="str">
        <f t="shared" si="194"/>
        <v>无</v>
      </c>
      <c r="AW684" s="27">
        <f t="shared" si="197"/>
        <v>42948</v>
      </c>
    </row>
    <row r="685" spans="1:49" ht="15" customHeight="1">
      <c r="A685" s="31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198"/>
      <c r="M685" s="198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35" t="str">
        <f t="shared" si="180"/>
        <v/>
      </c>
      <c r="AD685" s="36">
        <f t="shared" si="181"/>
        <v>0</v>
      </c>
      <c r="AE685" s="35" t="str">
        <f t="shared" si="182"/>
        <v/>
      </c>
      <c r="AF685" s="24"/>
      <c r="AG685" s="40">
        <f t="shared" si="183"/>
        <v>0</v>
      </c>
      <c r="AH685" s="36">
        <f t="shared" si="184"/>
        <v>0</v>
      </c>
      <c r="AI685" s="36">
        <f t="shared" si="185"/>
        <v>0</v>
      </c>
      <c r="AJ685" s="35" t="str">
        <f t="shared" si="186"/>
        <v/>
      </c>
      <c r="AK685" s="35" t="str">
        <f t="shared" si="187"/>
        <v/>
      </c>
      <c r="AL685" s="35" t="str">
        <f t="shared" si="188"/>
        <v/>
      </c>
      <c r="AM685" s="35" t="str">
        <f t="shared" si="189"/>
        <v/>
      </c>
      <c r="AN685" s="35" t="str">
        <f t="shared" si="190"/>
        <v/>
      </c>
      <c r="AO685" s="222">
        <f t="shared" si="195"/>
        <v>0</v>
      </c>
      <c r="AP685" s="222">
        <f t="shared" si="196"/>
        <v>0</v>
      </c>
      <c r="AQ685" s="222" t="str">
        <f t="shared" si="191"/>
        <v>无</v>
      </c>
      <c r="AR685" s="35" t="str">
        <f t="shared" si="192"/>
        <v/>
      </c>
      <c r="AS685" s="35" t="str">
        <f t="shared" si="193"/>
        <v/>
      </c>
      <c r="AT685" s="35" t="str">
        <f t="shared" si="194"/>
        <v>无</v>
      </c>
      <c r="AW685" s="27">
        <f t="shared" si="197"/>
        <v>42948</v>
      </c>
    </row>
    <row r="686" spans="1:49" ht="15" customHeight="1">
      <c r="A686" s="31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198"/>
      <c r="M686" s="198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35" t="str">
        <f t="shared" si="180"/>
        <v/>
      </c>
      <c r="AD686" s="36">
        <f t="shared" si="181"/>
        <v>0</v>
      </c>
      <c r="AE686" s="35" t="str">
        <f t="shared" si="182"/>
        <v/>
      </c>
      <c r="AF686" s="24"/>
      <c r="AG686" s="40">
        <f t="shared" si="183"/>
        <v>0</v>
      </c>
      <c r="AH686" s="36">
        <f t="shared" si="184"/>
        <v>0</v>
      </c>
      <c r="AI686" s="36">
        <f t="shared" si="185"/>
        <v>0</v>
      </c>
      <c r="AJ686" s="35" t="str">
        <f t="shared" si="186"/>
        <v/>
      </c>
      <c r="AK686" s="35" t="str">
        <f t="shared" si="187"/>
        <v/>
      </c>
      <c r="AL686" s="35" t="str">
        <f t="shared" si="188"/>
        <v/>
      </c>
      <c r="AM686" s="35" t="str">
        <f t="shared" si="189"/>
        <v/>
      </c>
      <c r="AN686" s="35" t="str">
        <f t="shared" si="190"/>
        <v/>
      </c>
      <c r="AO686" s="222">
        <f t="shared" si="195"/>
        <v>0</v>
      </c>
      <c r="AP686" s="222">
        <f t="shared" si="196"/>
        <v>0</v>
      </c>
      <c r="AQ686" s="222" t="str">
        <f t="shared" si="191"/>
        <v>无</v>
      </c>
      <c r="AR686" s="35" t="str">
        <f t="shared" si="192"/>
        <v/>
      </c>
      <c r="AS686" s="35" t="str">
        <f t="shared" si="193"/>
        <v/>
      </c>
      <c r="AT686" s="35" t="str">
        <f t="shared" si="194"/>
        <v>无</v>
      </c>
      <c r="AW686" s="27">
        <f t="shared" si="197"/>
        <v>42948</v>
      </c>
    </row>
    <row r="687" spans="1:49" ht="15" customHeight="1">
      <c r="A687" s="31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198"/>
      <c r="M687" s="198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35" t="str">
        <f t="shared" si="180"/>
        <v/>
      </c>
      <c r="AD687" s="36">
        <f t="shared" si="181"/>
        <v>0</v>
      </c>
      <c r="AE687" s="35" t="str">
        <f t="shared" si="182"/>
        <v/>
      </c>
      <c r="AF687" s="24"/>
      <c r="AG687" s="40">
        <f t="shared" si="183"/>
        <v>0</v>
      </c>
      <c r="AH687" s="36">
        <f t="shared" si="184"/>
        <v>0</v>
      </c>
      <c r="AI687" s="36">
        <f t="shared" si="185"/>
        <v>0</v>
      </c>
      <c r="AJ687" s="35" t="str">
        <f t="shared" si="186"/>
        <v/>
      </c>
      <c r="AK687" s="35" t="str">
        <f t="shared" si="187"/>
        <v/>
      </c>
      <c r="AL687" s="35" t="str">
        <f t="shared" si="188"/>
        <v/>
      </c>
      <c r="AM687" s="35" t="str">
        <f t="shared" si="189"/>
        <v/>
      </c>
      <c r="AN687" s="35" t="str">
        <f t="shared" si="190"/>
        <v/>
      </c>
      <c r="AO687" s="222">
        <f t="shared" si="195"/>
        <v>0</v>
      </c>
      <c r="AP687" s="222">
        <f t="shared" si="196"/>
        <v>0</v>
      </c>
      <c r="AQ687" s="222" t="str">
        <f t="shared" si="191"/>
        <v>无</v>
      </c>
      <c r="AR687" s="35" t="str">
        <f t="shared" si="192"/>
        <v/>
      </c>
      <c r="AS687" s="35" t="str">
        <f t="shared" si="193"/>
        <v/>
      </c>
      <c r="AT687" s="35" t="str">
        <f t="shared" si="194"/>
        <v>无</v>
      </c>
      <c r="AW687" s="27">
        <f t="shared" si="197"/>
        <v>42948</v>
      </c>
    </row>
    <row r="688" spans="1:49" ht="15" customHeight="1">
      <c r="A688" s="31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198"/>
      <c r="M688" s="198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35" t="str">
        <f t="shared" si="180"/>
        <v/>
      </c>
      <c r="AD688" s="36">
        <f t="shared" si="181"/>
        <v>0</v>
      </c>
      <c r="AE688" s="35" t="str">
        <f t="shared" si="182"/>
        <v/>
      </c>
      <c r="AF688" s="24"/>
      <c r="AG688" s="40">
        <f t="shared" si="183"/>
        <v>0</v>
      </c>
      <c r="AH688" s="36">
        <f t="shared" si="184"/>
        <v>0</v>
      </c>
      <c r="AI688" s="36">
        <f t="shared" si="185"/>
        <v>0</v>
      </c>
      <c r="AJ688" s="35" t="str">
        <f t="shared" si="186"/>
        <v/>
      </c>
      <c r="AK688" s="35" t="str">
        <f t="shared" si="187"/>
        <v/>
      </c>
      <c r="AL688" s="35" t="str">
        <f t="shared" si="188"/>
        <v/>
      </c>
      <c r="AM688" s="35" t="str">
        <f t="shared" si="189"/>
        <v/>
      </c>
      <c r="AN688" s="35" t="str">
        <f t="shared" si="190"/>
        <v/>
      </c>
      <c r="AO688" s="222">
        <f t="shared" si="195"/>
        <v>0</v>
      </c>
      <c r="AP688" s="222">
        <f t="shared" si="196"/>
        <v>0</v>
      </c>
      <c r="AQ688" s="222" t="str">
        <f t="shared" si="191"/>
        <v>无</v>
      </c>
      <c r="AR688" s="35" t="str">
        <f t="shared" si="192"/>
        <v/>
      </c>
      <c r="AS688" s="35" t="str">
        <f t="shared" si="193"/>
        <v/>
      </c>
      <c r="AT688" s="35" t="str">
        <f t="shared" si="194"/>
        <v>无</v>
      </c>
      <c r="AW688" s="27">
        <f t="shared" si="197"/>
        <v>42948</v>
      </c>
    </row>
    <row r="689" spans="1:49" ht="15" customHeight="1">
      <c r="A689" s="31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198"/>
      <c r="M689" s="198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35" t="str">
        <f t="shared" si="180"/>
        <v/>
      </c>
      <c r="AD689" s="36">
        <f t="shared" si="181"/>
        <v>0</v>
      </c>
      <c r="AE689" s="35" t="str">
        <f t="shared" si="182"/>
        <v/>
      </c>
      <c r="AF689" s="24"/>
      <c r="AG689" s="40">
        <f t="shared" si="183"/>
        <v>0</v>
      </c>
      <c r="AH689" s="36">
        <f t="shared" si="184"/>
        <v>0</v>
      </c>
      <c r="AI689" s="36">
        <f t="shared" si="185"/>
        <v>0</v>
      </c>
      <c r="AJ689" s="35" t="str">
        <f t="shared" si="186"/>
        <v/>
      </c>
      <c r="AK689" s="35" t="str">
        <f t="shared" si="187"/>
        <v/>
      </c>
      <c r="AL689" s="35" t="str">
        <f t="shared" si="188"/>
        <v/>
      </c>
      <c r="AM689" s="35" t="str">
        <f t="shared" si="189"/>
        <v/>
      </c>
      <c r="AN689" s="35" t="str">
        <f t="shared" si="190"/>
        <v/>
      </c>
      <c r="AO689" s="222">
        <f t="shared" si="195"/>
        <v>0</v>
      </c>
      <c r="AP689" s="222">
        <f t="shared" si="196"/>
        <v>0</v>
      </c>
      <c r="AQ689" s="222" t="str">
        <f t="shared" si="191"/>
        <v>无</v>
      </c>
      <c r="AR689" s="35" t="str">
        <f t="shared" si="192"/>
        <v/>
      </c>
      <c r="AS689" s="35" t="str">
        <f t="shared" si="193"/>
        <v/>
      </c>
      <c r="AT689" s="35" t="str">
        <f t="shared" si="194"/>
        <v>无</v>
      </c>
      <c r="AW689" s="27">
        <f t="shared" si="197"/>
        <v>42948</v>
      </c>
    </row>
    <row r="690" spans="1:49" ht="15" customHeight="1">
      <c r="A690" s="31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198"/>
      <c r="M690" s="198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35" t="str">
        <f t="shared" si="180"/>
        <v/>
      </c>
      <c r="AD690" s="36">
        <f t="shared" si="181"/>
        <v>0</v>
      </c>
      <c r="AE690" s="35" t="str">
        <f t="shared" si="182"/>
        <v/>
      </c>
      <c r="AF690" s="24"/>
      <c r="AG690" s="40">
        <f t="shared" si="183"/>
        <v>0</v>
      </c>
      <c r="AH690" s="36">
        <f t="shared" si="184"/>
        <v>0</v>
      </c>
      <c r="AI690" s="36">
        <f t="shared" si="185"/>
        <v>0</v>
      </c>
      <c r="AJ690" s="35" t="str">
        <f t="shared" si="186"/>
        <v/>
      </c>
      <c r="AK690" s="35" t="str">
        <f t="shared" si="187"/>
        <v/>
      </c>
      <c r="AL690" s="35" t="str">
        <f t="shared" si="188"/>
        <v/>
      </c>
      <c r="AM690" s="35" t="str">
        <f t="shared" si="189"/>
        <v/>
      </c>
      <c r="AN690" s="35" t="str">
        <f t="shared" si="190"/>
        <v/>
      </c>
      <c r="AO690" s="222">
        <f t="shared" si="195"/>
        <v>0</v>
      </c>
      <c r="AP690" s="222">
        <f t="shared" si="196"/>
        <v>0</v>
      </c>
      <c r="AQ690" s="222" t="str">
        <f t="shared" si="191"/>
        <v>无</v>
      </c>
      <c r="AR690" s="35" t="str">
        <f t="shared" si="192"/>
        <v/>
      </c>
      <c r="AS690" s="35" t="str">
        <f t="shared" si="193"/>
        <v/>
      </c>
      <c r="AT690" s="35" t="str">
        <f t="shared" si="194"/>
        <v>无</v>
      </c>
      <c r="AW690" s="27">
        <f t="shared" si="197"/>
        <v>42948</v>
      </c>
    </row>
    <row r="691" spans="1:49" ht="15" customHeight="1">
      <c r="A691" s="31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198"/>
      <c r="M691" s="198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35" t="str">
        <f t="shared" si="180"/>
        <v/>
      </c>
      <c r="AD691" s="36">
        <f t="shared" si="181"/>
        <v>0</v>
      </c>
      <c r="AE691" s="35" t="str">
        <f t="shared" si="182"/>
        <v/>
      </c>
      <c r="AF691" s="24"/>
      <c r="AG691" s="40">
        <f t="shared" si="183"/>
        <v>0</v>
      </c>
      <c r="AH691" s="36">
        <f t="shared" si="184"/>
        <v>0</v>
      </c>
      <c r="AI691" s="36">
        <f t="shared" si="185"/>
        <v>0</v>
      </c>
      <c r="AJ691" s="35" t="str">
        <f t="shared" si="186"/>
        <v/>
      </c>
      <c r="AK691" s="35" t="str">
        <f t="shared" si="187"/>
        <v/>
      </c>
      <c r="AL691" s="35" t="str">
        <f t="shared" si="188"/>
        <v/>
      </c>
      <c r="AM691" s="35" t="str">
        <f t="shared" si="189"/>
        <v/>
      </c>
      <c r="AN691" s="35" t="str">
        <f t="shared" si="190"/>
        <v/>
      </c>
      <c r="AO691" s="222">
        <f t="shared" si="195"/>
        <v>0</v>
      </c>
      <c r="AP691" s="222">
        <f t="shared" si="196"/>
        <v>0</v>
      </c>
      <c r="AQ691" s="222" t="str">
        <f t="shared" si="191"/>
        <v>无</v>
      </c>
      <c r="AR691" s="35" t="str">
        <f t="shared" si="192"/>
        <v/>
      </c>
      <c r="AS691" s="35" t="str">
        <f t="shared" si="193"/>
        <v/>
      </c>
      <c r="AT691" s="35" t="str">
        <f t="shared" si="194"/>
        <v>无</v>
      </c>
      <c r="AW691" s="27">
        <f t="shared" si="197"/>
        <v>42948</v>
      </c>
    </row>
    <row r="692" spans="1:49" ht="15" customHeight="1">
      <c r="A692" s="31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198"/>
      <c r="M692" s="198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35" t="str">
        <f t="shared" si="180"/>
        <v/>
      </c>
      <c r="AD692" s="36">
        <f t="shared" si="181"/>
        <v>0</v>
      </c>
      <c r="AE692" s="35" t="str">
        <f t="shared" si="182"/>
        <v/>
      </c>
      <c r="AF692" s="24"/>
      <c r="AG692" s="40">
        <f t="shared" si="183"/>
        <v>0</v>
      </c>
      <c r="AH692" s="36">
        <f t="shared" si="184"/>
        <v>0</v>
      </c>
      <c r="AI692" s="36">
        <f t="shared" si="185"/>
        <v>0</v>
      </c>
      <c r="AJ692" s="35" t="str">
        <f t="shared" si="186"/>
        <v/>
      </c>
      <c r="AK692" s="35" t="str">
        <f t="shared" si="187"/>
        <v/>
      </c>
      <c r="AL692" s="35" t="str">
        <f t="shared" si="188"/>
        <v/>
      </c>
      <c r="AM692" s="35" t="str">
        <f t="shared" si="189"/>
        <v/>
      </c>
      <c r="AN692" s="35" t="str">
        <f t="shared" si="190"/>
        <v/>
      </c>
      <c r="AO692" s="222">
        <f t="shared" si="195"/>
        <v>0</v>
      </c>
      <c r="AP692" s="222">
        <f t="shared" si="196"/>
        <v>0</v>
      </c>
      <c r="AQ692" s="222" t="str">
        <f t="shared" si="191"/>
        <v>无</v>
      </c>
      <c r="AR692" s="35" t="str">
        <f t="shared" si="192"/>
        <v/>
      </c>
      <c r="AS692" s="35" t="str">
        <f t="shared" si="193"/>
        <v/>
      </c>
      <c r="AT692" s="35" t="str">
        <f t="shared" si="194"/>
        <v>无</v>
      </c>
      <c r="AW692" s="27">
        <f t="shared" si="197"/>
        <v>42948</v>
      </c>
    </row>
    <row r="693" spans="1:49" ht="15" customHeight="1">
      <c r="A693" s="31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198"/>
      <c r="M693" s="198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35" t="str">
        <f t="shared" si="180"/>
        <v/>
      </c>
      <c r="AD693" s="36">
        <f t="shared" si="181"/>
        <v>0</v>
      </c>
      <c r="AE693" s="35" t="str">
        <f t="shared" si="182"/>
        <v/>
      </c>
      <c r="AF693" s="24"/>
      <c r="AG693" s="40">
        <f t="shared" si="183"/>
        <v>0</v>
      </c>
      <c r="AH693" s="36">
        <f t="shared" si="184"/>
        <v>0</v>
      </c>
      <c r="AI693" s="36">
        <f t="shared" si="185"/>
        <v>0</v>
      </c>
      <c r="AJ693" s="35" t="str">
        <f t="shared" si="186"/>
        <v/>
      </c>
      <c r="AK693" s="35" t="str">
        <f t="shared" si="187"/>
        <v/>
      </c>
      <c r="AL693" s="35" t="str">
        <f t="shared" si="188"/>
        <v/>
      </c>
      <c r="AM693" s="35" t="str">
        <f t="shared" si="189"/>
        <v/>
      </c>
      <c r="AN693" s="35" t="str">
        <f t="shared" si="190"/>
        <v/>
      </c>
      <c r="AO693" s="222">
        <f t="shared" si="195"/>
        <v>0</v>
      </c>
      <c r="AP693" s="222">
        <f t="shared" si="196"/>
        <v>0</v>
      </c>
      <c r="AQ693" s="222" t="str">
        <f t="shared" si="191"/>
        <v>无</v>
      </c>
      <c r="AR693" s="35" t="str">
        <f t="shared" si="192"/>
        <v/>
      </c>
      <c r="AS693" s="35" t="str">
        <f t="shared" si="193"/>
        <v/>
      </c>
      <c r="AT693" s="35" t="str">
        <f t="shared" si="194"/>
        <v>无</v>
      </c>
      <c r="AW693" s="27">
        <f t="shared" si="197"/>
        <v>42948</v>
      </c>
    </row>
    <row r="694" spans="1:49" ht="15" customHeight="1">
      <c r="A694" s="31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198"/>
      <c r="M694" s="198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35" t="str">
        <f t="shared" si="180"/>
        <v/>
      </c>
      <c r="AD694" s="36">
        <f t="shared" si="181"/>
        <v>0</v>
      </c>
      <c r="AE694" s="35" t="str">
        <f t="shared" si="182"/>
        <v/>
      </c>
      <c r="AF694" s="24"/>
      <c r="AG694" s="40">
        <f t="shared" si="183"/>
        <v>0</v>
      </c>
      <c r="AH694" s="36">
        <f t="shared" si="184"/>
        <v>0</v>
      </c>
      <c r="AI694" s="36">
        <f t="shared" si="185"/>
        <v>0</v>
      </c>
      <c r="AJ694" s="35" t="str">
        <f t="shared" si="186"/>
        <v/>
      </c>
      <c r="AK694" s="35" t="str">
        <f t="shared" si="187"/>
        <v/>
      </c>
      <c r="AL694" s="35" t="str">
        <f t="shared" si="188"/>
        <v/>
      </c>
      <c r="AM694" s="35" t="str">
        <f t="shared" si="189"/>
        <v/>
      </c>
      <c r="AN694" s="35" t="str">
        <f t="shared" si="190"/>
        <v/>
      </c>
      <c r="AO694" s="222">
        <f t="shared" si="195"/>
        <v>0</v>
      </c>
      <c r="AP694" s="222">
        <f t="shared" si="196"/>
        <v>0</v>
      </c>
      <c r="AQ694" s="222" t="str">
        <f t="shared" si="191"/>
        <v>无</v>
      </c>
      <c r="AR694" s="35" t="str">
        <f t="shared" si="192"/>
        <v/>
      </c>
      <c r="AS694" s="35" t="str">
        <f t="shared" si="193"/>
        <v/>
      </c>
      <c r="AT694" s="35" t="str">
        <f t="shared" si="194"/>
        <v>无</v>
      </c>
      <c r="AW694" s="27">
        <f t="shared" si="197"/>
        <v>42948</v>
      </c>
    </row>
    <row r="695" spans="1:49" ht="15" customHeight="1">
      <c r="A695" s="31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198"/>
      <c r="M695" s="198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35" t="str">
        <f t="shared" si="180"/>
        <v/>
      </c>
      <c r="AD695" s="36">
        <f t="shared" si="181"/>
        <v>0</v>
      </c>
      <c r="AE695" s="35" t="str">
        <f t="shared" si="182"/>
        <v/>
      </c>
      <c r="AF695" s="24"/>
      <c r="AG695" s="40">
        <f t="shared" si="183"/>
        <v>0</v>
      </c>
      <c r="AH695" s="36">
        <f t="shared" si="184"/>
        <v>0</v>
      </c>
      <c r="AI695" s="36">
        <f t="shared" si="185"/>
        <v>0</v>
      </c>
      <c r="AJ695" s="35" t="str">
        <f t="shared" si="186"/>
        <v/>
      </c>
      <c r="AK695" s="35" t="str">
        <f t="shared" si="187"/>
        <v/>
      </c>
      <c r="AL695" s="35" t="str">
        <f t="shared" si="188"/>
        <v/>
      </c>
      <c r="AM695" s="35" t="str">
        <f t="shared" si="189"/>
        <v/>
      </c>
      <c r="AN695" s="35" t="str">
        <f t="shared" si="190"/>
        <v/>
      </c>
      <c r="AO695" s="222">
        <f t="shared" si="195"/>
        <v>0</v>
      </c>
      <c r="AP695" s="222">
        <f t="shared" si="196"/>
        <v>0</v>
      </c>
      <c r="AQ695" s="222" t="str">
        <f t="shared" si="191"/>
        <v>无</v>
      </c>
      <c r="AR695" s="35" t="str">
        <f t="shared" si="192"/>
        <v/>
      </c>
      <c r="AS695" s="35" t="str">
        <f t="shared" si="193"/>
        <v/>
      </c>
      <c r="AT695" s="35" t="str">
        <f t="shared" si="194"/>
        <v>无</v>
      </c>
      <c r="AW695" s="27">
        <f t="shared" si="197"/>
        <v>42948</v>
      </c>
    </row>
    <row r="696" spans="1:49" ht="15" customHeight="1">
      <c r="A696" s="31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198"/>
      <c r="M696" s="198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35" t="str">
        <f t="shared" si="180"/>
        <v/>
      </c>
      <c r="AD696" s="36">
        <f t="shared" si="181"/>
        <v>0</v>
      </c>
      <c r="AE696" s="35" t="str">
        <f t="shared" si="182"/>
        <v/>
      </c>
      <c r="AF696" s="24"/>
      <c r="AG696" s="40">
        <f t="shared" si="183"/>
        <v>0</v>
      </c>
      <c r="AH696" s="36">
        <f t="shared" si="184"/>
        <v>0</v>
      </c>
      <c r="AI696" s="36">
        <f t="shared" si="185"/>
        <v>0</v>
      </c>
      <c r="AJ696" s="35" t="str">
        <f t="shared" si="186"/>
        <v/>
      </c>
      <c r="AK696" s="35" t="str">
        <f t="shared" si="187"/>
        <v/>
      </c>
      <c r="AL696" s="35" t="str">
        <f t="shared" si="188"/>
        <v/>
      </c>
      <c r="AM696" s="35" t="str">
        <f t="shared" si="189"/>
        <v/>
      </c>
      <c r="AN696" s="35" t="str">
        <f t="shared" si="190"/>
        <v/>
      </c>
      <c r="AO696" s="222">
        <f t="shared" si="195"/>
        <v>0</v>
      </c>
      <c r="AP696" s="222">
        <f t="shared" si="196"/>
        <v>0</v>
      </c>
      <c r="AQ696" s="222" t="str">
        <f t="shared" si="191"/>
        <v>无</v>
      </c>
      <c r="AR696" s="35" t="str">
        <f t="shared" si="192"/>
        <v/>
      </c>
      <c r="AS696" s="35" t="str">
        <f t="shared" si="193"/>
        <v/>
      </c>
      <c r="AT696" s="35" t="str">
        <f t="shared" si="194"/>
        <v>无</v>
      </c>
      <c r="AW696" s="27">
        <f t="shared" si="197"/>
        <v>42948</v>
      </c>
    </row>
    <row r="697" spans="1:49" ht="15" customHeight="1">
      <c r="A697" s="31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198"/>
      <c r="M697" s="198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35" t="str">
        <f t="shared" si="180"/>
        <v/>
      </c>
      <c r="AD697" s="36">
        <f t="shared" si="181"/>
        <v>0</v>
      </c>
      <c r="AE697" s="35" t="str">
        <f t="shared" si="182"/>
        <v/>
      </c>
      <c r="AF697" s="24"/>
      <c r="AG697" s="40">
        <f t="shared" si="183"/>
        <v>0</v>
      </c>
      <c r="AH697" s="36">
        <f t="shared" si="184"/>
        <v>0</v>
      </c>
      <c r="AI697" s="36">
        <f t="shared" si="185"/>
        <v>0</v>
      </c>
      <c r="AJ697" s="35" t="str">
        <f t="shared" si="186"/>
        <v/>
      </c>
      <c r="AK697" s="35" t="str">
        <f t="shared" si="187"/>
        <v/>
      </c>
      <c r="AL697" s="35" t="str">
        <f t="shared" si="188"/>
        <v/>
      </c>
      <c r="AM697" s="35" t="str">
        <f t="shared" si="189"/>
        <v/>
      </c>
      <c r="AN697" s="35" t="str">
        <f t="shared" si="190"/>
        <v/>
      </c>
      <c r="AO697" s="222">
        <f t="shared" si="195"/>
        <v>0</v>
      </c>
      <c r="AP697" s="222">
        <f t="shared" si="196"/>
        <v>0</v>
      </c>
      <c r="AQ697" s="222" t="str">
        <f t="shared" si="191"/>
        <v>无</v>
      </c>
      <c r="AR697" s="35" t="str">
        <f t="shared" si="192"/>
        <v/>
      </c>
      <c r="AS697" s="35" t="str">
        <f t="shared" si="193"/>
        <v/>
      </c>
      <c r="AT697" s="35" t="str">
        <f t="shared" si="194"/>
        <v>无</v>
      </c>
      <c r="AW697" s="27">
        <f t="shared" si="197"/>
        <v>42948</v>
      </c>
    </row>
    <row r="698" spans="1:49" ht="15" customHeight="1">
      <c r="A698" s="31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198"/>
      <c r="M698" s="198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35" t="str">
        <f t="shared" si="180"/>
        <v/>
      </c>
      <c r="AD698" s="36">
        <f t="shared" si="181"/>
        <v>0</v>
      </c>
      <c r="AE698" s="35" t="str">
        <f t="shared" si="182"/>
        <v/>
      </c>
      <c r="AF698" s="24"/>
      <c r="AG698" s="40">
        <f t="shared" si="183"/>
        <v>0</v>
      </c>
      <c r="AH698" s="36">
        <f t="shared" si="184"/>
        <v>0</v>
      </c>
      <c r="AI698" s="36">
        <f t="shared" si="185"/>
        <v>0</v>
      </c>
      <c r="AJ698" s="35" t="str">
        <f t="shared" si="186"/>
        <v/>
      </c>
      <c r="AK698" s="35" t="str">
        <f t="shared" si="187"/>
        <v/>
      </c>
      <c r="AL698" s="35" t="str">
        <f t="shared" si="188"/>
        <v/>
      </c>
      <c r="AM698" s="35" t="str">
        <f t="shared" si="189"/>
        <v/>
      </c>
      <c r="AN698" s="35" t="str">
        <f t="shared" si="190"/>
        <v/>
      </c>
      <c r="AO698" s="222">
        <f t="shared" si="195"/>
        <v>0</v>
      </c>
      <c r="AP698" s="222">
        <f t="shared" si="196"/>
        <v>0</v>
      </c>
      <c r="AQ698" s="222" t="str">
        <f t="shared" si="191"/>
        <v>无</v>
      </c>
      <c r="AR698" s="35" t="str">
        <f t="shared" si="192"/>
        <v/>
      </c>
      <c r="AS698" s="35" t="str">
        <f t="shared" si="193"/>
        <v/>
      </c>
      <c r="AT698" s="35" t="str">
        <f t="shared" si="194"/>
        <v>无</v>
      </c>
      <c r="AW698" s="27">
        <f t="shared" si="197"/>
        <v>42948</v>
      </c>
    </row>
    <row r="699" spans="1:49" ht="15" customHeight="1">
      <c r="A699" s="31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198"/>
      <c r="M699" s="198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35" t="str">
        <f t="shared" si="180"/>
        <v/>
      </c>
      <c r="AD699" s="36">
        <f t="shared" si="181"/>
        <v>0</v>
      </c>
      <c r="AE699" s="35" t="str">
        <f t="shared" si="182"/>
        <v/>
      </c>
      <c r="AF699" s="24"/>
      <c r="AG699" s="40">
        <f t="shared" si="183"/>
        <v>0</v>
      </c>
      <c r="AH699" s="36">
        <f t="shared" si="184"/>
        <v>0</v>
      </c>
      <c r="AI699" s="36">
        <f t="shared" si="185"/>
        <v>0</v>
      </c>
      <c r="AJ699" s="35" t="str">
        <f t="shared" si="186"/>
        <v/>
      </c>
      <c r="AK699" s="35" t="str">
        <f t="shared" si="187"/>
        <v/>
      </c>
      <c r="AL699" s="35" t="str">
        <f t="shared" si="188"/>
        <v/>
      </c>
      <c r="AM699" s="35" t="str">
        <f t="shared" si="189"/>
        <v/>
      </c>
      <c r="AN699" s="35" t="str">
        <f t="shared" si="190"/>
        <v/>
      </c>
      <c r="AO699" s="222">
        <f t="shared" si="195"/>
        <v>0</v>
      </c>
      <c r="AP699" s="222">
        <f t="shared" si="196"/>
        <v>0</v>
      </c>
      <c r="AQ699" s="222" t="str">
        <f t="shared" si="191"/>
        <v>无</v>
      </c>
      <c r="AR699" s="35" t="str">
        <f t="shared" si="192"/>
        <v/>
      </c>
      <c r="AS699" s="35" t="str">
        <f t="shared" si="193"/>
        <v/>
      </c>
      <c r="AT699" s="35" t="str">
        <f t="shared" si="194"/>
        <v>无</v>
      </c>
      <c r="AW699" s="27">
        <f t="shared" si="197"/>
        <v>42948</v>
      </c>
    </row>
    <row r="700" spans="1:49" ht="15" customHeight="1">
      <c r="A700" s="31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198"/>
      <c r="M700" s="198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35" t="str">
        <f t="shared" si="180"/>
        <v/>
      </c>
      <c r="AD700" s="36">
        <f t="shared" si="181"/>
        <v>0</v>
      </c>
      <c r="AE700" s="35" t="str">
        <f t="shared" si="182"/>
        <v/>
      </c>
      <c r="AF700" s="24"/>
      <c r="AG700" s="40">
        <f t="shared" si="183"/>
        <v>0</v>
      </c>
      <c r="AH700" s="36">
        <f t="shared" si="184"/>
        <v>0</v>
      </c>
      <c r="AI700" s="36">
        <f t="shared" si="185"/>
        <v>0</v>
      </c>
      <c r="AJ700" s="35" t="str">
        <f t="shared" si="186"/>
        <v/>
      </c>
      <c r="AK700" s="35" t="str">
        <f t="shared" si="187"/>
        <v/>
      </c>
      <c r="AL700" s="35" t="str">
        <f t="shared" si="188"/>
        <v/>
      </c>
      <c r="AM700" s="35" t="str">
        <f t="shared" si="189"/>
        <v/>
      </c>
      <c r="AN700" s="35" t="str">
        <f t="shared" si="190"/>
        <v/>
      </c>
      <c r="AO700" s="222">
        <f t="shared" si="195"/>
        <v>0</v>
      </c>
      <c r="AP700" s="222">
        <f t="shared" si="196"/>
        <v>0</v>
      </c>
      <c r="AQ700" s="222" t="str">
        <f t="shared" si="191"/>
        <v>无</v>
      </c>
      <c r="AR700" s="35" t="str">
        <f t="shared" si="192"/>
        <v/>
      </c>
      <c r="AS700" s="35" t="str">
        <f t="shared" si="193"/>
        <v/>
      </c>
      <c r="AT700" s="35" t="str">
        <f t="shared" si="194"/>
        <v>无</v>
      </c>
      <c r="AW700" s="27">
        <f t="shared" si="197"/>
        <v>42948</v>
      </c>
    </row>
    <row r="701" spans="1:49" ht="15" customHeight="1">
      <c r="A701" s="31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198"/>
      <c r="M701" s="198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35" t="str">
        <f t="shared" si="180"/>
        <v/>
      </c>
      <c r="AD701" s="36">
        <f t="shared" si="181"/>
        <v>0</v>
      </c>
      <c r="AE701" s="35" t="str">
        <f t="shared" si="182"/>
        <v/>
      </c>
      <c r="AF701" s="24"/>
      <c r="AG701" s="40">
        <f t="shared" si="183"/>
        <v>0</v>
      </c>
      <c r="AH701" s="36">
        <f t="shared" si="184"/>
        <v>0</v>
      </c>
      <c r="AI701" s="36">
        <f t="shared" si="185"/>
        <v>0</v>
      </c>
      <c r="AJ701" s="35" t="str">
        <f t="shared" si="186"/>
        <v/>
      </c>
      <c r="AK701" s="35" t="str">
        <f t="shared" si="187"/>
        <v/>
      </c>
      <c r="AL701" s="35" t="str">
        <f t="shared" si="188"/>
        <v/>
      </c>
      <c r="AM701" s="35" t="str">
        <f t="shared" si="189"/>
        <v/>
      </c>
      <c r="AN701" s="35" t="str">
        <f t="shared" si="190"/>
        <v/>
      </c>
      <c r="AO701" s="222">
        <f t="shared" si="195"/>
        <v>0</v>
      </c>
      <c r="AP701" s="222">
        <f t="shared" si="196"/>
        <v>0</v>
      </c>
      <c r="AQ701" s="222" t="str">
        <f t="shared" si="191"/>
        <v>无</v>
      </c>
      <c r="AR701" s="35" t="str">
        <f t="shared" si="192"/>
        <v/>
      </c>
      <c r="AS701" s="35" t="str">
        <f t="shared" si="193"/>
        <v/>
      </c>
      <c r="AT701" s="35" t="str">
        <f t="shared" si="194"/>
        <v>无</v>
      </c>
      <c r="AW701" s="27">
        <f t="shared" si="197"/>
        <v>42948</v>
      </c>
    </row>
    <row r="702" spans="1:49" ht="15" customHeight="1">
      <c r="A702" s="31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198"/>
      <c r="M702" s="198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35" t="str">
        <f t="shared" si="180"/>
        <v/>
      </c>
      <c r="AD702" s="36">
        <f t="shared" si="181"/>
        <v>0</v>
      </c>
      <c r="AE702" s="35" t="str">
        <f t="shared" si="182"/>
        <v/>
      </c>
      <c r="AF702" s="24"/>
      <c r="AG702" s="40">
        <f t="shared" si="183"/>
        <v>0</v>
      </c>
      <c r="AH702" s="36">
        <f t="shared" si="184"/>
        <v>0</v>
      </c>
      <c r="AI702" s="36">
        <f t="shared" si="185"/>
        <v>0</v>
      </c>
      <c r="AJ702" s="35" t="str">
        <f t="shared" si="186"/>
        <v/>
      </c>
      <c r="AK702" s="35" t="str">
        <f t="shared" si="187"/>
        <v/>
      </c>
      <c r="AL702" s="35" t="str">
        <f t="shared" si="188"/>
        <v/>
      </c>
      <c r="AM702" s="35" t="str">
        <f t="shared" si="189"/>
        <v/>
      </c>
      <c r="AN702" s="35" t="str">
        <f t="shared" si="190"/>
        <v/>
      </c>
      <c r="AO702" s="222">
        <f t="shared" si="195"/>
        <v>0</v>
      </c>
      <c r="AP702" s="222">
        <f t="shared" si="196"/>
        <v>0</v>
      </c>
      <c r="AQ702" s="222" t="str">
        <f t="shared" si="191"/>
        <v>无</v>
      </c>
      <c r="AR702" s="35" t="str">
        <f t="shared" si="192"/>
        <v/>
      </c>
      <c r="AS702" s="35" t="str">
        <f t="shared" si="193"/>
        <v/>
      </c>
      <c r="AT702" s="35" t="str">
        <f t="shared" si="194"/>
        <v>无</v>
      </c>
      <c r="AW702" s="27">
        <f t="shared" si="197"/>
        <v>42948</v>
      </c>
    </row>
    <row r="703" spans="1:49" ht="15" customHeight="1">
      <c r="A703" s="31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198"/>
      <c r="M703" s="198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35" t="str">
        <f t="shared" si="180"/>
        <v/>
      </c>
      <c r="AD703" s="36">
        <f t="shared" si="181"/>
        <v>0</v>
      </c>
      <c r="AE703" s="35" t="str">
        <f t="shared" si="182"/>
        <v/>
      </c>
      <c r="AF703" s="24"/>
      <c r="AG703" s="40">
        <f t="shared" si="183"/>
        <v>0</v>
      </c>
      <c r="AH703" s="36">
        <f t="shared" si="184"/>
        <v>0</v>
      </c>
      <c r="AI703" s="36">
        <f t="shared" si="185"/>
        <v>0</v>
      </c>
      <c r="AJ703" s="35" t="str">
        <f t="shared" si="186"/>
        <v/>
      </c>
      <c r="AK703" s="35" t="str">
        <f t="shared" si="187"/>
        <v/>
      </c>
      <c r="AL703" s="35" t="str">
        <f t="shared" si="188"/>
        <v/>
      </c>
      <c r="AM703" s="35" t="str">
        <f t="shared" si="189"/>
        <v/>
      </c>
      <c r="AN703" s="35" t="str">
        <f t="shared" si="190"/>
        <v/>
      </c>
      <c r="AO703" s="222">
        <f t="shared" si="195"/>
        <v>0</v>
      </c>
      <c r="AP703" s="222">
        <f t="shared" si="196"/>
        <v>0</v>
      </c>
      <c r="AQ703" s="222" t="str">
        <f t="shared" si="191"/>
        <v>无</v>
      </c>
      <c r="AR703" s="35" t="str">
        <f t="shared" si="192"/>
        <v/>
      </c>
      <c r="AS703" s="35" t="str">
        <f t="shared" si="193"/>
        <v/>
      </c>
      <c r="AT703" s="35" t="str">
        <f t="shared" si="194"/>
        <v>无</v>
      </c>
      <c r="AW703" s="27">
        <f t="shared" si="197"/>
        <v>42948</v>
      </c>
    </row>
    <row r="704" spans="1:49" ht="15" customHeight="1">
      <c r="A704" s="31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198"/>
      <c r="M704" s="198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35" t="str">
        <f t="shared" si="180"/>
        <v/>
      </c>
      <c r="AD704" s="36">
        <f t="shared" si="181"/>
        <v>0</v>
      </c>
      <c r="AE704" s="35" t="str">
        <f t="shared" si="182"/>
        <v/>
      </c>
      <c r="AF704" s="24"/>
      <c r="AG704" s="40">
        <f t="shared" si="183"/>
        <v>0</v>
      </c>
      <c r="AH704" s="36">
        <f t="shared" si="184"/>
        <v>0</v>
      </c>
      <c r="AI704" s="36">
        <f t="shared" si="185"/>
        <v>0</v>
      </c>
      <c r="AJ704" s="35" t="str">
        <f t="shared" si="186"/>
        <v/>
      </c>
      <c r="AK704" s="35" t="str">
        <f t="shared" si="187"/>
        <v/>
      </c>
      <c r="AL704" s="35" t="str">
        <f t="shared" si="188"/>
        <v/>
      </c>
      <c r="AM704" s="35" t="str">
        <f t="shared" si="189"/>
        <v/>
      </c>
      <c r="AN704" s="35" t="str">
        <f t="shared" si="190"/>
        <v/>
      </c>
      <c r="AO704" s="222">
        <f t="shared" si="195"/>
        <v>0</v>
      </c>
      <c r="AP704" s="222">
        <f t="shared" si="196"/>
        <v>0</v>
      </c>
      <c r="AQ704" s="222" t="str">
        <f t="shared" si="191"/>
        <v>无</v>
      </c>
      <c r="AR704" s="35" t="str">
        <f t="shared" si="192"/>
        <v/>
      </c>
      <c r="AS704" s="35" t="str">
        <f t="shared" si="193"/>
        <v/>
      </c>
      <c r="AT704" s="35" t="str">
        <f t="shared" si="194"/>
        <v>无</v>
      </c>
      <c r="AW704" s="27">
        <f t="shared" si="197"/>
        <v>42948</v>
      </c>
    </row>
    <row r="705" spans="1:49" ht="15" customHeight="1">
      <c r="A705" s="31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198"/>
      <c r="M705" s="198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35" t="str">
        <f t="shared" si="180"/>
        <v/>
      </c>
      <c r="AD705" s="36">
        <f t="shared" si="181"/>
        <v>0</v>
      </c>
      <c r="AE705" s="35" t="str">
        <f t="shared" si="182"/>
        <v/>
      </c>
      <c r="AF705" s="24"/>
      <c r="AG705" s="40">
        <f t="shared" si="183"/>
        <v>0</v>
      </c>
      <c r="AH705" s="36">
        <f t="shared" si="184"/>
        <v>0</v>
      </c>
      <c r="AI705" s="36">
        <f t="shared" si="185"/>
        <v>0</v>
      </c>
      <c r="AJ705" s="35" t="str">
        <f t="shared" si="186"/>
        <v/>
      </c>
      <c r="AK705" s="35" t="str">
        <f t="shared" si="187"/>
        <v/>
      </c>
      <c r="AL705" s="35" t="str">
        <f t="shared" si="188"/>
        <v/>
      </c>
      <c r="AM705" s="35" t="str">
        <f t="shared" si="189"/>
        <v/>
      </c>
      <c r="AN705" s="35" t="str">
        <f t="shared" si="190"/>
        <v/>
      </c>
      <c r="AO705" s="222">
        <f t="shared" si="195"/>
        <v>0</v>
      </c>
      <c r="AP705" s="222">
        <f t="shared" si="196"/>
        <v>0</v>
      </c>
      <c r="AQ705" s="222" t="str">
        <f t="shared" si="191"/>
        <v>无</v>
      </c>
      <c r="AR705" s="35" t="str">
        <f t="shared" si="192"/>
        <v/>
      </c>
      <c r="AS705" s="35" t="str">
        <f t="shared" si="193"/>
        <v/>
      </c>
      <c r="AT705" s="35" t="str">
        <f t="shared" si="194"/>
        <v>无</v>
      </c>
      <c r="AW705" s="27">
        <f t="shared" si="197"/>
        <v>42948</v>
      </c>
    </row>
    <row r="706" spans="1:49" ht="15" customHeight="1">
      <c r="A706" s="31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198"/>
      <c r="M706" s="198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35" t="str">
        <f t="shared" ref="AC706:AC769" si="198">SUBSTITUTE(SUBSTITUTE(SUBSTITUTE(SUBSTITUTE(SUBSTITUTE(SUBSTITUTE(AA706,"(主签单人)",""),"(03-客户接待员)",""),"（金牌）",""),"（会员学员）",""),"金牌",""),"金牌学员","")</f>
        <v/>
      </c>
      <c r="AD706" s="36">
        <f t="shared" ref="AD706:AD769" si="199">IFERROR(VALUE(MID(H706,FIND("(",H706)+1,FIND(")",H706)-FIND("(",H706)-2)),0)</f>
        <v>0</v>
      </c>
      <c r="AE706" s="35" t="str">
        <f t="shared" ref="AE706:AE769" si="200">IF(AJ706="","",MID(AB706,FIND("@",SUBSTITUTE(AB706,"／","@",6))+5,FIND("@",SUBSTITUTE(AB706,"／","@",7))-FIND("@",SUBSTITUTE(AB706,"／","@",6))-5))</f>
        <v/>
      </c>
      <c r="AF706" s="24"/>
      <c r="AG706" s="40">
        <f t="shared" ref="AG706:AG769" si="201">IFERROR(VALUE(MID(AB706,FIND("@",SUBSTITUTE(AB706,"：","@",1))+1,FIND("@",SUBSTITUTE(AB706,"）","@",1))-FIND("@",SUBSTITUTE(AB706,"：","@",1))-1)),0)</f>
        <v>0</v>
      </c>
      <c r="AH706" s="36">
        <f t="shared" ref="AH706:AH769" si="202">IFERROR(IF(AND(IFERROR(FIND("预缴定金",AB706),0)=0,H706=""),M706,VALUE(MID(AB706,FIND("@",SUBSTITUTE(AB706,"：","@",2))+1,FIND("@",SUBSTITUTE(AB706,"）","@",2))-FIND("@",SUBSTITUTE(AB706,"：","@",2))-1))),0)</f>
        <v>0</v>
      </c>
      <c r="AI706" s="36">
        <f t="shared" ref="AI706:AI769" si="203">M706-AH706</f>
        <v>0</v>
      </c>
      <c r="AJ706" s="35" t="str">
        <f t="shared" ref="AJ706:AJ769" si="204">IF(OR(V706="退费",V706="结转",W706="",W706="结转学费",W706="老带新返现"),"",IF(OR(AI706&lt;=0,AND(IFERROR(FIND("预缴定金",AB706),0)=0,H706="")),"",LEFT(AB706,FIND("／",AB706)-1)))</f>
        <v/>
      </c>
      <c r="AK706" s="35" t="str">
        <f t="shared" ref="AK706:AK769" si="205">IF(AJ706="","",LEFT(AB706,2))</f>
        <v/>
      </c>
      <c r="AL706" s="35" t="str">
        <f t="shared" ref="AL706:AL769" si="206">IF(AJ706="","",MID(AB706,FIND("@",SUBSTITUTE(AB706,"／","@",5))+8,10))</f>
        <v/>
      </c>
      <c r="AM706" s="35" t="str">
        <f t="shared" ref="AM706:AM769" si="207">IF(AJ706="","",IF(AK706="新生","新生",IF((AL706-$AW$2)&gt;0,"1年追补","老生")))</f>
        <v/>
      </c>
      <c r="AN706" s="35" t="str">
        <f t="shared" ref="AN706:AN769" si="208">IF(AJ706="","",IF(OR(AM706="新生",AM706="1年追补"),"新生","老生"))</f>
        <v/>
      </c>
      <c r="AO706" s="222">
        <f t="shared" si="195"/>
        <v>0</v>
      </c>
      <c r="AP706" s="222">
        <f t="shared" si="196"/>
        <v>0</v>
      </c>
      <c r="AQ706" s="222" t="str">
        <f t="shared" ref="AQ706:AQ769" si="209">IFERROR(MID(AB706,FIND("@",SUBSTITUTE(AB706,"／","@",3))+6,FIND("@",SUBSTITUTE(AB706,"／","@",4))-FIND("@",SUBSTITUTE(AB706,"／","@",3))-6),"无")</f>
        <v>无</v>
      </c>
      <c r="AR706" s="35" t="str">
        <f t="shared" ref="AR706:AR769" si="210">IFERROR(MID(AB706,FIND("@",SUBSTITUTE(AB706,"：","@",6))+1,FIND("@",SUBSTITUTE(AB706,"-","@",8))-FIND("@",SUBSTITUTE(AB706,"：","@",6))-1),"")</f>
        <v/>
      </c>
      <c r="AS706" s="35" t="str">
        <f t="shared" ref="AS706:AS769" si="211">IFERROR(MID(AB706,FIND("@",SUBSTITUTE(AB706,"：","@",6))+1,FIND("@",SUBSTITUTE(AB706,"-","@",8))-FIND("@",SUBSTITUTE(AB706,"：","@",6))-1),"")</f>
        <v/>
      </c>
      <c r="AT706" s="35" t="str">
        <f t="shared" ref="AT706:AT769" si="212">IFERROR(MID(AB706,FIND("@",SUBSTITUTE(AB706,"：","@",4))+1,FIND("@",SUBSTITUTE(AB706,"）","@",6))-FIND("@",SUBSTITUTE(AB706,"：","@",4))-1),"无")</f>
        <v>无</v>
      </c>
      <c r="AW706" s="27">
        <f t="shared" si="197"/>
        <v>42948</v>
      </c>
    </row>
    <row r="707" spans="1:49" ht="15" customHeight="1">
      <c r="A707" s="31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198"/>
      <c r="M707" s="198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35" t="str">
        <f t="shared" si="198"/>
        <v/>
      </c>
      <c r="AD707" s="36">
        <f t="shared" si="199"/>
        <v>0</v>
      </c>
      <c r="AE707" s="35" t="str">
        <f t="shared" si="200"/>
        <v/>
      </c>
      <c r="AF707" s="24"/>
      <c r="AG707" s="40">
        <f t="shared" si="201"/>
        <v>0</v>
      </c>
      <c r="AH707" s="36">
        <f t="shared" si="202"/>
        <v>0</v>
      </c>
      <c r="AI707" s="36">
        <f t="shared" si="203"/>
        <v>0</v>
      </c>
      <c r="AJ707" s="35" t="str">
        <f t="shared" si="204"/>
        <v/>
      </c>
      <c r="AK707" s="35" t="str">
        <f t="shared" si="205"/>
        <v/>
      </c>
      <c r="AL707" s="35" t="str">
        <f t="shared" si="206"/>
        <v/>
      </c>
      <c r="AM707" s="35" t="str">
        <f t="shared" si="207"/>
        <v/>
      </c>
      <c r="AN707" s="35" t="str">
        <f t="shared" si="208"/>
        <v/>
      </c>
      <c r="AO707" s="222">
        <f t="shared" ref="AO707:AO770" si="213">IF(IFERROR(FIND("1期秒杀",AJ707,1),-1)&gt;0,"1期秒杀",IF(IFERROR(FIND("买三送二",AJ707,1),-1)&gt;0,"买三送二",IF(IFERROR(FIND("一年国际会员",AJ707,1),-1)&gt;0,"一年国际会员",IF(IFERROR(FIND("二年国际会员",AJ707,1),-1)&gt;0,"二年国际会员",IF(IFERROR(FIND("三年拼单会员",AJ707,1),-1)&gt;0,"三年拼单会员",IF(IFERROR(FIND("五年国际会员",AJ707,1),-1)&gt;0,"五年国际会员",IF(IFERROR(FIND("预订游学优惠读",AJ707,1),-1)&gt;0,"预订游学优惠读",IF(IFERROR(FIND("预订游学免费读",AJ707,1),-1)&gt;0,"预订游学免费读",IF(IFERROR(FIND("创始",AJ707,1),-1)&gt;0,"创始会员",IF(IFERROR(FIND("国内领袖课程",AJ707,1),-1)&gt;0,"国内领袖课程",IF(IFERROR(FIND("国际领袖课程",AJ707,1),-1)&gt;0,"国际领袖课程",)))))))))))</f>
        <v>0</v>
      </c>
      <c r="AP707" s="222">
        <f t="shared" ref="AP707:AP770" si="214">IF(OR(AO707="国内领袖课程",AO707="国际领袖课程"),AO707,IF(AN707="老生","老生续费",AO707))</f>
        <v>0</v>
      </c>
      <c r="AQ707" s="222" t="str">
        <f t="shared" si="209"/>
        <v>无</v>
      </c>
      <c r="AR707" s="35" t="str">
        <f t="shared" si="210"/>
        <v/>
      </c>
      <c r="AS707" s="35" t="str">
        <f t="shared" si="211"/>
        <v/>
      </c>
      <c r="AT707" s="35" t="str">
        <f t="shared" si="212"/>
        <v>无</v>
      </c>
      <c r="AW707" s="27">
        <f t="shared" si="197"/>
        <v>42948</v>
      </c>
    </row>
    <row r="708" spans="1:49" ht="15" customHeight="1">
      <c r="A708" s="31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198"/>
      <c r="M708" s="198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35" t="str">
        <f t="shared" si="198"/>
        <v/>
      </c>
      <c r="AD708" s="36">
        <f t="shared" si="199"/>
        <v>0</v>
      </c>
      <c r="AE708" s="35" t="str">
        <f t="shared" si="200"/>
        <v/>
      </c>
      <c r="AF708" s="24"/>
      <c r="AG708" s="40">
        <f t="shared" si="201"/>
        <v>0</v>
      </c>
      <c r="AH708" s="36">
        <f t="shared" si="202"/>
        <v>0</v>
      </c>
      <c r="AI708" s="36">
        <f t="shared" si="203"/>
        <v>0</v>
      </c>
      <c r="AJ708" s="35" t="str">
        <f t="shared" si="204"/>
        <v/>
      </c>
      <c r="AK708" s="35" t="str">
        <f t="shared" si="205"/>
        <v/>
      </c>
      <c r="AL708" s="35" t="str">
        <f t="shared" si="206"/>
        <v/>
      </c>
      <c r="AM708" s="35" t="str">
        <f t="shared" si="207"/>
        <v/>
      </c>
      <c r="AN708" s="35" t="str">
        <f t="shared" si="208"/>
        <v/>
      </c>
      <c r="AO708" s="222">
        <f t="shared" si="213"/>
        <v>0</v>
      </c>
      <c r="AP708" s="222">
        <f t="shared" si="214"/>
        <v>0</v>
      </c>
      <c r="AQ708" s="222" t="str">
        <f t="shared" si="209"/>
        <v>无</v>
      </c>
      <c r="AR708" s="35" t="str">
        <f t="shared" si="210"/>
        <v/>
      </c>
      <c r="AS708" s="35" t="str">
        <f t="shared" si="211"/>
        <v/>
      </c>
      <c r="AT708" s="35" t="str">
        <f t="shared" si="212"/>
        <v>无</v>
      </c>
      <c r="AW708" s="27">
        <f t="shared" ref="AW708:AW771" si="215">AW707</f>
        <v>42948</v>
      </c>
    </row>
    <row r="709" spans="1:49" ht="15" customHeight="1">
      <c r="A709" s="31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198"/>
      <c r="M709" s="198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35" t="str">
        <f t="shared" si="198"/>
        <v/>
      </c>
      <c r="AD709" s="36">
        <f t="shared" si="199"/>
        <v>0</v>
      </c>
      <c r="AE709" s="35" t="str">
        <f t="shared" si="200"/>
        <v/>
      </c>
      <c r="AF709" s="24"/>
      <c r="AG709" s="40">
        <f t="shared" si="201"/>
        <v>0</v>
      </c>
      <c r="AH709" s="36">
        <f t="shared" si="202"/>
        <v>0</v>
      </c>
      <c r="AI709" s="36">
        <f t="shared" si="203"/>
        <v>0</v>
      </c>
      <c r="AJ709" s="35" t="str">
        <f t="shared" si="204"/>
        <v/>
      </c>
      <c r="AK709" s="35" t="str">
        <f t="shared" si="205"/>
        <v/>
      </c>
      <c r="AL709" s="35" t="str">
        <f t="shared" si="206"/>
        <v/>
      </c>
      <c r="AM709" s="35" t="str">
        <f t="shared" si="207"/>
        <v/>
      </c>
      <c r="AN709" s="35" t="str">
        <f t="shared" si="208"/>
        <v/>
      </c>
      <c r="AO709" s="222">
        <f t="shared" si="213"/>
        <v>0</v>
      </c>
      <c r="AP709" s="222">
        <f t="shared" si="214"/>
        <v>0</v>
      </c>
      <c r="AQ709" s="222" t="str">
        <f t="shared" si="209"/>
        <v>无</v>
      </c>
      <c r="AR709" s="35" t="str">
        <f t="shared" si="210"/>
        <v/>
      </c>
      <c r="AS709" s="35" t="str">
        <f t="shared" si="211"/>
        <v/>
      </c>
      <c r="AT709" s="35" t="str">
        <f t="shared" si="212"/>
        <v>无</v>
      </c>
      <c r="AW709" s="27">
        <f t="shared" si="215"/>
        <v>42948</v>
      </c>
    </row>
    <row r="710" spans="1:49" ht="15" customHeight="1">
      <c r="A710" s="31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198"/>
      <c r="M710" s="198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35" t="str">
        <f t="shared" si="198"/>
        <v/>
      </c>
      <c r="AD710" s="36">
        <f t="shared" si="199"/>
        <v>0</v>
      </c>
      <c r="AE710" s="35" t="str">
        <f t="shared" si="200"/>
        <v/>
      </c>
      <c r="AF710" s="24"/>
      <c r="AG710" s="40">
        <f t="shared" si="201"/>
        <v>0</v>
      </c>
      <c r="AH710" s="36">
        <f t="shared" si="202"/>
        <v>0</v>
      </c>
      <c r="AI710" s="36">
        <f t="shared" si="203"/>
        <v>0</v>
      </c>
      <c r="AJ710" s="35" t="str">
        <f t="shared" si="204"/>
        <v/>
      </c>
      <c r="AK710" s="35" t="str">
        <f t="shared" si="205"/>
        <v/>
      </c>
      <c r="AL710" s="35" t="str">
        <f t="shared" si="206"/>
        <v/>
      </c>
      <c r="AM710" s="35" t="str">
        <f t="shared" si="207"/>
        <v/>
      </c>
      <c r="AN710" s="35" t="str">
        <f t="shared" si="208"/>
        <v/>
      </c>
      <c r="AO710" s="222">
        <f t="shared" si="213"/>
        <v>0</v>
      </c>
      <c r="AP710" s="222">
        <f t="shared" si="214"/>
        <v>0</v>
      </c>
      <c r="AQ710" s="222" t="str">
        <f t="shared" si="209"/>
        <v>无</v>
      </c>
      <c r="AR710" s="35" t="str">
        <f t="shared" si="210"/>
        <v/>
      </c>
      <c r="AS710" s="35" t="str">
        <f t="shared" si="211"/>
        <v/>
      </c>
      <c r="AT710" s="35" t="str">
        <f t="shared" si="212"/>
        <v>无</v>
      </c>
      <c r="AW710" s="27">
        <f t="shared" si="215"/>
        <v>42948</v>
      </c>
    </row>
    <row r="711" spans="1:49" ht="15" customHeight="1">
      <c r="A711" s="31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198"/>
      <c r="M711" s="198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35" t="str">
        <f t="shared" si="198"/>
        <v/>
      </c>
      <c r="AD711" s="36">
        <f t="shared" si="199"/>
        <v>0</v>
      </c>
      <c r="AE711" s="35" t="str">
        <f t="shared" si="200"/>
        <v/>
      </c>
      <c r="AF711" s="24"/>
      <c r="AG711" s="40">
        <f t="shared" si="201"/>
        <v>0</v>
      </c>
      <c r="AH711" s="36">
        <f t="shared" si="202"/>
        <v>0</v>
      </c>
      <c r="AI711" s="36">
        <f t="shared" si="203"/>
        <v>0</v>
      </c>
      <c r="AJ711" s="35" t="str">
        <f t="shared" si="204"/>
        <v/>
      </c>
      <c r="AK711" s="35" t="str">
        <f t="shared" si="205"/>
        <v/>
      </c>
      <c r="AL711" s="35" t="str">
        <f t="shared" si="206"/>
        <v/>
      </c>
      <c r="AM711" s="35" t="str">
        <f t="shared" si="207"/>
        <v/>
      </c>
      <c r="AN711" s="35" t="str">
        <f t="shared" si="208"/>
        <v/>
      </c>
      <c r="AO711" s="222">
        <f t="shared" si="213"/>
        <v>0</v>
      </c>
      <c r="AP711" s="222">
        <f t="shared" si="214"/>
        <v>0</v>
      </c>
      <c r="AQ711" s="222" t="str">
        <f t="shared" si="209"/>
        <v>无</v>
      </c>
      <c r="AR711" s="35" t="str">
        <f t="shared" si="210"/>
        <v/>
      </c>
      <c r="AS711" s="35" t="str">
        <f t="shared" si="211"/>
        <v/>
      </c>
      <c r="AT711" s="35" t="str">
        <f t="shared" si="212"/>
        <v>无</v>
      </c>
      <c r="AW711" s="27">
        <f t="shared" si="215"/>
        <v>42948</v>
      </c>
    </row>
    <row r="712" spans="1:49" ht="15" customHeight="1">
      <c r="A712" s="31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198"/>
      <c r="M712" s="198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35" t="str">
        <f t="shared" si="198"/>
        <v/>
      </c>
      <c r="AD712" s="36">
        <f t="shared" si="199"/>
        <v>0</v>
      </c>
      <c r="AE712" s="35" t="str">
        <f t="shared" si="200"/>
        <v/>
      </c>
      <c r="AF712" s="24"/>
      <c r="AG712" s="40">
        <f t="shared" si="201"/>
        <v>0</v>
      </c>
      <c r="AH712" s="36">
        <f t="shared" si="202"/>
        <v>0</v>
      </c>
      <c r="AI712" s="36">
        <f t="shared" si="203"/>
        <v>0</v>
      </c>
      <c r="AJ712" s="35" t="str">
        <f t="shared" si="204"/>
        <v/>
      </c>
      <c r="AK712" s="35" t="str">
        <f t="shared" si="205"/>
        <v/>
      </c>
      <c r="AL712" s="35" t="str">
        <f t="shared" si="206"/>
        <v/>
      </c>
      <c r="AM712" s="35" t="str">
        <f t="shared" si="207"/>
        <v/>
      </c>
      <c r="AN712" s="35" t="str">
        <f t="shared" si="208"/>
        <v/>
      </c>
      <c r="AO712" s="222">
        <f t="shared" si="213"/>
        <v>0</v>
      </c>
      <c r="AP712" s="222">
        <f t="shared" si="214"/>
        <v>0</v>
      </c>
      <c r="AQ712" s="222" t="str">
        <f t="shared" si="209"/>
        <v>无</v>
      </c>
      <c r="AR712" s="35" t="str">
        <f t="shared" si="210"/>
        <v/>
      </c>
      <c r="AS712" s="35" t="str">
        <f t="shared" si="211"/>
        <v/>
      </c>
      <c r="AT712" s="35" t="str">
        <f t="shared" si="212"/>
        <v>无</v>
      </c>
      <c r="AW712" s="27">
        <f t="shared" si="215"/>
        <v>42948</v>
      </c>
    </row>
    <row r="713" spans="1:49" ht="15" customHeight="1">
      <c r="A713" s="31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198"/>
      <c r="M713" s="198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35" t="str">
        <f t="shared" si="198"/>
        <v/>
      </c>
      <c r="AD713" s="36">
        <f t="shared" si="199"/>
        <v>0</v>
      </c>
      <c r="AE713" s="35" t="str">
        <f t="shared" si="200"/>
        <v/>
      </c>
      <c r="AF713" s="24"/>
      <c r="AG713" s="40">
        <f t="shared" si="201"/>
        <v>0</v>
      </c>
      <c r="AH713" s="36">
        <f t="shared" si="202"/>
        <v>0</v>
      </c>
      <c r="AI713" s="36">
        <f t="shared" si="203"/>
        <v>0</v>
      </c>
      <c r="AJ713" s="35" t="str">
        <f t="shared" si="204"/>
        <v/>
      </c>
      <c r="AK713" s="35" t="str">
        <f t="shared" si="205"/>
        <v/>
      </c>
      <c r="AL713" s="35" t="str">
        <f t="shared" si="206"/>
        <v/>
      </c>
      <c r="AM713" s="35" t="str">
        <f t="shared" si="207"/>
        <v/>
      </c>
      <c r="AN713" s="35" t="str">
        <f t="shared" si="208"/>
        <v/>
      </c>
      <c r="AO713" s="222">
        <f t="shared" si="213"/>
        <v>0</v>
      </c>
      <c r="AP713" s="222">
        <f t="shared" si="214"/>
        <v>0</v>
      </c>
      <c r="AQ713" s="222" t="str">
        <f t="shared" si="209"/>
        <v>无</v>
      </c>
      <c r="AR713" s="35" t="str">
        <f t="shared" si="210"/>
        <v/>
      </c>
      <c r="AS713" s="35" t="str">
        <f t="shared" si="211"/>
        <v/>
      </c>
      <c r="AT713" s="35" t="str">
        <f t="shared" si="212"/>
        <v>无</v>
      </c>
      <c r="AW713" s="27">
        <f t="shared" si="215"/>
        <v>42948</v>
      </c>
    </row>
    <row r="714" spans="1:49" ht="15" customHeight="1">
      <c r="A714" s="31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198"/>
      <c r="M714" s="198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35" t="str">
        <f t="shared" si="198"/>
        <v/>
      </c>
      <c r="AD714" s="36">
        <f t="shared" si="199"/>
        <v>0</v>
      </c>
      <c r="AE714" s="35" t="str">
        <f t="shared" si="200"/>
        <v/>
      </c>
      <c r="AF714" s="24"/>
      <c r="AG714" s="40">
        <f t="shared" si="201"/>
        <v>0</v>
      </c>
      <c r="AH714" s="36">
        <f t="shared" si="202"/>
        <v>0</v>
      </c>
      <c r="AI714" s="36">
        <f t="shared" si="203"/>
        <v>0</v>
      </c>
      <c r="AJ714" s="35" t="str">
        <f t="shared" si="204"/>
        <v/>
      </c>
      <c r="AK714" s="35" t="str">
        <f t="shared" si="205"/>
        <v/>
      </c>
      <c r="AL714" s="35" t="str">
        <f t="shared" si="206"/>
        <v/>
      </c>
      <c r="AM714" s="35" t="str">
        <f t="shared" si="207"/>
        <v/>
      </c>
      <c r="AN714" s="35" t="str">
        <f t="shared" si="208"/>
        <v/>
      </c>
      <c r="AO714" s="222">
        <f t="shared" si="213"/>
        <v>0</v>
      </c>
      <c r="AP714" s="222">
        <f t="shared" si="214"/>
        <v>0</v>
      </c>
      <c r="AQ714" s="222" t="str">
        <f t="shared" si="209"/>
        <v>无</v>
      </c>
      <c r="AR714" s="35" t="str">
        <f t="shared" si="210"/>
        <v/>
      </c>
      <c r="AS714" s="35" t="str">
        <f t="shared" si="211"/>
        <v/>
      </c>
      <c r="AT714" s="35" t="str">
        <f t="shared" si="212"/>
        <v>无</v>
      </c>
      <c r="AW714" s="27">
        <f t="shared" si="215"/>
        <v>42948</v>
      </c>
    </row>
    <row r="715" spans="1:49" ht="15" customHeight="1">
      <c r="A715" s="31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198"/>
      <c r="M715" s="198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35" t="str">
        <f t="shared" si="198"/>
        <v/>
      </c>
      <c r="AD715" s="36">
        <f t="shared" si="199"/>
        <v>0</v>
      </c>
      <c r="AE715" s="35" t="str">
        <f t="shared" si="200"/>
        <v/>
      </c>
      <c r="AF715" s="24"/>
      <c r="AG715" s="40">
        <f t="shared" si="201"/>
        <v>0</v>
      </c>
      <c r="AH715" s="36">
        <f t="shared" si="202"/>
        <v>0</v>
      </c>
      <c r="AI715" s="36">
        <f t="shared" si="203"/>
        <v>0</v>
      </c>
      <c r="AJ715" s="35" t="str">
        <f t="shared" si="204"/>
        <v/>
      </c>
      <c r="AK715" s="35" t="str">
        <f t="shared" si="205"/>
        <v/>
      </c>
      <c r="AL715" s="35" t="str">
        <f t="shared" si="206"/>
        <v/>
      </c>
      <c r="AM715" s="35" t="str">
        <f t="shared" si="207"/>
        <v/>
      </c>
      <c r="AN715" s="35" t="str">
        <f t="shared" si="208"/>
        <v/>
      </c>
      <c r="AO715" s="222">
        <f t="shared" si="213"/>
        <v>0</v>
      </c>
      <c r="AP715" s="222">
        <f t="shared" si="214"/>
        <v>0</v>
      </c>
      <c r="AQ715" s="222" t="str">
        <f t="shared" si="209"/>
        <v>无</v>
      </c>
      <c r="AR715" s="35" t="str">
        <f t="shared" si="210"/>
        <v/>
      </c>
      <c r="AS715" s="35" t="str">
        <f t="shared" si="211"/>
        <v/>
      </c>
      <c r="AT715" s="35" t="str">
        <f t="shared" si="212"/>
        <v>无</v>
      </c>
      <c r="AW715" s="27">
        <f t="shared" si="215"/>
        <v>42948</v>
      </c>
    </row>
    <row r="716" spans="1:49" ht="15" customHeight="1">
      <c r="A716" s="31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198"/>
      <c r="M716" s="198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35" t="str">
        <f t="shared" si="198"/>
        <v/>
      </c>
      <c r="AD716" s="36">
        <f t="shared" si="199"/>
        <v>0</v>
      </c>
      <c r="AE716" s="35" t="str">
        <f t="shared" si="200"/>
        <v/>
      </c>
      <c r="AF716" s="24"/>
      <c r="AG716" s="40">
        <f t="shared" si="201"/>
        <v>0</v>
      </c>
      <c r="AH716" s="36">
        <f t="shared" si="202"/>
        <v>0</v>
      </c>
      <c r="AI716" s="36">
        <f t="shared" si="203"/>
        <v>0</v>
      </c>
      <c r="AJ716" s="35" t="str">
        <f t="shared" si="204"/>
        <v/>
      </c>
      <c r="AK716" s="35" t="str">
        <f t="shared" si="205"/>
        <v/>
      </c>
      <c r="AL716" s="35" t="str">
        <f t="shared" si="206"/>
        <v/>
      </c>
      <c r="AM716" s="35" t="str">
        <f t="shared" si="207"/>
        <v/>
      </c>
      <c r="AN716" s="35" t="str">
        <f t="shared" si="208"/>
        <v/>
      </c>
      <c r="AO716" s="222">
        <f t="shared" si="213"/>
        <v>0</v>
      </c>
      <c r="AP716" s="222">
        <f t="shared" si="214"/>
        <v>0</v>
      </c>
      <c r="AQ716" s="222" t="str">
        <f t="shared" si="209"/>
        <v>无</v>
      </c>
      <c r="AR716" s="35" t="str">
        <f t="shared" si="210"/>
        <v/>
      </c>
      <c r="AS716" s="35" t="str">
        <f t="shared" si="211"/>
        <v/>
      </c>
      <c r="AT716" s="35" t="str">
        <f t="shared" si="212"/>
        <v>无</v>
      </c>
      <c r="AW716" s="27">
        <f t="shared" si="215"/>
        <v>42948</v>
      </c>
    </row>
    <row r="717" spans="1:49" ht="15" customHeight="1">
      <c r="A717" s="31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198"/>
      <c r="M717" s="198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35" t="str">
        <f t="shared" si="198"/>
        <v/>
      </c>
      <c r="AD717" s="36">
        <f t="shared" si="199"/>
        <v>0</v>
      </c>
      <c r="AE717" s="35" t="str">
        <f t="shared" si="200"/>
        <v/>
      </c>
      <c r="AF717" s="24"/>
      <c r="AG717" s="40">
        <f t="shared" si="201"/>
        <v>0</v>
      </c>
      <c r="AH717" s="36">
        <f t="shared" si="202"/>
        <v>0</v>
      </c>
      <c r="AI717" s="36">
        <f t="shared" si="203"/>
        <v>0</v>
      </c>
      <c r="AJ717" s="35" t="str">
        <f t="shared" si="204"/>
        <v/>
      </c>
      <c r="AK717" s="35" t="str">
        <f t="shared" si="205"/>
        <v/>
      </c>
      <c r="AL717" s="35" t="str">
        <f t="shared" si="206"/>
        <v/>
      </c>
      <c r="AM717" s="35" t="str">
        <f t="shared" si="207"/>
        <v/>
      </c>
      <c r="AN717" s="35" t="str">
        <f t="shared" si="208"/>
        <v/>
      </c>
      <c r="AO717" s="222">
        <f t="shared" si="213"/>
        <v>0</v>
      </c>
      <c r="AP717" s="222">
        <f t="shared" si="214"/>
        <v>0</v>
      </c>
      <c r="AQ717" s="222" t="str">
        <f t="shared" si="209"/>
        <v>无</v>
      </c>
      <c r="AR717" s="35" t="str">
        <f t="shared" si="210"/>
        <v/>
      </c>
      <c r="AS717" s="35" t="str">
        <f t="shared" si="211"/>
        <v/>
      </c>
      <c r="AT717" s="35" t="str">
        <f t="shared" si="212"/>
        <v>无</v>
      </c>
      <c r="AW717" s="27">
        <f t="shared" si="215"/>
        <v>42948</v>
      </c>
    </row>
    <row r="718" spans="1:49" ht="15" customHeight="1">
      <c r="A718" s="31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198"/>
      <c r="M718" s="198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35" t="str">
        <f t="shared" si="198"/>
        <v/>
      </c>
      <c r="AD718" s="36">
        <f t="shared" si="199"/>
        <v>0</v>
      </c>
      <c r="AE718" s="35" t="str">
        <f t="shared" si="200"/>
        <v/>
      </c>
      <c r="AF718" s="24"/>
      <c r="AG718" s="40">
        <f t="shared" si="201"/>
        <v>0</v>
      </c>
      <c r="AH718" s="36">
        <f t="shared" si="202"/>
        <v>0</v>
      </c>
      <c r="AI718" s="36">
        <f t="shared" si="203"/>
        <v>0</v>
      </c>
      <c r="AJ718" s="35" t="str">
        <f t="shared" si="204"/>
        <v/>
      </c>
      <c r="AK718" s="35" t="str">
        <f t="shared" si="205"/>
        <v/>
      </c>
      <c r="AL718" s="35" t="str">
        <f t="shared" si="206"/>
        <v/>
      </c>
      <c r="AM718" s="35" t="str">
        <f t="shared" si="207"/>
        <v/>
      </c>
      <c r="AN718" s="35" t="str">
        <f t="shared" si="208"/>
        <v/>
      </c>
      <c r="AO718" s="222">
        <f t="shared" si="213"/>
        <v>0</v>
      </c>
      <c r="AP718" s="222">
        <f t="shared" si="214"/>
        <v>0</v>
      </c>
      <c r="AQ718" s="222" t="str">
        <f t="shared" si="209"/>
        <v>无</v>
      </c>
      <c r="AR718" s="35" t="str">
        <f t="shared" si="210"/>
        <v/>
      </c>
      <c r="AS718" s="35" t="str">
        <f t="shared" si="211"/>
        <v/>
      </c>
      <c r="AT718" s="35" t="str">
        <f t="shared" si="212"/>
        <v>无</v>
      </c>
      <c r="AW718" s="27">
        <f t="shared" si="215"/>
        <v>42948</v>
      </c>
    </row>
    <row r="719" spans="1:49" ht="15" customHeight="1">
      <c r="A719" s="31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198"/>
      <c r="M719" s="198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35" t="str">
        <f t="shared" si="198"/>
        <v/>
      </c>
      <c r="AD719" s="36">
        <f t="shared" si="199"/>
        <v>0</v>
      </c>
      <c r="AE719" s="35" t="str">
        <f t="shared" si="200"/>
        <v/>
      </c>
      <c r="AF719" s="24"/>
      <c r="AG719" s="40">
        <f t="shared" si="201"/>
        <v>0</v>
      </c>
      <c r="AH719" s="36">
        <f t="shared" si="202"/>
        <v>0</v>
      </c>
      <c r="AI719" s="36">
        <f t="shared" si="203"/>
        <v>0</v>
      </c>
      <c r="AJ719" s="35" t="str">
        <f t="shared" si="204"/>
        <v/>
      </c>
      <c r="AK719" s="35" t="str">
        <f t="shared" si="205"/>
        <v/>
      </c>
      <c r="AL719" s="35" t="str">
        <f t="shared" si="206"/>
        <v/>
      </c>
      <c r="AM719" s="35" t="str">
        <f t="shared" si="207"/>
        <v/>
      </c>
      <c r="AN719" s="35" t="str">
        <f t="shared" si="208"/>
        <v/>
      </c>
      <c r="AO719" s="222">
        <f t="shared" si="213"/>
        <v>0</v>
      </c>
      <c r="AP719" s="222">
        <f t="shared" si="214"/>
        <v>0</v>
      </c>
      <c r="AQ719" s="222" t="str">
        <f t="shared" si="209"/>
        <v>无</v>
      </c>
      <c r="AR719" s="35" t="str">
        <f t="shared" si="210"/>
        <v/>
      </c>
      <c r="AS719" s="35" t="str">
        <f t="shared" si="211"/>
        <v/>
      </c>
      <c r="AT719" s="35" t="str">
        <f t="shared" si="212"/>
        <v>无</v>
      </c>
      <c r="AW719" s="27">
        <f t="shared" si="215"/>
        <v>42948</v>
      </c>
    </row>
    <row r="720" spans="1:49" ht="15" customHeight="1">
      <c r="A720" s="31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198"/>
      <c r="M720" s="198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35" t="str">
        <f t="shared" si="198"/>
        <v/>
      </c>
      <c r="AD720" s="36">
        <f t="shared" si="199"/>
        <v>0</v>
      </c>
      <c r="AE720" s="35" t="str">
        <f t="shared" si="200"/>
        <v/>
      </c>
      <c r="AF720" s="24"/>
      <c r="AG720" s="40">
        <f t="shared" si="201"/>
        <v>0</v>
      </c>
      <c r="AH720" s="36">
        <f t="shared" si="202"/>
        <v>0</v>
      </c>
      <c r="AI720" s="36">
        <f t="shared" si="203"/>
        <v>0</v>
      </c>
      <c r="AJ720" s="35" t="str">
        <f t="shared" si="204"/>
        <v/>
      </c>
      <c r="AK720" s="35" t="str">
        <f t="shared" si="205"/>
        <v/>
      </c>
      <c r="AL720" s="35" t="str">
        <f t="shared" si="206"/>
        <v/>
      </c>
      <c r="AM720" s="35" t="str">
        <f t="shared" si="207"/>
        <v/>
      </c>
      <c r="AN720" s="35" t="str">
        <f t="shared" si="208"/>
        <v/>
      </c>
      <c r="AO720" s="222">
        <f t="shared" si="213"/>
        <v>0</v>
      </c>
      <c r="AP720" s="222">
        <f t="shared" si="214"/>
        <v>0</v>
      </c>
      <c r="AQ720" s="222" t="str">
        <f t="shared" si="209"/>
        <v>无</v>
      </c>
      <c r="AR720" s="35" t="str">
        <f t="shared" si="210"/>
        <v/>
      </c>
      <c r="AS720" s="35" t="str">
        <f t="shared" si="211"/>
        <v/>
      </c>
      <c r="AT720" s="35" t="str">
        <f t="shared" si="212"/>
        <v>无</v>
      </c>
      <c r="AW720" s="27">
        <f t="shared" si="215"/>
        <v>42948</v>
      </c>
    </row>
    <row r="721" spans="1:49" ht="15" customHeight="1">
      <c r="A721" s="31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198"/>
      <c r="M721" s="198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35" t="str">
        <f t="shared" si="198"/>
        <v/>
      </c>
      <c r="AD721" s="36">
        <f t="shared" si="199"/>
        <v>0</v>
      </c>
      <c r="AE721" s="35" t="str">
        <f t="shared" si="200"/>
        <v/>
      </c>
      <c r="AF721" s="24"/>
      <c r="AG721" s="40">
        <f t="shared" si="201"/>
        <v>0</v>
      </c>
      <c r="AH721" s="36">
        <f t="shared" si="202"/>
        <v>0</v>
      </c>
      <c r="AI721" s="36">
        <f t="shared" si="203"/>
        <v>0</v>
      </c>
      <c r="AJ721" s="35" t="str">
        <f t="shared" si="204"/>
        <v/>
      </c>
      <c r="AK721" s="35" t="str">
        <f t="shared" si="205"/>
        <v/>
      </c>
      <c r="AL721" s="35" t="str">
        <f t="shared" si="206"/>
        <v/>
      </c>
      <c r="AM721" s="35" t="str">
        <f t="shared" si="207"/>
        <v/>
      </c>
      <c r="AN721" s="35" t="str">
        <f t="shared" si="208"/>
        <v/>
      </c>
      <c r="AO721" s="222">
        <f t="shared" si="213"/>
        <v>0</v>
      </c>
      <c r="AP721" s="222">
        <f t="shared" si="214"/>
        <v>0</v>
      </c>
      <c r="AQ721" s="222" t="str">
        <f t="shared" si="209"/>
        <v>无</v>
      </c>
      <c r="AR721" s="35" t="str">
        <f t="shared" si="210"/>
        <v/>
      </c>
      <c r="AS721" s="35" t="str">
        <f t="shared" si="211"/>
        <v/>
      </c>
      <c r="AT721" s="35" t="str">
        <f t="shared" si="212"/>
        <v>无</v>
      </c>
      <c r="AW721" s="27">
        <f t="shared" si="215"/>
        <v>42948</v>
      </c>
    </row>
    <row r="722" spans="1:49" ht="15" customHeight="1">
      <c r="A722" s="31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198"/>
      <c r="M722" s="198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35" t="str">
        <f t="shared" si="198"/>
        <v/>
      </c>
      <c r="AD722" s="36">
        <f t="shared" si="199"/>
        <v>0</v>
      </c>
      <c r="AE722" s="35" t="str">
        <f t="shared" si="200"/>
        <v/>
      </c>
      <c r="AF722" s="24"/>
      <c r="AG722" s="40">
        <f t="shared" si="201"/>
        <v>0</v>
      </c>
      <c r="AH722" s="36">
        <f t="shared" si="202"/>
        <v>0</v>
      </c>
      <c r="AI722" s="36">
        <f t="shared" si="203"/>
        <v>0</v>
      </c>
      <c r="AJ722" s="35" t="str">
        <f t="shared" si="204"/>
        <v/>
      </c>
      <c r="AK722" s="35" t="str">
        <f t="shared" si="205"/>
        <v/>
      </c>
      <c r="AL722" s="35" t="str">
        <f t="shared" si="206"/>
        <v/>
      </c>
      <c r="AM722" s="35" t="str">
        <f t="shared" si="207"/>
        <v/>
      </c>
      <c r="AN722" s="35" t="str">
        <f t="shared" si="208"/>
        <v/>
      </c>
      <c r="AO722" s="222">
        <f t="shared" si="213"/>
        <v>0</v>
      </c>
      <c r="AP722" s="222">
        <f t="shared" si="214"/>
        <v>0</v>
      </c>
      <c r="AQ722" s="222" t="str">
        <f t="shared" si="209"/>
        <v>无</v>
      </c>
      <c r="AR722" s="35" t="str">
        <f t="shared" si="210"/>
        <v/>
      </c>
      <c r="AS722" s="35" t="str">
        <f t="shared" si="211"/>
        <v/>
      </c>
      <c r="AT722" s="35" t="str">
        <f t="shared" si="212"/>
        <v>无</v>
      </c>
      <c r="AW722" s="27">
        <f t="shared" si="215"/>
        <v>42948</v>
      </c>
    </row>
    <row r="723" spans="1:49" ht="15" customHeight="1">
      <c r="A723" s="31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198"/>
      <c r="M723" s="198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35" t="str">
        <f t="shared" si="198"/>
        <v/>
      </c>
      <c r="AD723" s="36">
        <f t="shared" si="199"/>
        <v>0</v>
      </c>
      <c r="AE723" s="35" t="str">
        <f t="shared" si="200"/>
        <v/>
      </c>
      <c r="AF723" s="24"/>
      <c r="AG723" s="40">
        <f t="shared" si="201"/>
        <v>0</v>
      </c>
      <c r="AH723" s="36">
        <f t="shared" si="202"/>
        <v>0</v>
      </c>
      <c r="AI723" s="36">
        <f t="shared" si="203"/>
        <v>0</v>
      </c>
      <c r="AJ723" s="35" t="str">
        <f t="shared" si="204"/>
        <v/>
      </c>
      <c r="AK723" s="35" t="str">
        <f t="shared" si="205"/>
        <v/>
      </c>
      <c r="AL723" s="35" t="str">
        <f t="shared" si="206"/>
        <v/>
      </c>
      <c r="AM723" s="35" t="str">
        <f t="shared" si="207"/>
        <v/>
      </c>
      <c r="AN723" s="35" t="str">
        <f t="shared" si="208"/>
        <v/>
      </c>
      <c r="AO723" s="222">
        <f t="shared" si="213"/>
        <v>0</v>
      </c>
      <c r="AP723" s="222">
        <f t="shared" si="214"/>
        <v>0</v>
      </c>
      <c r="AQ723" s="222" t="str">
        <f t="shared" si="209"/>
        <v>无</v>
      </c>
      <c r="AR723" s="35" t="str">
        <f t="shared" si="210"/>
        <v/>
      </c>
      <c r="AS723" s="35" t="str">
        <f t="shared" si="211"/>
        <v/>
      </c>
      <c r="AT723" s="35" t="str">
        <f t="shared" si="212"/>
        <v>无</v>
      </c>
      <c r="AW723" s="27">
        <f t="shared" si="215"/>
        <v>42948</v>
      </c>
    </row>
    <row r="724" spans="1:49" ht="15" customHeight="1">
      <c r="A724" s="31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198"/>
      <c r="M724" s="198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35" t="str">
        <f t="shared" si="198"/>
        <v/>
      </c>
      <c r="AD724" s="36">
        <f t="shared" si="199"/>
        <v>0</v>
      </c>
      <c r="AE724" s="35" t="str">
        <f t="shared" si="200"/>
        <v/>
      </c>
      <c r="AF724" s="24"/>
      <c r="AG724" s="40">
        <f t="shared" si="201"/>
        <v>0</v>
      </c>
      <c r="AH724" s="36">
        <f t="shared" si="202"/>
        <v>0</v>
      </c>
      <c r="AI724" s="36">
        <f t="shared" si="203"/>
        <v>0</v>
      </c>
      <c r="AJ724" s="35" t="str">
        <f t="shared" si="204"/>
        <v/>
      </c>
      <c r="AK724" s="35" t="str">
        <f t="shared" si="205"/>
        <v/>
      </c>
      <c r="AL724" s="35" t="str">
        <f t="shared" si="206"/>
        <v/>
      </c>
      <c r="AM724" s="35" t="str">
        <f t="shared" si="207"/>
        <v/>
      </c>
      <c r="AN724" s="35" t="str">
        <f t="shared" si="208"/>
        <v/>
      </c>
      <c r="AO724" s="222">
        <f t="shared" si="213"/>
        <v>0</v>
      </c>
      <c r="AP724" s="222">
        <f t="shared" si="214"/>
        <v>0</v>
      </c>
      <c r="AQ724" s="222" t="str">
        <f t="shared" si="209"/>
        <v>无</v>
      </c>
      <c r="AR724" s="35" t="str">
        <f t="shared" si="210"/>
        <v/>
      </c>
      <c r="AS724" s="35" t="str">
        <f t="shared" si="211"/>
        <v/>
      </c>
      <c r="AT724" s="35" t="str">
        <f t="shared" si="212"/>
        <v>无</v>
      </c>
      <c r="AW724" s="27">
        <f t="shared" si="215"/>
        <v>42948</v>
      </c>
    </row>
    <row r="725" spans="1:49" ht="15" customHeight="1">
      <c r="A725" s="31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198"/>
      <c r="M725" s="198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35" t="str">
        <f t="shared" si="198"/>
        <v/>
      </c>
      <c r="AD725" s="36">
        <f t="shared" si="199"/>
        <v>0</v>
      </c>
      <c r="AE725" s="35" t="str">
        <f t="shared" si="200"/>
        <v/>
      </c>
      <c r="AF725" s="24"/>
      <c r="AG725" s="40">
        <f t="shared" si="201"/>
        <v>0</v>
      </c>
      <c r="AH725" s="36">
        <f t="shared" si="202"/>
        <v>0</v>
      </c>
      <c r="AI725" s="36">
        <f t="shared" si="203"/>
        <v>0</v>
      </c>
      <c r="AJ725" s="35" t="str">
        <f t="shared" si="204"/>
        <v/>
      </c>
      <c r="AK725" s="35" t="str">
        <f t="shared" si="205"/>
        <v/>
      </c>
      <c r="AL725" s="35" t="str">
        <f t="shared" si="206"/>
        <v/>
      </c>
      <c r="AM725" s="35" t="str">
        <f t="shared" si="207"/>
        <v/>
      </c>
      <c r="AN725" s="35" t="str">
        <f t="shared" si="208"/>
        <v/>
      </c>
      <c r="AO725" s="222">
        <f t="shared" si="213"/>
        <v>0</v>
      </c>
      <c r="AP725" s="222">
        <f t="shared" si="214"/>
        <v>0</v>
      </c>
      <c r="AQ725" s="222" t="str">
        <f t="shared" si="209"/>
        <v>无</v>
      </c>
      <c r="AR725" s="35" t="str">
        <f t="shared" si="210"/>
        <v/>
      </c>
      <c r="AS725" s="35" t="str">
        <f t="shared" si="211"/>
        <v/>
      </c>
      <c r="AT725" s="35" t="str">
        <f t="shared" si="212"/>
        <v>无</v>
      </c>
      <c r="AW725" s="27">
        <f t="shared" si="215"/>
        <v>42948</v>
      </c>
    </row>
    <row r="726" spans="1:49" ht="15" customHeight="1">
      <c r="A726" s="31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198"/>
      <c r="M726" s="198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35" t="str">
        <f t="shared" si="198"/>
        <v/>
      </c>
      <c r="AD726" s="36">
        <f t="shared" si="199"/>
        <v>0</v>
      </c>
      <c r="AE726" s="35" t="str">
        <f t="shared" si="200"/>
        <v/>
      </c>
      <c r="AF726" s="24"/>
      <c r="AG726" s="40">
        <f t="shared" si="201"/>
        <v>0</v>
      </c>
      <c r="AH726" s="36">
        <f t="shared" si="202"/>
        <v>0</v>
      </c>
      <c r="AI726" s="36">
        <f t="shared" si="203"/>
        <v>0</v>
      </c>
      <c r="AJ726" s="35" t="str">
        <f t="shared" si="204"/>
        <v/>
      </c>
      <c r="AK726" s="35" t="str">
        <f t="shared" si="205"/>
        <v/>
      </c>
      <c r="AL726" s="35" t="str">
        <f t="shared" si="206"/>
        <v/>
      </c>
      <c r="AM726" s="35" t="str">
        <f t="shared" si="207"/>
        <v/>
      </c>
      <c r="AN726" s="35" t="str">
        <f t="shared" si="208"/>
        <v/>
      </c>
      <c r="AO726" s="222">
        <f t="shared" si="213"/>
        <v>0</v>
      </c>
      <c r="AP726" s="222">
        <f t="shared" si="214"/>
        <v>0</v>
      </c>
      <c r="AQ726" s="222" t="str">
        <f t="shared" si="209"/>
        <v>无</v>
      </c>
      <c r="AR726" s="35" t="str">
        <f t="shared" si="210"/>
        <v/>
      </c>
      <c r="AS726" s="35" t="str">
        <f t="shared" si="211"/>
        <v/>
      </c>
      <c r="AT726" s="35" t="str">
        <f t="shared" si="212"/>
        <v>无</v>
      </c>
      <c r="AW726" s="27">
        <f t="shared" si="215"/>
        <v>42948</v>
      </c>
    </row>
    <row r="727" spans="1:49" ht="15" customHeight="1">
      <c r="A727" s="31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198"/>
      <c r="M727" s="198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35" t="str">
        <f t="shared" si="198"/>
        <v/>
      </c>
      <c r="AD727" s="36">
        <f t="shared" si="199"/>
        <v>0</v>
      </c>
      <c r="AE727" s="35" t="str">
        <f t="shared" si="200"/>
        <v/>
      </c>
      <c r="AF727" s="24"/>
      <c r="AG727" s="40">
        <f t="shared" si="201"/>
        <v>0</v>
      </c>
      <c r="AH727" s="36">
        <f t="shared" si="202"/>
        <v>0</v>
      </c>
      <c r="AI727" s="36">
        <f t="shared" si="203"/>
        <v>0</v>
      </c>
      <c r="AJ727" s="35" t="str">
        <f t="shared" si="204"/>
        <v/>
      </c>
      <c r="AK727" s="35" t="str">
        <f t="shared" si="205"/>
        <v/>
      </c>
      <c r="AL727" s="35" t="str">
        <f t="shared" si="206"/>
        <v/>
      </c>
      <c r="AM727" s="35" t="str">
        <f t="shared" si="207"/>
        <v/>
      </c>
      <c r="AN727" s="35" t="str">
        <f t="shared" si="208"/>
        <v/>
      </c>
      <c r="AO727" s="222">
        <f t="shared" si="213"/>
        <v>0</v>
      </c>
      <c r="AP727" s="222">
        <f t="shared" si="214"/>
        <v>0</v>
      </c>
      <c r="AQ727" s="222" t="str">
        <f t="shared" si="209"/>
        <v>无</v>
      </c>
      <c r="AR727" s="35" t="str">
        <f t="shared" si="210"/>
        <v/>
      </c>
      <c r="AS727" s="35" t="str">
        <f t="shared" si="211"/>
        <v/>
      </c>
      <c r="AT727" s="35" t="str">
        <f t="shared" si="212"/>
        <v>无</v>
      </c>
      <c r="AW727" s="27">
        <f t="shared" si="215"/>
        <v>42948</v>
      </c>
    </row>
    <row r="728" spans="1:49" ht="15" customHeight="1">
      <c r="A728" s="31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198"/>
      <c r="M728" s="198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35" t="str">
        <f t="shared" si="198"/>
        <v/>
      </c>
      <c r="AD728" s="36">
        <f t="shared" si="199"/>
        <v>0</v>
      </c>
      <c r="AE728" s="35" t="str">
        <f t="shared" si="200"/>
        <v/>
      </c>
      <c r="AF728" s="24"/>
      <c r="AG728" s="40">
        <f t="shared" si="201"/>
        <v>0</v>
      </c>
      <c r="AH728" s="36">
        <f t="shared" si="202"/>
        <v>0</v>
      </c>
      <c r="AI728" s="36">
        <f t="shared" si="203"/>
        <v>0</v>
      </c>
      <c r="AJ728" s="35" t="str">
        <f t="shared" si="204"/>
        <v/>
      </c>
      <c r="AK728" s="35" t="str">
        <f t="shared" si="205"/>
        <v/>
      </c>
      <c r="AL728" s="35" t="str">
        <f t="shared" si="206"/>
        <v/>
      </c>
      <c r="AM728" s="35" t="str">
        <f t="shared" si="207"/>
        <v/>
      </c>
      <c r="AN728" s="35" t="str">
        <f t="shared" si="208"/>
        <v/>
      </c>
      <c r="AO728" s="222">
        <f t="shared" si="213"/>
        <v>0</v>
      </c>
      <c r="AP728" s="222">
        <f t="shared" si="214"/>
        <v>0</v>
      </c>
      <c r="AQ728" s="222" t="str">
        <f t="shared" si="209"/>
        <v>无</v>
      </c>
      <c r="AR728" s="35" t="str">
        <f t="shared" si="210"/>
        <v/>
      </c>
      <c r="AS728" s="35" t="str">
        <f t="shared" si="211"/>
        <v/>
      </c>
      <c r="AT728" s="35" t="str">
        <f t="shared" si="212"/>
        <v>无</v>
      </c>
      <c r="AW728" s="27">
        <f t="shared" si="215"/>
        <v>42948</v>
      </c>
    </row>
    <row r="729" spans="1:49" ht="15" customHeight="1">
      <c r="A729" s="31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198"/>
      <c r="M729" s="198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35" t="str">
        <f t="shared" si="198"/>
        <v/>
      </c>
      <c r="AD729" s="36">
        <f t="shared" si="199"/>
        <v>0</v>
      </c>
      <c r="AE729" s="35" t="str">
        <f t="shared" si="200"/>
        <v/>
      </c>
      <c r="AF729" s="24"/>
      <c r="AG729" s="40">
        <f t="shared" si="201"/>
        <v>0</v>
      </c>
      <c r="AH729" s="36">
        <f t="shared" si="202"/>
        <v>0</v>
      </c>
      <c r="AI729" s="36">
        <f t="shared" si="203"/>
        <v>0</v>
      </c>
      <c r="AJ729" s="35" t="str">
        <f t="shared" si="204"/>
        <v/>
      </c>
      <c r="AK729" s="35" t="str">
        <f t="shared" si="205"/>
        <v/>
      </c>
      <c r="AL729" s="35" t="str">
        <f t="shared" si="206"/>
        <v/>
      </c>
      <c r="AM729" s="35" t="str">
        <f t="shared" si="207"/>
        <v/>
      </c>
      <c r="AN729" s="35" t="str">
        <f t="shared" si="208"/>
        <v/>
      </c>
      <c r="AO729" s="222">
        <f t="shared" si="213"/>
        <v>0</v>
      </c>
      <c r="AP729" s="222">
        <f t="shared" si="214"/>
        <v>0</v>
      </c>
      <c r="AQ729" s="222" t="str">
        <f t="shared" si="209"/>
        <v>无</v>
      </c>
      <c r="AR729" s="35" t="str">
        <f t="shared" si="210"/>
        <v/>
      </c>
      <c r="AS729" s="35" t="str">
        <f t="shared" si="211"/>
        <v/>
      </c>
      <c r="AT729" s="35" t="str">
        <f t="shared" si="212"/>
        <v>无</v>
      </c>
      <c r="AW729" s="27">
        <f t="shared" si="215"/>
        <v>42948</v>
      </c>
    </row>
    <row r="730" spans="1:49" ht="15" customHeight="1">
      <c r="A730" s="31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198"/>
      <c r="M730" s="198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35" t="str">
        <f t="shared" si="198"/>
        <v/>
      </c>
      <c r="AD730" s="36">
        <f t="shared" si="199"/>
        <v>0</v>
      </c>
      <c r="AE730" s="35" t="str">
        <f t="shared" si="200"/>
        <v/>
      </c>
      <c r="AF730" s="24"/>
      <c r="AG730" s="40">
        <f t="shared" si="201"/>
        <v>0</v>
      </c>
      <c r="AH730" s="36">
        <f t="shared" si="202"/>
        <v>0</v>
      </c>
      <c r="AI730" s="36">
        <f t="shared" si="203"/>
        <v>0</v>
      </c>
      <c r="AJ730" s="35" t="str">
        <f t="shared" si="204"/>
        <v/>
      </c>
      <c r="AK730" s="35" t="str">
        <f t="shared" si="205"/>
        <v/>
      </c>
      <c r="AL730" s="35" t="str">
        <f t="shared" si="206"/>
        <v/>
      </c>
      <c r="AM730" s="35" t="str">
        <f t="shared" si="207"/>
        <v/>
      </c>
      <c r="AN730" s="35" t="str">
        <f t="shared" si="208"/>
        <v/>
      </c>
      <c r="AO730" s="222">
        <f t="shared" si="213"/>
        <v>0</v>
      </c>
      <c r="AP730" s="222">
        <f t="shared" si="214"/>
        <v>0</v>
      </c>
      <c r="AQ730" s="222" t="str">
        <f t="shared" si="209"/>
        <v>无</v>
      </c>
      <c r="AR730" s="35" t="str">
        <f t="shared" si="210"/>
        <v/>
      </c>
      <c r="AS730" s="35" t="str">
        <f t="shared" si="211"/>
        <v/>
      </c>
      <c r="AT730" s="35" t="str">
        <f t="shared" si="212"/>
        <v>无</v>
      </c>
      <c r="AW730" s="27">
        <f t="shared" si="215"/>
        <v>42948</v>
      </c>
    </row>
    <row r="731" spans="1:49" ht="15" customHeight="1">
      <c r="A731" s="31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198"/>
      <c r="M731" s="198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35" t="str">
        <f t="shared" si="198"/>
        <v/>
      </c>
      <c r="AD731" s="36">
        <f t="shared" si="199"/>
        <v>0</v>
      </c>
      <c r="AE731" s="35" t="str">
        <f t="shared" si="200"/>
        <v/>
      </c>
      <c r="AF731" s="24"/>
      <c r="AG731" s="40">
        <f t="shared" si="201"/>
        <v>0</v>
      </c>
      <c r="AH731" s="36">
        <f t="shared" si="202"/>
        <v>0</v>
      </c>
      <c r="AI731" s="36">
        <f t="shared" si="203"/>
        <v>0</v>
      </c>
      <c r="AJ731" s="35" t="str">
        <f t="shared" si="204"/>
        <v/>
      </c>
      <c r="AK731" s="35" t="str">
        <f t="shared" si="205"/>
        <v/>
      </c>
      <c r="AL731" s="35" t="str">
        <f t="shared" si="206"/>
        <v/>
      </c>
      <c r="AM731" s="35" t="str">
        <f t="shared" si="207"/>
        <v/>
      </c>
      <c r="AN731" s="35" t="str">
        <f t="shared" si="208"/>
        <v/>
      </c>
      <c r="AO731" s="222">
        <f t="shared" si="213"/>
        <v>0</v>
      </c>
      <c r="AP731" s="222">
        <f t="shared" si="214"/>
        <v>0</v>
      </c>
      <c r="AQ731" s="222" t="str">
        <f t="shared" si="209"/>
        <v>无</v>
      </c>
      <c r="AR731" s="35" t="str">
        <f t="shared" si="210"/>
        <v/>
      </c>
      <c r="AS731" s="35" t="str">
        <f t="shared" si="211"/>
        <v/>
      </c>
      <c r="AT731" s="35" t="str">
        <f t="shared" si="212"/>
        <v>无</v>
      </c>
      <c r="AW731" s="27">
        <f t="shared" si="215"/>
        <v>42948</v>
      </c>
    </row>
    <row r="732" spans="1:49" ht="15" customHeight="1">
      <c r="A732" s="31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198"/>
      <c r="M732" s="198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35" t="str">
        <f t="shared" si="198"/>
        <v/>
      </c>
      <c r="AD732" s="36">
        <f t="shared" si="199"/>
        <v>0</v>
      </c>
      <c r="AE732" s="35" t="str">
        <f t="shared" si="200"/>
        <v/>
      </c>
      <c r="AF732" s="24"/>
      <c r="AG732" s="40">
        <f t="shared" si="201"/>
        <v>0</v>
      </c>
      <c r="AH732" s="36">
        <f t="shared" si="202"/>
        <v>0</v>
      </c>
      <c r="AI732" s="36">
        <f t="shared" si="203"/>
        <v>0</v>
      </c>
      <c r="AJ732" s="35" t="str">
        <f t="shared" si="204"/>
        <v/>
      </c>
      <c r="AK732" s="35" t="str">
        <f t="shared" si="205"/>
        <v/>
      </c>
      <c r="AL732" s="35" t="str">
        <f t="shared" si="206"/>
        <v/>
      </c>
      <c r="AM732" s="35" t="str">
        <f t="shared" si="207"/>
        <v/>
      </c>
      <c r="AN732" s="35" t="str">
        <f t="shared" si="208"/>
        <v/>
      </c>
      <c r="AO732" s="222">
        <f t="shared" si="213"/>
        <v>0</v>
      </c>
      <c r="AP732" s="222">
        <f t="shared" si="214"/>
        <v>0</v>
      </c>
      <c r="AQ732" s="222" t="str">
        <f t="shared" si="209"/>
        <v>无</v>
      </c>
      <c r="AR732" s="35" t="str">
        <f t="shared" si="210"/>
        <v/>
      </c>
      <c r="AS732" s="35" t="str">
        <f t="shared" si="211"/>
        <v/>
      </c>
      <c r="AT732" s="35" t="str">
        <f t="shared" si="212"/>
        <v>无</v>
      </c>
      <c r="AW732" s="27">
        <f t="shared" si="215"/>
        <v>42948</v>
      </c>
    </row>
    <row r="733" spans="1:49" ht="15" customHeight="1">
      <c r="A733" s="31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198"/>
      <c r="M733" s="198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35" t="str">
        <f t="shared" si="198"/>
        <v/>
      </c>
      <c r="AD733" s="36">
        <f t="shared" si="199"/>
        <v>0</v>
      </c>
      <c r="AE733" s="35" t="str">
        <f t="shared" si="200"/>
        <v/>
      </c>
      <c r="AF733" s="24"/>
      <c r="AG733" s="40">
        <f t="shared" si="201"/>
        <v>0</v>
      </c>
      <c r="AH733" s="36">
        <f t="shared" si="202"/>
        <v>0</v>
      </c>
      <c r="AI733" s="36">
        <f t="shared" si="203"/>
        <v>0</v>
      </c>
      <c r="AJ733" s="35" t="str">
        <f t="shared" si="204"/>
        <v/>
      </c>
      <c r="AK733" s="35" t="str">
        <f t="shared" si="205"/>
        <v/>
      </c>
      <c r="AL733" s="35" t="str">
        <f t="shared" si="206"/>
        <v/>
      </c>
      <c r="AM733" s="35" t="str">
        <f t="shared" si="207"/>
        <v/>
      </c>
      <c r="AN733" s="35" t="str">
        <f t="shared" si="208"/>
        <v/>
      </c>
      <c r="AO733" s="222">
        <f t="shared" si="213"/>
        <v>0</v>
      </c>
      <c r="AP733" s="222">
        <f t="shared" si="214"/>
        <v>0</v>
      </c>
      <c r="AQ733" s="222" t="str">
        <f t="shared" si="209"/>
        <v>无</v>
      </c>
      <c r="AR733" s="35" t="str">
        <f t="shared" si="210"/>
        <v/>
      </c>
      <c r="AS733" s="35" t="str">
        <f t="shared" si="211"/>
        <v/>
      </c>
      <c r="AT733" s="35" t="str">
        <f t="shared" si="212"/>
        <v>无</v>
      </c>
      <c r="AW733" s="27">
        <f t="shared" si="215"/>
        <v>42948</v>
      </c>
    </row>
    <row r="734" spans="1:49" ht="15" customHeight="1">
      <c r="A734" s="31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198"/>
      <c r="M734" s="198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35" t="str">
        <f t="shared" si="198"/>
        <v/>
      </c>
      <c r="AD734" s="36">
        <f t="shared" si="199"/>
        <v>0</v>
      </c>
      <c r="AE734" s="35" t="str">
        <f t="shared" si="200"/>
        <v/>
      </c>
      <c r="AF734" s="24"/>
      <c r="AG734" s="40">
        <f t="shared" si="201"/>
        <v>0</v>
      </c>
      <c r="AH734" s="36">
        <f t="shared" si="202"/>
        <v>0</v>
      </c>
      <c r="AI734" s="36">
        <f t="shared" si="203"/>
        <v>0</v>
      </c>
      <c r="AJ734" s="35" t="str">
        <f t="shared" si="204"/>
        <v/>
      </c>
      <c r="AK734" s="35" t="str">
        <f t="shared" si="205"/>
        <v/>
      </c>
      <c r="AL734" s="35" t="str">
        <f t="shared" si="206"/>
        <v/>
      </c>
      <c r="AM734" s="35" t="str">
        <f t="shared" si="207"/>
        <v/>
      </c>
      <c r="AN734" s="35" t="str">
        <f t="shared" si="208"/>
        <v/>
      </c>
      <c r="AO734" s="222">
        <f t="shared" si="213"/>
        <v>0</v>
      </c>
      <c r="AP734" s="222">
        <f t="shared" si="214"/>
        <v>0</v>
      </c>
      <c r="AQ734" s="222" t="str">
        <f t="shared" si="209"/>
        <v>无</v>
      </c>
      <c r="AR734" s="35" t="str">
        <f t="shared" si="210"/>
        <v/>
      </c>
      <c r="AS734" s="35" t="str">
        <f t="shared" si="211"/>
        <v/>
      </c>
      <c r="AT734" s="35" t="str">
        <f t="shared" si="212"/>
        <v>无</v>
      </c>
      <c r="AW734" s="27">
        <f t="shared" si="215"/>
        <v>42948</v>
      </c>
    </row>
    <row r="735" spans="1:49" ht="15" customHeight="1">
      <c r="A735" s="31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198"/>
      <c r="M735" s="198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35" t="str">
        <f t="shared" si="198"/>
        <v/>
      </c>
      <c r="AD735" s="36">
        <f t="shared" si="199"/>
        <v>0</v>
      </c>
      <c r="AE735" s="35" t="str">
        <f t="shared" si="200"/>
        <v/>
      </c>
      <c r="AF735" s="24"/>
      <c r="AG735" s="40">
        <f t="shared" si="201"/>
        <v>0</v>
      </c>
      <c r="AH735" s="36">
        <f t="shared" si="202"/>
        <v>0</v>
      </c>
      <c r="AI735" s="36">
        <f t="shared" si="203"/>
        <v>0</v>
      </c>
      <c r="AJ735" s="35" t="str">
        <f t="shared" si="204"/>
        <v/>
      </c>
      <c r="AK735" s="35" t="str">
        <f t="shared" si="205"/>
        <v/>
      </c>
      <c r="AL735" s="35" t="str">
        <f t="shared" si="206"/>
        <v/>
      </c>
      <c r="AM735" s="35" t="str">
        <f t="shared" si="207"/>
        <v/>
      </c>
      <c r="AN735" s="35" t="str">
        <f t="shared" si="208"/>
        <v/>
      </c>
      <c r="AO735" s="222">
        <f t="shared" si="213"/>
        <v>0</v>
      </c>
      <c r="AP735" s="222">
        <f t="shared" si="214"/>
        <v>0</v>
      </c>
      <c r="AQ735" s="222" t="str">
        <f t="shared" si="209"/>
        <v>无</v>
      </c>
      <c r="AR735" s="35" t="str">
        <f t="shared" si="210"/>
        <v/>
      </c>
      <c r="AS735" s="35" t="str">
        <f t="shared" si="211"/>
        <v/>
      </c>
      <c r="AT735" s="35" t="str">
        <f t="shared" si="212"/>
        <v>无</v>
      </c>
      <c r="AW735" s="27">
        <f t="shared" si="215"/>
        <v>42948</v>
      </c>
    </row>
    <row r="736" spans="1:49" ht="15" customHeight="1">
      <c r="A736" s="31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198"/>
      <c r="M736" s="198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35" t="str">
        <f t="shared" si="198"/>
        <v/>
      </c>
      <c r="AD736" s="36">
        <f t="shared" si="199"/>
        <v>0</v>
      </c>
      <c r="AE736" s="35" t="str">
        <f t="shared" si="200"/>
        <v/>
      </c>
      <c r="AF736" s="24"/>
      <c r="AG736" s="40">
        <f t="shared" si="201"/>
        <v>0</v>
      </c>
      <c r="AH736" s="36">
        <f t="shared" si="202"/>
        <v>0</v>
      </c>
      <c r="AI736" s="36">
        <f t="shared" si="203"/>
        <v>0</v>
      </c>
      <c r="AJ736" s="35" t="str">
        <f t="shared" si="204"/>
        <v/>
      </c>
      <c r="AK736" s="35" t="str">
        <f t="shared" si="205"/>
        <v/>
      </c>
      <c r="AL736" s="35" t="str">
        <f t="shared" si="206"/>
        <v/>
      </c>
      <c r="AM736" s="35" t="str">
        <f t="shared" si="207"/>
        <v/>
      </c>
      <c r="AN736" s="35" t="str">
        <f t="shared" si="208"/>
        <v/>
      </c>
      <c r="AO736" s="222">
        <f t="shared" si="213"/>
        <v>0</v>
      </c>
      <c r="AP736" s="222">
        <f t="shared" si="214"/>
        <v>0</v>
      </c>
      <c r="AQ736" s="222" t="str">
        <f t="shared" si="209"/>
        <v>无</v>
      </c>
      <c r="AR736" s="35" t="str">
        <f t="shared" si="210"/>
        <v/>
      </c>
      <c r="AS736" s="35" t="str">
        <f t="shared" si="211"/>
        <v/>
      </c>
      <c r="AT736" s="35" t="str">
        <f t="shared" si="212"/>
        <v>无</v>
      </c>
      <c r="AW736" s="27">
        <f t="shared" si="215"/>
        <v>42948</v>
      </c>
    </row>
    <row r="737" spans="1:49" ht="15" customHeight="1">
      <c r="A737" s="31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198"/>
      <c r="M737" s="198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35" t="str">
        <f t="shared" si="198"/>
        <v/>
      </c>
      <c r="AD737" s="36">
        <f t="shared" si="199"/>
        <v>0</v>
      </c>
      <c r="AE737" s="35" t="str">
        <f t="shared" si="200"/>
        <v/>
      </c>
      <c r="AF737" s="24"/>
      <c r="AG737" s="40">
        <f t="shared" si="201"/>
        <v>0</v>
      </c>
      <c r="AH737" s="36">
        <f t="shared" si="202"/>
        <v>0</v>
      </c>
      <c r="AI737" s="36">
        <f t="shared" si="203"/>
        <v>0</v>
      </c>
      <c r="AJ737" s="35" t="str">
        <f t="shared" si="204"/>
        <v/>
      </c>
      <c r="AK737" s="35" t="str">
        <f t="shared" si="205"/>
        <v/>
      </c>
      <c r="AL737" s="35" t="str">
        <f t="shared" si="206"/>
        <v/>
      </c>
      <c r="AM737" s="35" t="str">
        <f t="shared" si="207"/>
        <v/>
      </c>
      <c r="AN737" s="35" t="str">
        <f t="shared" si="208"/>
        <v/>
      </c>
      <c r="AO737" s="222">
        <f t="shared" si="213"/>
        <v>0</v>
      </c>
      <c r="AP737" s="222">
        <f t="shared" si="214"/>
        <v>0</v>
      </c>
      <c r="AQ737" s="222" t="str">
        <f t="shared" si="209"/>
        <v>无</v>
      </c>
      <c r="AR737" s="35" t="str">
        <f t="shared" si="210"/>
        <v/>
      </c>
      <c r="AS737" s="35" t="str">
        <f t="shared" si="211"/>
        <v/>
      </c>
      <c r="AT737" s="35" t="str">
        <f t="shared" si="212"/>
        <v>无</v>
      </c>
      <c r="AW737" s="27">
        <f t="shared" si="215"/>
        <v>42948</v>
      </c>
    </row>
    <row r="738" spans="1:49" ht="15" customHeight="1">
      <c r="A738" s="31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198"/>
      <c r="M738" s="198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35" t="str">
        <f t="shared" si="198"/>
        <v/>
      </c>
      <c r="AD738" s="36">
        <f t="shared" si="199"/>
        <v>0</v>
      </c>
      <c r="AE738" s="35" t="str">
        <f t="shared" si="200"/>
        <v/>
      </c>
      <c r="AF738" s="24"/>
      <c r="AG738" s="40">
        <f t="shared" si="201"/>
        <v>0</v>
      </c>
      <c r="AH738" s="36">
        <f t="shared" si="202"/>
        <v>0</v>
      </c>
      <c r="AI738" s="36">
        <f t="shared" si="203"/>
        <v>0</v>
      </c>
      <c r="AJ738" s="35" t="str">
        <f t="shared" si="204"/>
        <v/>
      </c>
      <c r="AK738" s="35" t="str">
        <f t="shared" si="205"/>
        <v/>
      </c>
      <c r="AL738" s="35" t="str">
        <f t="shared" si="206"/>
        <v/>
      </c>
      <c r="AM738" s="35" t="str">
        <f t="shared" si="207"/>
        <v/>
      </c>
      <c r="AN738" s="35" t="str">
        <f t="shared" si="208"/>
        <v/>
      </c>
      <c r="AO738" s="222">
        <f t="shared" si="213"/>
        <v>0</v>
      </c>
      <c r="AP738" s="222">
        <f t="shared" si="214"/>
        <v>0</v>
      </c>
      <c r="AQ738" s="222" t="str">
        <f t="shared" si="209"/>
        <v>无</v>
      </c>
      <c r="AR738" s="35" t="str">
        <f t="shared" si="210"/>
        <v/>
      </c>
      <c r="AS738" s="35" t="str">
        <f t="shared" si="211"/>
        <v/>
      </c>
      <c r="AT738" s="35" t="str">
        <f t="shared" si="212"/>
        <v>无</v>
      </c>
      <c r="AW738" s="27">
        <f t="shared" si="215"/>
        <v>42948</v>
      </c>
    </row>
    <row r="739" spans="1:49" ht="15" customHeight="1">
      <c r="A739" s="31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198"/>
      <c r="M739" s="198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35" t="str">
        <f t="shared" si="198"/>
        <v/>
      </c>
      <c r="AD739" s="36">
        <f t="shared" si="199"/>
        <v>0</v>
      </c>
      <c r="AE739" s="35" t="str">
        <f t="shared" si="200"/>
        <v/>
      </c>
      <c r="AF739" s="24"/>
      <c r="AG739" s="40">
        <f t="shared" si="201"/>
        <v>0</v>
      </c>
      <c r="AH739" s="36">
        <f t="shared" si="202"/>
        <v>0</v>
      </c>
      <c r="AI739" s="36">
        <f t="shared" si="203"/>
        <v>0</v>
      </c>
      <c r="AJ739" s="35" t="str">
        <f t="shared" si="204"/>
        <v/>
      </c>
      <c r="AK739" s="35" t="str">
        <f t="shared" si="205"/>
        <v/>
      </c>
      <c r="AL739" s="35" t="str">
        <f t="shared" si="206"/>
        <v/>
      </c>
      <c r="AM739" s="35" t="str">
        <f t="shared" si="207"/>
        <v/>
      </c>
      <c r="AN739" s="35" t="str">
        <f t="shared" si="208"/>
        <v/>
      </c>
      <c r="AO739" s="222">
        <f t="shared" si="213"/>
        <v>0</v>
      </c>
      <c r="AP739" s="222">
        <f t="shared" si="214"/>
        <v>0</v>
      </c>
      <c r="AQ739" s="222" t="str">
        <f t="shared" si="209"/>
        <v>无</v>
      </c>
      <c r="AR739" s="35" t="str">
        <f t="shared" si="210"/>
        <v/>
      </c>
      <c r="AS739" s="35" t="str">
        <f t="shared" si="211"/>
        <v/>
      </c>
      <c r="AT739" s="35" t="str">
        <f t="shared" si="212"/>
        <v>无</v>
      </c>
      <c r="AW739" s="27">
        <f t="shared" si="215"/>
        <v>42948</v>
      </c>
    </row>
    <row r="740" spans="1:49" ht="15" customHeight="1">
      <c r="A740" s="31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198"/>
      <c r="M740" s="198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35" t="str">
        <f t="shared" si="198"/>
        <v/>
      </c>
      <c r="AD740" s="36">
        <f t="shared" si="199"/>
        <v>0</v>
      </c>
      <c r="AE740" s="35" t="str">
        <f t="shared" si="200"/>
        <v/>
      </c>
      <c r="AF740" s="24"/>
      <c r="AG740" s="40">
        <f t="shared" si="201"/>
        <v>0</v>
      </c>
      <c r="AH740" s="36">
        <f t="shared" si="202"/>
        <v>0</v>
      </c>
      <c r="AI740" s="36">
        <f t="shared" si="203"/>
        <v>0</v>
      </c>
      <c r="AJ740" s="35" t="str">
        <f t="shared" si="204"/>
        <v/>
      </c>
      <c r="AK740" s="35" t="str">
        <f t="shared" si="205"/>
        <v/>
      </c>
      <c r="AL740" s="35" t="str">
        <f t="shared" si="206"/>
        <v/>
      </c>
      <c r="AM740" s="35" t="str">
        <f t="shared" si="207"/>
        <v/>
      </c>
      <c r="AN740" s="35" t="str">
        <f t="shared" si="208"/>
        <v/>
      </c>
      <c r="AO740" s="222">
        <f t="shared" si="213"/>
        <v>0</v>
      </c>
      <c r="AP740" s="222">
        <f t="shared" si="214"/>
        <v>0</v>
      </c>
      <c r="AQ740" s="222" t="str">
        <f t="shared" si="209"/>
        <v>无</v>
      </c>
      <c r="AR740" s="35" t="str">
        <f t="shared" si="210"/>
        <v/>
      </c>
      <c r="AS740" s="35" t="str">
        <f t="shared" si="211"/>
        <v/>
      </c>
      <c r="AT740" s="35" t="str">
        <f t="shared" si="212"/>
        <v>无</v>
      </c>
      <c r="AW740" s="27">
        <f t="shared" si="215"/>
        <v>42948</v>
      </c>
    </row>
    <row r="741" spans="1:49" ht="15" customHeight="1">
      <c r="A741" s="31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198"/>
      <c r="M741" s="198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35" t="str">
        <f t="shared" si="198"/>
        <v/>
      </c>
      <c r="AD741" s="36">
        <f t="shared" si="199"/>
        <v>0</v>
      </c>
      <c r="AE741" s="35" t="str">
        <f t="shared" si="200"/>
        <v/>
      </c>
      <c r="AF741" s="24"/>
      <c r="AG741" s="40">
        <f t="shared" si="201"/>
        <v>0</v>
      </c>
      <c r="AH741" s="36">
        <f t="shared" si="202"/>
        <v>0</v>
      </c>
      <c r="AI741" s="36">
        <f t="shared" si="203"/>
        <v>0</v>
      </c>
      <c r="AJ741" s="35" t="str">
        <f t="shared" si="204"/>
        <v/>
      </c>
      <c r="AK741" s="35" t="str">
        <f t="shared" si="205"/>
        <v/>
      </c>
      <c r="AL741" s="35" t="str">
        <f t="shared" si="206"/>
        <v/>
      </c>
      <c r="AM741" s="35" t="str">
        <f t="shared" si="207"/>
        <v/>
      </c>
      <c r="AN741" s="35" t="str">
        <f t="shared" si="208"/>
        <v/>
      </c>
      <c r="AO741" s="222">
        <f t="shared" si="213"/>
        <v>0</v>
      </c>
      <c r="AP741" s="222">
        <f t="shared" si="214"/>
        <v>0</v>
      </c>
      <c r="AQ741" s="222" t="str">
        <f t="shared" si="209"/>
        <v>无</v>
      </c>
      <c r="AR741" s="35" t="str">
        <f t="shared" si="210"/>
        <v/>
      </c>
      <c r="AS741" s="35" t="str">
        <f t="shared" si="211"/>
        <v/>
      </c>
      <c r="AT741" s="35" t="str">
        <f t="shared" si="212"/>
        <v>无</v>
      </c>
      <c r="AW741" s="27">
        <f t="shared" si="215"/>
        <v>42948</v>
      </c>
    </row>
    <row r="742" spans="1:49" ht="15" customHeight="1">
      <c r="A742" s="31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198"/>
      <c r="M742" s="198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35" t="str">
        <f t="shared" si="198"/>
        <v/>
      </c>
      <c r="AD742" s="36">
        <f t="shared" si="199"/>
        <v>0</v>
      </c>
      <c r="AE742" s="35" t="str">
        <f t="shared" si="200"/>
        <v/>
      </c>
      <c r="AF742" s="24"/>
      <c r="AG742" s="40">
        <f t="shared" si="201"/>
        <v>0</v>
      </c>
      <c r="AH742" s="36">
        <f t="shared" si="202"/>
        <v>0</v>
      </c>
      <c r="AI742" s="36">
        <f t="shared" si="203"/>
        <v>0</v>
      </c>
      <c r="AJ742" s="35" t="str">
        <f t="shared" si="204"/>
        <v/>
      </c>
      <c r="AK742" s="35" t="str">
        <f t="shared" si="205"/>
        <v/>
      </c>
      <c r="AL742" s="35" t="str">
        <f t="shared" si="206"/>
        <v/>
      </c>
      <c r="AM742" s="35" t="str">
        <f t="shared" si="207"/>
        <v/>
      </c>
      <c r="AN742" s="35" t="str">
        <f t="shared" si="208"/>
        <v/>
      </c>
      <c r="AO742" s="222">
        <f t="shared" si="213"/>
        <v>0</v>
      </c>
      <c r="AP742" s="222">
        <f t="shared" si="214"/>
        <v>0</v>
      </c>
      <c r="AQ742" s="222" t="str">
        <f t="shared" si="209"/>
        <v>无</v>
      </c>
      <c r="AR742" s="35" t="str">
        <f t="shared" si="210"/>
        <v/>
      </c>
      <c r="AS742" s="35" t="str">
        <f t="shared" si="211"/>
        <v/>
      </c>
      <c r="AT742" s="35" t="str">
        <f t="shared" si="212"/>
        <v>无</v>
      </c>
      <c r="AW742" s="27">
        <f t="shared" si="215"/>
        <v>42948</v>
      </c>
    </row>
    <row r="743" spans="1:49" ht="15" customHeight="1">
      <c r="A743" s="31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198"/>
      <c r="M743" s="198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35" t="str">
        <f t="shared" si="198"/>
        <v/>
      </c>
      <c r="AD743" s="36">
        <f t="shared" si="199"/>
        <v>0</v>
      </c>
      <c r="AE743" s="35" t="str">
        <f t="shared" si="200"/>
        <v/>
      </c>
      <c r="AF743" s="24"/>
      <c r="AG743" s="40">
        <f t="shared" si="201"/>
        <v>0</v>
      </c>
      <c r="AH743" s="36">
        <f t="shared" si="202"/>
        <v>0</v>
      </c>
      <c r="AI743" s="36">
        <f t="shared" si="203"/>
        <v>0</v>
      </c>
      <c r="AJ743" s="35" t="str">
        <f t="shared" si="204"/>
        <v/>
      </c>
      <c r="AK743" s="35" t="str">
        <f t="shared" si="205"/>
        <v/>
      </c>
      <c r="AL743" s="35" t="str">
        <f t="shared" si="206"/>
        <v/>
      </c>
      <c r="AM743" s="35" t="str">
        <f t="shared" si="207"/>
        <v/>
      </c>
      <c r="AN743" s="35" t="str">
        <f t="shared" si="208"/>
        <v/>
      </c>
      <c r="AO743" s="222">
        <f t="shared" si="213"/>
        <v>0</v>
      </c>
      <c r="AP743" s="222">
        <f t="shared" si="214"/>
        <v>0</v>
      </c>
      <c r="AQ743" s="222" t="str">
        <f t="shared" si="209"/>
        <v>无</v>
      </c>
      <c r="AR743" s="35" t="str">
        <f t="shared" si="210"/>
        <v/>
      </c>
      <c r="AS743" s="35" t="str">
        <f t="shared" si="211"/>
        <v/>
      </c>
      <c r="AT743" s="35" t="str">
        <f t="shared" si="212"/>
        <v>无</v>
      </c>
      <c r="AW743" s="27">
        <f t="shared" si="215"/>
        <v>42948</v>
      </c>
    </row>
    <row r="744" spans="1:49" ht="15" customHeight="1">
      <c r="A744" s="31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198"/>
      <c r="M744" s="198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35" t="str">
        <f t="shared" si="198"/>
        <v/>
      </c>
      <c r="AD744" s="36">
        <f t="shared" si="199"/>
        <v>0</v>
      </c>
      <c r="AE744" s="35" t="str">
        <f t="shared" si="200"/>
        <v/>
      </c>
      <c r="AF744" s="24"/>
      <c r="AG744" s="40">
        <f t="shared" si="201"/>
        <v>0</v>
      </c>
      <c r="AH744" s="36">
        <f t="shared" si="202"/>
        <v>0</v>
      </c>
      <c r="AI744" s="36">
        <f t="shared" si="203"/>
        <v>0</v>
      </c>
      <c r="AJ744" s="35" t="str">
        <f t="shared" si="204"/>
        <v/>
      </c>
      <c r="AK744" s="35" t="str">
        <f t="shared" si="205"/>
        <v/>
      </c>
      <c r="AL744" s="35" t="str">
        <f t="shared" si="206"/>
        <v/>
      </c>
      <c r="AM744" s="35" t="str">
        <f t="shared" si="207"/>
        <v/>
      </c>
      <c r="AN744" s="35" t="str">
        <f t="shared" si="208"/>
        <v/>
      </c>
      <c r="AO744" s="222">
        <f t="shared" si="213"/>
        <v>0</v>
      </c>
      <c r="AP744" s="222">
        <f t="shared" si="214"/>
        <v>0</v>
      </c>
      <c r="AQ744" s="222" t="str">
        <f t="shared" si="209"/>
        <v>无</v>
      </c>
      <c r="AR744" s="35" t="str">
        <f t="shared" si="210"/>
        <v/>
      </c>
      <c r="AS744" s="35" t="str">
        <f t="shared" si="211"/>
        <v/>
      </c>
      <c r="AT744" s="35" t="str">
        <f t="shared" si="212"/>
        <v>无</v>
      </c>
      <c r="AW744" s="27">
        <f t="shared" si="215"/>
        <v>42948</v>
      </c>
    </row>
    <row r="745" spans="1:49" ht="15" customHeight="1">
      <c r="A745" s="31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198"/>
      <c r="M745" s="198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35" t="str">
        <f t="shared" si="198"/>
        <v/>
      </c>
      <c r="AD745" s="36">
        <f t="shared" si="199"/>
        <v>0</v>
      </c>
      <c r="AE745" s="35" t="str">
        <f t="shared" si="200"/>
        <v/>
      </c>
      <c r="AF745" s="24"/>
      <c r="AG745" s="40">
        <f t="shared" si="201"/>
        <v>0</v>
      </c>
      <c r="AH745" s="36">
        <f t="shared" si="202"/>
        <v>0</v>
      </c>
      <c r="AI745" s="36">
        <f t="shared" si="203"/>
        <v>0</v>
      </c>
      <c r="AJ745" s="35" t="str">
        <f t="shared" si="204"/>
        <v/>
      </c>
      <c r="AK745" s="35" t="str">
        <f t="shared" si="205"/>
        <v/>
      </c>
      <c r="AL745" s="35" t="str">
        <f t="shared" si="206"/>
        <v/>
      </c>
      <c r="AM745" s="35" t="str">
        <f t="shared" si="207"/>
        <v/>
      </c>
      <c r="AN745" s="35" t="str">
        <f t="shared" si="208"/>
        <v/>
      </c>
      <c r="AO745" s="222">
        <f t="shared" si="213"/>
        <v>0</v>
      </c>
      <c r="AP745" s="222">
        <f t="shared" si="214"/>
        <v>0</v>
      </c>
      <c r="AQ745" s="222" t="str">
        <f t="shared" si="209"/>
        <v>无</v>
      </c>
      <c r="AR745" s="35" t="str">
        <f t="shared" si="210"/>
        <v/>
      </c>
      <c r="AS745" s="35" t="str">
        <f t="shared" si="211"/>
        <v/>
      </c>
      <c r="AT745" s="35" t="str">
        <f t="shared" si="212"/>
        <v>无</v>
      </c>
      <c r="AW745" s="27">
        <f t="shared" si="215"/>
        <v>42948</v>
      </c>
    </row>
    <row r="746" spans="1:49" ht="15" customHeight="1">
      <c r="A746" s="31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198"/>
      <c r="M746" s="198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35" t="str">
        <f t="shared" si="198"/>
        <v/>
      </c>
      <c r="AD746" s="36">
        <f t="shared" si="199"/>
        <v>0</v>
      </c>
      <c r="AE746" s="35" t="str">
        <f t="shared" si="200"/>
        <v/>
      </c>
      <c r="AF746" s="24"/>
      <c r="AG746" s="40">
        <f t="shared" si="201"/>
        <v>0</v>
      </c>
      <c r="AH746" s="36">
        <f t="shared" si="202"/>
        <v>0</v>
      </c>
      <c r="AI746" s="36">
        <f t="shared" si="203"/>
        <v>0</v>
      </c>
      <c r="AJ746" s="35" t="str">
        <f t="shared" si="204"/>
        <v/>
      </c>
      <c r="AK746" s="35" t="str">
        <f t="shared" si="205"/>
        <v/>
      </c>
      <c r="AL746" s="35" t="str">
        <f t="shared" si="206"/>
        <v/>
      </c>
      <c r="AM746" s="35" t="str">
        <f t="shared" si="207"/>
        <v/>
      </c>
      <c r="AN746" s="35" t="str">
        <f t="shared" si="208"/>
        <v/>
      </c>
      <c r="AO746" s="222">
        <f t="shared" si="213"/>
        <v>0</v>
      </c>
      <c r="AP746" s="222">
        <f t="shared" si="214"/>
        <v>0</v>
      </c>
      <c r="AQ746" s="222" t="str">
        <f t="shared" si="209"/>
        <v>无</v>
      </c>
      <c r="AR746" s="35" t="str">
        <f t="shared" si="210"/>
        <v/>
      </c>
      <c r="AS746" s="35" t="str">
        <f t="shared" si="211"/>
        <v/>
      </c>
      <c r="AT746" s="35" t="str">
        <f t="shared" si="212"/>
        <v>无</v>
      </c>
      <c r="AW746" s="27">
        <f t="shared" si="215"/>
        <v>42948</v>
      </c>
    </row>
    <row r="747" spans="1:49" ht="15" customHeight="1">
      <c r="A747" s="31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198"/>
      <c r="M747" s="198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35" t="str">
        <f t="shared" si="198"/>
        <v/>
      </c>
      <c r="AD747" s="36">
        <f t="shared" si="199"/>
        <v>0</v>
      </c>
      <c r="AE747" s="35" t="str">
        <f t="shared" si="200"/>
        <v/>
      </c>
      <c r="AF747" s="24"/>
      <c r="AG747" s="40">
        <f t="shared" si="201"/>
        <v>0</v>
      </c>
      <c r="AH747" s="36">
        <f t="shared" si="202"/>
        <v>0</v>
      </c>
      <c r="AI747" s="36">
        <f t="shared" si="203"/>
        <v>0</v>
      </c>
      <c r="AJ747" s="35" t="str">
        <f t="shared" si="204"/>
        <v/>
      </c>
      <c r="AK747" s="35" t="str">
        <f t="shared" si="205"/>
        <v/>
      </c>
      <c r="AL747" s="35" t="str">
        <f t="shared" si="206"/>
        <v/>
      </c>
      <c r="AM747" s="35" t="str">
        <f t="shared" si="207"/>
        <v/>
      </c>
      <c r="AN747" s="35" t="str">
        <f t="shared" si="208"/>
        <v/>
      </c>
      <c r="AO747" s="222">
        <f t="shared" si="213"/>
        <v>0</v>
      </c>
      <c r="AP747" s="222">
        <f t="shared" si="214"/>
        <v>0</v>
      </c>
      <c r="AQ747" s="222" t="str">
        <f t="shared" si="209"/>
        <v>无</v>
      </c>
      <c r="AR747" s="35" t="str">
        <f t="shared" si="210"/>
        <v/>
      </c>
      <c r="AS747" s="35" t="str">
        <f t="shared" si="211"/>
        <v/>
      </c>
      <c r="AT747" s="35" t="str">
        <f t="shared" si="212"/>
        <v>无</v>
      </c>
      <c r="AW747" s="27">
        <f t="shared" si="215"/>
        <v>42948</v>
      </c>
    </row>
    <row r="748" spans="1:49" ht="15" customHeight="1">
      <c r="A748" s="31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198"/>
      <c r="M748" s="198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35" t="str">
        <f t="shared" si="198"/>
        <v/>
      </c>
      <c r="AD748" s="36">
        <f t="shared" si="199"/>
        <v>0</v>
      </c>
      <c r="AE748" s="35" t="str">
        <f t="shared" si="200"/>
        <v/>
      </c>
      <c r="AF748" s="24"/>
      <c r="AG748" s="40">
        <f t="shared" si="201"/>
        <v>0</v>
      </c>
      <c r="AH748" s="36">
        <f t="shared" si="202"/>
        <v>0</v>
      </c>
      <c r="AI748" s="36">
        <f t="shared" si="203"/>
        <v>0</v>
      </c>
      <c r="AJ748" s="35" t="str">
        <f t="shared" si="204"/>
        <v/>
      </c>
      <c r="AK748" s="35" t="str">
        <f t="shared" si="205"/>
        <v/>
      </c>
      <c r="AL748" s="35" t="str">
        <f t="shared" si="206"/>
        <v/>
      </c>
      <c r="AM748" s="35" t="str">
        <f t="shared" si="207"/>
        <v/>
      </c>
      <c r="AN748" s="35" t="str">
        <f t="shared" si="208"/>
        <v/>
      </c>
      <c r="AO748" s="222">
        <f t="shared" si="213"/>
        <v>0</v>
      </c>
      <c r="AP748" s="222">
        <f t="shared" si="214"/>
        <v>0</v>
      </c>
      <c r="AQ748" s="222" t="str">
        <f t="shared" si="209"/>
        <v>无</v>
      </c>
      <c r="AR748" s="35" t="str">
        <f t="shared" si="210"/>
        <v/>
      </c>
      <c r="AS748" s="35" t="str">
        <f t="shared" si="211"/>
        <v/>
      </c>
      <c r="AT748" s="35" t="str">
        <f t="shared" si="212"/>
        <v>无</v>
      </c>
      <c r="AW748" s="27">
        <f t="shared" si="215"/>
        <v>42948</v>
      </c>
    </row>
    <row r="749" spans="1:49" ht="15" customHeight="1">
      <c r="A749" s="31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198"/>
      <c r="M749" s="198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35" t="str">
        <f t="shared" si="198"/>
        <v/>
      </c>
      <c r="AD749" s="36">
        <f t="shared" si="199"/>
        <v>0</v>
      </c>
      <c r="AE749" s="35" t="str">
        <f t="shared" si="200"/>
        <v/>
      </c>
      <c r="AF749" s="24"/>
      <c r="AG749" s="40">
        <f t="shared" si="201"/>
        <v>0</v>
      </c>
      <c r="AH749" s="36">
        <f t="shared" si="202"/>
        <v>0</v>
      </c>
      <c r="AI749" s="36">
        <f t="shared" si="203"/>
        <v>0</v>
      </c>
      <c r="AJ749" s="35" t="str">
        <f t="shared" si="204"/>
        <v/>
      </c>
      <c r="AK749" s="35" t="str">
        <f t="shared" si="205"/>
        <v/>
      </c>
      <c r="AL749" s="35" t="str">
        <f t="shared" si="206"/>
        <v/>
      </c>
      <c r="AM749" s="35" t="str">
        <f t="shared" si="207"/>
        <v/>
      </c>
      <c r="AN749" s="35" t="str">
        <f t="shared" si="208"/>
        <v/>
      </c>
      <c r="AO749" s="222">
        <f t="shared" si="213"/>
        <v>0</v>
      </c>
      <c r="AP749" s="222">
        <f t="shared" si="214"/>
        <v>0</v>
      </c>
      <c r="AQ749" s="222" t="str">
        <f t="shared" si="209"/>
        <v>无</v>
      </c>
      <c r="AR749" s="35" t="str">
        <f t="shared" si="210"/>
        <v/>
      </c>
      <c r="AS749" s="35" t="str">
        <f t="shared" si="211"/>
        <v/>
      </c>
      <c r="AT749" s="35" t="str">
        <f t="shared" si="212"/>
        <v>无</v>
      </c>
      <c r="AW749" s="27">
        <f t="shared" si="215"/>
        <v>42948</v>
      </c>
    </row>
    <row r="750" spans="1:49" ht="15" customHeight="1">
      <c r="A750" s="31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198"/>
      <c r="M750" s="198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35" t="str">
        <f t="shared" si="198"/>
        <v/>
      </c>
      <c r="AD750" s="36">
        <f t="shared" si="199"/>
        <v>0</v>
      </c>
      <c r="AE750" s="35" t="str">
        <f t="shared" si="200"/>
        <v/>
      </c>
      <c r="AF750" s="24"/>
      <c r="AG750" s="40">
        <f t="shared" si="201"/>
        <v>0</v>
      </c>
      <c r="AH750" s="36">
        <f t="shared" si="202"/>
        <v>0</v>
      </c>
      <c r="AI750" s="36">
        <f t="shared" si="203"/>
        <v>0</v>
      </c>
      <c r="AJ750" s="35" t="str">
        <f t="shared" si="204"/>
        <v/>
      </c>
      <c r="AK750" s="35" t="str">
        <f t="shared" si="205"/>
        <v/>
      </c>
      <c r="AL750" s="35" t="str">
        <f t="shared" si="206"/>
        <v/>
      </c>
      <c r="AM750" s="35" t="str">
        <f t="shared" si="207"/>
        <v/>
      </c>
      <c r="AN750" s="35" t="str">
        <f t="shared" si="208"/>
        <v/>
      </c>
      <c r="AO750" s="222">
        <f t="shared" si="213"/>
        <v>0</v>
      </c>
      <c r="AP750" s="222">
        <f t="shared" si="214"/>
        <v>0</v>
      </c>
      <c r="AQ750" s="222" t="str">
        <f t="shared" si="209"/>
        <v>无</v>
      </c>
      <c r="AR750" s="35" t="str">
        <f t="shared" si="210"/>
        <v/>
      </c>
      <c r="AS750" s="35" t="str">
        <f t="shared" si="211"/>
        <v/>
      </c>
      <c r="AT750" s="35" t="str">
        <f t="shared" si="212"/>
        <v>无</v>
      </c>
      <c r="AW750" s="27">
        <f t="shared" si="215"/>
        <v>42948</v>
      </c>
    </row>
    <row r="751" spans="1:49" ht="15" customHeight="1">
      <c r="A751" s="31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198"/>
      <c r="M751" s="198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35" t="str">
        <f t="shared" si="198"/>
        <v/>
      </c>
      <c r="AD751" s="36">
        <f t="shared" si="199"/>
        <v>0</v>
      </c>
      <c r="AE751" s="35" t="str">
        <f t="shared" si="200"/>
        <v/>
      </c>
      <c r="AF751" s="24"/>
      <c r="AG751" s="40">
        <f t="shared" si="201"/>
        <v>0</v>
      </c>
      <c r="AH751" s="36">
        <f t="shared" si="202"/>
        <v>0</v>
      </c>
      <c r="AI751" s="36">
        <f t="shared" si="203"/>
        <v>0</v>
      </c>
      <c r="AJ751" s="35" t="str">
        <f t="shared" si="204"/>
        <v/>
      </c>
      <c r="AK751" s="35" t="str">
        <f t="shared" si="205"/>
        <v/>
      </c>
      <c r="AL751" s="35" t="str">
        <f t="shared" si="206"/>
        <v/>
      </c>
      <c r="AM751" s="35" t="str">
        <f t="shared" si="207"/>
        <v/>
      </c>
      <c r="AN751" s="35" t="str">
        <f t="shared" si="208"/>
        <v/>
      </c>
      <c r="AO751" s="222">
        <f t="shared" si="213"/>
        <v>0</v>
      </c>
      <c r="AP751" s="222">
        <f t="shared" si="214"/>
        <v>0</v>
      </c>
      <c r="AQ751" s="222" t="str">
        <f t="shared" si="209"/>
        <v>无</v>
      </c>
      <c r="AR751" s="35" t="str">
        <f t="shared" si="210"/>
        <v/>
      </c>
      <c r="AS751" s="35" t="str">
        <f t="shared" si="211"/>
        <v/>
      </c>
      <c r="AT751" s="35" t="str">
        <f t="shared" si="212"/>
        <v>无</v>
      </c>
      <c r="AW751" s="27">
        <f t="shared" si="215"/>
        <v>42948</v>
      </c>
    </row>
    <row r="752" spans="1:49" ht="15" customHeight="1">
      <c r="A752" s="31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198"/>
      <c r="M752" s="198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35" t="str">
        <f t="shared" si="198"/>
        <v/>
      </c>
      <c r="AD752" s="36">
        <f t="shared" si="199"/>
        <v>0</v>
      </c>
      <c r="AE752" s="35" t="str">
        <f t="shared" si="200"/>
        <v/>
      </c>
      <c r="AF752" s="24"/>
      <c r="AG752" s="40">
        <f t="shared" si="201"/>
        <v>0</v>
      </c>
      <c r="AH752" s="36">
        <f t="shared" si="202"/>
        <v>0</v>
      </c>
      <c r="AI752" s="36">
        <f t="shared" si="203"/>
        <v>0</v>
      </c>
      <c r="AJ752" s="35" t="str">
        <f t="shared" si="204"/>
        <v/>
      </c>
      <c r="AK752" s="35" t="str">
        <f t="shared" si="205"/>
        <v/>
      </c>
      <c r="AL752" s="35" t="str">
        <f t="shared" si="206"/>
        <v/>
      </c>
      <c r="AM752" s="35" t="str">
        <f t="shared" si="207"/>
        <v/>
      </c>
      <c r="AN752" s="35" t="str">
        <f t="shared" si="208"/>
        <v/>
      </c>
      <c r="AO752" s="222">
        <f t="shared" si="213"/>
        <v>0</v>
      </c>
      <c r="AP752" s="222">
        <f t="shared" si="214"/>
        <v>0</v>
      </c>
      <c r="AQ752" s="222" t="str">
        <f t="shared" si="209"/>
        <v>无</v>
      </c>
      <c r="AR752" s="35" t="str">
        <f t="shared" si="210"/>
        <v/>
      </c>
      <c r="AS752" s="35" t="str">
        <f t="shared" si="211"/>
        <v/>
      </c>
      <c r="AT752" s="35" t="str">
        <f t="shared" si="212"/>
        <v>无</v>
      </c>
      <c r="AW752" s="27">
        <f t="shared" si="215"/>
        <v>42948</v>
      </c>
    </row>
    <row r="753" spans="1:49" ht="15" customHeight="1">
      <c r="A753" s="31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198"/>
      <c r="M753" s="198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35" t="str">
        <f t="shared" si="198"/>
        <v/>
      </c>
      <c r="AD753" s="36">
        <f t="shared" si="199"/>
        <v>0</v>
      </c>
      <c r="AE753" s="35" t="str">
        <f t="shared" si="200"/>
        <v/>
      </c>
      <c r="AF753" s="24"/>
      <c r="AG753" s="40">
        <f t="shared" si="201"/>
        <v>0</v>
      </c>
      <c r="AH753" s="36">
        <f t="shared" si="202"/>
        <v>0</v>
      </c>
      <c r="AI753" s="36">
        <f t="shared" si="203"/>
        <v>0</v>
      </c>
      <c r="AJ753" s="35" t="str">
        <f t="shared" si="204"/>
        <v/>
      </c>
      <c r="AK753" s="35" t="str">
        <f t="shared" si="205"/>
        <v/>
      </c>
      <c r="AL753" s="35" t="str">
        <f t="shared" si="206"/>
        <v/>
      </c>
      <c r="AM753" s="35" t="str">
        <f t="shared" si="207"/>
        <v/>
      </c>
      <c r="AN753" s="35" t="str">
        <f t="shared" si="208"/>
        <v/>
      </c>
      <c r="AO753" s="222">
        <f t="shared" si="213"/>
        <v>0</v>
      </c>
      <c r="AP753" s="222">
        <f t="shared" si="214"/>
        <v>0</v>
      </c>
      <c r="AQ753" s="222" t="str">
        <f t="shared" si="209"/>
        <v>无</v>
      </c>
      <c r="AR753" s="35" t="str">
        <f t="shared" si="210"/>
        <v/>
      </c>
      <c r="AS753" s="35" t="str">
        <f t="shared" si="211"/>
        <v/>
      </c>
      <c r="AT753" s="35" t="str">
        <f t="shared" si="212"/>
        <v>无</v>
      </c>
      <c r="AW753" s="27">
        <f t="shared" si="215"/>
        <v>42948</v>
      </c>
    </row>
    <row r="754" spans="1:49" ht="15" customHeight="1">
      <c r="A754" s="31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198"/>
      <c r="M754" s="198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35" t="str">
        <f t="shared" si="198"/>
        <v/>
      </c>
      <c r="AD754" s="36">
        <f t="shared" si="199"/>
        <v>0</v>
      </c>
      <c r="AE754" s="35" t="str">
        <f t="shared" si="200"/>
        <v/>
      </c>
      <c r="AF754" s="24"/>
      <c r="AG754" s="40">
        <f t="shared" si="201"/>
        <v>0</v>
      </c>
      <c r="AH754" s="36">
        <f t="shared" si="202"/>
        <v>0</v>
      </c>
      <c r="AI754" s="36">
        <f t="shared" si="203"/>
        <v>0</v>
      </c>
      <c r="AJ754" s="35" t="str">
        <f t="shared" si="204"/>
        <v/>
      </c>
      <c r="AK754" s="35" t="str">
        <f t="shared" si="205"/>
        <v/>
      </c>
      <c r="AL754" s="35" t="str">
        <f t="shared" si="206"/>
        <v/>
      </c>
      <c r="AM754" s="35" t="str">
        <f t="shared" si="207"/>
        <v/>
      </c>
      <c r="AN754" s="35" t="str">
        <f t="shared" si="208"/>
        <v/>
      </c>
      <c r="AO754" s="222">
        <f t="shared" si="213"/>
        <v>0</v>
      </c>
      <c r="AP754" s="222">
        <f t="shared" si="214"/>
        <v>0</v>
      </c>
      <c r="AQ754" s="222" t="str">
        <f t="shared" si="209"/>
        <v>无</v>
      </c>
      <c r="AR754" s="35" t="str">
        <f t="shared" si="210"/>
        <v/>
      </c>
      <c r="AS754" s="35" t="str">
        <f t="shared" si="211"/>
        <v/>
      </c>
      <c r="AT754" s="35" t="str">
        <f t="shared" si="212"/>
        <v>无</v>
      </c>
      <c r="AW754" s="27">
        <f t="shared" si="215"/>
        <v>42948</v>
      </c>
    </row>
    <row r="755" spans="1:49" ht="15" customHeight="1">
      <c r="A755" s="31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198"/>
      <c r="M755" s="198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35" t="str">
        <f t="shared" si="198"/>
        <v/>
      </c>
      <c r="AD755" s="36">
        <f t="shared" si="199"/>
        <v>0</v>
      </c>
      <c r="AE755" s="35" t="str">
        <f t="shared" si="200"/>
        <v/>
      </c>
      <c r="AF755" s="24"/>
      <c r="AG755" s="40">
        <f t="shared" si="201"/>
        <v>0</v>
      </c>
      <c r="AH755" s="36">
        <f t="shared" si="202"/>
        <v>0</v>
      </c>
      <c r="AI755" s="36">
        <f t="shared" si="203"/>
        <v>0</v>
      </c>
      <c r="AJ755" s="35" t="str">
        <f t="shared" si="204"/>
        <v/>
      </c>
      <c r="AK755" s="35" t="str">
        <f t="shared" si="205"/>
        <v/>
      </c>
      <c r="AL755" s="35" t="str">
        <f t="shared" si="206"/>
        <v/>
      </c>
      <c r="AM755" s="35" t="str">
        <f t="shared" si="207"/>
        <v/>
      </c>
      <c r="AN755" s="35" t="str">
        <f t="shared" si="208"/>
        <v/>
      </c>
      <c r="AO755" s="222">
        <f t="shared" si="213"/>
        <v>0</v>
      </c>
      <c r="AP755" s="222">
        <f t="shared" si="214"/>
        <v>0</v>
      </c>
      <c r="AQ755" s="222" t="str">
        <f t="shared" si="209"/>
        <v>无</v>
      </c>
      <c r="AR755" s="35" t="str">
        <f t="shared" si="210"/>
        <v/>
      </c>
      <c r="AS755" s="35" t="str">
        <f t="shared" si="211"/>
        <v/>
      </c>
      <c r="AT755" s="35" t="str">
        <f t="shared" si="212"/>
        <v>无</v>
      </c>
      <c r="AW755" s="27">
        <f t="shared" si="215"/>
        <v>42948</v>
      </c>
    </row>
    <row r="756" spans="1:49" ht="15" customHeight="1">
      <c r="A756" s="31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198"/>
      <c r="M756" s="198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35" t="str">
        <f t="shared" si="198"/>
        <v/>
      </c>
      <c r="AD756" s="36">
        <f t="shared" si="199"/>
        <v>0</v>
      </c>
      <c r="AE756" s="35" t="str">
        <f t="shared" si="200"/>
        <v/>
      </c>
      <c r="AF756" s="24"/>
      <c r="AG756" s="40">
        <f t="shared" si="201"/>
        <v>0</v>
      </c>
      <c r="AH756" s="36">
        <f t="shared" si="202"/>
        <v>0</v>
      </c>
      <c r="AI756" s="36">
        <f t="shared" si="203"/>
        <v>0</v>
      </c>
      <c r="AJ756" s="35" t="str">
        <f t="shared" si="204"/>
        <v/>
      </c>
      <c r="AK756" s="35" t="str">
        <f t="shared" si="205"/>
        <v/>
      </c>
      <c r="AL756" s="35" t="str">
        <f t="shared" si="206"/>
        <v/>
      </c>
      <c r="AM756" s="35" t="str">
        <f t="shared" si="207"/>
        <v/>
      </c>
      <c r="AN756" s="35" t="str">
        <f t="shared" si="208"/>
        <v/>
      </c>
      <c r="AO756" s="222">
        <f t="shared" si="213"/>
        <v>0</v>
      </c>
      <c r="AP756" s="222">
        <f t="shared" si="214"/>
        <v>0</v>
      </c>
      <c r="AQ756" s="222" t="str">
        <f t="shared" si="209"/>
        <v>无</v>
      </c>
      <c r="AR756" s="35" t="str">
        <f t="shared" si="210"/>
        <v/>
      </c>
      <c r="AS756" s="35" t="str">
        <f t="shared" si="211"/>
        <v/>
      </c>
      <c r="AT756" s="35" t="str">
        <f t="shared" si="212"/>
        <v>无</v>
      </c>
      <c r="AW756" s="27">
        <f t="shared" si="215"/>
        <v>42948</v>
      </c>
    </row>
    <row r="757" spans="1:49" ht="15" customHeight="1">
      <c r="A757" s="31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198"/>
      <c r="M757" s="198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35" t="str">
        <f t="shared" si="198"/>
        <v/>
      </c>
      <c r="AD757" s="36">
        <f t="shared" si="199"/>
        <v>0</v>
      </c>
      <c r="AE757" s="35" t="str">
        <f t="shared" si="200"/>
        <v/>
      </c>
      <c r="AF757" s="24"/>
      <c r="AG757" s="40">
        <f t="shared" si="201"/>
        <v>0</v>
      </c>
      <c r="AH757" s="36">
        <f t="shared" si="202"/>
        <v>0</v>
      </c>
      <c r="AI757" s="36">
        <f t="shared" si="203"/>
        <v>0</v>
      </c>
      <c r="AJ757" s="35" t="str">
        <f t="shared" si="204"/>
        <v/>
      </c>
      <c r="AK757" s="35" t="str">
        <f t="shared" si="205"/>
        <v/>
      </c>
      <c r="AL757" s="35" t="str">
        <f t="shared" si="206"/>
        <v/>
      </c>
      <c r="AM757" s="35" t="str">
        <f t="shared" si="207"/>
        <v/>
      </c>
      <c r="AN757" s="35" t="str">
        <f t="shared" si="208"/>
        <v/>
      </c>
      <c r="AO757" s="222">
        <f t="shared" si="213"/>
        <v>0</v>
      </c>
      <c r="AP757" s="222">
        <f t="shared" si="214"/>
        <v>0</v>
      </c>
      <c r="AQ757" s="222" t="str">
        <f t="shared" si="209"/>
        <v>无</v>
      </c>
      <c r="AR757" s="35" t="str">
        <f t="shared" si="210"/>
        <v/>
      </c>
      <c r="AS757" s="35" t="str">
        <f t="shared" si="211"/>
        <v/>
      </c>
      <c r="AT757" s="35" t="str">
        <f t="shared" si="212"/>
        <v>无</v>
      </c>
      <c r="AW757" s="27">
        <f t="shared" si="215"/>
        <v>42948</v>
      </c>
    </row>
    <row r="758" spans="1:49" ht="15" customHeight="1">
      <c r="A758" s="31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198"/>
      <c r="M758" s="198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35" t="str">
        <f t="shared" si="198"/>
        <v/>
      </c>
      <c r="AD758" s="36">
        <f t="shared" si="199"/>
        <v>0</v>
      </c>
      <c r="AE758" s="35" t="str">
        <f t="shared" si="200"/>
        <v/>
      </c>
      <c r="AF758" s="24"/>
      <c r="AG758" s="40">
        <f t="shared" si="201"/>
        <v>0</v>
      </c>
      <c r="AH758" s="36">
        <f t="shared" si="202"/>
        <v>0</v>
      </c>
      <c r="AI758" s="36">
        <f t="shared" si="203"/>
        <v>0</v>
      </c>
      <c r="AJ758" s="35" t="str">
        <f t="shared" si="204"/>
        <v/>
      </c>
      <c r="AK758" s="35" t="str">
        <f t="shared" si="205"/>
        <v/>
      </c>
      <c r="AL758" s="35" t="str">
        <f t="shared" si="206"/>
        <v/>
      </c>
      <c r="AM758" s="35" t="str">
        <f t="shared" si="207"/>
        <v/>
      </c>
      <c r="AN758" s="35" t="str">
        <f t="shared" si="208"/>
        <v/>
      </c>
      <c r="AO758" s="222">
        <f t="shared" si="213"/>
        <v>0</v>
      </c>
      <c r="AP758" s="222">
        <f t="shared" si="214"/>
        <v>0</v>
      </c>
      <c r="AQ758" s="222" t="str">
        <f t="shared" si="209"/>
        <v>无</v>
      </c>
      <c r="AR758" s="35" t="str">
        <f t="shared" si="210"/>
        <v/>
      </c>
      <c r="AS758" s="35" t="str">
        <f t="shared" si="211"/>
        <v/>
      </c>
      <c r="AT758" s="35" t="str">
        <f t="shared" si="212"/>
        <v>无</v>
      </c>
      <c r="AW758" s="27">
        <f t="shared" si="215"/>
        <v>42948</v>
      </c>
    </row>
    <row r="759" spans="1:49" ht="15" customHeight="1">
      <c r="A759" s="31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198"/>
      <c r="M759" s="198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35" t="str">
        <f t="shared" si="198"/>
        <v/>
      </c>
      <c r="AD759" s="36">
        <f t="shared" si="199"/>
        <v>0</v>
      </c>
      <c r="AE759" s="35" t="str">
        <f t="shared" si="200"/>
        <v/>
      </c>
      <c r="AF759" s="24"/>
      <c r="AG759" s="40">
        <f t="shared" si="201"/>
        <v>0</v>
      </c>
      <c r="AH759" s="36">
        <f t="shared" si="202"/>
        <v>0</v>
      </c>
      <c r="AI759" s="36">
        <f t="shared" si="203"/>
        <v>0</v>
      </c>
      <c r="AJ759" s="35" t="str">
        <f t="shared" si="204"/>
        <v/>
      </c>
      <c r="AK759" s="35" t="str">
        <f t="shared" si="205"/>
        <v/>
      </c>
      <c r="AL759" s="35" t="str">
        <f t="shared" si="206"/>
        <v/>
      </c>
      <c r="AM759" s="35" t="str">
        <f t="shared" si="207"/>
        <v/>
      </c>
      <c r="AN759" s="35" t="str">
        <f t="shared" si="208"/>
        <v/>
      </c>
      <c r="AO759" s="222">
        <f t="shared" si="213"/>
        <v>0</v>
      </c>
      <c r="AP759" s="222">
        <f t="shared" si="214"/>
        <v>0</v>
      </c>
      <c r="AQ759" s="222" t="str">
        <f t="shared" si="209"/>
        <v>无</v>
      </c>
      <c r="AR759" s="35" t="str">
        <f t="shared" si="210"/>
        <v/>
      </c>
      <c r="AS759" s="35" t="str">
        <f t="shared" si="211"/>
        <v/>
      </c>
      <c r="AT759" s="35" t="str">
        <f t="shared" si="212"/>
        <v>无</v>
      </c>
      <c r="AW759" s="27">
        <f t="shared" si="215"/>
        <v>42948</v>
      </c>
    </row>
    <row r="760" spans="1:49" ht="15" customHeight="1">
      <c r="A760" s="31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198"/>
      <c r="M760" s="198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35" t="str">
        <f t="shared" si="198"/>
        <v/>
      </c>
      <c r="AD760" s="36">
        <f t="shared" si="199"/>
        <v>0</v>
      </c>
      <c r="AE760" s="35" t="str">
        <f t="shared" si="200"/>
        <v/>
      </c>
      <c r="AF760" s="24"/>
      <c r="AG760" s="40">
        <f t="shared" si="201"/>
        <v>0</v>
      </c>
      <c r="AH760" s="36">
        <f t="shared" si="202"/>
        <v>0</v>
      </c>
      <c r="AI760" s="36">
        <f t="shared" si="203"/>
        <v>0</v>
      </c>
      <c r="AJ760" s="35" t="str">
        <f t="shared" si="204"/>
        <v/>
      </c>
      <c r="AK760" s="35" t="str">
        <f t="shared" si="205"/>
        <v/>
      </c>
      <c r="AL760" s="35" t="str">
        <f t="shared" si="206"/>
        <v/>
      </c>
      <c r="AM760" s="35" t="str">
        <f t="shared" si="207"/>
        <v/>
      </c>
      <c r="AN760" s="35" t="str">
        <f t="shared" si="208"/>
        <v/>
      </c>
      <c r="AO760" s="222">
        <f t="shared" si="213"/>
        <v>0</v>
      </c>
      <c r="AP760" s="222">
        <f t="shared" si="214"/>
        <v>0</v>
      </c>
      <c r="AQ760" s="222" t="str">
        <f t="shared" si="209"/>
        <v>无</v>
      </c>
      <c r="AR760" s="35" t="str">
        <f t="shared" si="210"/>
        <v/>
      </c>
      <c r="AS760" s="35" t="str">
        <f t="shared" si="211"/>
        <v/>
      </c>
      <c r="AT760" s="35" t="str">
        <f t="shared" si="212"/>
        <v>无</v>
      </c>
      <c r="AW760" s="27">
        <f t="shared" si="215"/>
        <v>42948</v>
      </c>
    </row>
    <row r="761" spans="1:49" ht="15" customHeight="1">
      <c r="A761" s="31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198"/>
      <c r="M761" s="198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35" t="str">
        <f t="shared" si="198"/>
        <v/>
      </c>
      <c r="AD761" s="36">
        <f t="shared" si="199"/>
        <v>0</v>
      </c>
      <c r="AE761" s="35" t="str">
        <f t="shared" si="200"/>
        <v/>
      </c>
      <c r="AF761" s="24"/>
      <c r="AG761" s="40">
        <f t="shared" si="201"/>
        <v>0</v>
      </c>
      <c r="AH761" s="36">
        <f t="shared" si="202"/>
        <v>0</v>
      </c>
      <c r="AI761" s="36">
        <f t="shared" si="203"/>
        <v>0</v>
      </c>
      <c r="AJ761" s="35" t="str">
        <f t="shared" si="204"/>
        <v/>
      </c>
      <c r="AK761" s="35" t="str">
        <f t="shared" si="205"/>
        <v/>
      </c>
      <c r="AL761" s="35" t="str">
        <f t="shared" si="206"/>
        <v/>
      </c>
      <c r="AM761" s="35" t="str">
        <f t="shared" si="207"/>
        <v/>
      </c>
      <c r="AN761" s="35" t="str">
        <f t="shared" si="208"/>
        <v/>
      </c>
      <c r="AO761" s="222">
        <f t="shared" si="213"/>
        <v>0</v>
      </c>
      <c r="AP761" s="222">
        <f t="shared" si="214"/>
        <v>0</v>
      </c>
      <c r="AQ761" s="222" t="str">
        <f t="shared" si="209"/>
        <v>无</v>
      </c>
      <c r="AR761" s="35" t="str">
        <f t="shared" si="210"/>
        <v/>
      </c>
      <c r="AS761" s="35" t="str">
        <f t="shared" si="211"/>
        <v/>
      </c>
      <c r="AT761" s="35" t="str">
        <f t="shared" si="212"/>
        <v>无</v>
      </c>
      <c r="AW761" s="27">
        <f t="shared" si="215"/>
        <v>42948</v>
      </c>
    </row>
    <row r="762" spans="1:49" ht="15" customHeight="1">
      <c r="A762" s="31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198"/>
      <c r="M762" s="198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35" t="str">
        <f t="shared" si="198"/>
        <v/>
      </c>
      <c r="AD762" s="36">
        <f t="shared" si="199"/>
        <v>0</v>
      </c>
      <c r="AE762" s="35" t="str">
        <f t="shared" si="200"/>
        <v/>
      </c>
      <c r="AF762" s="24"/>
      <c r="AG762" s="40">
        <f t="shared" si="201"/>
        <v>0</v>
      </c>
      <c r="AH762" s="36">
        <f t="shared" si="202"/>
        <v>0</v>
      </c>
      <c r="AI762" s="36">
        <f t="shared" si="203"/>
        <v>0</v>
      </c>
      <c r="AJ762" s="35" t="str">
        <f t="shared" si="204"/>
        <v/>
      </c>
      <c r="AK762" s="35" t="str">
        <f t="shared" si="205"/>
        <v/>
      </c>
      <c r="AL762" s="35" t="str">
        <f t="shared" si="206"/>
        <v/>
      </c>
      <c r="AM762" s="35" t="str">
        <f t="shared" si="207"/>
        <v/>
      </c>
      <c r="AN762" s="35" t="str">
        <f t="shared" si="208"/>
        <v/>
      </c>
      <c r="AO762" s="222">
        <f t="shared" si="213"/>
        <v>0</v>
      </c>
      <c r="AP762" s="222">
        <f t="shared" si="214"/>
        <v>0</v>
      </c>
      <c r="AQ762" s="222" t="str">
        <f t="shared" si="209"/>
        <v>无</v>
      </c>
      <c r="AR762" s="35" t="str">
        <f t="shared" si="210"/>
        <v/>
      </c>
      <c r="AS762" s="35" t="str">
        <f t="shared" si="211"/>
        <v/>
      </c>
      <c r="AT762" s="35" t="str">
        <f t="shared" si="212"/>
        <v>无</v>
      </c>
      <c r="AW762" s="27">
        <f t="shared" si="215"/>
        <v>42948</v>
      </c>
    </row>
    <row r="763" spans="1:49" ht="15" customHeight="1">
      <c r="A763" s="31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198"/>
      <c r="M763" s="198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35" t="str">
        <f t="shared" si="198"/>
        <v/>
      </c>
      <c r="AD763" s="36">
        <f t="shared" si="199"/>
        <v>0</v>
      </c>
      <c r="AE763" s="35" t="str">
        <f t="shared" si="200"/>
        <v/>
      </c>
      <c r="AF763" s="24"/>
      <c r="AG763" s="40">
        <f t="shared" si="201"/>
        <v>0</v>
      </c>
      <c r="AH763" s="36">
        <f t="shared" si="202"/>
        <v>0</v>
      </c>
      <c r="AI763" s="36">
        <f t="shared" si="203"/>
        <v>0</v>
      </c>
      <c r="AJ763" s="35" t="str">
        <f t="shared" si="204"/>
        <v/>
      </c>
      <c r="AK763" s="35" t="str">
        <f t="shared" si="205"/>
        <v/>
      </c>
      <c r="AL763" s="35" t="str">
        <f t="shared" si="206"/>
        <v/>
      </c>
      <c r="AM763" s="35" t="str">
        <f t="shared" si="207"/>
        <v/>
      </c>
      <c r="AN763" s="35" t="str">
        <f t="shared" si="208"/>
        <v/>
      </c>
      <c r="AO763" s="222">
        <f t="shared" si="213"/>
        <v>0</v>
      </c>
      <c r="AP763" s="222">
        <f t="shared" si="214"/>
        <v>0</v>
      </c>
      <c r="AQ763" s="222" t="str">
        <f t="shared" si="209"/>
        <v>无</v>
      </c>
      <c r="AR763" s="35" t="str">
        <f t="shared" si="210"/>
        <v/>
      </c>
      <c r="AS763" s="35" t="str">
        <f t="shared" si="211"/>
        <v/>
      </c>
      <c r="AT763" s="35" t="str">
        <f t="shared" si="212"/>
        <v>无</v>
      </c>
      <c r="AW763" s="27">
        <f t="shared" si="215"/>
        <v>42948</v>
      </c>
    </row>
    <row r="764" spans="1:49" ht="15" customHeight="1">
      <c r="A764" s="31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198"/>
      <c r="M764" s="198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35" t="str">
        <f t="shared" si="198"/>
        <v/>
      </c>
      <c r="AD764" s="36">
        <f t="shared" si="199"/>
        <v>0</v>
      </c>
      <c r="AE764" s="35" t="str">
        <f t="shared" si="200"/>
        <v/>
      </c>
      <c r="AF764" s="24"/>
      <c r="AG764" s="40">
        <f t="shared" si="201"/>
        <v>0</v>
      </c>
      <c r="AH764" s="36">
        <f t="shared" si="202"/>
        <v>0</v>
      </c>
      <c r="AI764" s="36">
        <f t="shared" si="203"/>
        <v>0</v>
      </c>
      <c r="AJ764" s="35" t="str">
        <f t="shared" si="204"/>
        <v/>
      </c>
      <c r="AK764" s="35" t="str">
        <f t="shared" si="205"/>
        <v/>
      </c>
      <c r="AL764" s="35" t="str">
        <f t="shared" si="206"/>
        <v/>
      </c>
      <c r="AM764" s="35" t="str">
        <f t="shared" si="207"/>
        <v/>
      </c>
      <c r="AN764" s="35" t="str">
        <f t="shared" si="208"/>
        <v/>
      </c>
      <c r="AO764" s="222">
        <f t="shared" si="213"/>
        <v>0</v>
      </c>
      <c r="AP764" s="222">
        <f t="shared" si="214"/>
        <v>0</v>
      </c>
      <c r="AQ764" s="222" t="str">
        <f t="shared" si="209"/>
        <v>无</v>
      </c>
      <c r="AR764" s="35" t="str">
        <f t="shared" si="210"/>
        <v/>
      </c>
      <c r="AS764" s="35" t="str">
        <f t="shared" si="211"/>
        <v/>
      </c>
      <c r="AT764" s="35" t="str">
        <f t="shared" si="212"/>
        <v>无</v>
      </c>
      <c r="AW764" s="27">
        <f t="shared" si="215"/>
        <v>42948</v>
      </c>
    </row>
    <row r="765" spans="1:49" ht="15" customHeight="1">
      <c r="A765" s="31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198"/>
      <c r="M765" s="198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35" t="str">
        <f t="shared" si="198"/>
        <v/>
      </c>
      <c r="AD765" s="36">
        <f t="shared" si="199"/>
        <v>0</v>
      </c>
      <c r="AE765" s="35" t="str">
        <f t="shared" si="200"/>
        <v/>
      </c>
      <c r="AF765" s="24"/>
      <c r="AG765" s="40">
        <f t="shared" si="201"/>
        <v>0</v>
      </c>
      <c r="AH765" s="36">
        <f t="shared" si="202"/>
        <v>0</v>
      </c>
      <c r="AI765" s="36">
        <f t="shared" si="203"/>
        <v>0</v>
      </c>
      <c r="AJ765" s="35" t="str">
        <f t="shared" si="204"/>
        <v/>
      </c>
      <c r="AK765" s="35" t="str">
        <f t="shared" si="205"/>
        <v/>
      </c>
      <c r="AL765" s="35" t="str">
        <f t="shared" si="206"/>
        <v/>
      </c>
      <c r="AM765" s="35" t="str">
        <f t="shared" si="207"/>
        <v/>
      </c>
      <c r="AN765" s="35" t="str">
        <f t="shared" si="208"/>
        <v/>
      </c>
      <c r="AO765" s="222">
        <f t="shared" si="213"/>
        <v>0</v>
      </c>
      <c r="AP765" s="222">
        <f t="shared" si="214"/>
        <v>0</v>
      </c>
      <c r="AQ765" s="222" t="str">
        <f t="shared" si="209"/>
        <v>无</v>
      </c>
      <c r="AR765" s="35" t="str">
        <f t="shared" si="210"/>
        <v/>
      </c>
      <c r="AS765" s="35" t="str">
        <f t="shared" si="211"/>
        <v/>
      </c>
      <c r="AT765" s="35" t="str">
        <f t="shared" si="212"/>
        <v>无</v>
      </c>
      <c r="AW765" s="27">
        <f t="shared" si="215"/>
        <v>42948</v>
      </c>
    </row>
    <row r="766" spans="1:49" ht="15" customHeight="1">
      <c r="A766" s="31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198"/>
      <c r="M766" s="198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35" t="str">
        <f t="shared" si="198"/>
        <v/>
      </c>
      <c r="AD766" s="36">
        <f t="shared" si="199"/>
        <v>0</v>
      </c>
      <c r="AE766" s="35" t="str">
        <f t="shared" si="200"/>
        <v/>
      </c>
      <c r="AF766" s="24"/>
      <c r="AG766" s="40">
        <f t="shared" si="201"/>
        <v>0</v>
      </c>
      <c r="AH766" s="36">
        <f t="shared" si="202"/>
        <v>0</v>
      </c>
      <c r="AI766" s="36">
        <f t="shared" si="203"/>
        <v>0</v>
      </c>
      <c r="AJ766" s="35" t="str">
        <f t="shared" si="204"/>
        <v/>
      </c>
      <c r="AK766" s="35" t="str">
        <f t="shared" si="205"/>
        <v/>
      </c>
      <c r="AL766" s="35" t="str">
        <f t="shared" si="206"/>
        <v/>
      </c>
      <c r="AM766" s="35" t="str">
        <f t="shared" si="207"/>
        <v/>
      </c>
      <c r="AN766" s="35" t="str">
        <f t="shared" si="208"/>
        <v/>
      </c>
      <c r="AO766" s="222">
        <f t="shared" si="213"/>
        <v>0</v>
      </c>
      <c r="AP766" s="222">
        <f t="shared" si="214"/>
        <v>0</v>
      </c>
      <c r="AQ766" s="222" t="str">
        <f t="shared" si="209"/>
        <v>无</v>
      </c>
      <c r="AR766" s="35" t="str">
        <f t="shared" si="210"/>
        <v/>
      </c>
      <c r="AS766" s="35" t="str">
        <f t="shared" si="211"/>
        <v/>
      </c>
      <c r="AT766" s="35" t="str">
        <f t="shared" si="212"/>
        <v>无</v>
      </c>
      <c r="AW766" s="27">
        <f t="shared" si="215"/>
        <v>42948</v>
      </c>
    </row>
    <row r="767" spans="1:49" ht="15" customHeight="1">
      <c r="A767" s="31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198"/>
      <c r="M767" s="198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35" t="str">
        <f t="shared" si="198"/>
        <v/>
      </c>
      <c r="AD767" s="36">
        <f t="shared" si="199"/>
        <v>0</v>
      </c>
      <c r="AE767" s="35" t="str">
        <f t="shared" si="200"/>
        <v/>
      </c>
      <c r="AF767" s="24"/>
      <c r="AG767" s="40">
        <f t="shared" si="201"/>
        <v>0</v>
      </c>
      <c r="AH767" s="36">
        <f t="shared" si="202"/>
        <v>0</v>
      </c>
      <c r="AI767" s="36">
        <f t="shared" si="203"/>
        <v>0</v>
      </c>
      <c r="AJ767" s="35" t="str">
        <f t="shared" si="204"/>
        <v/>
      </c>
      <c r="AK767" s="35" t="str">
        <f t="shared" si="205"/>
        <v/>
      </c>
      <c r="AL767" s="35" t="str">
        <f t="shared" si="206"/>
        <v/>
      </c>
      <c r="AM767" s="35" t="str">
        <f t="shared" si="207"/>
        <v/>
      </c>
      <c r="AN767" s="35" t="str">
        <f t="shared" si="208"/>
        <v/>
      </c>
      <c r="AO767" s="222">
        <f t="shared" si="213"/>
        <v>0</v>
      </c>
      <c r="AP767" s="222">
        <f t="shared" si="214"/>
        <v>0</v>
      </c>
      <c r="AQ767" s="222" t="str">
        <f t="shared" si="209"/>
        <v>无</v>
      </c>
      <c r="AR767" s="35" t="str">
        <f t="shared" si="210"/>
        <v/>
      </c>
      <c r="AS767" s="35" t="str">
        <f t="shared" si="211"/>
        <v/>
      </c>
      <c r="AT767" s="35" t="str">
        <f t="shared" si="212"/>
        <v>无</v>
      </c>
      <c r="AW767" s="27">
        <f t="shared" si="215"/>
        <v>42948</v>
      </c>
    </row>
    <row r="768" spans="1:49" ht="15" customHeight="1">
      <c r="A768" s="31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198"/>
      <c r="M768" s="198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35" t="str">
        <f t="shared" si="198"/>
        <v/>
      </c>
      <c r="AD768" s="36">
        <f t="shared" si="199"/>
        <v>0</v>
      </c>
      <c r="AE768" s="35" t="str">
        <f t="shared" si="200"/>
        <v/>
      </c>
      <c r="AF768" s="24"/>
      <c r="AG768" s="40">
        <f t="shared" si="201"/>
        <v>0</v>
      </c>
      <c r="AH768" s="36">
        <f t="shared" si="202"/>
        <v>0</v>
      </c>
      <c r="AI768" s="36">
        <f t="shared" si="203"/>
        <v>0</v>
      </c>
      <c r="AJ768" s="35" t="str">
        <f t="shared" si="204"/>
        <v/>
      </c>
      <c r="AK768" s="35" t="str">
        <f t="shared" si="205"/>
        <v/>
      </c>
      <c r="AL768" s="35" t="str">
        <f t="shared" si="206"/>
        <v/>
      </c>
      <c r="AM768" s="35" t="str">
        <f t="shared" si="207"/>
        <v/>
      </c>
      <c r="AN768" s="35" t="str">
        <f t="shared" si="208"/>
        <v/>
      </c>
      <c r="AO768" s="222">
        <f t="shared" si="213"/>
        <v>0</v>
      </c>
      <c r="AP768" s="222">
        <f t="shared" si="214"/>
        <v>0</v>
      </c>
      <c r="AQ768" s="222" t="str">
        <f t="shared" si="209"/>
        <v>无</v>
      </c>
      <c r="AR768" s="35" t="str">
        <f t="shared" si="210"/>
        <v/>
      </c>
      <c r="AS768" s="35" t="str">
        <f t="shared" si="211"/>
        <v/>
      </c>
      <c r="AT768" s="35" t="str">
        <f t="shared" si="212"/>
        <v>无</v>
      </c>
      <c r="AW768" s="27">
        <f t="shared" si="215"/>
        <v>42948</v>
      </c>
    </row>
    <row r="769" spans="1:49" ht="15" customHeight="1">
      <c r="A769" s="31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198"/>
      <c r="M769" s="198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35" t="str">
        <f t="shared" si="198"/>
        <v/>
      </c>
      <c r="AD769" s="36">
        <f t="shared" si="199"/>
        <v>0</v>
      </c>
      <c r="AE769" s="35" t="str">
        <f t="shared" si="200"/>
        <v/>
      </c>
      <c r="AF769" s="24"/>
      <c r="AG769" s="40">
        <f t="shared" si="201"/>
        <v>0</v>
      </c>
      <c r="AH769" s="36">
        <f t="shared" si="202"/>
        <v>0</v>
      </c>
      <c r="AI769" s="36">
        <f t="shared" si="203"/>
        <v>0</v>
      </c>
      <c r="AJ769" s="35" t="str">
        <f t="shared" si="204"/>
        <v/>
      </c>
      <c r="AK769" s="35" t="str">
        <f t="shared" si="205"/>
        <v/>
      </c>
      <c r="AL769" s="35" t="str">
        <f t="shared" si="206"/>
        <v/>
      </c>
      <c r="AM769" s="35" t="str">
        <f t="shared" si="207"/>
        <v/>
      </c>
      <c r="AN769" s="35" t="str">
        <f t="shared" si="208"/>
        <v/>
      </c>
      <c r="AO769" s="222">
        <f t="shared" si="213"/>
        <v>0</v>
      </c>
      <c r="AP769" s="222">
        <f t="shared" si="214"/>
        <v>0</v>
      </c>
      <c r="AQ769" s="222" t="str">
        <f t="shared" si="209"/>
        <v>无</v>
      </c>
      <c r="AR769" s="35" t="str">
        <f t="shared" si="210"/>
        <v/>
      </c>
      <c r="AS769" s="35" t="str">
        <f t="shared" si="211"/>
        <v/>
      </c>
      <c r="AT769" s="35" t="str">
        <f t="shared" si="212"/>
        <v>无</v>
      </c>
      <c r="AW769" s="27">
        <f t="shared" si="215"/>
        <v>42948</v>
      </c>
    </row>
    <row r="770" spans="1:49" ht="15" customHeight="1">
      <c r="A770" s="31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198"/>
      <c r="M770" s="198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35" t="str">
        <f t="shared" ref="AC770:AC833" si="216">SUBSTITUTE(SUBSTITUTE(SUBSTITUTE(SUBSTITUTE(SUBSTITUTE(SUBSTITUTE(AA770,"(主签单人)",""),"(03-客户接待员)",""),"（金牌）",""),"（会员学员）",""),"金牌",""),"金牌学员","")</f>
        <v/>
      </c>
      <c r="AD770" s="36">
        <f t="shared" ref="AD770:AD833" si="217">IFERROR(VALUE(MID(H770,FIND("(",H770)+1,FIND(")",H770)-FIND("(",H770)-2)),0)</f>
        <v>0</v>
      </c>
      <c r="AE770" s="35" t="str">
        <f t="shared" ref="AE770:AE833" si="218">IF(AJ770="","",MID(AB770,FIND("@",SUBSTITUTE(AB770,"／","@",6))+5,FIND("@",SUBSTITUTE(AB770,"／","@",7))-FIND("@",SUBSTITUTE(AB770,"／","@",6))-5))</f>
        <v/>
      </c>
      <c r="AF770" s="24"/>
      <c r="AG770" s="40">
        <f t="shared" ref="AG770:AG833" si="219">IFERROR(VALUE(MID(AB770,FIND("@",SUBSTITUTE(AB770,"：","@",1))+1,FIND("@",SUBSTITUTE(AB770,"）","@",1))-FIND("@",SUBSTITUTE(AB770,"：","@",1))-1)),0)</f>
        <v>0</v>
      </c>
      <c r="AH770" s="36">
        <f t="shared" ref="AH770:AH833" si="220">IFERROR(IF(AND(IFERROR(FIND("预缴定金",AB770),0)=0,H770=""),M770,VALUE(MID(AB770,FIND("@",SUBSTITUTE(AB770,"：","@",2))+1,FIND("@",SUBSTITUTE(AB770,"）","@",2))-FIND("@",SUBSTITUTE(AB770,"：","@",2))-1))),0)</f>
        <v>0</v>
      </c>
      <c r="AI770" s="36">
        <f t="shared" ref="AI770:AI833" si="221">M770-AH770</f>
        <v>0</v>
      </c>
      <c r="AJ770" s="35" t="str">
        <f t="shared" ref="AJ770:AJ833" si="222">IF(OR(V770="退费",V770="结转",W770="",W770="结转学费",W770="老带新返现"),"",IF(OR(AI770&lt;=0,AND(IFERROR(FIND("预缴定金",AB770),0)=0,H770="")),"",LEFT(AB770,FIND("／",AB770)-1)))</f>
        <v/>
      </c>
      <c r="AK770" s="35" t="str">
        <f t="shared" ref="AK770:AK833" si="223">IF(AJ770="","",LEFT(AB770,2))</f>
        <v/>
      </c>
      <c r="AL770" s="35" t="str">
        <f t="shared" ref="AL770:AL833" si="224">IF(AJ770="","",MID(AB770,FIND("@",SUBSTITUTE(AB770,"／","@",5))+8,10))</f>
        <v/>
      </c>
      <c r="AM770" s="35" t="str">
        <f t="shared" ref="AM770:AM833" si="225">IF(AJ770="","",IF(AK770="新生","新生",IF((AL770-$AW$2)&gt;0,"1年追补","老生")))</f>
        <v/>
      </c>
      <c r="AN770" s="35" t="str">
        <f t="shared" ref="AN770:AN833" si="226">IF(AJ770="","",IF(OR(AM770="新生",AM770="1年追补"),"新生","老生"))</f>
        <v/>
      </c>
      <c r="AO770" s="222">
        <f t="shared" si="213"/>
        <v>0</v>
      </c>
      <c r="AP770" s="222">
        <f t="shared" si="214"/>
        <v>0</v>
      </c>
      <c r="AQ770" s="222" t="str">
        <f t="shared" ref="AQ770:AQ833" si="227">IFERROR(MID(AB770,FIND("@",SUBSTITUTE(AB770,"／","@",3))+6,FIND("@",SUBSTITUTE(AB770,"／","@",4))-FIND("@",SUBSTITUTE(AB770,"／","@",3))-6),"无")</f>
        <v>无</v>
      </c>
      <c r="AR770" s="35" t="str">
        <f t="shared" ref="AR770:AR833" si="228">IFERROR(MID(AB770,FIND("@",SUBSTITUTE(AB770,"：","@",6))+1,FIND("@",SUBSTITUTE(AB770,"-","@",8))-FIND("@",SUBSTITUTE(AB770,"：","@",6))-1),"")</f>
        <v/>
      </c>
      <c r="AS770" s="35" t="str">
        <f t="shared" ref="AS770:AS833" si="229">IFERROR(MID(AB770,FIND("@",SUBSTITUTE(AB770,"：","@",6))+1,FIND("@",SUBSTITUTE(AB770,"-","@",8))-FIND("@",SUBSTITUTE(AB770,"：","@",6))-1),"")</f>
        <v/>
      </c>
      <c r="AT770" s="35" t="str">
        <f t="shared" ref="AT770:AT833" si="230">IFERROR(MID(AB770,FIND("@",SUBSTITUTE(AB770,"：","@",4))+1,FIND("@",SUBSTITUTE(AB770,"）","@",6))-FIND("@",SUBSTITUTE(AB770,"：","@",4))-1),"无")</f>
        <v>无</v>
      </c>
      <c r="AW770" s="27">
        <f t="shared" si="215"/>
        <v>42948</v>
      </c>
    </row>
    <row r="771" spans="1:49" ht="15" customHeight="1">
      <c r="A771" s="31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198"/>
      <c r="M771" s="198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35" t="str">
        <f t="shared" si="216"/>
        <v/>
      </c>
      <c r="AD771" s="36">
        <f t="shared" si="217"/>
        <v>0</v>
      </c>
      <c r="AE771" s="35" t="str">
        <f t="shared" si="218"/>
        <v/>
      </c>
      <c r="AF771" s="24"/>
      <c r="AG771" s="40">
        <f t="shared" si="219"/>
        <v>0</v>
      </c>
      <c r="AH771" s="36">
        <f t="shared" si="220"/>
        <v>0</v>
      </c>
      <c r="AI771" s="36">
        <f t="shared" si="221"/>
        <v>0</v>
      </c>
      <c r="AJ771" s="35" t="str">
        <f t="shared" si="222"/>
        <v/>
      </c>
      <c r="AK771" s="35" t="str">
        <f t="shared" si="223"/>
        <v/>
      </c>
      <c r="AL771" s="35" t="str">
        <f t="shared" si="224"/>
        <v/>
      </c>
      <c r="AM771" s="35" t="str">
        <f t="shared" si="225"/>
        <v/>
      </c>
      <c r="AN771" s="35" t="str">
        <f t="shared" si="226"/>
        <v/>
      </c>
      <c r="AO771" s="222">
        <f t="shared" ref="AO771:AO834" si="231">IF(IFERROR(FIND("1期秒杀",AJ771,1),-1)&gt;0,"1期秒杀",IF(IFERROR(FIND("买三送二",AJ771,1),-1)&gt;0,"买三送二",IF(IFERROR(FIND("一年国际会员",AJ771,1),-1)&gt;0,"一年国际会员",IF(IFERROR(FIND("二年国际会员",AJ771,1),-1)&gt;0,"二年国际会员",IF(IFERROR(FIND("三年拼单会员",AJ771,1),-1)&gt;0,"三年拼单会员",IF(IFERROR(FIND("五年国际会员",AJ771,1),-1)&gt;0,"五年国际会员",IF(IFERROR(FIND("预订游学优惠读",AJ771,1),-1)&gt;0,"预订游学优惠读",IF(IFERROR(FIND("预订游学免费读",AJ771,1),-1)&gt;0,"预订游学免费读",IF(IFERROR(FIND("创始",AJ771,1),-1)&gt;0,"创始会员",IF(IFERROR(FIND("国内领袖课程",AJ771,1),-1)&gt;0,"国内领袖课程",IF(IFERROR(FIND("国际领袖课程",AJ771,1),-1)&gt;0,"国际领袖课程",)))))))))))</f>
        <v>0</v>
      </c>
      <c r="AP771" s="222">
        <f t="shared" ref="AP771:AP834" si="232">IF(OR(AO771="国内领袖课程",AO771="国际领袖课程"),AO771,IF(AN771="老生","老生续费",AO771))</f>
        <v>0</v>
      </c>
      <c r="AQ771" s="222" t="str">
        <f t="shared" si="227"/>
        <v>无</v>
      </c>
      <c r="AR771" s="35" t="str">
        <f t="shared" si="228"/>
        <v/>
      </c>
      <c r="AS771" s="35" t="str">
        <f t="shared" si="229"/>
        <v/>
      </c>
      <c r="AT771" s="35" t="str">
        <f t="shared" si="230"/>
        <v>无</v>
      </c>
      <c r="AW771" s="27">
        <f t="shared" si="215"/>
        <v>42948</v>
      </c>
    </row>
    <row r="772" spans="1:49" ht="15" customHeight="1">
      <c r="A772" s="31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198"/>
      <c r="M772" s="198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35" t="str">
        <f t="shared" si="216"/>
        <v/>
      </c>
      <c r="AD772" s="36">
        <f t="shared" si="217"/>
        <v>0</v>
      </c>
      <c r="AE772" s="35" t="str">
        <f t="shared" si="218"/>
        <v/>
      </c>
      <c r="AF772" s="24"/>
      <c r="AG772" s="40">
        <f t="shared" si="219"/>
        <v>0</v>
      </c>
      <c r="AH772" s="36">
        <f t="shared" si="220"/>
        <v>0</v>
      </c>
      <c r="AI772" s="36">
        <f t="shared" si="221"/>
        <v>0</v>
      </c>
      <c r="AJ772" s="35" t="str">
        <f t="shared" si="222"/>
        <v/>
      </c>
      <c r="AK772" s="35" t="str">
        <f t="shared" si="223"/>
        <v/>
      </c>
      <c r="AL772" s="35" t="str">
        <f t="shared" si="224"/>
        <v/>
      </c>
      <c r="AM772" s="35" t="str">
        <f t="shared" si="225"/>
        <v/>
      </c>
      <c r="AN772" s="35" t="str">
        <f t="shared" si="226"/>
        <v/>
      </c>
      <c r="AO772" s="222">
        <f t="shared" si="231"/>
        <v>0</v>
      </c>
      <c r="AP772" s="222">
        <f t="shared" si="232"/>
        <v>0</v>
      </c>
      <c r="AQ772" s="222" t="str">
        <f t="shared" si="227"/>
        <v>无</v>
      </c>
      <c r="AR772" s="35" t="str">
        <f t="shared" si="228"/>
        <v/>
      </c>
      <c r="AS772" s="35" t="str">
        <f t="shared" si="229"/>
        <v/>
      </c>
      <c r="AT772" s="35" t="str">
        <f t="shared" si="230"/>
        <v>无</v>
      </c>
      <c r="AW772" s="27">
        <f t="shared" ref="AW772:AW835" si="233">AW771</f>
        <v>42948</v>
      </c>
    </row>
    <row r="773" spans="1:49" ht="15" customHeight="1">
      <c r="A773" s="31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198"/>
      <c r="M773" s="198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35" t="str">
        <f t="shared" si="216"/>
        <v/>
      </c>
      <c r="AD773" s="36">
        <f t="shared" si="217"/>
        <v>0</v>
      </c>
      <c r="AE773" s="35" t="str">
        <f t="shared" si="218"/>
        <v/>
      </c>
      <c r="AF773" s="24"/>
      <c r="AG773" s="40">
        <f t="shared" si="219"/>
        <v>0</v>
      </c>
      <c r="AH773" s="36">
        <f t="shared" si="220"/>
        <v>0</v>
      </c>
      <c r="AI773" s="36">
        <f t="shared" si="221"/>
        <v>0</v>
      </c>
      <c r="AJ773" s="35" t="str">
        <f t="shared" si="222"/>
        <v/>
      </c>
      <c r="AK773" s="35" t="str">
        <f t="shared" si="223"/>
        <v/>
      </c>
      <c r="AL773" s="35" t="str">
        <f t="shared" si="224"/>
        <v/>
      </c>
      <c r="AM773" s="35" t="str">
        <f t="shared" si="225"/>
        <v/>
      </c>
      <c r="AN773" s="35" t="str">
        <f t="shared" si="226"/>
        <v/>
      </c>
      <c r="AO773" s="222">
        <f t="shared" si="231"/>
        <v>0</v>
      </c>
      <c r="AP773" s="222">
        <f t="shared" si="232"/>
        <v>0</v>
      </c>
      <c r="AQ773" s="222" t="str">
        <f t="shared" si="227"/>
        <v>无</v>
      </c>
      <c r="AR773" s="35" t="str">
        <f t="shared" si="228"/>
        <v/>
      </c>
      <c r="AS773" s="35" t="str">
        <f t="shared" si="229"/>
        <v/>
      </c>
      <c r="AT773" s="35" t="str">
        <f t="shared" si="230"/>
        <v>无</v>
      </c>
      <c r="AW773" s="27">
        <f t="shared" si="233"/>
        <v>42948</v>
      </c>
    </row>
    <row r="774" spans="1:49" ht="15" customHeight="1">
      <c r="A774" s="31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198"/>
      <c r="M774" s="198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35" t="str">
        <f t="shared" si="216"/>
        <v/>
      </c>
      <c r="AD774" s="36">
        <f t="shared" si="217"/>
        <v>0</v>
      </c>
      <c r="AE774" s="35" t="str">
        <f t="shared" si="218"/>
        <v/>
      </c>
      <c r="AF774" s="24"/>
      <c r="AG774" s="40">
        <f t="shared" si="219"/>
        <v>0</v>
      </c>
      <c r="AH774" s="36">
        <f t="shared" si="220"/>
        <v>0</v>
      </c>
      <c r="AI774" s="36">
        <f t="shared" si="221"/>
        <v>0</v>
      </c>
      <c r="AJ774" s="35" t="str">
        <f t="shared" si="222"/>
        <v/>
      </c>
      <c r="AK774" s="35" t="str">
        <f t="shared" si="223"/>
        <v/>
      </c>
      <c r="AL774" s="35" t="str">
        <f t="shared" si="224"/>
        <v/>
      </c>
      <c r="AM774" s="35" t="str">
        <f t="shared" si="225"/>
        <v/>
      </c>
      <c r="AN774" s="35" t="str">
        <f t="shared" si="226"/>
        <v/>
      </c>
      <c r="AO774" s="222">
        <f t="shared" si="231"/>
        <v>0</v>
      </c>
      <c r="AP774" s="222">
        <f t="shared" si="232"/>
        <v>0</v>
      </c>
      <c r="AQ774" s="222" t="str">
        <f t="shared" si="227"/>
        <v>无</v>
      </c>
      <c r="AR774" s="35" t="str">
        <f t="shared" si="228"/>
        <v/>
      </c>
      <c r="AS774" s="35" t="str">
        <f t="shared" si="229"/>
        <v/>
      </c>
      <c r="AT774" s="35" t="str">
        <f t="shared" si="230"/>
        <v>无</v>
      </c>
      <c r="AW774" s="27">
        <f t="shared" si="233"/>
        <v>42948</v>
      </c>
    </row>
    <row r="775" spans="1:49" ht="15" customHeight="1">
      <c r="A775" s="31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198"/>
      <c r="M775" s="198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35" t="str">
        <f t="shared" si="216"/>
        <v/>
      </c>
      <c r="AD775" s="36">
        <f t="shared" si="217"/>
        <v>0</v>
      </c>
      <c r="AE775" s="35" t="str">
        <f t="shared" si="218"/>
        <v/>
      </c>
      <c r="AF775" s="24"/>
      <c r="AG775" s="40">
        <f t="shared" si="219"/>
        <v>0</v>
      </c>
      <c r="AH775" s="36">
        <f t="shared" si="220"/>
        <v>0</v>
      </c>
      <c r="AI775" s="36">
        <f t="shared" si="221"/>
        <v>0</v>
      </c>
      <c r="AJ775" s="35" t="str">
        <f t="shared" si="222"/>
        <v/>
      </c>
      <c r="AK775" s="35" t="str">
        <f t="shared" si="223"/>
        <v/>
      </c>
      <c r="AL775" s="35" t="str">
        <f t="shared" si="224"/>
        <v/>
      </c>
      <c r="AM775" s="35" t="str">
        <f t="shared" si="225"/>
        <v/>
      </c>
      <c r="AN775" s="35" t="str">
        <f t="shared" si="226"/>
        <v/>
      </c>
      <c r="AO775" s="222">
        <f t="shared" si="231"/>
        <v>0</v>
      </c>
      <c r="AP775" s="222">
        <f t="shared" si="232"/>
        <v>0</v>
      </c>
      <c r="AQ775" s="222" t="str">
        <f t="shared" si="227"/>
        <v>无</v>
      </c>
      <c r="AR775" s="35" t="str">
        <f t="shared" si="228"/>
        <v/>
      </c>
      <c r="AS775" s="35" t="str">
        <f t="shared" si="229"/>
        <v/>
      </c>
      <c r="AT775" s="35" t="str">
        <f t="shared" si="230"/>
        <v>无</v>
      </c>
      <c r="AW775" s="27">
        <f t="shared" si="233"/>
        <v>42948</v>
      </c>
    </row>
    <row r="776" spans="1:49" ht="15" customHeight="1">
      <c r="A776" s="31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198"/>
      <c r="M776" s="198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35" t="str">
        <f t="shared" si="216"/>
        <v/>
      </c>
      <c r="AD776" s="36">
        <f t="shared" si="217"/>
        <v>0</v>
      </c>
      <c r="AE776" s="35" t="str">
        <f t="shared" si="218"/>
        <v/>
      </c>
      <c r="AF776" s="24"/>
      <c r="AG776" s="40">
        <f t="shared" si="219"/>
        <v>0</v>
      </c>
      <c r="AH776" s="36">
        <f t="shared" si="220"/>
        <v>0</v>
      </c>
      <c r="AI776" s="36">
        <f t="shared" si="221"/>
        <v>0</v>
      </c>
      <c r="AJ776" s="35" t="str">
        <f t="shared" si="222"/>
        <v/>
      </c>
      <c r="AK776" s="35" t="str">
        <f t="shared" si="223"/>
        <v/>
      </c>
      <c r="AL776" s="35" t="str">
        <f t="shared" si="224"/>
        <v/>
      </c>
      <c r="AM776" s="35" t="str">
        <f t="shared" si="225"/>
        <v/>
      </c>
      <c r="AN776" s="35" t="str">
        <f t="shared" si="226"/>
        <v/>
      </c>
      <c r="AO776" s="222">
        <f t="shared" si="231"/>
        <v>0</v>
      </c>
      <c r="AP776" s="222">
        <f t="shared" si="232"/>
        <v>0</v>
      </c>
      <c r="AQ776" s="222" t="str">
        <f t="shared" si="227"/>
        <v>无</v>
      </c>
      <c r="AR776" s="35" t="str">
        <f t="shared" si="228"/>
        <v/>
      </c>
      <c r="AS776" s="35" t="str">
        <f t="shared" si="229"/>
        <v/>
      </c>
      <c r="AT776" s="35" t="str">
        <f t="shared" si="230"/>
        <v>无</v>
      </c>
      <c r="AW776" s="27">
        <f t="shared" si="233"/>
        <v>42948</v>
      </c>
    </row>
    <row r="777" spans="1:49" ht="15" customHeight="1">
      <c r="A777" s="31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198"/>
      <c r="M777" s="198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35" t="str">
        <f t="shared" si="216"/>
        <v/>
      </c>
      <c r="AD777" s="36">
        <f t="shared" si="217"/>
        <v>0</v>
      </c>
      <c r="AE777" s="35" t="str">
        <f t="shared" si="218"/>
        <v/>
      </c>
      <c r="AF777" s="24"/>
      <c r="AG777" s="40">
        <f t="shared" si="219"/>
        <v>0</v>
      </c>
      <c r="AH777" s="36">
        <f t="shared" si="220"/>
        <v>0</v>
      </c>
      <c r="AI777" s="36">
        <f t="shared" si="221"/>
        <v>0</v>
      </c>
      <c r="AJ777" s="35" t="str">
        <f t="shared" si="222"/>
        <v/>
      </c>
      <c r="AK777" s="35" t="str">
        <f t="shared" si="223"/>
        <v/>
      </c>
      <c r="AL777" s="35" t="str">
        <f t="shared" si="224"/>
        <v/>
      </c>
      <c r="AM777" s="35" t="str">
        <f t="shared" si="225"/>
        <v/>
      </c>
      <c r="AN777" s="35" t="str">
        <f t="shared" si="226"/>
        <v/>
      </c>
      <c r="AO777" s="222">
        <f t="shared" si="231"/>
        <v>0</v>
      </c>
      <c r="AP777" s="222">
        <f t="shared" si="232"/>
        <v>0</v>
      </c>
      <c r="AQ777" s="222" t="str">
        <f t="shared" si="227"/>
        <v>无</v>
      </c>
      <c r="AR777" s="35" t="str">
        <f t="shared" si="228"/>
        <v/>
      </c>
      <c r="AS777" s="35" t="str">
        <f t="shared" si="229"/>
        <v/>
      </c>
      <c r="AT777" s="35" t="str">
        <f t="shared" si="230"/>
        <v>无</v>
      </c>
      <c r="AW777" s="27">
        <f t="shared" si="233"/>
        <v>42948</v>
      </c>
    </row>
    <row r="778" spans="1:49" ht="15" customHeight="1">
      <c r="A778" s="31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198"/>
      <c r="M778" s="198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35" t="str">
        <f t="shared" si="216"/>
        <v/>
      </c>
      <c r="AD778" s="36">
        <f t="shared" si="217"/>
        <v>0</v>
      </c>
      <c r="AE778" s="35" t="str">
        <f t="shared" si="218"/>
        <v/>
      </c>
      <c r="AF778" s="24"/>
      <c r="AG778" s="40">
        <f t="shared" si="219"/>
        <v>0</v>
      </c>
      <c r="AH778" s="36">
        <f t="shared" si="220"/>
        <v>0</v>
      </c>
      <c r="AI778" s="36">
        <f t="shared" si="221"/>
        <v>0</v>
      </c>
      <c r="AJ778" s="35" t="str">
        <f t="shared" si="222"/>
        <v/>
      </c>
      <c r="AK778" s="35" t="str">
        <f t="shared" si="223"/>
        <v/>
      </c>
      <c r="AL778" s="35" t="str">
        <f t="shared" si="224"/>
        <v/>
      </c>
      <c r="AM778" s="35" t="str">
        <f t="shared" si="225"/>
        <v/>
      </c>
      <c r="AN778" s="35" t="str">
        <f t="shared" si="226"/>
        <v/>
      </c>
      <c r="AO778" s="222">
        <f t="shared" si="231"/>
        <v>0</v>
      </c>
      <c r="AP778" s="222">
        <f t="shared" si="232"/>
        <v>0</v>
      </c>
      <c r="AQ778" s="222" t="str">
        <f t="shared" si="227"/>
        <v>无</v>
      </c>
      <c r="AR778" s="35" t="str">
        <f t="shared" si="228"/>
        <v/>
      </c>
      <c r="AS778" s="35" t="str">
        <f t="shared" si="229"/>
        <v/>
      </c>
      <c r="AT778" s="35" t="str">
        <f t="shared" si="230"/>
        <v>无</v>
      </c>
      <c r="AW778" s="27">
        <f t="shared" si="233"/>
        <v>42948</v>
      </c>
    </row>
    <row r="779" spans="1:49" ht="15" customHeight="1">
      <c r="A779" s="31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198"/>
      <c r="M779" s="198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35" t="str">
        <f t="shared" si="216"/>
        <v/>
      </c>
      <c r="AD779" s="36">
        <f t="shared" si="217"/>
        <v>0</v>
      </c>
      <c r="AE779" s="35" t="str">
        <f t="shared" si="218"/>
        <v/>
      </c>
      <c r="AF779" s="24"/>
      <c r="AG779" s="40">
        <f t="shared" si="219"/>
        <v>0</v>
      </c>
      <c r="AH779" s="36">
        <f t="shared" si="220"/>
        <v>0</v>
      </c>
      <c r="AI779" s="36">
        <f t="shared" si="221"/>
        <v>0</v>
      </c>
      <c r="AJ779" s="35" t="str">
        <f t="shared" si="222"/>
        <v/>
      </c>
      <c r="AK779" s="35" t="str">
        <f t="shared" si="223"/>
        <v/>
      </c>
      <c r="AL779" s="35" t="str">
        <f t="shared" si="224"/>
        <v/>
      </c>
      <c r="AM779" s="35" t="str">
        <f t="shared" si="225"/>
        <v/>
      </c>
      <c r="AN779" s="35" t="str">
        <f t="shared" si="226"/>
        <v/>
      </c>
      <c r="AO779" s="222">
        <f t="shared" si="231"/>
        <v>0</v>
      </c>
      <c r="AP779" s="222">
        <f t="shared" si="232"/>
        <v>0</v>
      </c>
      <c r="AQ779" s="222" t="str">
        <f t="shared" si="227"/>
        <v>无</v>
      </c>
      <c r="AR779" s="35" t="str">
        <f t="shared" si="228"/>
        <v/>
      </c>
      <c r="AS779" s="35" t="str">
        <f t="shared" si="229"/>
        <v/>
      </c>
      <c r="AT779" s="35" t="str">
        <f t="shared" si="230"/>
        <v>无</v>
      </c>
      <c r="AW779" s="27">
        <f t="shared" si="233"/>
        <v>42948</v>
      </c>
    </row>
    <row r="780" spans="1:49" ht="15" customHeight="1">
      <c r="A780" s="31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198"/>
      <c r="M780" s="198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35" t="str">
        <f t="shared" si="216"/>
        <v/>
      </c>
      <c r="AD780" s="36">
        <f t="shared" si="217"/>
        <v>0</v>
      </c>
      <c r="AE780" s="35" t="str">
        <f t="shared" si="218"/>
        <v/>
      </c>
      <c r="AF780" s="24"/>
      <c r="AG780" s="40">
        <f t="shared" si="219"/>
        <v>0</v>
      </c>
      <c r="AH780" s="36">
        <f t="shared" si="220"/>
        <v>0</v>
      </c>
      <c r="AI780" s="36">
        <f t="shared" si="221"/>
        <v>0</v>
      </c>
      <c r="AJ780" s="35" t="str">
        <f t="shared" si="222"/>
        <v/>
      </c>
      <c r="AK780" s="35" t="str">
        <f t="shared" si="223"/>
        <v/>
      </c>
      <c r="AL780" s="35" t="str">
        <f t="shared" si="224"/>
        <v/>
      </c>
      <c r="AM780" s="35" t="str">
        <f t="shared" si="225"/>
        <v/>
      </c>
      <c r="AN780" s="35" t="str">
        <f t="shared" si="226"/>
        <v/>
      </c>
      <c r="AO780" s="222">
        <f t="shared" si="231"/>
        <v>0</v>
      </c>
      <c r="AP780" s="222">
        <f t="shared" si="232"/>
        <v>0</v>
      </c>
      <c r="AQ780" s="222" t="str">
        <f t="shared" si="227"/>
        <v>无</v>
      </c>
      <c r="AR780" s="35" t="str">
        <f t="shared" si="228"/>
        <v/>
      </c>
      <c r="AS780" s="35" t="str">
        <f t="shared" si="229"/>
        <v/>
      </c>
      <c r="AT780" s="35" t="str">
        <f t="shared" si="230"/>
        <v>无</v>
      </c>
      <c r="AW780" s="27">
        <f t="shared" si="233"/>
        <v>42948</v>
      </c>
    </row>
    <row r="781" spans="1:49" ht="15" customHeight="1">
      <c r="A781" s="31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198"/>
      <c r="M781" s="198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35" t="str">
        <f t="shared" si="216"/>
        <v/>
      </c>
      <c r="AD781" s="36">
        <f t="shared" si="217"/>
        <v>0</v>
      </c>
      <c r="AE781" s="35" t="str">
        <f t="shared" si="218"/>
        <v/>
      </c>
      <c r="AF781" s="24"/>
      <c r="AG781" s="40">
        <f t="shared" si="219"/>
        <v>0</v>
      </c>
      <c r="AH781" s="36">
        <f t="shared" si="220"/>
        <v>0</v>
      </c>
      <c r="AI781" s="36">
        <f t="shared" si="221"/>
        <v>0</v>
      </c>
      <c r="AJ781" s="35" t="str">
        <f t="shared" si="222"/>
        <v/>
      </c>
      <c r="AK781" s="35" t="str">
        <f t="shared" si="223"/>
        <v/>
      </c>
      <c r="AL781" s="35" t="str">
        <f t="shared" si="224"/>
        <v/>
      </c>
      <c r="AM781" s="35" t="str">
        <f t="shared" si="225"/>
        <v/>
      </c>
      <c r="AN781" s="35" t="str">
        <f t="shared" si="226"/>
        <v/>
      </c>
      <c r="AO781" s="222">
        <f t="shared" si="231"/>
        <v>0</v>
      </c>
      <c r="AP781" s="222">
        <f t="shared" si="232"/>
        <v>0</v>
      </c>
      <c r="AQ781" s="222" t="str">
        <f t="shared" si="227"/>
        <v>无</v>
      </c>
      <c r="AR781" s="35" t="str">
        <f t="shared" si="228"/>
        <v/>
      </c>
      <c r="AS781" s="35" t="str">
        <f t="shared" si="229"/>
        <v/>
      </c>
      <c r="AT781" s="35" t="str">
        <f t="shared" si="230"/>
        <v>无</v>
      </c>
      <c r="AW781" s="27">
        <f t="shared" si="233"/>
        <v>42948</v>
      </c>
    </row>
    <row r="782" spans="1:49" ht="15" customHeight="1">
      <c r="A782" s="31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198"/>
      <c r="M782" s="198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35" t="str">
        <f t="shared" si="216"/>
        <v/>
      </c>
      <c r="AD782" s="36">
        <f t="shared" si="217"/>
        <v>0</v>
      </c>
      <c r="AE782" s="35" t="str">
        <f t="shared" si="218"/>
        <v/>
      </c>
      <c r="AF782" s="24"/>
      <c r="AG782" s="40">
        <f t="shared" si="219"/>
        <v>0</v>
      </c>
      <c r="AH782" s="36">
        <f t="shared" si="220"/>
        <v>0</v>
      </c>
      <c r="AI782" s="36">
        <f t="shared" si="221"/>
        <v>0</v>
      </c>
      <c r="AJ782" s="35" t="str">
        <f t="shared" si="222"/>
        <v/>
      </c>
      <c r="AK782" s="35" t="str">
        <f t="shared" si="223"/>
        <v/>
      </c>
      <c r="AL782" s="35" t="str">
        <f t="shared" si="224"/>
        <v/>
      </c>
      <c r="AM782" s="35" t="str">
        <f t="shared" si="225"/>
        <v/>
      </c>
      <c r="AN782" s="35" t="str">
        <f t="shared" si="226"/>
        <v/>
      </c>
      <c r="AO782" s="222">
        <f t="shared" si="231"/>
        <v>0</v>
      </c>
      <c r="AP782" s="222">
        <f t="shared" si="232"/>
        <v>0</v>
      </c>
      <c r="AQ782" s="222" t="str">
        <f t="shared" si="227"/>
        <v>无</v>
      </c>
      <c r="AR782" s="35" t="str">
        <f t="shared" si="228"/>
        <v/>
      </c>
      <c r="AS782" s="35" t="str">
        <f t="shared" si="229"/>
        <v/>
      </c>
      <c r="AT782" s="35" t="str">
        <f t="shared" si="230"/>
        <v>无</v>
      </c>
      <c r="AW782" s="27">
        <f t="shared" si="233"/>
        <v>42948</v>
      </c>
    </row>
    <row r="783" spans="1:49" ht="15" customHeight="1">
      <c r="A783" s="31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198"/>
      <c r="M783" s="198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35" t="str">
        <f t="shared" si="216"/>
        <v/>
      </c>
      <c r="AD783" s="36">
        <f t="shared" si="217"/>
        <v>0</v>
      </c>
      <c r="AE783" s="35" t="str">
        <f t="shared" si="218"/>
        <v/>
      </c>
      <c r="AF783" s="24"/>
      <c r="AG783" s="40">
        <f t="shared" si="219"/>
        <v>0</v>
      </c>
      <c r="AH783" s="36">
        <f t="shared" si="220"/>
        <v>0</v>
      </c>
      <c r="AI783" s="36">
        <f t="shared" si="221"/>
        <v>0</v>
      </c>
      <c r="AJ783" s="35" t="str">
        <f t="shared" si="222"/>
        <v/>
      </c>
      <c r="AK783" s="35" t="str">
        <f t="shared" si="223"/>
        <v/>
      </c>
      <c r="AL783" s="35" t="str">
        <f t="shared" si="224"/>
        <v/>
      </c>
      <c r="AM783" s="35" t="str">
        <f t="shared" si="225"/>
        <v/>
      </c>
      <c r="AN783" s="35" t="str">
        <f t="shared" si="226"/>
        <v/>
      </c>
      <c r="AO783" s="222">
        <f t="shared" si="231"/>
        <v>0</v>
      </c>
      <c r="AP783" s="222">
        <f t="shared" si="232"/>
        <v>0</v>
      </c>
      <c r="AQ783" s="222" t="str">
        <f t="shared" si="227"/>
        <v>无</v>
      </c>
      <c r="AR783" s="35" t="str">
        <f t="shared" si="228"/>
        <v/>
      </c>
      <c r="AS783" s="35" t="str">
        <f t="shared" si="229"/>
        <v/>
      </c>
      <c r="AT783" s="35" t="str">
        <f t="shared" si="230"/>
        <v>无</v>
      </c>
      <c r="AW783" s="27">
        <f t="shared" si="233"/>
        <v>42948</v>
      </c>
    </row>
    <row r="784" spans="1:49" ht="15" customHeight="1">
      <c r="A784" s="31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198"/>
      <c r="M784" s="198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35" t="str">
        <f t="shared" si="216"/>
        <v/>
      </c>
      <c r="AD784" s="36">
        <f t="shared" si="217"/>
        <v>0</v>
      </c>
      <c r="AE784" s="35" t="str">
        <f t="shared" si="218"/>
        <v/>
      </c>
      <c r="AF784" s="24"/>
      <c r="AG784" s="40">
        <f t="shared" si="219"/>
        <v>0</v>
      </c>
      <c r="AH784" s="36">
        <f t="shared" si="220"/>
        <v>0</v>
      </c>
      <c r="AI784" s="36">
        <f t="shared" si="221"/>
        <v>0</v>
      </c>
      <c r="AJ784" s="35" t="str">
        <f t="shared" si="222"/>
        <v/>
      </c>
      <c r="AK784" s="35" t="str">
        <f t="shared" si="223"/>
        <v/>
      </c>
      <c r="AL784" s="35" t="str">
        <f t="shared" si="224"/>
        <v/>
      </c>
      <c r="AM784" s="35" t="str">
        <f t="shared" si="225"/>
        <v/>
      </c>
      <c r="AN784" s="35" t="str">
        <f t="shared" si="226"/>
        <v/>
      </c>
      <c r="AO784" s="222">
        <f t="shared" si="231"/>
        <v>0</v>
      </c>
      <c r="AP784" s="222">
        <f t="shared" si="232"/>
        <v>0</v>
      </c>
      <c r="AQ784" s="222" t="str">
        <f t="shared" si="227"/>
        <v>无</v>
      </c>
      <c r="AR784" s="35" t="str">
        <f t="shared" si="228"/>
        <v/>
      </c>
      <c r="AS784" s="35" t="str">
        <f t="shared" si="229"/>
        <v/>
      </c>
      <c r="AT784" s="35" t="str">
        <f t="shared" si="230"/>
        <v>无</v>
      </c>
      <c r="AW784" s="27">
        <f t="shared" si="233"/>
        <v>42948</v>
      </c>
    </row>
    <row r="785" spans="1:49" ht="15" customHeight="1">
      <c r="A785" s="31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198"/>
      <c r="M785" s="198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35" t="str">
        <f t="shared" si="216"/>
        <v/>
      </c>
      <c r="AD785" s="36">
        <f t="shared" si="217"/>
        <v>0</v>
      </c>
      <c r="AE785" s="35" t="str">
        <f t="shared" si="218"/>
        <v/>
      </c>
      <c r="AF785" s="24"/>
      <c r="AG785" s="40">
        <f t="shared" si="219"/>
        <v>0</v>
      </c>
      <c r="AH785" s="36">
        <f t="shared" si="220"/>
        <v>0</v>
      </c>
      <c r="AI785" s="36">
        <f t="shared" si="221"/>
        <v>0</v>
      </c>
      <c r="AJ785" s="35" t="str">
        <f t="shared" si="222"/>
        <v/>
      </c>
      <c r="AK785" s="35" t="str">
        <f t="shared" si="223"/>
        <v/>
      </c>
      <c r="AL785" s="35" t="str">
        <f t="shared" si="224"/>
        <v/>
      </c>
      <c r="AM785" s="35" t="str">
        <f t="shared" si="225"/>
        <v/>
      </c>
      <c r="AN785" s="35" t="str">
        <f t="shared" si="226"/>
        <v/>
      </c>
      <c r="AO785" s="222">
        <f t="shared" si="231"/>
        <v>0</v>
      </c>
      <c r="AP785" s="222">
        <f t="shared" si="232"/>
        <v>0</v>
      </c>
      <c r="AQ785" s="222" t="str">
        <f t="shared" si="227"/>
        <v>无</v>
      </c>
      <c r="AR785" s="35" t="str">
        <f t="shared" si="228"/>
        <v/>
      </c>
      <c r="AS785" s="35" t="str">
        <f t="shared" si="229"/>
        <v/>
      </c>
      <c r="AT785" s="35" t="str">
        <f t="shared" si="230"/>
        <v>无</v>
      </c>
      <c r="AW785" s="27">
        <f t="shared" si="233"/>
        <v>42948</v>
      </c>
    </row>
    <row r="786" spans="1:49" ht="15" customHeight="1">
      <c r="A786" s="31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198"/>
      <c r="M786" s="198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35" t="str">
        <f t="shared" si="216"/>
        <v/>
      </c>
      <c r="AD786" s="36">
        <f t="shared" si="217"/>
        <v>0</v>
      </c>
      <c r="AE786" s="35" t="str">
        <f t="shared" si="218"/>
        <v/>
      </c>
      <c r="AF786" s="24"/>
      <c r="AG786" s="40">
        <f t="shared" si="219"/>
        <v>0</v>
      </c>
      <c r="AH786" s="36">
        <f t="shared" si="220"/>
        <v>0</v>
      </c>
      <c r="AI786" s="36">
        <f t="shared" si="221"/>
        <v>0</v>
      </c>
      <c r="AJ786" s="35" t="str">
        <f t="shared" si="222"/>
        <v/>
      </c>
      <c r="AK786" s="35" t="str">
        <f t="shared" si="223"/>
        <v/>
      </c>
      <c r="AL786" s="35" t="str">
        <f t="shared" si="224"/>
        <v/>
      </c>
      <c r="AM786" s="35" t="str">
        <f t="shared" si="225"/>
        <v/>
      </c>
      <c r="AN786" s="35" t="str">
        <f t="shared" si="226"/>
        <v/>
      </c>
      <c r="AO786" s="222">
        <f t="shared" si="231"/>
        <v>0</v>
      </c>
      <c r="AP786" s="222">
        <f t="shared" si="232"/>
        <v>0</v>
      </c>
      <c r="AQ786" s="222" t="str">
        <f t="shared" si="227"/>
        <v>无</v>
      </c>
      <c r="AR786" s="35" t="str">
        <f t="shared" si="228"/>
        <v/>
      </c>
      <c r="AS786" s="35" t="str">
        <f t="shared" si="229"/>
        <v/>
      </c>
      <c r="AT786" s="35" t="str">
        <f t="shared" si="230"/>
        <v>无</v>
      </c>
      <c r="AW786" s="27">
        <f t="shared" si="233"/>
        <v>42948</v>
      </c>
    </row>
    <row r="787" spans="1:49" ht="15" customHeight="1">
      <c r="A787" s="31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198"/>
      <c r="M787" s="198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35" t="str">
        <f t="shared" si="216"/>
        <v/>
      </c>
      <c r="AD787" s="36">
        <f t="shared" si="217"/>
        <v>0</v>
      </c>
      <c r="AE787" s="35" t="str">
        <f t="shared" si="218"/>
        <v/>
      </c>
      <c r="AF787" s="24"/>
      <c r="AG787" s="40">
        <f t="shared" si="219"/>
        <v>0</v>
      </c>
      <c r="AH787" s="36">
        <f t="shared" si="220"/>
        <v>0</v>
      </c>
      <c r="AI787" s="36">
        <f t="shared" si="221"/>
        <v>0</v>
      </c>
      <c r="AJ787" s="35" t="str">
        <f t="shared" si="222"/>
        <v/>
      </c>
      <c r="AK787" s="35" t="str">
        <f t="shared" si="223"/>
        <v/>
      </c>
      <c r="AL787" s="35" t="str">
        <f t="shared" si="224"/>
        <v/>
      </c>
      <c r="AM787" s="35" t="str">
        <f t="shared" si="225"/>
        <v/>
      </c>
      <c r="AN787" s="35" t="str">
        <f t="shared" si="226"/>
        <v/>
      </c>
      <c r="AO787" s="222">
        <f t="shared" si="231"/>
        <v>0</v>
      </c>
      <c r="AP787" s="222">
        <f t="shared" si="232"/>
        <v>0</v>
      </c>
      <c r="AQ787" s="222" t="str">
        <f t="shared" si="227"/>
        <v>无</v>
      </c>
      <c r="AR787" s="35" t="str">
        <f t="shared" si="228"/>
        <v/>
      </c>
      <c r="AS787" s="35" t="str">
        <f t="shared" si="229"/>
        <v/>
      </c>
      <c r="AT787" s="35" t="str">
        <f t="shared" si="230"/>
        <v>无</v>
      </c>
      <c r="AW787" s="27">
        <f t="shared" si="233"/>
        <v>42948</v>
      </c>
    </row>
    <row r="788" spans="1:49" ht="15" customHeight="1">
      <c r="A788" s="31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198"/>
      <c r="M788" s="198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35" t="str">
        <f t="shared" si="216"/>
        <v/>
      </c>
      <c r="AD788" s="36">
        <f t="shared" si="217"/>
        <v>0</v>
      </c>
      <c r="AE788" s="35" t="str">
        <f t="shared" si="218"/>
        <v/>
      </c>
      <c r="AF788" s="24"/>
      <c r="AG788" s="40">
        <f t="shared" si="219"/>
        <v>0</v>
      </c>
      <c r="AH788" s="36">
        <f t="shared" si="220"/>
        <v>0</v>
      </c>
      <c r="AI788" s="36">
        <f t="shared" si="221"/>
        <v>0</v>
      </c>
      <c r="AJ788" s="35" t="str">
        <f t="shared" si="222"/>
        <v/>
      </c>
      <c r="AK788" s="35" t="str">
        <f t="shared" si="223"/>
        <v/>
      </c>
      <c r="AL788" s="35" t="str">
        <f t="shared" si="224"/>
        <v/>
      </c>
      <c r="AM788" s="35" t="str">
        <f t="shared" si="225"/>
        <v/>
      </c>
      <c r="AN788" s="35" t="str">
        <f t="shared" si="226"/>
        <v/>
      </c>
      <c r="AO788" s="222">
        <f t="shared" si="231"/>
        <v>0</v>
      </c>
      <c r="AP788" s="222">
        <f t="shared" si="232"/>
        <v>0</v>
      </c>
      <c r="AQ788" s="222" t="str">
        <f t="shared" si="227"/>
        <v>无</v>
      </c>
      <c r="AR788" s="35" t="str">
        <f t="shared" si="228"/>
        <v/>
      </c>
      <c r="AS788" s="35" t="str">
        <f t="shared" si="229"/>
        <v/>
      </c>
      <c r="AT788" s="35" t="str">
        <f t="shared" si="230"/>
        <v>无</v>
      </c>
      <c r="AW788" s="27">
        <f t="shared" si="233"/>
        <v>42948</v>
      </c>
    </row>
    <row r="789" spans="1:49" ht="15" customHeight="1">
      <c r="A789" s="31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198"/>
      <c r="M789" s="198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35" t="str">
        <f t="shared" si="216"/>
        <v/>
      </c>
      <c r="AD789" s="36">
        <f t="shared" si="217"/>
        <v>0</v>
      </c>
      <c r="AE789" s="35" t="str">
        <f t="shared" si="218"/>
        <v/>
      </c>
      <c r="AF789" s="24"/>
      <c r="AG789" s="40">
        <f t="shared" si="219"/>
        <v>0</v>
      </c>
      <c r="AH789" s="36">
        <f t="shared" si="220"/>
        <v>0</v>
      </c>
      <c r="AI789" s="36">
        <f t="shared" si="221"/>
        <v>0</v>
      </c>
      <c r="AJ789" s="35" t="str">
        <f t="shared" si="222"/>
        <v/>
      </c>
      <c r="AK789" s="35" t="str">
        <f t="shared" si="223"/>
        <v/>
      </c>
      <c r="AL789" s="35" t="str">
        <f t="shared" si="224"/>
        <v/>
      </c>
      <c r="AM789" s="35" t="str">
        <f t="shared" si="225"/>
        <v/>
      </c>
      <c r="AN789" s="35" t="str">
        <f t="shared" si="226"/>
        <v/>
      </c>
      <c r="AO789" s="222">
        <f t="shared" si="231"/>
        <v>0</v>
      </c>
      <c r="AP789" s="222">
        <f t="shared" si="232"/>
        <v>0</v>
      </c>
      <c r="AQ789" s="222" t="str">
        <f t="shared" si="227"/>
        <v>无</v>
      </c>
      <c r="AR789" s="35" t="str">
        <f t="shared" si="228"/>
        <v/>
      </c>
      <c r="AS789" s="35" t="str">
        <f t="shared" si="229"/>
        <v/>
      </c>
      <c r="AT789" s="35" t="str">
        <f t="shared" si="230"/>
        <v>无</v>
      </c>
      <c r="AW789" s="27">
        <f t="shared" si="233"/>
        <v>42948</v>
      </c>
    </row>
    <row r="790" spans="1:49" ht="15" customHeight="1">
      <c r="A790" s="31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198"/>
      <c r="M790" s="198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35" t="str">
        <f t="shared" si="216"/>
        <v/>
      </c>
      <c r="AD790" s="36">
        <f t="shared" si="217"/>
        <v>0</v>
      </c>
      <c r="AE790" s="35" t="str">
        <f t="shared" si="218"/>
        <v/>
      </c>
      <c r="AF790" s="24"/>
      <c r="AG790" s="40">
        <f t="shared" si="219"/>
        <v>0</v>
      </c>
      <c r="AH790" s="36">
        <f t="shared" si="220"/>
        <v>0</v>
      </c>
      <c r="AI790" s="36">
        <f t="shared" si="221"/>
        <v>0</v>
      </c>
      <c r="AJ790" s="35" t="str">
        <f t="shared" si="222"/>
        <v/>
      </c>
      <c r="AK790" s="35" t="str">
        <f t="shared" si="223"/>
        <v/>
      </c>
      <c r="AL790" s="35" t="str">
        <f t="shared" si="224"/>
        <v/>
      </c>
      <c r="AM790" s="35" t="str">
        <f t="shared" si="225"/>
        <v/>
      </c>
      <c r="AN790" s="35" t="str">
        <f t="shared" si="226"/>
        <v/>
      </c>
      <c r="AO790" s="222">
        <f t="shared" si="231"/>
        <v>0</v>
      </c>
      <c r="AP790" s="222">
        <f t="shared" si="232"/>
        <v>0</v>
      </c>
      <c r="AQ790" s="222" t="str">
        <f t="shared" si="227"/>
        <v>无</v>
      </c>
      <c r="AR790" s="35" t="str">
        <f t="shared" si="228"/>
        <v/>
      </c>
      <c r="AS790" s="35" t="str">
        <f t="shared" si="229"/>
        <v/>
      </c>
      <c r="AT790" s="35" t="str">
        <f t="shared" si="230"/>
        <v>无</v>
      </c>
      <c r="AW790" s="27">
        <f t="shared" si="233"/>
        <v>42948</v>
      </c>
    </row>
    <row r="791" spans="1:49" ht="15" customHeight="1">
      <c r="A791" s="31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198"/>
      <c r="M791" s="198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35" t="str">
        <f t="shared" si="216"/>
        <v/>
      </c>
      <c r="AD791" s="36">
        <f t="shared" si="217"/>
        <v>0</v>
      </c>
      <c r="AE791" s="35" t="str">
        <f t="shared" si="218"/>
        <v/>
      </c>
      <c r="AF791" s="24"/>
      <c r="AG791" s="40">
        <f t="shared" si="219"/>
        <v>0</v>
      </c>
      <c r="AH791" s="36">
        <f t="shared" si="220"/>
        <v>0</v>
      </c>
      <c r="AI791" s="36">
        <f t="shared" si="221"/>
        <v>0</v>
      </c>
      <c r="AJ791" s="35" t="str">
        <f t="shared" si="222"/>
        <v/>
      </c>
      <c r="AK791" s="35" t="str">
        <f t="shared" si="223"/>
        <v/>
      </c>
      <c r="AL791" s="35" t="str">
        <f t="shared" si="224"/>
        <v/>
      </c>
      <c r="AM791" s="35" t="str">
        <f t="shared" si="225"/>
        <v/>
      </c>
      <c r="AN791" s="35" t="str">
        <f t="shared" si="226"/>
        <v/>
      </c>
      <c r="AO791" s="222">
        <f t="shared" si="231"/>
        <v>0</v>
      </c>
      <c r="AP791" s="222">
        <f t="shared" si="232"/>
        <v>0</v>
      </c>
      <c r="AQ791" s="222" t="str">
        <f t="shared" si="227"/>
        <v>无</v>
      </c>
      <c r="AR791" s="35" t="str">
        <f t="shared" si="228"/>
        <v/>
      </c>
      <c r="AS791" s="35" t="str">
        <f t="shared" si="229"/>
        <v/>
      </c>
      <c r="AT791" s="35" t="str">
        <f t="shared" si="230"/>
        <v>无</v>
      </c>
      <c r="AW791" s="27">
        <f t="shared" si="233"/>
        <v>42948</v>
      </c>
    </row>
    <row r="792" spans="1:49" ht="15" customHeight="1">
      <c r="A792" s="31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198"/>
      <c r="M792" s="198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35" t="str">
        <f t="shared" si="216"/>
        <v/>
      </c>
      <c r="AD792" s="36">
        <f t="shared" si="217"/>
        <v>0</v>
      </c>
      <c r="AE792" s="35" t="str">
        <f t="shared" si="218"/>
        <v/>
      </c>
      <c r="AF792" s="24"/>
      <c r="AG792" s="40">
        <f t="shared" si="219"/>
        <v>0</v>
      </c>
      <c r="AH792" s="36">
        <f t="shared" si="220"/>
        <v>0</v>
      </c>
      <c r="AI792" s="36">
        <f t="shared" si="221"/>
        <v>0</v>
      </c>
      <c r="AJ792" s="35" t="str">
        <f t="shared" si="222"/>
        <v/>
      </c>
      <c r="AK792" s="35" t="str">
        <f t="shared" si="223"/>
        <v/>
      </c>
      <c r="AL792" s="35" t="str">
        <f t="shared" si="224"/>
        <v/>
      </c>
      <c r="AM792" s="35" t="str">
        <f t="shared" si="225"/>
        <v/>
      </c>
      <c r="AN792" s="35" t="str">
        <f t="shared" si="226"/>
        <v/>
      </c>
      <c r="AO792" s="222">
        <f t="shared" si="231"/>
        <v>0</v>
      </c>
      <c r="AP792" s="222">
        <f t="shared" si="232"/>
        <v>0</v>
      </c>
      <c r="AQ792" s="222" t="str">
        <f t="shared" si="227"/>
        <v>无</v>
      </c>
      <c r="AR792" s="35" t="str">
        <f t="shared" si="228"/>
        <v/>
      </c>
      <c r="AS792" s="35" t="str">
        <f t="shared" si="229"/>
        <v/>
      </c>
      <c r="AT792" s="35" t="str">
        <f t="shared" si="230"/>
        <v>无</v>
      </c>
      <c r="AW792" s="27">
        <f t="shared" si="233"/>
        <v>42948</v>
      </c>
    </row>
    <row r="793" spans="1:49" ht="15" customHeight="1">
      <c r="A793" s="31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198"/>
      <c r="M793" s="198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35" t="str">
        <f t="shared" si="216"/>
        <v/>
      </c>
      <c r="AD793" s="36">
        <f t="shared" si="217"/>
        <v>0</v>
      </c>
      <c r="AE793" s="35" t="str">
        <f t="shared" si="218"/>
        <v/>
      </c>
      <c r="AF793" s="24"/>
      <c r="AG793" s="40">
        <f t="shared" si="219"/>
        <v>0</v>
      </c>
      <c r="AH793" s="36">
        <f t="shared" si="220"/>
        <v>0</v>
      </c>
      <c r="AI793" s="36">
        <f t="shared" si="221"/>
        <v>0</v>
      </c>
      <c r="AJ793" s="35" t="str">
        <f t="shared" si="222"/>
        <v/>
      </c>
      <c r="AK793" s="35" t="str">
        <f t="shared" si="223"/>
        <v/>
      </c>
      <c r="AL793" s="35" t="str">
        <f t="shared" si="224"/>
        <v/>
      </c>
      <c r="AM793" s="35" t="str">
        <f t="shared" si="225"/>
        <v/>
      </c>
      <c r="AN793" s="35" t="str">
        <f t="shared" si="226"/>
        <v/>
      </c>
      <c r="AO793" s="222">
        <f t="shared" si="231"/>
        <v>0</v>
      </c>
      <c r="AP793" s="222">
        <f t="shared" si="232"/>
        <v>0</v>
      </c>
      <c r="AQ793" s="222" t="str">
        <f t="shared" si="227"/>
        <v>无</v>
      </c>
      <c r="AR793" s="35" t="str">
        <f t="shared" si="228"/>
        <v/>
      </c>
      <c r="AS793" s="35" t="str">
        <f t="shared" si="229"/>
        <v/>
      </c>
      <c r="AT793" s="35" t="str">
        <f t="shared" si="230"/>
        <v>无</v>
      </c>
      <c r="AW793" s="27">
        <f t="shared" si="233"/>
        <v>42948</v>
      </c>
    </row>
    <row r="794" spans="1:49" ht="15" customHeight="1">
      <c r="A794" s="31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198"/>
      <c r="M794" s="198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35" t="str">
        <f t="shared" si="216"/>
        <v/>
      </c>
      <c r="AD794" s="36">
        <f t="shared" si="217"/>
        <v>0</v>
      </c>
      <c r="AE794" s="35" t="str">
        <f t="shared" si="218"/>
        <v/>
      </c>
      <c r="AF794" s="24"/>
      <c r="AG794" s="40">
        <f t="shared" si="219"/>
        <v>0</v>
      </c>
      <c r="AH794" s="36">
        <f t="shared" si="220"/>
        <v>0</v>
      </c>
      <c r="AI794" s="36">
        <f t="shared" si="221"/>
        <v>0</v>
      </c>
      <c r="AJ794" s="35" t="str">
        <f t="shared" si="222"/>
        <v/>
      </c>
      <c r="AK794" s="35" t="str">
        <f t="shared" si="223"/>
        <v/>
      </c>
      <c r="AL794" s="35" t="str">
        <f t="shared" si="224"/>
        <v/>
      </c>
      <c r="AM794" s="35" t="str">
        <f t="shared" si="225"/>
        <v/>
      </c>
      <c r="AN794" s="35" t="str">
        <f t="shared" si="226"/>
        <v/>
      </c>
      <c r="AO794" s="222">
        <f t="shared" si="231"/>
        <v>0</v>
      </c>
      <c r="AP794" s="222">
        <f t="shared" si="232"/>
        <v>0</v>
      </c>
      <c r="AQ794" s="222" t="str">
        <f t="shared" si="227"/>
        <v>无</v>
      </c>
      <c r="AR794" s="35" t="str">
        <f t="shared" si="228"/>
        <v/>
      </c>
      <c r="AS794" s="35" t="str">
        <f t="shared" si="229"/>
        <v/>
      </c>
      <c r="AT794" s="35" t="str">
        <f t="shared" si="230"/>
        <v>无</v>
      </c>
      <c r="AW794" s="27">
        <f t="shared" si="233"/>
        <v>42948</v>
      </c>
    </row>
    <row r="795" spans="1:49" ht="15" customHeight="1">
      <c r="A795" s="31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198"/>
      <c r="M795" s="198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35" t="str">
        <f t="shared" si="216"/>
        <v/>
      </c>
      <c r="AD795" s="36">
        <f t="shared" si="217"/>
        <v>0</v>
      </c>
      <c r="AE795" s="35" t="str">
        <f t="shared" si="218"/>
        <v/>
      </c>
      <c r="AF795" s="24"/>
      <c r="AG795" s="40">
        <f t="shared" si="219"/>
        <v>0</v>
      </c>
      <c r="AH795" s="36">
        <f t="shared" si="220"/>
        <v>0</v>
      </c>
      <c r="AI795" s="36">
        <f t="shared" si="221"/>
        <v>0</v>
      </c>
      <c r="AJ795" s="35" t="str">
        <f t="shared" si="222"/>
        <v/>
      </c>
      <c r="AK795" s="35" t="str">
        <f t="shared" si="223"/>
        <v/>
      </c>
      <c r="AL795" s="35" t="str">
        <f t="shared" si="224"/>
        <v/>
      </c>
      <c r="AM795" s="35" t="str">
        <f t="shared" si="225"/>
        <v/>
      </c>
      <c r="AN795" s="35" t="str">
        <f t="shared" si="226"/>
        <v/>
      </c>
      <c r="AO795" s="222">
        <f t="shared" si="231"/>
        <v>0</v>
      </c>
      <c r="AP795" s="222">
        <f t="shared" si="232"/>
        <v>0</v>
      </c>
      <c r="AQ795" s="222" t="str">
        <f t="shared" si="227"/>
        <v>无</v>
      </c>
      <c r="AR795" s="35" t="str">
        <f t="shared" si="228"/>
        <v/>
      </c>
      <c r="AS795" s="35" t="str">
        <f t="shared" si="229"/>
        <v/>
      </c>
      <c r="AT795" s="35" t="str">
        <f t="shared" si="230"/>
        <v>无</v>
      </c>
      <c r="AW795" s="27">
        <f t="shared" si="233"/>
        <v>42948</v>
      </c>
    </row>
    <row r="796" spans="1:49" ht="15" customHeight="1">
      <c r="A796" s="31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198"/>
      <c r="M796" s="198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35" t="str">
        <f t="shared" si="216"/>
        <v/>
      </c>
      <c r="AD796" s="36">
        <f t="shared" si="217"/>
        <v>0</v>
      </c>
      <c r="AE796" s="35" t="str">
        <f t="shared" si="218"/>
        <v/>
      </c>
      <c r="AF796" s="24"/>
      <c r="AG796" s="40">
        <f t="shared" si="219"/>
        <v>0</v>
      </c>
      <c r="AH796" s="36">
        <f t="shared" si="220"/>
        <v>0</v>
      </c>
      <c r="AI796" s="36">
        <f t="shared" si="221"/>
        <v>0</v>
      </c>
      <c r="AJ796" s="35" t="str">
        <f t="shared" si="222"/>
        <v/>
      </c>
      <c r="AK796" s="35" t="str">
        <f t="shared" si="223"/>
        <v/>
      </c>
      <c r="AL796" s="35" t="str">
        <f t="shared" si="224"/>
        <v/>
      </c>
      <c r="AM796" s="35" t="str">
        <f t="shared" si="225"/>
        <v/>
      </c>
      <c r="AN796" s="35" t="str">
        <f t="shared" si="226"/>
        <v/>
      </c>
      <c r="AO796" s="222">
        <f t="shared" si="231"/>
        <v>0</v>
      </c>
      <c r="AP796" s="222">
        <f t="shared" si="232"/>
        <v>0</v>
      </c>
      <c r="AQ796" s="222" t="str">
        <f t="shared" si="227"/>
        <v>无</v>
      </c>
      <c r="AR796" s="35" t="str">
        <f t="shared" si="228"/>
        <v/>
      </c>
      <c r="AS796" s="35" t="str">
        <f t="shared" si="229"/>
        <v/>
      </c>
      <c r="AT796" s="35" t="str">
        <f t="shared" si="230"/>
        <v>无</v>
      </c>
      <c r="AW796" s="27">
        <f t="shared" si="233"/>
        <v>42948</v>
      </c>
    </row>
    <row r="797" spans="1:49" ht="15" customHeight="1">
      <c r="A797" s="31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198"/>
      <c r="M797" s="198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35" t="str">
        <f t="shared" si="216"/>
        <v/>
      </c>
      <c r="AD797" s="36">
        <f t="shared" si="217"/>
        <v>0</v>
      </c>
      <c r="AE797" s="35" t="str">
        <f t="shared" si="218"/>
        <v/>
      </c>
      <c r="AF797" s="24"/>
      <c r="AG797" s="40">
        <f t="shared" si="219"/>
        <v>0</v>
      </c>
      <c r="AH797" s="36">
        <f t="shared" si="220"/>
        <v>0</v>
      </c>
      <c r="AI797" s="36">
        <f t="shared" si="221"/>
        <v>0</v>
      </c>
      <c r="AJ797" s="35" t="str">
        <f t="shared" si="222"/>
        <v/>
      </c>
      <c r="AK797" s="35" t="str">
        <f t="shared" si="223"/>
        <v/>
      </c>
      <c r="AL797" s="35" t="str">
        <f t="shared" si="224"/>
        <v/>
      </c>
      <c r="AM797" s="35" t="str">
        <f t="shared" si="225"/>
        <v/>
      </c>
      <c r="AN797" s="35" t="str">
        <f t="shared" si="226"/>
        <v/>
      </c>
      <c r="AO797" s="222">
        <f t="shared" si="231"/>
        <v>0</v>
      </c>
      <c r="AP797" s="222">
        <f t="shared" si="232"/>
        <v>0</v>
      </c>
      <c r="AQ797" s="222" t="str">
        <f t="shared" si="227"/>
        <v>无</v>
      </c>
      <c r="AR797" s="35" t="str">
        <f t="shared" si="228"/>
        <v/>
      </c>
      <c r="AS797" s="35" t="str">
        <f t="shared" si="229"/>
        <v/>
      </c>
      <c r="AT797" s="35" t="str">
        <f t="shared" si="230"/>
        <v>无</v>
      </c>
      <c r="AW797" s="27">
        <f t="shared" si="233"/>
        <v>42948</v>
      </c>
    </row>
    <row r="798" spans="1:49" ht="15" customHeight="1">
      <c r="A798" s="31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198"/>
      <c r="M798" s="198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35" t="str">
        <f t="shared" si="216"/>
        <v/>
      </c>
      <c r="AD798" s="36">
        <f t="shared" si="217"/>
        <v>0</v>
      </c>
      <c r="AE798" s="35" t="str">
        <f t="shared" si="218"/>
        <v/>
      </c>
      <c r="AF798" s="24"/>
      <c r="AG798" s="40">
        <f t="shared" si="219"/>
        <v>0</v>
      </c>
      <c r="AH798" s="36">
        <f t="shared" si="220"/>
        <v>0</v>
      </c>
      <c r="AI798" s="36">
        <f t="shared" si="221"/>
        <v>0</v>
      </c>
      <c r="AJ798" s="35" t="str">
        <f t="shared" si="222"/>
        <v/>
      </c>
      <c r="AK798" s="35" t="str">
        <f t="shared" si="223"/>
        <v/>
      </c>
      <c r="AL798" s="35" t="str">
        <f t="shared" si="224"/>
        <v/>
      </c>
      <c r="AM798" s="35" t="str">
        <f t="shared" si="225"/>
        <v/>
      </c>
      <c r="AN798" s="35" t="str">
        <f t="shared" si="226"/>
        <v/>
      </c>
      <c r="AO798" s="222">
        <f t="shared" si="231"/>
        <v>0</v>
      </c>
      <c r="AP798" s="222">
        <f t="shared" si="232"/>
        <v>0</v>
      </c>
      <c r="AQ798" s="222" t="str">
        <f t="shared" si="227"/>
        <v>无</v>
      </c>
      <c r="AR798" s="35" t="str">
        <f t="shared" si="228"/>
        <v/>
      </c>
      <c r="AS798" s="35" t="str">
        <f t="shared" si="229"/>
        <v/>
      </c>
      <c r="AT798" s="35" t="str">
        <f t="shared" si="230"/>
        <v>无</v>
      </c>
      <c r="AW798" s="27">
        <f t="shared" si="233"/>
        <v>42948</v>
      </c>
    </row>
    <row r="799" spans="1:49" ht="15" customHeight="1">
      <c r="A799" s="31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198"/>
      <c r="M799" s="198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35" t="str">
        <f t="shared" si="216"/>
        <v/>
      </c>
      <c r="AD799" s="36">
        <f t="shared" si="217"/>
        <v>0</v>
      </c>
      <c r="AE799" s="35" t="str">
        <f t="shared" si="218"/>
        <v/>
      </c>
      <c r="AF799" s="24"/>
      <c r="AG799" s="40">
        <f t="shared" si="219"/>
        <v>0</v>
      </c>
      <c r="AH799" s="36">
        <f t="shared" si="220"/>
        <v>0</v>
      </c>
      <c r="AI799" s="36">
        <f t="shared" si="221"/>
        <v>0</v>
      </c>
      <c r="AJ799" s="35" t="str">
        <f t="shared" si="222"/>
        <v/>
      </c>
      <c r="AK799" s="35" t="str">
        <f t="shared" si="223"/>
        <v/>
      </c>
      <c r="AL799" s="35" t="str">
        <f t="shared" si="224"/>
        <v/>
      </c>
      <c r="AM799" s="35" t="str">
        <f t="shared" si="225"/>
        <v/>
      </c>
      <c r="AN799" s="35" t="str">
        <f t="shared" si="226"/>
        <v/>
      </c>
      <c r="AO799" s="222">
        <f t="shared" si="231"/>
        <v>0</v>
      </c>
      <c r="AP799" s="222">
        <f t="shared" si="232"/>
        <v>0</v>
      </c>
      <c r="AQ799" s="222" t="str">
        <f t="shared" si="227"/>
        <v>无</v>
      </c>
      <c r="AR799" s="35" t="str">
        <f t="shared" si="228"/>
        <v/>
      </c>
      <c r="AS799" s="35" t="str">
        <f t="shared" si="229"/>
        <v/>
      </c>
      <c r="AT799" s="35" t="str">
        <f t="shared" si="230"/>
        <v>无</v>
      </c>
      <c r="AW799" s="27">
        <f t="shared" si="233"/>
        <v>42948</v>
      </c>
    </row>
    <row r="800" spans="1:49" ht="15" customHeight="1">
      <c r="A800" s="31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198"/>
      <c r="M800" s="198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35" t="str">
        <f t="shared" si="216"/>
        <v/>
      </c>
      <c r="AD800" s="36">
        <f t="shared" si="217"/>
        <v>0</v>
      </c>
      <c r="AE800" s="35" t="str">
        <f t="shared" si="218"/>
        <v/>
      </c>
      <c r="AF800" s="24"/>
      <c r="AG800" s="40">
        <f t="shared" si="219"/>
        <v>0</v>
      </c>
      <c r="AH800" s="36">
        <f t="shared" si="220"/>
        <v>0</v>
      </c>
      <c r="AI800" s="36">
        <f t="shared" si="221"/>
        <v>0</v>
      </c>
      <c r="AJ800" s="35" t="str">
        <f t="shared" si="222"/>
        <v/>
      </c>
      <c r="AK800" s="35" t="str">
        <f t="shared" si="223"/>
        <v/>
      </c>
      <c r="AL800" s="35" t="str">
        <f t="shared" si="224"/>
        <v/>
      </c>
      <c r="AM800" s="35" t="str">
        <f t="shared" si="225"/>
        <v/>
      </c>
      <c r="AN800" s="35" t="str">
        <f t="shared" si="226"/>
        <v/>
      </c>
      <c r="AO800" s="222">
        <f t="shared" si="231"/>
        <v>0</v>
      </c>
      <c r="AP800" s="222">
        <f t="shared" si="232"/>
        <v>0</v>
      </c>
      <c r="AQ800" s="222" t="str">
        <f t="shared" si="227"/>
        <v>无</v>
      </c>
      <c r="AR800" s="35" t="str">
        <f t="shared" si="228"/>
        <v/>
      </c>
      <c r="AS800" s="35" t="str">
        <f t="shared" si="229"/>
        <v/>
      </c>
      <c r="AT800" s="35" t="str">
        <f t="shared" si="230"/>
        <v>无</v>
      </c>
      <c r="AW800" s="27">
        <f t="shared" si="233"/>
        <v>42948</v>
      </c>
    </row>
    <row r="801" spans="1:49" ht="15" customHeight="1">
      <c r="A801" s="31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198"/>
      <c r="M801" s="198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35" t="str">
        <f t="shared" si="216"/>
        <v/>
      </c>
      <c r="AD801" s="36">
        <f t="shared" si="217"/>
        <v>0</v>
      </c>
      <c r="AE801" s="35" t="str">
        <f t="shared" si="218"/>
        <v/>
      </c>
      <c r="AF801" s="24"/>
      <c r="AG801" s="40">
        <f t="shared" si="219"/>
        <v>0</v>
      </c>
      <c r="AH801" s="36">
        <f t="shared" si="220"/>
        <v>0</v>
      </c>
      <c r="AI801" s="36">
        <f t="shared" si="221"/>
        <v>0</v>
      </c>
      <c r="AJ801" s="35" t="str">
        <f t="shared" si="222"/>
        <v/>
      </c>
      <c r="AK801" s="35" t="str">
        <f t="shared" si="223"/>
        <v/>
      </c>
      <c r="AL801" s="35" t="str">
        <f t="shared" si="224"/>
        <v/>
      </c>
      <c r="AM801" s="35" t="str">
        <f t="shared" si="225"/>
        <v/>
      </c>
      <c r="AN801" s="35" t="str">
        <f t="shared" si="226"/>
        <v/>
      </c>
      <c r="AO801" s="222">
        <f t="shared" si="231"/>
        <v>0</v>
      </c>
      <c r="AP801" s="222">
        <f t="shared" si="232"/>
        <v>0</v>
      </c>
      <c r="AQ801" s="222" t="str">
        <f t="shared" si="227"/>
        <v>无</v>
      </c>
      <c r="AR801" s="35" t="str">
        <f t="shared" si="228"/>
        <v/>
      </c>
      <c r="AS801" s="35" t="str">
        <f t="shared" si="229"/>
        <v/>
      </c>
      <c r="AT801" s="35" t="str">
        <f t="shared" si="230"/>
        <v>无</v>
      </c>
      <c r="AW801" s="27">
        <f t="shared" si="233"/>
        <v>42948</v>
      </c>
    </row>
    <row r="802" spans="1:49" ht="15" customHeight="1">
      <c r="A802" s="31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198"/>
      <c r="M802" s="198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35" t="str">
        <f t="shared" si="216"/>
        <v/>
      </c>
      <c r="AD802" s="36">
        <f t="shared" si="217"/>
        <v>0</v>
      </c>
      <c r="AE802" s="35" t="str">
        <f t="shared" si="218"/>
        <v/>
      </c>
      <c r="AF802" s="24"/>
      <c r="AG802" s="40">
        <f t="shared" si="219"/>
        <v>0</v>
      </c>
      <c r="AH802" s="36">
        <f t="shared" si="220"/>
        <v>0</v>
      </c>
      <c r="AI802" s="36">
        <f t="shared" si="221"/>
        <v>0</v>
      </c>
      <c r="AJ802" s="35" t="str">
        <f t="shared" si="222"/>
        <v/>
      </c>
      <c r="AK802" s="35" t="str">
        <f t="shared" si="223"/>
        <v/>
      </c>
      <c r="AL802" s="35" t="str">
        <f t="shared" si="224"/>
        <v/>
      </c>
      <c r="AM802" s="35" t="str">
        <f t="shared" si="225"/>
        <v/>
      </c>
      <c r="AN802" s="35" t="str">
        <f t="shared" si="226"/>
        <v/>
      </c>
      <c r="AO802" s="222">
        <f t="shared" si="231"/>
        <v>0</v>
      </c>
      <c r="AP802" s="222">
        <f t="shared" si="232"/>
        <v>0</v>
      </c>
      <c r="AQ802" s="222" t="str">
        <f t="shared" si="227"/>
        <v>无</v>
      </c>
      <c r="AR802" s="35" t="str">
        <f t="shared" si="228"/>
        <v/>
      </c>
      <c r="AS802" s="35" t="str">
        <f t="shared" si="229"/>
        <v/>
      </c>
      <c r="AT802" s="35" t="str">
        <f t="shared" si="230"/>
        <v>无</v>
      </c>
      <c r="AW802" s="27">
        <f t="shared" si="233"/>
        <v>42948</v>
      </c>
    </row>
    <row r="803" spans="1:49" ht="15" customHeight="1">
      <c r="A803" s="31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198"/>
      <c r="M803" s="198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35" t="str">
        <f t="shared" si="216"/>
        <v/>
      </c>
      <c r="AD803" s="36">
        <f t="shared" si="217"/>
        <v>0</v>
      </c>
      <c r="AE803" s="35" t="str">
        <f t="shared" si="218"/>
        <v/>
      </c>
      <c r="AF803" s="24"/>
      <c r="AG803" s="40">
        <f t="shared" si="219"/>
        <v>0</v>
      </c>
      <c r="AH803" s="36">
        <f t="shared" si="220"/>
        <v>0</v>
      </c>
      <c r="AI803" s="36">
        <f t="shared" si="221"/>
        <v>0</v>
      </c>
      <c r="AJ803" s="35" t="str">
        <f t="shared" si="222"/>
        <v/>
      </c>
      <c r="AK803" s="35" t="str">
        <f t="shared" si="223"/>
        <v/>
      </c>
      <c r="AL803" s="35" t="str">
        <f t="shared" si="224"/>
        <v/>
      </c>
      <c r="AM803" s="35" t="str">
        <f t="shared" si="225"/>
        <v/>
      </c>
      <c r="AN803" s="35" t="str">
        <f t="shared" si="226"/>
        <v/>
      </c>
      <c r="AO803" s="222">
        <f t="shared" si="231"/>
        <v>0</v>
      </c>
      <c r="AP803" s="222">
        <f t="shared" si="232"/>
        <v>0</v>
      </c>
      <c r="AQ803" s="222" t="str">
        <f t="shared" si="227"/>
        <v>无</v>
      </c>
      <c r="AR803" s="35" t="str">
        <f t="shared" si="228"/>
        <v/>
      </c>
      <c r="AS803" s="35" t="str">
        <f t="shared" si="229"/>
        <v/>
      </c>
      <c r="AT803" s="35" t="str">
        <f t="shared" si="230"/>
        <v>无</v>
      </c>
      <c r="AW803" s="27">
        <f t="shared" si="233"/>
        <v>42948</v>
      </c>
    </row>
    <row r="804" spans="1:49" ht="15" customHeight="1">
      <c r="A804" s="31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198"/>
      <c r="M804" s="198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35" t="str">
        <f t="shared" si="216"/>
        <v/>
      </c>
      <c r="AD804" s="36">
        <f t="shared" si="217"/>
        <v>0</v>
      </c>
      <c r="AE804" s="35" t="str">
        <f t="shared" si="218"/>
        <v/>
      </c>
      <c r="AF804" s="24"/>
      <c r="AG804" s="40">
        <f t="shared" si="219"/>
        <v>0</v>
      </c>
      <c r="AH804" s="36">
        <f t="shared" si="220"/>
        <v>0</v>
      </c>
      <c r="AI804" s="36">
        <f t="shared" si="221"/>
        <v>0</v>
      </c>
      <c r="AJ804" s="35" t="str">
        <f t="shared" si="222"/>
        <v/>
      </c>
      <c r="AK804" s="35" t="str">
        <f t="shared" si="223"/>
        <v/>
      </c>
      <c r="AL804" s="35" t="str">
        <f t="shared" si="224"/>
        <v/>
      </c>
      <c r="AM804" s="35" t="str">
        <f t="shared" si="225"/>
        <v/>
      </c>
      <c r="AN804" s="35" t="str">
        <f t="shared" si="226"/>
        <v/>
      </c>
      <c r="AO804" s="222">
        <f t="shared" si="231"/>
        <v>0</v>
      </c>
      <c r="AP804" s="222">
        <f t="shared" si="232"/>
        <v>0</v>
      </c>
      <c r="AQ804" s="222" t="str">
        <f t="shared" si="227"/>
        <v>无</v>
      </c>
      <c r="AR804" s="35" t="str">
        <f t="shared" si="228"/>
        <v/>
      </c>
      <c r="AS804" s="35" t="str">
        <f t="shared" si="229"/>
        <v/>
      </c>
      <c r="AT804" s="35" t="str">
        <f t="shared" si="230"/>
        <v>无</v>
      </c>
      <c r="AW804" s="27">
        <f t="shared" si="233"/>
        <v>42948</v>
      </c>
    </row>
    <row r="805" spans="1:49" ht="15" customHeight="1">
      <c r="A805" s="31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198"/>
      <c r="M805" s="198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35" t="str">
        <f t="shared" si="216"/>
        <v/>
      </c>
      <c r="AD805" s="36">
        <f t="shared" si="217"/>
        <v>0</v>
      </c>
      <c r="AE805" s="35" t="str">
        <f t="shared" si="218"/>
        <v/>
      </c>
      <c r="AF805" s="24"/>
      <c r="AG805" s="40">
        <f t="shared" si="219"/>
        <v>0</v>
      </c>
      <c r="AH805" s="36">
        <f t="shared" si="220"/>
        <v>0</v>
      </c>
      <c r="AI805" s="36">
        <f t="shared" si="221"/>
        <v>0</v>
      </c>
      <c r="AJ805" s="35" t="str">
        <f t="shared" si="222"/>
        <v/>
      </c>
      <c r="AK805" s="35" t="str">
        <f t="shared" si="223"/>
        <v/>
      </c>
      <c r="AL805" s="35" t="str">
        <f t="shared" si="224"/>
        <v/>
      </c>
      <c r="AM805" s="35" t="str">
        <f t="shared" si="225"/>
        <v/>
      </c>
      <c r="AN805" s="35" t="str">
        <f t="shared" si="226"/>
        <v/>
      </c>
      <c r="AO805" s="222">
        <f t="shared" si="231"/>
        <v>0</v>
      </c>
      <c r="AP805" s="222">
        <f t="shared" si="232"/>
        <v>0</v>
      </c>
      <c r="AQ805" s="222" t="str">
        <f t="shared" si="227"/>
        <v>无</v>
      </c>
      <c r="AR805" s="35" t="str">
        <f t="shared" si="228"/>
        <v/>
      </c>
      <c r="AS805" s="35" t="str">
        <f t="shared" si="229"/>
        <v/>
      </c>
      <c r="AT805" s="35" t="str">
        <f t="shared" si="230"/>
        <v>无</v>
      </c>
      <c r="AW805" s="27">
        <f t="shared" si="233"/>
        <v>42948</v>
      </c>
    </row>
    <row r="806" spans="1:49" ht="15" customHeight="1">
      <c r="A806" s="31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198"/>
      <c r="M806" s="198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35" t="str">
        <f t="shared" si="216"/>
        <v/>
      </c>
      <c r="AD806" s="36">
        <f t="shared" si="217"/>
        <v>0</v>
      </c>
      <c r="AE806" s="35" t="str">
        <f t="shared" si="218"/>
        <v/>
      </c>
      <c r="AF806" s="24"/>
      <c r="AG806" s="40">
        <f t="shared" si="219"/>
        <v>0</v>
      </c>
      <c r="AH806" s="36">
        <f t="shared" si="220"/>
        <v>0</v>
      </c>
      <c r="AI806" s="36">
        <f t="shared" si="221"/>
        <v>0</v>
      </c>
      <c r="AJ806" s="35" t="str">
        <f t="shared" si="222"/>
        <v/>
      </c>
      <c r="AK806" s="35" t="str">
        <f t="shared" si="223"/>
        <v/>
      </c>
      <c r="AL806" s="35" t="str">
        <f t="shared" si="224"/>
        <v/>
      </c>
      <c r="AM806" s="35" t="str">
        <f t="shared" si="225"/>
        <v/>
      </c>
      <c r="AN806" s="35" t="str">
        <f t="shared" si="226"/>
        <v/>
      </c>
      <c r="AO806" s="222">
        <f t="shared" si="231"/>
        <v>0</v>
      </c>
      <c r="AP806" s="222">
        <f t="shared" si="232"/>
        <v>0</v>
      </c>
      <c r="AQ806" s="222" t="str">
        <f t="shared" si="227"/>
        <v>无</v>
      </c>
      <c r="AR806" s="35" t="str">
        <f t="shared" si="228"/>
        <v/>
      </c>
      <c r="AS806" s="35" t="str">
        <f t="shared" si="229"/>
        <v/>
      </c>
      <c r="AT806" s="35" t="str">
        <f t="shared" si="230"/>
        <v>无</v>
      </c>
      <c r="AW806" s="27">
        <f t="shared" si="233"/>
        <v>42948</v>
      </c>
    </row>
    <row r="807" spans="1:49" ht="15" customHeight="1">
      <c r="A807" s="31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198"/>
      <c r="M807" s="198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35" t="str">
        <f t="shared" si="216"/>
        <v/>
      </c>
      <c r="AD807" s="36">
        <f t="shared" si="217"/>
        <v>0</v>
      </c>
      <c r="AE807" s="35" t="str">
        <f t="shared" si="218"/>
        <v/>
      </c>
      <c r="AF807" s="24"/>
      <c r="AG807" s="40">
        <f t="shared" si="219"/>
        <v>0</v>
      </c>
      <c r="AH807" s="36">
        <f t="shared" si="220"/>
        <v>0</v>
      </c>
      <c r="AI807" s="36">
        <f t="shared" si="221"/>
        <v>0</v>
      </c>
      <c r="AJ807" s="35" t="str">
        <f t="shared" si="222"/>
        <v/>
      </c>
      <c r="AK807" s="35" t="str">
        <f t="shared" si="223"/>
        <v/>
      </c>
      <c r="AL807" s="35" t="str">
        <f t="shared" si="224"/>
        <v/>
      </c>
      <c r="AM807" s="35" t="str">
        <f t="shared" si="225"/>
        <v/>
      </c>
      <c r="AN807" s="35" t="str">
        <f t="shared" si="226"/>
        <v/>
      </c>
      <c r="AO807" s="222">
        <f t="shared" si="231"/>
        <v>0</v>
      </c>
      <c r="AP807" s="222">
        <f t="shared" si="232"/>
        <v>0</v>
      </c>
      <c r="AQ807" s="222" t="str">
        <f t="shared" si="227"/>
        <v>无</v>
      </c>
      <c r="AR807" s="35" t="str">
        <f t="shared" si="228"/>
        <v/>
      </c>
      <c r="AS807" s="35" t="str">
        <f t="shared" si="229"/>
        <v/>
      </c>
      <c r="AT807" s="35" t="str">
        <f t="shared" si="230"/>
        <v>无</v>
      </c>
      <c r="AW807" s="27">
        <f t="shared" si="233"/>
        <v>42948</v>
      </c>
    </row>
    <row r="808" spans="1:49" ht="15" customHeight="1">
      <c r="A808" s="31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198"/>
      <c r="M808" s="198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35" t="str">
        <f t="shared" si="216"/>
        <v/>
      </c>
      <c r="AD808" s="36">
        <f t="shared" si="217"/>
        <v>0</v>
      </c>
      <c r="AE808" s="35" t="str">
        <f t="shared" si="218"/>
        <v/>
      </c>
      <c r="AF808" s="24"/>
      <c r="AG808" s="40">
        <f t="shared" si="219"/>
        <v>0</v>
      </c>
      <c r="AH808" s="36">
        <f t="shared" si="220"/>
        <v>0</v>
      </c>
      <c r="AI808" s="36">
        <f t="shared" si="221"/>
        <v>0</v>
      </c>
      <c r="AJ808" s="35" t="str">
        <f t="shared" si="222"/>
        <v/>
      </c>
      <c r="AK808" s="35" t="str">
        <f t="shared" si="223"/>
        <v/>
      </c>
      <c r="AL808" s="35" t="str">
        <f t="shared" si="224"/>
        <v/>
      </c>
      <c r="AM808" s="35" t="str">
        <f t="shared" si="225"/>
        <v/>
      </c>
      <c r="AN808" s="35" t="str">
        <f t="shared" si="226"/>
        <v/>
      </c>
      <c r="AO808" s="222">
        <f t="shared" si="231"/>
        <v>0</v>
      </c>
      <c r="AP808" s="222">
        <f t="shared" si="232"/>
        <v>0</v>
      </c>
      <c r="AQ808" s="222" t="str">
        <f t="shared" si="227"/>
        <v>无</v>
      </c>
      <c r="AR808" s="35" t="str">
        <f t="shared" si="228"/>
        <v/>
      </c>
      <c r="AS808" s="35" t="str">
        <f t="shared" si="229"/>
        <v/>
      </c>
      <c r="AT808" s="35" t="str">
        <f t="shared" si="230"/>
        <v>无</v>
      </c>
      <c r="AW808" s="27">
        <f t="shared" si="233"/>
        <v>42948</v>
      </c>
    </row>
    <row r="809" spans="1:49" ht="15" customHeight="1">
      <c r="A809" s="31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198"/>
      <c r="M809" s="198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35" t="str">
        <f t="shared" si="216"/>
        <v/>
      </c>
      <c r="AD809" s="36">
        <f t="shared" si="217"/>
        <v>0</v>
      </c>
      <c r="AE809" s="35" t="str">
        <f t="shared" si="218"/>
        <v/>
      </c>
      <c r="AF809" s="24"/>
      <c r="AG809" s="40">
        <f t="shared" si="219"/>
        <v>0</v>
      </c>
      <c r="AH809" s="36">
        <f t="shared" si="220"/>
        <v>0</v>
      </c>
      <c r="AI809" s="36">
        <f t="shared" si="221"/>
        <v>0</v>
      </c>
      <c r="AJ809" s="35" t="str">
        <f t="shared" si="222"/>
        <v/>
      </c>
      <c r="AK809" s="35" t="str">
        <f t="shared" si="223"/>
        <v/>
      </c>
      <c r="AL809" s="35" t="str">
        <f t="shared" si="224"/>
        <v/>
      </c>
      <c r="AM809" s="35" t="str">
        <f t="shared" si="225"/>
        <v/>
      </c>
      <c r="AN809" s="35" t="str">
        <f t="shared" si="226"/>
        <v/>
      </c>
      <c r="AO809" s="222">
        <f t="shared" si="231"/>
        <v>0</v>
      </c>
      <c r="AP809" s="222">
        <f t="shared" si="232"/>
        <v>0</v>
      </c>
      <c r="AQ809" s="222" t="str">
        <f t="shared" si="227"/>
        <v>无</v>
      </c>
      <c r="AR809" s="35" t="str">
        <f t="shared" si="228"/>
        <v/>
      </c>
      <c r="AS809" s="35" t="str">
        <f t="shared" si="229"/>
        <v/>
      </c>
      <c r="AT809" s="35" t="str">
        <f t="shared" si="230"/>
        <v>无</v>
      </c>
      <c r="AW809" s="27">
        <f t="shared" si="233"/>
        <v>42948</v>
      </c>
    </row>
    <row r="810" spans="1:49" ht="15" customHeight="1">
      <c r="A810" s="31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198"/>
      <c r="M810" s="198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35" t="str">
        <f t="shared" si="216"/>
        <v/>
      </c>
      <c r="AD810" s="36">
        <f t="shared" si="217"/>
        <v>0</v>
      </c>
      <c r="AE810" s="35" t="str">
        <f t="shared" si="218"/>
        <v/>
      </c>
      <c r="AF810" s="24"/>
      <c r="AG810" s="40">
        <f t="shared" si="219"/>
        <v>0</v>
      </c>
      <c r="AH810" s="36">
        <f t="shared" si="220"/>
        <v>0</v>
      </c>
      <c r="AI810" s="36">
        <f t="shared" si="221"/>
        <v>0</v>
      </c>
      <c r="AJ810" s="35" t="str">
        <f t="shared" si="222"/>
        <v/>
      </c>
      <c r="AK810" s="35" t="str">
        <f t="shared" si="223"/>
        <v/>
      </c>
      <c r="AL810" s="35" t="str">
        <f t="shared" si="224"/>
        <v/>
      </c>
      <c r="AM810" s="35" t="str">
        <f t="shared" si="225"/>
        <v/>
      </c>
      <c r="AN810" s="35" t="str">
        <f t="shared" si="226"/>
        <v/>
      </c>
      <c r="AO810" s="222">
        <f t="shared" si="231"/>
        <v>0</v>
      </c>
      <c r="AP810" s="222">
        <f t="shared" si="232"/>
        <v>0</v>
      </c>
      <c r="AQ810" s="222" t="str">
        <f t="shared" si="227"/>
        <v>无</v>
      </c>
      <c r="AR810" s="35" t="str">
        <f t="shared" si="228"/>
        <v/>
      </c>
      <c r="AS810" s="35" t="str">
        <f t="shared" si="229"/>
        <v/>
      </c>
      <c r="AT810" s="35" t="str">
        <f t="shared" si="230"/>
        <v>无</v>
      </c>
      <c r="AW810" s="27">
        <f t="shared" si="233"/>
        <v>42948</v>
      </c>
    </row>
    <row r="811" spans="1:49" ht="15" customHeight="1">
      <c r="A811" s="31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198"/>
      <c r="M811" s="198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35" t="str">
        <f t="shared" si="216"/>
        <v/>
      </c>
      <c r="AD811" s="36">
        <f t="shared" si="217"/>
        <v>0</v>
      </c>
      <c r="AE811" s="35" t="str">
        <f t="shared" si="218"/>
        <v/>
      </c>
      <c r="AF811" s="24"/>
      <c r="AG811" s="40">
        <f t="shared" si="219"/>
        <v>0</v>
      </c>
      <c r="AH811" s="36">
        <f t="shared" si="220"/>
        <v>0</v>
      </c>
      <c r="AI811" s="36">
        <f t="shared" si="221"/>
        <v>0</v>
      </c>
      <c r="AJ811" s="35" t="str">
        <f t="shared" si="222"/>
        <v/>
      </c>
      <c r="AK811" s="35" t="str">
        <f t="shared" si="223"/>
        <v/>
      </c>
      <c r="AL811" s="35" t="str">
        <f t="shared" si="224"/>
        <v/>
      </c>
      <c r="AM811" s="35" t="str">
        <f t="shared" si="225"/>
        <v/>
      </c>
      <c r="AN811" s="35" t="str">
        <f t="shared" si="226"/>
        <v/>
      </c>
      <c r="AO811" s="222">
        <f t="shared" si="231"/>
        <v>0</v>
      </c>
      <c r="AP811" s="222">
        <f t="shared" si="232"/>
        <v>0</v>
      </c>
      <c r="AQ811" s="222" t="str">
        <f t="shared" si="227"/>
        <v>无</v>
      </c>
      <c r="AR811" s="35" t="str">
        <f t="shared" si="228"/>
        <v/>
      </c>
      <c r="AS811" s="35" t="str">
        <f t="shared" si="229"/>
        <v/>
      </c>
      <c r="AT811" s="35" t="str">
        <f t="shared" si="230"/>
        <v>无</v>
      </c>
      <c r="AW811" s="27">
        <f t="shared" si="233"/>
        <v>42948</v>
      </c>
    </row>
    <row r="812" spans="1:49" ht="15" customHeight="1">
      <c r="A812" s="31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198"/>
      <c r="M812" s="198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35" t="str">
        <f t="shared" si="216"/>
        <v/>
      </c>
      <c r="AD812" s="36">
        <f t="shared" si="217"/>
        <v>0</v>
      </c>
      <c r="AE812" s="35" t="str">
        <f t="shared" si="218"/>
        <v/>
      </c>
      <c r="AF812" s="24"/>
      <c r="AG812" s="40">
        <f t="shared" si="219"/>
        <v>0</v>
      </c>
      <c r="AH812" s="36">
        <f t="shared" si="220"/>
        <v>0</v>
      </c>
      <c r="AI812" s="36">
        <f t="shared" si="221"/>
        <v>0</v>
      </c>
      <c r="AJ812" s="35" t="str">
        <f t="shared" si="222"/>
        <v/>
      </c>
      <c r="AK812" s="35" t="str">
        <f t="shared" si="223"/>
        <v/>
      </c>
      <c r="AL812" s="35" t="str">
        <f t="shared" si="224"/>
        <v/>
      </c>
      <c r="AM812" s="35" t="str">
        <f t="shared" si="225"/>
        <v/>
      </c>
      <c r="AN812" s="35" t="str">
        <f t="shared" si="226"/>
        <v/>
      </c>
      <c r="AO812" s="222">
        <f t="shared" si="231"/>
        <v>0</v>
      </c>
      <c r="AP812" s="222">
        <f t="shared" si="232"/>
        <v>0</v>
      </c>
      <c r="AQ812" s="222" t="str">
        <f t="shared" si="227"/>
        <v>无</v>
      </c>
      <c r="AR812" s="35" t="str">
        <f t="shared" si="228"/>
        <v/>
      </c>
      <c r="AS812" s="35" t="str">
        <f t="shared" si="229"/>
        <v/>
      </c>
      <c r="AT812" s="35" t="str">
        <f t="shared" si="230"/>
        <v>无</v>
      </c>
      <c r="AW812" s="27">
        <f t="shared" si="233"/>
        <v>42948</v>
      </c>
    </row>
    <row r="813" spans="1:49" ht="15" customHeight="1">
      <c r="A813" s="31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198"/>
      <c r="M813" s="198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35" t="str">
        <f t="shared" si="216"/>
        <v/>
      </c>
      <c r="AD813" s="36">
        <f t="shared" si="217"/>
        <v>0</v>
      </c>
      <c r="AE813" s="35" t="str">
        <f t="shared" si="218"/>
        <v/>
      </c>
      <c r="AF813" s="24"/>
      <c r="AG813" s="40">
        <f t="shared" si="219"/>
        <v>0</v>
      </c>
      <c r="AH813" s="36">
        <f t="shared" si="220"/>
        <v>0</v>
      </c>
      <c r="AI813" s="36">
        <f t="shared" si="221"/>
        <v>0</v>
      </c>
      <c r="AJ813" s="35" t="str">
        <f t="shared" si="222"/>
        <v/>
      </c>
      <c r="AK813" s="35" t="str">
        <f t="shared" si="223"/>
        <v/>
      </c>
      <c r="AL813" s="35" t="str">
        <f t="shared" si="224"/>
        <v/>
      </c>
      <c r="AM813" s="35" t="str">
        <f t="shared" si="225"/>
        <v/>
      </c>
      <c r="AN813" s="35" t="str">
        <f t="shared" si="226"/>
        <v/>
      </c>
      <c r="AO813" s="222">
        <f t="shared" si="231"/>
        <v>0</v>
      </c>
      <c r="AP813" s="222">
        <f t="shared" si="232"/>
        <v>0</v>
      </c>
      <c r="AQ813" s="222" t="str">
        <f t="shared" si="227"/>
        <v>无</v>
      </c>
      <c r="AR813" s="35" t="str">
        <f t="shared" si="228"/>
        <v/>
      </c>
      <c r="AS813" s="35" t="str">
        <f t="shared" si="229"/>
        <v/>
      </c>
      <c r="AT813" s="35" t="str">
        <f t="shared" si="230"/>
        <v>无</v>
      </c>
      <c r="AW813" s="27">
        <f t="shared" si="233"/>
        <v>42948</v>
      </c>
    </row>
    <row r="814" spans="1:49" ht="15" customHeight="1">
      <c r="A814" s="31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198"/>
      <c r="M814" s="198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35" t="str">
        <f t="shared" si="216"/>
        <v/>
      </c>
      <c r="AD814" s="36">
        <f t="shared" si="217"/>
        <v>0</v>
      </c>
      <c r="AE814" s="35" t="str">
        <f t="shared" si="218"/>
        <v/>
      </c>
      <c r="AF814" s="24"/>
      <c r="AG814" s="40">
        <f t="shared" si="219"/>
        <v>0</v>
      </c>
      <c r="AH814" s="36">
        <f t="shared" si="220"/>
        <v>0</v>
      </c>
      <c r="AI814" s="36">
        <f t="shared" si="221"/>
        <v>0</v>
      </c>
      <c r="AJ814" s="35" t="str">
        <f t="shared" si="222"/>
        <v/>
      </c>
      <c r="AK814" s="35" t="str">
        <f t="shared" si="223"/>
        <v/>
      </c>
      <c r="AL814" s="35" t="str">
        <f t="shared" si="224"/>
        <v/>
      </c>
      <c r="AM814" s="35" t="str">
        <f t="shared" si="225"/>
        <v/>
      </c>
      <c r="AN814" s="35" t="str">
        <f t="shared" si="226"/>
        <v/>
      </c>
      <c r="AO814" s="222">
        <f t="shared" si="231"/>
        <v>0</v>
      </c>
      <c r="AP814" s="222">
        <f t="shared" si="232"/>
        <v>0</v>
      </c>
      <c r="AQ814" s="222" t="str">
        <f t="shared" si="227"/>
        <v>无</v>
      </c>
      <c r="AR814" s="35" t="str">
        <f t="shared" si="228"/>
        <v/>
      </c>
      <c r="AS814" s="35" t="str">
        <f t="shared" si="229"/>
        <v/>
      </c>
      <c r="AT814" s="35" t="str">
        <f t="shared" si="230"/>
        <v>无</v>
      </c>
      <c r="AW814" s="27">
        <f t="shared" si="233"/>
        <v>42948</v>
      </c>
    </row>
    <row r="815" spans="1:49" ht="15" customHeight="1">
      <c r="A815" s="31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198"/>
      <c r="M815" s="198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35" t="str">
        <f t="shared" si="216"/>
        <v/>
      </c>
      <c r="AD815" s="36">
        <f t="shared" si="217"/>
        <v>0</v>
      </c>
      <c r="AE815" s="35" t="str">
        <f t="shared" si="218"/>
        <v/>
      </c>
      <c r="AF815" s="24"/>
      <c r="AG815" s="40">
        <f t="shared" si="219"/>
        <v>0</v>
      </c>
      <c r="AH815" s="36">
        <f t="shared" si="220"/>
        <v>0</v>
      </c>
      <c r="AI815" s="36">
        <f t="shared" si="221"/>
        <v>0</v>
      </c>
      <c r="AJ815" s="35" t="str">
        <f t="shared" si="222"/>
        <v/>
      </c>
      <c r="AK815" s="35" t="str">
        <f t="shared" si="223"/>
        <v/>
      </c>
      <c r="AL815" s="35" t="str">
        <f t="shared" si="224"/>
        <v/>
      </c>
      <c r="AM815" s="35" t="str">
        <f t="shared" si="225"/>
        <v/>
      </c>
      <c r="AN815" s="35" t="str">
        <f t="shared" si="226"/>
        <v/>
      </c>
      <c r="AO815" s="222">
        <f t="shared" si="231"/>
        <v>0</v>
      </c>
      <c r="AP815" s="222">
        <f t="shared" si="232"/>
        <v>0</v>
      </c>
      <c r="AQ815" s="222" t="str">
        <f t="shared" si="227"/>
        <v>无</v>
      </c>
      <c r="AR815" s="35" t="str">
        <f t="shared" si="228"/>
        <v/>
      </c>
      <c r="AS815" s="35" t="str">
        <f t="shared" si="229"/>
        <v/>
      </c>
      <c r="AT815" s="35" t="str">
        <f t="shared" si="230"/>
        <v>无</v>
      </c>
      <c r="AW815" s="27">
        <f t="shared" si="233"/>
        <v>42948</v>
      </c>
    </row>
    <row r="816" spans="1:49" ht="15" customHeight="1">
      <c r="A816" s="31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198"/>
      <c r="M816" s="198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35" t="str">
        <f t="shared" si="216"/>
        <v/>
      </c>
      <c r="AD816" s="36">
        <f t="shared" si="217"/>
        <v>0</v>
      </c>
      <c r="AE816" s="35" t="str">
        <f t="shared" si="218"/>
        <v/>
      </c>
      <c r="AF816" s="24"/>
      <c r="AG816" s="40">
        <f t="shared" si="219"/>
        <v>0</v>
      </c>
      <c r="AH816" s="36">
        <f t="shared" si="220"/>
        <v>0</v>
      </c>
      <c r="AI816" s="36">
        <f t="shared" si="221"/>
        <v>0</v>
      </c>
      <c r="AJ816" s="35" t="str">
        <f t="shared" si="222"/>
        <v/>
      </c>
      <c r="AK816" s="35" t="str">
        <f t="shared" si="223"/>
        <v/>
      </c>
      <c r="AL816" s="35" t="str">
        <f t="shared" si="224"/>
        <v/>
      </c>
      <c r="AM816" s="35" t="str">
        <f t="shared" si="225"/>
        <v/>
      </c>
      <c r="AN816" s="35" t="str">
        <f t="shared" si="226"/>
        <v/>
      </c>
      <c r="AO816" s="222">
        <f t="shared" si="231"/>
        <v>0</v>
      </c>
      <c r="AP816" s="222">
        <f t="shared" si="232"/>
        <v>0</v>
      </c>
      <c r="AQ816" s="222" t="str">
        <f t="shared" si="227"/>
        <v>无</v>
      </c>
      <c r="AR816" s="35" t="str">
        <f t="shared" si="228"/>
        <v/>
      </c>
      <c r="AS816" s="35" t="str">
        <f t="shared" si="229"/>
        <v/>
      </c>
      <c r="AT816" s="35" t="str">
        <f t="shared" si="230"/>
        <v>无</v>
      </c>
      <c r="AW816" s="27">
        <f t="shared" si="233"/>
        <v>42948</v>
      </c>
    </row>
    <row r="817" spans="1:49" ht="15" customHeight="1">
      <c r="A817" s="31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198"/>
      <c r="M817" s="198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35" t="str">
        <f t="shared" si="216"/>
        <v/>
      </c>
      <c r="AD817" s="36">
        <f t="shared" si="217"/>
        <v>0</v>
      </c>
      <c r="AE817" s="35" t="str">
        <f t="shared" si="218"/>
        <v/>
      </c>
      <c r="AF817" s="24"/>
      <c r="AG817" s="40">
        <f t="shared" si="219"/>
        <v>0</v>
      </c>
      <c r="AH817" s="36">
        <f t="shared" si="220"/>
        <v>0</v>
      </c>
      <c r="AI817" s="36">
        <f t="shared" si="221"/>
        <v>0</v>
      </c>
      <c r="AJ817" s="35" t="str">
        <f t="shared" si="222"/>
        <v/>
      </c>
      <c r="AK817" s="35" t="str">
        <f t="shared" si="223"/>
        <v/>
      </c>
      <c r="AL817" s="35" t="str">
        <f t="shared" si="224"/>
        <v/>
      </c>
      <c r="AM817" s="35" t="str">
        <f t="shared" si="225"/>
        <v/>
      </c>
      <c r="AN817" s="35" t="str">
        <f t="shared" si="226"/>
        <v/>
      </c>
      <c r="AO817" s="222">
        <f t="shared" si="231"/>
        <v>0</v>
      </c>
      <c r="AP817" s="222">
        <f t="shared" si="232"/>
        <v>0</v>
      </c>
      <c r="AQ817" s="222" t="str">
        <f t="shared" si="227"/>
        <v>无</v>
      </c>
      <c r="AR817" s="35" t="str">
        <f t="shared" si="228"/>
        <v/>
      </c>
      <c r="AS817" s="35" t="str">
        <f t="shared" si="229"/>
        <v/>
      </c>
      <c r="AT817" s="35" t="str">
        <f t="shared" si="230"/>
        <v>无</v>
      </c>
      <c r="AW817" s="27">
        <f t="shared" si="233"/>
        <v>42948</v>
      </c>
    </row>
    <row r="818" spans="1:49" ht="15" customHeight="1">
      <c r="A818" s="31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198"/>
      <c r="M818" s="198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35" t="str">
        <f t="shared" si="216"/>
        <v/>
      </c>
      <c r="AD818" s="36">
        <f t="shared" si="217"/>
        <v>0</v>
      </c>
      <c r="AE818" s="35" t="str">
        <f t="shared" si="218"/>
        <v/>
      </c>
      <c r="AF818" s="24"/>
      <c r="AG818" s="40">
        <f t="shared" si="219"/>
        <v>0</v>
      </c>
      <c r="AH818" s="36">
        <f t="shared" si="220"/>
        <v>0</v>
      </c>
      <c r="AI818" s="36">
        <f t="shared" si="221"/>
        <v>0</v>
      </c>
      <c r="AJ818" s="35" t="str">
        <f t="shared" si="222"/>
        <v/>
      </c>
      <c r="AK818" s="35" t="str">
        <f t="shared" si="223"/>
        <v/>
      </c>
      <c r="AL818" s="35" t="str">
        <f t="shared" si="224"/>
        <v/>
      </c>
      <c r="AM818" s="35" t="str">
        <f t="shared" si="225"/>
        <v/>
      </c>
      <c r="AN818" s="35" t="str">
        <f t="shared" si="226"/>
        <v/>
      </c>
      <c r="AO818" s="222">
        <f t="shared" si="231"/>
        <v>0</v>
      </c>
      <c r="AP818" s="222">
        <f t="shared" si="232"/>
        <v>0</v>
      </c>
      <c r="AQ818" s="222" t="str">
        <f t="shared" si="227"/>
        <v>无</v>
      </c>
      <c r="AR818" s="35" t="str">
        <f t="shared" si="228"/>
        <v/>
      </c>
      <c r="AS818" s="35" t="str">
        <f t="shared" si="229"/>
        <v/>
      </c>
      <c r="AT818" s="35" t="str">
        <f t="shared" si="230"/>
        <v>无</v>
      </c>
      <c r="AW818" s="27">
        <f t="shared" si="233"/>
        <v>42948</v>
      </c>
    </row>
    <row r="819" spans="1:49" ht="15" customHeight="1">
      <c r="A819" s="31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198"/>
      <c r="M819" s="198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35" t="str">
        <f t="shared" si="216"/>
        <v/>
      </c>
      <c r="AD819" s="36">
        <f t="shared" si="217"/>
        <v>0</v>
      </c>
      <c r="AE819" s="35" t="str">
        <f t="shared" si="218"/>
        <v/>
      </c>
      <c r="AF819" s="24"/>
      <c r="AG819" s="40">
        <f t="shared" si="219"/>
        <v>0</v>
      </c>
      <c r="AH819" s="36">
        <f t="shared" si="220"/>
        <v>0</v>
      </c>
      <c r="AI819" s="36">
        <f t="shared" si="221"/>
        <v>0</v>
      </c>
      <c r="AJ819" s="35" t="str">
        <f t="shared" si="222"/>
        <v/>
      </c>
      <c r="AK819" s="35" t="str">
        <f t="shared" si="223"/>
        <v/>
      </c>
      <c r="AL819" s="35" t="str">
        <f t="shared" si="224"/>
        <v/>
      </c>
      <c r="AM819" s="35" t="str">
        <f t="shared" si="225"/>
        <v/>
      </c>
      <c r="AN819" s="35" t="str">
        <f t="shared" si="226"/>
        <v/>
      </c>
      <c r="AO819" s="222">
        <f t="shared" si="231"/>
        <v>0</v>
      </c>
      <c r="AP819" s="222">
        <f t="shared" si="232"/>
        <v>0</v>
      </c>
      <c r="AQ819" s="222" t="str">
        <f t="shared" si="227"/>
        <v>无</v>
      </c>
      <c r="AR819" s="35" t="str">
        <f t="shared" si="228"/>
        <v/>
      </c>
      <c r="AS819" s="35" t="str">
        <f t="shared" si="229"/>
        <v/>
      </c>
      <c r="AT819" s="35" t="str">
        <f t="shared" si="230"/>
        <v>无</v>
      </c>
      <c r="AW819" s="27">
        <f t="shared" si="233"/>
        <v>42948</v>
      </c>
    </row>
    <row r="820" spans="1:49" ht="15" customHeight="1">
      <c r="A820" s="31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198"/>
      <c r="M820" s="198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35" t="str">
        <f t="shared" si="216"/>
        <v/>
      </c>
      <c r="AD820" s="36">
        <f t="shared" si="217"/>
        <v>0</v>
      </c>
      <c r="AE820" s="35" t="str">
        <f t="shared" si="218"/>
        <v/>
      </c>
      <c r="AF820" s="24"/>
      <c r="AG820" s="40">
        <f t="shared" si="219"/>
        <v>0</v>
      </c>
      <c r="AH820" s="36">
        <f t="shared" si="220"/>
        <v>0</v>
      </c>
      <c r="AI820" s="36">
        <f t="shared" si="221"/>
        <v>0</v>
      </c>
      <c r="AJ820" s="35" t="str">
        <f t="shared" si="222"/>
        <v/>
      </c>
      <c r="AK820" s="35" t="str">
        <f t="shared" si="223"/>
        <v/>
      </c>
      <c r="AL820" s="35" t="str">
        <f t="shared" si="224"/>
        <v/>
      </c>
      <c r="AM820" s="35" t="str">
        <f t="shared" si="225"/>
        <v/>
      </c>
      <c r="AN820" s="35" t="str">
        <f t="shared" si="226"/>
        <v/>
      </c>
      <c r="AO820" s="222">
        <f t="shared" si="231"/>
        <v>0</v>
      </c>
      <c r="AP820" s="222">
        <f t="shared" si="232"/>
        <v>0</v>
      </c>
      <c r="AQ820" s="222" t="str">
        <f t="shared" si="227"/>
        <v>无</v>
      </c>
      <c r="AR820" s="35" t="str">
        <f t="shared" si="228"/>
        <v/>
      </c>
      <c r="AS820" s="35" t="str">
        <f t="shared" si="229"/>
        <v/>
      </c>
      <c r="AT820" s="35" t="str">
        <f t="shared" si="230"/>
        <v>无</v>
      </c>
      <c r="AW820" s="27">
        <f t="shared" si="233"/>
        <v>42948</v>
      </c>
    </row>
    <row r="821" spans="1:49" ht="15" customHeight="1">
      <c r="A821" s="31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198"/>
      <c r="M821" s="198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35" t="str">
        <f t="shared" si="216"/>
        <v/>
      </c>
      <c r="AD821" s="36">
        <f t="shared" si="217"/>
        <v>0</v>
      </c>
      <c r="AE821" s="35" t="str">
        <f t="shared" si="218"/>
        <v/>
      </c>
      <c r="AF821" s="24"/>
      <c r="AG821" s="40">
        <f t="shared" si="219"/>
        <v>0</v>
      </c>
      <c r="AH821" s="36">
        <f t="shared" si="220"/>
        <v>0</v>
      </c>
      <c r="AI821" s="36">
        <f t="shared" si="221"/>
        <v>0</v>
      </c>
      <c r="AJ821" s="35" t="str">
        <f t="shared" si="222"/>
        <v/>
      </c>
      <c r="AK821" s="35" t="str">
        <f t="shared" si="223"/>
        <v/>
      </c>
      <c r="AL821" s="35" t="str">
        <f t="shared" si="224"/>
        <v/>
      </c>
      <c r="AM821" s="35" t="str">
        <f t="shared" si="225"/>
        <v/>
      </c>
      <c r="AN821" s="35" t="str">
        <f t="shared" si="226"/>
        <v/>
      </c>
      <c r="AO821" s="222">
        <f t="shared" si="231"/>
        <v>0</v>
      </c>
      <c r="AP821" s="222">
        <f t="shared" si="232"/>
        <v>0</v>
      </c>
      <c r="AQ821" s="222" t="str">
        <f t="shared" si="227"/>
        <v>无</v>
      </c>
      <c r="AR821" s="35" t="str">
        <f t="shared" si="228"/>
        <v/>
      </c>
      <c r="AS821" s="35" t="str">
        <f t="shared" si="229"/>
        <v/>
      </c>
      <c r="AT821" s="35" t="str">
        <f t="shared" si="230"/>
        <v>无</v>
      </c>
      <c r="AW821" s="27">
        <f t="shared" si="233"/>
        <v>42948</v>
      </c>
    </row>
    <row r="822" spans="1:49" ht="15" customHeight="1">
      <c r="A822" s="31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198"/>
      <c r="M822" s="198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35" t="str">
        <f t="shared" si="216"/>
        <v/>
      </c>
      <c r="AD822" s="36">
        <f t="shared" si="217"/>
        <v>0</v>
      </c>
      <c r="AE822" s="35" t="str">
        <f t="shared" si="218"/>
        <v/>
      </c>
      <c r="AF822" s="24"/>
      <c r="AG822" s="40">
        <f t="shared" si="219"/>
        <v>0</v>
      </c>
      <c r="AH822" s="36">
        <f t="shared" si="220"/>
        <v>0</v>
      </c>
      <c r="AI822" s="36">
        <f t="shared" si="221"/>
        <v>0</v>
      </c>
      <c r="AJ822" s="35" t="str">
        <f t="shared" si="222"/>
        <v/>
      </c>
      <c r="AK822" s="35" t="str">
        <f t="shared" si="223"/>
        <v/>
      </c>
      <c r="AL822" s="35" t="str">
        <f t="shared" si="224"/>
        <v/>
      </c>
      <c r="AM822" s="35" t="str">
        <f t="shared" si="225"/>
        <v/>
      </c>
      <c r="AN822" s="35" t="str">
        <f t="shared" si="226"/>
        <v/>
      </c>
      <c r="AO822" s="222">
        <f t="shared" si="231"/>
        <v>0</v>
      </c>
      <c r="AP822" s="222">
        <f t="shared" si="232"/>
        <v>0</v>
      </c>
      <c r="AQ822" s="222" t="str">
        <f t="shared" si="227"/>
        <v>无</v>
      </c>
      <c r="AR822" s="35" t="str">
        <f t="shared" si="228"/>
        <v/>
      </c>
      <c r="AS822" s="35" t="str">
        <f t="shared" si="229"/>
        <v/>
      </c>
      <c r="AT822" s="35" t="str">
        <f t="shared" si="230"/>
        <v>无</v>
      </c>
      <c r="AW822" s="27">
        <f t="shared" si="233"/>
        <v>42948</v>
      </c>
    </row>
    <row r="823" spans="1:49" ht="15" customHeight="1">
      <c r="A823" s="31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198"/>
      <c r="M823" s="198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35" t="str">
        <f t="shared" si="216"/>
        <v/>
      </c>
      <c r="AD823" s="36">
        <f t="shared" si="217"/>
        <v>0</v>
      </c>
      <c r="AE823" s="35" t="str">
        <f t="shared" si="218"/>
        <v/>
      </c>
      <c r="AF823" s="24"/>
      <c r="AG823" s="40">
        <f t="shared" si="219"/>
        <v>0</v>
      </c>
      <c r="AH823" s="36">
        <f t="shared" si="220"/>
        <v>0</v>
      </c>
      <c r="AI823" s="36">
        <f t="shared" si="221"/>
        <v>0</v>
      </c>
      <c r="AJ823" s="35" t="str">
        <f t="shared" si="222"/>
        <v/>
      </c>
      <c r="AK823" s="35" t="str">
        <f t="shared" si="223"/>
        <v/>
      </c>
      <c r="AL823" s="35" t="str">
        <f t="shared" si="224"/>
        <v/>
      </c>
      <c r="AM823" s="35" t="str">
        <f t="shared" si="225"/>
        <v/>
      </c>
      <c r="AN823" s="35" t="str">
        <f t="shared" si="226"/>
        <v/>
      </c>
      <c r="AO823" s="222">
        <f t="shared" si="231"/>
        <v>0</v>
      </c>
      <c r="AP823" s="222">
        <f t="shared" si="232"/>
        <v>0</v>
      </c>
      <c r="AQ823" s="222" t="str">
        <f t="shared" si="227"/>
        <v>无</v>
      </c>
      <c r="AR823" s="35" t="str">
        <f t="shared" si="228"/>
        <v/>
      </c>
      <c r="AS823" s="35" t="str">
        <f t="shared" si="229"/>
        <v/>
      </c>
      <c r="AT823" s="35" t="str">
        <f t="shared" si="230"/>
        <v>无</v>
      </c>
      <c r="AW823" s="27">
        <f t="shared" si="233"/>
        <v>42948</v>
      </c>
    </row>
    <row r="824" spans="1:49" ht="15" customHeight="1">
      <c r="A824" s="31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198"/>
      <c r="M824" s="198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35" t="str">
        <f t="shared" si="216"/>
        <v/>
      </c>
      <c r="AD824" s="36">
        <f t="shared" si="217"/>
        <v>0</v>
      </c>
      <c r="AE824" s="35" t="str">
        <f t="shared" si="218"/>
        <v/>
      </c>
      <c r="AF824" s="24"/>
      <c r="AG824" s="40">
        <f t="shared" si="219"/>
        <v>0</v>
      </c>
      <c r="AH824" s="36">
        <f t="shared" si="220"/>
        <v>0</v>
      </c>
      <c r="AI824" s="36">
        <f t="shared" si="221"/>
        <v>0</v>
      </c>
      <c r="AJ824" s="35" t="str">
        <f t="shared" si="222"/>
        <v/>
      </c>
      <c r="AK824" s="35" t="str">
        <f t="shared" si="223"/>
        <v/>
      </c>
      <c r="AL824" s="35" t="str">
        <f t="shared" si="224"/>
        <v/>
      </c>
      <c r="AM824" s="35" t="str">
        <f t="shared" si="225"/>
        <v/>
      </c>
      <c r="AN824" s="35" t="str">
        <f t="shared" si="226"/>
        <v/>
      </c>
      <c r="AO824" s="222">
        <f t="shared" si="231"/>
        <v>0</v>
      </c>
      <c r="AP824" s="222">
        <f t="shared" si="232"/>
        <v>0</v>
      </c>
      <c r="AQ824" s="222" t="str">
        <f t="shared" si="227"/>
        <v>无</v>
      </c>
      <c r="AR824" s="35" t="str">
        <f t="shared" si="228"/>
        <v/>
      </c>
      <c r="AS824" s="35" t="str">
        <f t="shared" si="229"/>
        <v/>
      </c>
      <c r="AT824" s="35" t="str">
        <f t="shared" si="230"/>
        <v>无</v>
      </c>
      <c r="AW824" s="27">
        <f t="shared" si="233"/>
        <v>42948</v>
      </c>
    </row>
    <row r="825" spans="1:49" ht="15" customHeight="1">
      <c r="A825" s="31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198"/>
      <c r="M825" s="198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35" t="str">
        <f t="shared" si="216"/>
        <v/>
      </c>
      <c r="AD825" s="36">
        <f t="shared" si="217"/>
        <v>0</v>
      </c>
      <c r="AE825" s="35" t="str">
        <f t="shared" si="218"/>
        <v/>
      </c>
      <c r="AF825" s="24"/>
      <c r="AG825" s="40">
        <f t="shared" si="219"/>
        <v>0</v>
      </c>
      <c r="AH825" s="36">
        <f t="shared" si="220"/>
        <v>0</v>
      </c>
      <c r="AI825" s="36">
        <f t="shared" si="221"/>
        <v>0</v>
      </c>
      <c r="AJ825" s="35" t="str">
        <f t="shared" si="222"/>
        <v/>
      </c>
      <c r="AK825" s="35" t="str">
        <f t="shared" si="223"/>
        <v/>
      </c>
      <c r="AL825" s="35" t="str">
        <f t="shared" si="224"/>
        <v/>
      </c>
      <c r="AM825" s="35" t="str">
        <f t="shared" si="225"/>
        <v/>
      </c>
      <c r="AN825" s="35" t="str">
        <f t="shared" si="226"/>
        <v/>
      </c>
      <c r="AO825" s="222">
        <f t="shared" si="231"/>
        <v>0</v>
      </c>
      <c r="AP825" s="222">
        <f t="shared" si="232"/>
        <v>0</v>
      </c>
      <c r="AQ825" s="222" t="str">
        <f t="shared" si="227"/>
        <v>无</v>
      </c>
      <c r="AR825" s="35" t="str">
        <f t="shared" si="228"/>
        <v/>
      </c>
      <c r="AS825" s="35" t="str">
        <f t="shared" si="229"/>
        <v/>
      </c>
      <c r="AT825" s="35" t="str">
        <f t="shared" si="230"/>
        <v>无</v>
      </c>
      <c r="AW825" s="27">
        <f t="shared" si="233"/>
        <v>42948</v>
      </c>
    </row>
    <row r="826" spans="1:49" ht="15" customHeight="1">
      <c r="A826" s="31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198"/>
      <c r="M826" s="198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35" t="str">
        <f t="shared" si="216"/>
        <v/>
      </c>
      <c r="AD826" s="36">
        <f t="shared" si="217"/>
        <v>0</v>
      </c>
      <c r="AE826" s="35" t="str">
        <f t="shared" si="218"/>
        <v/>
      </c>
      <c r="AF826" s="24"/>
      <c r="AG826" s="40">
        <f t="shared" si="219"/>
        <v>0</v>
      </c>
      <c r="AH826" s="36">
        <f t="shared" si="220"/>
        <v>0</v>
      </c>
      <c r="AI826" s="36">
        <f t="shared" si="221"/>
        <v>0</v>
      </c>
      <c r="AJ826" s="35" t="str">
        <f t="shared" si="222"/>
        <v/>
      </c>
      <c r="AK826" s="35" t="str">
        <f t="shared" si="223"/>
        <v/>
      </c>
      <c r="AL826" s="35" t="str">
        <f t="shared" si="224"/>
        <v/>
      </c>
      <c r="AM826" s="35" t="str">
        <f t="shared" si="225"/>
        <v/>
      </c>
      <c r="AN826" s="35" t="str">
        <f t="shared" si="226"/>
        <v/>
      </c>
      <c r="AO826" s="222">
        <f t="shared" si="231"/>
        <v>0</v>
      </c>
      <c r="AP826" s="222">
        <f t="shared" si="232"/>
        <v>0</v>
      </c>
      <c r="AQ826" s="222" t="str">
        <f t="shared" si="227"/>
        <v>无</v>
      </c>
      <c r="AR826" s="35" t="str">
        <f t="shared" si="228"/>
        <v/>
      </c>
      <c r="AS826" s="35" t="str">
        <f t="shared" si="229"/>
        <v/>
      </c>
      <c r="AT826" s="35" t="str">
        <f t="shared" si="230"/>
        <v>无</v>
      </c>
      <c r="AW826" s="27">
        <f t="shared" si="233"/>
        <v>42948</v>
      </c>
    </row>
    <row r="827" spans="1:49" ht="15" customHeight="1">
      <c r="A827" s="31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198"/>
      <c r="M827" s="198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35" t="str">
        <f t="shared" si="216"/>
        <v/>
      </c>
      <c r="AD827" s="36">
        <f t="shared" si="217"/>
        <v>0</v>
      </c>
      <c r="AE827" s="35" t="str">
        <f t="shared" si="218"/>
        <v/>
      </c>
      <c r="AF827" s="24"/>
      <c r="AG827" s="40">
        <f t="shared" si="219"/>
        <v>0</v>
      </c>
      <c r="AH827" s="36">
        <f t="shared" si="220"/>
        <v>0</v>
      </c>
      <c r="AI827" s="36">
        <f t="shared" si="221"/>
        <v>0</v>
      </c>
      <c r="AJ827" s="35" t="str">
        <f t="shared" si="222"/>
        <v/>
      </c>
      <c r="AK827" s="35" t="str">
        <f t="shared" si="223"/>
        <v/>
      </c>
      <c r="AL827" s="35" t="str">
        <f t="shared" si="224"/>
        <v/>
      </c>
      <c r="AM827" s="35" t="str">
        <f t="shared" si="225"/>
        <v/>
      </c>
      <c r="AN827" s="35" t="str">
        <f t="shared" si="226"/>
        <v/>
      </c>
      <c r="AO827" s="222">
        <f t="shared" si="231"/>
        <v>0</v>
      </c>
      <c r="AP827" s="222">
        <f t="shared" si="232"/>
        <v>0</v>
      </c>
      <c r="AQ827" s="222" t="str">
        <f t="shared" si="227"/>
        <v>无</v>
      </c>
      <c r="AR827" s="35" t="str">
        <f t="shared" si="228"/>
        <v/>
      </c>
      <c r="AS827" s="35" t="str">
        <f t="shared" si="229"/>
        <v/>
      </c>
      <c r="AT827" s="35" t="str">
        <f t="shared" si="230"/>
        <v>无</v>
      </c>
      <c r="AW827" s="27">
        <f t="shared" si="233"/>
        <v>42948</v>
      </c>
    </row>
    <row r="828" spans="1:49" ht="15" customHeight="1">
      <c r="A828" s="31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198"/>
      <c r="M828" s="198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35" t="str">
        <f t="shared" si="216"/>
        <v/>
      </c>
      <c r="AD828" s="36">
        <f t="shared" si="217"/>
        <v>0</v>
      </c>
      <c r="AE828" s="35" t="str">
        <f t="shared" si="218"/>
        <v/>
      </c>
      <c r="AF828" s="24"/>
      <c r="AG828" s="40">
        <f t="shared" si="219"/>
        <v>0</v>
      </c>
      <c r="AH828" s="36">
        <f t="shared" si="220"/>
        <v>0</v>
      </c>
      <c r="AI828" s="36">
        <f t="shared" si="221"/>
        <v>0</v>
      </c>
      <c r="AJ828" s="35" t="str">
        <f t="shared" si="222"/>
        <v/>
      </c>
      <c r="AK828" s="35" t="str">
        <f t="shared" si="223"/>
        <v/>
      </c>
      <c r="AL828" s="35" t="str">
        <f t="shared" si="224"/>
        <v/>
      </c>
      <c r="AM828" s="35" t="str">
        <f t="shared" si="225"/>
        <v/>
      </c>
      <c r="AN828" s="35" t="str">
        <f t="shared" si="226"/>
        <v/>
      </c>
      <c r="AO828" s="222">
        <f t="shared" si="231"/>
        <v>0</v>
      </c>
      <c r="AP828" s="222">
        <f t="shared" si="232"/>
        <v>0</v>
      </c>
      <c r="AQ828" s="222" t="str">
        <f t="shared" si="227"/>
        <v>无</v>
      </c>
      <c r="AR828" s="35" t="str">
        <f t="shared" si="228"/>
        <v/>
      </c>
      <c r="AS828" s="35" t="str">
        <f t="shared" si="229"/>
        <v/>
      </c>
      <c r="AT828" s="35" t="str">
        <f t="shared" si="230"/>
        <v>无</v>
      </c>
      <c r="AW828" s="27">
        <f t="shared" si="233"/>
        <v>42948</v>
      </c>
    </row>
    <row r="829" spans="1:49" ht="15" customHeight="1">
      <c r="A829" s="31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198"/>
      <c r="M829" s="198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35" t="str">
        <f t="shared" si="216"/>
        <v/>
      </c>
      <c r="AD829" s="36">
        <f t="shared" si="217"/>
        <v>0</v>
      </c>
      <c r="AE829" s="35" t="str">
        <f t="shared" si="218"/>
        <v/>
      </c>
      <c r="AF829" s="24"/>
      <c r="AG829" s="40">
        <f t="shared" si="219"/>
        <v>0</v>
      </c>
      <c r="AH829" s="36">
        <f t="shared" si="220"/>
        <v>0</v>
      </c>
      <c r="AI829" s="36">
        <f t="shared" si="221"/>
        <v>0</v>
      </c>
      <c r="AJ829" s="35" t="str">
        <f t="shared" si="222"/>
        <v/>
      </c>
      <c r="AK829" s="35" t="str">
        <f t="shared" si="223"/>
        <v/>
      </c>
      <c r="AL829" s="35" t="str">
        <f t="shared" si="224"/>
        <v/>
      </c>
      <c r="AM829" s="35" t="str">
        <f t="shared" si="225"/>
        <v/>
      </c>
      <c r="AN829" s="35" t="str">
        <f t="shared" si="226"/>
        <v/>
      </c>
      <c r="AO829" s="222">
        <f t="shared" si="231"/>
        <v>0</v>
      </c>
      <c r="AP829" s="222">
        <f t="shared" si="232"/>
        <v>0</v>
      </c>
      <c r="AQ829" s="222" t="str">
        <f t="shared" si="227"/>
        <v>无</v>
      </c>
      <c r="AR829" s="35" t="str">
        <f t="shared" si="228"/>
        <v/>
      </c>
      <c r="AS829" s="35" t="str">
        <f t="shared" si="229"/>
        <v/>
      </c>
      <c r="AT829" s="35" t="str">
        <f t="shared" si="230"/>
        <v>无</v>
      </c>
      <c r="AW829" s="27">
        <f t="shared" si="233"/>
        <v>42948</v>
      </c>
    </row>
    <row r="830" spans="1:49" ht="15" customHeight="1">
      <c r="A830" s="31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198"/>
      <c r="M830" s="198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35" t="str">
        <f t="shared" si="216"/>
        <v/>
      </c>
      <c r="AD830" s="36">
        <f t="shared" si="217"/>
        <v>0</v>
      </c>
      <c r="AE830" s="35" t="str">
        <f t="shared" si="218"/>
        <v/>
      </c>
      <c r="AF830" s="24"/>
      <c r="AG830" s="40">
        <f t="shared" si="219"/>
        <v>0</v>
      </c>
      <c r="AH830" s="36">
        <f t="shared" si="220"/>
        <v>0</v>
      </c>
      <c r="AI830" s="36">
        <f t="shared" si="221"/>
        <v>0</v>
      </c>
      <c r="AJ830" s="35" t="str">
        <f t="shared" si="222"/>
        <v/>
      </c>
      <c r="AK830" s="35" t="str">
        <f t="shared" si="223"/>
        <v/>
      </c>
      <c r="AL830" s="35" t="str">
        <f t="shared" si="224"/>
        <v/>
      </c>
      <c r="AM830" s="35" t="str">
        <f t="shared" si="225"/>
        <v/>
      </c>
      <c r="AN830" s="35" t="str">
        <f t="shared" si="226"/>
        <v/>
      </c>
      <c r="AO830" s="222">
        <f t="shared" si="231"/>
        <v>0</v>
      </c>
      <c r="AP830" s="222">
        <f t="shared" si="232"/>
        <v>0</v>
      </c>
      <c r="AQ830" s="222" t="str">
        <f t="shared" si="227"/>
        <v>无</v>
      </c>
      <c r="AR830" s="35" t="str">
        <f t="shared" si="228"/>
        <v/>
      </c>
      <c r="AS830" s="35" t="str">
        <f t="shared" si="229"/>
        <v/>
      </c>
      <c r="AT830" s="35" t="str">
        <f t="shared" si="230"/>
        <v>无</v>
      </c>
      <c r="AW830" s="27">
        <f t="shared" si="233"/>
        <v>42948</v>
      </c>
    </row>
    <row r="831" spans="1:49" ht="15" customHeight="1">
      <c r="A831" s="31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198"/>
      <c r="M831" s="198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35" t="str">
        <f t="shared" si="216"/>
        <v/>
      </c>
      <c r="AD831" s="36">
        <f t="shared" si="217"/>
        <v>0</v>
      </c>
      <c r="AE831" s="35" t="str">
        <f t="shared" si="218"/>
        <v/>
      </c>
      <c r="AF831" s="24"/>
      <c r="AG831" s="40">
        <f t="shared" si="219"/>
        <v>0</v>
      </c>
      <c r="AH831" s="36">
        <f t="shared" si="220"/>
        <v>0</v>
      </c>
      <c r="AI831" s="36">
        <f t="shared" si="221"/>
        <v>0</v>
      </c>
      <c r="AJ831" s="35" t="str">
        <f t="shared" si="222"/>
        <v/>
      </c>
      <c r="AK831" s="35" t="str">
        <f t="shared" si="223"/>
        <v/>
      </c>
      <c r="AL831" s="35" t="str">
        <f t="shared" si="224"/>
        <v/>
      </c>
      <c r="AM831" s="35" t="str">
        <f t="shared" si="225"/>
        <v/>
      </c>
      <c r="AN831" s="35" t="str">
        <f t="shared" si="226"/>
        <v/>
      </c>
      <c r="AO831" s="222">
        <f t="shared" si="231"/>
        <v>0</v>
      </c>
      <c r="AP831" s="222">
        <f t="shared" si="232"/>
        <v>0</v>
      </c>
      <c r="AQ831" s="222" t="str">
        <f t="shared" si="227"/>
        <v>无</v>
      </c>
      <c r="AR831" s="35" t="str">
        <f t="shared" si="228"/>
        <v/>
      </c>
      <c r="AS831" s="35" t="str">
        <f t="shared" si="229"/>
        <v/>
      </c>
      <c r="AT831" s="35" t="str">
        <f t="shared" si="230"/>
        <v>无</v>
      </c>
      <c r="AW831" s="27">
        <f t="shared" si="233"/>
        <v>42948</v>
      </c>
    </row>
    <row r="832" spans="1:49" ht="15" customHeight="1">
      <c r="A832" s="31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198"/>
      <c r="M832" s="198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35" t="str">
        <f t="shared" si="216"/>
        <v/>
      </c>
      <c r="AD832" s="36">
        <f t="shared" si="217"/>
        <v>0</v>
      </c>
      <c r="AE832" s="35" t="str">
        <f t="shared" si="218"/>
        <v/>
      </c>
      <c r="AF832" s="24"/>
      <c r="AG832" s="40">
        <f t="shared" si="219"/>
        <v>0</v>
      </c>
      <c r="AH832" s="36">
        <f t="shared" si="220"/>
        <v>0</v>
      </c>
      <c r="AI832" s="36">
        <f t="shared" si="221"/>
        <v>0</v>
      </c>
      <c r="AJ832" s="35" t="str">
        <f t="shared" si="222"/>
        <v/>
      </c>
      <c r="AK832" s="35" t="str">
        <f t="shared" si="223"/>
        <v/>
      </c>
      <c r="AL832" s="35" t="str">
        <f t="shared" si="224"/>
        <v/>
      </c>
      <c r="AM832" s="35" t="str">
        <f t="shared" si="225"/>
        <v/>
      </c>
      <c r="AN832" s="35" t="str">
        <f t="shared" si="226"/>
        <v/>
      </c>
      <c r="AO832" s="222">
        <f t="shared" si="231"/>
        <v>0</v>
      </c>
      <c r="AP832" s="222">
        <f t="shared" si="232"/>
        <v>0</v>
      </c>
      <c r="AQ832" s="222" t="str">
        <f t="shared" si="227"/>
        <v>无</v>
      </c>
      <c r="AR832" s="35" t="str">
        <f t="shared" si="228"/>
        <v/>
      </c>
      <c r="AS832" s="35" t="str">
        <f t="shared" si="229"/>
        <v/>
      </c>
      <c r="AT832" s="35" t="str">
        <f t="shared" si="230"/>
        <v>无</v>
      </c>
      <c r="AW832" s="27">
        <f t="shared" si="233"/>
        <v>42948</v>
      </c>
    </row>
    <row r="833" spans="1:49" ht="15" customHeight="1">
      <c r="A833" s="31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198"/>
      <c r="M833" s="198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35" t="str">
        <f t="shared" si="216"/>
        <v/>
      </c>
      <c r="AD833" s="36">
        <f t="shared" si="217"/>
        <v>0</v>
      </c>
      <c r="AE833" s="35" t="str">
        <f t="shared" si="218"/>
        <v/>
      </c>
      <c r="AF833" s="24"/>
      <c r="AG833" s="40">
        <f t="shared" si="219"/>
        <v>0</v>
      </c>
      <c r="AH833" s="36">
        <f t="shared" si="220"/>
        <v>0</v>
      </c>
      <c r="AI833" s="36">
        <f t="shared" si="221"/>
        <v>0</v>
      </c>
      <c r="AJ833" s="35" t="str">
        <f t="shared" si="222"/>
        <v/>
      </c>
      <c r="AK833" s="35" t="str">
        <f t="shared" si="223"/>
        <v/>
      </c>
      <c r="AL833" s="35" t="str">
        <f t="shared" si="224"/>
        <v/>
      </c>
      <c r="AM833" s="35" t="str">
        <f t="shared" si="225"/>
        <v/>
      </c>
      <c r="AN833" s="35" t="str">
        <f t="shared" si="226"/>
        <v/>
      </c>
      <c r="AO833" s="222">
        <f t="shared" si="231"/>
        <v>0</v>
      </c>
      <c r="AP833" s="222">
        <f t="shared" si="232"/>
        <v>0</v>
      </c>
      <c r="AQ833" s="222" t="str">
        <f t="shared" si="227"/>
        <v>无</v>
      </c>
      <c r="AR833" s="35" t="str">
        <f t="shared" si="228"/>
        <v/>
      </c>
      <c r="AS833" s="35" t="str">
        <f t="shared" si="229"/>
        <v/>
      </c>
      <c r="AT833" s="35" t="str">
        <f t="shared" si="230"/>
        <v>无</v>
      </c>
      <c r="AW833" s="27">
        <f t="shared" si="233"/>
        <v>42948</v>
      </c>
    </row>
    <row r="834" spans="1:49" ht="15" customHeight="1">
      <c r="A834" s="31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198"/>
      <c r="M834" s="198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35" t="str">
        <f t="shared" ref="AC834:AC897" si="234">SUBSTITUTE(SUBSTITUTE(SUBSTITUTE(SUBSTITUTE(SUBSTITUTE(SUBSTITUTE(AA834,"(主签单人)",""),"(03-客户接待员)",""),"（金牌）",""),"（会员学员）",""),"金牌",""),"金牌学员","")</f>
        <v/>
      </c>
      <c r="AD834" s="36">
        <f t="shared" ref="AD834:AD897" si="235">IFERROR(VALUE(MID(H834,FIND("(",H834)+1,FIND(")",H834)-FIND("(",H834)-2)),0)</f>
        <v>0</v>
      </c>
      <c r="AE834" s="35" t="str">
        <f t="shared" ref="AE834:AE897" si="236">IF(AJ834="","",MID(AB834,FIND("@",SUBSTITUTE(AB834,"／","@",6))+5,FIND("@",SUBSTITUTE(AB834,"／","@",7))-FIND("@",SUBSTITUTE(AB834,"／","@",6))-5))</f>
        <v/>
      </c>
      <c r="AF834" s="24"/>
      <c r="AG834" s="40">
        <f t="shared" ref="AG834:AG897" si="237">IFERROR(VALUE(MID(AB834,FIND("@",SUBSTITUTE(AB834,"：","@",1))+1,FIND("@",SUBSTITUTE(AB834,"）","@",1))-FIND("@",SUBSTITUTE(AB834,"：","@",1))-1)),0)</f>
        <v>0</v>
      </c>
      <c r="AH834" s="36">
        <f t="shared" ref="AH834:AH897" si="238">IFERROR(IF(AND(IFERROR(FIND("预缴定金",AB834),0)=0,H834=""),M834,VALUE(MID(AB834,FIND("@",SUBSTITUTE(AB834,"：","@",2))+1,FIND("@",SUBSTITUTE(AB834,"）","@",2))-FIND("@",SUBSTITUTE(AB834,"：","@",2))-1))),0)</f>
        <v>0</v>
      </c>
      <c r="AI834" s="36">
        <f t="shared" ref="AI834:AI897" si="239">M834-AH834</f>
        <v>0</v>
      </c>
      <c r="AJ834" s="35" t="str">
        <f t="shared" ref="AJ834:AJ897" si="240">IF(OR(V834="退费",V834="结转",W834="",W834="结转学费",W834="老带新返现"),"",IF(OR(AI834&lt;=0,AND(IFERROR(FIND("预缴定金",AB834),0)=0,H834="")),"",LEFT(AB834,FIND("／",AB834)-1)))</f>
        <v/>
      </c>
      <c r="AK834" s="35" t="str">
        <f t="shared" ref="AK834:AK897" si="241">IF(AJ834="","",LEFT(AB834,2))</f>
        <v/>
      </c>
      <c r="AL834" s="35" t="str">
        <f t="shared" ref="AL834:AL897" si="242">IF(AJ834="","",MID(AB834,FIND("@",SUBSTITUTE(AB834,"／","@",5))+8,10))</f>
        <v/>
      </c>
      <c r="AM834" s="35" t="str">
        <f t="shared" ref="AM834:AM897" si="243">IF(AJ834="","",IF(AK834="新生","新生",IF((AL834-$AW$2)&gt;0,"1年追补","老生")))</f>
        <v/>
      </c>
      <c r="AN834" s="35" t="str">
        <f t="shared" ref="AN834:AN897" si="244">IF(AJ834="","",IF(OR(AM834="新生",AM834="1年追补"),"新生","老生"))</f>
        <v/>
      </c>
      <c r="AO834" s="222">
        <f t="shared" si="231"/>
        <v>0</v>
      </c>
      <c r="AP834" s="222">
        <f t="shared" si="232"/>
        <v>0</v>
      </c>
      <c r="AQ834" s="222" t="str">
        <f t="shared" ref="AQ834:AQ897" si="245">IFERROR(MID(AB834,FIND("@",SUBSTITUTE(AB834,"／","@",3))+6,FIND("@",SUBSTITUTE(AB834,"／","@",4))-FIND("@",SUBSTITUTE(AB834,"／","@",3))-6),"无")</f>
        <v>无</v>
      </c>
      <c r="AR834" s="35" t="str">
        <f t="shared" ref="AR834:AR897" si="246">IFERROR(MID(AB834,FIND("@",SUBSTITUTE(AB834,"：","@",6))+1,FIND("@",SUBSTITUTE(AB834,"-","@",8))-FIND("@",SUBSTITUTE(AB834,"：","@",6))-1),"")</f>
        <v/>
      </c>
      <c r="AS834" s="35" t="str">
        <f t="shared" ref="AS834:AS897" si="247">IFERROR(MID(AB834,FIND("@",SUBSTITUTE(AB834,"：","@",6))+1,FIND("@",SUBSTITUTE(AB834,"-","@",8))-FIND("@",SUBSTITUTE(AB834,"：","@",6))-1),"")</f>
        <v/>
      </c>
      <c r="AT834" s="35" t="str">
        <f t="shared" ref="AT834:AT897" si="248">IFERROR(MID(AB834,FIND("@",SUBSTITUTE(AB834,"：","@",4))+1,FIND("@",SUBSTITUTE(AB834,"）","@",6))-FIND("@",SUBSTITUTE(AB834,"：","@",4))-1),"无")</f>
        <v>无</v>
      </c>
      <c r="AW834" s="27">
        <f t="shared" si="233"/>
        <v>42948</v>
      </c>
    </row>
    <row r="835" spans="1:49" ht="15" customHeight="1">
      <c r="A835" s="31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198"/>
      <c r="M835" s="198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35" t="str">
        <f t="shared" si="234"/>
        <v/>
      </c>
      <c r="AD835" s="36">
        <f t="shared" si="235"/>
        <v>0</v>
      </c>
      <c r="AE835" s="35" t="str">
        <f t="shared" si="236"/>
        <v/>
      </c>
      <c r="AF835" s="24"/>
      <c r="AG835" s="40">
        <f t="shared" si="237"/>
        <v>0</v>
      </c>
      <c r="AH835" s="36">
        <f t="shared" si="238"/>
        <v>0</v>
      </c>
      <c r="AI835" s="36">
        <f t="shared" si="239"/>
        <v>0</v>
      </c>
      <c r="AJ835" s="35" t="str">
        <f t="shared" si="240"/>
        <v/>
      </c>
      <c r="AK835" s="35" t="str">
        <f t="shared" si="241"/>
        <v/>
      </c>
      <c r="AL835" s="35" t="str">
        <f t="shared" si="242"/>
        <v/>
      </c>
      <c r="AM835" s="35" t="str">
        <f t="shared" si="243"/>
        <v/>
      </c>
      <c r="AN835" s="35" t="str">
        <f t="shared" si="244"/>
        <v/>
      </c>
      <c r="AO835" s="222">
        <f t="shared" ref="AO835:AO898" si="249">IF(IFERROR(FIND("1期秒杀",AJ835,1),-1)&gt;0,"1期秒杀",IF(IFERROR(FIND("买三送二",AJ835,1),-1)&gt;0,"买三送二",IF(IFERROR(FIND("一年国际会员",AJ835,1),-1)&gt;0,"一年国际会员",IF(IFERROR(FIND("二年国际会员",AJ835,1),-1)&gt;0,"二年国际会员",IF(IFERROR(FIND("三年拼单会员",AJ835,1),-1)&gt;0,"三年拼单会员",IF(IFERROR(FIND("五年国际会员",AJ835,1),-1)&gt;0,"五年国际会员",IF(IFERROR(FIND("预订游学优惠读",AJ835,1),-1)&gt;0,"预订游学优惠读",IF(IFERROR(FIND("预订游学免费读",AJ835,1),-1)&gt;0,"预订游学免费读",IF(IFERROR(FIND("创始",AJ835,1),-1)&gt;0,"创始会员",IF(IFERROR(FIND("国内领袖课程",AJ835,1),-1)&gt;0,"国内领袖课程",IF(IFERROR(FIND("国际领袖课程",AJ835,1),-1)&gt;0,"国际领袖课程",)))))))))))</f>
        <v>0</v>
      </c>
      <c r="AP835" s="222">
        <f t="shared" ref="AP835:AP898" si="250">IF(OR(AO835="国内领袖课程",AO835="国际领袖课程"),AO835,IF(AN835="老生","老生续费",AO835))</f>
        <v>0</v>
      </c>
      <c r="AQ835" s="222" t="str">
        <f t="shared" si="245"/>
        <v>无</v>
      </c>
      <c r="AR835" s="35" t="str">
        <f t="shared" si="246"/>
        <v/>
      </c>
      <c r="AS835" s="35" t="str">
        <f t="shared" si="247"/>
        <v/>
      </c>
      <c r="AT835" s="35" t="str">
        <f t="shared" si="248"/>
        <v>无</v>
      </c>
      <c r="AW835" s="27">
        <f t="shared" si="233"/>
        <v>42948</v>
      </c>
    </row>
    <row r="836" spans="1:49" ht="15" customHeight="1">
      <c r="A836" s="31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198"/>
      <c r="M836" s="198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35" t="str">
        <f t="shared" si="234"/>
        <v/>
      </c>
      <c r="AD836" s="36">
        <f t="shared" si="235"/>
        <v>0</v>
      </c>
      <c r="AE836" s="35" t="str">
        <f t="shared" si="236"/>
        <v/>
      </c>
      <c r="AF836" s="24"/>
      <c r="AG836" s="40">
        <f t="shared" si="237"/>
        <v>0</v>
      </c>
      <c r="AH836" s="36">
        <f t="shared" si="238"/>
        <v>0</v>
      </c>
      <c r="AI836" s="36">
        <f t="shared" si="239"/>
        <v>0</v>
      </c>
      <c r="AJ836" s="35" t="str">
        <f t="shared" si="240"/>
        <v/>
      </c>
      <c r="AK836" s="35" t="str">
        <f t="shared" si="241"/>
        <v/>
      </c>
      <c r="AL836" s="35" t="str">
        <f t="shared" si="242"/>
        <v/>
      </c>
      <c r="AM836" s="35" t="str">
        <f t="shared" si="243"/>
        <v/>
      </c>
      <c r="AN836" s="35" t="str">
        <f t="shared" si="244"/>
        <v/>
      </c>
      <c r="AO836" s="222">
        <f t="shared" si="249"/>
        <v>0</v>
      </c>
      <c r="AP836" s="222">
        <f t="shared" si="250"/>
        <v>0</v>
      </c>
      <c r="AQ836" s="222" t="str">
        <f t="shared" si="245"/>
        <v>无</v>
      </c>
      <c r="AR836" s="35" t="str">
        <f t="shared" si="246"/>
        <v/>
      </c>
      <c r="AS836" s="35" t="str">
        <f t="shared" si="247"/>
        <v/>
      </c>
      <c r="AT836" s="35" t="str">
        <f t="shared" si="248"/>
        <v>无</v>
      </c>
      <c r="AW836" s="27">
        <f t="shared" ref="AW836:AW899" si="251">AW835</f>
        <v>42948</v>
      </c>
    </row>
    <row r="837" spans="1:49" ht="15" customHeight="1">
      <c r="A837" s="31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198"/>
      <c r="M837" s="198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35" t="str">
        <f t="shared" si="234"/>
        <v/>
      </c>
      <c r="AD837" s="36">
        <f t="shared" si="235"/>
        <v>0</v>
      </c>
      <c r="AE837" s="35" t="str">
        <f t="shared" si="236"/>
        <v/>
      </c>
      <c r="AF837" s="24"/>
      <c r="AG837" s="40">
        <f t="shared" si="237"/>
        <v>0</v>
      </c>
      <c r="AH837" s="36">
        <f t="shared" si="238"/>
        <v>0</v>
      </c>
      <c r="AI837" s="36">
        <f t="shared" si="239"/>
        <v>0</v>
      </c>
      <c r="AJ837" s="35" t="str">
        <f t="shared" si="240"/>
        <v/>
      </c>
      <c r="AK837" s="35" t="str">
        <f t="shared" si="241"/>
        <v/>
      </c>
      <c r="AL837" s="35" t="str">
        <f t="shared" si="242"/>
        <v/>
      </c>
      <c r="AM837" s="35" t="str">
        <f t="shared" si="243"/>
        <v/>
      </c>
      <c r="AN837" s="35" t="str">
        <f t="shared" si="244"/>
        <v/>
      </c>
      <c r="AO837" s="222">
        <f t="shared" si="249"/>
        <v>0</v>
      </c>
      <c r="AP837" s="222">
        <f t="shared" si="250"/>
        <v>0</v>
      </c>
      <c r="AQ837" s="222" t="str">
        <f t="shared" si="245"/>
        <v>无</v>
      </c>
      <c r="AR837" s="35" t="str">
        <f t="shared" si="246"/>
        <v/>
      </c>
      <c r="AS837" s="35" t="str">
        <f t="shared" si="247"/>
        <v/>
      </c>
      <c r="AT837" s="35" t="str">
        <f t="shared" si="248"/>
        <v>无</v>
      </c>
      <c r="AW837" s="27">
        <f t="shared" si="251"/>
        <v>42948</v>
      </c>
    </row>
    <row r="838" spans="1:49" ht="15" customHeight="1">
      <c r="A838" s="31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198"/>
      <c r="M838" s="198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35" t="str">
        <f t="shared" si="234"/>
        <v/>
      </c>
      <c r="AD838" s="36">
        <f t="shared" si="235"/>
        <v>0</v>
      </c>
      <c r="AE838" s="35" t="str">
        <f t="shared" si="236"/>
        <v/>
      </c>
      <c r="AF838" s="24"/>
      <c r="AG838" s="40">
        <f t="shared" si="237"/>
        <v>0</v>
      </c>
      <c r="AH838" s="36">
        <f t="shared" si="238"/>
        <v>0</v>
      </c>
      <c r="AI838" s="36">
        <f t="shared" si="239"/>
        <v>0</v>
      </c>
      <c r="AJ838" s="35" t="str">
        <f t="shared" si="240"/>
        <v/>
      </c>
      <c r="AK838" s="35" t="str">
        <f t="shared" si="241"/>
        <v/>
      </c>
      <c r="AL838" s="35" t="str">
        <f t="shared" si="242"/>
        <v/>
      </c>
      <c r="AM838" s="35" t="str">
        <f t="shared" si="243"/>
        <v/>
      </c>
      <c r="AN838" s="35" t="str">
        <f t="shared" si="244"/>
        <v/>
      </c>
      <c r="AO838" s="222">
        <f t="shared" si="249"/>
        <v>0</v>
      </c>
      <c r="AP838" s="222">
        <f t="shared" si="250"/>
        <v>0</v>
      </c>
      <c r="AQ838" s="222" t="str">
        <f t="shared" si="245"/>
        <v>无</v>
      </c>
      <c r="AR838" s="35" t="str">
        <f t="shared" si="246"/>
        <v/>
      </c>
      <c r="AS838" s="35" t="str">
        <f t="shared" si="247"/>
        <v/>
      </c>
      <c r="AT838" s="35" t="str">
        <f t="shared" si="248"/>
        <v>无</v>
      </c>
      <c r="AW838" s="27">
        <f t="shared" si="251"/>
        <v>42948</v>
      </c>
    </row>
    <row r="839" spans="1:49" ht="15" customHeight="1">
      <c r="A839" s="31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198"/>
      <c r="M839" s="198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35" t="str">
        <f t="shared" si="234"/>
        <v/>
      </c>
      <c r="AD839" s="36">
        <f t="shared" si="235"/>
        <v>0</v>
      </c>
      <c r="AE839" s="35" t="str">
        <f t="shared" si="236"/>
        <v/>
      </c>
      <c r="AF839" s="24"/>
      <c r="AG839" s="40">
        <f t="shared" si="237"/>
        <v>0</v>
      </c>
      <c r="AH839" s="36">
        <f t="shared" si="238"/>
        <v>0</v>
      </c>
      <c r="AI839" s="36">
        <f t="shared" si="239"/>
        <v>0</v>
      </c>
      <c r="AJ839" s="35" t="str">
        <f t="shared" si="240"/>
        <v/>
      </c>
      <c r="AK839" s="35" t="str">
        <f t="shared" si="241"/>
        <v/>
      </c>
      <c r="AL839" s="35" t="str">
        <f t="shared" si="242"/>
        <v/>
      </c>
      <c r="AM839" s="35" t="str">
        <f t="shared" si="243"/>
        <v/>
      </c>
      <c r="AN839" s="35" t="str">
        <f t="shared" si="244"/>
        <v/>
      </c>
      <c r="AO839" s="222">
        <f t="shared" si="249"/>
        <v>0</v>
      </c>
      <c r="AP839" s="222">
        <f t="shared" si="250"/>
        <v>0</v>
      </c>
      <c r="AQ839" s="222" t="str">
        <f t="shared" si="245"/>
        <v>无</v>
      </c>
      <c r="AR839" s="35" t="str">
        <f t="shared" si="246"/>
        <v/>
      </c>
      <c r="AS839" s="35" t="str">
        <f t="shared" si="247"/>
        <v/>
      </c>
      <c r="AT839" s="35" t="str">
        <f t="shared" si="248"/>
        <v>无</v>
      </c>
      <c r="AW839" s="27">
        <f t="shared" si="251"/>
        <v>42948</v>
      </c>
    </row>
    <row r="840" spans="1:49" ht="15" customHeight="1">
      <c r="A840" s="31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198"/>
      <c r="M840" s="198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35" t="str">
        <f t="shared" si="234"/>
        <v/>
      </c>
      <c r="AD840" s="36">
        <f t="shared" si="235"/>
        <v>0</v>
      </c>
      <c r="AE840" s="35" t="str">
        <f t="shared" si="236"/>
        <v/>
      </c>
      <c r="AF840" s="24"/>
      <c r="AG840" s="40">
        <f t="shared" si="237"/>
        <v>0</v>
      </c>
      <c r="AH840" s="36">
        <f t="shared" si="238"/>
        <v>0</v>
      </c>
      <c r="AI840" s="36">
        <f t="shared" si="239"/>
        <v>0</v>
      </c>
      <c r="AJ840" s="35" t="str">
        <f t="shared" si="240"/>
        <v/>
      </c>
      <c r="AK840" s="35" t="str">
        <f t="shared" si="241"/>
        <v/>
      </c>
      <c r="AL840" s="35" t="str">
        <f t="shared" si="242"/>
        <v/>
      </c>
      <c r="AM840" s="35" t="str">
        <f t="shared" si="243"/>
        <v/>
      </c>
      <c r="AN840" s="35" t="str">
        <f t="shared" si="244"/>
        <v/>
      </c>
      <c r="AO840" s="222">
        <f t="shared" si="249"/>
        <v>0</v>
      </c>
      <c r="AP840" s="222">
        <f t="shared" si="250"/>
        <v>0</v>
      </c>
      <c r="AQ840" s="222" t="str">
        <f t="shared" si="245"/>
        <v>无</v>
      </c>
      <c r="AR840" s="35" t="str">
        <f t="shared" si="246"/>
        <v/>
      </c>
      <c r="AS840" s="35" t="str">
        <f t="shared" si="247"/>
        <v/>
      </c>
      <c r="AT840" s="35" t="str">
        <f t="shared" si="248"/>
        <v>无</v>
      </c>
      <c r="AW840" s="27">
        <f t="shared" si="251"/>
        <v>42948</v>
      </c>
    </row>
    <row r="841" spans="1:49" ht="15" customHeight="1">
      <c r="A841" s="31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198"/>
      <c r="M841" s="198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35" t="str">
        <f t="shared" si="234"/>
        <v/>
      </c>
      <c r="AD841" s="36">
        <f t="shared" si="235"/>
        <v>0</v>
      </c>
      <c r="AE841" s="35" t="str">
        <f t="shared" si="236"/>
        <v/>
      </c>
      <c r="AF841" s="24"/>
      <c r="AG841" s="40">
        <f t="shared" si="237"/>
        <v>0</v>
      </c>
      <c r="AH841" s="36">
        <f t="shared" si="238"/>
        <v>0</v>
      </c>
      <c r="AI841" s="36">
        <f t="shared" si="239"/>
        <v>0</v>
      </c>
      <c r="AJ841" s="35" t="str">
        <f t="shared" si="240"/>
        <v/>
      </c>
      <c r="AK841" s="35" t="str">
        <f t="shared" si="241"/>
        <v/>
      </c>
      <c r="AL841" s="35" t="str">
        <f t="shared" si="242"/>
        <v/>
      </c>
      <c r="AM841" s="35" t="str">
        <f t="shared" si="243"/>
        <v/>
      </c>
      <c r="AN841" s="35" t="str">
        <f t="shared" si="244"/>
        <v/>
      </c>
      <c r="AO841" s="222">
        <f t="shared" si="249"/>
        <v>0</v>
      </c>
      <c r="AP841" s="222">
        <f t="shared" si="250"/>
        <v>0</v>
      </c>
      <c r="AQ841" s="222" t="str">
        <f t="shared" si="245"/>
        <v>无</v>
      </c>
      <c r="AR841" s="35" t="str">
        <f t="shared" si="246"/>
        <v/>
      </c>
      <c r="AS841" s="35" t="str">
        <f t="shared" si="247"/>
        <v/>
      </c>
      <c r="AT841" s="35" t="str">
        <f t="shared" si="248"/>
        <v>无</v>
      </c>
      <c r="AW841" s="27">
        <f t="shared" si="251"/>
        <v>42948</v>
      </c>
    </row>
    <row r="842" spans="1:49" ht="15" customHeight="1">
      <c r="A842" s="31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198"/>
      <c r="M842" s="198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35" t="str">
        <f t="shared" si="234"/>
        <v/>
      </c>
      <c r="AD842" s="36">
        <f t="shared" si="235"/>
        <v>0</v>
      </c>
      <c r="AE842" s="35" t="str">
        <f t="shared" si="236"/>
        <v/>
      </c>
      <c r="AF842" s="24"/>
      <c r="AG842" s="40">
        <f t="shared" si="237"/>
        <v>0</v>
      </c>
      <c r="AH842" s="36">
        <f t="shared" si="238"/>
        <v>0</v>
      </c>
      <c r="AI842" s="36">
        <f t="shared" si="239"/>
        <v>0</v>
      </c>
      <c r="AJ842" s="35" t="str">
        <f t="shared" si="240"/>
        <v/>
      </c>
      <c r="AK842" s="35" t="str">
        <f t="shared" si="241"/>
        <v/>
      </c>
      <c r="AL842" s="35" t="str">
        <f t="shared" si="242"/>
        <v/>
      </c>
      <c r="AM842" s="35" t="str">
        <f t="shared" si="243"/>
        <v/>
      </c>
      <c r="AN842" s="35" t="str">
        <f t="shared" si="244"/>
        <v/>
      </c>
      <c r="AO842" s="222">
        <f t="shared" si="249"/>
        <v>0</v>
      </c>
      <c r="AP842" s="222">
        <f t="shared" si="250"/>
        <v>0</v>
      </c>
      <c r="AQ842" s="222" t="str">
        <f t="shared" si="245"/>
        <v>无</v>
      </c>
      <c r="AR842" s="35" t="str">
        <f t="shared" si="246"/>
        <v/>
      </c>
      <c r="AS842" s="35" t="str">
        <f t="shared" si="247"/>
        <v/>
      </c>
      <c r="AT842" s="35" t="str">
        <f t="shared" si="248"/>
        <v>无</v>
      </c>
      <c r="AW842" s="27">
        <f t="shared" si="251"/>
        <v>42948</v>
      </c>
    </row>
    <row r="843" spans="1:49" ht="15" customHeight="1">
      <c r="A843" s="31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198"/>
      <c r="M843" s="198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35" t="str">
        <f t="shared" si="234"/>
        <v/>
      </c>
      <c r="AD843" s="36">
        <f t="shared" si="235"/>
        <v>0</v>
      </c>
      <c r="AE843" s="35" t="str">
        <f t="shared" si="236"/>
        <v/>
      </c>
      <c r="AF843" s="24"/>
      <c r="AG843" s="40">
        <f t="shared" si="237"/>
        <v>0</v>
      </c>
      <c r="AH843" s="36">
        <f t="shared" si="238"/>
        <v>0</v>
      </c>
      <c r="AI843" s="36">
        <f t="shared" si="239"/>
        <v>0</v>
      </c>
      <c r="AJ843" s="35" t="str">
        <f t="shared" si="240"/>
        <v/>
      </c>
      <c r="AK843" s="35" t="str">
        <f t="shared" si="241"/>
        <v/>
      </c>
      <c r="AL843" s="35" t="str">
        <f t="shared" si="242"/>
        <v/>
      </c>
      <c r="AM843" s="35" t="str">
        <f t="shared" si="243"/>
        <v/>
      </c>
      <c r="AN843" s="35" t="str">
        <f t="shared" si="244"/>
        <v/>
      </c>
      <c r="AO843" s="222">
        <f t="shared" si="249"/>
        <v>0</v>
      </c>
      <c r="AP843" s="222">
        <f t="shared" si="250"/>
        <v>0</v>
      </c>
      <c r="AQ843" s="222" t="str">
        <f t="shared" si="245"/>
        <v>无</v>
      </c>
      <c r="AR843" s="35" t="str">
        <f t="shared" si="246"/>
        <v/>
      </c>
      <c r="AS843" s="35" t="str">
        <f t="shared" si="247"/>
        <v/>
      </c>
      <c r="AT843" s="35" t="str">
        <f t="shared" si="248"/>
        <v>无</v>
      </c>
      <c r="AW843" s="27">
        <f t="shared" si="251"/>
        <v>42948</v>
      </c>
    </row>
    <row r="844" spans="1:49" ht="15" customHeight="1">
      <c r="A844" s="31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198"/>
      <c r="M844" s="198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35" t="str">
        <f t="shared" si="234"/>
        <v/>
      </c>
      <c r="AD844" s="36">
        <f t="shared" si="235"/>
        <v>0</v>
      </c>
      <c r="AE844" s="35" t="str">
        <f t="shared" si="236"/>
        <v/>
      </c>
      <c r="AF844" s="24"/>
      <c r="AG844" s="40">
        <f t="shared" si="237"/>
        <v>0</v>
      </c>
      <c r="AH844" s="36">
        <f t="shared" si="238"/>
        <v>0</v>
      </c>
      <c r="AI844" s="36">
        <f t="shared" si="239"/>
        <v>0</v>
      </c>
      <c r="AJ844" s="35" t="str">
        <f t="shared" si="240"/>
        <v/>
      </c>
      <c r="AK844" s="35" t="str">
        <f t="shared" si="241"/>
        <v/>
      </c>
      <c r="AL844" s="35" t="str">
        <f t="shared" si="242"/>
        <v/>
      </c>
      <c r="AM844" s="35" t="str">
        <f t="shared" si="243"/>
        <v/>
      </c>
      <c r="AN844" s="35" t="str">
        <f t="shared" si="244"/>
        <v/>
      </c>
      <c r="AO844" s="222">
        <f t="shared" si="249"/>
        <v>0</v>
      </c>
      <c r="AP844" s="222">
        <f t="shared" si="250"/>
        <v>0</v>
      </c>
      <c r="AQ844" s="222" t="str">
        <f t="shared" si="245"/>
        <v>无</v>
      </c>
      <c r="AR844" s="35" t="str">
        <f t="shared" si="246"/>
        <v/>
      </c>
      <c r="AS844" s="35" t="str">
        <f t="shared" si="247"/>
        <v/>
      </c>
      <c r="AT844" s="35" t="str">
        <f t="shared" si="248"/>
        <v>无</v>
      </c>
      <c r="AW844" s="27">
        <f t="shared" si="251"/>
        <v>42948</v>
      </c>
    </row>
    <row r="845" spans="1:49" ht="15" customHeight="1">
      <c r="A845" s="31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198"/>
      <c r="M845" s="198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35" t="str">
        <f t="shared" si="234"/>
        <v/>
      </c>
      <c r="AD845" s="36">
        <f t="shared" si="235"/>
        <v>0</v>
      </c>
      <c r="AE845" s="35" t="str">
        <f t="shared" si="236"/>
        <v/>
      </c>
      <c r="AF845" s="24"/>
      <c r="AG845" s="40">
        <f t="shared" si="237"/>
        <v>0</v>
      </c>
      <c r="AH845" s="36">
        <f t="shared" si="238"/>
        <v>0</v>
      </c>
      <c r="AI845" s="36">
        <f t="shared" si="239"/>
        <v>0</v>
      </c>
      <c r="AJ845" s="35" t="str">
        <f t="shared" si="240"/>
        <v/>
      </c>
      <c r="AK845" s="35" t="str">
        <f t="shared" si="241"/>
        <v/>
      </c>
      <c r="AL845" s="35" t="str">
        <f t="shared" si="242"/>
        <v/>
      </c>
      <c r="AM845" s="35" t="str">
        <f t="shared" si="243"/>
        <v/>
      </c>
      <c r="AN845" s="35" t="str">
        <f t="shared" si="244"/>
        <v/>
      </c>
      <c r="AO845" s="222">
        <f t="shared" si="249"/>
        <v>0</v>
      </c>
      <c r="AP845" s="222">
        <f t="shared" si="250"/>
        <v>0</v>
      </c>
      <c r="AQ845" s="222" t="str">
        <f t="shared" si="245"/>
        <v>无</v>
      </c>
      <c r="AR845" s="35" t="str">
        <f t="shared" si="246"/>
        <v/>
      </c>
      <c r="AS845" s="35" t="str">
        <f t="shared" si="247"/>
        <v/>
      </c>
      <c r="AT845" s="35" t="str">
        <f t="shared" si="248"/>
        <v>无</v>
      </c>
      <c r="AW845" s="27">
        <f t="shared" si="251"/>
        <v>42948</v>
      </c>
    </row>
    <row r="846" spans="1:49" ht="15" customHeight="1">
      <c r="A846" s="31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198"/>
      <c r="M846" s="198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35" t="str">
        <f t="shared" si="234"/>
        <v/>
      </c>
      <c r="AD846" s="36">
        <f t="shared" si="235"/>
        <v>0</v>
      </c>
      <c r="AE846" s="35" t="str">
        <f t="shared" si="236"/>
        <v/>
      </c>
      <c r="AF846" s="24"/>
      <c r="AG846" s="40">
        <f t="shared" si="237"/>
        <v>0</v>
      </c>
      <c r="AH846" s="36">
        <f t="shared" si="238"/>
        <v>0</v>
      </c>
      <c r="AI846" s="36">
        <f t="shared" si="239"/>
        <v>0</v>
      </c>
      <c r="AJ846" s="35" t="str">
        <f t="shared" si="240"/>
        <v/>
      </c>
      <c r="AK846" s="35" t="str">
        <f t="shared" si="241"/>
        <v/>
      </c>
      <c r="AL846" s="35" t="str">
        <f t="shared" si="242"/>
        <v/>
      </c>
      <c r="AM846" s="35" t="str">
        <f t="shared" si="243"/>
        <v/>
      </c>
      <c r="AN846" s="35" t="str">
        <f t="shared" si="244"/>
        <v/>
      </c>
      <c r="AO846" s="222">
        <f t="shared" si="249"/>
        <v>0</v>
      </c>
      <c r="AP846" s="222">
        <f t="shared" si="250"/>
        <v>0</v>
      </c>
      <c r="AQ846" s="222" t="str">
        <f t="shared" si="245"/>
        <v>无</v>
      </c>
      <c r="AR846" s="35" t="str">
        <f t="shared" si="246"/>
        <v/>
      </c>
      <c r="AS846" s="35" t="str">
        <f t="shared" si="247"/>
        <v/>
      </c>
      <c r="AT846" s="35" t="str">
        <f t="shared" si="248"/>
        <v>无</v>
      </c>
      <c r="AW846" s="27">
        <f t="shared" si="251"/>
        <v>42948</v>
      </c>
    </row>
    <row r="847" spans="1:49" ht="15" customHeight="1">
      <c r="A847" s="31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198"/>
      <c r="M847" s="198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35" t="str">
        <f t="shared" si="234"/>
        <v/>
      </c>
      <c r="AD847" s="36">
        <f t="shared" si="235"/>
        <v>0</v>
      </c>
      <c r="AE847" s="35" t="str">
        <f t="shared" si="236"/>
        <v/>
      </c>
      <c r="AF847" s="24"/>
      <c r="AG847" s="40">
        <f t="shared" si="237"/>
        <v>0</v>
      </c>
      <c r="AH847" s="36">
        <f t="shared" si="238"/>
        <v>0</v>
      </c>
      <c r="AI847" s="36">
        <f t="shared" si="239"/>
        <v>0</v>
      </c>
      <c r="AJ847" s="35" t="str">
        <f t="shared" si="240"/>
        <v/>
      </c>
      <c r="AK847" s="35" t="str">
        <f t="shared" si="241"/>
        <v/>
      </c>
      <c r="AL847" s="35" t="str">
        <f t="shared" si="242"/>
        <v/>
      </c>
      <c r="AM847" s="35" t="str">
        <f t="shared" si="243"/>
        <v/>
      </c>
      <c r="AN847" s="35" t="str">
        <f t="shared" si="244"/>
        <v/>
      </c>
      <c r="AO847" s="222">
        <f t="shared" si="249"/>
        <v>0</v>
      </c>
      <c r="AP847" s="222">
        <f t="shared" si="250"/>
        <v>0</v>
      </c>
      <c r="AQ847" s="222" t="str">
        <f t="shared" si="245"/>
        <v>无</v>
      </c>
      <c r="AR847" s="35" t="str">
        <f t="shared" si="246"/>
        <v/>
      </c>
      <c r="AS847" s="35" t="str">
        <f t="shared" si="247"/>
        <v/>
      </c>
      <c r="AT847" s="35" t="str">
        <f t="shared" si="248"/>
        <v>无</v>
      </c>
      <c r="AW847" s="27">
        <f t="shared" si="251"/>
        <v>42948</v>
      </c>
    </row>
    <row r="848" spans="1:49" ht="15" customHeight="1">
      <c r="A848" s="31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198"/>
      <c r="M848" s="198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35" t="str">
        <f t="shared" si="234"/>
        <v/>
      </c>
      <c r="AD848" s="36">
        <f t="shared" si="235"/>
        <v>0</v>
      </c>
      <c r="AE848" s="35" t="str">
        <f t="shared" si="236"/>
        <v/>
      </c>
      <c r="AF848" s="24"/>
      <c r="AG848" s="40">
        <f t="shared" si="237"/>
        <v>0</v>
      </c>
      <c r="AH848" s="36">
        <f t="shared" si="238"/>
        <v>0</v>
      </c>
      <c r="AI848" s="36">
        <f t="shared" si="239"/>
        <v>0</v>
      </c>
      <c r="AJ848" s="35" t="str">
        <f t="shared" si="240"/>
        <v/>
      </c>
      <c r="AK848" s="35" t="str">
        <f t="shared" si="241"/>
        <v/>
      </c>
      <c r="AL848" s="35" t="str">
        <f t="shared" si="242"/>
        <v/>
      </c>
      <c r="AM848" s="35" t="str">
        <f t="shared" si="243"/>
        <v/>
      </c>
      <c r="AN848" s="35" t="str">
        <f t="shared" si="244"/>
        <v/>
      </c>
      <c r="AO848" s="222">
        <f t="shared" si="249"/>
        <v>0</v>
      </c>
      <c r="AP848" s="222">
        <f t="shared" si="250"/>
        <v>0</v>
      </c>
      <c r="AQ848" s="222" t="str">
        <f t="shared" si="245"/>
        <v>无</v>
      </c>
      <c r="AR848" s="35" t="str">
        <f t="shared" si="246"/>
        <v/>
      </c>
      <c r="AS848" s="35" t="str">
        <f t="shared" si="247"/>
        <v/>
      </c>
      <c r="AT848" s="35" t="str">
        <f t="shared" si="248"/>
        <v>无</v>
      </c>
      <c r="AW848" s="27">
        <f t="shared" si="251"/>
        <v>42948</v>
      </c>
    </row>
    <row r="849" spans="1:49" ht="15" customHeight="1">
      <c r="A849" s="31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198"/>
      <c r="M849" s="198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35" t="str">
        <f t="shared" si="234"/>
        <v/>
      </c>
      <c r="AD849" s="36">
        <f t="shared" si="235"/>
        <v>0</v>
      </c>
      <c r="AE849" s="35" t="str">
        <f t="shared" si="236"/>
        <v/>
      </c>
      <c r="AF849" s="24"/>
      <c r="AG849" s="40">
        <f t="shared" si="237"/>
        <v>0</v>
      </c>
      <c r="AH849" s="36">
        <f t="shared" si="238"/>
        <v>0</v>
      </c>
      <c r="AI849" s="36">
        <f t="shared" si="239"/>
        <v>0</v>
      </c>
      <c r="AJ849" s="35" t="str">
        <f t="shared" si="240"/>
        <v/>
      </c>
      <c r="AK849" s="35" t="str">
        <f t="shared" si="241"/>
        <v/>
      </c>
      <c r="AL849" s="35" t="str">
        <f t="shared" si="242"/>
        <v/>
      </c>
      <c r="AM849" s="35" t="str">
        <f t="shared" si="243"/>
        <v/>
      </c>
      <c r="AN849" s="35" t="str">
        <f t="shared" si="244"/>
        <v/>
      </c>
      <c r="AO849" s="222">
        <f t="shared" si="249"/>
        <v>0</v>
      </c>
      <c r="AP849" s="222">
        <f t="shared" si="250"/>
        <v>0</v>
      </c>
      <c r="AQ849" s="222" t="str">
        <f t="shared" si="245"/>
        <v>无</v>
      </c>
      <c r="AR849" s="35" t="str">
        <f t="shared" si="246"/>
        <v/>
      </c>
      <c r="AS849" s="35" t="str">
        <f t="shared" si="247"/>
        <v/>
      </c>
      <c r="AT849" s="35" t="str">
        <f t="shared" si="248"/>
        <v>无</v>
      </c>
      <c r="AW849" s="27">
        <f t="shared" si="251"/>
        <v>42948</v>
      </c>
    </row>
    <row r="850" spans="1:49" ht="15" customHeight="1">
      <c r="A850" s="31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198"/>
      <c r="M850" s="198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35" t="str">
        <f t="shared" si="234"/>
        <v/>
      </c>
      <c r="AD850" s="36">
        <f t="shared" si="235"/>
        <v>0</v>
      </c>
      <c r="AE850" s="35" t="str">
        <f t="shared" si="236"/>
        <v/>
      </c>
      <c r="AF850" s="24"/>
      <c r="AG850" s="40">
        <f t="shared" si="237"/>
        <v>0</v>
      </c>
      <c r="AH850" s="36">
        <f t="shared" si="238"/>
        <v>0</v>
      </c>
      <c r="AI850" s="36">
        <f t="shared" si="239"/>
        <v>0</v>
      </c>
      <c r="AJ850" s="35" t="str">
        <f t="shared" si="240"/>
        <v/>
      </c>
      <c r="AK850" s="35" t="str">
        <f t="shared" si="241"/>
        <v/>
      </c>
      <c r="AL850" s="35" t="str">
        <f t="shared" si="242"/>
        <v/>
      </c>
      <c r="AM850" s="35" t="str">
        <f t="shared" si="243"/>
        <v/>
      </c>
      <c r="AN850" s="35" t="str">
        <f t="shared" si="244"/>
        <v/>
      </c>
      <c r="AO850" s="222">
        <f t="shared" si="249"/>
        <v>0</v>
      </c>
      <c r="AP850" s="222">
        <f t="shared" si="250"/>
        <v>0</v>
      </c>
      <c r="AQ850" s="222" t="str">
        <f t="shared" si="245"/>
        <v>无</v>
      </c>
      <c r="AR850" s="35" t="str">
        <f t="shared" si="246"/>
        <v/>
      </c>
      <c r="AS850" s="35" t="str">
        <f t="shared" si="247"/>
        <v/>
      </c>
      <c r="AT850" s="35" t="str">
        <f t="shared" si="248"/>
        <v>无</v>
      </c>
      <c r="AW850" s="27">
        <f t="shared" si="251"/>
        <v>42948</v>
      </c>
    </row>
    <row r="851" spans="1:49" ht="15" customHeight="1">
      <c r="A851" s="31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198"/>
      <c r="M851" s="198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35" t="str">
        <f t="shared" si="234"/>
        <v/>
      </c>
      <c r="AD851" s="36">
        <f t="shared" si="235"/>
        <v>0</v>
      </c>
      <c r="AE851" s="35" t="str">
        <f t="shared" si="236"/>
        <v/>
      </c>
      <c r="AF851" s="24"/>
      <c r="AG851" s="40">
        <f t="shared" si="237"/>
        <v>0</v>
      </c>
      <c r="AH851" s="36">
        <f t="shared" si="238"/>
        <v>0</v>
      </c>
      <c r="AI851" s="36">
        <f t="shared" si="239"/>
        <v>0</v>
      </c>
      <c r="AJ851" s="35" t="str">
        <f t="shared" si="240"/>
        <v/>
      </c>
      <c r="AK851" s="35" t="str">
        <f t="shared" si="241"/>
        <v/>
      </c>
      <c r="AL851" s="35" t="str">
        <f t="shared" si="242"/>
        <v/>
      </c>
      <c r="AM851" s="35" t="str">
        <f t="shared" si="243"/>
        <v/>
      </c>
      <c r="AN851" s="35" t="str">
        <f t="shared" si="244"/>
        <v/>
      </c>
      <c r="AO851" s="222">
        <f t="shared" si="249"/>
        <v>0</v>
      </c>
      <c r="AP851" s="222">
        <f t="shared" si="250"/>
        <v>0</v>
      </c>
      <c r="AQ851" s="222" t="str">
        <f t="shared" si="245"/>
        <v>无</v>
      </c>
      <c r="AR851" s="35" t="str">
        <f t="shared" si="246"/>
        <v/>
      </c>
      <c r="AS851" s="35" t="str">
        <f t="shared" si="247"/>
        <v/>
      </c>
      <c r="AT851" s="35" t="str">
        <f t="shared" si="248"/>
        <v>无</v>
      </c>
      <c r="AW851" s="27">
        <f t="shared" si="251"/>
        <v>42948</v>
      </c>
    </row>
    <row r="852" spans="1:49" ht="15" customHeight="1">
      <c r="A852" s="31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198"/>
      <c r="M852" s="198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35" t="str">
        <f t="shared" si="234"/>
        <v/>
      </c>
      <c r="AD852" s="36">
        <f t="shared" si="235"/>
        <v>0</v>
      </c>
      <c r="AE852" s="35" t="str">
        <f t="shared" si="236"/>
        <v/>
      </c>
      <c r="AF852" s="24"/>
      <c r="AG852" s="40">
        <f t="shared" si="237"/>
        <v>0</v>
      </c>
      <c r="AH852" s="36">
        <f t="shared" si="238"/>
        <v>0</v>
      </c>
      <c r="AI852" s="36">
        <f t="shared" si="239"/>
        <v>0</v>
      </c>
      <c r="AJ852" s="35" t="str">
        <f t="shared" si="240"/>
        <v/>
      </c>
      <c r="AK852" s="35" t="str">
        <f t="shared" si="241"/>
        <v/>
      </c>
      <c r="AL852" s="35" t="str">
        <f t="shared" si="242"/>
        <v/>
      </c>
      <c r="AM852" s="35" t="str">
        <f t="shared" si="243"/>
        <v/>
      </c>
      <c r="AN852" s="35" t="str">
        <f t="shared" si="244"/>
        <v/>
      </c>
      <c r="AO852" s="222">
        <f t="shared" si="249"/>
        <v>0</v>
      </c>
      <c r="AP852" s="222">
        <f t="shared" si="250"/>
        <v>0</v>
      </c>
      <c r="AQ852" s="222" t="str">
        <f t="shared" si="245"/>
        <v>无</v>
      </c>
      <c r="AR852" s="35" t="str">
        <f t="shared" si="246"/>
        <v/>
      </c>
      <c r="AS852" s="35" t="str">
        <f t="shared" si="247"/>
        <v/>
      </c>
      <c r="AT852" s="35" t="str">
        <f t="shared" si="248"/>
        <v>无</v>
      </c>
      <c r="AW852" s="27">
        <f t="shared" si="251"/>
        <v>42948</v>
      </c>
    </row>
    <row r="853" spans="1:49" ht="15" customHeight="1">
      <c r="A853" s="31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198"/>
      <c r="M853" s="198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35" t="str">
        <f t="shared" si="234"/>
        <v/>
      </c>
      <c r="AD853" s="36">
        <f t="shared" si="235"/>
        <v>0</v>
      </c>
      <c r="AE853" s="35" t="str">
        <f t="shared" si="236"/>
        <v/>
      </c>
      <c r="AF853" s="24"/>
      <c r="AG853" s="40">
        <f t="shared" si="237"/>
        <v>0</v>
      </c>
      <c r="AH853" s="36">
        <f t="shared" si="238"/>
        <v>0</v>
      </c>
      <c r="AI853" s="36">
        <f t="shared" si="239"/>
        <v>0</v>
      </c>
      <c r="AJ853" s="35" t="str">
        <f t="shared" si="240"/>
        <v/>
      </c>
      <c r="AK853" s="35" t="str">
        <f t="shared" si="241"/>
        <v/>
      </c>
      <c r="AL853" s="35" t="str">
        <f t="shared" si="242"/>
        <v/>
      </c>
      <c r="AM853" s="35" t="str">
        <f t="shared" si="243"/>
        <v/>
      </c>
      <c r="AN853" s="35" t="str">
        <f t="shared" si="244"/>
        <v/>
      </c>
      <c r="AO853" s="222">
        <f t="shared" si="249"/>
        <v>0</v>
      </c>
      <c r="AP853" s="222">
        <f t="shared" si="250"/>
        <v>0</v>
      </c>
      <c r="AQ853" s="222" t="str">
        <f t="shared" si="245"/>
        <v>无</v>
      </c>
      <c r="AR853" s="35" t="str">
        <f t="shared" si="246"/>
        <v/>
      </c>
      <c r="AS853" s="35" t="str">
        <f t="shared" si="247"/>
        <v/>
      </c>
      <c r="AT853" s="35" t="str">
        <f t="shared" si="248"/>
        <v>无</v>
      </c>
      <c r="AW853" s="27">
        <f t="shared" si="251"/>
        <v>42948</v>
      </c>
    </row>
    <row r="854" spans="1:49" ht="15" customHeight="1">
      <c r="A854" s="31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198"/>
      <c r="M854" s="198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35" t="str">
        <f t="shared" si="234"/>
        <v/>
      </c>
      <c r="AD854" s="36">
        <f t="shared" si="235"/>
        <v>0</v>
      </c>
      <c r="AE854" s="35" t="str">
        <f t="shared" si="236"/>
        <v/>
      </c>
      <c r="AF854" s="24"/>
      <c r="AG854" s="40">
        <f t="shared" si="237"/>
        <v>0</v>
      </c>
      <c r="AH854" s="36">
        <f t="shared" si="238"/>
        <v>0</v>
      </c>
      <c r="AI854" s="36">
        <f t="shared" si="239"/>
        <v>0</v>
      </c>
      <c r="AJ854" s="35" t="str">
        <f t="shared" si="240"/>
        <v/>
      </c>
      <c r="AK854" s="35" t="str">
        <f t="shared" si="241"/>
        <v/>
      </c>
      <c r="AL854" s="35" t="str">
        <f t="shared" si="242"/>
        <v/>
      </c>
      <c r="AM854" s="35" t="str">
        <f t="shared" si="243"/>
        <v/>
      </c>
      <c r="AN854" s="35" t="str">
        <f t="shared" si="244"/>
        <v/>
      </c>
      <c r="AO854" s="222">
        <f t="shared" si="249"/>
        <v>0</v>
      </c>
      <c r="AP854" s="222">
        <f t="shared" si="250"/>
        <v>0</v>
      </c>
      <c r="AQ854" s="222" t="str">
        <f t="shared" si="245"/>
        <v>无</v>
      </c>
      <c r="AR854" s="35" t="str">
        <f t="shared" si="246"/>
        <v/>
      </c>
      <c r="AS854" s="35" t="str">
        <f t="shared" si="247"/>
        <v/>
      </c>
      <c r="AT854" s="35" t="str">
        <f t="shared" si="248"/>
        <v>无</v>
      </c>
      <c r="AW854" s="27">
        <f t="shared" si="251"/>
        <v>42948</v>
      </c>
    </row>
    <row r="855" spans="1:49" ht="15" customHeight="1">
      <c r="A855" s="31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198"/>
      <c r="M855" s="198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35" t="str">
        <f t="shared" si="234"/>
        <v/>
      </c>
      <c r="AD855" s="36">
        <f t="shared" si="235"/>
        <v>0</v>
      </c>
      <c r="AE855" s="35" t="str">
        <f t="shared" si="236"/>
        <v/>
      </c>
      <c r="AF855" s="24"/>
      <c r="AG855" s="40">
        <f t="shared" si="237"/>
        <v>0</v>
      </c>
      <c r="AH855" s="36">
        <f t="shared" si="238"/>
        <v>0</v>
      </c>
      <c r="AI855" s="36">
        <f t="shared" si="239"/>
        <v>0</v>
      </c>
      <c r="AJ855" s="35" t="str">
        <f t="shared" si="240"/>
        <v/>
      </c>
      <c r="AK855" s="35" t="str">
        <f t="shared" si="241"/>
        <v/>
      </c>
      <c r="AL855" s="35" t="str">
        <f t="shared" si="242"/>
        <v/>
      </c>
      <c r="AM855" s="35" t="str">
        <f t="shared" si="243"/>
        <v/>
      </c>
      <c r="AN855" s="35" t="str">
        <f t="shared" si="244"/>
        <v/>
      </c>
      <c r="AO855" s="222">
        <f t="shared" si="249"/>
        <v>0</v>
      </c>
      <c r="AP855" s="222">
        <f t="shared" si="250"/>
        <v>0</v>
      </c>
      <c r="AQ855" s="222" t="str">
        <f t="shared" si="245"/>
        <v>无</v>
      </c>
      <c r="AR855" s="35" t="str">
        <f t="shared" si="246"/>
        <v/>
      </c>
      <c r="AS855" s="35" t="str">
        <f t="shared" si="247"/>
        <v/>
      </c>
      <c r="AT855" s="35" t="str">
        <f t="shared" si="248"/>
        <v>无</v>
      </c>
      <c r="AW855" s="27">
        <f t="shared" si="251"/>
        <v>42948</v>
      </c>
    </row>
    <row r="856" spans="1:49" ht="15" customHeight="1">
      <c r="A856" s="31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198"/>
      <c r="M856" s="198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35" t="str">
        <f t="shared" si="234"/>
        <v/>
      </c>
      <c r="AD856" s="36">
        <f t="shared" si="235"/>
        <v>0</v>
      </c>
      <c r="AE856" s="35" t="str">
        <f t="shared" si="236"/>
        <v/>
      </c>
      <c r="AF856" s="24"/>
      <c r="AG856" s="40">
        <f t="shared" si="237"/>
        <v>0</v>
      </c>
      <c r="AH856" s="36">
        <f t="shared" si="238"/>
        <v>0</v>
      </c>
      <c r="AI856" s="36">
        <f t="shared" si="239"/>
        <v>0</v>
      </c>
      <c r="AJ856" s="35" t="str">
        <f t="shared" si="240"/>
        <v/>
      </c>
      <c r="AK856" s="35" t="str">
        <f t="shared" si="241"/>
        <v/>
      </c>
      <c r="AL856" s="35" t="str">
        <f t="shared" si="242"/>
        <v/>
      </c>
      <c r="AM856" s="35" t="str">
        <f t="shared" si="243"/>
        <v/>
      </c>
      <c r="AN856" s="35" t="str">
        <f t="shared" si="244"/>
        <v/>
      </c>
      <c r="AO856" s="222">
        <f t="shared" si="249"/>
        <v>0</v>
      </c>
      <c r="AP856" s="222">
        <f t="shared" si="250"/>
        <v>0</v>
      </c>
      <c r="AQ856" s="222" t="str">
        <f t="shared" si="245"/>
        <v>无</v>
      </c>
      <c r="AR856" s="35" t="str">
        <f t="shared" si="246"/>
        <v/>
      </c>
      <c r="AS856" s="35" t="str">
        <f t="shared" si="247"/>
        <v/>
      </c>
      <c r="AT856" s="35" t="str">
        <f t="shared" si="248"/>
        <v>无</v>
      </c>
      <c r="AW856" s="27">
        <f t="shared" si="251"/>
        <v>42948</v>
      </c>
    </row>
    <row r="857" spans="1:49" ht="15" customHeight="1">
      <c r="A857" s="31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198"/>
      <c r="M857" s="198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35" t="str">
        <f t="shared" si="234"/>
        <v/>
      </c>
      <c r="AD857" s="36">
        <f t="shared" si="235"/>
        <v>0</v>
      </c>
      <c r="AE857" s="35" t="str">
        <f t="shared" si="236"/>
        <v/>
      </c>
      <c r="AF857" s="24"/>
      <c r="AG857" s="40">
        <f t="shared" si="237"/>
        <v>0</v>
      </c>
      <c r="AH857" s="36">
        <f t="shared" si="238"/>
        <v>0</v>
      </c>
      <c r="AI857" s="36">
        <f t="shared" si="239"/>
        <v>0</v>
      </c>
      <c r="AJ857" s="35" t="str">
        <f t="shared" si="240"/>
        <v/>
      </c>
      <c r="AK857" s="35" t="str">
        <f t="shared" si="241"/>
        <v/>
      </c>
      <c r="AL857" s="35" t="str">
        <f t="shared" si="242"/>
        <v/>
      </c>
      <c r="AM857" s="35" t="str">
        <f t="shared" si="243"/>
        <v/>
      </c>
      <c r="AN857" s="35" t="str">
        <f t="shared" si="244"/>
        <v/>
      </c>
      <c r="AO857" s="222">
        <f t="shared" si="249"/>
        <v>0</v>
      </c>
      <c r="AP857" s="222">
        <f t="shared" si="250"/>
        <v>0</v>
      </c>
      <c r="AQ857" s="222" t="str">
        <f t="shared" si="245"/>
        <v>无</v>
      </c>
      <c r="AR857" s="35" t="str">
        <f t="shared" si="246"/>
        <v/>
      </c>
      <c r="AS857" s="35" t="str">
        <f t="shared" si="247"/>
        <v/>
      </c>
      <c r="AT857" s="35" t="str">
        <f t="shared" si="248"/>
        <v>无</v>
      </c>
      <c r="AW857" s="27">
        <f t="shared" si="251"/>
        <v>42948</v>
      </c>
    </row>
    <row r="858" spans="1:49" ht="15" customHeight="1">
      <c r="A858" s="31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198"/>
      <c r="M858" s="198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35" t="str">
        <f t="shared" si="234"/>
        <v/>
      </c>
      <c r="AD858" s="36">
        <f t="shared" si="235"/>
        <v>0</v>
      </c>
      <c r="AE858" s="35" t="str">
        <f t="shared" si="236"/>
        <v/>
      </c>
      <c r="AF858" s="24"/>
      <c r="AG858" s="40">
        <f t="shared" si="237"/>
        <v>0</v>
      </c>
      <c r="AH858" s="36">
        <f t="shared" si="238"/>
        <v>0</v>
      </c>
      <c r="AI858" s="36">
        <f t="shared" si="239"/>
        <v>0</v>
      </c>
      <c r="AJ858" s="35" t="str">
        <f t="shared" si="240"/>
        <v/>
      </c>
      <c r="AK858" s="35" t="str">
        <f t="shared" si="241"/>
        <v/>
      </c>
      <c r="AL858" s="35" t="str">
        <f t="shared" si="242"/>
        <v/>
      </c>
      <c r="AM858" s="35" t="str">
        <f t="shared" si="243"/>
        <v/>
      </c>
      <c r="AN858" s="35" t="str">
        <f t="shared" si="244"/>
        <v/>
      </c>
      <c r="AO858" s="222">
        <f t="shared" si="249"/>
        <v>0</v>
      </c>
      <c r="AP858" s="222">
        <f t="shared" si="250"/>
        <v>0</v>
      </c>
      <c r="AQ858" s="222" t="str">
        <f t="shared" si="245"/>
        <v>无</v>
      </c>
      <c r="AR858" s="35" t="str">
        <f t="shared" si="246"/>
        <v/>
      </c>
      <c r="AS858" s="35" t="str">
        <f t="shared" si="247"/>
        <v/>
      </c>
      <c r="AT858" s="35" t="str">
        <f t="shared" si="248"/>
        <v>无</v>
      </c>
      <c r="AW858" s="27">
        <f t="shared" si="251"/>
        <v>42948</v>
      </c>
    </row>
    <row r="859" spans="1:49" ht="15" customHeight="1">
      <c r="A859" s="31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198"/>
      <c r="M859" s="198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35" t="str">
        <f t="shared" si="234"/>
        <v/>
      </c>
      <c r="AD859" s="36">
        <f t="shared" si="235"/>
        <v>0</v>
      </c>
      <c r="AE859" s="35" t="str">
        <f t="shared" si="236"/>
        <v/>
      </c>
      <c r="AF859" s="24"/>
      <c r="AG859" s="40">
        <f t="shared" si="237"/>
        <v>0</v>
      </c>
      <c r="AH859" s="36">
        <f t="shared" si="238"/>
        <v>0</v>
      </c>
      <c r="AI859" s="36">
        <f t="shared" si="239"/>
        <v>0</v>
      </c>
      <c r="AJ859" s="35" t="str">
        <f t="shared" si="240"/>
        <v/>
      </c>
      <c r="AK859" s="35" t="str">
        <f t="shared" si="241"/>
        <v/>
      </c>
      <c r="AL859" s="35" t="str">
        <f t="shared" si="242"/>
        <v/>
      </c>
      <c r="AM859" s="35" t="str">
        <f t="shared" si="243"/>
        <v/>
      </c>
      <c r="AN859" s="35" t="str">
        <f t="shared" si="244"/>
        <v/>
      </c>
      <c r="AO859" s="222">
        <f t="shared" si="249"/>
        <v>0</v>
      </c>
      <c r="AP859" s="222">
        <f t="shared" si="250"/>
        <v>0</v>
      </c>
      <c r="AQ859" s="222" t="str">
        <f t="shared" si="245"/>
        <v>无</v>
      </c>
      <c r="AR859" s="35" t="str">
        <f t="shared" si="246"/>
        <v/>
      </c>
      <c r="AS859" s="35" t="str">
        <f t="shared" si="247"/>
        <v/>
      </c>
      <c r="AT859" s="35" t="str">
        <f t="shared" si="248"/>
        <v>无</v>
      </c>
      <c r="AW859" s="27">
        <f t="shared" si="251"/>
        <v>42948</v>
      </c>
    </row>
    <row r="860" spans="1:49" ht="15" customHeight="1">
      <c r="A860" s="31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198"/>
      <c r="M860" s="198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35" t="str">
        <f t="shared" si="234"/>
        <v/>
      </c>
      <c r="AD860" s="36">
        <f t="shared" si="235"/>
        <v>0</v>
      </c>
      <c r="AE860" s="35" t="str">
        <f t="shared" si="236"/>
        <v/>
      </c>
      <c r="AF860" s="24"/>
      <c r="AG860" s="40">
        <f t="shared" si="237"/>
        <v>0</v>
      </c>
      <c r="AH860" s="36">
        <f t="shared" si="238"/>
        <v>0</v>
      </c>
      <c r="AI860" s="36">
        <f t="shared" si="239"/>
        <v>0</v>
      </c>
      <c r="AJ860" s="35" t="str">
        <f t="shared" si="240"/>
        <v/>
      </c>
      <c r="AK860" s="35" t="str">
        <f t="shared" si="241"/>
        <v/>
      </c>
      <c r="AL860" s="35" t="str">
        <f t="shared" si="242"/>
        <v/>
      </c>
      <c r="AM860" s="35" t="str">
        <f t="shared" si="243"/>
        <v/>
      </c>
      <c r="AN860" s="35" t="str">
        <f t="shared" si="244"/>
        <v/>
      </c>
      <c r="AO860" s="222">
        <f t="shared" si="249"/>
        <v>0</v>
      </c>
      <c r="AP860" s="222">
        <f t="shared" si="250"/>
        <v>0</v>
      </c>
      <c r="AQ860" s="222" t="str">
        <f t="shared" si="245"/>
        <v>无</v>
      </c>
      <c r="AR860" s="35" t="str">
        <f t="shared" si="246"/>
        <v/>
      </c>
      <c r="AS860" s="35" t="str">
        <f t="shared" si="247"/>
        <v/>
      </c>
      <c r="AT860" s="35" t="str">
        <f t="shared" si="248"/>
        <v>无</v>
      </c>
      <c r="AW860" s="27">
        <f t="shared" si="251"/>
        <v>42948</v>
      </c>
    </row>
    <row r="861" spans="1:49" ht="15" customHeight="1">
      <c r="A861" s="31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198"/>
      <c r="M861" s="198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35" t="str">
        <f t="shared" si="234"/>
        <v/>
      </c>
      <c r="AD861" s="36">
        <f t="shared" si="235"/>
        <v>0</v>
      </c>
      <c r="AE861" s="35" t="str">
        <f t="shared" si="236"/>
        <v/>
      </c>
      <c r="AF861" s="24"/>
      <c r="AG861" s="40">
        <f t="shared" si="237"/>
        <v>0</v>
      </c>
      <c r="AH861" s="36">
        <f t="shared" si="238"/>
        <v>0</v>
      </c>
      <c r="AI861" s="36">
        <f t="shared" si="239"/>
        <v>0</v>
      </c>
      <c r="AJ861" s="35" t="str">
        <f t="shared" si="240"/>
        <v/>
      </c>
      <c r="AK861" s="35" t="str">
        <f t="shared" si="241"/>
        <v/>
      </c>
      <c r="AL861" s="35" t="str">
        <f t="shared" si="242"/>
        <v/>
      </c>
      <c r="AM861" s="35" t="str">
        <f t="shared" si="243"/>
        <v/>
      </c>
      <c r="AN861" s="35" t="str">
        <f t="shared" si="244"/>
        <v/>
      </c>
      <c r="AO861" s="222">
        <f t="shared" si="249"/>
        <v>0</v>
      </c>
      <c r="AP861" s="222">
        <f t="shared" si="250"/>
        <v>0</v>
      </c>
      <c r="AQ861" s="222" t="str">
        <f t="shared" si="245"/>
        <v>无</v>
      </c>
      <c r="AR861" s="35" t="str">
        <f t="shared" si="246"/>
        <v/>
      </c>
      <c r="AS861" s="35" t="str">
        <f t="shared" si="247"/>
        <v/>
      </c>
      <c r="AT861" s="35" t="str">
        <f t="shared" si="248"/>
        <v>无</v>
      </c>
      <c r="AW861" s="27">
        <f t="shared" si="251"/>
        <v>42948</v>
      </c>
    </row>
    <row r="862" spans="1:49" ht="15" customHeight="1">
      <c r="A862" s="31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198"/>
      <c r="M862" s="198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35" t="str">
        <f t="shared" si="234"/>
        <v/>
      </c>
      <c r="AD862" s="36">
        <f t="shared" si="235"/>
        <v>0</v>
      </c>
      <c r="AE862" s="35" t="str">
        <f t="shared" si="236"/>
        <v/>
      </c>
      <c r="AF862" s="24"/>
      <c r="AG862" s="40">
        <f t="shared" si="237"/>
        <v>0</v>
      </c>
      <c r="AH862" s="36">
        <f t="shared" si="238"/>
        <v>0</v>
      </c>
      <c r="AI862" s="36">
        <f t="shared" si="239"/>
        <v>0</v>
      </c>
      <c r="AJ862" s="35" t="str">
        <f t="shared" si="240"/>
        <v/>
      </c>
      <c r="AK862" s="35" t="str">
        <f t="shared" si="241"/>
        <v/>
      </c>
      <c r="AL862" s="35" t="str">
        <f t="shared" si="242"/>
        <v/>
      </c>
      <c r="AM862" s="35" t="str">
        <f t="shared" si="243"/>
        <v/>
      </c>
      <c r="AN862" s="35" t="str">
        <f t="shared" si="244"/>
        <v/>
      </c>
      <c r="AO862" s="222">
        <f t="shared" si="249"/>
        <v>0</v>
      </c>
      <c r="AP862" s="222">
        <f t="shared" si="250"/>
        <v>0</v>
      </c>
      <c r="AQ862" s="222" t="str">
        <f t="shared" si="245"/>
        <v>无</v>
      </c>
      <c r="AR862" s="35" t="str">
        <f t="shared" si="246"/>
        <v/>
      </c>
      <c r="AS862" s="35" t="str">
        <f t="shared" si="247"/>
        <v/>
      </c>
      <c r="AT862" s="35" t="str">
        <f t="shared" si="248"/>
        <v>无</v>
      </c>
      <c r="AW862" s="27">
        <f t="shared" si="251"/>
        <v>42948</v>
      </c>
    </row>
    <row r="863" spans="1:49" ht="15" customHeight="1">
      <c r="A863" s="31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198"/>
      <c r="M863" s="198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35" t="str">
        <f t="shared" si="234"/>
        <v/>
      </c>
      <c r="AD863" s="36">
        <f t="shared" si="235"/>
        <v>0</v>
      </c>
      <c r="AE863" s="35" t="str">
        <f t="shared" si="236"/>
        <v/>
      </c>
      <c r="AF863" s="24"/>
      <c r="AG863" s="40">
        <f t="shared" si="237"/>
        <v>0</v>
      </c>
      <c r="AH863" s="36">
        <f t="shared" si="238"/>
        <v>0</v>
      </c>
      <c r="AI863" s="36">
        <f t="shared" si="239"/>
        <v>0</v>
      </c>
      <c r="AJ863" s="35" t="str">
        <f t="shared" si="240"/>
        <v/>
      </c>
      <c r="AK863" s="35" t="str">
        <f t="shared" si="241"/>
        <v/>
      </c>
      <c r="AL863" s="35" t="str">
        <f t="shared" si="242"/>
        <v/>
      </c>
      <c r="AM863" s="35" t="str">
        <f t="shared" si="243"/>
        <v/>
      </c>
      <c r="AN863" s="35" t="str">
        <f t="shared" si="244"/>
        <v/>
      </c>
      <c r="AO863" s="222">
        <f t="shared" si="249"/>
        <v>0</v>
      </c>
      <c r="AP863" s="222">
        <f t="shared" si="250"/>
        <v>0</v>
      </c>
      <c r="AQ863" s="222" t="str">
        <f t="shared" si="245"/>
        <v>无</v>
      </c>
      <c r="AR863" s="35" t="str">
        <f t="shared" si="246"/>
        <v/>
      </c>
      <c r="AS863" s="35" t="str">
        <f t="shared" si="247"/>
        <v/>
      </c>
      <c r="AT863" s="35" t="str">
        <f t="shared" si="248"/>
        <v>无</v>
      </c>
      <c r="AW863" s="27">
        <f t="shared" si="251"/>
        <v>42948</v>
      </c>
    </row>
    <row r="864" spans="1:49" ht="15" customHeight="1">
      <c r="A864" s="31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198"/>
      <c r="M864" s="198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35" t="str">
        <f t="shared" si="234"/>
        <v/>
      </c>
      <c r="AD864" s="36">
        <f t="shared" si="235"/>
        <v>0</v>
      </c>
      <c r="AE864" s="35" t="str">
        <f t="shared" si="236"/>
        <v/>
      </c>
      <c r="AF864" s="24"/>
      <c r="AG864" s="40">
        <f t="shared" si="237"/>
        <v>0</v>
      </c>
      <c r="AH864" s="36">
        <f t="shared" si="238"/>
        <v>0</v>
      </c>
      <c r="AI864" s="36">
        <f t="shared" si="239"/>
        <v>0</v>
      </c>
      <c r="AJ864" s="35" t="str">
        <f t="shared" si="240"/>
        <v/>
      </c>
      <c r="AK864" s="35" t="str">
        <f t="shared" si="241"/>
        <v/>
      </c>
      <c r="AL864" s="35" t="str">
        <f t="shared" si="242"/>
        <v/>
      </c>
      <c r="AM864" s="35" t="str">
        <f t="shared" si="243"/>
        <v/>
      </c>
      <c r="AN864" s="35" t="str">
        <f t="shared" si="244"/>
        <v/>
      </c>
      <c r="AO864" s="222">
        <f t="shared" si="249"/>
        <v>0</v>
      </c>
      <c r="AP864" s="222">
        <f t="shared" si="250"/>
        <v>0</v>
      </c>
      <c r="AQ864" s="222" t="str">
        <f t="shared" si="245"/>
        <v>无</v>
      </c>
      <c r="AR864" s="35" t="str">
        <f t="shared" si="246"/>
        <v/>
      </c>
      <c r="AS864" s="35" t="str">
        <f t="shared" si="247"/>
        <v/>
      </c>
      <c r="AT864" s="35" t="str">
        <f t="shared" si="248"/>
        <v>无</v>
      </c>
      <c r="AW864" s="27">
        <f t="shared" si="251"/>
        <v>42948</v>
      </c>
    </row>
    <row r="865" spans="1:49" ht="15" customHeight="1">
      <c r="A865" s="31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198"/>
      <c r="M865" s="198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35" t="str">
        <f t="shared" si="234"/>
        <v/>
      </c>
      <c r="AD865" s="36">
        <f t="shared" si="235"/>
        <v>0</v>
      </c>
      <c r="AE865" s="35" t="str">
        <f t="shared" si="236"/>
        <v/>
      </c>
      <c r="AF865" s="24"/>
      <c r="AG865" s="40">
        <f t="shared" si="237"/>
        <v>0</v>
      </c>
      <c r="AH865" s="36">
        <f t="shared" si="238"/>
        <v>0</v>
      </c>
      <c r="AI865" s="36">
        <f t="shared" si="239"/>
        <v>0</v>
      </c>
      <c r="AJ865" s="35" t="str">
        <f t="shared" si="240"/>
        <v/>
      </c>
      <c r="AK865" s="35" t="str">
        <f t="shared" si="241"/>
        <v/>
      </c>
      <c r="AL865" s="35" t="str">
        <f t="shared" si="242"/>
        <v/>
      </c>
      <c r="AM865" s="35" t="str">
        <f t="shared" si="243"/>
        <v/>
      </c>
      <c r="AN865" s="35" t="str">
        <f t="shared" si="244"/>
        <v/>
      </c>
      <c r="AO865" s="222">
        <f t="shared" si="249"/>
        <v>0</v>
      </c>
      <c r="AP865" s="222">
        <f t="shared" si="250"/>
        <v>0</v>
      </c>
      <c r="AQ865" s="222" t="str">
        <f t="shared" si="245"/>
        <v>无</v>
      </c>
      <c r="AR865" s="35" t="str">
        <f t="shared" si="246"/>
        <v/>
      </c>
      <c r="AS865" s="35" t="str">
        <f t="shared" si="247"/>
        <v/>
      </c>
      <c r="AT865" s="35" t="str">
        <f t="shared" si="248"/>
        <v>无</v>
      </c>
      <c r="AW865" s="27">
        <f t="shared" si="251"/>
        <v>42948</v>
      </c>
    </row>
    <row r="866" spans="1:49" ht="15" customHeight="1">
      <c r="A866" s="31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198"/>
      <c r="M866" s="198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35" t="str">
        <f t="shared" si="234"/>
        <v/>
      </c>
      <c r="AD866" s="36">
        <f t="shared" si="235"/>
        <v>0</v>
      </c>
      <c r="AE866" s="35" t="str">
        <f t="shared" si="236"/>
        <v/>
      </c>
      <c r="AF866" s="24"/>
      <c r="AG866" s="40">
        <f t="shared" si="237"/>
        <v>0</v>
      </c>
      <c r="AH866" s="36">
        <f t="shared" si="238"/>
        <v>0</v>
      </c>
      <c r="AI866" s="36">
        <f t="shared" si="239"/>
        <v>0</v>
      </c>
      <c r="AJ866" s="35" t="str">
        <f t="shared" si="240"/>
        <v/>
      </c>
      <c r="AK866" s="35" t="str">
        <f t="shared" si="241"/>
        <v/>
      </c>
      <c r="AL866" s="35" t="str">
        <f t="shared" si="242"/>
        <v/>
      </c>
      <c r="AM866" s="35" t="str">
        <f t="shared" si="243"/>
        <v/>
      </c>
      <c r="AN866" s="35" t="str">
        <f t="shared" si="244"/>
        <v/>
      </c>
      <c r="AO866" s="222">
        <f t="shared" si="249"/>
        <v>0</v>
      </c>
      <c r="AP866" s="222">
        <f t="shared" si="250"/>
        <v>0</v>
      </c>
      <c r="AQ866" s="222" t="str">
        <f t="shared" si="245"/>
        <v>无</v>
      </c>
      <c r="AR866" s="35" t="str">
        <f t="shared" si="246"/>
        <v/>
      </c>
      <c r="AS866" s="35" t="str">
        <f t="shared" si="247"/>
        <v/>
      </c>
      <c r="AT866" s="35" t="str">
        <f t="shared" si="248"/>
        <v>无</v>
      </c>
      <c r="AW866" s="27">
        <f t="shared" si="251"/>
        <v>42948</v>
      </c>
    </row>
    <row r="867" spans="1:49" ht="15" customHeight="1">
      <c r="A867" s="31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198"/>
      <c r="M867" s="198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35" t="str">
        <f t="shared" si="234"/>
        <v/>
      </c>
      <c r="AD867" s="36">
        <f t="shared" si="235"/>
        <v>0</v>
      </c>
      <c r="AE867" s="35" t="str">
        <f t="shared" si="236"/>
        <v/>
      </c>
      <c r="AF867" s="24"/>
      <c r="AG867" s="40">
        <f t="shared" si="237"/>
        <v>0</v>
      </c>
      <c r="AH867" s="36">
        <f t="shared" si="238"/>
        <v>0</v>
      </c>
      <c r="AI867" s="36">
        <f t="shared" si="239"/>
        <v>0</v>
      </c>
      <c r="AJ867" s="35" t="str">
        <f t="shared" si="240"/>
        <v/>
      </c>
      <c r="AK867" s="35" t="str">
        <f t="shared" si="241"/>
        <v/>
      </c>
      <c r="AL867" s="35" t="str">
        <f t="shared" si="242"/>
        <v/>
      </c>
      <c r="AM867" s="35" t="str">
        <f t="shared" si="243"/>
        <v/>
      </c>
      <c r="AN867" s="35" t="str">
        <f t="shared" si="244"/>
        <v/>
      </c>
      <c r="AO867" s="222">
        <f t="shared" si="249"/>
        <v>0</v>
      </c>
      <c r="AP867" s="222">
        <f t="shared" si="250"/>
        <v>0</v>
      </c>
      <c r="AQ867" s="222" t="str">
        <f t="shared" si="245"/>
        <v>无</v>
      </c>
      <c r="AR867" s="35" t="str">
        <f t="shared" si="246"/>
        <v/>
      </c>
      <c r="AS867" s="35" t="str">
        <f t="shared" si="247"/>
        <v/>
      </c>
      <c r="AT867" s="35" t="str">
        <f t="shared" si="248"/>
        <v>无</v>
      </c>
      <c r="AW867" s="27">
        <f t="shared" si="251"/>
        <v>42948</v>
      </c>
    </row>
    <row r="868" spans="1:49" ht="15" customHeight="1">
      <c r="A868" s="31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198"/>
      <c r="M868" s="198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35" t="str">
        <f t="shared" si="234"/>
        <v/>
      </c>
      <c r="AD868" s="36">
        <f t="shared" si="235"/>
        <v>0</v>
      </c>
      <c r="AE868" s="35" t="str">
        <f t="shared" si="236"/>
        <v/>
      </c>
      <c r="AF868" s="24"/>
      <c r="AG868" s="40">
        <f t="shared" si="237"/>
        <v>0</v>
      </c>
      <c r="AH868" s="36">
        <f t="shared" si="238"/>
        <v>0</v>
      </c>
      <c r="AI868" s="36">
        <f t="shared" si="239"/>
        <v>0</v>
      </c>
      <c r="AJ868" s="35" t="str">
        <f t="shared" si="240"/>
        <v/>
      </c>
      <c r="AK868" s="35" t="str">
        <f t="shared" si="241"/>
        <v/>
      </c>
      <c r="AL868" s="35" t="str">
        <f t="shared" si="242"/>
        <v/>
      </c>
      <c r="AM868" s="35" t="str">
        <f t="shared" si="243"/>
        <v/>
      </c>
      <c r="AN868" s="35" t="str">
        <f t="shared" si="244"/>
        <v/>
      </c>
      <c r="AO868" s="222">
        <f t="shared" si="249"/>
        <v>0</v>
      </c>
      <c r="AP868" s="222">
        <f t="shared" si="250"/>
        <v>0</v>
      </c>
      <c r="AQ868" s="222" t="str">
        <f t="shared" si="245"/>
        <v>无</v>
      </c>
      <c r="AR868" s="35" t="str">
        <f t="shared" si="246"/>
        <v/>
      </c>
      <c r="AS868" s="35" t="str">
        <f t="shared" si="247"/>
        <v/>
      </c>
      <c r="AT868" s="35" t="str">
        <f t="shared" si="248"/>
        <v>无</v>
      </c>
      <c r="AW868" s="27">
        <f t="shared" si="251"/>
        <v>42948</v>
      </c>
    </row>
    <row r="869" spans="1:49" ht="15" customHeight="1">
      <c r="A869" s="31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198"/>
      <c r="M869" s="198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35" t="str">
        <f t="shared" si="234"/>
        <v/>
      </c>
      <c r="AD869" s="36">
        <f t="shared" si="235"/>
        <v>0</v>
      </c>
      <c r="AE869" s="35" t="str">
        <f t="shared" si="236"/>
        <v/>
      </c>
      <c r="AF869" s="24"/>
      <c r="AG869" s="40">
        <f t="shared" si="237"/>
        <v>0</v>
      </c>
      <c r="AH869" s="36">
        <f t="shared" si="238"/>
        <v>0</v>
      </c>
      <c r="AI869" s="36">
        <f t="shared" si="239"/>
        <v>0</v>
      </c>
      <c r="AJ869" s="35" t="str">
        <f t="shared" si="240"/>
        <v/>
      </c>
      <c r="AK869" s="35" t="str">
        <f t="shared" si="241"/>
        <v/>
      </c>
      <c r="AL869" s="35" t="str">
        <f t="shared" si="242"/>
        <v/>
      </c>
      <c r="AM869" s="35" t="str">
        <f t="shared" si="243"/>
        <v/>
      </c>
      <c r="AN869" s="35" t="str">
        <f t="shared" si="244"/>
        <v/>
      </c>
      <c r="AO869" s="222">
        <f t="shared" si="249"/>
        <v>0</v>
      </c>
      <c r="AP869" s="222">
        <f t="shared" si="250"/>
        <v>0</v>
      </c>
      <c r="AQ869" s="222" t="str">
        <f t="shared" si="245"/>
        <v>无</v>
      </c>
      <c r="AR869" s="35" t="str">
        <f t="shared" si="246"/>
        <v/>
      </c>
      <c r="AS869" s="35" t="str">
        <f t="shared" si="247"/>
        <v/>
      </c>
      <c r="AT869" s="35" t="str">
        <f t="shared" si="248"/>
        <v>无</v>
      </c>
      <c r="AW869" s="27">
        <f t="shared" si="251"/>
        <v>42948</v>
      </c>
    </row>
    <row r="870" spans="1:49" ht="15" customHeight="1">
      <c r="A870" s="31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198"/>
      <c r="M870" s="198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35" t="str">
        <f t="shared" si="234"/>
        <v/>
      </c>
      <c r="AD870" s="36">
        <f t="shared" si="235"/>
        <v>0</v>
      </c>
      <c r="AE870" s="35" t="str">
        <f t="shared" si="236"/>
        <v/>
      </c>
      <c r="AF870" s="24"/>
      <c r="AG870" s="40">
        <f t="shared" si="237"/>
        <v>0</v>
      </c>
      <c r="AH870" s="36">
        <f t="shared" si="238"/>
        <v>0</v>
      </c>
      <c r="AI870" s="36">
        <f t="shared" si="239"/>
        <v>0</v>
      </c>
      <c r="AJ870" s="35" t="str">
        <f t="shared" si="240"/>
        <v/>
      </c>
      <c r="AK870" s="35" t="str">
        <f t="shared" si="241"/>
        <v/>
      </c>
      <c r="AL870" s="35" t="str">
        <f t="shared" si="242"/>
        <v/>
      </c>
      <c r="AM870" s="35" t="str">
        <f t="shared" si="243"/>
        <v/>
      </c>
      <c r="AN870" s="35" t="str">
        <f t="shared" si="244"/>
        <v/>
      </c>
      <c r="AO870" s="222">
        <f t="shared" si="249"/>
        <v>0</v>
      </c>
      <c r="AP870" s="222">
        <f t="shared" si="250"/>
        <v>0</v>
      </c>
      <c r="AQ870" s="222" t="str">
        <f t="shared" si="245"/>
        <v>无</v>
      </c>
      <c r="AR870" s="35" t="str">
        <f t="shared" si="246"/>
        <v/>
      </c>
      <c r="AS870" s="35" t="str">
        <f t="shared" si="247"/>
        <v/>
      </c>
      <c r="AT870" s="35" t="str">
        <f t="shared" si="248"/>
        <v>无</v>
      </c>
      <c r="AW870" s="27">
        <f t="shared" si="251"/>
        <v>42948</v>
      </c>
    </row>
    <row r="871" spans="1:49" ht="15" customHeight="1">
      <c r="A871" s="31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198"/>
      <c r="M871" s="198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35" t="str">
        <f t="shared" si="234"/>
        <v/>
      </c>
      <c r="AD871" s="36">
        <f t="shared" si="235"/>
        <v>0</v>
      </c>
      <c r="AE871" s="35" t="str">
        <f t="shared" si="236"/>
        <v/>
      </c>
      <c r="AF871" s="24"/>
      <c r="AG871" s="40">
        <f t="shared" si="237"/>
        <v>0</v>
      </c>
      <c r="AH871" s="36">
        <f t="shared" si="238"/>
        <v>0</v>
      </c>
      <c r="AI871" s="36">
        <f t="shared" si="239"/>
        <v>0</v>
      </c>
      <c r="AJ871" s="35" t="str">
        <f t="shared" si="240"/>
        <v/>
      </c>
      <c r="AK871" s="35" t="str">
        <f t="shared" si="241"/>
        <v/>
      </c>
      <c r="AL871" s="35" t="str">
        <f t="shared" si="242"/>
        <v/>
      </c>
      <c r="AM871" s="35" t="str">
        <f t="shared" si="243"/>
        <v/>
      </c>
      <c r="AN871" s="35" t="str">
        <f t="shared" si="244"/>
        <v/>
      </c>
      <c r="AO871" s="222">
        <f t="shared" si="249"/>
        <v>0</v>
      </c>
      <c r="AP871" s="222">
        <f t="shared" si="250"/>
        <v>0</v>
      </c>
      <c r="AQ871" s="222" t="str">
        <f t="shared" si="245"/>
        <v>无</v>
      </c>
      <c r="AR871" s="35" t="str">
        <f t="shared" si="246"/>
        <v/>
      </c>
      <c r="AS871" s="35" t="str">
        <f t="shared" si="247"/>
        <v/>
      </c>
      <c r="AT871" s="35" t="str">
        <f t="shared" si="248"/>
        <v>无</v>
      </c>
      <c r="AW871" s="27">
        <f t="shared" si="251"/>
        <v>42948</v>
      </c>
    </row>
    <row r="872" spans="1:49" ht="15" customHeight="1">
      <c r="A872" s="31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198"/>
      <c r="M872" s="198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35" t="str">
        <f t="shared" si="234"/>
        <v/>
      </c>
      <c r="AD872" s="36">
        <f t="shared" si="235"/>
        <v>0</v>
      </c>
      <c r="AE872" s="35" t="str">
        <f t="shared" si="236"/>
        <v/>
      </c>
      <c r="AF872" s="24"/>
      <c r="AG872" s="40">
        <f t="shared" si="237"/>
        <v>0</v>
      </c>
      <c r="AH872" s="36">
        <f t="shared" si="238"/>
        <v>0</v>
      </c>
      <c r="AI872" s="36">
        <f t="shared" si="239"/>
        <v>0</v>
      </c>
      <c r="AJ872" s="35" t="str">
        <f t="shared" si="240"/>
        <v/>
      </c>
      <c r="AK872" s="35" t="str">
        <f t="shared" si="241"/>
        <v/>
      </c>
      <c r="AL872" s="35" t="str">
        <f t="shared" si="242"/>
        <v/>
      </c>
      <c r="AM872" s="35" t="str">
        <f t="shared" si="243"/>
        <v/>
      </c>
      <c r="AN872" s="35" t="str">
        <f t="shared" si="244"/>
        <v/>
      </c>
      <c r="AO872" s="222">
        <f t="shared" si="249"/>
        <v>0</v>
      </c>
      <c r="AP872" s="222">
        <f t="shared" si="250"/>
        <v>0</v>
      </c>
      <c r="AQ872" s="222" t="str">
        <f t="shared" si="245"/>
        <v>无</v>
      </c>
      <c r="AR872" s="35" t="str">
        <f t="shared" si="246"/>
        <v/>
      </c>
      <c r="AS872" s="35" t="str">
        <f t="shared" si="247"/>
        <v/>
      </c>
      <c r="AT872" s="35" t="str">
        <f t="shared" si="248"/>
        <v>无</v>
      </c>
      <c r="AW872" s="27">
        <f t="shared" si="251"/>
        <v>42948</v>
      </c>
    </row>
    <row r="873" spans="1:49" ht="15" customHeight="1">
      <c r="A873" s="31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198"/>
      <c r="M873" s="198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35" t="str">
        <f t="shared" si="234"/>
        <v/>
      </c>
      <c r="AD873" s="36">
        <f t="shared" si="235"/>
        <v>0</v>
      </c>
      <c r="AE873" s="35" t="str">
        <f t="shared" si="236"/>
        <v/>
      </c>
      <c r="AF873" s="24"/>
      <c r="AG873" s="40">
        <f t="shared" si="237"/>
        <v>0</v>
      </c>
      <c r="AH873" s="36">
        <f t="shared" si="238"/>
        <v>0</v>
      </c>
      <c r="AI873" s="36">
        <f t="shared" si="239"/>
        <v>0</v>
      </c>
      <c r="AJ873" s="35" t="str">
        <f t="shared" si="240"/>
        <v/>
      </c>
      <c r="AK873" s="35" t="str">
        <f t="shared" si="241"/>
        <v/>
      </c>
      <c r="AL873" s="35" t="str">
        <f t="shared" si="242"/>
        <v/>
      </c>
      <c r="AM873" s="35" t="str">
        <f t="shared" si="243"/>
        <v/>
      </c>
      <c r="AN873" s="35" t="str">
        <f t="shared" si="244"/>
        <v/>
      </c>
      <c r="AO873" s="222">
        <f t="shared" si="249"/>
        <v>0</v>
      </c>
      <c r="AP873" s="222">
        <f t="shared" si="250"/>
        <v>0</v>
      </c>
      <c r="AQ873" s="222" t="str">
        <f t="shared" si="245"/>
        <v>无</v>
      </c>
      <c r="AR873" s="35" t="str">
        <f t="shared" si="246"/>
        <v/>
      </c>
      <c r="AS873" s="35" t="str">
        <f t="shared" si="247"/>
        <v/>
      </c>
      <c r="AT873" s="35" t="str">
        <f t="shared" si="248"/>
        <v>无</v>
      </c>
      <c r="AW873" s="27">
        <f t="shared" si="251"/>
        <v>42948</v>
      </c>
    </row>
    <row r="874" spans="1:49" ht="15" customHeight="1">
      <c r="A874" s="31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198"/>
      <c r="M874" s="198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35" t="str">
        <f t="shared" si="234"/>
        <v/>
      </c>
      <c r="AD874" s="36">
        <f t="shared" si="235"/>
        <v>0</v>
      </c>
      <c r="AE874" s="35" t="str">
        <f t="shared" si="236"/>
        <v/>
      </c>
      <c r="AF874" s="24"/>
      <c r="AG874" s="40">
        <f t="shared" si="237"/>
        <v>0</v>
      </c>
      <c r="AH874" s="36">
        <f t="shared" si="238"/>
        <v>0</v>
      </c>
      <c r="AI874" s="36">
        <f t="shared" si="239"/>
        <v>0</v>
      </c>
      <c r="AJ874" s="35" t="str">
        <f t="shared" si="240"/>
        <v/>
      </c>
      <c r="AK874" s="35" t="str">
        <f t="shared" si="241"/>
        <v/>
      </c>
      <c r="AL874" s="35" t="str">
        <f t="shared" si="242"/>
        <v/>
      </c>
      <c r="AM874" s="35" t="str">
        <f t="shared" si="243"/>
        <v/>
      </c>
      <c r="AN874" s="35" t="str">
        <f t="shared" si="244"/>
        <v/>
      </c>
      <c r="AO874" s="222">
        <f t="shared" si="249"/>
        <v>0</v>
      </c>
      <c r="AP874" s="222">
        <f t="shared" si="250"/>
        <v>0</v>
      </c>
      <c r="AQ874" s="222" t="str">
        <f t="shared" si="245"/>
        <v>无</v>
      </c>
      <c r="AR874" s="35" t="str">
        <f t="shared" si="246"/>
        <v/>
      </c>
      <c r="AS874" s="35" t="str">
        <f t="shared" si="247"/>
        <v/>
      </c>
      <c r="AT874" s="35" t="str">
        <f t="shared" si="248"/>
        <v>无</v>
      </c>
      <c r="AW874" s="27">
        <f t="shared" si="251"/>
        <v>42948</v>
      </c>
    </row>
    <row r="875" spans="1:49" ht="15" customHeight="1">
      <c r="A875" s="31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198"/>
      <c r="M875" s="198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35" t="str">
        <f t="shared" si="234"/>
        <v/>
      </c>
      <c r="AD875" s="36">
        <f t="shared" si="235"/>
        <v>0</v>
      </c>
      <c r="AE875" s="35" t="str">
        <f t="shared" si="236"/>
        <v/>
      </c>
      <c r="AF875" s="24"/>
      <c r="AG875" s="40">
        <f t="shared" si="237"/>
        <v>0</v>
      </c>
      <c r="AH875" s="36">
        <f t="shared" si="238"/>
        <v>0</v>
      </c>
      <c r="AI875" s="36">
        <f t="shared" si="239"/>
        <v>0</v>
      </c>
      <c r="AJ875" s="35" t="str">
        <f t="shared" si="240"/>
        <v/>
      </c>
      <c r="AK875" s="35" t="str">
        <f t="shared" si="241"/>
        <v/>
      </c>
      <c r="AL875" s="35" t="str">
        <f t="shared" si="242"/>
        <v/>
      </c>
      <c r="AM875" s="35" t="str">
        <f t="shared" si="243"/>
        <v/>
      </c>
      <c r="AN875" s="35" t="str">
        <f t="shared" si="244"/>
        <v/>
      </c>
      <c r="AO875" s="222">
        <f t="shared" si="249"/>
        <v>0</v>
      </c>
      <c r="AP875" s="222">
        <f t="shared" si="250"/>
        <v>0</v>
      </c>
      <c r="AQ875" s="222" t="str">
        <f t="shared" si="245"/>
        <v>无</v>
      </c>
      <c r="AR875" s="35" t="str">
        <f t="shared" si="246"/>
        <v/>
      </c>
      <c r="AS875" s="35" t="str">
        <f t="shared" si="247"/>
        <v/>
      </c>
      <c r="AT875" s="35" t="str">
        <f t="shared" si="248"/>
        <v>无</v>
      </c>
      <c r="AW875" s="27">
        <f t="shared" si="251"/>
        <v>42948</v>
      </c>
    </row>
    <row r="876" spans="1:49" ht="15" customHeight="1">
      <c r="A876" s="31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198"/>
      <c r="M876" s="198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35" t="str">
        <f t="shared" si="234"/>
        <v/>
      </c>
      <c r="AD876" s="36">
        <f t="shared" si="235"/>
        <v>0</v>
      </c>
      <c r="AE876" s="35" t="str">
        <f t="shared" si="236"/>
        <v/>
      </c>
      <c r="AF876" s="24"/>
      <c r="AG876" s="40">
        <f t="shared" si="237"/>
        <v>0</v>
      </c>
      <c r="AH876" s="36">
        <f t="shared" si="238"/>
        <v>0</v>
      </c>
      <c r="AI876" s="36">
        <f t="shared" si="239"/>
        <v>0</v>
      </c>
      <c r="AJ876" s="35" t="str">
        <f t="shared" si="240"/>
        <v/>
      </c>
      <c r="AK876" s="35" t="str">
        <f t="shared" si="241"/>
        <v/>
      </c>
      <c r="AL876" s="35" t="str">
        <f t="shared" si="242"/>
        <v/>
      </c>
      <c r="AM876" s="35" t="str">
        <f t="shared" si="243"/>
        <v/>
      </c>
      <c r="AN876" s="35" t="str">
        <f t="shared" si="244"/>
        <v/>
      </c>
      <c r="AO876" s="222">
        <f t="shared" si="249"/>
        <v>0</v>
      </c>
      <c r="AP876" s="222">
        <f t="shared" si="250"/>
        <v>0</v>
      </c>
      <c r="AQ876" s="222" t="str">
        <f t="shared" si="245"/>
        <v>无</v>
      </c>
      <c r="AR876" s="35" t="str">
        <f t="shared" si="246"/>
        <v/>
      </c>
      <c r="AS876" s="35" t="str">
        <f t="shared" si="247"/>
        <v/>
      </c>
      <c r="AT876" s="35" t="str">
        <f t="shared" si="248"/>
        <v>无</v>
      </c>
      <c r="AW876" s="27">
        <f t="shared" si="251"/>
        <v>42948</v>
      </c>
    </row>
    <row r="877" spans="1:49" ht="15" customHeight="1">
      <c r="A877" s="31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198"/>
      <c r="M877" s="198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35" t="str">
        <f t="shared" si="234"/>
        <v/>
      </c>
      <c r="AD877" s="36">
        <f t="shared" si="235"/>
        <v>0</v>
      </c>
      <c r="AE877" s="35" t="str">
        <f t="shared" si="236"/>
        <v/>
      </c>
      <c r="AF877" s="24"/>
      <c r="AG877" s="40">
        <f t="shared" si="237"/>
        <v>0</v>
      </c>
      <c r="AH877" s="36">
        <f t="shared" si="238"/>
        <v>0</v>
      </c>
      <c r="AI877" s="36">
        <f t="shared" si="239"/>
        <v>0</v>
      </c>
      <c r="AJ877" s="35" t="str">
        <f t="shared" si="240"/>
        <v/>
      </c>
      <c r="AK877" s="35" t="str">
        <f t="shared" si="241"/>
        <v/>
      </c>
      <c r="AL877" s="35" t="str">
        <f t="shared" si="242"/>
        <v/>
      </c>
      <c r="AM877" s="35" t="str">
        <f t="shared" si="243"/>
        <v/>
      </c>
      <c r="AN877" s="35" t="str">
        <f t="shared" si="244"/>
        <v/>
      </c>
      <c r="AO877" s="222">
        <f t="shared" si="249"/>
        <v>0</v>
      </c>
      <c r="AP877" s="222">
        <f t="shared" si="250"/>
        <v>0</v>
      </c>
      <c r="AQ877" s="222" t="str">
        <f t="shared" si="245"/>
        <v>无</v>
      </c>
      <c r="AR877" s="35" t="str">
        <f t="shared" si="246"/>
        <v/>
      </c>
      <c r="AS877" s="35" t="str">
        <f t="shared" si="247"/>
        <v/>
      </c>
      <c r="AT877" s="35" t="str">
        <f t="shared" si="248"/>
        <v>无</v>
      </c>
      <c r="AW877" s="27">
        <f t="shared" si="251"/>
        <v>42948</v>
      </c>
    </row>
    <row r="878" spans="1:49" ht="15" customHeight="1">
      <c r="A878" s="31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198"/>
      <c r="M878" s="198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35" t="str">
        <f t="shared" si="234"/>
        <v/>
      </c>
      <c r="AD878" s="36">
        <f t="shared" si="235"/>
        <v>0</v>
      </c>
      <c r="AE878" s="35" t="str">
        <f t="shared" si="236"/>
        <v/>
      </c>
      <c r="AF878" s="24"/>
      <c r="AG878" s="40">
        <f t="shared" si="237"/>
        <v>0</v>
      </c>
      <c r="AH878" s="36">
        <f t="shared" si="238"/>
        <v>0</v>
      </c>
      <c r="AI878" s="36">
        <f t="shared" si="239"/>
        <v>0</v>
      </c>
      <c r="AJ878" s="35" t="str">
        <f t="shared" si="240"/>
        <v/>
      </c>
      <c r="AK878" s="35" t="str">
        <f t="shared" si="241"/>
        <v/>
      </c>
      <c r="AL878" s="35" t="str">
        <f t="shared" si="242"/>
        <v/>
      </c>
      <c r="AM878" s="35" t="str">
        <f t="shared" si="243"/>
        <v/>
      </c>
      <c r="AN878" s="35" t="str">
        <f t="shared" si="244"/>
        <v/>
      </c>
      <c r="AO878" s="222">
        <f t="shared" si="249"/>
        <v>0</v>
      </c>
      <c r="AP878" s="222">
        <f t="shared" si="250"/>
        <v>0</v>
      </c>
      <c r="AQ878" s="222" t="str">
        <f t="shared" si="245"/>
        <v>无</v>
      </c>
      <c r="AR878" s="35" t="str">
        <f t="shared" si="246"/>
        <v/>
      </c>
      <c r="AS878" s="35" t="str">
        <f t="shared" si="247"/>
        <v/>
      </c>
      <c r="AT878" s="35" t="str">
        <f t="shared" si="248"/>
        <v>无</v>
      </c>
      <c r="AW878" s="27">
        <f t="shared" si="251"/>
        <v>42948</v>
      </c>
    </row>
    <row r="879" spans="1:49" ht="15" customHeight="1">
      <c r="A879" s="31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198"/>
      <c r="M879" s="198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35" t="str">
        <f t="shared" si="234"/>
        <v/>
      </c>
      <c r="AD879" s="36">
        <f t="shared" si="235"/>
        <v>0</v>
      </c>
      <c r="AE879" s="35" t="str">
        <f t="shared" si="236"/>
        <v/>
      </c>
      <c r="AF879" s="24"/>
      <c r="AG879" s="40">
        <f t="shared" si="237"/>
        <v>0</v>
      </c>
      <c r="AH879" s="36">
        <f t="shared" si="238"/>
        <v>0</v>
      </c>
      <c r="AI879" s="36">
        <f t="shared" si="239"/>
        <v>0</v>
      </c>
      <c r="AJ879" s="35" t="str">
        <f t="shared" si="240"/>
        <v/>
      </c>
      <c r="AK879" s="35" t="str">
        <f t="shared" si="241"/>
        <v/>
      </c>
      <c r="AL879" s="35" t="str">
        <f t="shared" si="242"/>
        <v/>
      </c>
      <c r="AM879" s="35" t="str">
        <f t="shared" si="243"/>
        <v/>
      </c>
      <c r="AN879" s="35" t="str">
        <f t="shared" si="244"/>
        <v/>
      </c>
      <c r="AO879" s="222">
        <f t="shared" si="249"/>
        <v>0</v>
      </c>
      <c r="AP879" s="222">
        <f t="shared" si="250"/>
        <v>0</v>
      </c>
      <c r="AQ879" s="222" t="str">
        <f t="shared" si="245"/>
        <v>无</v>
      </c>
      <c r="AR879" s="35" t="str">
        <f t="shared" si="246"/>
        <v/>
      </c>
      <c r="AS879" s="35" t="str">
        <f t="shared" si="247"/>
        <v/>
      </c>
      <c r="AT879" s="35" t="str">
        <f t="shared" si="248"/>
        <v>无</v>
      </c>
      <c r="AW879" s="27">
        <f t="shared" si="251"/>
        <v>42948</v>
      </c>
    </row>
    <row r="880" spans="1:49" ht="15" customHeight="1">
      <c r="A880" s="31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198"/>
      <c r="M880" s="198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35" t="str">
        <f t="shared" si="234"/>
        <v/>
      </c>
      <c r="AD880" s="36">
        <f t="shared" si="235"/>
        <v>0</v>
      </c>
      <c r="AE880" s="35" t="str">
        <f t="shared" si="236"/>
        <v/>
      </c>
      <c r="AF880" s="24"/>
      <c r="AG880" s="40">
        <f t="shared" si="237"/>
        <v>0</v>
      </c>
      <c r="AH880" s="36">
        <f t="shared" si="238"/>
        <v>0</v>
      </c>
      <c r="AI880" s="36">
        <f t="shared" si="239"/>
        <v>0</v>
      </c>
      <c r="AJ880" s="35" t="str">
        <f t="shared" si="240"/>
        <v/>
      </c>
      <c r="AK880" s="35" t="str">
        <f t="shared" si="241"/>
        <v/>
      </c>
      <c r="AL880" s="35" t="str">
        <f t="shared" si="242"/>
        <v/>
      </c>
      <c r="AM880" s="35" t="str">
        <f t="shared" si="243"/>
        <v/>
      </c>
      <c r="AN880" s="35" t="str">
        <f t="shared" si="244"/>
        <v/>
      </c>
      <c r="AO880" s="222">
        <f t="shared" si="249"/>
        <v>0</v>
      </c>
      <c r="AP880" s="222">
        <f t="shared" si="250"/>
        <v>0</v>
      </c>
      <c r="AQ880" s="222" t="str">
        <f t="shared" si="245"/>
        <v>无</v>
      </c>
      <c r="AR880" s="35" t="str">
        <f t="shared" si="246"/>
        <v/>
      </c>
      <c r="AS880" s="35" t="str">
        <f t="shared" si="247"/>
        <v/>
      </c>
      <c r="AT880" s="35" t="str">
        <f t="shared" si="248"/>
        <v>无</v>
      </c>
      <c r="AW880" s="27">
        <f t="shared" si="251"/>
        <v>42948</v>
      </c>
    </row>
    <row r="881" spans="1:49" ht="15" customHeight="1">
      <c r="A881" s="31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198"/>
      <c r="M881" s="198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35" t="str">
        <f t="shared" si="234"/>
        <v/>
      </c>
      <c r="AD881" s="36">
        <f t="shared" si="235"/>
        <v>0</v>
      </c>
      <c r="AE881" s="35" t="str">
        <f t="shared" si="236"/>
        <v/>
      </c>
      <c r="AF881" s="24"/>
      <c r="AG881" s="40">
        <f t="shared" si="237"/>
        <v>0</v>
      </c>
      <c r="AH881" s="36">
        <f t="shared" si="238"/>
        <v>0</v>
      </c>
      <c r="AI881" s="36">
        <f t="shared" si="239"/>
        <v>0</v>
      </c>
      <c r="AJ881" s="35" t="str">
        <f t="shared" si="240"/>
        <v/>
      </c>
      <c r="AK881" s="35" t="str">
        <f t="shared" si="241"/>
        <v/>
      </c>
      <c r="AL881" s="35" t="str">
        <f t="shared" si="242"/>
        <v/>
      </c>
      <c r="AM881" s="35" t="str">
        <f t="shared" si="243"/>
        <v/>
      </c>
      <c r="AN881" s="35" t="str">
        <f t="shared" si="244"/>
        <v/>
      </c>
      <c r="AO881" s="222">
        <f t="shared" si="249"/>
        <v>0</v>
      </c>
      <c r="AP881" s="222">
        <f t="shared" si="250"/>
        <v>0</v>
      </c>
      <c r="AQ881" s="222" t="str">
        <f t="shared" si="245"/>
        <v>无</v>
      </c>
      <c r="AR881" s="35" t="str">
        <f t="shared" si="246"/>
        <v/>
      </c>
      <c r="AS881" s="35" t="str">
        <f t="shared" si="247"/>
        <v/>
      </c>
      <c r="AT881" s="35" t="str">
        <f t="shared" si="248"/>
        <v>无</v>
      </c>
      <c r="AW881" s="27">
        <f t="shared" si="251"/>
        <v>42948</v>
      </c>
    </row>
    <row r="882" spans="1:49" ht="15" customHeight="1">
      <c r="A882" s="31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198"/>
      <c r="M882" s="198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35" t="str">
        <f t="shared" si="234"/>
        <v/>
      </c>
      <c r="AD882" s="36">
        <f t="shared" si="235"/>
        <v>0</v>
      </c>
      <c r="AE882" s="35" t="str">
        <f t="shared" si="236"/>
        <v/>
      </c>
      <c r="AF882" s="24"/>
      <c r="AG882" s="40">
        <f t="shared" si="237"/>
        <v>0</v>
      </c>
      <c r="AH882" s="36">
        <f t="shared" si="238"/>
        <v>0</v>
      </c>
      <c r="AI882" s="36">
        <f t="shared" si="239"/>
        <v>0</v>
      </c>
      <c r="AJ882" s="35" t="str">
        <f t="shared" si="240"/>
        <v/>
      </c>
      <c r="AK882" s="35" t="str">
        <f t="shared" si="241"/>
        <v/>
      </c>
      <c r="AL882" s="35" t="str">
        <f t="shared" si="242"/>
        <v/>
      </c>
      <c r="AM882" s="35" t="str">
        <f t="shared" si="243"/>
        <v/>
      </c>
      <c r="AN882" s="35" t="str">
        <f t="shared" si="244"/>
        <v/>
      </c>
      <c r="AO882" s="222">
        <f t="shared" si="249"/>
        <v>0</v>
      </c>
      <c r="AP882" s="222">
        <f t="shared" si="250"/>
        <v>0</v>
      </c>
      <c r="AQ882" s="222" t="str">
        <f t="shared" si="245"/>
        <v>无</v>
      </c>
      <c r="AR882" s="35" t="str">
        <f t="shared" si="246"/>
        <v/>
      </c>
      <c r="AS882" s="35" t="str">
        <f t="shared" si="247"/>
        <v/>
      </c>
      <c r="AT882" s="35" t="str">
        <f t="shared" si="248"/>
        <v>无</v>
      </c>
      <c r="AW882" s="27">
        <f t="shared" si="251"/>
        <v>42948</v>
      </c>
    </row>
    <row r="883" spans="1:49" ht="15" customHeight="1">
      <c r="A883" s="31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198"/>
      <c r="M883" s="198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35" t="str">
        <f t="shared" si="234"/>
        <v/>
      </c>
      <c r="AD883" s="36">
        <f t="shared" si="235"/>
        <v>0</v>
      </c>
      <c r="AE883" s="35" t="str">
        <f t="shared" si="236"/>
        <v/>
      </c>
      <c r="AF883" s="24"/>
      <c r="AG883" s="40">
        <f t="shared" si="237"/>
        <v>0</v>
      </c>
      <c r="AH883" s="36">
        <f t="shared" si="238"/>
        <v>0</v>
      </c>
      <c r="AI883" s="36">
        <f t="shared" si="239"/>
        <v>0</v>
      </c>
      <c r="AJ883" s="35" t="str">
        <f t="shared" si="240"/>
        <v/>
      </c>
      <c r="AK883" s="35" t="str">
        <f t="shared" si="241"/>
        <v/>
      </c>
      <c r="AL883" s="35" t="str">
        <f t="shared" si="242"/>
        <v/>
      </c>
      <c r="AM883" s="35" t="str">
        <f t="shared" si="243"/>
        <v/>
      </c>
      <c r="AN883" s="35" t="str">
        <f t="shared" si="244"/>
        <v/>
      </c>
      <c r="AO883" s="222">
        <f t="shared" si="249"/>
        <v>0</v>
      </c>
      <c r="AP883" s="222">
        <f t="shared" si="250"/>
        <v>0</v>
      </c>
      <c r="AQ883" s="222" t="str">
        <f t="shared" si="245"/>
        <v>无</v>
      </c>
      <c r="AR883" s="35" t="str">
        <f t="shared" si="246"/>
        <v/>
      </c>
      <c r="AS883" s="35" t="str">
        <f t="shared" si="247"/>
        <v/>
      </c>
      <c r="AT883" s="35" t="str">
        <f t="shared" si="248"/>
        <v>无</v>
      </c>
      <c r="AW883" s="27">
        <f t="shared" si="251"/>
        <v>42948</v>
      </c>
    </row>
    <row r="884" spans="1:49" ht="15" customHeight="1">
      <c r="A884" s="31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198"/>
      <c r="M884" s="198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35" t="str">
        <f t="shared" si="234"/>
        <v/>
      </c>
      <c r="AD884" s="36">
        <f t="shared" si="235"/>
        <v>0</v>
      </c>
      <c r="AE884" s="35" t="str">
        <f t="shared" si="236"/>
        <v/>
      </c>
      <c r="AF884" s="24"/>
      <c r="AG884" s="40">
        <f t="shared" si="237"/>
        <v>0</v>
      </c>
      <c r="AH884" s="36">
        <f t="shared" si="238"/>
        <v>0</v>
      </c>
      <c r="AI884" s="36">
        <f t="shared" si="239"/>
        <v>0</v>
      </c>
      <c r="AJ884" s="35" t="str">
        <f t="shared" si="240"/>
        <v/>
      </c>
      <c r="AK884" s="35" t="str">
        <f t="shared" si="241"/>
        <v/>
      </c>
      <c r="AL884" s="35" t="str">
        <f t="shared" si="242"/>
        <v/>
      </c>
      <c r="AM884" s="35" t="str">
        <f t="shared" si="243"/>
        <v/>
      </c>
      <c r="AN884" s="35" t="str">
        <f t="shared" si="244"/>
        <v/>
      </c>
      <c r="AO884" s="222">
        <f t="shared" si="249"/>
        <v>0</v>
      </c>
      <c r="AP884" s="222">
        <f t="shared" si="250"/>
        <v>0</v>
      </c>
      <c r="AQ884" s="222" t="str">
        <f t="shared" si="245"/>
        <v>无</v>
      </c>
      <c r="AR884" s="35" t="str">
        <f t="shared" si="246"/>
        <v/>
      </c>
      <c r="AS884" s="35" t="str">
        <f t="shared" si="247"/>
        <v/>
      </c>
      <c r="AT884" s="35" t="str">
        <f t="shared" si="248"/>
        <v>无</v>
      </c>
      <c r="AW884" s="27">
        <f t="shared" si="251"/>
        <v>42948</v>
      </c>
    </row>
    <row r="885" spans="1:49" ht="15" customHeight="1">
      <c r="A885" s="31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198"/>
      <c r="M885" s="198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35" t="str">
        <f t="shared" si="234"/>
        <v/>
      </c>
      <c r="AD885" s="36">
        <f t="shared" si="235"/>
        <v>0</v>
      </c>
      <c r="AE885" s="35" t="str">
        <f t="shared" si="236"/>
        <v/>
      </c>
      <c r="AF885" s="24"/>
      <c r="AG885" s="40">
        <f t="shared" si="237"/>
        <v>0</v>
      </c>
      <c r="AH885" s="36">
        <f t="shared" si="238"/>
        <v>0</v>
      </c>
      <c r="AI885" s="36">
        <f t="shared" si="239"/>
        <v>0</v>
      </c>
      <c r="AJ885" s="35" t="str">
        <f t="shared" si="240"/>
        <v/>
      </c>
      <c r="AK885" s="35" t="str">
        <f t="shared" si="241"/>
        <v/>
      </c>
      <c r="AL885" s="35" t="str">
        <f t="shared" si="242"/>
        <v/>
      </c>
      <c r="AM885" s="35" t="str">
        <f t="shared" si="243"/>
        <v/>
      </c>
      <c r="AN885" s="35" t="str">
        <f t="shared" si="244"/>
        <v/>
      </c>
      <c r="AO885" s="222">
        <f t="shared" si="249"/>
        <v>0</v>
      </c>
      <c r="AP885" s="222">
        <f t="shared" si="250"/>
        <v>0</v>
      </c>
      <c r="AQ885" s="222" t="str">
        <f t="shared" si="245"/>
        <v>无</v>
      </c>
      <c r="AR885" s="35" t="str">
        <f t="shared" si="246"/>
        <v/>
      </c>
      <c r="AS885" s="35" t="str">
        <f t="shared" si="247"/>
        <v/>
      </c>
      <c r="AT885" s="35" t="str">
        <f t="shared" si="248"/>
        <v>无</v>
      </c>
      <c r="AW885" s="27">
        <f t="shared" si="251"/>
        <v>42948</v>
      </c>
    </row>
    <row r="886" spans="1:49" ht="15" customHeight="1">
      <c r="A886" s="31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198"/>
      <c r="M886" s="198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35" t="str">
        <f t="shared" si="234"/>
        <v/>
      </c>
      <c r="AD886" s="36">
        <f t="shared" si="235"/>
        <v>0</v>
      </c>
      <c r="AE886" s="35" t="str">
        <f t="shared" si="236"/>
        <v/>
      </c>
      <c r="AF886" s="24"/>
      <c r="AG886" s="40">
        <f t="shared" si="237"/>
        <v>0</v>
      </c>
      <c r="AH886" s="36">
        <f t="shared" si="238"/>
        <v>0</v>
      </c>
      <c r="AI886" s="36">
        <f t="shared" si="239"/>
        <v>0</v>
      </c>
      <c r="AJ886" s="35" t="str">
        <f t="shared" si="240"/>
        <v/>
      </c>
      <c r="AK886" s="35" t="str">
        <f t="shared" si="241"/>
        <v/>
      </c>
      <c r="AL886" s="35" t="str">
        <f t="shared" si="242"/>
        <v/>
      </c>
      <c r="AM886" s="35" t="str">
        <f t="shared" si="243"/>
        <v/>
      </c>
      <c r="AN886" s="35" t="str">
        <f t="shared" si="244"/>
        <v/>
      </c>
      <c r="AO886" s="222">
        <f t="shared" si="249"/>
        <v>0</v>
      </c>
      <c r="AP886" s="222">
        <f t="shared" si="250"/>
        <v>0</v>
      </c>
      <c r="AQ886" s="222" t="str">
        <f t="shared" si="245"/>
        <v>无</v>
      </c>
      <c r="AR886" s="35" t="str">
        <f t="shared" si="246"/>
        <v/>
      </c>
      <c r="AS886" s="35" t="str">
        <f t="shared" si="247"/>
        <v/>
      </c>
      <c r="AT886" s="35" t="str">
        <f t="shared" si="248"/>
        <v>无</v>
      </c>
      <c r="AW886" s="27">
        <f t="shared" si="251"/>
        <v>42948</v>
      </c>
    </row>
    <row r="887" spans="1:49" ht="15" customHeight="1">
      <c r="A887" s="31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198"/>
      <c r="M887" s="198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35" t="str">
        <f t="shared" si="234"/>
        <v/>
      </c>
      <c r="AD887" s="36">
        <f t="shared" si="235"/>
        <v>0</v>
      </c>
      <c r="AE887" s="35" t="str">
        <f t="shared" si="236"/>
        <v/>
      </c>
      <c r="AF887" s="24"/>
      <c r="AG887" s="40">
        <f t="shared" si="237"/>
        <v>0</v>
      </c>
      <c r="AH887" s="36">
        <f t="shared" si="238"/>
        <v>0</v>
      </c>
      <c r="AI887" s="36">
        <f t="shared" si="239"/>
        <v>0</v>
      </c>
      <c r="AJ887" s="35" t="str">
        <f t="shared" si="240"/>
        <v/>
      </c>
      <c r="AK887" s="35" t="str">
        <f t="shared" si="241"/>
        <v/>
      </c>
      <c r="AL887" s="35" t="str">
        <f t="shared" si="242"/>
        <v/>
      </c>
      <c r="AM887" s="35" t="str">
        <f t="shared" si="243"/>
        <v/>
      </c>
      <c r="AN887" s="35" t="str">
        <f t="shared" si="244"/>
        <v/>
      </c>
      <c r="AO887" s="222">
        <f t="shared" si="249"/>
        <v>0</v>
      </c>
      <c r="AP887" s="222">
        <f t="shared" si="250"/>
        <v>0</v>
      </c>
      <c r="AQ887" s="222" t="str">
        <f t="shared" si="245"/>
        <v>无</v>
      </c>
      <c r="AR887" s="35" t="str">
        <f t="shared" si="246"/>
        <v/>
      </c>
      <c r="AS887" s="35" t="str">
        <f t="shared" si="247"/>
        <v/>
      </c>
      <c r="AT887" s="35" t="str">
        <f t="shared" si="248"/>
        <v>无</v>
      </c>
      <c r="AW887" s="27">
        <f t="shared" si="251"/>
        <v>42948</v>
      </c>
    </row>
    <row r="888" spans="1:49" ht="15" customHeight="1">
      <c r="A888" s="31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198"/>
      <c r="M888" s="198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35" t="str">
        <f t="shared" si="234"/>
        <v/>
      </c>
      <c r="AD888" s="36">
        <f t="shared" si="235"/>
        <v>0</v>
      </c>
      <c r="AE888" s="35" t="str">
        <f t="shared" si="236"/>
        <v/>
      </c>
      <c r="AF888" s="24"/>
      <c r="AG888" s="40">
        <f t="shared" si="237"/>
        <v>0</v>
      </c>
      <c r="AH888" s="36">
        <f t="shared" si="238"/>
        <v>0</v>
      </c>
      <c r="AI888" s="36">
        <f t="shared" si="239"/>
        <v>0</v>
      </c>
      <c r="AJ888" s="35" t="str">
        <f t="shared" si="240"/>
        <v/>
      </c>
      <c r="AK888" s="35" t="str">
        <f t="shared" si="241"/>
        <v/>
      </c>
      <c r="AL888" s="35" t="str">
        <f t="shared" si="242"/>
        <v/>
      </c>
      <c r="AM888" s="35" t="str">
        <f t="shared" si="243"/>
        <v/>
      </c>
      <c r="AN888" s="35" t="str">
        <f t="shared" si="244"/>
        <v/>
      </c>
      <c r="AO888" s="222">
        <f t="shared" si="249"/>
        <v>0</v>
      </c>
      <c r="AP888" s="222">
        <f t="shared" si="250"/>
        <v>0</v>
      </c>
      <c r="AQ888" s="222" t="str">
        <f t="shared" si="245"/>
        <v>无</v>
      </c>
      <c r="AR888" s="35" t="str">
        <f t="shared" si="246"/>
        <v/>
      </c>
      <c r="AS888" s="35" t="str">
        <f t="shared" si="247"/>
        <v/>
      </c>
      <c r="AT888" s="35" t="str">
        <f t="shared" si="248"/>
        <v>无</v>
      </c>
      <c r="AW888" s="27">
        <f t="shared" si="251"/>
        <v>42948</v>
      </c>
    </row>
    <row r="889" spans="1:49" ht="15" customHeight="1">
      <c r="A889" s="31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198"/>
      <c r="M889" s="198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35" t="str">
        <f t="shared" si="234"/>
        <v/>
      </c>
      <c r="AD889" s="36">
        <f t="shared" si="235"/>
        <v>0</v>
      </c>
      <c r="AE889" s="35" t="str">
        <f t="shared" si="236"/>
        <v/>
      </c>
      <c r="AF889" s="24"/>
      <c r="AG889" s="40">
        <f t="shared" si="237"/>
        <v>0</v>
      </c>
      <c r="AH889" s="36">
        <f t="shared" si="238"/>
        <v>0</v>
      </c>
      <c r="AI889" s="36">
        <f t="shared" si="239"/>
        <v>0</v>
      </c>
      <c r="AJ889" s="35" t="str">
        <f t="shared" si="240"/>
        <v/>
      </c>
      <c r="AK889" s="35" t="str">
        <f t="shared" si="241"/>
        <v/>
      </c>
      <c r="AL889" s="35" t="str">
        <f t="shared" si="242"/>
        <v/>
      </c>
      <c r="AM889" s="35" t="str">
        <f t="shared" si="243"/>
        <v/>
      </c>
      <c r="AN889" s="35" t="str">
        <f t="shared" si="244"/>
        <v/>
      </c>
      <c r="AO889" s="222">
        <f t="shared" si="249"/>
        <v>0</v>
      </c>
      <c r="AP889" s="222">
        <f t="shared" si="250"/>
        <v>0</v>
      </c>
      <c r="AQ889" s="222" t="str">
        <f t="shared" si="245"/>
        <v>无</v>
      </c>
      <c r="AR889" s="35" t="str">
        <f t="shared" si="246"/>
        <v/>
      </c>
      <c r="AS889" s="35" t="str">
        <f t="shared" si="247"/>
        <v/>
      </c>
      <c r="AT889" s="35" t="str">
        <f t="shared" si="248"/>
        <v>无</v>
      </c>
      <c r="AW889" s="27">
        <f t="shared" si="251"/>
        <v>42948</v>
      </c>
    </row>
    <row r="890" spans="1:49" ht="15" customHeight="1">
      <c r="A890" s="31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198"/>
      <c r="M890" s="198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35" t="str">
        <f t="shared" si="234"/>
        <v/>
      </c>
      <c r="AD890" s="36">
        <f t="shared" si="235"/>
        <v>0</v>
      </c>
      <c r="AE890" s="35" t="str">
        <f t="shared" si="236"/>
        <v/>
      </c>
      <c r="AF890" s="24"/>
      <c r="AG890" s="40">
        <f t="shared" si="237"/>
        <v>0</v>
      </c>
      <c r="AH890" s="36">
        <f t="shared" si="238"/>
        <v>0</v>
      </c>
      <c r="AI890" s="36">
        <f t="shared" si="239"/>
        <v>0</v>
      </c>
      <c r="AJ890" s="35" t="str">
        <f t="shared" si="240"/>
        <v/>
      </c>
      <c r="AK890" s="35" t="str">
        <f t="shared" si="241"/>
        <v/>
      </c>
      <c r="AL890" s="35" t="str">
        <f t="shared" si="242"/>
        <v/>
      </c>
      <c r="AM890" s="35" t="str">
        <f t="shared" si="243"/>
        <v/>
      </c>
      <c r="AN890" s="35" t="str">
        <f t="shared" si="244"/>
        <v/>
      </c>
      <c r="AO890" s="222">
        <f t="shared" si="249"/>
        <v>0</v>
      </c>
      <c r="AP890" s="222">
        <f t="shared" si="250"/>
        <v>0</v>
      </c>
      <c r="AQ890" s="222" t="str">
        <f t="shared" si="245"/>
        <v>无</v>
      </c>
      <c r="AR890" s="35" t="str">
        <f t="shared" si="246"/>
        <v/>
      </c>
      <c r="AS890" s="35" t="str">
        <f t="shared" si="247"/>
        <v/>
      </c>
      <c r="AT890" s="35" t="str">
        <f t="shared" si="248"/>
        <v>无</v>
      </c>
      <c r="AW890" s="27">
        <f t="shared" si="251"/>
        <v>42948</v>
      </c>
    </row>
    <row r="891" spans="1:49" ht="15" customHeight="1">
      <c r="A891" s="31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198"/>
      <c r="M891" s="198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35" t="str">
        <f t="shared" si="234"/>
        <v/>
      </c>
      <c r="AD891" s="36">
        <f t="shared" si="235"/>
        <v>0</v>
      </c>
      <c r="AE891" s="35" t="str">
        <f t="shared" si="236"/>
        <v/>
      </c>
      <c r="AF891" s="24"/>
      <c r="AG891" s="40">
        <f t="shared" si="237"/>
        <v>0</v>
      </c>
      <c r="AH891" s="36">
        <f t="shared" si="238"/>
        <v>0</v>
      </c>
      <c r="AI891" s="36">
        <f t="shared" si="239"/>
        <v>0</v>
      </c>
      <c r="AJ891" s="35" t="str">
        <f t="shared" si="240"/>
        <v/>
      </c>
      <c r="AK891" s="35" t="str">
        <f t="shared" si="241"/>
        <v/>
      </c>
      <c r="AL891" s="35" t="str">
        <f t="shared" si="242"/>
        <v/>
      </c>
      <c r="AM891" s="35" t="str">
        <f t="shared" si="243"/>
        <v/>
      </c>
      <c r="AN891" s="35" t="str">
        <f t="shared" si="244"/>
        <v/>
      </c>
      <c r="AO891" s="222">
        <f t="shared" si="249"/>
        <v>0</v>
      </c>
      <c r="AP891" s="222">
        <f t="shared" si="250"/>
        <v>0</v>
      </c>
      <c r="AQ891" s="222" t="str">
        <f t="shared" si="245"/>
        <v>无</v>
      </c>
      <c r="AR891" s="35" t="str">
        <f t="shared" si="246"/>
        <v/>
      </c>
      <c r="AS891" s="35" t="str">
        <f t="shared" si="247"/>
        <v/>
      </c>
      <c r="AT891" s="35" t="str">
        <f t="shared" si="248"/>
        <v>无</v>
      </c>
      <c r="AW891" s="27">
        <f t="shared" si="251"/>
        <v>42948</v>
      </c>
    </row>
    <row r="892" spans="1:49" ht="15" customHeight="1">
      <c r="A892" s="31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198"/>
      <c r="M892" s="198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35" t="str">
        <f t="shared" si="234"/>
        <v/>
      </c>
      <c r="AD892" s="36">
        <f t="shared" si="235"/>
        <v>0</v>
      </c>
      <c r="AE892" s="35" t="str">
        <f t="shared" si="236"/>
        <v/>
      </c>
      <c r="AF892" s="24"/>
      <c r="AG892" s="40">
        <f t="shared" si="237"/>
        <v>0</v>
      </c>
      <c r="AH892" s="36">
        <f t="shared" si="238"/>
        <v>0</v>
      </c>
      <c r="AI892" s="36">
        <f t="shared" si="239"/>
        <v>0</v>
      </c>
      <c r="AJ892" s="35" t="str">
        <f t="shared" si="240"/>
        <v/>
      </c>
      <c r="AK892" s="35" t="str">
        <f t="shared" si="241"/>
        <v/>
      </c>
      <c r="AL892" s="35" t="str">
        <f t="shared" si="242"/>
        <v/>
      </c>
      <c r="AM892" s="35" t="str">
        <f t="shared" si="243"/>
        <v/>
      </c>
      <c r="AN892" s="35" t="str">
        <f t="shared" si="244"/>
        <v/>
      </c>
      <c r="AO892" s="222">
        <f t="shared" si="249"/>
        <v>0</v>
      </c>
      <c r="AP892" s="222">
        <f t="shared" si="250"/>
        <v>0</v>
      </c>
      <c r="AQ892" s="222" t="str">
        <f t="shared" si="245"/>
        <v>无</v>
      </c>
      <c r="AR892" s="35" t="str">
        <f t="shared" si="246"/>
        <v/>
      </c>
      <c r="AS892" s="35" t="str">
        <f t="shared" si="247"/>
        <v/>
      </c>
      <c r="AT892" s="35" t="str">
        <f t="shared" si="248"/>
        <v>无</v>
      </c>
      <c r="AW892" s="27">
        <f t="shared" si="251"/>
        <v>42948</v>
      </c>
    </row>
    <row r="893" spans="1:49" ht="15" customHeight="1">
      <c r="A893" s="31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198"/>
      <c r="M893" s="198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35" t="str">
        <f t="shared" si="234"/>
        <v/>
      </c>
      <c r="AD893" s="36">
        <f t="shared" si="235"/>
        <v>0</v>
      </c>
      <c r="AE893" s="35" t="str">
        <f t="shared" si="236"/>
        <v/>
      </c>
      <c r="AF893" s="24"/>
      <c r="AG893" s="40">
        <f t="shared" si="237"/>
        <v>0</v>
      </c>
      <c r="AH893" s="36">
        <f t="shared" si="238"/>
        <v>0</v>
      </c>
      <c r="AI893" s="36">
        <f t="shared" si="239"/>
        <v>0</v>
      </c>
      <c r="AJ893" s="35" t="str">
        <f t="shared" si="240"/>
        <v/>
      </c>
      <c r="AK893" s="35" t="str">
        <f t="shared" si="241"/>
        <v/>
      </c>
      <c r="AL893" s="35" t="str">
        <f t="shared" si="242"/>
        <v/>
      </c>
      <c r="AM893" s="35" t="str">
        <f t="shared" si="243"/>
        <v/>
      </c>
      <c r="AN893" s="35" t="str">
        <f t="shared" si="244"/>
        <v/>
      </c>
      <c r="AO893" s="222">
        <f t="shared" si="249"/>
        <v>0</v>
      </c>
      <c r="AP893" s="222">
        <f t="shared" si="250"/>
        <v>0</v>
      </c>
      <c r="AQ893" s="222" t="str">
        <f t="shared" si="245"/>
        <v>无</v>
      </c>
      <c r="AR893" s="35" t="str">
        <f t="shared" si="246"/>
        <v/>
      </c>
      <c r="AS893" s="35" t="str">
        <f t="shared" si="247"/>
        <v/>
      </c>
      <c r="AT893" s="35" t="str">
        <f t="shared" si="248"/>
        <v>无</v>
      </c>
      <c r="AW893" s="27">
        <f t="shared" si="251"/>
        <v>42948</v>
      </c>
    </row>
    <row r="894" spans="1:49" ht="15" customHeight="1">
      <c r="A894" s="31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198"/>
      <c r="M894" s="198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35" t="str">
        <f t="shared" si="234"/>
        <v/>
      </c>
      <c r="AD894" s="36">
        <f t="shared" si="235"/>
        <v>0</v>
      </c>
      <c r="AE894" s="35" t="str">
        <f t="shared" si="236"/>
        <v/>
      </c>
      <c r="AF894" s="24"/>
      <c r="AG894" s="40">
        <f t="shared" si="237"/>
        <v>0</v>
      </c>
      <c r="AH894" s="36">
        <f t="shared" si="238"/>
        <v>0</v>
      </c>
      <c r="AI894" s="36">
        <f t="shared" si="239"/>
        <v>0</v>
      </c>
      <c r="AJ894" s="35" t="str">
        <f t="shared" si="240"/>
        <v/>
      </c>
      <c r="AK894" s="35" t="str">
        <f t="shared" si="241"/>
        <v/>
      </c>
      <c r="AL894" s="35" t="str">
        <f t="shared" si="242"/>
        <v/>
      </c>
      <c r="AM894" s="35" t="str">
        <f t="shared" si="243"/>
        <v/>
      </c>
      <c r="AN894" s="35" t="str">
        <f t="shared" si="244"/>
        <v/>
      </c>
      <c r="AO894" s="222">
        <f t="shared" si="249"/>
        <v>0</v>
      </c>
      <c r="AP894" s="222">
        <f t="shared" si="250"/>
        <v>0</v>
      </c>
      <c r="AQ894" s="222" t="str">
        <f t="shared" si="245"/>
        <v>无</v>
      </c>
      <c r="AR894" s="35" t="str">
        <f t="shared" si="246"/>
        <v/>
      </c>
      <c r="AS894" s="35" t="str">
        <f t="shared" si="247"/>
        <v/>
      </c>
      <c r="AT894" s="35" t="str">
        <f t="shared" si="248"/>
        <v>无</v>
      </c>
      <c r="AW894" s="27">
        <f t="shared" si="251"/>
        <v>42948</v>
      </c>
    </row>
    <row r="895" spans="1:49" ht="15" customHeight="1">
      <c r="A895" s="31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198"/>
      <c r="M895" s="198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35" t="str">
        <f t="shared" si="234"/>
        <v/>
      </c>
      <c r="AD895" s="36">
        <f t="shared" si="235"/>
        <v>0</v>
      </c>
      <c r="AE895" s="35" t="str">
        <f t="shared" si="236"/>
        <v/>
      </c>
      <c r="AF895" s="24"/>
      <c r="AG895" s="40">
        <f t="shared" si="237"/>
        <v>0</v>
      </c>
      <c r="AH895" s="36">
        <f t="shared" si="238"/>
        <v>0</v>
      </c>
      <c r="AI895" s="36">
        <f t="shared" si="239"/>
        <v>0</v>
      </c>
      <c r="AJ895" s="35" t="str">
        <f t="shared" si="240"/>
        <v/>
      </c>
      <c r="AK895" s="35" t="str">
        <f t="shared" si="241"/>
        <v/>
      </c>
      <c r="AL895" s="35" t="str">
        <f t="shared" si="242"/>
        <v/>
      </c>
      <c r="AM895" s="35" t="str">
        <f t="shared" si="243"/>
        <v/>
      </c>
      <c r="AN895" s="35" t="str">
        <f t="shared" si="244"/>
        <v/>
      </c>
      <c r="AO895" s="222">
        <f t="shared" si="249"/>
        <v>0</v>
      </c>
      <c r="AP895" s="222">
        <f t="shared" si="250"/>
        <v>0</v>
      </c>
      <c r="AQ895" s="222" t="str">
        <f t="shared" si="245"/>
        <v>无</v>
      </c>
      <c r="AR895" s="35" t="str">
        <f t="shared" si="246"/>
        <v/>
      </c>
      <c r="AS895" s="35" t="str">
        <f t="shared" si="247"/>
        <v/>
      </c>
      <c r="AT895" s="35" t="str">
        <f t="shared" si="248"/>
        <v>无</v>
      </c>
      <c r="AW895" s="27">
        <f t="shared" si="251"/>
        <v>42948</v>
      </c>
    </row>
    <row r="896" spans="1:49" ht="15" customHeight="1">
      <c r="A896" s="31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198"/>
      <c r="M896" s="198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35" t="str">
        <f t="shared" si="234"/>
        <v/>
      </c>
      <c r="AD896" s="36">
        <f t="shared" si="235"/>
        <v>0</v>
      </c>
      <c r="AE896" s="35" t="str">
        <f t="shared" si="236"/>
        <v/>
      </c>
      <c r="AF896" s="24"/>
      <c r="AG896" s="40">
        <f t="shared" si="237"/>
        <v>0</v>
      </c>
      <c r="AH896" s="36">
        <f t="shared" si="238"/>
        <v>0</v>
      </c>
      <c r="AI896" s="36">
        <f t="shared" si="239"/>
        <v>0</v>
      </c>
      <c r="AJ896" s="35" t="str">
        <f t="shared" si="240"/>
        <v/>
      </c>
      <c r="AK896" s="35" t="str">
        <f t="shared" si="241"/>
        <v/>
      </c>
      <c r="AL896" s="35" t="str">
        <f t="shared" si="242"/>
        <v/>
      </c>
      <c r="AM896" s="35" t="str">
        <f t="shared" si="243"/>
        <v/>
      </c>
      <c r="AN896" s="35" t="str">
        <f t="shared" si="244"/>
        <v/>
      </c>
      <c r="AO896" s="222">
        <f t="shared" si="249"/>
        <v>0</v>
      </c>
      <c r="AP896" s="222">
        <f t="shared" si="250"/>
        <v>0</v>
      </c>
      <c r="AQ896" s="222" t="str">
        <f t="shared" si="245"/>
        <v>无</v>
      </c>
      <c r="AR896" s="35" t="str">
        <f t="shared" si="246"/>
        <v/>
      </c>
      <c r="AS896" s="35" t="str">
        <f t="shared" si="247"/>
        <v/>
      </c>
      <c r="AT896" s="35" t="str">
        <f t="shared" si="248"/>
        <v>无</v>
      </c>
      <c r="AW896" s="27">
        <f t="shared" si="251"/>
        <v>42948</v>
      </c>
    </row>
    <row r="897" spans="1:49" ht="15" customHeight="1">
      <c r="A897" s="31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198"/>
      <c r="M897" s="198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35" t="str">
        <f t="shared" si="234"/>
        <v/>
      </c>
      <c r="AD897" s="36">
        <f t="shared" si="235"/>
        <v>0</v>
      </c>
      <c r="AE897" s="35" t="str">
        <f t="shared" si="236"/>
        <v/>
      </c>
      <c r="AF897" s="24"/>
      <c r="AG897" s="40">
        <f t="shared" si="237"/>
        <v>0</v>
      </c>
      <c r="AH897" s="36">
        <f t="shared" si="238"/>
        <v>0</v>
      </c>
      <c r="AI897" s="36">
        <f t="shared" si="239"/>
        <v>0</v>
      </c>
      <c r="AJ897" s="35" t="str">
        <f t="shared" si="240"/>
        <v/>
      </c>
      <c r="AK897" s="35" t="str">
        <f t="shared" si="241"/>
        <v/>
      </c>
      <c r="AL897" s="35" t="str">
        <f t="shared" si="242"/>
        <v/>
      </c>
      <c r="AM897" s="35" t="str">
        <f t="shared" si="243"/>
        <v/>
      </c>
      <c r="AN897" s="35" t="str">
        <f t="shared" si="244"/>
        <v/>
      </c>
      <c r="AO897" s="222">
        <f t="shared" si="249"/>
        <v>0</v>
      </c>
      <c r="AP897" s="222">
        <f t="shared" si="250"/>
        <v>0</v>
      </c>
      <c r="AQ897" s="222" t="str">
        <f t="shared" si="245"/>
        <v>无</v>
      </c>
      <c r="AR897" s="35" t="str">
        <f t="shared" si="246"/>
        <v/>
      </c>
      <c r="AS897" s="35" t="str">
        <f t="shared" si="247"/>
        <v/>
      </c>
      <c r="AT897" s="35" t="str">
        <f t="shared" si="248"/>
        <v>无</v>
      </c>
      <c r="AW897" s="27">
        <f t="shared" si="251"/>
        <v>42948</v>
      </c>
    </row>
    <row r="898" spans="1:49" ht="15" customHeight="1">
      <c r="A898" s="31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198"/>
      <c r="M898" s="198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35" t="str">
        <f t="shared" ref="AC898:AC961" si="252">SUBSTITUTE(SUBSTITUTE(SUBSTITUTE(SUBSTITUTE(SUBSTITUTE(SUBSTITUTE(AA898,"(主签单人)",""),"(03-客户接待员)",""),"（金牌）",""),"（会员学员）",""),"金牌",""),"金牌学员","")</f>
        <v/>
      </c>
      <c r="AD898" s="36">
        <f t="shared" ref="AD898:AD961" si="253">IFERROR(VALUE(MID(H898,FIND("(",H898)+1,FIND(")",H898)-FIND("(",H898)-2)),0)</f>
        <v>0</v>
      </c>
      <c r="AE898" s="35" t="str">
        <f t="shared" ref="AE898:AE961" si="254">IF(AJ898="","",MID(AB898,FIND("@",SUBSTITUTE(AB898,"／","@",6))+5,FIND("@",SUBSTITUTE(AB898,"／","@",7))-FIND("@",SUBSTITUTE(AB898,"／","@",6))-5))</f>
        <v/>
      </c>
      <c r="AF898" s="24"/>
      <c r="AG898" s="40">
        <f t="shared" ref="AG898:AG961" si="255">IFERROR(VALUE(MID(AB898,FIND("@",SUBSTITUTE(AB898,"：","@",1))+1,FIND("@",SUBSTITUTE(AB898,"）","@",1))-FIND("@",SUBSTITUTE(AB898,"：","@",1))-1)),0)</f>
        <v>0</v>
      </c>
      <c r="AH898" s="36">
        <f t="shared" ref="AH898:AH961" si="256">IFERROR(IF(AND(IFERROR(FIND("预缴定金",AB898),0)=0,H898=""),M898,VALUE(MID(AB898,FIND("@",SUBSTITUTE(AB898,"：","@",2))+1,FIND("@",SUBSTITUTE(AB898,"）","@",2))-FIND("@",SUBSTITUTE(AB898,"：","@",2))-1))),0)</f>
        <v>0</v>
      </c>
      <c r="AI898" s="36">
        <f t="shared" ref="AI898:AI961" si="257">M898-AH898</f>
        <v>0</v>
      </c>
      <c r="AJ898" s="35" t="str">
        <f t="shared" ref="AJ898:AJ961" si="258">IF(OR(V898="退费",V898="结转",W898="",W898="结转学费",W898="老带新返现"),"",IF(OR(AI898&lt;=0,AND(IFERROR(FIND("预缴定金",AB898),0)=0,H898="")),"",LEFT(AB898,FIND("／",AB898)-1)))</f>
        <v/>
      </c>
      <c r="AK898" s="35" t="str">
        <f t="shared" ref="AK898:AK961" si="259">IF(AJ898="","",LEFT(AB898,2))</f>
        <v/>
      </c>
      <c r="AL898" s="35" t="str">
        <f t="shared" ref="AL898:AL961" si="260">IF(AJ898="","",MID(AB898,FIND("@",SUBSTITUTE(AB898,"／","@",5))+8,10))</f>
        <v/>
      </c>
      <c r="AM898" s="35" t="str">
        <f t="shared" ref="AM898:AM961" si="261">IF(AJ898="","",IF(AK898="新生","新生",IF((AL898-$AW$2)&gt;0,"1年追补","老生")))</f>
        <v/>
      </c>
      <c r="AN898" s="35" t="str">
        <f t="shared" ref="AN898:AN961" si="262">IF(AJ898="","",IF(OR(AM898="新生",AM898="1年追补"),"新生","老生"))</f>
        <v/>
      </c>
      <c r="AO898" s="222">
        <f t="shared" si="249"/>
        <v>0</v>
      </c>
      <c r="AP898" s="222">
        <f t="shared" si="250"/>
        <v>0</v>
      </c>
      <c r="AQ898" s="222" t="str">
        <f t="shared" ref="AQ898:AQ961" si="263">IFERROR(MID(AB898,FIND("@",SUBSTITUTE(AB898,"／","@",3))+6,FIND("@",SUBSTITUTE(AB898,"／","@",4))-FIND("@",SUBSTITUTE(AB898,"／","@",3))-6),"无")</f>
        <v>无</v>
      </c>
      <c r="AR898" s="35" t="str">
        <f t="shared" ref="AR898:AR961" si="264">IFERROR(MID(AB898,FIND("@",SUBSTITUTE(AB898,"：","@",6))+1,FIND("@",SUBSTITUTE(AB898,"-","@",8))-FIND("@",SUBSTITUTE(AB898,"：","@",6))-1),"")</f>
        <v/>
      </c>
      <c r="AS898" s="35" t="str">
        <f t="shared" ref="AS898:AS961" si="265">IFERROR(MID(AB898,FIND("@",SUBSTITUTE(AB898,"：","@",6))+1,FIND("@",SUBSTITUTE(AB898,"-","@",8))-FIND("@",SUBSTITUTE(AB898,"：","@",6))-1),"")</f>
        <v/>
      </c>
      <c r="AT898" s="35" t="str">
        <f t="shared" ref="AT898:AT961" si="266">IFERROR(MID(AB898,FIND("@",SUBSTITUTE(AB898,"：","@",4))+1,FIND("@",SUBSTITUTE(AB898,"）","@",6))-FIND("@",SUBSTITUTE(AB898,"：","@",4))-1),"无")</f>
        <v>无</v>
      </c>
      <c r="AW898" s="27">
        <f t="shared" si="251"/>
        <v>42948</v>
      </c>
    </row>
    <row r="899" spans="1:49" ht="15" customHeight="1">
      <c r="A899" s="31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198"/>
      <c r="M899" s="198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35" t="str">
        <f t="shared" si="252"/>
        <v/>
      </c>
      <c r="AD899" s="36">
        <f t="shared" si="253"/>
        <v>0</v>
      </c>
      <c r="AE899" s="35" t="str">
        <f t="shared" si="254"/>
        <v/>
      </c>
      <c r="AF899" s="24"/>
      <c r="AG899" s="40">
        <f t="shared" si="255"/>
        <v>0</v>
      </c>
      <c r="AH899" s="36">
        <f t="shared" si="256"/>
        <v>0</v>
      </c>
      <c r="AI899" s="36">
        <f t="shared" si="257"/>
        <v>0</v>
      </c>
      <c r="AJ899" s="35" t="str">
        <f t="shared" si="258"/>
        <v/>
      </c>
      <c r="AK899" s="35" t="str">
        <f t="shared" si="259"/>
        <v/>
      </c>
      <c r="AL899" s="35" t="str">
        <f t="shared" si="260"/>
        <v/>
      </c>
      <c r="AM899" s="35" t="str">
        <f t="shared" si="261"/>
        <v/>
      </c>
      <c r="AN899" s="35" t="str">
        <f t="shared" si="262"/>
        <v/>
      </c>
      <c r="AO899" s="222">
        <f t="shared" ref="AO899:AO962" si="267">IF(IFERROR(FIND("1期秒杀",AJ899,1),-1)&gt;0,"1期秒杀",IF(IFERROR(FIND("买三送二",AJ899,1),-1)&gt;0,"买三送二",IF(IFERROR(FIND("一年国际会员",AJ899,1),-1)&gt;0,"一年国际会员",IF(IFERROR(FIND("二年国际会员",AJ899,1),-1)&gt;0,"二年国际会员",IF(IFERROR(FIND("三年拼单会员",AJ899,1),-1)&gt;0,"三年拼单会员",IF(IFERROR(FIND("五年国际会员",AJ899,1),-1)&gt;0,"五年国际会员",IF(IFERROR(FIND("预订游学优惠读",AJ899,1),-1)&gt;0,"预订游学优惠读",IF(IFERROR(FIND("预订游学免费读",AJ899,1),-1)&gt;0,"预订游学免费读",IF(IFERROR(FIND("创始",AJ899,1),-1)&gt;0,"创始会员",IF(IFERROR(FIND("国内领袖课程",AJ899,1),-1)&gt;0,"国内领袖课程",IF(IFERROR(FIND("国际领袖课程",AJ899,1),-1)&gt;0,"国际领袖课程",)))))))))))</f>
        <v>0</v>
      </c>
      <c r="AP899" s="222">
        <f t="shared" ref="AP899:AP962" si="268">IF(OR(AO899="国内领袖课程",AO899="国际领袖课程"),AO899,IF(AN899="老生","老生续费",AO899))</f>
        <v>0</v>
      </c>
      <c r="AQ899" s="222" t="str">
        <f t="shared" si="263"/>
        <v>无</v>
      </c>
      <c r="AR899" s="35" t="str">
        <f t="shared" si="264"/>
        <v/>
      </c>
      <c r="AS899" s="35" t="str">
        <f t="shared" si="265"/>
        <v/>
      </c>
      <c r="AT899" s="35" t="str">
        <f t="shared" si="266"/>
        <v>无</v>
      </c>
      <c r="AW899" s="27">
        <f t="shared" si="251"/>
        <v>42948</v>
      </c>
    </row>
    <row r="900" spans="1:49" ht="15" customHeight="1">
      <c r="A900" s="31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198"/>
      <c r="M900" s="198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35" t="str">
        <f t="shared" si="252"/>
        <v/>
      </c>
      <c r="AD900" s="36">
        <f t="shared" si="253"/>
        <v>0</v>
      </c>
      <c r="AE900" s="35" t="str">
        <f t="shared" si="254"/>
        <v/>
      </c>
      <c r="AF900" s="24"/>
      <c r="AG900" s="40">
        <f t="shared" si="255"/>
        <v>0</v>
      </c>
      <c r="AH900" s="36">
        <f t="shared" si="256"/>
        <v>0</v>
      </c>
      <c r="AI900" s="36">
        <f t="shared" si="257"/>
        <v>0</v>
      </c>
      <c r="AJ900" s="35" t="str">
        <f t="shared" si="258"/>
        <v/>
      </c>
      <c r="AK900" s="35" t="str">
        <f t="shared" si="259"/>
        <v/>
      </c>
      <c r="AL900" s="35" t="str">
        <f t="shared" si="260"/>
        <v/>
      </c>
      <c r="AM900" s="35" t="str">
        <f t="shared" si="261"/>
        <v/>
      </c>
      <c r="AN900" s="35" t="str">
        <f t="shared" si="262"/>
        <v/>
      </c>
      <c r="AO900" s="222">
        <f t="shared" si="267"/>
        <v>0</v>
      </c>
      <c r="AP900" s="222">
        <f t="shared" si="268"/>
        <v>0</v>
      </c>
      <c r="AQ900" s="222" t="str">
        <f t="shared" si="263"/>
        <v>无</v>
      </c>
      <c r="AR900" s="35" t="str">
        <f t="shared" si="264"/>
        <v/>
      </c>
      <c r="AS900" s="35" t="str">
        <f t="shared" si="265"/>
        <v/>
      </c>
      <c r="AT900" s="35" t="str">
        <f t="shared" si="266"/>
        <v>无</v>
      </c>
      <c r="AW900" s="27">
        <f t="shared" ref="AW900:AW963" si="269">AW899</f>
        <v>42948</v>
      </c>
    </row>
    <row r="901" spans="1:49" ht="15" customHeight="1">
      <c r="A901" s="31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198"/>
      <c r="M901" s="198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35" t="str">
        <f t="shared" si="252"/>
        <v/>
      </c>
      <c r="AD901" s="36">
        <f t="shared" si="253"/>
        <v>0</v>
      </c>
      <c r="AE901" s="35" t="str">
        <f t="shared" si="254"/>
        <v/>
      </c>
      <c r="AF901" s="24"/>
      <c r="AG901" s="40">
        <f t="shared" si="255"/>
        <v>0</v>
      </c>
      <c r="AH901" s="36">
        <f t="shared" si="256"/>
        <v>0</v>
      </c>
      <c r="AI901" s="36">
        <f t="shared" si="257"/>
        <v>0</v>
      </c>
      <c r="AJ901" s="35" t="str">
        <f t="shared" si="258"/>
        <v/>
      </c>
      <c r="AK901" s="35" t="str">
        <f t="shared" si="259"/>
        <v/>
      </c>
      <c r="AL901" s="35" t="str">
        <f t="shared" si="260"/>
        <v/>
      </c>
      <c r="AM901" s="35" t="str">
        <f t="shared" si="261"/>
        <v/>
      </c>
      <c r="AN901" s="35" t="str">
        <f t="shared" si="262"/>
        <v/>
      </c>
      <c r="AO901" s="222">
        <f t="shared" si="267"/>
        <v>0</v>
      </c>
      <c r="AP901" s="222">
        <f t="shared" si="268"/>
        <v>0</v>
      </c>
      <c r="AQ901" s="222" t="str">
        <f t="shared" si="263"/>
        <v>无</v>
      </c>
      <c r="AR901" s="35" t="str">
        <f t="shared" si="264"/>
        <v/>
      </c>
      <c r="AS901" s="35" t="str">
        <f t="shared" si="265"/>
        <v/>
      </c>
      <c r="AT901" s="35" t="str">
        <f t="shared" si="266"/>
        <v>无</v>
      </c>
      <c r="AW901" s="27">
        <f t="shared" si="269"/>
        <v>42948</v>
      </c>
    </row>
    <row r="902" spans="1:49" ht="15" customHeight="1">
      <c r="A902" s="31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198"/>
      <c r="M902" s="198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35" t="str">
        <f t="shared" si="252"/>
        <v/>
      </c>
      <c r="AD902" s="36">
        <f t="shared" si="253"/>
        <v>0</v>
      </c>
      <c r="AE902" s="35" t="str">
        <f t="shared" si="254"/>
        <v/>
      </c>
      <c r="AF902" s="24"/>
      <c r="AG902" s="40">
        <f t="shared" si="255"/>
        <v>0</v>
      </c>
      <c r="AH902" s="36">
        <f t="shared" si="256"/>
        <v>0</v>
      </c>
      <c r="AI902" s="36">
        <f t="shared" si="257"/>
        <v>0</v>
      </c>
      <c r="AJ902" s="35" t="str">
        <f t="shared" si="258"/>
        <v/>
      </c>
      <c r="AK902" s="35" t="str">
        <f t="shared" si="259"/>
        <v/>
      </c>
      <c r="AL902" s="35" t="str">
        <f t="shared" si="260"/>
        <v/>
      </c>
      <c r="AM902" s="35" t="str">
        <f t="shared" si="261"/>
        <v/>
      </c>
      <c r="AN902" s="35" t="str">
        <f t="shared" si="262"/>
        <v/>
      </c>
      <c r="AO902" s="222">
        <f t="shared" si="267"/>
        <v>0</v>
      </c>
      <c r="AP902" s="222">
        <f t="shared" si="268"/>
        <v>0</v>
      </c>
      <c r="AQ902" s="222" t="str">
        <f t="shared" si="263"/>
        <v>无</v>
      </c>
      <c r="AR902" s="35" t="str">
        <f t="shared" si="264"/>
        <v/>
      </c>
      <c r="AS902" s="35" t="str">
        <f t="shared" si="265"/>
        <v/>
      </c>
      <c r="AT902" s="35" t="str">
        <f t="shared" si="266"/>
        <v>无</v>
      </c>
      <c r="AW902" s="27">
        <f t="shared" si="269"/>
        <v>42948</v>
      </c>
    </row>
    <row r="903" spans="1:49" ht="15" customHeight="1">
      <c r="A903" s="31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198"/>
      <c r="M903" s="198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35" t="str">
        <f t="shared" si="252"/>
        <v/>
      </c>
      <c r="AD903" s="36">
        <f t="shared" si="253"/>
        <v>0</v>
      </c>
      <c r="AE903" s="35" t="str">
        <f t="shared" si="254"/>
        <v/>
      </c>
      <c r="AF903" s="24"/>
      <c r="AG903" s="40">
        <f t="shared" si="255"/>
        <v>0</v>
      </c>
      <c r="AH903" s="36">
        <f t="shared" si="256"/>
        <v>0</v>
      </c>
      <c r="AI903" s="36">
        <f t="shared" si="257"/>
        <v>0</v>
      </c>
      <c r="AJ903" s="35" t="str">
        <f t="shared" si="258"/>
        <v/>
      </c>
      <c r="AK903" s="35" t="str">
        <f t="shared" si="259"/>
        <v/>
      </c>
      <c r="AL903" s="35" t="str">
        <f t="shared" si="260"/>
        <v/>
      </c>
      <c r="AM903" s="35" t="str">
        <f t="shared" si="261"/>
        <v/>
      </c>
      <c r="AN903" s="35" t="str">
        <f t="shared" si="262"/>
        <v/>
      </c>
      <c r="AO903" s="222">
        <f t="shared" si="267"/>
        <v>0</v>
      </c>
      <c r="AP903" s="222">
        <f t="shared" si="268"/>
        <v>0</v>
      </c>
      <c r="AQ903" s="222" t="str">
        <f t="shared" si="263"/>
        <v>无</v>
      </c>
      <c r="AR903" s="35" t="str">
        <f t="shared" si="264"/>
        <v/>
      </c>
      <c r="AS903" s="35" t="str">
        <f t="shared" si="265"/>
        <v/>
      </c>
      <c r="AT903" s="35" t="str">
        <f t="shared" si="266"/>
        <v>无</v>
      </c>
      <c r="AW903" s="27">
        <f t="shared" si="269"/>
        <v>42948</v>
      </c>
    </row>
    <row r="904" spans="1:49" ht="15" customHeight="1">
      <c r="A904" s="31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198"/>
      <c r="M904" s="198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35" t="str">
        <f t="shared" si="252"/>
        <v/>
      </c>
      <c r="AD904" s="36">
        <f t="shared" si="253"/>
        <v>0</v>
      </c>
      <c r="AE904" s="35" t="str">
        <f t="shared" si="254"/>
        <v/>
      </c>
      <c r="AF904" s="24"/>
      <c r="AG904" s="40">
        <f t="shared" si="255"/>
        <v>0</v>
      </c>
      <c r="AH904" s="36">
        <f t="shared" si="256"/>
        <v>0</v>
      </c>
      <c r="AI904" s="36">
        <f t="shared" si="257"/>
        <v>0</v>
      </c>
      <c r="AJ904" s="35" t="str">
        <f t="shared" si="258"/>
        <v/>
      </c>
      <c r="AK904" s="35" t="str">
        <f t="shared" si="259"/>
        <v/>
      </c>
      <c r="AL904" s="35" t="str">
        <f t="shared" si="260"/>
        <v/>
      </c>
      <c r="AM904" s="35" t="str">
        <f t="shared" si="261"/>
        <v/>
      </c>
      <c r="AN904" s="35" t="str">
        <f t="shared" si="262"/>
        <v/>
      </c>
      <c r="AO904" s="222">
        <f t="shared" si="267"/>
        <v>0</v>
      </c>
      <c r="AP904" s="222">
        <f t="shared" si="268"/>
        <v>0</v>
      </c>
      <c r="AQ904" s="222" t="str">
        <f t="shared" si="263"/>
        <v>无</v>
      </c>
      <c r="AR904" s="35" t="str">
        <f t="shared" si="264"/>
        <v/>
      </c>
      <c r="AS904" s="35" t="str">
        <f t="shared" si="265"/>
        <v/>
      </c>
      <c r="AT904" s="35" t="str">
        <f t="shared" si="266"/>
        <v>无</v>
      </c>
      <c r="AW904" s="27">
        <f t="shared" si="269"/>
        <v>42948</v>
      </c>
    </row>
    <row r="905" spans="1:49" ht="15" customHeight="1">
      <c r="A905" s="31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198"/>
      <c r="M905" s="198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35" t="str">
        <f t="shared" si="252"/>
        <v/>
      </c>
      <c r="AD905" s="36">
        <f t="shared" si="253"/>
        <v>0</v>
      </c>
      <c r="AE905" s="35" t="str">
        <f t="shared" si="254"/>
        <v/>
      </c>
      <c r="AF905" s="24"/>
      <c r="AG905" s="40">
        <f t="shared" si="255"/>
        <v>0</v>
      </c>
      <c r="AH905" s="36">
        <f t="shared" si="256"/>
        <v>0</v>
      </c>
      <c r="AI905" s="36">
        <f t="shared" si="257"/>
        <v>0</v>
      </c>
      <c r="AJ905" s="35" t="str">
        <f t="shared" si="258"/>
        <v/>
      </c>
      <c r="AK905" s="35" t="str">
        <f t="shared" si="259"/>
        <v/>
      </c>
      <c r="AL905" s="35" t="str">
        <f t="shared" si="260"/>
        <v/>
      </c>
      <c r="AM905" s="35" t="str">
        <f t="shared" si="261"/>
        <v/>
      </c>
      <c r="AN905" s="35" t="str">
        <f t="shared" si="262"/>
        <v/>
      </c>
      <c r="AO905" s="222">
        <f t="shared" si="267"/>
        <v>0</v>
      </c>
      <c r="AP905" s="222">
        <f t="shared" si="268"/>
        <v>0</v>
      </c>
      <c r="AQ905" s="222" t="str">
        <f t="shared" si="263"/>
        <v>无</v>
      </c>
      <c r="AR905" s="35" t="str">
        <f t="shared" si="264"/>
        <v/>
      </c>
      <c r="AS905" s="35" t="str">
        <f t="shared" si="265"/>
        <v/>
      </c>
      <c r="AT905" s="35" t="str">
        <f t="shared" si="266"/>
        <v>无</v>
      </c>
      <c r="AW905" s="27">
        <f t="shared" si="269"/>
        <v>42948</v>
      </c>
    </row>
    <row r="906" spans="1:49" ht="15" customHeight="1">
      <c r="A906" s="31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198"/>
      <c r="M906" s="198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35" t="str">
        <f t="shared" si="252"/>
        <v/>
      </c>
      <c r="AD906" s="36">
        <f t="shared" si="253"/>
        <v>0</v>
      </c>
      <c r="AE906" s="35" t="str">
        <f t="shared" si="254"/>
        <v/>
      </c>
      <c r="AF906" s="24"/>
      <c r="AG906" s="40">
        <f t="shared" si="255"/>
        <v>0</v>
      </c>
      <c r="AH906" s="36">
        <f t="shared" si="256"/>
        <v>0</v>
      </c>
      <c r="AI906" s="36">
        <f t="shared" si="257"/>
        <v>0</v>
      </c>
      <c r="AJ906" s="35" t="str">
        <f t="shared" si="258"/>
        <v/>
      </c>
      <c r="AK906" s="35" t="str">
        <f t="shared" si="259"/>
        <v/>
      </c>
      <c r="AL906" s="35" t="str">
        <f t="shared" si="260"/>
        <v/>
      </c>
      <c r="AM906" s="35" t="str">
        <f t="shared" si="261"/>
        <v/>
      </c>
      <c r="AN906" s="35" t="str">
        <f t="shared" si="262"/>
        <v/>
      </c>
      <c r="AO906" s="222">
        <f t="shared" si="267"/>
        <v>0</v>
      </c>
      <c r="AP906" s="222">
        <f t="shared" si="268"/>
        <v>0</v>
      </c>
      <c r="AQ906" s="222" t="str">
        <f t="shared" si="263"/>
        <v>无</v>
      </c>
      <c r="AR906" s="35" t="str">
        <f t="shared" si="264"/>
        <v/>
      </c>
      <c r="AS906" s="35" t="str">
        <f t="shared" si="265"/>
        <v/>
      </c>
      <c r="AT906" s="35" t="str">
        <f t="shared" si="266"/>
        <v>无</v>
      </c>
      <c r="AW906" s="27">
        <f t="shared" si="269"/>
        <v>42948</v>
      </c>
    </row>
    <row r="907" spans="1:49" ht="15" customHeight="1">
      <c r="A907" s="31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198"/>
      <c r="M907" s="198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35" t="str">
        <f t="shared" si="252"/>
        <v/>
      </c>
      <c r="AD907" s="36">
        <f t="shared" si="253"/>
        <v>0</v>
      </c>
      <c r="AE907" s="35" t="str">
        <f t="shared" si="254"/>
        <v/>
      </c>
      <c r="AF907" s="24"/>
      <c r="AG907" s="40">
        <f t="shared" si="255"/>
        <v>0</v>
      </c>
      <c r="AH907" s="36">
        <f t="shared" si="256"/>
        <v>0</v>
      </c>
      <c r="AI907" s="36">
        <f t="shared" si="257"/>
        <v>0</v>
      </c>
      <c r="AJ907" s="35" t="str">
        <f t="shared" si="258"/>
        <v/>
      </c>
      <c r="AK907" s="35" t="str">
        <f t="shared" si="259"/>
        <v/>
      </c>
      <c r="AL907" s="35" t="str">
        <f t="shared" si="260"/>
        <v/>
      </c>
      <c r="AM907" s="35" t="str">
        <f t="shared" si="261"/>
        <v/>
      </c>
      <c r="AN907" s="35" t="str">
        <f t="shared" si="262"/>
        <v/>
      </c>
      <c r="AO907" s="222">
        <f t="shared" si="267"/>
        <v>0</v>
      </c>
      <c r="AP907" s="222">
        <f t="shared" si="268"/>
        <v>0</v>
      </c>
      <c r="AQ907" s="222" t="str">
        <f t="shared" si="263"/>
        <v>无</v>
      </c>
      <c r="AR907" s="35" t="str">
        <f t="shared" si="264"/>
        <v/>
      </c>
      <c r="AS907" s="35" t="str">
        <f t="shared" si="265"/>
        <v/>
      </c>
      <c r="AT907" s="35" t="str">
        <f t="shared" si="266"/>
        <v>无</v>
      </c>
      <c r="AW907" s="27">
        <f t="shared" si="269"/>
        <v>42948</v>
      </c>
    </row>
    <row r="908" spans="1:49" ht="15" customHeight="1">
      <c r="A908" s="31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198"/>
      <c r="M908" s="198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35" t="str">
        <f t="shared" si="252"/>
        <v/>
      </c>
      <c r="AD908" s="36">
        <f t="shared" si="253"/>
        <v>0</v>
      </c>
      <c r="AE908" s="35" t="str">
        <f t="shared" si="254"/>
        <v/>
      </c>
      <c r="AF908" s="24"/>
      <c r="AG908" s="40">
        <f t="shared" si="255"/>
        <v>0</v>
      </c>
      <c r="AH908" s="36">
        <f t="shared" si="256"/>
        <v>0</v>
      </c>
      <c r="AI908" s="36">
        <f t="shared" si="257"/>
        <v>0</v>
      </c>
      <c r="AJ908" s="35" t="str">
        <f t="shared" si="258"/>
        <v/>
      </c>
      <c r="AK908" s="35" t="str">
        <f t="shared" si="259"/>
        <v/>
      </c>
      <c r="AL908" s="35" t="str">
        <f t="shared" si="260"/>
        <v/>
      </c>
      <c r="AM908" s="35" t="str">
        <f t="shared" si="261"/>
        <v/>
      </c>
      <c r="AN908" s="35" t="str">
        <f t="shared" si="262"/>
        <v/>
      </c>
      <c r="AO908" s="222">
        <f t="shared" si="267"/>
        <v>0</v>
      </c>
      <c r="AP908" s="222">
        <f t="shared" si="268"/>
        <v>0</v>
      </c>
      <c r="AQ908" s="222" t="str">
        <f t="shared" si="263"/>
        <v>无</v>
      </c>
      <c r="AR908" s="35" t="str">
        <f t="shared" si="264"/>
        <v/>
      </c>
      <c r="AS908" s="35" t="str">
        <f t="shared" si="265"/>
        <v/>
      </c>
      <c r="AT908" s="35" t="str">
        <f t="shared" si="266"/>
        <v>无</v>
      </c>
      <c r="AW908" s="27">
        <f t="shared" si="269"/>
        <v>42948</v>
      </c>
    </row>
    <row r="909" spans="1:49" ht="15" customHeight="1">
      <c r="A909" s="31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198"/>
      <c r="M909" s="198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35" t="str">
        <f t="shared" si="252"/>
        <v/>
      </c>
      <c r="AD909" s="36">
        <f t="shared" si="253"/>
        <v>0</v>
      </c>
      <c r="AE909" s="35" t="str">
        <f t="shared" si="254"/>
        <v/>
      </c>
      <c r="AF909" s="24"/>
      <c r="AG909" s="40">
        <f t="shared" si="255"/>
        <v>0</v>
      </c>
      <c r="AH909" s="36">
        <f t="shared" si="256"/>
        <v>0</v>
      </c>
      <c r="AI909" s="36">
        <f t="shared" si="257"/>
        <v>0</v>
      </c>
      <c r="AJ909" s="35" t="str">
        <f t="shared" si="258"/>
        <v/>
      </c>
      <c r="AK909" s="35" t="str">
        <f t="shared" si="259"/>
        <v/>
      </c>
      <c r="AL909" s="35" t="str">
        <f t="shared" si="260"/>
        <v/>
      </c>
      <c r="AM909" s="35" t="str">
        <f t="shared" si="261"/>
        <v/>
      </c>
      <c r="AN909" s="35" t="str">
        <f t="shared" si="262"/>
        <v/>
      </c>
      <c r="AO909" s="222">
        <f t="shared" si="267"/>
        <v>0</v>
      </c>
      <c r="AP909" s="222">
        <f t="shared" si="268"/>
        <v>0</v>
      </c>
      <c r="AQ909" s="222" t="str">
        <f t="shared" si="263"/>
        <v>无</v>
      </c>
      <c r="AR909" s="35" t="str">
        <f t="shared" si="264"/>
        <v/>
      </c>
      <c r="AS909" s="35" t="str">
        <f t="shared" si="265"/>
        <v/>
      </c>
      <c r="AT909" s="35" t="str">
        <f t="shared" si="266"/>
        <v>无</v>
      </c>
      <c r="AW909" s="27">
        <f t="shared" si="269"/>
        <v>42948</v>
      </c>
    </row>
    <row r="910" spans="1:49" ht="15" customHeight="1">
      <c r="A910" s="31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198"/>
      <c r="M910" s="198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35" t="str">
        <f t="shared" si="252"/>
        <v/>
      </c>
      <c r="AD910" s="36">
        <f t="shared" si="253"/>
        <v>0</v>
      </c>
      <c r="AE910" s="35" t="str">
        <f t="shared" si="254"/>
        <v/>
      </c>
      <c r="AF910" s="24"/>
      <c r="AG910" s="40">
        <f t="shared" si="255"/>
        <v>0</v>
      </c>
      <c r="AH910" s="36">
        <f t="shared" si="256"/>
        <v>0</v>
      </c>
      <c r="AI910" s="36">
        <f t="shared" si="257"/>
        <v>0</v>
      </c>
      <c r="AJ910" s="35" t="str">
        <f t="shared" si="258"/>
        <v/>
      </c>
      <c r="AK910" s="35" t="str">
        <f t="shared" si="259"/>
        <v/>
      </c>
      <c r="AL910" s="35" t="str">
        <f t="shared" si="260"/>
        <v/>
      </c>
      <c r="AM910" s="35" t="str">
        <f t="shared" si="261"/>
        <v/>
      </c>
      <c r="AN910" s="35" t="str">
        <f t="shared" si="262"/>
        <v/>
      </c>
      <c r="AO910" s="222">
        <f t="shared" si="267"/>
        <v>0</v>
      </c>
      <c r="AP910" s="222">
        <f t="shared" si="268"/>
        <v>0</v>
      </c>
      <c r="AQ910" s="222" t="str">
        <f t="shared" si="263"/>
        <v>无</v>
      </c>
      <c r="AR910" s="35" t="str">
        <f t="shared" si="264"/>
        <v/>
      </c>
      <c r="AS910" s="35" t="str">
        <f t="shared" si="265"/>
        <v/>
      </c>
      <c r="AT910" s="35" t="str">
        <f t="shared" si="266"/>
        <v>无</v>
      </c>
      <c r="AW910" s="27">
        <f t="shared" si="269"/>
        <v>42948</v>
      </c>
    </row>
    <row r="911" spans="1:49" ht="15" customHeight="1">
      <c r="A911" s="31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198"/>
      <c r="M911" s="198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35" t="str">
        <f t="shared" si="252"/>
        <v/>
      </c>
      <c r="AD911" s="36">
        <f t="shared" si="253"/>
        <v>0</v>
      </c>
      <c r="AE911" s="35" t="str">
        <f t="shared" si="254"/>
        <v/>
      </c>
      <c r="AF911" s="24"/>
      <c r="AG911" s="40">
        <f t="shared" si="255"/>
        <v>0</v>
      </c>
      <c r="AH911" s="36">
        <f t="shared" si="256"/>
        <v>0</v>
      </c>
      <c r="AI911" s="36">
        <f t="shared" si="257"/>
        <v>0</v>
      </c>
      <c r="AJ911" s="35" t="str">
        <f t="shared" si="258"/>
        <v/>
      </c>
      <c r="AK911" s="35" t="str">
        <f t="shared" si="259"/>
        <v/>
      </c>
      <c r="AL911" s="35" t="str">
        <f t="shared" si="260"/>
        <v/>
      </c>
      <c r="AM911" s="35" t="str">
        <f t="shared" si="261"/>
        <v/>
      </c>
      <c r="AN911" s="35" t="str">
        <f t="shared" si="262"/>
        <v/>
      </c>
      <c r="AO911" s="222">
        <f t="shared" si="267"/>
        <v>0</v>
      </c>
      <c r="AP911" s="222">
        <f t="shared" si="268"/>
        <v>0</v>
      </c>
      <c r="AQ911" s="222" t="str">
        <f t="shared" si="263"/>
        <v>无</v>
      </c>
      <c r="AR911" s="35" t="str">
        <f t="shared" si="264"/>
        <v/>
      </c>
      <c r="AS911" s="35" t="str">
        <f t="shared" si="265"/>
        <v/>
      </c>
      <c r="AT911" s="35" t="str">
        <f t="shared" si="266"/>
        <v>无</v>
      </c>
      <c r="AW911" s="27">
        <f t="shared" si="269"/>
        <v>42948</v>
      </c>
    </row>
    <row r="912" spans="1:49" ht="15" customHeight="1">
      <c r="A912" s="31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198"/>
      <c r="M912" s="198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35" t="str">
        <f t="shared" si="252"/>
        <v/>
      </c>
      <c r="AD912" s="36">
        <f t="shared" si="253"/>
        <v>0</v>
      </c>
      <c r="AE912" s="35" t="str">
        <f t="shared" si="254"/>
        <v/>
      </c>
      <c r="AF912" s="24"/>
      <c r="AG912" s="40">
        <f t="shared" si="255"/>
        <v>0</v>
      </c>
      <c r="AH912" s="36">
        <f t="shared" si="256"/>
        <v>0</v>
      </c>
      <c r="AI912" s="36">
        <f t="shared" si="257"/>
        <v>0</v>
      </c>
      <c r="AJ912" s="35" t="str">
        <f t="shared" si="258"/>
        <v/>
      </c>
      <c r="AK912" s="35" t="str">
        <f t="shared" si="259"/>
        <v/>
      </c>
      <c r="AL912" s="35" t="str">
        <f t="shared" si="260"/>
        <v/>
      </c>
      <c r="AM912" s="35" t="str">
        <f t="shared" si="261"/>
        <v/>
      </c>
      <c r="AN912" s="35" t="str">
        <f t="shared" si="262"/>
        <v/>
      </c>
      <c r="AO912" s="222">
        <f t="shared" si="267"/>
        <v>0</v>
      </c>
      <c r="AP912" s="222">
        <f t="shared" si="268"/>
        <v>0</v>
      </c>
      <c r="AQ912" s="222" t="str">
        <f t="shared" si="263"/>
        <v>无</v>
      </c>
      <c r="AR912" s="35" t="str">
        <f t="shared" si="264"/>
        <v/>
      </c>
      <c r="AS912" s="35" t="str">
        <f t="shared" si="265"/>
        <v/>
      </c>
      <c r="AT912" s="35" t="str">
        <f t="shared" si="266"/>
        <v>无</v>
      </c>
      <c r="AW912" s="27">
        <f t="shared" si="269"/>
        <v>42948</v>
      </c>
    </row>
    <row r="913" spans="1:49" ht="15" customHeight="1">
      <c r="A913" s="31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198"/>
      <c r="M913" s="198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35" t="str">
        <f t="shared" si="252"/>
        <v/>
      </c>
      <c r="AD913" s="36">
        <f t="shared" si="253"/>
        <v>0</v>
      </c>
      <c r="AE913" s="35" t="str">
        <f t="shared" si="254"/>
        <v/>
      </c>
      <c r="AF913" s="24"/>
      <c r="AG913" s="40">
        <f t="shared" si="255"/>
        <v>0</v>
      </c>
      <c r="AH913" s="36">
        <f t="shared" si="256"/>
        <v>0</v>
      </c>
      <c r="AI913" s="36">
        <f t="shared" si="257"/>
        <v>0</v>
      </c>
      <c r="AJ913" s="35" t="str">
        <f t="shared" si="258"/>
        <v/>
      </c>
      <c r="AK913" s="35" t="str">
        <f t="shared" si="259"/>
        <v/>
      </c>
      <c r="AL913" s="35" t="str">
        <f t="shared" si="260"/>
        <v/>
      </c>
      <c r="AM913" s="35" t="str">
        <f t="shared" si="261"/>
        <v/>
      </c>
      <c r="AN913" s="35" t="str">
        <f t="shared" si="262"/>
        <v/>
      </c>
      <c r="AO913" s="222">
        <f t="shared" si="267"/>
        <v>0</v>
      </c>
      <c r="AP913" s="222">
        <f t="shared" si="268"/>
        <v>0</v>
      </c>
      <c r="AQ913" s="222" t="str">
        <f t="shared" si="263"/>
        <v>无</v>
      </c>
      <c r="AR913" s="35" t="str">
        <f t="shared" si="264"/>
        <v/>
      </c>
      <c r="AS913" s="35" t="str">
        <f t="shared" si="265"/>
        <v/>
      </c>
      <c r="AT913" s="35" t="str">
        <f t="shared" si="266"/>
        <v>无</v>
      </c>
      <c r="AW913" s="27">
        <f t="shared" si="269"/>
        <v>42948</v>
      </c>
    </row>
    <row r="914" spans="1:49" ht="15" customHeight="1">
      <c r="A914" s="31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198"/>
      <c r="M914" s="198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35" t="str">
        <f t="shared" si="252"/>
        <v/>
      </c>
      <c r="AD914" s="36">
        <f t="shared" si="253"/>
        <v>0</v>
      </c>
      <c r="AE914" s="35" t="str">
        <f t="shared" si="254"/>
        <v/>
      </c>
      <c r="AF914" s="24"/>
      <c r="AG914" s="40">
        <f t="shared" si="255"/>
        <v>0</v>
      </c>
      <c r="AH914" s="36">
        <f t="shared" si="256"/>
        <v>0</v>
      </c>
      <c r="AI914" s="36">
        <f t="shared" si="257"/>
        <v>0</v>
      </c>
      <c r="AJ914" s="35" t="str">
        <f t="shared" si="258"/>
        <v/>
      </c>
      <c r="AK914" s="35" t="str">
        <f t="shared" si="259"/>
        <v/>
      </c>
      <c r="AL914" s="35" t="str">
        <f t="shared" si="260"/>
        <v/>
      </c>
      <c r="AM914" s="35" t="str">
        <f t="shared" si="261"/>
        <v/>
      </c>
      <c r="AN914" s="35" t="str">
        <f t="shared" si="262"/>
        <v/>
      </c>
      <c r="AO914" s="222">
        <f t="shared" si="267"/>
        <v>0</v>
      </c>
      <c r="AP914" s="222">
        <f t="shared" si="268"/>
        <v>0</v>
      </c>
      <c r="AQ914" s="222" t="str">
        <f t="shared" si="263"/>
        <v>无</v>
      </c>
      <c r="AR914" s="35" t="str">
        <f t="shared" si="264"/>
        <v/>
      </c>
      <c r="AS914" s="35" t="str">
        <f t="shared" si="265"/>
        <v/>
      </c>
      <c r="AT914" s="35" t="str">
        <f t="shared" si="266"/>
        <v>无</v>
      </c>
      <c r="AW914" s="27">
        <f t="shared" si="269"/>
        <v>42948</v>
      </c>
    </row>
    <row r="915" spans="1:49" ht="15" customHeight="1">
      <c r="A915" s="31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198"/>
      <c r="M915" s="198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35" t="str">
        <f t="shared" si="252"/>
        <v/>
      </c>
      <c r="AD915" s="36">
        <f t="shared" si="253"/>
        <v>0</v>
      </c>
      <c r="AE915" s="35" t="str">
        <f t="shared" si="254"/>
        <v/>
      </c>
      <c r="AF915" s="24"/>
      <c r="AG915" s="40">
        <f t="shared" si="255"/>
        <v>0</v>
      </c>
      <c r="AH915" s="36">
        <f t="shared" si="256"/>
        <v>0</v>
      </c>
      <c r="AI915" s="36">
        <f t="shared" si="257"/>
        <v>0</v>
      </c>
      <c r="AJ915" s="35" t="str">
        <f t="shared" si="258"/>
        <v/>
      </c>
      <c r="AK915" s="35" t="str">
        <f t="shared" si="259"/>
        <v/>
      </c>
      <c r="AL915" s="35" t="str">
        <f t="shared" si="260"/>
        <v/>
      </c>
      <c r="AM915" s="35" t="str">
        <f t="shared" si="261"/>
        <v/>
      </c>
      <c r="AN915" s="35" t="str">
        <f t="shared" si="262"/>
        <v/>
      </c>
      <c r="AO915" s="222">
        <f t="shared" si="267"/>
        <v>0</v>
      </c>
      <c r="AP915" s="222">
        <f t="shared" si="268"/>
        <v>0</v>
      </c>
      <c r="AQ915" s="222" t="str">
        <f t="shared" si="263"/>
        <v>无</v>
      </c>
      <c r="AR915" s="35" t="str">
        <f t="shared" si="264"/>
        <v/>
      </c>
      <c r="AS915" s="35" t="str">
        <f t="shared" si="265"/>
        <v/>
      </c>
      <c r="AT915" s="35" t="str">
        <f t="shared" si="266"/>
        <v>无</v>
      </c>
      <c r="AW915" s="27">
        <f t="shared" si="269"/>
        <v>42948</v>
      </c>
    </row>
    <row r="916" spans="1:49" ht="15" customHeight="1">
      <c r="A916" s="31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198"/>
      <c r="M916" s="198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35" t="str">
        <f t="shared" si="252"/>
        <v/>
      </c>
      <c r="AD916" s="36">
        <f t="shared" si="253"/>
        <v>0</v>
      </c>
      <c r="AE916" s="35" t="str">
        <f t="shared" si="254"/>
        <v/>
      </c>
      <c r="AF916" s="24"/>
      <c r="AG916" s="40">
        <f t="shared" si="255"/>
        <v>0</v>
      </c>
      <c r="AH916" s="36">
        <f t="shared" si="256"/>
        <v>0</v>
      </c>
      <c r="AI916" s="36">
        <f t="shared" si="257"/>
        <v>0</v>
      </c>
      <c r="AJ916" s="35" t="str">
        <f t="shared" si="258"/>
        <v/>
      </c>
      <c r="AK916" s="35" t="str">
        <f t="shared" si="259"/>
        <v/>
      </c>
      <c r="AL916" s="35" t="str">
        <f t="shared" si="260"/>
        <v/>
      </c>
      <c r="AM916" s="35" t="str">
        <f t="shared" si="261"/>
        <v/>
      </c>
      <c r="AN916" s="35" t="str">
        <f t="shared" si="262"/>
        <v/>
      </c>
      <c r="AO916" s="222">
        <f t="shared" si="267"/>
        <v>0</v>
      </c>
      <c r="AP916" s="222">
        <f t="shared" si="268"/>
        <v>0</v>
      </c>
      <c r="AQ916" s="222" t="str">
        <f t="shared" si="263"/>
        <v>无</v>
      </c>
      <c r="AR916" s="35" t="str">
        <f t="shared" si="264"/>
        <v/>
      </c>
      <c r="AS916" s="35" t="str">
        <f t="shared" si="265"/>
        <v/>
      </c>
      <c r="AT916" s="35" t="str">
        <f t="shared" si="266"/>
        <v>无</v>
      </c>
      <c r="AW916" s="27">
        <f t="shared" si="269"/>
        <v>42948</v>
      </c>
    </row>
    <row r="917" spans="1:49" ht="15" customHeight="1">
      <c r="A917" s="31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198"/>
      <c r="M917" s="198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35" t="str">
        <f t="shared" si="252"/>
        <v/>
      </c>
      <c r="AD917" s="36">
        <f t="shared" si="253"/>
        <v>0</v>
      </c>
      <c r="AE917" s="35" t="str">
        <f t="shared" si="254"/>
        <v/>
      </c>
      <c r="AF917" s="24"/>
      <c r="AG917" s="40">
        <f t="shared" si="255"/>
        <v>0</v>
      </c>
      <c r="AH917" s="36">
        <f t="shared" si="256"/>
        <v>0</v>
      </c>
      <c r="AI917" s="36">
        <f t="shared" si="257"/>
        <v>0</v>
      </c>
      <c r="AJ917" s="35" t="str">
        <f t="shared" si="258"/>
        <v/>
      </c>
      <c r="AK917" s="35" t="str">
        <f t="shared" si="259"/>
        <v/>
      </c>
      <c r="AL917" s="35" t="str">
        <f t="shared" si="260"/>
        <v/>
      </c>
      <c r="AM917" s="35" t="str">
        <f t="shared" si="261"/>
        <v/>
      </c>
      <c r="AN917" s="35" t="str">
        <f t="shared" si="262"/>
        <v/>
      </c>
      <c r="AO917" s="222">
        <f t="shared" si="267"/>
        <v>0</v>
      </c>
      <c r="AP917" s="222">
        <f t="shared" si="268"/>
        <v>0</v>
      </c>
      <c r="AQ917" s="222" t="str">
        <f t="shared" si="263"/>
        <v>无</v>
      </c>
      <c r="AR917" s="35" t="str">
        <f t="shared" si="264"/>
        <v/>
      </c>
      <c r="AS917" s="35" t="str">
        <f t="shared" si="265"/>
        <v/>
      </c>
      <c r="AT917" s="35" t="str">
        <f t="shared" si="266"/>
        <v>无</v>
      </c>
      <c r="AW917" s="27">
        <f t="shared" si="269"/>
        <v>42948</v>
      </c>
    </row>
    <row r="918" spans="1:49" ht="15" customHeight="1">
      <c r="A918" s="31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198"/>
      <c r="M918" s="198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35" t="str">
        <f t="shared" si="252"/>
        <v/>
      </c>
      <c r="AD918" s="36">
        <f t="shared" si="253"/>
        <v>0</v>
      </c>
      <c r="AE918" s="35" t="str">
        <f t="shared" si="254"/>
        <v/>
      </c>
      <c r="AF918" s="24"/>
      <c r="AG918" s="40">
        <f t="shared" si="255"/>
        <v>0</v>
      </c>
      <c r="AH918" s="36">
        <f t="shared" si="256"/>
        <v>0</v>
      </c>
      <c r="AI918" s="36">
        <f t="shared" si="257"/>
        <v>0</v>
      </c>
      <c r="AJ918" s="35" t="str">
        <f t="shared" si="258"/>
        <v/>
      </c>
      <c r="AK918" s="35" t="str">
        <f t="shared" si="259"/>
        <v/>
      </c>
      <c r="AL918" s="35" t="str">
        <f t="shared" si="260"/>
        <v/>
      </c>
      <c r="AM918" s="35" t="str">
        <f t="shared" si="261"/>
        <v/>
      </c>
      <c r="AN918" s="35" t="str">
        <f t="shared" si="262"/>
        <v/>
      </c>
      <c r="AO918" s="222">
        <f t="shared" si="267"/>
        <v>0</v>
      </c>
      <c r="AP918" s="222">
        <f t="shared" si="268"/>
        <v>0</v>
      </c>
      <c r="AQ918" s="222" t="str">
        <f t="shared" si="263"/>
        <v>无</v>
      </c>
      <c r="AR918" s="35" t="str">
        <f t="shared" si="264"/>
        <v/>
      </c>
      <c r="AS918" s="35" t="str">
        <f t="shared" si="265"/>
        <v/>
      </c>
      <c r="AT918" s="35" t="str">
        <f t="shared" si="266"/>
        <v>无</v>
      </c>
      <c r="AW918" s="27">
        <f t="shared" si="269"/>
        <v>42948</v>
      </c>
    </row>
    <row r="919" spans="1:49" ht="15" customHeight="1">
      <c r="A919" s="31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198"/>
      <c r="M919" s="198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35" t="str">
        <f t="shared" si="252"/>
        <v/>
      </c>
      <c r="AD919" s="36">
        <f t="shared" si="253"/>
        <v>0</v>
      </c>
      <c r="AE919" s="35" t="str">
        <f t="shared" si="254"/>
        <v/>
      </c>
      <c r="AF919" s="24"/>
      <c r="AG919" s="40">
        <f t="shared" si="255"/>
        <v>0</v>
      </c>
      <c r="AH919" s="36">
        <f t="shared" si="256"/>
        <v>0</v>
      </c>
      <c r="AI919" s="36">
        <f t="shared" si="257"/>
        <v>0</v>
      </c>
      <c r="AJ919" s="35" t="str">
        <f t="shared" si="258"/>
        <v/>
      </c>
      <c r="AK919" s="35" t="str">
        <f t="shared" si="259"/>
        <v/>
      </c>
      <c r="AL919" s="35" t="str">
        <f t="shared" si="260"/>
        <v/>
      </c>
      <c r="AM919" s="35" t="str">
        <f t="shared" si="261"/>
        <v/>
      </c>
      <c r="AN919" s="35" t="str">
        <f t="shared" si="262"/>
        <v/>
      </c>
      <c r="AO919" s="222">
        <f t="shared" si="267"/>
        <v>0</v>
      </c>
      <c r="AP919" s="222">
        <f t="shared" si="268"/>
        <v>0</v>
      </c>
      <c r="AQ919" s="222" t="str">
        <f t="shared" si="263"/>
        <v>无</v>
      </c>
      <c r="AR919" s="35" t="str">
        <f t="shared" si="264"/>
        <v/>
      </c>
      <c r="AS919" s="35" t="str">
        <f t="shared" si="265"/>
        <v/>
      </c>
      <c r="AT919" s="35" t="str">
        <f t="shared" si="266"/>
        <v>无</v>
      </c>
      <c r="AW919" s="27">
        <f t="shared" si="269"/>
        <v>42948</v>
      </c>
    </row>
    <row r="920" spans="1:49" ht="15" customHeight="1">
      <c r="A920" s="31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198"/>
      <c r="M920" s="198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35" t="str">
        <f t="shared" si="252"/>
        <v/>
      </c>
      <c r="AD920" s="36">
        <f t="shared" si="253"/>
        <v>0</v>
      </c>
      <c r="AE920" s="35" t="str">
        <f t="shared" si="254"/>
        <v/>
      </c>
      <c r="AF920" s="24"/>
      <c r="AG920" s="40">
        <f t="shared" si="255"/>
        <v>0</v>
      </c>
      <c r="AH920" s="36">
        <f t="shared" si="256"/>
        <v>0</v>
      </c>
      <c r="AI920" s="36">
        <f t="shared" si="257"/>
        <v>0</v>
      </c>
      <c r="AJ920" s="35" t="str">
        <f t="shared" si="258"/>
        <v/>
      </c>
      <c r="AK920" s="35" t="str">
        <f t="shared" si="259"/>
        <v/>
      </c>
      <c r="AL920" s="35" t="str">
        <f t="shared" si="260"/>
        <v/>
      </c>
      <c r="AM920" s="35" t="str">
        <f t="shared" si="261"/>
        <v/>
      </c>
      <c r="AN920" s="35" t="str">
        <f t="shared" si="262"/>
        <v/>
      </c>
      <c r="AO920" s="222">
        <f t="shared" si="267"/>
        <v>0</v>
      </c>
      <c r="AP920" s="222">
        <f t="shared" si="268"/>
        <v>0</v>
      </c>
      <c r="AQ920" s="222" t="str">
        <f t="shared" si="263"/>
        <v>无</v>
      </c>
      <c r="AR920" s="35" t="str">
        <f t="shared" si="264"/>
        <v/>
      </c>
      <c r="AS920" s="35" t="str">
        <f t="shared" si="265"/>
        <v/>
      </c>
      <c r="AT920" s="35" t="str">
        <f t="shared" si="266"/>
        <v>无</v>
      </c>
      <c r="AW920" s="27">
        <f t="shared" si="269"/>
        <v>42948</v>
      </c>
    </row>
    <row r="921" spans="1:49" ht="15" customHeight="1">
      <c r="A921" s="31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198"/>
      <c r="M921" s="198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35" t="str">
        <f t="shared" si="252"/>
        <v/>
      </c>
      <c r="AD921" s="36">
        <f t="shared" si="253"/>
        <v>0</v>
      </c>
      <c r="AE921" s="35" t="str">
        <f t="shared" si="254"/>
        <v/>
      </c>
      <c r="AF921" s="24"/>
      <c r="AG921" s="40">
        <f t="shared" si="255"/>
        <v>0</v>
      </c>
      <c r="AH921" s="36">
        <f t="shared" si="256"/>
        <v>0</v>
      </c>
      <c r="AI921" s="36">
        <f t="shared" si="257"/>
        <v>0</v>
      </c>
      <c r="AJ921" s="35" t="str">
        <f t="shared" si="258"/>
        <v/>
      </c>
      <c r="AK921" s="35" t="str">
        <f t="shared" si="259"/>
        <v/>
      </c>
      <c r="AL921" s="35" t="str">
        <f t="shared" si="260"/>
        <v/>
      </c>
      <c r="AM921" s="35" t="str">
        <f t="shared" si="261"/>
        <v/>
      </c>
      <c r="AN921" s="35" t="str">
        <f t="shared" si="262"/>
        <v/>
      </c>
      <c r="AO921" s="222">
        <f t="shared" si="267"/>
        <v>0</v>
      </c>
      <c r="AP921" s="222">
        <f t="shared" si="268"/>
        <v>0</v>
      </c>
      <c r="AQ921" s="222" t="str">
        <f t="shared" si="263"/>
        <v>无</v>
      </c>
      <c r="AR921" s="35" t="str">
        <f t="shared" si="264"/>
        <v/>
      </c>
      <c r="AS921" s="35" t="str">
        <f t="shared" si="265"/>
        <v/>
      </c>
      <c r="AT921" s="35" t="str">
        <f t="shared" si="266"/>
        <v>无</v>
      </c>
      <c r="AW921" s="27">
        <f t="shared" si="269"/>
        <v>42948</v>
      </c>
    </row>
    <row r="922" spans="1:49" ht="15" customHeight="1">
      <c r="A922" s="31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198"/>
      <c r="M922" s="198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35" t="str">
        <f t="shared" si="252"/>
        <v/>
      </c>
      <c r="AD922" s="36">
        <f t="shared" si="253"/>
        <v>0</v>
      </c>
      <c r="AE922" s="35" t="str">
        <f t="shared" si="254"/>
        <v/>
      </c>
      <c r="AF922" s="24"/>
      <c r="AG922" s="40">
        <f t="shared" si="255"/>
        <v>0</v>
      </c>
      <c r="AH922" s="36">
        <f t="shared" si="256"/>
        <v>0</v>
      </c>
      <c r="AI922" s="36">
        <f t="shared" si="257"/>
        <v>0</v>
      </c>
      <c r="AJ922" s="35" t="str">
        <f t="shared" si="258"/>
        <v/>
      </c>
      <c r="AK922" s="35" t="str">
        <f t="shared" si="259"/>
        <v/>
      </c>
      <c r="AL922" s="35" t="str">
        <f t="shared" si="260"/>
        <v/>
      </c>
      <c r="AM922" s="35" t="str">
        <f t="shared" si="261"/>
        <v/>
      </c>
      <c r="AN922" s="35" t="str">
        <f t="shared" si="262"/>
        <v/>
      </c>
      <c r="AO922" s="222">
        <f t="shared" si="267"/>
        <v>0</v>
      </c>
      <c r="AP922" s="222">
        <f t="shared" si="268"/>
        <v>0</v>
      </c>
      <c r="AQ922" s="222" t="str">
        <f t="shared" si="263"/>
        <v>无</v>
      </c>
      <c r="AR922" s="35" t="str">
        <f t="shared" si="264"/>
        <v/>
      </c>
      <c r="AS922" s="35" t="str">
        <f t="shared" si="265"/>
        <v/>
      </c>
      <c r="AT922" s="35" t="str">
        <f t="shared" si="266"/>
        <v>无</v>
      </c>
      <c r="AW922" s="27">
        <f t="shared" si="269"/>
        <v>42948</v>
      </c>
    </row>
    <row r="923" spans="1:49" ht="15" customHeight="1">
      <c r="A923" s="31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198"/>
      <c r="M923" s="198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35" t="str">
        <f t="shared" si="252"/>
        <v/>
      </c>
      <c r="AD923" s="36">
        <f t="shared" si="253"/>
        <v>0</v>
      </c>
      <c r="AE923" s="35" t="str">
        <f t="shared" si="254"/>
        <v/>
      </c>
      <c r="AF923" s="24"/>
      <c r="AG923" s="40">
        <f t="shared" si="255"/>
        <v>0</v>
      </c>
      <c r="AH923" s="36">
        <f t="shared" si="256"/>
        <v>0</v>
      </c>
      <c r="AI923" s="36">
        <f t="shared" si="257"/>
        <v>0</v>
      </c>
      <c r="AJ923" s="35" t="str">
        <f t="shared" si="258"/>
        <v/>
      </c>
      <c r="AK923" s="35" t="str">
        <f t="shared" si="259"/>
        <v/>
      </c>
      <c r="AL923" s="35" t="str">
        <f t="shared" si="260"/>
        <v/>
      </c>
      <c r="AM923" s="35" t="str">
        <f t="shared" si="261"/>
        <v/>
      </c>
      <c r="AN923" s="35" t="str">
        <f t="shared" si="262"/>
        <v/>
      </c>
      <c r="AO923" s="222">
        <f t="shared" si="267"/>
        <v>0</v>
      </c>
      <c r="AP923" s="222">
        <f t="shared" si="268"/>
        <v>0</v>
      </c>
      <c r="AQ923" s="222" t="str">
        <f t="shared" si="263"/>
        <v>无</v>
      </c>
      <c r="AR923" s="35" t="str">
        <f t="shared" si="264"/>
        <v/>
      </c>
      <c r="AS923" s="35" t="str">
        <f t="shared" si="265"/>
        <v/>
      </c>
      <c r="AT923" s="35" t="str">
        <f t="shared" si="266"/>
        <v>无</v>
      </c>
      <c r="AW923" s="27">
        <f t="shared" si="269"/>
        <v>42948</v>
      </c>
    </row>
    <row r="924" spans="1:49" ht="15" customHeight="1">
      <c r="A924" s="31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198"/>
      <c r="M924" s="198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35" t="str">
        <f t="shared" si="252"/>
        <v/>
      </c>
      <c r="AD924" s="36">
        <f t="shared" si="253"/>
        <v>0</v>
      </c>
      <c r="AE924" s="35" t="str">
        <f t="shared" si="254"/>
        <v/>
      </c>
      <c r="AF924" s="24"/>
      <c r="AG924" s="40">
        <f t="shared" si="255"/>
        <v>0</v>
      </c>
      <c r="AH924" s="36">
        <f t="shared" si="256"/>
        <v>0</v>
      </c>
      <c r="AI924" s="36">
        <f t="shared" si="257"/>
        <v>0</v>
      </c>
      <c r="AJ924" s="35" t="str">
        <f t="shared" si="258"/>
        <v/>
      </c>
      <c r="AK924" s="35" t="str">
        <f t="shared" si="259"/>
        <v/>
      </c>
      <c r="AL924" s="35" t="str">
        <f t="shared" si="260"/>
        <v/>
      </c>
      <c r="AM924" s="35" t="str">
        <f t="shared" si="261"/>
        <v/>
      </c>
      <c r="AN924" s="35" t="str">
        <f t="shared" si="262"/>
        <v/>
      </c>
      <c r="AO924" s="222">
        <f t="shared" si="267"/>
        <v>0</v>
      </c>
      <c r="AP924" s="222">
        <f t="shared" si="268"/>
        <v>0</v>
      </c>
      <c r="AQ924" s="222" t="str">
        <f t="shared" si="263"/>
        <v>无</v>
      </c>
      <c r="AR924" s="35" t="str">
        <f t="shared" si="264"/>
        <v/>
      </c>
      <c r="AS924" s="35" t="str">
        <f t="shared" si="265"/>
        <v/>
      </c>
      <c r="AT924" s="35" t="str">
        <f t="shared" si="266"/>
        <v>无</v>
      </c>
      <c r="AW924" s="27">
        <f t="shared" si="269"/>
        <v>42948</v>
      </c>
    </row>
    <row r="925" spans="1:49" ht="15" customHeight="1">
      <c r="A925" s="31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198"/>
      <c r="M925" s="198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35" t="str">
        <f t="shared" si="252"/>
        <v/>
      </c>
      <c r="AD925" s="36">
        <f t="shared" si="253"/>
        <v>0</v>
      </c>
      <c r="AE925" s="35" t="str">
        <f t="shared" si="254"/>
        <v/>
      </c>
      <c r="AF925" s="24"/>
      <c r="AG925" s="40">
        <f t="shared" si="255"/>
        <v>0</v>
      </c>
      <c r="AH925" s="36">
        <f t="shared" si="256"/>
        <v>0</v>
      </c>
      <c r="AI925" s="36">
        <f t="shared" si="257"/>
        <v>0</v>
      </c>
      <c r="AJ925" s="35" t="str">
        <f t="shared" si="258"/>
        <v/>
      </c>
      <c r="AK925" s="35" t="str">
        <f t="shared" si="259"/>
        <v/>
      </c>
      <c r="AL925" s="35" t="str">
        <f t="shared" si="260"/>
        <v/>
      </c>
      <c r="AM925" s="35" t="str">
        <f t="shared" si="261"/>
        <v/>
      </c>
      <c r="AN925" s="35" t="str">
        <f t="shared" si="262"/>
        <v/>
      </c>
      <c r="AO925" s="222">
        <f t="shared" si="267"/>
        <v>0</v>
      </c>
      <c r="AP925" s="222">
        <f t="shared" si="268"/>
        <v>0</v>
      </c>
      <c r="AQ925" s="222" t="str">
        <f t="shared" si="263"/>
        <v>无</v>
      </c>
      <c r="AR925" s="35" t="str">
        <f t="shared" si="264"/>
        <v/>
      </c>
      <c r="AS925" s="35" t="str">
        <f t="shared" si="265"/>
        <v/>
      </c>
      <c r="AT925" s="35" t="str">
        <f t="shared" si="266"/>
        <v>无</v>
      </c>
      <c r="AW925" s="27">
        <f t="shared" si="269"/>
        <v>42948</v>
      </c>
    </row>
    <row r="926" spans="1:49" ht="15" customHeight="1">
      <c r="A926" s="31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198"/>
      <c r="M926" s="198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35" t="str">
        <f t="shared" si="252"/>
        <v/>
      </c>
      <c r="AD926" s="36">
        <f t="shared" si="253"/>
        <v>0</v>
      </c>
      <c r="AE926" s="35" t="str">
        <f t="shared" si="254"/>
        <v/>
      </c>
      <c r="AF926" s="24"/>
      <c r="AG926" s="40">
        <f t="shared" si="255"/>
        <v>0</v>
      </c>
      <c r="AH926" s="36">
        <f t="shared" si="256"/>
        <v>0</v>
      </c>
      <c r="AI926" s="36">
        <f t="shared" si="257"/>
        <v>0</v>
      </c>
      <c r="AJ926" s="35" t="str">
        <f t="shared" si="258"/>
        <v/>
      </c>
      <c r="AK926" s="35" t="str">
        <f t="shared" si="259"/>
        <v/>
      </c>
      <c r="AL926" s="35" t="str">
        <f t="shared" si="260"/>
        <v/>
      </c>
      <c r="AM926" s="35" t="str">
        <f t="shared" si="261"/>
        <v/>
      </c>
      <c r="AN926" s="35" t="str">
        <f t="shared" si="262"/>
        <v/>
      </c>
      <c r="AO926" s="222">
        <f t="shared" si="267"/>
        <v>0</v>
      </c>
      <c r="AP926" s="222">
        <f t="shared" si="268"/>
        <v>0</v>
      </c>
      <c r="AQ926" s="222" t="str">
        <f t="shared" si="263"/>
        <v>无</v>
      </c>
      <c r="AR926" s="35" t="str">
        <f t="shared" si="264"/>
        <v/>
      </c>
      <c r="AS926" s="35" t="str">
        <f t="shared" si="265"/>
        <v/>
      </c>
      <c r="AT926" s="35" t="str">
        <f t="shared" si="266"/>
        <v>无</v>
      </c>
      <c r="AW926" s="27">
        <f t="shared" si="269"/>
        <v>42948</v>
      </c>
    </row>
    <row r="927" spans="1:49" ht="15" customHeight="1">
      <c r="A927" s="31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198"/>
      <c r="M927" s="198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35" t="str">
        <f t="shared" si="252"/>
        <v/>
      </c>
      <c r="AD927" s="36">
        <f t="shared" si="253"/>
        <v>0</v>
      </c>
      <c r="AE927" s="35" t="str">
        <f t="shared" si="254"/>
        <v/>
      </c>
      <c r="AF927" s="24"/>
      <c r="AG927" s="40">
        <f t="shared" si="255"/>
        <v>0</v>
      </c>
      <c r="AH927" s="36">
        <f t="shared" si="256"/>
        <v>0</v>
      </c>
      <c r="AI927" s="36">
        <f t="shared" si="257"/>
        <v>0</v>
      </c>
      <c r="AJ927" s="35" t="str">
        <f t="shared" si="258"/>
        <v/>
      </c>
      <c r="AK927" s="35" t="str">
        <f t="shared" si="259"/>
        <v/>
      </c>
      <c r="AL927" s="35" t="str">
        <f t="shared" si="260"/>
        <v/>
      </c>
      <c r="AM927" s="35" t="str">
        <f t="shared" si="261"/>
        <v/>
      </c>
      <c r="AN927" s="35" t="str">
        <f t="shared" si="262"/>
        <v/>
      </c>
      <c r="AO927" s="222">
        <f t="shared" si="267"/>
        <v>0</v>
      </c>
      <c r="AP927" s="222">
        <f t="shared" si="268"/>
        <v>0</v>
      </c>
      <c r="AQ927" s="222" t="str">
        <f t="shared" si="263"/>
        <v>无</v>
      </c>
      <c r="AR927" s="35" t="str">
        <f t="shared" si="264"/>
        <v/>
      </c>
      <c r="AS927" s="35" t="str">
        <f t="shared" si="265"/>
        <v/>
      </c>
      <c r="AT927" s="35" t="str">
        <f t="shared" si="266"/>
        <v>无</v>
      </c>
      <c r="AW927" s="27">
        <f t="shared" si="269"/>
        <v>42948</v>
      </c>
    </row>
    <row r="928" spans="1:49" ht="15" customHeight="1">
      <c r="A928" s="31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198"/>
      <c r="M928" s="198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35" t="str">
        <f t="shared" si="252"/>
        <v/>
      </c>
      <c r="AD928" s="36">
        <f t="shared" si="253"/>
        <v>0</v>
      </c>
      <c r="AE928" s="35" t="str">
        <f t="shared" si="254"/>
        <v/>
      </c>
      <c r="AF928" s="24"/>
      <c r="AG928" s="40">
        <f t="shared" si="255"/>
        <v>0</v>
      </c>
      <c r="AH928" s="36">
        <f t="shared" si="256"/>
        <v>0</v>
      </c>
      <c r="AI928" s="36">
        <f t="shared" si="257"/>
        <v>0</v>
      </c>
      <c r="AJ928" s="35" t="str">
        <f t="shared" si="258"/>
        <v/>
      </c>
      <c r="AK928" s="35" t="str">
        <f t="shared" si="259"/>
        <v/>
      </c>
      <c r="AL928" s="35" t="str">
        <f t="shared" si="260"/>
        <v/>
      </c>
      <c r="AM928" s="35" t="str">
        <f t="shared" si="261"/>
        <v/>
      </c>
      <c r="AN928" s="35" t="str">
        <f t="shared" si="262"/>
        <v/>
      </c>
      <c r="AO928" s="222">
        <f t="shared" si="267"/>
        <v>0</v>
      </c>
      <c r="AP928" s="222">
        <f t="shared" si="268"/>
        <v>0</v>
      </c>
      <c r="AQ928" s="222" t="str">
        <f t="shared" si="263"/>
        <v>无</v>
      </c>
      <c r="AR928" s="35" t="str">
        <f t="shared" si="264"/>
        <v/>
      </c>
      <c r="AS928" s="35" t="str">
        <f t="shared" si="265"/>
        <v/>
      </c>
      <c r="AT928" s="35" t="str">
        <f t="shared" si="266"/>
        <v>无</v>
      </c>
      <c r="AW928" s="27">
        <f t="shared" si="269"/>
        <v>42948</v>
      </c>
    </row>
    <row r="929" spans="1:49" ht="15" customHeight="1">
      <c r="A929" s="31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198"/>
      <c r="M929" s="198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35" t="str">
        <f t="shared" si="252"/>
        <v/>
      </c>
      <c r="AD929" s="36">
        <f t="shared" si="253"/>
        <v>0</v>
      </c>
      <c r="AE929" s="35" t="str">
        <f t="shared" si="254"/>
        <v/>
      </c>
      <c r="AF929" s="24"/>
      <c r="AG929" s="40">
        <f t="shared" si="255"/>
        <v>0</v>
      </c>
      <c r="AH929" s="36">
        <f t="shared" si="256"/>
        <v>0</v>
      </c>
      <c r="AI929" s="36">
        <f t="shared" si="257"/>
        <v>0</v>
      </c>
      <c r="AJ929" s="35" t="str">
        <f t="shared" si="258"/>
        <v/>
      </c>
      <c r="AK929" s="35" t="str">
        <f t="shared" si="259"/>
        <v/>
      </c>
      <c r="AL929" s="35" t="str">
        <f t="shared" si="260"/>
        <v/>
      </c>
      <c r="AM929" s="35" t="str">
        <f t="shared" si="261"/>
        <v/>
      </c>
      <c r="AN929" s="35" t="str">
        <f t="shared" si="262"/>
        <v/>
      </c>
      <c r="AO929" s="222">
        <f t="shared" si="267"/>
        <v>0</v>
      </c>
      <c r="AP929" s="222">
        <f t="shared" si="268"/>
        <v>0</v>
      </c>
      <c r="AQ929" s="222" t="str">
        <f t="shared" si="263"/>
        <v>无</v>
      </c>
      <c r="AR929" s="35" t="str">
        <f t="shared" si="264"/>
        <v/>
      </c>
      <c r="AS929" s="35" t="str">
        <f t="shared" si="265"/>
        <v/>
      </c>
      <c r="AT929" s="35" t="str">
        <f t="shared" si="266"/>
        <v>无</v>
      </c>
      <c r="AW929" s="27">
        <f t="shared" si="269"/>
        <v>42948</v>
      </c>
    </row>
    <row r="930" spans="1:49" ht="15" customHeight="1">
      <c r="A930" s="31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198"/>
      <c r="M930" s="198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35" t="str">
        <f t="shared" si="252"/>
        <v/>
      </c>
      <c r="AD930" s="36">
        <f t="shared" si="253"/>
        <v>0</v>
      </c>
      <c r="AE930" s="35" t="str">
        <f t="shared" si="254"/>
        <v/>
      </c>
      <c r="AF930" s="24"/>
      <c r="AG930" s="40">
        <f t="shared" si="255"/>
        <v>0</v>
      </c>
      <c r="AH930" s="36">
        <f t="shared" si="256"/>
        <v>0</v>
      </c>
      <c r="AI930" s="36">
        <f t="shared" si="257"/>
        <v>0</v>
      </c>
      <c r="AJ930" s="35" t="str">
        <f t="shared" si="258"/>
        <v/>
      </c>
      <c r="AK930" s="35" t="str">
        <f t="shared" si="259"/>
        <v/>
      </c>
      <c r="AL930" s="35" t="str">
        <f t="shared" si="260"/>
        <v/>
      </c>
      <c r="AM930" s="35" t="str">
        <f t="shared" si="261"/>
        <v/>
      </c>
      <c r="AN930" s="35" t="str">
        <f t="shared" si="262"/>
        <v/>
      </c>
      <c r="AO930" s="222">
        <f t="shared" si="267"/>
        <v>0</v>
      </c>
      <c r="AP930" s="222">
        <f t="shared" si="268"/>
        <v>0</v>
      </c>
      <c r="AQ930" s="222" t="str">
        <f t="shared" si="263"/>
        <v>无</v>
      </c>
      <c r="AR930" s="35" t="str">
        <f t="shared" si="264"/>
        <v/>
      </c>
      <c r="AS930" s="35" t="str">
        <f t="shared" si="265"/>
        <v/>
      </c>
      <c r="AT930" s="35" t="str">
        <f t="shared" si="266"/>
        <v>无</v>
      </c>
      <c r="AW930" s="27">
        <f t="shared" si="269"/>
        <v>42948</v>
      </c>
    </row>
    <row r="931" spans="1:49" ht="15" customHeight="1">
      <c r="A931" s="31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198"/>
      <c r="M931" s="198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35" t="str">
        <f t="shared" si="252"/>
        <v/>
      </c>
      <c r="AD931" s="36">
        <f t="shared" si="253"/>
        <v>0</v>
      </c>
      <c r="AE931" s="35" t="str">
        <f t="shared" si="254"/>
        <v/>
      </c>
      <c r="AF931" s="24"/>
      <c r="AG931" s="40">
        <f t="shared" si="255"/>
        <v>0</v>
      </c>
      <c r="AH931" s="36">
        <f t="shared" si="256"/>
        <v>0</v>
      </c>
      <c r="AI931" s="36">
        <f t="shared" si="257"/>
        <v>0</v>
      </c>
      <c r="AJ931" s="35" t="str">
        <f t="shared" si="258"/>
        <v/>
      </c>
      <c r="AK931" s="35" t="str">
        <f t="shared" si="259"/>
        <v/>
      </c>
      <c r="AL931" s="35" t="str">
        <f t="shared" si="260"/>
        <v/>
      </c>
      <c r="AM931" s="35" t="str">
        <f t="shared" si="261"/>
        <v/>
      </c>
      <c r="AN931" s="35" t="str">
        <f t="shared" si="262"/>
        <v/>
      </c>
      <c r="AO931" s="222">
        <f t="shared" si="267"/>
        <v>0</v>
      </c>
      <c r="AP931" s="222">
        <f t="shared" si="268"/>
        <v>0</v>
      </c>
      <c r="AQ931" s="222" t="str">
        <f t="shared" si="263"/>
        <v>无</v>
      </c>
      <c r="AR931" s="35" t="str">
        <f t="shared" si="264"/>
        <v/>
      </c>
      <c r="AS931" s="35" t="str">
        <f t="shared" si="265"/>
        <v/>
      </c>
      <c r="AT931" s="35" t="str">
        <f t="shared" si="266"/>
        <v>无</v>
      </c>
      <c r="AW931" s="27">
        <f t="shared" si="269"/>
        <v>42948</v>
      </c>
    </row>
    <row r="932" spans="1:49" ht="15" customHeight="1">
      <c r="A932" s="31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198"/>
      <c r="M932" s="198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35" t="str">
        <f t="shared" si="252"/>
        <v/>
      </c>
      <c r="AD932" s="36">
        <f t="shared" si="253"/>
        <v>0</v>
      </c>
      <c r="AE932" s="35" t="str">
        <f t="shared" si="254"/>
        <v/>
      </c>
      <c r="AF932" s="24"/>
      <c r="AG932" s="40">
        <f t="shared" si="255"/>
        <v>0</v>
      </c>
      <c r="AH932" s="36">
        <f t="shared" si="256"/>
        <v>0</v>
      </c>
      <c r="AI932" s="36">
        <f t="shared" si="257"/>
        <v>0</v>
      </c>
      <c r="AJ932" s="35" t="str">
        <f t="shared" si="258"/>
        <v/>
      </c>
      <c r="AK932" s="35" t="str">
        <f t="shared" si="259"/>
        <v/>
      </c>
      <c r="AL932" s="35" t="str">
        <f t="shared" si="260"/>
        <v/>
      </c>
      <c r="AM932" s="35" t="str">
        <f t="shared" si="261"/>
        <v/>
      </c>
      <c r="AN932" s="35" t="str">
        <f t="shared" si="262"/>
        <v/>
      </c>
      <c r="AO932" s="222">
        <f t="shared" si="267"/>
        <v>0</v>
      </c>
      <c r="AP932" s="222">
        <f t="shared" si="268"/>
        <v>0</v>
      </c>
      <c r="AQ932" s="222" t="str">
        <f t="shared" si="263"/>
        <v>无</v>
      </c>
      <c r="AR932" s="35" t="str">
        <f t="shared" si="264"/>
        <v/>
      </c>
      <c r="AS932" s="35" t="str">
        <f t="shared" si="265"/>
        <v/>
      </c>
      <c r="AT932" s="35" t="str">
        <f t="shared" si="266"/>
        <v>无</v>
      </c>
      <c r="AW932" s="27">
        <f t="shared" si="269"/>
        <v>42948</v>
      </c>
    </row>
    <row r="933" spans="1:49" ht="15" customHeight="1">
      <c r="A933" s="31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198"/>
      <c r="M933" s="198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35" t="str">
        <f t="shared" si="252"/>
        <v/>
      </c>
      <c r="AD933" s="36">
        <f t="shared" si="253"/>
        <v>0</v>
      </c>
      <c r="AE933" s="35" t="str">
        <f t="shared" si="254"/>
        <v/>
      </c>
      <c r="AF933" s="24"/>
      <c r="AG933" s="40">
        <f t="shared" si="255"/>
        <v>0</v>
      </c>
      <c r="AH933" s="36">
        <f t="shared" si="256"/>
        <v>0</v>
      </c>
      <c r="AI933" s="36">
        <f t="shared" si="257"/>
        <v>0</v>
      </c>
      <c r="AJ933" s="35" t="str">
        <f t="shared" si="258"/>
        <v/>
      </c>
      <c r="AK933" s="35" t="str">
        <f t="shared" si="259"/>
        <v/>
      </c>
      <c r="AL933" s="35" t="str">
        <f t="shared" si="260"/>
        <v/>
      </c>
      <c r="AM933" s="35" t="str">
        <f t="shared" si="261"/>
        <v/>
      </c>
      <c r="AN933" s="35" t="str">
        <f t="shared" si="262"/>
        <v/>
      </c>
      <c r="AO933" s="222">
        <f t="shared" si="267"/>
        <v>0</v>
      </c>
      <c r="AP933" s="222">
        <f t="shared" si="268"/>
        <v>0</v>
      </c>
      <c r="AQ933" s="222" t="str">
        <f t="shared" si="263"/>
        <v>无</v>
      </c>
      <c r="AR933" s="35" t="str">
        <f t="shared" si="264"/>
        <v/>
      </c>
      <c r="AS933" s="35" t="str">
        <f t="shared" si="265"/>
        <v/>
      </c>
      <c r="AT933" s="35" t="str">
        <f t="shared" si="266"/>
        <v>无</v>
      </c>
      <c r="AW933" s="27">
        <f t="shared" si="269"/>
        <v>42948</v>
      </c>
    </row>
    <row r="934" spans="1:49" ht="15" customHeight="1">
      <c r="A934" s="31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198"/>
      <c r="M934" s="198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35" t="str">
        <f t="shared" si="252"/>
        <v/>
      </c>
      <c r="AD934" s="36">
        <f t="shared" si="253"/>
        <v>0</v>
      </c>
      <c r="AE934" s="35" t="str">
        <f t="shared" si="254"/>
        <v/>
      </c>
      <c r="AF934" s="24"/>
      <c r="AG934" s="40">
        <f t="shared" si="255"/>
        <v>0</v>
      </c>
      <c r="AH934" s="36">
        <f t="shared" si="256"/>
        <v>0</v>
      </c>
      <c r="AI934" s="36">
        <f t="shared" si="257"/>
        <v>0</v>
      </c>
      <c r="AJ934" s="35" t="str">
        <f t="shared" si="258"/>
        <v/>
      </c>
      <c r="AK934" s="35" t="str">
        <f t="shared" si="259"/>
        <v/>
      </c>
      <c r="AL934" s="35" t="str">
        <f t="shared" si="260"/>
        <v/>
      </c>
      <c r="AM934" s="35" t="str">
        <f t="shared" si="261"/>
        <v/>
      </c>
      <c r="AN934" s="35" t="str">
        <f t="shared" si="262"/>
        <v/>
      </c>
      <c r="AO934" s="222">
        <f t="shared" si="267"/>
        <v>0</v>
      </c>
      <c r="AP934" s="222">
        <f t="shared" si="268"/>
        <v>0</v>
      </c>
      <c r="AQ934" s="222" t="str">
        <f t="shared" si="263"/>
        <v>无</v>
      </c>
      <c r="AR934" s="35" t="str">
        <f t="shared" si="264"/>
        <v/>
      </c>
      <c r="AS934" s="35" t="str">
        <f t="shared" si="265"/>
        <v/>
      </c>
      <c r="AT934" s="35" t="str">
        <f t="shared" si="266"/>
        <v>无</v>
      </c>
      <c r="AW934" s="27">
        <f t="shared" si="269"/>
        <v>42948</v>
      </c>
    </row>
    <row r="935" spans="1:49" ht="15" customHeight="1">
      <c r="A935" s="31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198"/>
      <c r="M935" s="198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35" t="str">
        <f t="shared" si="252"/>
        <v/>
      </c>
      <c r="AD935" s="36">
        <f t="shared" si="253"/>
        <v>0</v>
      </c>
      <c r="AE935" s="35" t="str">
        <f t="shared" si="254"/>
        <v/>
      </c>
      <c r="AF935" s="24"/>
      <c r="AG935" s="40">
        <f t="shared" si="255"/>
        <v>0</v>
      </c>
      <c r="AH935" s="36">
        <f t="shared" si="256"/>
        <v>0</v>
      </c>
      <c r="AI935" s="36">
        <f t="shared" si="257"/>
        <v>0</v>
      </c>
      <c r="AJ935" s="35" t="str">
        <f t="shared" si="258"/>
        <v/>
      </c>
      <c r="AK935" s="35" t="str">
        <f t="shared" si="259"/>
        <v/>
      </c>
      <c r="AL935" s="35" t="str">
        <f t="shared" si="260"/>
        <v/>
      </c>
      <c r="AM935" s="35" t="str">
        <f t="shared" si="261"/>
        <v/>
      </c>
      <c r="AN935" s="35" t="str">
        <f t="shared" si="262"/>
        <v/>
      </c>
      <c r="AO935" s="222">
        <f t="shared" si="267"/>
        <v>0</v>
      </c>
      <c r="AP935" s="222">
        <f t="shared" si="268"/>
        <v>0</v>
      </c>
      <c r="AQ935" s="222" t="str">
        <f t="shared" si="263"/>
        <v>无</v>
      </c>
      <c r="AR935" s="35" t="str">
        <f t="shared" si="264"/>
        <v/>
      </c>
      <c r="AS935" s="35" t="str">
        <f t="shared" si="265"/>
        <v/>
      </c>
      <c r="AT935" s="35" t="str">
        <f t="shared" si="266"/>
        <v>无</v>
      </c>
      <c r="AW935" s="27">
        <f t="shared" si="269"/>
        <v>42948</v>
      </c>
    </row>
    <row r="936" spans="1:49" ht="15" customHeight="1">
      <c r="A936" s="31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198"/>
      <c r="M936" s="198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35" t="str">
        <f t="shared" si="252"/>
        <v/>
      </c>
      <c r="AD936" s="36">
        <f t="shared" si="253"/>
        <v>0</v>
      </c>
      <c r="AE936" s="35" t="str">
        <f t="shared" si="254"/>
        <v/>
      </c>
      <c r="AF936" s="24"/>
      <c r="AG936" s="40">
        <f t="shared" si="255"/>
        <v>0</v>
      </c>
      <c r="AH936" s="36">
        <f t="shared" si="256"/>
        <v>0</v>
      </c>
      <c r="AI936" s="36">
        <f t="shared" si="257"/>
        <v>0</v>
      </c>
      <c r="AJ936" s="35" t="str">
        <f t="shared" si="258"/>
        <v/>
      </c>
      <c r="AK936" s="35" t="str">
        <f t="shared" si="259"/>
        <v/>
      </c>
      <c r="AL936" s="35" t="str">
        <f t="shared" si="260"/>
        <v/>
      </c>
      <c r="AM936" s="35" t="str">
        <f t="shared" si="261"/>
        <v/>
      </c>
      <c r="AN936" s="35" t="str">
        <f t="shared" si="262"/>
        <v/>
      </c>
      <c r="AO936" s="222">
        <f t="shared" si="267"/>
        <v>0</v>
      </c>
      <c r="AP936" s="222">
        <f t="shared" si="268"/>
        <v>0</v>
      </c>
      <c r="AQ936" s="222" t="str">
        <f t="shared" si="263"/>
        <v>无</v>
      </c>
      <c r="AR936" s="35" t="str">
        <f t="shared" si="264"/>
        <v/>
      </c>
      <c r="AS936" s="35" t="str">
        <f t="shared" si="265"/>
        <v/>
      </c>
      <c r="AT936" s="35" t="str">
        <f t="shared" si="266"/>
        <v>无</v>
      </c>
      <c r="AW936" s="27">
        <f t="shared" si="269"/>
        <v>42948</v>
      </c>
    </row>
    <row r="937" spans="1:49" ht="15" customHeight="1">
      <c r="A937" s="31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198"/>
      <c r="M937" s="198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35" t="str">
        <f t="shared" si="252"/>
        <v/>
      </c>
      <c r="AD937" s="36">
        <f t="shared" si="253"/>
        <v>0</v>
      </c>
      <c r="AE937" s="35" t="str">
        <f t="shared" si="254"/>
        <v/>
      </c>
      <c r="AF937" s="24"/>
      <c r="AG937" s="40">
        <f t="shared" si="255"/>
        <v>0</v>
      </c>
      <c r="AH937" s="36">
        <f t="shared" si="256"/>
        <v>0</v>
      </c>
      <c r="AI937" s="36">
        <f t="shared" si="257"/>
        <v>0</v>
      </c>
      <c r="AJ937" s="35" t="str">
        <f t="shared" si="258"/>
        <v/>
      </c>
      <c r="AK937" s="35" t="str">
        <f t="shared" si="259"/>
        <v/>
      </c>
      <c r="AL937" s="35" t="str">
        <f t="shared" si="260"/>
        <v/>
      </c>
      <c r="AM937" s="35" t="str">
        <f t="shared" si="261"/>
        <v/>
      </c>
      <c r="AN937" s="35" t="str">
        <f t="shared" si="262"/>
        <v/>
      </c>
      <c r="AO937" s="222">
        <f t="shared" si="267"/>
        <v>0</v>
      </c>
      <c r="AP937" s="222">
        <f t="shared" si="268"/>
        <v>0</v>
      </c>
      <c r="AQ937" s="222" t="str">
        <f t="shared" si="263"/>
        <v>无</v>
      </c>
      <c r="AR937" s="35" t="str">
        <f t="shared" si="264"/>
        <v/>
      </c>
      <c r="AS937" s="35" t="str">
        <f t="shared" si="265"/>
        <v/>
      </c>
      <c r="AT937" s="35" t="str">
        <f t="shared" si="266"/>
        <v>无</v>
      </c>
      <c r="AW937" s="27">
        <f t="shared" si="269"/>
        <v>42948</v>
      </c>
    </row>
    <row r="938" spans="1:49" ht="15" customHeight="1">
      <c r="A938" s="31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198"/>
      <c r="M938" s="198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35" t="str">
        <f t="shared" si="252"/>
        <v/>
      </c>
      <c r="AD938" s="36">
        <f t="shared" si="253"/>
        <v>0</v>
      </c>
      <c r="AE938" s="35" t="str">
        <f t="shared" si="254"/>
        <v/>
      </c>
      <c r="AF938" s="24"/>
      <c r="AG938" s="40">
        <f t="shared" si="255"/>
        <v>0</v>
      </c>
      <c r="AH938" s="36">
        <f t="shared" si="256"/>
        <v>0</v>
      </c>
      <c r="AI938" s="36">
        <f t="shared" si="257"/>
        <v>0</v>
      </c>
      <c r="AJ938" s="35" t="str">
        <f t="shared" si="258"/>
        <v/>
      </c>
      <c r="AK938" s="35" t="str">
        <f t="shared" si="259"/>
        <v/>
      </c>
      <c r="AL938" s="35" t="str">
        <f t="shared" si="260"/>
        <v/>
      </c>
      <c r="AM938" s="35" t="str">
        <f t="shared" si="261"/>
        <v/>
      </c>
      <c r="AN938" s="35" t="str">
        <f t="shared" si="262"/>
        <v/>
      </c>
      <c r="AO938" s="222">
        <f t="shared" si="267"/>
        <v>0</v>
      </c>
      <c r="AP938" s="222">
        <f t="shared" si="268"/>
        <v>0</v>
      </c>
      <c r="AQ938" s="222" t="str">
        <f t="shared" si="263"/>
        <v>无</v>
      </c>
      <c r="AR938" s="35" t="str">
        <f t="shared" si="264"/>
        <v/>
      </c>
      <c r="AS938" s="35" t="str">
        <f t="shared" si="265"/>
        <v/>
      </c>
      <c r="AT938" s="35" t="str">
        <f t="shared" si="266"/>
        <v>无</v>
      </c>
      <c r="AW938" s="27">
        <f t="shared" si="269"/>
        <v>42948</v>
      </c>
    </row>
    <row r="939" spans="1:49" ht="15" customHeight="1">
      <c r="A939" s="31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198"/>
      <c r="M939" s="198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35" t="str">
        <f t="shared" si="252"/>
        <v/>
      </c>
      <c r="AD939" s="36">
        <f t="shared" si="253"/>
        <v>0</v>
      </c>
      <c r="AE939" s="35" t="str">
        <f t="shared" si="254"/>
        <v/>
      </c>
      <c r="AF939" s="24"/>
      <c r="AG939" s="40">
        <f t="shared" si="255"/>
        <v>0</v>
      </c>
      <c r="AH939" s="36">
        <f t="shared" si="256"/>
        <v>0</v>
      </c>
      <c r="AI939" s="36">
        <f t="shared" si="257"/>
        <v>0</v>
      </c>
      <c r="AJ939" s="35" t="str">
        <f t="shared" si="258"/>
        <v/>
      </c>
      <c r="AK939" s="35" t="str">
        <f t="shared" si="259"/>
        <v/>
      </c>
      <c r="AL939" s="35" t="str">
        <f t="shared" si="260"/>
        <v/>
      </c>
      <c r="AM939" s="35" t="str">
        <f t="shared" si="261"/>
        <v/>
      </c>
      <c r="AN939" s="35" t="str">
        <f t="shared" si="262"/>
        <v/>
      </c>
      <c r="AO939" s="222">
        <f t="shared" si="267"/>
        <v>0</v>
      </c>
      <c r="AP939" s="222">
        <f t="shared" si="268"/>
        <v>0</v>
      </c>
      <c r="AQ939" s="222" t="str">
        <f t="shared" si="263"/>
        <v>无</v>
      </c>
      <c r="AR939" s="35" t="str">
        <f t="shared" si="264"/>
        <v/>
      </c>
      <c r="AS939" s="35" t="str">
        <f t="shared" si="265"/>
        <v/>
      </c>
      <c r="AT939" s="35" t="str">
        <f t="shared" si="266"/>
        <v>无</v>
      </c>
      <c r="AW939" s="27">
        <f t="shared" si="269"/>
        <v>42948</v>
      </c>
    </row>
    <row r="940" spans="1:49" ht="15" customHeight="1">
      <c r="A940" s="31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198"/>
      <c r="M940" s="198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35" t="str">
        <f t="shared" si="252"/>
        <v/>
      </c>
      <c r="AD940" s="36">
        <f t="shared" si="253"/>
        <v>0</v>
      </c>
      <c r="AE940" s="35" t="str">
        <f t="shared" si="254"/>
        <v/>
      </c>
      <c r="AF940" s="24"/>
      <c r="AG940" s="40">
        <f t="shared" si="255"/>
        <v>0</v>
      </c>
      <c r="AH940" s="36">
        <f t="shared" si="256"/>
        <v>0</v>
      </c>
      <c r="AI940" s="36">
        <f t="shared" si="257"/>
        <v>0</v>
      </c>
      <c r="AJ940" s="35" t="str">
        <f t="shared" si="258"/>
        <v/>
      </c>
      <c r="AK940" s="35" t="str">
        <f t="shared" si="259"/>
        <v/>
      </c>
      <c r="AL940" s="35" t="str">
        <f t="shared" si="260"/>
        <v/>
      </c>
      <c r="AM940" s="35" t="str">
        <f t="shared" si="261"/>
        <v/>
      </c>
      <c r="AN940" s="35" t="str">
        <f t="shared" si="262"/>
        <v/>
      </c>
      <c r="AO940" s="222">
        <f t="shared" si="267"/>
        <v>0</v>
      </c>
      <c r="AP940" s="222">
        <f t="shared" si="268"/>
        <v>0</v>
      </c>
      <c r="AQ940" s="222" t="str">
        <f t="shared" si="263"/>
        <v>无</v>
      </c>
      <c r="AR940" s="35" t="str">
        <f t="shared" si="264"/>
        <v/>
      </c>
      <c r="AS940" s="35" t="str">
        <f t="shared" si="265"/>
        <v/>
      </c>
      <c r="AT940" s="35" t="str">
        <f t="shared" si="266"/>
        <v>无</v>
      </c>
      <c r="AW940" s="27">
        <f t="shared" si="269"/>
        <v>42948</v>
      </c>
    </row>
    <row r="941" spans="1:49" ht="15" customHeight="1">
      <c r="A941" s="31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198"/>
      <c r="M941" s="198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35" t="str">
        <f t="shared" si="252"/>
        <v/>
      </c>
      <c r="AD941" s="36">
        <f t="shared" si="253"/>
        <v>0</v>
      </c>
      <c r="AE941" s="35" t="str">
        <f t="shared" si="254"/>
        <v/>
      </c>
      <c r="AF941" s="24"/>
      <c r="AG941" s="40">
        <f t="shared" si="255"/>
        <v>0</v>
      </c>
      <c r="AH941" s="36">
        <f t="shared" si="256"/>
        <v>0</v>
      </c>
      <c r="AI941" s="36">
        <f t="shared" si="257"/>
        <v>0</v>
      </c>
      <c r="AJ941" s="35" t="str">
        <f t="shared" si="258"/>
        <v/>
      </c>
      <c r="AK941" s="35" t="str">
        <f t="shared" si="259"/>
        <v/>
      </c>
      <c r="AL941" s="35" t="str">
        <f t="shared" si="260"/>
        <v/>
      </c>
      <c r="AM941" s="35" t="str">
        <f t="shared" si="261"/>
        <v/>
      </c>
      <c r="AN941" s="35" t="str">
        <f t="shared" si="262"/>
        <v/>
      </c>
      <c r="AO941" s="222">
        <f t="shared" si="267"/>
        <v>0</v>
      </c>
      <c r="AP941" s="222">
        <f t="shared" si="268"/>
        <v>0</v>
      </c>
      <c r="AQ941" s="222" t="str">
        <f t="shared" si="263"/>
        <v>无</v>
      </c>
      <c r="AR941" s="35" t="str">
        <f t="shared" si="264"/>
        <v/>
      </c>
      <c r="AS941" s="35" t="str">
        <f t="shared" si="265"/>
        <v/>
      </c>
      <c r="AT941" s="35" t="str">
        <f t="shared" si="266"/>
        <v>无</v>
      </c>
      <c r="AW941" s="27">
        <f t="shared" si="269"/>
        <v>42948</v>
      </c>
    </row>
    <row r="942" spans="1:49" ht="15" customHeight="1">
      <c r="A942" s="31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198"/>
      <c r="M942" s="198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35" t="str">
        <f t="shared" si="252"/>
        <v/>
      </c>
      <c r="AD942" s="36">
        <f t="shared" si="253"/>
        <v>0</v>
      </c>
      <c r="AE942" s="35" t="str">
        <f t="shared" si="254"/>
        <v/>
      </c>
      <c r="AF942" s="24"/>
      <c r="AG942" s="40">
        <f t="shared" si="255"/>
        <v>0</v>
      </c>
      <c r="AH942" s="36">
        <f t="shared" si="256"/>
        <v>0</v>
      </c>
      <c r="AI942" s="36">
        <f t="shared" si="257"/>
        <v>0</v>
      </c>
      <c r="AJ942" s="35" t="str">
        <f t="shared" si="258"/>
        <v/>
      </c>
      <c r="AK942" s="35" t="str">
        <f t="shared" si="259"/>
        <v/>
      </c>
      <c r="AL942" s="35" t="str">
        <f t="shared" si="260"/>
        <v/>
      </c>
      <c r="AM942" s="35" t="str">
        <f t="shared" si="261"/>
        <v/>
      </c>
      <c r="AN942" s="35" t="str">
        <f t="shared" si="262"/>
        <v/>
      </c>
      <c r="AO942" s="222">
        <f t="shared" si="267"/>
        <v>0</v>
      </c>
      <c r="AP942" s="222">
        <f t="shared" si="268"/>
        <v>0</v>
      </c>
      <c r="AQ942" s="222" t="str">
        <f t="shared" si="263"/>
        <v>无</v>
      </c>
      <c r="AR942" s="35" t="str">
        <f t="shared" si="264"/>
        <v/>
      </c>
      <c r="AS942" s="35" t="str">
        <f t="shared" si="265"/>
        <v/>
      </c>
      <c r="AT942" s="35" t="str">
        <f t="shared" si="266"/>
        <v>无</v>
      </c>
      <c r="AW942" s="27">
        <f t="shared" si="269"/>
        <v>42948</v>
      </c>
    </row>
    <row r="943" spans="1:49" ht="15" customHeight="1">
      <c r="A943" s="31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198"/>
      <c r="M943" s="198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35" t="str">
        <f t="shared" si="252"/>
        <v/>
      </c>
      <c r="AD943" s="36">
        <f t="shared" si="253"/>
        <v>0</v>
      </c>
      <c r="AE943" s="35" t="str">
        <f t="shared" si="254"/>
        <v/>
      </c>
      <c r="AF943" s="24"/>
      <c r="AG943" s="40">
        <f t="shared" si="255"/>
        <v>0</v>
      </c>
      <c r="AH943" s="36">
        <f t="shared" si="256"/>
        <v>0</v>
      </c>
      <c r="AI943" s="36">
        <f t="shared" si="257"/>
        <v>0</v>
      </c>
      <c r="AJ943" s="35" t="str">
        <f t="shared" si="258"/>
        <v/>
      </c>
      <c r="AK943" s="35" t="str">
        <f t="shared" si="259"/>
        <v/>
      </c>
      <c r="AL943" s="35" t="str">
        <f t="shared" si="260"/>
        <v/>
      </c>
      <c r="AM943" s="35" t="str">
        <f t="shared" si="261"/>
        <v/>
      </c>
      <c r="AN943" s="35" t="str">
        <f t="shared" si="262"/>
        <v/>
      </c>
      <c r="AO943" s="222">
        <f t="shared" si="267"/>
        <v>0</v>
      </c>
      <c r="AP943" s="222">
        <f t="shared" si="268"/>
        <v>0</v>
      </c>
      <c r="AQ943" s="222" t="str">
        <f t="shared" si="263"/>
        <v>无</v>
      </c>
      <c r="AR943" s="35" t="str">
        <f t="shared" si="264"/>
        <v/>
      </c>
      <c r="AS943" s="35" t="str">
        <f t="shared" si="265"/>
        <v/>
      </c>
      <c r="AT943" s="35" t="str">
        <f t="shared" si="266"/>
        <v>无</v>
      </c>
      <c r="AW943" s="27">
        <f t="shared" si="269"/>
        <v>42948</v>
      </c>
    </row>
    <row r="944" spans="1:49" ht="15" customHeight="1">
      <c r="A944" s="31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198"/>
      <c r="M944" s="198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35" t="str">
        <f t="shared" si="252"/>
        <v/>
      </c>
      <c r="AD944" s="36">
        <f t="shared" si="253"/>
        <v>0</v>
      </c>
      <c r="AE944" s="35" t="str">
        <f t="shared" si="254"/>
        <v/>
      </c>
      <c r="AF944" s="24"/>
      <c r="AG944" s="40">
        <f t="shared" si="255"/>
        <v>0</v>
      </c>
      <c r="AH944" s="36">
        <f t="shared" si="256"/>
        <v>0</v>
      </c>
      <c r="AI944" s="36">
        <f t="shared" si="257"/>
        <v>0</v>
      </c>
      <c r="AJ944" s="35" t="str">
        <f t="shared" si="258"/>
        <v/>
      </c>
      <c r="AK944" s="35" t="str">
        <f t="shared" si="259"/>
        <v/>
      </c>
      <c r="AL944" s="35" t="str">
        <f t="shared" si="260"/>
        <v/>
      </c>
      <c r="AM944" s="35" t="str">
        <f t="shared" si="261"/>
        <v/>
      </c>
      <c r="AN944" s="35" t="str">
        <f t="shared" si="262"/>
        <v/>
      </c>
      <c r="AO944" s="222">
        <f t="shared" si="267"/>
        <v>0</v>
      </c>
      <c r="AP944" s="222">
        <f t="shared" si="268"/>
        <v>0</v>
      </c>
      <c r="AQ944" s="222" t="str">
        <f t="shared" si="263"/>
        <v>无</v>
      </c>
      <c r="AR944" s="35" t="str">
        <f t="shared" si="264"/>
        <v/>
      </c>
      <c r="AS944" s="35" t="str">
        <f t="shared" si="265"/>
        <v/>
      </c>
      <c r="AT944" s="35" t="str">
        <f t="shared" si="266"/>
        <v>无</v>
      </c>
      <c r="AW944" s="27">
        <f t="shared" si="269"/>
        <v>42948</v>
      </c>
    </row>
    <row r="945" spans="1:49" ht="15" customHeight="1">
      <c r="A945" s="31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198"/>
      <c r="M945" s="198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35" t="str">
        <f t="shared" si="252"/>
        <v/>
      </c>
      <c r="AD945" s="36">
        <f t="shared" si="253"/>
        <v>0</v>
      </c>
      <c r="AE945" s="35" t="str">
        <f t="shared" si="254"/>
        <v/>
      </c>
      <c r="AF945" s="24"/>
      <c r="AG945" s="40">
        <f t="shared" si="255"/>
        <v>0</v>
      </c>
      <c r="AH945" s="36">
        <f t="shared" si="256"/>
        <v>0</v>
      </c>
      <c r="AI945" s="36">
        <f t="shared" si="257"/>
        <v>0</v>
      </c>
      <c r="AJ945" s="35" t="str">
        <f t="shared" si="258"/>
        <v/>
      </c>
      <c r="AK945" s="35" t="str">
        <f t="shared" si="259"/>
        <v/>
      </c>
      <c r="AL945" s="35" t="str">
        <f t="shared" si="260"/>
        <v/>
      </c>
      <c r="AM945" s="35" t="str">
        <f t="shared" si="261"/>
        <v/>
      </c>
      <c r="AN945" s="35" t="str">
        <f t="shared" si="262"/>
        <v/>
      </c>
      <c r="AO945" s="222">
        <f t="shared" si="267"/>
        <v>0</v>
      </c>
      <c r="AP945" s="222">
        <f t="shared" si="268"/>
        <v>0</v>
      </c>
      <c r="AQ945" s="222" t="str">
        <f t="shared" si="263"/>
        <v>无</v>
      </c>
      <c r="AR945" s="35" t="str">
        <f t="shared" si="264"/>
        <v/>
      </c>
      <c r="AS945" s="35" t="str">
        <f t="shared" si="265"/>
        <v/>
      </c>
      <c r="AT945" s="35" t="str">
        <f t="shared" si="266"/>
        <v>无</v>
      </c>
      <c r="AW945" s="27">
        <f t="shared" si="269"/>
        <v>42948</v>
      </c>
    </row>
    <row r="946" spans="1:49" ht="15" customHeight="1">
      <c r="A946" s="31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198"/>
      <c r="M946" s="198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35" t="str">
        <f t="shared" si="252"/>
        <v/>
      </c>
      <c r="AD946" s="36">
        <f t="shared" si="253"/>
        <v>0</v>
      </c>
      <c r="AE946" s="35" t="str">
        <f t="shared" si="254"/>
        <v/>
      </c>
      <c r="AF946" s="24"/>
      <c r="AG946" s="40">
        <f t="shared" si="255"/>
        <v>0</v>
      </c>
      <c r="AH946" s="36">
        <f t="shared" si="256"/>
        <v>0</v>
      </c>
      <c r="AI946" s="36">
        <f t="shared" si="257"/>
        <v>0</v>
      </c>
      <c r="AJ946" s="35" t="str">
        <f t="shared" si="258"/>
        <v/>
      </c>
      <c r="AK946" s="35" t="str">
        <f t="shared" si="259"/>
        <v/>
      </c>
      <c r="AL946" s="35" t="str">
        <f t="shared" si="260"/>
        <v/>
      </c>
      <c r="AM946" s="35" t="str">
        <f t="shared" si="261"/>
        <v/>
      </c>
      <c r="AN946" s="35" t="str">
        <f t="shared" si="262"/>
        <v/>
      </c>
      <c r="AO946" s="222">
        <f t="shared" si="267"/>
        <v>0</v>
      </c>
      <c r="AP946" s="222">
        <f t="shared" si="268"/>
        <v>0</v>
      </c>
      <c r="AQ946" s="222" t="str">
        <f t="shared" si="263"/>
        <v>无</v>
      </c>
      <c r="AR946" s="35" t="str">
        <f t="shared" si="264"/>
        <v/>
      </c>
      <c r="AS946" s="35" t="str">
        <f t="shared" si="265"/>
        <v/>
      </c>
      <c r="AT946" s="35" t="str">
        <f t="shared" si="266"/>
        <v>无</v>
      </c>
      <c r="AW946" s="27">
        <f t="shared" si="269"/>
        <v>42948</v>
      </c>
    </row>
    <row r="947" spans="1:49" ht="15" customHeight="1">
      <c r="A947" s="31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198"/>
      <c r="M947" s="198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35" t="str">
        <f t="shared" si="252"/>
        <v/>
      </c>
      <c r="AD947" s="36">
        <f t="shared" si="253"/>
        <v>0</v>
      </c>
      <c r="AE947" s="35" t="str">
        <f t="shared" si="254"/>
        <v/>
      </c>
      <c r="AF947" s="24"/>
      <c r="AG947" s="40">
        <f t="shared" si="255"/>
        <v>0</v>
      </c>
      <c r="AH947" s="36">
        <f t="shared" si="256"/>
        <v>0</v>
      </c>
      <c r="AI947" s="36">
        <f t="shared" si="257"/>
        <v>0</v>
      </c>
      <c r="AJ947" s="35" t="str">
        <f t="shared" si="258"/>
        <v/>
      </c>
      <c r="AK947" s="35" t="str">
        <f t="shared" si="259"/>
        <v/>
      </c>
      <c r="AL947" s="35" t="str">
        <f t="shared" si="260"/>
        <v/>
      </c>
      <c r="AM947" s="35" t="str">
        <f t="shared" si="261"/>
        <v/>
      </c>
      <c r="AN947" s="35" t="str">
        <f t="shared" si="262"/>
        <v/>
      </c>
      <c r="AO947" s="222">
        <f t="shared" si="267"/>
        <v>0</v>
      </c>
      <c r="AP947" s="222">
        <f t="shared" si="268"/>
        <v>0</v>
      </c>
      <c r="AQ947" s="222" t="str">
        <f t="shared" si="263"/>
        <v>无</v>
      </c>
      <c r="AR947" s="35" t="str">
        <f t="shared" si="264"/>
        <v/>
      </c>
      <c r="AS947" s="35" t="str">
        <f t="shared" si="265"/>
        <v/>
      </c>
      <c r="AT947" s="35" t="str">
        <f t="shared" si="266"/>
        <v>无</v>
      </c>
      <c r="AW947" s="27">
        <f t="shared" si="269"/>
        <v>42948</v>
      </c>
    </row>
    <row r="948" spans="1:49" ht="15" customHeight="1">
      <c r="A948" s="31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198"/>
      <c r="M948" s="198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35" t="str">
        <f t="shared" si="252"/>
        <v/>
      </c>
      <c r="AD948" s="36">
        <f t="shared" si="253"/>
        <v>0</v>
      </c>
      <c r="AE948" s="35" t="str">
        <f t="shared" si="254"/>
        <v/>
      </c>
      <c r="AF948" s="24"/>
      <c r="AG948" s="40">
        <f t="shared" si="255"/>
        <v>0</v>
      </c>
      <c r="AH948" s="36">
        <f t="shared" si="256"/>
        <v>0</v>
      </c>
      <c r="AI948" s="36">
        <f t="shared" si="257"/>
        <v>0</v>
      </c>
      <c r="AJ948" s="35" t="str">
        <f t="shared" si="258"/>
        <v/>
      </c>
      <c r="AK948" s="35" t="str">
        <f t="shared" si="259"/>
        <v/>
      </c>
      <c r="AL948" s="35" t="str">
        <f t="shared" si="260"/>
        <v/>
      </c>
      <c r="AM948" s="35" t="str">
        <f t="shared" si="261"/>
        <v/>
      </c>
      <c r="AN948" s="35" t="str">
        <f t="shared" si="262"/>
        <v/>
      </c>
      <c r="AO948" s="222">
        <f t="shared" si="267"/>
        <v>0</v>
      </c>
      <c r="AP948" s="222">
        <f t="shared" si="268"/>
        <v>0</v>
      </c>
      <c r="AQ948" s="222" t="str">
        <f t="shared" si="263"/>
        <v>无</v>
      </c>
      <c r="AR948" s="35" t="str">
        <f t="shared" si="264"/>
        <v/>
      </c>
      <c r="AS948" s="35" t="str">
        <f t="shared" si="265"/>
        <v/>
      </c>
      <c r="AT948" s="35" t="str">
        <f t="shared" si="266"/>
        <v>无</v>
      </c>
      <c r="AW948" s="27">
        <f t="shared" si="269"/>
        <v>42948</v>
      </c>
    </row>
    <row r="949" spans="1:49" ht="15" customHeight="1">
      <c r="A949" s="31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198"/>
      <c r="M949" s="198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35" t="str">
        <f t="shared" si="252"/>
        <v/>
      </c>
      <c r="AD949" s="36">
        <f t="shared" si="253"/>
        <v>0</v>
      </c>
      <c r="AE949" s="35" t="str">
        <f t="shared" si="254"/>
        <v/>
      </c>
      <c r="AF949" s="24"/>
      <c r="AG949" s="40">
        <f t="shared" si="255"/>
        <v>0</v>
      </c>
      <c r="AH949" s="36">
        <f t="shared" si="256"/>
        <v>0</v>
      </c>
      <c r="AI949" s="36">
        <f t="shared" si="257"/>
        <v>0</v>
      </c>
      <c r="AJ949" s="35" t="str">
        <f t="shared" si="258"/>
        <v/>
      </c>
      <c r="AK949" s="35" t="str">
        <f t="shared" si="259"/>
        <v/>
      </c>
      <c r="AL949" s="35" t="str">
        <f t="shared" si="260"/>
        <v/>
      </c>
      <c r="AM949" s="35" t="str">
        <f t="shared" si="261"/>
        <v/>
      </c>
      <c r="AN949" s="35" t="str">
        <f t="shared" si="262"/>
        <v/>
      </c>
      <c r="AO949" s="222">
        <f t="shared" si="267"/>
        <v>0</v>
      </c>
      <c r="AP949" s="222">
        <f t="shared" si="268"/>
        <v>0</v>
      </c>
      <c r="AQ949" s="222" t="str">
        <f t="shared" si="263"/>
        <v>无</v>
      </c>
      <c r="AR949" s="35" t="str">
        <f t="shared" si="264"/>
        <v/>
      </c>
      <c r="AS949" s="35" t="str">
        <f t="shared" si="265"/>
        <v/>
      </c>
      <c r="AT949" s="35" t="str">
        <f t="shared" si="266"/>
        <v>无</v>
      </c>
      <c r="AW949" s="27">
        <f t="shared" si="269"/>
        <v>42948</v>
      </c>
    </row>
    <row r="950" spans="1:49" ht="15" customHeight="1">
      <c r="A950" s="31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198"/>
      <c r="M950" s="198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35" t="str">
        <f t="shared" si="252"/>
        <v/>
      </c>
      <c r="AD950" s="36">
        <f t="shared" si="253"/>
        <v>0</v>
      </c>
      <c r="AE950" s="35" t="str">
        <f t="shared" si="254"/>
        <v/>
      </c>
      <c r="AF950" s="24"/>
      <c r="AG950" s="40">
        <f t="shared" si="255"/>
        <v>0</v>
      </c>
      <c r="AH950" s="36">
        <f t="shared" si="256"/>
        <v>0</v>
      </c>
      <c r="AI950" s="36">
        <f t="shared" si="257"/>
        <v>0</v>
      </c>
      <c r="AJ950" s="35" t="str">
        <f t="shared" si="258"/>
        <v/>
      </c>
      <c r="AK950" s="35" t="str">
        <f t="shared" si="259"/>
        <v/>
      </c>
      <c r="AL950" s="35" t="str">
        <f t="shared" si="260"/>
        <v/>
      </c>
      <c r="AM950" s="35" t="str">
        <f t="shared" si="261"/>
        <v/>
      </c>
      <c r="AN950" s="35" t="str">
        <f t="shared" si="262"/>
        <v/>
      </c>
      <c r="AO950" s="222">
        <f t="shared" si="267"/>
        <v>0</v>
      </c>
      <c r="AP950" s="222">
        <f t="shared" si="268"/>
        <v>0</v>
      </c>
      <c r="AQ950" s="222" t="str">
        <f t="shared" si="263"/>
        <v>无</v>
      </c>
      <c r="AR950" s="35" t="str">
        <f t="shared" si="264"/>
        <v/>
      </c>
      <c r="AS950" s="35" t="str">
        <f t="shared" si="265"/>
        <v/>
      </c>
      <c r="AT950" s="35" t="str">
        <f t="shared" si="266"/>
        <v>无</v>
      </c>
      <c r="AW950" s="27">
        <f t="shared" si="269"/>
        <v>42948</v>
      </c>
    </row>
    <row r="951" spans="1:49" ht="15" customHeight="1">
      <c r="A951" s="31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198"/>
      <c r="M951" s="198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35" t="str">
        <f t="shared" si="252"/>
        <v/>
      </c>
      <c r="AD951" s="36">
        <f t="shared" si="253"/>
        <v>0</v>
      </c>
      <c r="AE951" s="35" t="str">
        <f t="shared" si="254"/>
        <v/>
      </c>
      <c r="AF951" s="24"/>
      <c r="AG951" s="40">
        <f t="shared" si="255"/>
        <v>0</v>
      </c>
      <c r="AH951" s="36">
        <f t="shared" si="256"/>
        <v>0</v>
      </c>
      <c r="AI951" s="36">
        <f t="shared" si="257"/>
        <v>0</v>
      </c>
      <c r="AJ951" s="35" t="str">
        <f t="shared" si="258"/>
        <v/>
      </c>
      <c r="AK951" s="35" t="str">
        <f t="shared" si="259"/>
        <v/>
      </c>
      <c r="AL951" s="35" t="str">
        <f t="shared" si="260"/>
        <v/>
      </c>
      <c r="AM951" s="35" t="str">
        <f t="shared" si="261"/>
        <v/>
      </c>
      <c r="AN951" s="35" t="str">
        <f t="shared" si="262"/>
        <v/>
      </c>
      <c r="AO951" s="222">
        <f t="shared" si="267"/>
        <v>0</v>
      </c>
      <c r="AP951" s="222">
        <f t="shared" si="268"/>
        <v>0</v>
      </c>
      <c r="AQ951" s="222" t="str">
        <f t="shared" si="263"/>
        <v>无</v>
      </c>
      <c r="AR951" s="35" t="str">
        <f t="shared" si="264"/>
        <v/>
      </c>
      <c r="AS951" s="35" t="str">
        <f t="shared" si="265"/>
        <v/>
      </c>
      <c r="AT951" s="35" t="str">
        <f t="shared" si="266"/>
        <v>无</v>
      </c>
      <c r="AW951" s="27">
        <f t="shared" si="269"/>
        <v>42948</v>
      </c>
    </row>
    <row r="952" spans="1:49" ht="15" customHeight="1">
      <c r="A952" s="31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198"/>
      <c r="M952" s="198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35" t="str">
        <f t="shared" si="252"/>
        <v/>
      </c>
      <c r="AD952" s="36">
        <f t="shared" si="253"/>
        <v>0</v>
      </c>
      <c r="AE952" s="35" t="str">
        <f t="shared" si="254"/>
        <v/>
      </c>
      <c r="AF952" s="24"/>
      <c r="AG952" s="40">
        <f t="shared" si="255"/>
        <v>0</v>
      </c>
      <c r="AH952" s="36">
        <f t="shared" si="256"/>
        <v>0</v>
      </c>
      <c r="AI952" s="36">
        <f t="shared" si="257"/>
        <v>0</v>
      </c>
      <c r="AJ952" s="35" t="str">
        <f t="shared" si="258"/>
        <v/>
      </c>
      <c r="AK952" s="35" t="str">
        <f t="shared" si="259"/>
        <v/>
      </c>
      <c r="AL952" s="35" t="str">
        <f t="shared" si="260"/>
        <v/>
      </c>
      <c r="AM952" s="35" t="str">
        <f t="shared" si="261"/>
        <v/>
      </c>
      <c r="AN952" s="35" t="str">
        <f t="shared" si="262"/>
        <v/>
      </c>
      <c r="AO952" s="222">
        <f t="shared" si="267"/>
        <v>0</v>
      </c>
      <c r="AP952" s="222">
        <f t="shared" si="268"/>
        <v>0</v>
      </c>
      <c r="AQ952" s="222" t="str">
        <f t="shared" si="263"/>
        <v>无</v>
      </c>
      <c r="AR952" s="35" t="str">
        <f t="shared" si="264"/>
        <v/>
      </c>
      <c r="AS952" s="35" t="str">
        <f t="shared" si="265"/>
        <v/>
      </c>
      <c r="AT952" s="35" t="str">
        <f t="shared" si="266"/>
        <v>无</v>
      </c>
      <c r="AW952" s="27">
        <f t="shared" si="269"/>
        <v>42948</v>
      </c>
    </row>
    <row r="953" spans="1:49" ht="15" customHeight="1">
      <c r="A953" s="31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198"/>
      <c r="M953" s="198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35" t="str">
        <f t="shared" si="252"/>
        <v/>
      </c>
      <c r="AD953" s="36">
        <f t="shared" si="253"/>
        <v>0</v>
      </c>
      <c r="AE953" s="35" t="str">
        <f t="shared" si="254"/>
        <v/>
      </c>
      <c r="AF953" s="24"/>
      <c r="AG953" s="40">
        <f t="shared" si="255"/>
        <v>0</v>
      </c>
      <c r="AH953" s="36">
        <f t="shared" si="256"/>
        <v>0</v>
      </c>
      <c r="AI953" s="36">
        <f t="shared" si="257"/>
        <v>0</v>
      </c>
      <c r="AJ953" s="35" t="str">
        <f t="shared" si="258"/>
        <v/>
      </c>
      <c r="AK953" s="35" t="str">
        <f t="shared" si="259"/>
        <v/>
      </c>
      <c r="AL953" s="35" t="str">
        <f t="shared" si="260"/>
        <v/>
      </c>
      <c r="AM953" s="35" t="str">
        <f t="shared" si="261"/>
        <v/>
      </c>
      <c r="AN953" s="35" t="str">
        <f t="shared" si="262"/>
        <v/>
      </c>
      <c r="AO953" s="222">
        <f t="shared" si="267"/>
        <v>0</v>
      </c>
      <c r="AP953" s="222">
        <f t="shared" si="268"/>
        <v>0</v>
      </c>
      <c r="AQ953" s="222" t="str">
        <f t="shared" si="263"/>
        <v>无</v>
      </c>
      <c r="AR953" s="35" t="str">
        <f t="shared" si="264"/>
        <v/>
      </c>
      <c r="AS953" s="35" t="str">
        <f t="shared" si="265"/>
        <v/>
      </c>
      <c r="AT953" s="35" t="str">
        <f t="shared" si="266"/>
        <v>无</v>
      </c>
      <c r="AW953" s="27">
        <f t="shared" si="269"/>
        <v>42948</v>
      </c>
    </row>
    <row r="954" spans="1:49" ht="15" customHeight="1">
      <c r="A954" s="31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198"/>
      <c r="M954" s="198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35" t="str">
        <f t="shared" si="252"/>
        <v/>
      </c>
      <c r="AD954" s="36">
        <f t="shared" si="253"/>
        <v>0</v>
      </c>
      <c r="AE954" s="35" t="str">
        <f t="shared" si="254"/>
        <v/>
      </c>
      <c r="AF954" s="24"/>
      <c r="AG954" s="40">
        <f t="shared" si="255"/>
        <v>0</v>
      </c>
      <c r="AH954" s="36">
        <f t="shared" si="256"/>
        <v>0</v>
      </c>
      <c r="AI954" s="36">
        <f t="shared" si="257"/>
        <v>0</v>
      </c>
      <c r="AJ954" s="35" t="str">
        <f t="shared" si="258"/>
        <v/>
      </c>
      <c r="AK954" s="35" t="str">
        <f t="shared" si="259"/>
        <v/>
      </c>
      <c r="AL954" s="35" t="str">
        <f t="shared" si="260"/>
        <v/>
      </c>
      <c r="AM954" s="35" t="str">
        <f t="shared" si="261"/>
        <v/>
      </c>
      <c r="AN954" s="35" t="str">
        <f t="shared" si="262"/>
        <v/>
      </c>
      <c r="AO954" s="222">
        <f t="shared" si="267"/>
        <v>0</v>
      </c>
      <c r="AP954" s="222">
        <f t="shared" si="268"/>
        <v>0</v>
      </c>
      <c r="AQ954" s="222" t="str">
        <f t="shared" si="263"/>
        <v>无</v>
      </c>
      <c r="AR954" s="35" t="str">
        <f t="shared" si="264"/>
        <v/>
      </c>
      <c r="AS954" s="35" t="str">
        <f t="shared" si="265"/>
        <v/>
      </c>
      <c r="AT954" s="35" t="str">
        <f t="shared" si="266"/>
        <v>无</v>
      </c>
      <c r="AW954" s="27">
        <f t="shared" si="269"/>
        <v>42948</v>
      </c>
    </row>
    <row r="955" spans="1:49" ht="15" customHeight="1">
      <c r="A955" s="31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198"/>
      <c r="M955" s="198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35" t="str">
        <f t="shared" si="252"/>
        <v/>
      </c>
      <c r="AD955" s="36">
        <f t="shared" si="253"/>
        <v>0</v>
      </c>
      <c r="AE955" s="35" t="str">
        <f t="shared" si="254"/>
        <v/>
      </c>
      <c r="AF955" s="24"/>
      <c r="AG955" s="40">
        <f t="shared" si="255"/>
        <v>0</v>
      </c>
      <c r="AH955" s="36">
        <f t="shared" si="256"/>
        <v>0</v>
      </c>
      <c r="AI955" s="36">
        <f t="shared" si="257"/>
        <v>0</v>
      </c>
      <c r="AJ955" s="35" t="str">
        <f t="shared" si="258"/>
        <v/>
      </c>
      <c r="AK955" s="35" t="str">
        <f t="shared" si="259"/>
        <v/>
      </c>
      <c r="AL955" s="35" t="str">
        <f t="shared" si="260"/>
        <v/>
      </c>
      <c r="AM955" s="35" t="str">
        <f t="shared" si="261"/>
        <v/>
      </c>
      <c r="AN955" s="35" t="str">
        <f t="shared" si="262"/>
        <v/>
      </c>
      <c r="AO955" s="222">
        <f t="shared" si="267"/>
        <v>0</v>
      </c>
      <c r="AP955" s="222">
        <f t="shared" si="268"/>
        <v>0</v>
      </c>
      <c r="AQ955" s="222" t="str">
        <f t="shared" si="263"/>
        <v>无</v>
      </c>
      <c r="AR955" s="35" t="str">
        <f t="shared" si="264"/>
        <v/>
      </c>
      <c r="AS955" s="35" t="str">
        <f t="shared" si="265"/>
        <v/>
      </c>
      <c r="AT955" s="35" t="str">
        <f t="shared" si="266"/>
        <v>无</v>
      </c>
      <c r="AW955" s="27">
        <f t="shared" si="269"/>
        <v>42948</v>
      </c>
    </row>
    <row r="956" spans="1:49" ht="15" customHeight="1">
      <c r="A956" s="31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198"/>
      <c r="M956" s="198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35" t="str">
        <f t="shared" si="252"/>
        <v/>
      </c>
      <c r="AD956" s="36">
        <f t="shared" si="253"/>
        <v>0</v>
      </c>
      <c r="AE956" s="35" t="str">
        <f t="shared" si="254"/>
        <v/>
      </c>
      <c r="AF956" s="24"/>
      <c r="AG956" s="40">
        <f t="shared" si="255"/>
        <v>0</v>
      </c>
      <c r="AH956" s="36">
        <f t="shared" si="256"/>
        <v>0</v>
      </c>
      <c r="AI956" s="36">
        <f t="shared" si="257"/>
        <v>0</v>
      </c>
      <c r="AJ956" s="35" t="str">
        <f t="shared" si="258"/>
        <v/>
      </c>
      <c r="AK956" s="35" t="str">
        <f t="shared" si="259"/>
        <v/>
      </c>
      <c r="AL956" s="35" t="str">
        <f t="shared" si="260"/>
        <v/>
      </c>
      <c r="AM956" s="35" t="str">
        <f t="shared" si="261"/>
        <v/>
      </c>
      <c r="AN956" s="35" t="str">
        <f t="shared" si="262"/>
        <v/>
      </c>
      <c r="AO956" s="222">
        <f t="shared" si="267"/>
        <v>0</v>
      </c>
      <c r="AP956" s="222">
        <f t="shared" si="268"/>
        <v>0</v>
      </c>
      <c r="AQ956" s="222" t="str">
        <f t="shared" si="263"/>
        <v>无</v>
      </c>
      <c r="AR956" s="35" t="str">
        <f t="shared" si="264"/>
        <v/>
      </c>
      <c r="AS956" s="35" t="str">
        <f t="shared" si="265"/>
        <v/>
      </c>
      <c r="AT956" s="35" t="str">
        <f t="shared" si="266"/>
        <v>无</v>
      </c>
      <c r="AW956" s="27">
        <f t="shared" si="269"/>
        <v>42948</v>
      </c>
    </row>
    <row r="957" spans="1:49" ht="15" customHeight="1">
      <c r="A957" s="31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198"/>
      <c r="M957" s="198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35" t="str">
        <f t="shared" si="252"/>
        <v/>
      </c>
      <c r="AD957" s="36">
        <f t="shared" si="253"/>
        <v>0</v>
      </c>
      <c r="AE957" s="35" t="str">
        <f t="shared" si="254"/>
        <v/>
      </c>
      <c r="AF957" s="24"/>
      <c r="AG957" s="40">
        <f t="shared" si="255"/>
        <v>0</v>
      </c>
      <c r="AH957" s="36">
        <f t="shared" si="256"/>
        <v>0</v>
      </c>
      <c r="AI957" s="36">
        <f t="shared" si="257"/>
        <v>0</v>
      </c>
      <c r="AJ957" s="35" t="str">
        <f t="shared" si="258"/>
        <v/>
      </c>
      <c r="AK957" s="35" t="str">
        <f t="shared" si="259"/>
        <v/>
      </c>
      <c r="AL957" s="35" t="str">
        <f t="shared" si="260"/>
        <v/>
      </c>
      <c r="AM957" s="35" t="str">
        <f t="shared" si="261"/>
        <v/>
      </c>
      <c r="AN957" s="35" t="str">
        <f t="shared" si="262"/>
        <v/>
      </c>
      <c r="AO957" s="222">
        <f t="shared" si="267"/>
        <v>0</v>
      </c>
      <c r="AP957" s="222">
        <f t="shared" si="268"/>
        <v>0</v>
      </c>
      <c r="AQ957" s="222" t="str">
        <f t="shared" si="263"/>
        <v>无</v>
      </c>
      <c r="AR957" s="35" t="str">
        <f t="shared" si="264"/>
        <v/>
      </c>
      <c r="AS957" s="35" t="str">
        <f t="shared" si="265"/>
        <v/>
      </c>
      <c r="AT957" s="35" t="str">
        <f t="shared" si="266"/>
        <v>无</v>
      </c>
      <c r="AW957" s="27">
        <f t="shared" si="269"/>
        <v>42948</v>
      </c>
    </row>
    <row r="958" spans="1:49" ht="15" customHeight="1">
      <c r="A958" s="31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198"/>
      <c r="M958" s="198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35" t="str">
        <f t="shared" si="252"/>
        <v/>
      </c>
      <c r="AD958" s="36">
        <f t="shared" si="253"/>
        <v>0</v>
      </c>
      <c r="AE958" s="35" t="str">
        <f t="shared" si="254"/>
        <v/>
      </c>
      <c r="AF958" s="24"/>
      <c r="AG958" s="40">
        <f t="shared" si="255"/>
        <v>0</v>
      </c>
      <c r="AH958" s="36">
        <f t="shared" si="256"/>
        <v>0</v>
      </c>
      <c r="AI958" s="36">
        <f t="shared" si="257"/>
        <v>0</v>
      </c>
      <c r="AJ958" s="35" t="str">
        <f t="shared" si="258"/>
        <v/>
      </c>
      <c r="AK958" s="35" t="str">
        <f t="shared" si="259"/>
        <v/>
      </c>
      <c r="AL958" s="35" t="str">
        <f t="shared" si="260"/>
        <v/>
      </c>
      <c r="AM958" s="35" t="str">
        <f t="shared" si="261"/>
        <v/>
      </c>
      <c r="AN958" s="35" t="str">
        <f t="shared" si="262"/>
        <v/>
      </c>
      <c r="AO958" s="222">
        <f t="shared" si="267"/>
        <v>0</v>
      </c>
      <c r="AP958" s="222">
        <f t="shared" si="268"/>
        <v>0</v>
      </c>
      <c r="AQ958" s="222" t="str">
        <f t="shared" si="263"/>
        <v>无</v>
      </c>
      <c r="AR958" s="35" t="str">
        <f t="shared" si="264"/>
        <v/>
      </c>
      <c r="AS958" s="35" t="str">
        <f t="shared" si="265"/>
        <v/>
      </c>
      <c r="AT958" s="35" t="str">
        <f t="shared" si="266"/>
        <v>无</v>
      </c>
      <c r="AW958" s="27">
        <f t="shared" si="269"/>
        <v>42948</v>
      </c>
    </row>
    <row r="959" spans="1:49" ht="15" customHeight="1">
      <c r="A959" s="31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198"/>
      <c r="M959" s="198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35" t="str">
        <f t="shared" si="252"/>
        <v/>
      </c>
      <c r="AD959" s="36">
        <f t="shared" si="253"/>
        <v>0</v>
      </c>
      <c r="AE959" s="35" t="str">
        <f t="shared" si="254"/>
        <v/>
      </c>
      <c r="AF959" s="24"/>
      <c r="AG959" s="40">
        <f t="shared" si="255"/>
        <v>0</v>
      </c>
      <c r="AH959" s="36">
        <f t="shared" si="256"/>
        <v>0</v>
      </c>
      <c r="AI959" s="36">
        <f t="shared" si="257"/>
        <v>0</v>
      </c>
      <c r="AJ959" s="35" t="str">
        <f t="shared" si="258"/>
        <v/>
      </c>
      <c r="AK959" s="35" t="str">
        <f t="shared" si="259"/>
        <v/>
      </c>
      <c r="AL959" s="35" t="str">
        <f t="shared" si="260"/>
        <v/>
      </c>
      <c r="AM959" s="35" t="str">
        <f t="shared" si="261"/>
        <v/>
      </c>
      <c r="AN959" s="35" t="str">
        <f t="shared" si="262"/>
        <v/>
      </c>
      <c r="AO959" s="222">
        <f t="shared" si="267"/>
        <v>0</v>
      </c>
      <c r="AP959" s="222">
        <f t="shared" si="268"/>
        <v>0</v>
      </c>
      <c r="AQ959" s="222" t="str">
        <f t="shared" si="263"/>
        <v>无</v>
      </c>
      <c r="AR959" s="35" t="str">
        <f t="shared" si="264"/>
        <v/>
      </c>
      <c r="AS959" s="35" t="str">
        <f t="shared" si="265"/>
        <v/>
      </c>
      <c r="AT959" s="35" t="str">
        <f t="shared" si="266"/>
        <v>无</v>
      </c>
      <c r="AW959" s="27">
        <f t="shared" si="269"/>
        <v>42948</v>
      </c>
    </row>
    <row r="960" spans="1:49" ht="15" customHeight="1">
      <c r="A960" s="31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198"/>
      <c r="M960" s="198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35" t="str">
        <f t="shared" si="252"/>
        <v/>
      </c>
      <c r="AD960" s="36">
        <f t="shared" si="253"/>
        <v>0</v>
      </c>
      <c r="AE960" s="35" t="str">
        <f t="shared" si="254"/>
        <v/>
      </c>
      <c r="AF960" s="24"/>
      <c r="AG960" s="40">
        <f t="shared" si="255"/>
        <v>0</v>
      </c>
      <c r="AH960" s="36">
        <f t="shared" si="256"/>
        <v>0</v>
      </c>
      <c r="AI960" s="36">
        <f t="shared" si="257"/>
        <v>0</v>
      </c>
      <c r="AJ960" s="35" t="str">
        <f t="shared" si="258"/>
        <v/>
      </c>
      <c r="AK960" s="35" t="str">
        <f t="shared" si="259"/>
        <v/>
      </c>
      <c r="AL960" s="35" t="str">
        <f t="shared" si="260"/>
        <v/>
      </c>
      <c r="AM960" s="35" t="str">
        <f t="shared" si="261"/>
        <v/>
      </c>
      <c r="AN960" s="35" t="str">
        <f t="shared" si="262"/>
        <v/>
      </c>
      <c r="AO960" s="222">
        <f t="shared" si="267"/>
        <v>0</v>
      </c>
      <c r="AP960" s="222">
        <f t="shared" si="268"/>
        <v>0</v>
      </c>
      <c r="AQ960" s="222" t="str">
        <f t="shared" si="263"/>
        <v>无</v>
      </c>
      <c r="AR960" s="35" t="str">
        <f t="shared" si="264"/>
        <v/>
      </c>
      <c r="AS960" s="35" t="str">
        <f t="shared" si="265"/>
        <v/>
      </c>
      <c r="AT960" s="35" t="str">
        <f t="shared" si="266"/>
        <v>无</v>
      </c>
      <c r="AW960" s="27">
        <f t="shared" si="269"/>
        <v>42948</v>
      </c>
    </row>
    <row r="961" spans="1:49" ht="15" customHeight="1">
      <c r="A961" s="31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198"/>
      <c r="M961" s="198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35" t="str">
        <f t="shared" si="252"/>
        <v/>
      </c>
      <c r="AD961" s="36">
        <f t="shared" si="253"/>
        <v>0</v>
      </c>
      <c r="AE961" s="35" t="str">
        <f t="shared" si="254"/>
        <v/>
      </c>
      <c r="AF961" s="24"/>
      <c r="AG961" s="40">
        <f t="shared" si="255"/>
        <v>0</v>
      </c>
      <c r="AH961" s="36">
        <f t="shared" si="256"/>
        <v>0</v>
      </c>
      <c r="AI961" s="36">
        <f t="shared" si="257"/>
        <v>0</v>
      </c>
      <c r="AJ961" s="35" t="str">
        <f t="shared" si="258"/>
        <v/>
      </c>
      <c r="AK961" s="35" t="str">
        <f t="shared" si="259"/>
        <v/>
      </c>
      <c r="AL961" s="35" t="str">
        <f t="shared" si="260"/>
        <v/>
      </c>
      <c r="AM961" s="35" t="str">
        <f t="shared" si="261"/>
        <v/>
      </c>
      <c r="AN961" s="35" t="str">
        <f t="shared" si="262"/>
        <v/>
      </c>
      <c r="AO961" s="222">
        <f t="shared" si="267"/>
        <v>0</v>
      </c>
      <c r="AP961" s="222">
        <f t="shared" si="268"/>
        <v>0</v>
      </c>
      <c r="AQ961" s="222" t="str">
        <f t="shared" si="263"/>
        <v>无</v>
      </c>
      <c r="AR961" s="35" t="str">
        <f t="shared" si="264"/>
        <v/>
      </c>
      <c r="AS961" s="35" t="str">
        <f t="shared" si="265"/>
        <v/>
      </c>
      <c r="AT961" s="35" t="str">
        <f t="shared" si="266"/>
        <v>无</v>
      </c>
      <c r="AW961" s="27">
        <f t="shared" si="269"/>
        <v>42948</v>
      </c>
    </row>
    <row r="962" spans="1:49" ht="15" customHeight="1">
      <c r="A962" s="31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198"/>
      <c r="M962" s="198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35" t="str">
        <f t="shared" ref="AC962:AC1025" si="270">SUBSTITUTE(SUBSTITUTE(SUBSTITUTE(SUBSTITUTE(SUBSTITUTE(SUBSTITUTE(AA962,"(主签单人)",""),"(03-客户接待员)",""),"（金牌）",""),"（会员学员）",""),"金牌",""),"金牌学员","")</f>
        <v/>
      </c>
      <c r="AD962" s="36">
        <f t="shared" ref="AD962:AD1025" si="271">IFERROR(VALUE(MID(H962,FIND("(",H962)+1,FIND(")",H962)-FIND("(",H962)-2)),0)</f>
        <v>0</v>
      </c>
      <c r="AE962" s="35" t="str">
        <f t="shared" ref="AE962:AE1025" si="272">IF(AJ962="","",MID(AB962,FIND("@",SUBSTITUTE(AB962,"／","@",6))+5,FIND("@",SUBSTITUTE(AB962,"／","@",7))-FIND("@",SUBSTITUTE(AB962,"／","@",6))-5))</f>
        <v/>
      </c>
      <c r="AF962" s="24"/>
      <c r="AG962" s="40">
        <f t="shared" ref="AG962:AG1025" si="273">IFERROR(VALUE(MID(AB962,FIND("@",SUBSTITUTE(AB962,"：","@",1))+1,FIND("@",SUBSTITUTE(AB962,"）","@",1))-FIND("@",SUBSTITUTE(AB962,"：","@",1))-1)),0)</f>
        <v>0</v>
      </c>
      <c r="AH962" s="36">
        <f t="shared" ref="AH962:AH1025" si="274">IFERROR(IF(AND(IFERROR(FIND("预缴定金",AB962),0)=0,H962=""),M962,VALUE(MID(AB962,FIND("@",SUBSTITUTE(AB962,"：","@",2))+1,FIND("@",SUBSTITUTE(AB962,"）","@",2))-FIND("@",SUBSTITUTE(AB962,"：","@",2))-1))),0)</f>
        <v>0</v>
      </c>
      <c r="AI962" s="36">
        <f t="shared" ref="AI962:AI1025" si="275">M962-AH962</f>
        <v>0</v>
      </c>
      <c r="AJ962" s="35" t="str">
        <f t="shared" ref="AJ962:AJ1025" si="276">IF(OR(V962="退费",V962="结转",W962="",W962="结转学费",W962="老带新返现"),"",IF(OR(AI962&lt;=0,AND(IFERROR(FIND("预缴定金",AB962),0)=0,H962="")),"",LEFT(AB962,FIND("／",AB962)-1)))</f>
        <v/>
      </c>
      <c r="AK962" s="35" t="str">
        <f t="shared" ref="AK962:AK1025" si="277">IF(AJ962="","",LEFT(AB962,2))</f>
        <v/>
      </c>
      <c r="AL962" s="35" t="str">
        <f t="shared" ref="AL962:AL1025" si="278">IF(AJ962="","",MID(AB962,FIND("@",SUBSTITUTE(AB962,"／","@",5))+8,10))</f>
        <v/>
      </c>
      <c r="AM962" s="35" t="str">
        <f t="shared" ref="AM962:AM1025" si="279">IF(AJ962="","",IF(AK962="新生","新生",IF((AL962-$AW$2)&gt;0,"1年追补","老生")))</f>
        <v/>
      </c>
      <c r="AN962" s="35" t="str">
        <f t="shared" ref="AN962:AN1025" si="280">IF(AJ962="","",IF(OR(AM962="新生",AM962="1年追补"),"新生","老生"))</f>
        <v/>
      </c>
      <c r="AO962" s="222">
        <f t="shared" si="267"/>
        <v>0</v>
      </c>
      <c r="AP962" s="222">
        <f t="shared" si="268"/>
        <v>0</v>
      </c>
      <c r="AQ962" s="222" t="str">
        <f t="shared" ref="AQ962:AQ1025" si="281">IFERROR(MID(AB962,FIND("@",SUBSTITUTE(AB962,"／","@",3))+6,FIND("@",SUBSTITUTE(AB962,"／","@",4))-FIND("@",SUBSTITUTE(AB962,"／","@",3))-6),"无")</f>
        <v>无</v>
      </c>
      <c r="AR962" s="35" t="str">
        <f t="shared" ref="AR962:AR1025" si="282">IFERROR(MID(AB962,FIND("@",SUBSTITUTE(AB962,"：","@",6))+1,FIND("@",SUBSTITUTE(AB962,"-","@",8))-FIND("@",SUBSTITUTE(AB962,"：","@",6))-1),"")</f>
        <v/>
      </c>
      <c r="AS962" s="35" t="str">
        <f t="shared" ref="AS962:AS1025" si="283">IFERROR(MID(AB962,FIND("@",SUBSTITUTE(AB962,"：","@",6))+1,FIND("@",SUBSTITUTE(AB962,"-","@",8))-FIND("@",SUBSTITUTE(AB962,"：","@",6))-1),"")</f>
        <v/>
      </c>
      <c r="AT962" s="35" t="str">
        <f t="shared" ref="AT962:AT1025" si="284">IFERROR(MID(AB962,FIND("@",SUBSTITUTE(AB962,"：","@",4))+1,FIND("@",SUBSTITUTE(AB962,"）","@",6))-FIND("@",SUBSTITUTE(AB962,"：","@",4))-1),"无")</f>
        <v>无</v>
      </c>
      <c r="AW962" s="27">
        <f t="shared" si="269"/>
        <v>42948</v>
      </c>
    </row>
    <row r="963" spans="1:49" ht="15" customHeight="1">
      <c r="A963" s="31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198"/>
      <c r="M963" s="198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35" t="str">
        <f t="shared" si="270"/>
        <v/>
      </c>
      <c r="AD963" s="36">
        <f t="shared" si="271"/>
        <v>0</v>
      </c>
      <c r="AE963" s="35" t="str">
        <f t="shared" si="272"/>
        <v/>
      </c>
      <c r="AF963" s="24"/>
      <c r="AG963" s="40">
        <f t="shared" si="273"/>
        <v>0</v>
      </c>
      <c r="AH963" s="36">
        <f t="shared" si="274"/>
        <v>0</v>
      </c>
      <c r="AI963" s="36">
        <f t="shared" si="275"/>
        <v>0</v>
      </c>
      <c r="AJ963" s="35" t="str">
        <f t="shared" si="276"/>
        <v/>
      </c>
      <c r="AK963" s="35" t="str">
        <f t="shared" si="277"/>
        <v/>
      </c>
      <c r="AL963" s="35" t="str">
        <f t="shared" si="278"/>
        <v/>
      </c>
      <c r="AM963" s="35" t="str">
        <f t="shared" si="279"/>
        <v/>
      </c>
      <c r="AN963" s="35" t="str">
        <f t="shared" si="280"/>
        <v/>
      </c>
      <c r="AO963" s="222">
        <f t="shared" ref="AO963:AO1026" si="285">IF(IFERROR(FIND("1期秒杀",AJ963,1),-1)&gt;0,"1期秒杀",IF(IFERROR(FIND("买三送二",AJ963,1),-1)&gt;0,"买三送二",IF(IFERROR(FIND("一年国际会员",AJ963,1),-1)&gt;0,"一年国际会员",IF(IFERROR(FIND("二年国际会员",AJ963,1),-1)&gt;0,"二年国际会员",IF(IFERROR(FIND("三年拼单会员",AJ963,1),-1)&gt;0,"三年拼单会员",IF(IFERROR(FIND("五年国际会员",AJ963,1),-1)&gt;0,"五年国际会员",IF(IFERROR(FIND("预订游学优惠读",AJ963,1),-1)&gt;0,"预订游学优惠读",IF(IFERROR(FIND("预订游学免费读",AJ963,1),-1)&gt;0,"预订游学免费读",IF(IFERROR(FIND("创始",AJ963,1),-1)&gt;0,"创始会员",IF(IFERROR(FIND("国内领袖课程",AJ963,1),-1)&gt;0,"国内领袖课程",IF(IFERROR(FIND("国际领袖课程",AJ963,1),-1)&gt;0,"国际领袖课程",)))))))))))</f>
        <v>0</v>
      </c>
      <c r="AP963" s="222">
        <f t="shared" ref="AP963:AP1026" si="286">IF(OR(AO963="国内领袖课程",AO963="国际领袖课程"),AO963,IF(AN963="老生","老生续费",AO963))</f>
        <v>0</v>
      </c>
      <c r="AQ963" s="222" t="str">
        <f t="shared" si="281"/>
        <v>无</v>
      </c>
      <c r="AR963" s="35" t="str">
        <f t="shared" si="282"/>
        <v/>
      </c>
      <c r="AS963" s="35" t="str">
        <f t="shared" si="283"/>
        <v/>
      </c>
      <c r="AT963" s="35" t="str">
        <f t="shared" si="284"/>
        <v>无</v>
      </c>
      <c r="AW963" s="27">
        <f t="shared" si="269"/>
        <v>42948</v>
      </c>
    </row>
    <row r="964" spans="1:49" ht="15" customHeight="1">
      <c r="A964" s="31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198"/>
      <c r="M964" s="198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35" t="str">
        <f t="shared" si="270"/>
        <v/>
      </c>
      <c r="AD964" s="36">
        <f t="shared" si="271"/>
        <v>0</v>
      </c>
      <c r="AE964" s="35" t="str">
        <f t="shared" si="272"/>
        <v/>
      </c>
      <c r="AF964" s="24"/>
      <c r="AG964" s="40">
        <f t="shared" si="273"/>
        <v>0</v>
      </c>
      <c r="AH964" s="36">
        <f t="shared" si="274"/>
        <v>0</v>
      </c>
      <c r="AI964" s="36">
        <f t="shared" si="275"/>
        <v>0</v>
      </c>
      <c r="AJ964" s="35" t="str">
        <f t="shared" si="276"/>
        <v/>
      </c>
      <c r="AK964" s="35" t="str">
        <f t="shared" si="277"/>
        <v/>
      </c>
      <c r="AL964" s="35" t="str">
        <f t="shared" si="278"/>
        <v/>
      </c>
      <c r="AM964" s="35" t="str">
        <f t="shared" si="279"/>
        <v/>
      </c>
      <c r="AN964" s="35" t="str">
        <f t="shared" si="280"/>
        <v/>
      </c>
      <c r="AO964" s="222">
        <f t="shared" si="285"/>
        <v>0</v>
      </c>
      <c r="AP964" s="222">
        <f t="shared" si="286"/>
        <v>0</v>
      </c>
      <c r="AQ964" s="222" t="str">
        <f t="shared" si="281"/>
        <v>无</v>
      </c>
      <c r="AR964" s="35" t="str">
        <f t="shared" si="282"/>
        <v/>
      </c>
      <c r="AS964" s="35" t="str">
        <f t="shared" si="283"/>
        <v/>
      </c>
      <c r="AT964" s="35" t="str">
        <f t="shared" si="284"/>
        <v>无</v>
      </c>
      <c r="AW964" s="27">
        <f t="shared" ref="AW964:AW1027" si="287">AW963</f>
        <v>42948</v>
      </c>
    </row>
    <row r="965" spans="1:49" ht="15" customHeight="1">
      <c r="A965" s="31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198"/>
      <c r="M965" s="198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35" t="str">
        <f t="shared" si="270"/>
        <v/>
      </c>
      <c r="AD965" s="36">
        <f t="shared" si="271"/>
        <v>0</v>
      </c>
      <c r="AE965" s="35" t="str">
        <f t="shared" si="272"/>
        <v/>
      </c>
      <c r="AF965" s="24"/>
      <c r="AG965" s="40">
        <f t="shared" si="273"/>
        <v>0</v>
      </c>
      <c r="AH965" s="36">
        <f t="shared" si="274"/>
        <v>0</v>
      </c>
      <c r="AI965" s="36">
        <f t="shared" si="275"/>
        <v>0</v>
      </c>
      <c r="AJ965" s="35" t="str">
        <f t="shared" si="276"/>
        <v/>
      </c>
      <c r="AK965" s="35" t="str">
        <f t="shared" si="277"/>
        <v/>
      </c>
      <c r="AL965" s="35" t="str">
        <f t="shared" si="278"/>
        <v/>
      </c>
      <c r="AM965" s="35" t="str">
        <f t="shared" si="279"/>
        <v/>
      </c>
      <c r="AN965" s="35" t="str">
        <f t="shared" si="280"/>
        <v/>
      </c>
      <c r="AO965" s="222">
        <f t="shared" si="285"/>
        <v>0</v>
      </c>
      <c r="AP965" s="222">
        <f t="shared" si="286"/>
        <v>0</v>
      </c>
      <c r="AQ965" s="222" t="str">
        <f t="shared" si="281"/>
        <v>无</v>
      </c>
      <c r="AR965" s="35" t="str">
        <f t="shared" si="282"/>
        <v/>
      </c>
      <c r="AS965" s="35" t="str">
        <f t="shared" si="283"/>
        <v/>
      </c>
      <c r="AT965" s="35" t="str">
        <f t="shared" si="284"/>
        <v>无</v>
      </c>
      <c r="AW965" s="27">
        <f t="shared" si="287"/>
        <v>42948</v>
      </c>
    </row>
    <row r="966" spans="1:49" ht="15" customHeight="1">
      <c r="A966" s="31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198"/>
      <c r="M966" s="198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35" t="str">
        <f t="shared" si="270"/>
        <v/>
      </c>
      <c r="AD966" s="36">
        <f t="shared" si="271"/>
        <v>0</v>
      </c>
      <c r="AE966" s="35" t="str">
        <f t="shared" si="272"/>
        <v/>
      </c>
      <c r="AF966" s="24"/>
      <c r="AG966" s="40">
        <f t="shared" si="273"/>
        <v>0</v>
      </c>
      <c r="AH966" s="36">
        <f t="shared" si="274"/>
        <v>0</v>
      </c>
      <c r="AI966" s="36">
        <f t="shared" si="275"/>
        <v>0</v>
      </c>
      <c r="AJ966" s="35" t="str">
        <f t="shared" si="276"/>
        <v/>
      </c>
      <c r="AK966" s="35" t="str">
        <f t="shared" si="277"/>
        <v/>
      </c>
      <c r="AL966" s="35" t="str">
        <f t="shared" si="278"/>
        <v/>
      </c>
      <c r="AM966" s="35" t="str">
        <f t="shared" si="279"/>
        <v/>
      </c>
      <c r="AN966" s="35" t="str">
        <f t="shared" si="280"/>
        <v/>
      </c>
      <c r="AO966" s="222">
        <f t="shared" si="285"/>
        <v>0</v>
      </c>
      <c r="AP966" s="222">
        <f t="shared" si="286"/>
        <v>0</v>
      </c>
      <c r="AQ966" s="222" t="str">
        <f t="shared" si="281"/>
        <v>无</v>
      </c>
      <c r="AR966" s="35" t="str">
        <f t="shared" si="282"/>
        <v/>
      </c>
      <c r="AS966" s="35" t="str">
        <f t="shared" si="283"/>
        <v/>
      </c>
      <c r="AT966" s="35" t="str">
        <f t="shared" si="284"/>
        <v>无</v>
      </c>
      <c r="AW966" s="27">
        <f t="shared" si="287"/>
        <v>42948</v>
      </c>
    </row>
    <row r="967" spans="1:49" ht="15" customHeight="1">
      <c r="A967" s="31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198"/>
      <c r="M967" s="198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35" t="str">
        <f t="shared" si="270"/>
        <v/>
      </c>
      <c r="AD967" s="36">
        <f t="shared" si="271"/>
        <v>0</v>
      </c>
      <c r="AE967" s="35" t="str">
        <f t="shared" si="272"/>
        <v/>
      </c>
      <c r="AF967" s="24"/>
      <c r="AG967" s="40">
        <f t="shared" si="273"/>
        <v>0</v>
      </c>
      <c r="AH967" s="36">
        <f t="shared" si="274"/>
        <v>0</v>
      </c>
      <c r="AI967" s="36">
        <f t="shared" si="275"/>
        <v>0</v>
      </c>
      <c r="AJ967" s="35" t="str">
        <f t="shared" si="276"/>
        <v/>
      </c>
      <c r="AK967" s="35" t="str">
        <f t="shared" si="277"/>
        <v/>
      </c>
      <c r="AL967" s="35" t="str">
        <f t="shared" si="278"/>
        <v/>
      </c>
      <c r="AM967" s="35" t="str">
        <f t="shared" si="279"/>
        <v/>
      </c>
      <c r="AN967" s="35" t="str">
        <f t="shared" si="280"/>
        <v/>
      </c>
      <c r="AO967" s="222">
        <f t="shared" si="285"/>
        <v>0</v>
      </c>
      <c r="AP967" s="222">
        <f t="shared" si="286"/>
        <v>0</v>
      </c>
      <c r="AQ967" s="222" t="str">
        <f t="shared" si="281"/>
        <v>无</v>
      </c>
      <c r="AR967" s="35" t="str">
        <f t="shared" si="282"/>
        <v/>
      </c>
      <c r="AS967" s="35" t="str">
        <f t="shared" si="283"/>
        <v/>
      </c>
      <c r="AT967" s="35" t="str">
        <f t="shared" si="284"/>
        <v>无</v>
      </c>
      <c r="AW967" s="27">
        <f t="shared" si="287"/>
        <v>42948</v>
      </c>
    </row>
    <row r="968" spans="1:49" ht="15" customHeight="1">
      <c r="A968" s="31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198"/>
      <c r="M968" s="198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35" t="str">
        <f t="shared" si="270"/>
        <v/>
      </c>
      <c r="AD968" s="36">
        <f t="shared" si="271"/>
        <v>0</v>
      </c>
      <c r="AE968" s="35" t="str">
        <f t="shared" si="272"/>
        <v/>
      </c>
      <c r="AF968" s="24"/>
      <c r="AG968" s="40">
        <f t="shared" si="273"/>
        <v>0</v>
      </c>
      <c r="AH968" s="36">
        <f t="shared" si="274"/>
        <v>0</v>
      </c>
      <c r="AI968" s="36">
        <f t="shared" si="275"/>
        <v>0</v>
      </c>
      <c r="AJ968" s="35" t="str">
        <f t="shared" si="276"/>
        <v/>
      </c>
      <c r="AK968" s="35" t="str">
        <f t="shared" si="277"/>
        <v/>
      </c>
      <c r="AL968" s="35" t="str">
        <f t="shared" si="278"/>
        <v/>
      </c>
      <c r="AM968" s="35" t="str">
        <f t="shared" si="279"/>
        <v/>
      </c>
      <c r="AN968" s="35" t="str">
        <f t="shared" si="280"/>
        <v/>
      </c>
      <c r="AO968" s="222">
        <f t="shared" si="285"/>
        <v>0</v>
      </c>
      <c r="AP968" s="222">
        <f t="shared" si="286"/>
        <v>0</v>
      </c>
      <c r="AQ968" s="222" t="str">
        <f t="shared" si="281"/>
        <v>无</v>
      </c>
      <c r="AR968" s="35" t="str">
        <f t="shared" si="282"/>
        <v/>
      </c>
      <c r="AS968" s="35" t="str">
        <f t="shared" si="283"/>
        <v/>
      </c>
      <c r="AT968" s="35" t="str">
        <f t="shared" si="284"/>
        <v>无</v>
      </c>
      <c r="AW968" s="27">
        <f t="shared" si="287"/>
        <v>42948</v>
      </c>
    </row>
    <row r="969" spans="1:49" ht="15" customHeight="1">
      <c r="A969" s="31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198"/>
      <c r="M969" s="198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35" t="str">
        <f t="shared" si="270"/>
        <v/>
      </c>
      <c r="AD969" s="36">
        <f t="shared" si="271"/>
        <v>0</v>
      </c>
      <c r="AE969" s="35" t="str">
        <f t="shared" si="272"/>
        <v/>
      </c>
      <c r="AF969" s="24"/>
      <c r="AG969" s="40">
        <f t="shared" si="273"/>
        <v>0</v>
      </c>
      <c r="AH969" s="36">
        <f t="shared" si="274"/>
        <v>0</v>
      </c>
      <c r="AI969" s="36">
        <f t="shared" si="275"/>
        <v>0</v>
      </c>
      <c r="AJ969" s="35" t="str">
        <f t="shared" si="276"/>
        <v/>
      </c>
      <c r="AK969" s="35" t="str">
        <f t="shared" si="277"/>
        <v/>
      </c>
      <c r="AL969" s="35" t="str">
        <f t="shared" si="278"/>
        <v/>
      </c>
      <c r="AM969" s="35" t="str">
        <f t="shared" si="279"/>
        <v/>
      </c>
      <c r="AN969" s="35" t="str">
        <f t="shared" si="280"/>
        <v/>
      </c>
      <c r="AO969" s="222">
        <f t="shared" si="285"/>
        <v>0</v>
      </c>
      <c r="AP969" s="222">
        <f t="shared" si="286"/>
        <v>0</v>
      </c>
      <c r="AQ969" s="222" t="str">
        <f t="shared" si="281"/>
        <v>无</v>
      </c>
      <c r="AR969" s="35" t="str">
        <f t="shared" si="282"/>
        <v/>
      </c>
      <c r="AS969" s="35" t="str">
        <f t="shared" si="283"/>
        <v/>
      </c>
      <c r="AT969" s="35" t="str">
        <f t="shared" si="284"/>
        <v>无</v>
      </c>
      <c r="AW969" s="27">
        <f t="shared" si="287"/>
        <v>42948</v>
      </c>
    </row>
    <row r="970" spans="1:49" ht="15" customHeight="1">
      <c r="A970" s="31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198"/>
      <c r="M970" s="198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35" t="str">
        <f t="shared" si="270"/>
        <v/>
      </c>
      <c r="AD970" s="36">
        <f t="shared" si="271"/>
        <v>0</v>
      </c>
      <c r="AE970" s="35" t="str">
        <f t="shared" si="272"/>
        <v/>
      </c>
      <c r="AF970" s="24"/>
      <c r="AG970" s="40">
        <f t="shared" si="273"/>
        <v>0</v>
      </c>
      <c r="AH970" s="36">
        <f t="shared" si="274"/>
        <v>0</v>
      </c>
      <c r="AI970" s="36">
        <f t="shared" si="275"/>
        <v>0</v>
      </c>
      <c r="AJ970" s="35" t="str">
        <f t="shared" si="276"/>
        <v/>
      </c>
      <c r="AK970" s="35" t="str">
        <f t="shared" si="277"/>
        <v/>
      </c>
      <c r="AL970" s="35" t="str">
        <f t="shared" si="278"/>
        <v/>
      </c>
      <c r="AM970" s="35" t="str">
        <f t="shared" si="279"/>
        <v/>
      </c>
      <c r="AN970" s="35" t="str">
        <f t="shared" si="280"/>
        <v/>
      </c>
      <c r="AO970" s="222">
        <f t="shared" si="285"/>
        <v>0</v>
      </c>
      <c r="AP970" s="222">
        <f t="shared" si="286"/>
        <v>0</v>
      </c>
      <c r="AQ970" s="222" t="str">
        <f t="shared" si="281"/>
        <v>无</v>
      </c>
      <c r="AR970" s="35" t="str">
        <f t="shared" si="282"/>
        <v/>
      </c>
      <c r="AS970" s="35" t="str">
        <f t="shared" si="283"/>
        <v/>
      </c>
      <c r="AT970" s="35" t="str">
        <f t="shared" si="284"/>
        <v>无</v>
      </c>
      <c r="AW970" s="27">
        <f t="shared" si="287"/>
        <v>42948</v>
      </c>
    </row>
    <row r="971" spans="1:49" ht="15" customHeight="1">
      <c r="A971" s="31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198"/>
      <c r="M971" s="198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35" t="str">
        <f t="shared" si="270"/>
        <v/>
      </c>
      <c r="AD971" s="36">
        <f t="shared" si="271"/>
        <v>0</v>
      </c>
      <c r="AE971" s="35" t="str">
        <f t="shared" si="272"/>
        <v/>
      </c>
      <c r="AF971" s="24"/>
      <c r="AG971" s="40">
        <f t="shared" si="273"/>
        <v>0</v>
      </c>
      <c r="AH971" s="36">
        <f t="shared" si="274"/>
        <v>0</v>
      </c>
      <c r="AI971" s="36">
        <f t="shared" si="275"/>
        <v>0</v>
      </c>
      <c r="AJ971" s="35" t="str">
        <f t="shared" si="276"/>
        <v/>
      </c>
      <c r="AK971" s="35" t="str">
        <f t="shared" si="277"/>
        <v/>
      </c>
      <c r="AL971" s="35" t="str">
        <f t="shared" si="278"/>
        <v/>
      </c>
      <c r="AM971" s="35" t="str">
        <f t="shared" si="279"/>
        <v/>
      </c>
      <c r="AN971" s="35" t="str">
        <f t="shared" si="280"/>
        <v/>
      </c>
      <c r="AO971" s="222">
        <f t="shared" si="285"/>
        <v>0</v>
      </c>
      <c r="AP971" s="222">
        <f t="shared" si="286"/>
        <v>0</v>
      </c>
      <c r="AQ971" s="222" t="str">
        <f t="shared" si="281"/>
        <v>无</v>
      </c>
      <c r="AR971" s="35" t="str">
        <f t="shared" si="282"/>
        <v/>
      </c>
      <c r="AS971" s="35" t="str">
        <f t="shared" si="283"/>
        <v/>
      </c>
      <c r="AT971" s="35" t="str">
        <f t="shared" si="284"/>
        <v>无</v>
      </c>
      <c r="AW971" s="27">
        <f t="shared" si="287"/>
        <v>42948</v>
      </c>
    </row>
    <row r="972" spans="1:49" ht="15" customHeight="1">
      <c r="A972" s="31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198"/>
      <c r="M972" s="198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35" t="str">
        <f t="shared" si="270"/>
        <v/>
      </c>
      <c r="AD972" s="36">
        <f t="shared" si="271"/>
        <v>0</v>
      </c>
      <c r="AE972" s="35" t="str">
        <f t="shared" si="272"/>
        <v/>
      </c>
      <c r="AF972" s="24"/>
      <c r="AG972" s="40">
        <f t="shared" si="273"/>
        <v>0</v>
      </c>
      <c r="AH972" s="36">
        <f t="shared" si="274"/>
        <v>0</v>
      </c>
      <c r="AI972" s="36">
        <f t="shared" si="275"/>
        <v>0</v>
      </c>
      <c r="AJ972" s="35" t="str">
        <f t="shared" si="276"/>
        <v/>
      </c>
      <c r="AK972" s="35" t="str">
        <f t="shared" si="277"/>
        <v/>
      </c>
      <c r="AL972" s="35" t="str">
        <f t="shared" si="278"/>
        <v/>
      </c>
      <c r="AM972" s="35" t="str">
        <f t="shared" si="279"/>
        <v/>
      </c>
      <c r="AN972" s="35" t="str">
        <f t="shared" si="280"/>
        <v/>
      </c>
      <c r="AO972" s="222">
        <f t="shared" si="285"/>
        <v>0</v>
      </c>
      <c r="AP972" s="222">
        <f t="shared" si="286"/>
        <v>0</v>
      </c>
      <c r="AQ972" s="222" t="str">
        <f t="shared" si="281"/>
        <v>无</v>
      </c>
      <c r="AR972" s="35" t="str">
        <f t="shared" si="282"/>
        <v/>
      </c>
      <c r="AS972" s="35" t="str">
        <f t="shared" si="283"/>
        <v/>
      </c>
      <c r="AT972" s="35" t="str">
        <f t="shared" si="284"/>
        <v>无</v>
      </c>
      <c r="AW972" s="27">
        <f t="shared" si="287"/>
        <v>42948</v>
      </c>
    </row>
    <row r="973" spans="1:49" ht="15" customHeight="1">
      <c r="A973" s="31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198"/>
      <c r="M973" s="198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35" t="str">
        <f t="shared" si="270"/>
        <v/>
      </c>
      <c r="AD973" s="36">
        <f t="shared" si="271"/>
        <v>0</v>
      </c>
      <c r="AE973" s="35" t="str">
        <f t="shared" si="272"/>
        <v/>
      </c>
      <c r="AF973" s="24"/>
      <c r="AG973" s="40">
        <f t="shared" si="273"/>
        <v>0</v>
      </c>
      <c r="AH973" s="36">
        <f t="shared" si="274"/>
        <v>0</v>
      </c>
      <c r="AI973" s="36">
        <f t="shared" si="275"/>
        <v>0</v>
      </c>
      <c r="AJ973" s="35" t="str">
        <f t="shared" si="276"/>
        <v/>
      </c>
      <c r="AK973" s="35" t="str">
        <f t="shared" si="277"/>
        <v/>
      </c>
      <c r="AL973" s="35" t="str">
        <f t="shared" si="278"/>
        <v/>
      </c>
      <c r="AM973" s="35" t="str">
        <f t="shared" si="279"/>
        <v/>
      </c>
      <c r="AN973" s="35" t="str">
        <f t="shared" si="280"/>
        <v/>
      </c>
      <c r="AO973" s="222">
        <f t="shared" si="285"/>
        <v>0</v>
      </c>
      <c r="AP973" s="222">
        <f t="shared" si="286"/>
        <v>0</v>
      </c>
      <c r="AQ973" s="222" t="str">
        <f t="shared" si="281"/>
        <v>无</v>
      </c>
      <c r="AR973" s="35" t="str">
        <f t="shared" si="282"/>
        <v/>
      </c>
      <c r="AS973" s="35" t="str">
        <f t="shared" si="283"/>
        <v/>
      </c>
      <c r="AT973" s="35" t="str">
        <f t="shared" si="284"/>
        <v>无</v>
      </c>
      <c r="AW973" s="27">
        <f t="shared" si="287"/>
        <v>42948</v>
      </c>
    </row>
    <row r="974" spans="1:49" ht="15" customHeight="1">
      <c r="A974" s="31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198"/>
      <c r="M974" s="198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35" t="str">
        <f t="shared" si="270"/>
        <v/>
      </c>
      <c r="AD974" s="36">
        <f t="shared" si="271"/>
        <v>0</v>
      </c>
      <c r="AE974" s="35" t="str">
        <f t="shared" si="272"/>
        <v/>
      </c>
      <c r="AF974" s="24"/>
      <c r="AG974" s="40">
        <f t="shared" si="273"/>
        <v>0</v>
      </c>
      <c r="AH974" s="36">
        <f t="shared" si="274"/>
        <v>0</v>
      </c>
      <c r="AI974" s="36">
        <f t="shared" si="275"/>
        <v>0</v>
      </c>
      <c r="AJ974" s="35" t="str">
        <f t="shared" si="276"/>
        <v/>
      </c>
      <c r="AK974" s="35" t="str">
        <f t="shared" si="277"/>
        <v/>
      </c>
      <c r="AL974" s="35" t="str">
        <f t="shared" si="278"/>
        <v/>
      </c>
      <c r="AM974" s="35" t="str">
        <f t="shared" si="279"/>
        <v/>
      </c>
      <c r="AN974" s="35" t="str">
        <f t="shared" si="280"/>
        <v/>
      </c>
      <c r="AO974" s="222">
        <f t="shared" si="285"/>
        <v>0</v>
      </c>
      <c r="AP974" s="222">
        <f t="shared" si="286"/>
        <v>0</v>
      </c>
      <c r="AQ974" s="222" t="str">
        <f t="shared" si="281"/>
        <v>无</v>
      </c>
      <c r="AR974" s="35" t="str">
        <f t="shared" si="282"/>
        <v/>
      </c>
      <c r="AS974" s="35" t="str">
        <f t="shared" si="283"/>
        <v/>
      </c>
      <c r="AT974" s="35" t="str">
        <f t="shared" si="284"/>
        <v>无</v>
      </c>
      <c r="AW974" s="27">
        <f t="shared" si="287"/>
        <v>42948</v>
      </c>
    </row>
    <row r="975" spans="1:49" ht="15" customHeight="1">
      <c r="A975" s="31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198"/>
      <c r="M975" s="198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35" t="str">
        <f t="shared" si="270"/>
        <v/>
      </c>
      <c r="AD975" s="36">
        <f t="shared" si="271"/>
        <v>0</v>
      </c>
      <c r="AE975" s="35" t="str">
        <f t="shared" si="272"/>
        <v/>
      </c>
      <c r="AF975" s="24"/>
      <c r="AG975" s="40">
        <f t="shared" si="273"/>
        <v>0</v>
      </c>
      <c r="AH975" s="36">
        <f t="shared" si="274"/>
        <v>0</v>
      </c>
      <c r="AI975" s="36">
        <f t="shared" si="275"/>
        <v>0</v>
      </c>
      <c r="AJ975" s="35" t="str">
        <f t="shared" si="276"/>
        <v/>
      </c>
      <c r="AK975" s="35" t="str">
        <f t="shared" si="277"/>
        <v/>
      </c>
      <c r="AL975" s="35" t="str">
        <f t="shared" si="278"/>
        <v/>
      </c>
      <c r="AM975" s="35" t="str">
        <f t="shared" si="279"/>
        <v/>
      </c>
      <c r="AN975" s="35" t="str">
        <f t="shared" si="280"/>
        <v/>
      </c>
      <c r="AO975" s="222">
        <f t="shared" si="285"/>
        <v>0</v>
      </c>
      <c r="AP975" s="222">
        <f t="shared" si="286"/>
        <v>0</v>
      </c>
      <c r="AQ975" s="222" t="str">
        <f t="shared" si="281"/>
        <v>无</v>
      </c>
      <c r="AR975" s="35" t="str">
        <f t="shared" si="282"/>
        <v/>
      </c>
      <c r="AS975" s="35" t="str">
        <f t="shared" si="283"/>
        <v/>
      </c>
      <c r="AT975" s="35" t="str">
        <f t="shared" si="284"/>
        <v>无</v>
      </c>
      <c r="AW975" s="27">
        <f t="shared" si="287"/>
        <v>42948</v>
      </c>
    </row>
    <row r="976" spans="1:49" ht="15" customHeight="1">
      <c r="A976" s="31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198"/>
      <c r="M976" s="198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35" t="str">
        <f t="shared" si="270"/>
        <v/>
      </c>
      <c r="AD976" s="36">
        <f t="shared" si="271"/>
        <v>0</v>
      </c>
      <c r="AE976" s="35" t="str">
        <f t="shared" si="272"/>
        <v/>
      </c>
      <c r="AF976" s="24"/>
      <c r="AG976" s="40">
        <f t="shared" si="273"/>
        <v>0</v>
      </c>
      <c r="AH976" s="36">
        <f t="shared" si="274"/>
        <v>0</v>
      </c>
      <c r="AI976" s="36">
        <f t="shared" si="275"/>
        <v>0</v>
      </c>
      <c r="AJ976" s="35" t="str">
        <f t="shared" si="276"/>
        <v/>
      </c>
      <c r="AK976" s="35" t="str">
        <f t="shared" si="277"/>
        <v/>
      </c>
      <c r="AL976" s="35" t="str">
        <f t="shared" si="278"/>
        <v/>
      </c>
      <c r="AM976" s="35" t="str">
        <f t="shared" si="279"/>
        <v/>
      </c>
      <c r="AN976" s="35" t="str">
        <f t="shared" si="280"/>
        <v/>
      </c>
      <c r="AO976" s="222">
        <f t="shared" si="285"/>
        <v>0</v>
      </c>
      <c r="AP976" s="222">
        <f t="shared" si="286"/>
        <v>0</v>
      </c>
      <c r="AQ976" s="222" t="str">
        <f t="shared" si="281"/>
        <v>无</v>
      </c>
      <c r="AR976" s="35" t="str">
        <f t="shared" si="282"/>
        <v/>
      </c>
      <c r="AS976" s="35" t="str">
        <f t="shared" si="283"/>
        <v/>
      </c>
      <c r="AT976" s="35" t="str">
        <f t="shared" si="284"/>
        <v>无</v>
      </c>
      <c r="AW976" s="27">
        <f t="shared" si="287"/>
        <v>42948</v>
      </c>
    </row>
    <row r="977" spans="1:49" ht="15" customHeight="1">
      <c r="A977" s="31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198"/>
      <c r="M977" s="198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35" t="str">
        <f t="shared" si="270"/>
        <v/>
      </c>
      <c r="AD977" s="36">
        <f t="shared" si="271"/>
        <v>0</v>
      </c>
      <c r="AE977" s="35" t="str">
        <f t="shared" si="272"/>
        <v/>
      </c>
      <c r="AF977" s="24"/>
      <c r="AG977" s="40">
        <f t="shared" si="273"/>
        <v>0</v>
      </c>
      <c r="AH977" s="36">
        <f t="shared" si="274"/>
        <v>0</v>
      </c>
      <c r="AI977" s="36">
        <f t="shared" si="275"/>
        <v>0</v>
      </c>
      <c r="AJ977" s="35" t="str">
        <f t="shared" si="276"/>
        <v/>
      </c>
      <c r="AK977" s="35" t="str">
        <f t="shared" si="277"/>
        <v/>
      </c>
      <c r="AL977" s="35" t="str">
        <f t="shared" si="278"/>
        <v/>
      </c>
      <c r="AM977" s="35" t="str">
        <f t="shared" si="279"/>
        <v/>
      </c>
      <c r="AN977" s="35" t="str">
        <f t="shared" si="280"/>
        <v/>
      </c>
      <c r="AO977" s="222">
        <f t="shared" si="285"/>
        <v>0</v>
      </c>
      <c r="AP977" s="222">
        <f t="shared" si="286"/>
        <v>0</v>
      </c>
      <c r="AQ977" s="222" t="str">
        <f t="shared" si="281"/>
        <v>无</v>
      </c>
      <c r="AR977" s="35" t="str">
        <f t="shared" si="282"/>
        <v/>
      </c>
      <c r="AS977" s="35" t="str">
        <f t="shared" si="283"/>
        <v/>
      </c>
      <c r="AT977" s="35" t="str">
        <f t="shared" si="284"/>
        <v>无</v>
      </c>
      <c r="AW977" s="27">
        <f t="shared" si="287"/>
        <v>42948</v>
      </c>
    </row>
    <row r="978" spans="1:49" ht="15" customHeight="1">
      <c r="A978" s="31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198"/>
      <c r="M978" s="198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35" t="str">
        <f t="shared" si="270"/>
        <v/>
      </c>
      <c r="AD978" s="36">
        <f t="shared" si="271"/>
        <v>0</v>
      </c>
      <c r="AE978" s="35" t="str">
        <f t="shared" si="272"/>
        <v/>
      </c>
      <c r="AF978" s="24"/>
      <c r="AG978" s="40">
        <f t="shared" si="273"/>
        <v>0</v>
      </c>
      <c r="AH978" s="36">
        <f t="shared" si="274"/>
        <v>0</v>
      </c>
      <c r="AI978" s="36">
        <f t="shared" si="275"/>
        <v>0</v>
      </c>
      <c r="AJ978" s="35" t="str">
        <f t="shared" si="276"/>
        <v/>
      </c>
      <c r="AK978" s="35" t="str">
        <f t="shared" si="277"/>
        <v/>
      </c>
      <c r="AL978" s="35" t="str">
        <f t="shared" si="278"/>
        <v/>
      </c>
      <c r="AM978" s="35" t="str">
        <f t="shared" si="279"/>
        <v/>
      </c>
      <c r="AN978" s="35" t="str">
        <f t="shared" si="280"/>
        <v/>
      </c>
      <c r="AO978" s="222">
        <f t="shared" si="285"/>
        <v>0</v>
      </c>
      <c r="AP978" s="222">
        <f t="shared" si="286"/>
        <v>0</v>
      </c>
      <c r="AQ978" s="222" t="str">
        <f t="shared" si="281"/>
        <v>无</v>
      </c>
      <c r="AR978" s="35" t="str">
        <f t="shared" si="282"/>
        <v/>
      </c>
      <c r="AS978" s="35" t="str">
        <f t="shared" si="283"/>
        <v/>
      </c>
      <c r="AT978" s="35" t="str">
        <f t="shared" si="284"/>
        <v>无</v>
      </c>
      <c r="AW978" s="27">
        <f t="shared" si="287"/>
        <v>42948</v>
      </c>
    </row>
    <row r="979" spans="1:49" ht="15" customHeight="1">
      <c r="A979" s="31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198"/>
      <c r="M979" s="198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35" t="str">
        <f t="shared" si="270"/>
        <v/>
      </c>
      <c r="AD979" s="36">
        <f t="shared" si="271"/>
        <v>0</v>
      </c>
      <c r="AE979" s="35" t="str">
        <f t="shared" si="272"/>
        <v/>
      </c>
      <c r="AF979" s="24"/>
      <c r="AG979" s="40">
        <f t="shared" si="273"/>
        <v>0</v>
      </c>
      <c r="AH979" s="36">
        <f t="shared" si="274"/>
        <v>0</v>
      </c>
      <c r="AI979" s="36">
        <f t="shared" si="275"/>
        <v>0</v>
      </c>
      <c r="AJ979" s="35" t="str">
        <f t="shared" si="276"/>
        <v/>
      </c>
      <c r="AK979" s="35" t="str">
        <f t="shared" si="277"/>
        <v/>
      </c>
      <c r="AL979" s="35" t="str">
        <f t="shared" si="278"/>
        <v/>
      </c>
      <c r="AM979" s="35" t="str">
        <f t="shared" si="279"/>
        <v/>
      </c>
      <c r="AN979" s="35" t="str">
        <f t="shared" si="280"/>
        <v/>
      </c>
      <c r="AO979" s="222">
        <f t="shared" si="285"/>
        <v>0</v>
      </c>
      <c r="AP979" s="222">
        <f t="shared" si="286"/>
        <v>0</v>
      </c>
      <c r="AQ979" s="222" t="str">
        <f t="shared" si="281"/>
        <v>无</v>
      </c>
      <c r="AR979" s="35" t="str">
        <f t="shared" si="282"/>
        <v/>
      </c>
      <c r="AS979" s="35" t="str">
        <f t="shared" si="283"/>
        <v/>
      </c>
      <c r="AT979" s="35" t="str">
        <f t="shared" si="284"/>
        <v>无</v>
      </c>
      <c r="AW979" s="27">
        <f t="shared" si="287"/>
        <v>42948</v>
      </c>
    </row>
    <row r="980" spans="1:49" ht="15" customHeight="1">
      <c r="A980" s="31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198"/>
      <c r="M980" s="198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35" t="str">
        <f t="shared" si="270"/>
        <v/>
      </c>
      <c r="AD980" s="36">
        <f t="shared" si="271"/>
        <v>0</v>
      </c>
      <c r="AE980" s="35" t="str">
        <f t="shared" si="272"/>
        <v/>
      </c>
      <c r="AF980" s="24"/>
      <c r="AG980" s="40">
        <f t="shared" si="273"/>
        <v>0</v>
      </c>
      <c r="AH980" s="36">
        <f t="shared" si="274"/>
        <v>0</v>
      </c>
      <c r="AI980" s="36">
        <f t="shared" si="275"/>
        <v>0</v>
      </c>
      <c r="AJ980" s="35" t="str">
        <f t="shared" si="276"/>
        <v/>
      </c>
      <c r="AK980" s="35" t="str">
        <f t="shared" si="277"/>
        <v/>
      </c>
      <c r="AL980" s="35" t="str">
        <f t="shared" si="278"/>
        <v/>
      </c>
      <c r="AM980" s="35" t="str">
        <f t="shared" si="279"/>
        <v/>
      </c>
      <c r="AN980" s="35" t="str">
        <f t="shared" si="280"/>
        <v/>
      </c>
      <c r="AO980" s="222">
        <f t="shared" si="285"/>
        <v>0</v>
      </c>
      <c r="AP980" s="222">
        <f t="shared" si="286"/>
        <v>0</v>
      </c>
      <c r="AQ980" s="222" t="str">
        <f t="shared" si="281"/>
        <v>无</v>
      </c>
      <c r="AR980" s="35" t="str">
        <f t="shared" si="282"/>
        <v/>
      </c>
      <c r="AS980" s="35" t="str">
        <f t="shared" si="283"/>
        <v/>
      </c>
      <c r="AT980" s="35" t="str">
        <f t="shared" si="284"/>
        <v>无</v>
      </c>
      <c r="AW980" s="27">
        <f t="shared" si="287"/>
        <v>42948</v>
      </c>
    </row>
    <row r="981" spans="1:49" ht="15" customHeight="1">
      <c r="A981" s="31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198"/>
      <c r="M981" s="198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35" t="str">
        <f t="shared" si="270"/>
        <v/>
      </c>
      <c r="AD981" s="36">
        <f t="shared" si="271"/>
        <v>0</v>
      </c>
      <c r="AE981" s="35" t="str">
        <f t="shared" si="272"/>
        <v/>
      </c>
      <c r="AF981" s="24"/>
      <c r="AG981" s="40">
        <f t="shared" si="273"/>
        <v>0</v>
      </c>
      <c r="AH981" s="36">
        <f t="shared" si="274"/>
        <v>0</v>
      </c>
      <c r="AI981" s="36">
        <f t="shared" si="275"/>
        <v>0</v>
      </c>
      <c r="AJ981" s="35" t="str">
        <f t="shared" si="276"/>
        <v/>
      </c>
      <c r="AK981" s="35" t="str">
        <f t="shared" si="277"/>
        <v/>
      </c>
      <c r="AL981" s="35" t="str">
        <f t="shared" si="278"/>
        <v/>
      </c>
      <c r="AM981" s="35" t="str">
        <f t="shared" si="279"/>
        <v/>
      </c>
      <c r="AN981" s="35" t="str">
        <f t="shared" si="280"/>
        <v/>
      </c>
      <c r="AO981" s="222">
        <f t="shared" si="285"/>
        <v>0</v>
      </c>
      <c r="AP981" s="222">
        <f t="shared" si="286"/>
        <v>0</v>
      </c>
      <c r="AQ981" s="222" t="str">
        <f t="shared" si="281"/>
        <v>无</v>
      </c>
      <c r="AR981" s="35" t="str">
        <f t="shared" si="282"/>
        <v/>
      </c>
      <c r="AS981" s="35" t="str">
        <f t="shared" si="283"/>
        <v/>
      </c>
      <c r="AT981" s="35" t="str">
        <f t="shared" si="284"/>
        <v>无</v>
      </c>
      <c r="AW981" s="27">
        <f t="shared" si="287"/>
        <v>42948</v>
      </c>
    </row>
    <row r="982" spans="1:49" ht="15" customHeight="1">
      <c r="A982" s="31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198"/>
      <c r="M982" s="198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35" t="str">
        <f t="shared" si="270"/>
        <v/>
      </c>
      <c r="AD982" s="36">
        <f t="shared" si="271"/>
        <v>0</v>
      </c>
      <c r="AE982" s="35" t="str">
        <f t="shared" si="272"/>
        <v/>
      </c>
      <c r="AF982" s="24"/>
      <c r="AG982" s="40">
        <f t="shared" si="273"/>
        <v>0</v>
      </c>
      <c r="AH982" s="36">
        <f t="shared" si="274"/>
        <v>0</v>
      </c>
      <c r="AI982" s="36">
        <f t="shared" si="275"/>
        <v>0</v>
      </c>
      <c r="AJ982" s="35" t="str">
        <f t="shared" si="276"/>
        <v/>
      </c>
      <c r="AK982" s="35" t="str">
        <f t="shared" si="277"/>
        <v/>
      </c>
      <c r="AL982" s="35" t="str">
        <f t="shared" si="278"/>
        <v/>
      </c>
      <c r="AM982" s="35" t="str">
        <f t="shared" si="279"/>
        <v/>
      </c>
      <c r="AN982" s="35" t="str">
        <f t="shared" si="280"/>
        <v/>
      </c>
      <c r="AO982" s="222">
        <f t="shared" si="285"/>
        <v>0</v>
      </c>
      <c r="AP982" s="222">
        <f t="shared" si="286"/>
        <v>0</v>
      </c>
      <c r="AQ982" s="222" t="str">
        <f t="shared" si="281"/>
        <v>无</v>
      </c>
      <c r="AR982" s="35" t="str">
        <f t="shared" si="282"/>
        <v/>
      </c>
      <c r="AS982" s="35" t="str">
        <f t="shared" si="283"/>
        <v/>
      </c>
      <c r="AT982" s="35" t="str">
        <f t="shared" si="284"/>
        <v>无</v>
      </c>
      <c r="AW982" s="27">
        <f t="shared" si="287"/>
        <v>42948</v>
      </c>
    </row>
    <row r="983" spans="1:49" ht="15" customHeight="1">
      <c r="A983" s="31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198"/>
      <c r="M983" s="198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35" t="str">
        <f t="shared" si="270"/>
        <v/>
      </c>
      <c r="AD983" s="36">
        <f t="shared" si="271"/>
        <v>0</v>
      </c>
      <c r="AE983" s="35" t="str">
        <f t="shared" si="272"/>
        <v/>
      </c>
      <c r="AF983" s="24"/>
      <c r="AG983" s="40">
        <f t="shared" si="273"/>
        <v>0</v>
      </c>
      <c r="AH983" s="36">
        <f t="shared" si="274"/>
        <v>0</v>
      </c>
      <c r="AI983" s="36">
        <f t="shared" si="275"/>
        <v>0</v>
      </c>
      <c r="AJ983" s="35" t="str">
        <f t="shared" si="276"/>
        <v/>
      </c>
      <c r="AK983" s="35" t="str">
        <f t="shared" si="277"/>
        <v/>
      </c>
      <c r="AL983" s="35" t="str">
        <f t="shared" si="278"/>
        <v/>
      </c>
      <c r="AM983" s="35" t="str">
        <f t="shared" si="279"/>
        <v/>
      </c>
      <c r="AN983" s="35" t="str">
        <f t="shared" si="280"/>
        <v/>
      </c>
      <c r="AO983" s="222">
        <f t="shared" si="285"/>
        <v>0</v>
      </c>
      <c r="AP983" s="222">
        <f t="shared" si="286"/>
        <v>0</v>
      </c>
      <c r="AQ983" s="222" t="str">
        <f t="shared" si="281"/>
        <v>无</v>
      </c>
      <c r="AR983" s="35" t="str">
        <f t="shared" si="282"/>
        <v/>
      </c>
      <c r="AS983" s="35" t="str">
        <f t="shared" si="283"/>
        <v/>
      </c>
      <c r="AT983" s="35" t="str">
        <f t="shared" si="284"/>
        <v>无</v>
      </c>
      <c r="AW983" s="27">
        <f t="shared" si="287"/>
        <v>42948</v>
      </c>
    </row>
    <row r="984" spans="1:49" ht="15" customHeight="1">
      <c r="A984" s="31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198"/>
      <c r="M984" s="198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35" t="str">
        <f t="shared" si="270"/>
        <v/>
      </c>
      <c r="AD984" s="36">
        <f t="shared" si="271"/>
        <v>0</v>
      </c>
      <c r="AE984" s="35" t="str">
        <f t="shared" si="272"/>
        <v/>
      </c>
      <c r="AF984" s="24"/>
      <c r="AG984" s="40">
        <f t="shared" si="273"/>
        <v>0</v>
      </c>
      <c r="AH984" s="36">
        <f t="shared" si="274"/>
        <v>0</v>
      </c>
      <c r="AI984" s="36">
        <f t="shared" si="275"/>
        <v>0</v>
      </c>
      <c r="AJ984" s="35" t="str">
        <f t="shared" si="276"/>
        <v/>
      </c>
      <c r="AK984" s="35" t="str">
        <f t="shared" si="277"/>
        <v/>
      </c>
      <c r="AL984" s="35" t="str">
        <f t="shared" si="278"/>
        <v/>
      </c>
      <c r="AM984" s="35" t="str">
        <f t="shared" si="279"/>
        <v/>
      </c>
      <c r="AN984" s="35" t="str">
        <f t="shared" si="280"/>
        <v/>
      </c>
      <c r="AO984" s="222">
        <f t="shared" si="285"/>
        <v>0</v>
      </c>
      <c r="AP984" s="222">
        <f t="shared" si="286"/>
        <v>0</v>
      </c>
      <c r="AQ984" s="222" t="str">
        <f t="shared" si="281"/>
        <v>无</v>
      </c>
      <c r="AR984" s="35" t="str">
        <f t="shared" si="282"/>
        <v/>
      </c>
      <c r="AS984" s="35" t="str">
        <f t="shared" si="283"/>
        <v/>
      </c>
      <c r="AT984" s="35" t="str">
        <f t="shared" si="284"/>
        <v>无</v>
      </c>
      <c r="AW984" s="27">
        <f t="shared" si="287"/>
        <v>42948</v>
      </c>
    </row>
    <row r="985" spans="1:49" ht="15" customHeight="1">
      <c r="A985" s="31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198"/>
      <c r="M985" s="198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35" t="str">
        <f t="shared" si="270"/>
        <v/>
      </c>
      <c r="AD985" s="36">
        <f t="shared" si="271"/>
        <v>0</v>
      </c>
      <c r="AE985" s="35" t="str">
        <f t="shared" si="272"/>
        <v/>
      </c>
      <c r="AF985" s="24"/>
      <c r="AG985" s="40">
        <f t="shared" si="273"/>
        <v>0</v>
      </c>
      <c r="AH985" s="36">
        <f t="shared" si="274"/>
        <v>0</v>
      </c>
      <c r="AI985" s="36">
        <f t="shared" si="275"/>
        <v>0</v>
      </c>
      <c r="AJ985" s="35" t="str">
        <f t="shared" si="276"/>
        <v/>
      </c>
      <c r="AK985" s="35" t="str">
        <f t="shared" si="277"/>
        <v/>
      </c>
      <c r="AL985" s="35" t="str">
        <f t="shared" si="278"/>
        <v/>
      </c>
      <c r="AM985" s="35" t="str">
        <f t="shared" si="279"/>
        <v/>
      </c>
      <c r="AN985" s="35" t="str">
        <f t="shared" si="280"/>
        <v/>
      </c>
      <c r="AO985" s="222">
        <f t="shared" si="285"/>
        <v>0</v>
      </c>
      <c r="AP985" s="222">
        <f t="shared" si="286"/>
        <v>0</v>
      </c>
      <c r="AQ985" s="222" t="str">
        <f t="shared" si="281"/>
        <v>无</v>
      </c>
      <c r="AR985" s="35" t="str">
        <f t="shared" si="282"/>
        <v/>
      </c>
      <c r="AS985" s="35" t="str">
        <f t="shared" si="283"/>
        <v/>
      </c>
      <c r="AT985" s="35" t="str">
        <f t="shared" si="284"/>
        <v>无</v>
      </c>
      <c r="AW985" s="27">
        <f t="shared" si="287"/>
        <v>42948</v>
      </c>
    </row>
    <row r="986" spans="1:49" ht="15" customHeight="1">
      <c r="A986" s="31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198"/>
      <c r="M986" s="198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35" t="str">
        <f t="shared" si="270"/>
        <v/>
      </c>
      <c r="AD986" s="36">
        <f t="shared" si="271"/>
        <v>0</v>
      </c>
      <c r="AE986" s="35" t="str">
        <f t="shared" si="272"/>
        <v/>
      </c>
      <c r="AF986" s="24"/>
      <c r="AG986" s="40">
        <f t="shared" si="273"/>
        <v>0</v>
      </c>
      <c r="AH986" s="36">
        <f t="shared" si="274"/>
        <v>0</v>
      </c>
      <c r="AI986" s="36">
        <f t="shared" si="275"/>
        <v>0</v>
      </c>
      <c r="AJ986" s="35" t="str">
        <f t="shared" si="276"/>
        <v/>
      </c>
      <c r="AK986" s="35" t="str">
        <f t="shared" si="277"/>
        <v/>
      </c>
      <c r="AL986" s="35" t="str">
        <f t="shared" si="278"/>
        <v/>
      </c>
      <c r="AM986" s="35" t="str">
        <f t="shared" si="279"/>
        <v/>
      </c>
      <c r="AN986" s="35" t="str">
        <f t="shared" si="280"/>
        <v/>
      </c>
      <c r="AO986" s="222">
        <f t="shared" si="285"/>
        <v>0</v>
      </c>
      <c r="AP986" s="222">
        <f t="shared" si="286"/>
        <v>0</v>
      </c>
      <c r="AQ986" s="222" t="str">
        <f t="shared" si="281"/>
        <v>无</v>
      </c>
      <c r="AR986" s="35" t="str">
        <f t="shared" si="282"/>
        <v/>
      </c>
      <c r="AS986" s="35" t="str">
        <f t="shared" si="283"/>
        <v/>
      </c>
      <c r="AT986" s="35" t="str">
        <f t="shared" si="284"/>
        <v>无</v>
      </c>
      <c r="AW986" s="27">
        <f t="shared" si="287"/>
        <v>42948</v>
      </c>
    </row>
    <row r="987" spans="1:49" ht="15" customHeight="1">
      <c r="A987" s="31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198"/>
      <c r="M987" s="198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35" t="str">
        <f t="shared" si="270"/>
        <v/>
      </c>
      <c r="AD987" s="36">
        <f t="shared" si="271"/>
        <v>0</v>
      </c>
      <c r="AE987" s="35" t="str">
        <f t="shared" si="272"/>
        <v/>
      </c>
      <c r="AF987" s="24"/>
      <c r="AG987" s="40">
        <f t="shared" si="273"/>
        <v>0</v>
      </c>
      <c r="AH987" s="36">
        <f t="shared" si="274"/>
        <v>0</v>
      </c>
      <c r="AI987" s="36">
        <f t="shared" si="275"/>
        <v>0</v>
      </c>
      <c r="AJ987" s="35" t="str">
        <f t="shared" si="276"/>
        <v/>
      </c>
      <c r="AK987" s="35" t="str">
        <f t="shared" si="277"/>
        <v/>
      </c>
      <c r="AL987" s="35" t="str">
        <f t="shared" si="278"/>
        <v/>
      </c>
      <c r="AM987" s="35" t="str">
        <f t="shared" si="279"/>
        <v/>
      </c>
      <c r="AN987" s="35" t="str">
        <f t="shared" si="280"/>
        <v/>
      </c>
      <c r="AO987" s="222">
        <f t="shared" si="285"/>
        <v>0</v>
      </c>
      <c r="AP987" s="222">
        <f t="shared" si="286"/>
        <v>0</v>
      </c>
      <c r="AQ987" s="222" t="str">
        <f t="shared" si="281"/>
        <v>无</v>
      </c>
      <c r="AR987" s="35" t="str">
        <f t="shared" si="282"/>
        <v/>
      </c>
      <c r="AS987" s="35" t="str">
        <f t="shared" si="283"/>
        <v/>
      </c>
      <c r="AT987" s="35" t="str">
        <f t="shared" si="284"/>
        <v>无</v>
      </c>
      <c r="AW987" s="27">
        <f t="shared" si="287"/>
        <v>42948</v>
      </c>
    </row>
    <row r="988" spans="1:49" ht="15" customHeight="1">
      <c r="A988" s="31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198"/>
      <c r="M988" s="198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35" t="str">
        <f t="shared" si="270"/>
        <v/>
      </c>
      <c r="AD988" s="36">
        <f t="shared" si="271"/>
        <v>0</v>
      </c>
      <c r="AE988" s="35" t="str">
        <f t="shared" si="272"/>
        <v/>
      </c>
      <c r="AF988" s="24"/>
      <c r="AG988" s="40">
        <f t="shared" si="273"/>
        <v>0</v>
      </c>
      <c r="AH988" s="36">
        <f t="shared" si="274"/>
        <v>0</v>
      </c>
      <c r="AI988" s="36">
        <f t="shared" si="275"/>
        <v>0</v>
      </c>
      <c r="AJ988" s="35" t="str">
        <f t="shared" si="276"/>
        <v/>
      </c>
      <c r="AK988" s="35" t="str">
        <f t="shared" si="277"/>
        <v/>
      </c>
      <c r="AL988" s="35" t="str">
        <f t="shared" si="278"/>
        <v/>
      </c>
      <c r="AM988" s="35" t="str">
        <f t="shared" si="279"/>
        <v/>
      </c>
      <c r="AN988" s="35" t="str">
        <f t="shared" si="280"/>
        <v/>
      </c>
      <c r="AO988" s="222">
        <f t="shared" si="285"/>
        <v>0</v>
      </c>
      <c r="AP988" s="222">
        <f t="shared" si="286"/>
        <v>0</v>
      </c>
      <c r="AQ988" s="222" t="str">
        <f t="shared" si="281"/>
        <v>无</v>
      </c>
      <c r="AR988" s="35" t="str">
        <f t="shared" si="282"/>
        <v/>
      </c>
      <c r="AS988" s="35" t="str">
        <f t="shared" si="283"/>
        <v/>
      </c>
      <c r="AT988" s="35" t="str">
        <f t="shared" si="284"/>
        <v>无</v>
      </c>
      <c r="AW988" s="27">
        <f t="shared" si="287"/>
        <v>42948</v>
      </c>
    </row>
    <row r="989" spans="1:49" ht="15" customHeight="1">
      <c r="A989" s="31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198"/>
      <c r="M989" s="198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35" t="str">
        <f t="shared" si="270"/>
        <v/>
      </c>
      <c r="AD989" s="36">
        <f t="shared" si="271"/>
        <v>0</v>
      </c>
      <c r="AE989" s="35" t="str">
        <f t="shared" si="272"/>
        <v/>
      </c>
      <c r="AF989" s="24"/>
      <c r="AG989" s="40">
        <f t="shared" si="273"/>
        <v>0</v>
      </c>
      <c r="AH989" s="36">
        <f t="shared" si="274"/>
        <v>0</v>
      </c>
      <c r="AI989" s="36">
        <f t="shared" si="275"/>
        <v>0</v>
      </c>
      <c r="AJ989" s="35" t="str">
        <f t="shared" si="276"/>
        <v/>
      </c>
      <c r="AK989" s="35" t="str">
        <f t="shared" si="277"/>
        <v/>
      </c>
      <c r="AL989" s="35" t="str">
        <f t="shared" si="278"/>
        <v/>
      </c>
      <c r="AM989" s="35" t="str">
        <f t="shared" si="279"/>
        <v/>
      </c>
      <c r="AN989" s="35" t="str">
        <f t="shared" si="280"/>
        <v/>
      </c>
      <c r="AO989" s="222">
        <f t="shared" si="285"/>
        <v>0</v>
      </c>
      <c r="AP989" s="222">
        <f t="shared" si="286"/>
        <v>0</v>
      </c>
      <c r="AQ989" s="222" t="str">
        <f t="shared" si="281"/>
        <v>无</v>
      </c>
      <c r="AR989" s="35" t="str">
        <f t="shared" si="282"/>
        <v/>
      </c>
      <c r="AS989" s="35" t="str">
        <f t="shared" si="283"/>
        <v/>
      </c>
      <c r="AT989" s="35" t="str">
        <f t="shared" si="284"/>
        <v>无</v>
      </c>
      <c r="AW989" s="27">
        <f t="shared" si="287"/>
        <v>42948</v>
      </c>
    </row>
    <row r="990" spans="1:49" ht="15" customHeight="1">
      <c r="A990" s="31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198"/>
      <c r="M990" s="198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35" t="str">
        <f t="shared" si="270"/>
        <v/>
      </c>
      <c r="AD990" s="36">
        <f t="shared" si="271"/>
        <v>0</v>
      </c>
      <c r="AE990" s="35" t="str">
        <f t="shared" si="272"/>
        <v/>
      </c>
      <c r="AF990" s="24"/>
      <c r="AG990" s="40">
        <f t="shared" si="273"/>
        <v>0</v>
      </c>
      <c r="AH990" s="36">
        <f t="shared" si="274"/>
        <v>0</v>
      </c>
      <c r="AI990" s="36">
        <f t="shared" si="275"/>
        <v>0</v>
      </c>
      <c r="AJ990" s="35" t="str">
        <f t="shared" si="276"/>
        <v/>
      </c>
      <c r="AK990" s="35" t="str">
        <f t="shared" si="277"/>
        <v/>
      </c>
      <c r="AL990" s="35" t="str">
        <f t="shared" si="278"/>
        <v/>
      </c>
      <c r="AM990" s="35" t="str">
        <f t="shared" si="279"/>
        <v/>
      </c>
      <c r="AN990" s="35" t="str">
        <f t="shared" si="280"/>
        <v/>
      </c>
      <c r="AO990" s="222">
        <f t="shared" si="285"/>
        <v>0</v>
      </c>
      <c r="AP990" s="222">
        <f t="shared" si="286"/>
        <v>0</v>
      </c>
      <c r="AQ990" s="222" t="str">
        <f t="shared" si="281"/>
        <v>无</v>
      </c>
      <c r="AR990" s="35" t="str">
        <f t="shared" si="282"/>
        <v/>
      </c>
      <c r="AS990" s="35" t="str">
        <f t="shared" si="283"/>
        <v/>
      </c>
      <c r="AT990" s="35" t="str">
        <f t="shared" si="284"/>
        <v>无</v>
      </c>
      <c r="AW990" s="27">
        <f t="shared" si="287"/>
        <v>42948</v>
      </c>
    </row>
    <row r="991" spans="1:49" ht="15" customHeight="1">
      <c r="A991" s="31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198"/>
      <c r="M991" s="198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35" t="str">
        <f t="shared" si="270"/>
        <v/>
      </c>
      <c r="AD991" s="36">
        <f t="shared" si="271"/>
        <v>0</v>
      </c>
      <c r="AE991" s="35" t="str">
        <f t="shared" si="272"/>
        <v/>
      </c>
      <c r="AF991" s="24"/>
      <c r="AG991" s="40">
        <f t="shared" si="273"/>
        <v>0</v>
      </c>
      <c r="AH991" s="36">
        <f t="shared" si="274"/>
        <v>0</v>
      </c>
      <c r="AI991" s="36">
        <f t="shared" si="275"/>
        <v>0</v>
      </c>
      <c r="AJ991" s="35" t="str">
        <f t="shared" si="276"/>
        <v/>
      </c>
      <c r="AK991" s="35" t="str">
        <f t="shared" si="277"/>
        <v/>
      </c>
      <c r="AL991" s="35" t="str">
        <f t="shared" si="278"/>
        <v/>
      </c>
      <c r="AM991" s="35" t="str">
        <f t="shared" si="279"/>
        <v/>
      </c>
      <c r="AN991" s="35" t="str">
        <f t="shared" si="280"/>
        <v/>
      </c>
      <c r="AO991" s="222">
        <f t="shared" si="285"/>
        <v>0</v>
      </c>
      <c r="AP991" s="222">
        <f t="shared" si="286"/>
        <v>0</v>
      </c>
      <c r="AQ991" s="222" t="str">
        <f t="shared" si="281"/>
        <v>无</v>
      </c>
      <c r="AR991" s="35" t="str">
        <f t="shared" si="282"/>
        <v/>
      </c>
      <c r="AS991" s="35" t="str">
        <f t="shared" si="283"/>
        <v/>
      </c>
      <c r="AT991" s="35" t="str">
        <f t="shared" si="284"/>
        <v>无</v>
      </c>
      <c r="AW991" s="27">
        <f t="shared" si="287"/>
        <v>42948</v>
      </c>
    </row>
    <row r="992" spans="1:49" ht="15" customHeight="1">
      <c r="A992" s="31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198"/>
      <c r="M992" s="198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35" t="str">
        <f t="shared" si="270"/>
        <v/>
      </c>
      <c r="AD992" s="36">
        <f t="shared" si="271"/>
        <v>0</v>
      </c>
      <c r="AE992" s="35" t="str">
        <f t="shared" si="272"/>
        <v/>
      </c>
      <c r="AF992" s="24"/>
      <c r="AG992" s="40">
        <f t="shared" si="273"/>
        <v>0</v>
      </c>
      <c r="AH992" s="36">
        <f t="shared" si="274"/>
        <v>0</v>
      </c>
      <c r="AI992" s="36">
        <f t="shared" si="275"/>
        <v>0</v>
      </c>
      <c r="AJ992" s="35" t="str">
        <f t="shared" si="276"/>
        <v/>
      </c>
      <c r="AK992" s="35" t="str">
        <f t="shared" si="277"/>
        <v/>
      </c>
      <c r="AL992" s="35" t="str">
        <f t="shared" si="278"/>
        <v/>
      </c>
      <c r="AM992" s="35" t="str">
        <f t="shared" si="279"/>
        <v/>
      </c>
      <c r="AN992" s="35" t="str">
        <f t="shared" si="280"/>
        <v/>
      </c>
      <c r="AO992" s="222">
        <f t="shared" si="285"/>
        <v>0</v>
      </c>
      <c r="AP992" s="222">
        <f t="shared" si="286"/>
        <v>0</v>
      </c>
      <c r="AQ992" s="222" t="str">
        <f t="shared" si="281"/>
        <v>无</v>
      </c>
      <c r="AR992" s="35" t="str">
        <f t="shared" si="282"/>
        <v/>
      </c>
      <c r="AS992" s="35" t="str">
        <f t="shared" si="283"/>
        <v/>
      </c>
      <c r="AT992" s="35" t="str">
        <f t="shared" si="284"/>
        <v>无</v>
      </c>
      <c r="AW992" s="27">
        <f t="shared" si="287"/>
        <v>42948</v>
      </c>
    </row>
    <row r="993" spans="1:49" ht="15" customHeight="1">
      <c r="A993" s="31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198"/>
      <c r="M993" s="198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35" t="str">
        <f t="shared" si="270"/>
        <v/>
      </c>
      <c r="AD993" s="36">
        <f t="shared" si="271"/>
        <v>0</v>
      </c>
      <c r="AE993" s="35" t="str">
        <f t="shared" si="272"/>
        <v/>
      </c>
      <c r="AF993" s="24"/>
      <c r="AG993" s="40">
        <f t="shared" si="273"/>
        <v>0</v>
      </c>
      <c r="AH993" s="36">
        <f t="shared" si="274"/>
        <v>0</v>
      </c>
      <c r="AI993" s="36">
        <f t="shared" si="275"/>
        <v>0</v>
      </c>
      <c r="AJ993" s="35" t="str">
        <f t="shared" si="276"/>
        <v/>
      </c>
      <c r="AK993" s="35" t="str">
        <f t="shared" si="277"/>
        <v/>
      </c>
      <c r="AL993" s="35" t="str">
        <f t="shared" si="278"/>
        <v/>
      </c>
      <c r="AM993" s="35" t="str">
        <f t="shared" si="279"/>
        <v/>
      </c>
      <c r="AN993" s="35" t="str">
        <f t="shared" si="280"/>
        <v/>
      </c>
      <c r="AO993" s="222">
        <f t="shared" si="285"/>
        <v>0</v>
      </c>
      <c r="AP993" s="222">
        <f t="shared" si="286"/>
        <v>0</v>
      </c>
      <c r="AQ993" s="222" t="str">
        <f t="shared" si="281"/>
        <v>无</v>
      </c>
      <c r="AR993" s="35" t="str">
        <f t="shared" si="282"/>
        <v/>
      </c>
      <c r="AS993" s="35" t="str">
        <f t="shared" si="283"/>
        <v/>
      </c>
      <c r="AT993" s="35" t="str">
        <f t="shared" si="284"/>
        <v>无</v>
      </c>
      <c r="AW993" s="27">
        <f t="shared" si="287"/>
        <v>42948</v>
      </c>
    </row>
    <row r="994" spans="1:49" ht="15" customHeight="1">
      <c r="A994" s="31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198"/>
      <c r="M994" s="198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35" t="str">
        <f t="shared" si="270"/>
        <v/>
      </c>
      <c r="AD994" s="36">
        <f t="shared" si="271"/>
        <v>0</v>
      </c>
      <c r="AE994" s="35" t="str">
        <f t="shared" si="272"/>
        <v/>
      </c>
      <c r="AF994" s="24"/>
      <c r="AG994" s="40">
        <f t="shared" si="273"/>
        <v>0</v>
      </c>
      <c r="AH994" s="36">
        <f t="shared" si="274"/>
        <v>0</v>
      </c>
      <c r="AI994" s="36">
        <f t="shared" si="275"/>
        <v>0</v>
      </c>
      <c r="AJ994" s="35" t="str">
        <f t="shared" si="276"/>
        <v/>
      </c>
      <c r="AK994" s="35" t="str">
        <f t="shared" si="277"/>
        <v/>
      </c>
      <c r="AL994" s="35" t="str">
        <f t="shared" si="278"/>
        <v/>
      </c>
      <c r="AM994" s="35" t="str">
        <f t="shared" si="279"/>
        <v/>
      </c>
      <c r="AN994" s="35" t="str">
        <f t="shared" si="280"/>
        <v/>
      </c>
      <c r="AO994" s="222">
        <f t="shared" si="285"/>
        <v>0</v>
      </c>
      <c r="AP994" s="222">
        <f t="shared" si="286"/>
        <v>0</v>
      </c>
      <c r="AQ994" s="222" t="str">
        <f t="shared" si="281"/>
        <v>无</v>
      </c>
      <c r="AR994" s="35" t="str">
        <f t="shared" si="282"/>
        <v/>
      </c>
      <c r="AS994" s="35" t="str">
        <f t="shared" si="283"/>
        <v/>
      </c>
      <c r="AT994" s="35" t="str">
        <f t="shared" si="284"/>
        <v>无</v>
      </c>
      <c r="AW994" s="27">
        <f t="shared" si="287"/>
        <v>42948</v>
      </c>
    </row>
    <row r="995" spans="1:49" ht="15" customHeight="1">
      <c r="A995" s="31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198"/>
      <c r="M995" s="198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35" t="str">
        <f t="shared" si="270"/>
        <v/>
      </c>
      <c r="AD995" s="36">
        <f t="shared" si="271"/>
        <v>0</v>
      </c>
      <c r="AE995" s="35" t="str">
        <f t="shared" si="272"/>
        <v/>
      </c>
      <c r="AF995" s="24"/>
      <c r="AG995" s="40">
        <f t="shared" si="273"/>
        <v>0</v>
      </c>
      <c r="AH995" s="36">
        <f t="shared" si="274"/>
        <v>0</v>
      </c>
      <c r="AI995" s="36">
        <f t="shared" si="275"/>
        <v>0</v>
      </c>
      <c r="AJ995" s="35" t="str">
        <f t="shared" si="276"/>
        <v/>
      </c>
      <c r="AK995" s="35" t="str">
        <f t="shared" si="277"/>
        <v/>
      </c>
      <c r="AL995" s="35" t="str">
        <f t="shared" si="278"/>
        <v/>
      </c>
      <c r="AM995" s="35" t="str">
        <f t="shared" si="279"/>
        <v/>
      </c>
      <c r="AN995" s="35" t="str">
        <f t="shared" si="280"/>
        <v/>
      </c>
      <c r="AO995" s="222">
        <f t="shared" si="285"/>
        <v>0</v>
      </c>
      <c r="AP995" s="222">
        <f t="shared" si="286"/>
        <v>0</v>
      </c>
      <c r="AQ995" s="222" t="str">
        <f t="shared" si="281"/>
        <v>无</v>
      </c>
      <c r="AR995" s="35" t="str">
        <f t="shared" si="282"/>
        <v/>
      </c>
      <c r="AS995" s="35" t="str">
        <f t="shared" si="283"/>
        <v/>
      </c>
      <c r="AT995" s="35" t="str">
        <f t="shared" si="284"/>
        <v>无</v>
      </c>
      <c r="AW995" s="27">
        <f t="shared" si="287"/>
        <v>42948</v>
      </c>
    </row>
    <row r="996" spans="1:49" ht="15" customHeight="1">
      <c r="A996" s="31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198"/>
      <c r="M996" s="198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35" t="str">
        <f t="shared" si="270"/>
        <v/>
      </c>
      <c r="AD996" s="36">
        <f t="shared" si="271"/>
        <v>0</v>
      </c>
      <c r="AE996" s="35" t="str">
        <f t="shared" si="272"/>
        <v/>
      </c>
      <c r="AF996" s="24"/>
      <c r="AG996" s="40">
        <f t="shared" si="273"/>
        <v>0</v>
      </c>
      <c r="AH996" s="36">
        <f t="shared" si="274"/>
        <v>0</v>
      </c>
      <c r="AI996" s="36">
        <f t="shared" si="275"/>
        <v>0</v>
      </c>
      <c r="AJ996" s="35" t="str">
        <f t="shared" si="276"/>
        <v/>
      </c>
      <c r="AK996" s="35" t="str">
        <f t="shared" si="277"/>
        <v/>
      </c>
      <c r="AL996" s="35" t="str">
        <f t="shared" si="278"/>
        <v/>
      </c>
      <c r="AM996" s="35" t="str">
        <f t="shared" si="279"/>
        <v/>
      </c>
      <c r="AN996" s="35" t="str">
        <f t="shared" si="280"/>
        <v/>
      </c>
      <c r="AO996" s="222">
        <f t="shared" si="285"/>
        <v>0</v>
      </c>
      <c r="AP996" s="222">
        <f t="shared" si="286"/>
        <v>0</v>
      </c>
      <c r="AQ996" s="222" t="str">
        <f t="shared" si="281"/>
        <v>无</v>
      </c>
      <c r="AR996" s="35" t="str">
        <f t="shared" si="282"/>
        <v/>
      </c>
      <c r="AS996" s="35" t="str">
        <f t="shared" si="283"/>
        <v/>
      </c>
      <c r="AT996" s="35" t="str">
        <f t="shared" si="284"/>
        <v>无</v>
      </c>
      <c r="AW996" s="27">
        <f t="shared" si="287"/>
        <v>42948</v>
      </c>
    </row>
    <row r="997" spans="1:49" ht="15" customHeight="1">
      <c r="A997" s="31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198"/>
      <c r="M997" s="198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35" t="str">
        <f t="shared" si="270"/>
        <v/>
      </c>
      <c r="AD997" s="36">
        <f t="shared" si="271"/>
        <v>0</v>
      </c>
      <c r="AE997" s="35" t="str">
        <f t="shared" si="272"/>
        <v/>
      </c>
      <c r="AF997" s="24"/>
      <c r="AG997" s="40">
        <f t="shared" si="273"/>
        <v>0</v>
      </c>
      <c r="AH997" s="36">
        <f t="shared" si="274"/>
        <v>0</v>
      </c>
      <c r="AI997" s="36">
        <f t="shared" si="275"/>
        <v>0</v>
      </c>
      <c r="AJ997" s="35" t="str">
        <f t="shared" si="276"/>
        <v/>
      </c>
      <c r="AK997" s="35" t="str">
        <f t="shared" si="277"/>
        <v/>
      </c>
      <c r="AL997" s="35" t="str">
        <f t="shared" si="278"/>
        <v/>
      </c>
      <c r="AM997" s="35" t="str">
        <f t="shared" si="279"/>
        <v/>
      </c>
      <c r="AN997" s="35" t="str">
        <f t="shared" si="280"/>
        <v/>
      </c>
      <c r="AO997" s="222">
        <f t="shared" si="285"/>
        <v>0</v>
      </c>
      <c r="AP997" s="222">
        <f t="shared" si="286"/>
        <v>0</v>
      </c>
      <c r="AQ997" s="222" t="str">
        <f t="shared" si="281"/>
        <v>无</v>
      </c>
      <c r="AR997" s="35" t="str">
        <f t="shared" si="282"/>
        <v/>
      </c>
      <c r="AS997" s="35" t="str">
        <f t="shared" si="283"/>
        <v/>
      </c>
      <c r="AT997" s="35" t="str">
        <f t="shared" si="284"/>
        <v>无</v>
      </c>
      <c r="AW997" s="27">
        <f t="shared" si="287"/>
        <v>42948</v>
      </c>
    </row>
    <row r="998" spans="1:49" ht="15" customHeight="1">
      <c r="A998" s="31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198"/>
      <c r="M998" s="198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35" t="str">
        <f t="shared" si="270"/>
        <v/>
      </c>
      <c r="AD998" s="36">
        <f t="shared" si="271"/>
        <v>0</v>
      </c>
      <c r="AE998" s="35" t="str">
        <f t="shared" si="272"/>
        <v/>
      </c>
      <c r="AF998" s="24"/>
      <c r="AG998" s="40">
        <f t="shared" si="273"/>
        <v>0</v>
      </c>
      <c r="AH998" s="36">
        <f t="shared" si="274"/>
        <v>0</v>
      </c>
      <c r="AI998" s="36">
        <f t="shared" si="275"/>
        <v>0</v>
      </c>
      <c r="AJ998" s="35" t="str">
        <f t="shared" si="276"/>
        <v/>
      </c>
      <c r="AK998" s="35" t="str">
        <f t="shared" si="277"/>
        <v/>
      </c>
      <c r="AL998" s="35" t="str">
        <f t="shared" si="278"/>
        <v/>
      </c>
      <c r="AM998" s="35" t="str">
        <f t="shared" si="279"/>
        <v/>
      </c>
      <c r="AN998" s="35" t="str">
        <f t="shared" si="280"/>
        <v/>
      </c>
      <c r="AO998" s="222">
        <f t="shared" si="285"/>
        <v>0</v>
      </c>
      <c r="AP998" s="222">
        <f t="shared" si="286"/>
        <v>0</v>
      </c>
      <c r="AQ998" s="222" t="str">
        <f t="shared" si="281"/>
        <v>无</v>
      </c>
      <c r="AR998" s="35" t="str">
        <f t="shared" si="282"/>
        <v/>
      </c>
      <c r="AS998" s="35" t="str">
        <f t="shared" si="283"/>
        <v/>
      </c>
      <c r="AT998" s="35" t="str">
        <f t="shared" si="284"/>
        <v>无</v>
      </c>
      <c r="AW998" s="27">
        <f t="shared" si="287"/>
        <v>42948</v>
      </c>
    </row>
    <row r="999" spans="1:49" ht="15" customHeight="1">
      <c r="A999" s="31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198"/>
      <c r="M999" s="198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35" t="str">
        <f t="shared" si="270"/>
        <v/>
      </c>
      <c r="AD999" s="36">
        <f t="shared" si="271"/>
        <v>0</v>
      </c>
      <c r="AE999" s="35" t="str">
        <f t="shared" si="272"/>
        <v/>
      </c>
      <c r="AF999" s="24"/>
      <c r="AG999" s="40">
        <f t="shared" si="273"/>
        <v>0</v>
      </c>
      <c r="AH999" s="36">
        <f t="shared" si="274"/>
        <v>0</v>
      </c>
      <c r="AI999" s="36">
        <f t="shared" si="275"/>
        <v>0</v>
      </c>
      <c r="AJ999" s="35" t="str">
        <f t="shared" si="276"/>
        <v/>
      </c>
      <c r="AK999" s="35" t="str">
        <f t="shared" si="277"/>
        <v/>
      </c>
      <c r="AL999" s="35" t="str">
        <f t="shared" si="278"/>
        <v/>
      </c>
      <c r="AM999" s="35" t="str">
        <f t="shared" si="279"/>
        <v/>
      </c>
      <c r="AN999" s="35" t="str">
        <f t="shared" si="280"/>
        <v/>
      </c>
      <c r="AO999" s="222">
        <f t="shared" si="285"/>
        <v>0</v>
      </c>
      <c r="AP999" s="222">
        <f t="shared" si="286"/>
        <v>0</v>
      </c>
      <c r="AQ999" s="222" t="str">
        <f t="shared" si="281"/>
        <v>无</v>
      </c>
      <c r="AR999" s="35" t="str">
        <f t="shared" si="282"/>
        <v/>
      </c>
      <c r="AS999" s="35" t="str">
        <f t="shared" si="283"/>
        <v/>
      </c>
      <c r="AT999" s="35" t="str">
        <f t="shared" si="284"/>
        <v>无</v>
      </c>
      <c r="AW999" s="27">
        <f t="shared" si="287"/>
        <v>42948</v>
      </c>
    </row>
    <row r="1000" spans="1:49" ht="15" customHeight="1">
      <c r="A1000" s="31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198"/>
      <c r="M1000" s="198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35" t="str">
        <f t="shared" si="270"/>
        <v/>
      </c>
      <c r="AD1000" s="36">
        <f t="shared" si="271"/>
        <v>0</v>
      </c>
      <c r="AE1000" s="35" t="str">
        <f t="shared" si="272"/>
        <v/>
      </c>
      <c r="AF1000" s="24"/>
      <c r="AG1000" s="40">
        <f t="shared" si="273"/>
        <v>0</v>
      </c>
      <c r="AH1000" s="36">
        <f t="shared" si="274"/>
        <v>0</v>
      </c>
      <c r="AI1000" s="36">
        <f t="shared" si="275"/>
        <v>0</v>
      </c>
      <c r="AJ1000" s="35" t="str">
        <f t="shared" si="276"/>
        <v/>
      </c>
      <c r="AK1000" s="35" t="str">
        <f t="shared" si="277"/>
        <v/>
      </c>
      <c r="AL1000" s="35" t="str">
        <f t="shared" si="278"/>
        <v/>
      </c>
      <c r="AM1000" s="35" t="str">
        <f t="shared" si="279"/>
        <v/>
      </c>
      <c r="AN1000" s="35" t="str">
        <f t="shared" si="280"/>
        <v/>
      </c>
      <c r="AO1000" s="222">
        <f t="shared" si="285"/>
        <v>0</v>
      </c>
      <c r="AP1000" s="222">
        <f t="shared" si="286"/>
        <v>0</v>
      </c>
      <c r="AQ1000" s="222" t="str">
        <f t="shared" si="281"/>
        <v>无</v>
      </c>
      <c r="AR1000" s="35" t="str">
        <f t="shared" si="282"/>
        <v/>
      </c>
      <c r="AS1000" s="35" t="str">
        <f t="shared" si="283"/>
        <v/>
      </c>
      <c r="AT1000" s="35" t="str">
        <f t="shared" si="284"/>
        <v>无</v>
      </c>
      <c r="AW1000" s="27">
        <f t="shared" si="287"/>
        <v>42948</v>
      </c>
    </row>
    <row r="1001" spans="1:49" ht="15" customHeight="1">
      <c r="A1001" s="31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198"/>
      <c r="M1001" s="198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35" t="str">
        <f t="shared" si="270"/>
        <v/>
      </c>
      <c r="AD1001" s="36">
        <f t="shared" si="271"/>
        <v>0</v>
      </c>
      <c r="AE1001" s="35" t="str">
        <f t="shared" si="272"/>
        <v/>
      </c>
      <c r="AF1001" s="24"/>
      <c r="AG1001" s="40">
        <f t="shared" si="273"/>
        <v>0</v>
      </c>
      <c r="AH1001" s="36">
        <f t="shared" si="274"/>
        <v>0</v>
      </c>
      <c r="AI1001" s="36">
        <f t="shared" si="275"/>
        <v>0</v>
      </c>
      <c r="AJ1001" s="35" t="str">
        <f t="shared" si="276"/>
        <v/>
      </c>
      <c r="AK1001" s="35" t="str">
        <f t="shared" si="277"/>
        <v/>
      </c>
      <c r="AL1001" s="35" t="str">
        <f t="shared" si="278"/>
        <v/>
      </c>
      <c r="AM1001" s="35" t="str">
        <f t="shared" si="279"/>
        <v/>
      </c>
      <c r="AN1001" s="35" t="str">
        <f t="shared" si="280"/>
        <v/>
      </c>
      <c r="AO1001" s="222">
        <f t="shared" si="285"/>
        <v>0</v>
      </c>
      <c r="AP1001" s="222">
        <f t="shared" si="286"/>
        <v>0</v>
      </c>
      <c r="AQ1001" s="222" t="str">
        <f t="shared" si="281"/>
        <v>无</v>
      </c>
      <c r="AR1001" s="35" t="str">
        <f t="shared" si="282"/>
        <v/>
      </c>
      <c r="AS1001" s="35" t="str">
        <f t="shared" si="283"/>
        <v/>
      </c>
      <c r="AT1001" s="35" t="str">
        <f t="shared" si="284"/>
        <v>无</v>
      </c>
      <c r="AW1001" s="27">
        <f t="shared" si="287"/>
        <v>42948</v>
      </c>
    </row>
    <row r="1002" spans="1:49" ht="15" customHeight="1">
      <c r="A1002" s="31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198"/>
      <c r="M1002" s="198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35" t="str">
        <f t="shared" si="270"/>
        <v/>
      </c>
      <c r="AD1002" s="36">
        <f t="shared" si="271"/>
        <v>0</v>
      </c>
      <c r="AE1002" s="35" t="str">
        <f t="shared" si="272"/>
        <v/>
      </c>
      <c r="AF1002" s="24"/>
      <c r="AG1002" s="40">
        <f t="shared" si="273"/>
        <v>0</v>
      </c>
      <c r="AH1002" s="36">
        <f t="shared" si="274"/>
        <v>0</v>
      </c>
      <c r="AI1002" s="36">
        <f t="shared" si="275"/>
        <v>0</v>
      </c>
      <c r="AJ1002" s="35" t="str">
        <f t="shared" si="276"/>
        <v/>
      </c>
      <c r="AK1002" s="35" t="str">
        <f t="shared" si="277"/>
        <v/>
      </c>
      <c r="AL1002" s="35" t="str">
        <f t="shared" si="278"/>
        <v/>
      </c>
      <c r="AM1002" s="35" t="str">
        <f t="shared" si="279"/>
        <v/>
      </c>
      <c r="AN1002" s="35" t="str">
        <f t="shared" si="280"/>
        <v/>
      </c>
      <c r="AO1002" s="222">
        <f t="shared" si="285"/>
        <v>0</v>
      </c>
      <c r="AP1002" s="222">
        <f t="shared" si="286"/>
        <v>0</v>
      </c>
      <c r="AQ1002" s="222" t="str">
        <f t="shared" si="281"/>
        <v>无</v>
      </c>
      <c r="AR1002" s="35" t="str">
        <f t="shared" si="282"/>
        <v/>
      </c>
      <c r="AS1002" s="35" t="str">
        <f t="shared" si="283"/>
        <v/>
      </c>
      <c r="AT1002" s="35" t="str">
        <f t="shared" si="284"/>
        <v>无</v>
      </c>
      <c r="AW1002" s="27">
        <f t="shared" si="287"/>
        <v>42948</v>
      </c>
    </row>
    <row r="1003" spans="1:49" ht="15" customHeight="1">
      <c r="A1003" s="31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198"/>
      <c r="M1003" s="198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35" t="str">
        <f t="shared" si="270"/>
        <v/>
      </c>
      <c r="AD1003" s="36">
        <f t="shared" si="271"/>
        <v>0</v>
      </c>
      <c r="AE1003" s="35" t="str">
        <f t="shared" si="272"/>
        <v/>
      </c>
      <c r="AF1003" s="24"/>
      <c r="AG1003" s="40">
        <f t="shared" si="273"/>
        <v>0</v>
      </c>
      <c r="AH1003" s="36">
        <f t="shared" si="274"/>
        <v>0</v>
      </c>
      <c r="AI1003" s="36">
        <f t="shared" si="275"/>
        <v>0</v>
      </c>
      <c r="AJ1003" s="35" t="str">
        <f t="shared" si="276"/>
        <v/>
      </c>
      <c r="AK1003" s="35" t="str">
        <f t="shared" si="277"/>
        <v/>
      </c>
      <c r="AL1003" s="35" t="str">
        <f t="shared" si="278"/>
        <v/>
      </c>
      <c r="AM1003" s="35" t="str">
        <f t="shared" si="279"/>
        <v/>
      </c>
      <c r="AN1003" s="35" t="str">
        <f t="shared" si="280"/>
        <v/>
      </c>
      <c r="AO1003" s="222">
        <f t="shared" si="285"/>
        <v>0</v>
      </c>
      <c r="AP1003" s="222">
        <f t="shared" si="286"/>
        <v>0</v>
      </c>
      <c r="AQ1003" s="222" t="str">
        <f t="shared" si="281"/>
        <v>无</v>
      </c>
      <c r="AR1003" s="35" t="str">
        <f t="shared" si="282"/>
        <v/>
      </c>
      <c r="AS1003" s="35" t="str">
        <f t="shared" si="283"/>
        <v/>
      </c>
      <c r="AT1003" s="35" t="str">
        <f t="shared" si="284"/>
        <v>无</v>
      </c>
      <c r="AW1003" s="27">
        <f t="shared" si="287"/>
        <v>42948</v>
      </c>
    </row>
    <row r="1004" spans="1:49" ht="15" customHeight="1">
      <c r="A1004" s="31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198"/>
      <c r="M1004" s="198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35" t="str">
        <f t="shared" si="270"/>
        <v/>
      </c>
      <c r="AD1004" s="36">
        <f t="shared" si="271"/>
        <v>0</v>
      </c>
      <c r="AE1004" s="35" t="str">
        <f t="shared" si="272"/>
        <v/>
      </c>
      <c r="AF1004" s="24"/>
      <c r="AG1004" s="40">
        <f t="shared" si="273"/>
        <v>0</v>
      </c>
      <c r="AH1004" s="36">
        <f t="shared" si="274"/>
        <v>0</v>
      </c>
      <c r="AI1004" s="36">
        <f t="shared" si="275"/>
        <v>0</v>
      </c>
      <c r="AJ1004" s="35" t="str">
        <f t="shared" si="276"/>
        <v/>
      </c>
      <c r="AK1004" s="35" t="str">
        <f t="shared" si="277"/>
        <v/>
      </c>
      <c r="AL1004" s="35" t="str">
        <f t="shared" si="278"/>
        <v/>
      </c>
      <c r="AM1004" s="35" t="str">
        <f t="shared" si="279"/>
        <v/>
      </c>
      <c r="AN1004" s="35" t="str">
        <f t="shared" si="280"/>
        <v/>
      </c>
      <c r="AO1004" s="222">
        <f t="shared" si="285"/>
        <v>0</v>
      </c>
      <c r="AP1004" s="222">
        <f t="shared" si="286"/>
        <v>0</v>
      </c>
      <c r="AQ1004" s="222" t="str">
        <f t="shared" si="281"/>
        <v>无</v>
      </c>
      <c r="AR1004" s="35" t="str">
        <f t="shared" si="282"/>
        <v/>
      </c>
      <c r="AS1004" s="35" t="str">
        <f t="shared" si="283"/>
        <v/>
      </c>
      <c r="AT1004" s="35" t="str">
        <f t="shared" si="284"/>
        <v>无</v>
      </c>
      <c r="AW1004" s="27">
        <f t="shared" si="287"/>
        <v>42948</v>
      </c>
    </row>
    <row r="1005" spans="1:49" ht="15" customHeight="1">
      <c r="A1005" s="31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198"/>
      <c r="M1005" s="198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35" t="str">
        <f t="shared" si="270"/>
        <v/>
      </c>
      <c r="AD1005" s="36">
        <f t="shared" si="271"/>
        <v>0</v>
      </c>
      <c r="AE1005" s="35" t="str">
        <f t="shared" si="272"/>
        <v/>
      </c>
      <c r="AF1005" s="24"/>
      <c r="AG1005" s="40">
        <f t="shared" si="273"/>
        <v>0</v>
      </c>
      <c r="AH1005" s="36">
        <f t="shared" si="274"/>
        <v>0</v>
      </c>
      <c r="AI1005" s="36">
        <f t="shared" si="275"/>
        <v>0</v>
      </c>
      <c r="AJ1005" s="35" t="str">
        <f t="shared" si="276"/>
        <v/>
      </c>
      <c r="AK1005" s="35" t="str">
        <f t="shared" si="277"/>
        <v/>
      </c>
      <c r="AL1005" s="35" t="str">
        <f t="shared" si="278"/>
        <v/>
      </c>
      <c r="AM1005" s="35" t="str">
        <f t="shared" si="279"/>
        <v/>
      </c>
      <c r="AN1005" s="35" t="str">
        <f t="shared" si="280"/>
        <v/>
      </c>
      <c r="AO1005" s="222">
        <f t="shared" si="285"/>
        <v>0</v>
      </c>
      <c r="AP1005" s="222">
        <f t="shared" si="286"/>
        <v>0</v>
      </c>
      <c r="AQ1005" s="222" t="str">
        <f t="shared" si="281"/>
        <v>无</v>
      </c>
      <c r="AR1005" s="35" t="str">
        <f t="shared" si="282"/>
        <v/>
      </c>
      <c r="AS1005" s="35" t="str">
        <f t="shared" si="283"/>
        <v/>
      </c>
      <c r="AT1005" s="35" t="str">
        <f t="shared" si="284"/>
        <v>无</v>
      </c>
      <c r="AW1005" s="27">
        <f t="shared" si="287"/>
        <v>42948</v>
      </c>
    </row>
    <row r="1006" spans="1:49" ht="15" customHeight="1">
      <c r="A1006" s="31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198"/>
      <c r="M1006" s="198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35" t="str">
        <f t="shared" si="270"/>
        <v/>
      </c>
      <c r="AD1006" s="36">
        <f t="shared" si="271"/>
        <v>0</v>
      </c>
      <c r="AE1006" s="35" t="str">
        <f t="shared" si="272"/>
        <v/>
      </c>
      <c r="AF1006" s="24"/>
      <c r="AG1006" s="40">
        <f t="shared" si="273"/>
        <v>0</v>
      </c>
      <c r="AH1006" s="36">
        <f t="shared" si="274"/>
        <v>0</v>
      </c>
      <c r="AI1006" s="36">
        <f t="shared" si="275"/>
        <v>0</v>
      </c>
      <c r="AJ1006" s="35" t="str">
        <f t="shared" si="276"/>
        <v/>
      </c>
      <c r="AK1006" s="35" t="str">
        <f t="shared" si="277"/>
        <v/>
      </c>
      <c r="AL1006" s="35" t="str">
        <f t="shared" si="278"/>
        <v/>
      </c>
      <c r="AM1006" s="35" t="str">
        <f t="shared" si="279"/>
        <v/>
      </c>
      <c r="AN1006" s="35" t="str">
        <f t="shared" si="280"/>
        <v/>
      </c>
      <c r="AO1006" s="222">
        <f t="shared" si="285"/>
        <v>0</v>
      </c>
      <c r="AP1006" s="222">
        <f t="shared" si="286"/>
        <v>0</v>
      </c>
      <c r="AQ1006" s="222" t="str">
        <f t="shared" si="281"/>
        <v>无</v>
      </c>
      <c r="AR1006" s="35" t="str">
        <f t="shared" si="282"/>
        <v/>
      </c>
      <c r="AS1006" s="35" t="str">
        <f t="shared" si="283"/>
        <v/>
      </c>
      <c r="AT1006" s="35" t="str">
        <f t="shared" si="284"/>
        <v>无</v>
      </c>
      <c r="AW1006" s="27">
        <f t="shared" si="287"/>
        <v>42948</v>
      </c>
    </row>
    <row r="1007" spans="1:49" ht="15" customHeight="1">
      <c r="A1007" s="31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198"/>
      <c r="M1007" s="198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35" t="str">
        <f t="shared" si="270"/>
        <v/>
      </c>
      <c r="AD1007" s="36">
        <f t="shared" si="271"/>
        <v>0</v>
      </c>
      <c r="AE1007" s="35" t="str">
        <f t="shared" si="272"/>
        <v/>
      </c>
      <c r="AF1007" s="24"/>
      <c r="AG1007" s="40">
        <f t="shared" si="273"/>
        <v>0</v>
      </c>
      <c r="AH1007" s="36">
        <f t="shared" si="274"/>
        <v>0</v>
      </c>
      <c r="AI1007" s="36">
        <f t="shared" si="275"/>
        <v>0</v>
      </c>
      <c r="AJ1007" s="35" t="str">
        <f t="shared" si="276"/>
        <v/>
      </c>
      <c r="AK1007" s="35" t="str">
        <f t="shared" si="277"/>
        <v/>
      </c>
      <c r="AL1007" s="35" t="str">
        <f t="shared" si="278"/>
        <v/>
      </c>
      <c r="AM1007" s="35" t="str">
        <f t="shared" si="279"/>
        <v/>
      </c>
      <c r="AN1007" s="35" t="str">
        <f t="shared" si="280"/>
        <v/>
      </c>
      <c r="AO1007" s="222">
        <f t="shared" si="285"/>
        <v>0</v>
      </c>
      <c r="AP1007" s="222">
        <f t="shared" si="286"/>
        <v>0</v>
      </c>
      <c r="AQ1007" s="222" t="str">
        <f t="shared" si="281"/>
        <v>无</v>
      </c>
      <c r="AR1007" s="35" t="str">
        <f t="shared" si="282"/>
        <v/>
      </c>
      <c r="AS1007" s="35" t="str">
        <f t="shared" si="283"/>
        <v/>
      </c>
      <c r="AT1007" s="35" t="str">
        <f t="shared" si="284"/>
        <v>无</v>
      </c>
      <c r="AW1007" s="27">
        <f t="shared" si="287"/>
        <v>42948</v>
      </c>
    </row>
    <row r="1008" spans="1:49" ht="15" customHeight="1">
      <c r="A1008" s="31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198"/>
      <c r="M1008" s="198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35" t="str">
        <f t="shared" si="270"/>
        <v/>
      </c>
      <c r="AD1008" s="36">
        <f t="shared" si="271"/>
        <v>0</v>
      </c>
      <c r="AE1008" s="35" t="str">
        <f t="shared" si="272"/>
        <v/>
      </c>
      <c r="AF1008" s="24"/>
      <c r="AG1008" s="40">
        <f t="shared" si="273"/>
        <v>0</v>
      </c>
      <c r="AH1008" s="36">
        <f t="shared" si="274"/>
        <v>0</v>
      </c>
      <c r="AI1008" s="36">
        <f t="shared" si="275"/>
        <v>0</v>
      </c>
      <c r="AJ1008" s="35" t="str">
        <f t="shared" si="276"/>
        <v/>
      </c>
      <c r="AK1008" s="35" t="str">
        <f t="shared" si="277"/>
        <v/>
      </c>
      <c r="AL1008" s="35" t="str">
        <f t="shared" si="278"/>
        <v/>
      </c>
      <c r="AM1008" s="35" t="str">
        <f t="shared" si="279"/>
        <v/>
      </c>
      <c r="AN1008" s="35" t="str">
        <f t="shared" si="280"/>
        <v/>
      </c>
      <c r="AO1008" s="222">
        <f t="shared" si="285"/>
        <v>0</v>
      </c>
      <c r="AP1008" s="222">
        <f t="shared" si="286"/>
        <v>0</v>
      </c>
      <c r="AQ1008" s="222" t="str">
        <f t="shared" si="281"/>
        <v>无</v>
      </c>
      <c r="AR1008" s="35" t="str">
        <f t="shared" si="282"/>
        <v/>
      </c>
      <c r="AS1008" s="35" t="str">
        <f t="shared" si="283"/>
        <v/>
      </c>
      <c r="AT1008" s="35" t="str">
        <f t="shared" si="284"/>
        <v>无</v>
      </c>
      <c r="AW1008" s="27">
        <f t="shared" si="287"/>
        <v>42948</v>
      </c>
    </row>
    <row r="1009" spans="1:49" ht="15" customHeight="1">
      <c r="A1009" s="31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198"/>
      <c r="M1009" s="198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35" t="str">
        <f t="shared" si="270"/>
        <v/>
      </c>
      <c r="AD1009" s="36">
        <f t="shared" si="271"/>
        <v>0</v>
      </c>
      <c r="AE1009" s="35" t="str">
        <f t="shared" si="272"/>
        <v/>
      </c>
      <c r="AF1009" s="24"/>
      <c r="AG1009" s="40">
        <f t="shared" si="273"/>
        <v>0</v>
      </c>
      <c r="AH1009" s="36">
        <f t="shared" si="274"/>
        <v>0</v>
      </c>
      <c r="AI1009" s="36">
        <f t="shared" si="275"/>
        <v>0</v>
      </c>
      <c r="AJ1009" s="35" t="str">
        <f t="shared" si="276"/>
        <v/>
      </c>
      <c r="AK1009" s="35" t="str">
        <f t="shared" si="277"/>
        <v/>
      </c>
      <c r="AL1009" s="35" t="str">
        <f t="shared" si="278"/>
        <v/>
      </c>
      <c r="AM1009" s="35" t="str">
        <f t="shared" si="279"/>
        <v/>
      </c>
      <c r="AN1009" s="35" t="str">
        <f t="shared" si="280"/>
        <v/>
      </c>
      <c r="AO1009" s="222">
        <f t="shared" si="285"/>
        <v>0</v>
      </c>
      <c r="AP1009" s="222">
        <f t="shared" si="286"/>
        <v>0</v>
      </c>
      <c r="AQ1009" s="222" t="str">
        <f t="shared" si="281"/>
        <v>无</v>
      </c>
      <c r="AR1009" s="35" t="str">
        <f t="shared" si="282"/>
        <v/>
      </c>
      <c r="AS1009" s="35" t="str">
        <f t="shared" si="283"/>
        <v/>
      </c>
      <c r="AT1009" s="35" t="str">
        <f t="shared" si="284"/>
        <v>无</v>
      </c>
      <c r="AW1009" s="27">
        <f t="shared" si="287"/>
        <v>42948</v>
      </c>
    </row>
    <row r="1010" spans="1:49" ht="15" customHeight="1">
      <c r="A1010" s="31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198"/>
      <c r="M1010" s="198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35" t="str">
        <f t="shared" si="270"/>
        <v/>
      </c>
      <c r="AD1010" s="36">
        <f t="shared" si="271"/>
        <v>0</v>
      </c>
      <c r="AE1010" s="35" t="str">
        <f t="shared" si="272"/>
        <v/>
      </c>
      <c r="AF1010" s="24"/>
      <c r="AG1010" s="40">
        <f t="shared" si="273"/>
        <v>0</v>
      </c>
      <c r="AH1010" s="36">
        <f t="shared" si="274"/>
        <v>0</v>
      </c>
      <c r="AI1010" s="36">
        <f t="shared" si="275"/>
        <v>0</v>
      </c>
      <c r="AJ1010" s="35" t="str">
        <f t="shared" si="276"/>
        <v/>
      </c>
      <c r="AK1010" s="35" t="str">
        <f t="shared" si="277"/>
        <v/>
      </c>
      <c r="AL1010" s="35" t="str">
        <f t="shared" si="278"/>
        <v/>
      </c>
      <c r="AM1010" s="35" t="str">
        <f t="shared" si="279"/>
        <v/>
      </c>
      <c r="AN1010" s="35" t="str">
        <f t="shared" si="280"/>
        <v/>
      </c>
      <c r="AO1010" s="222">
        <f t="shared" si="285"/>
        <v>0</v>
      </c>
      <c r="AP1010" s="222">
        <f t="shared" si="286"/>
        <v>0</v>
      </c>
      <c r="AQ1010" s="222" t="str">
        <f t="shared" si="281"/>
        <v>无</v>
      </c>
      <c r="AR1010" s="35" t="str">
        <f t="shared" si="282"/>
        <v/>
      </c>
      <c r="AS1010" s="35" t="str">
        <f t="shared" si="283"/>
        <v/>
      </c>
      <c r="AT1010" s="35" t="str">
        <f t="shared" si="284"/>
        <v>无</v>
      </c>
      <c r="AW1010" s="27">
        <f t="shared" si="287"/>
        <v>42948</v>
      </c>
    </row>
    <row r="1011" spans="1:49" ht="15" customHeight="1">
      <c r="A1011" s="31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198"/>
      <c r="M1011" s="198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35" t="str">
        <f t="shared" si="270"/>
        <v/>
      </c>
      <c r="AD1011" s="36">
        <f t="shared" si="271"/>
        <v>0</v>
      </c>
      <c r="AE1011" s="35" t="str">
        <f t="shared" si="272"/>
        <v/>
      </c>
      <c r="AF1011" s="24"/>
      <c r="AG1011" s="40">
        <f t="shared" si="273"/>
        <v>0</v>
      </c>
      <c r="AH1011" s="36">
        <f t="shared" si="274"/>
        <v>0</v>
      </c>
      <c r="AI1011" s="36">
        <f t="shared" si="275"/>
        <v>0</v>
      </c>
      <c r="AJ1011" s="35" t="str">
        <f t="shared" si="276"/>
        <v/>
      </c>
      <c r="AK1011" s="35" t="str">
        <f t="shared" si="277"/>
        <v/>
      </c>
      <c r="AL1011" s="35" t="str">
        <f t="shared" si="278"/>
        <v/>
      </c>
      <c r="AM1011" s="35" t="str">
        <f t="shared" si="279"/>
        <v/>
      </c>
      <c r="AN1011" s="35" t="str">
        <f t="shared" si="280"/>
        <v/>
      </c>
      <c r="AO1011" s="222">
        <f t="shared" si="285"/>
        <v>0</v>
      </c>
      <c r="AP1011" s="222">
        <f t="shared" si="286"/>
        <v>0</v>
      </c>
      <c r="AQ1011" s="222" t="str">
        <f t="shared" si="281"/>
        <v>无</v>
      </c>
      <c r="AR1011" s="35" t="str">
        <f t="shared" si="282"/>
        <v/>
      </c>
      <c r="AS1011" s="35" t="str">
        <f t="shared" si="283"/>
        <v/>
      </c>
      <c r="AT1011" s="35" t="str">
        <f t="shared" si="284"/>
        <v>无</v>
      </c>
      <c r="AW1011" s="27">
        <f t="shared" si="287"/>
        <v>42948</v>
      </c>
    </row>
    <row r="1012" spans="1:49" ht="15" customHeight="1">
      <c r="A1012" s="31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198"/>
      <c r="M1012" s="198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35" t="str">
        <f t="shared" si="270"/>
        <v/>
      </c>
      <c r="AD1012" s="36">
        <f t="shared" si="271"/>
        <v>0</v>
      </c>
      <c r="AE1012" s="35" t="str">
        <f t="shared" si="272"/>
        <v/>
      </c>
      <c r="AF1012" s="24"/>
      <c r="AG1012" s="40">
        <f t="shared" si="273"/>
        <v>0</v>
      </c>
      <c r="AH1012" s="36">
        <f t="shared" si="274"/>
        <v>0</v>
      </c>
      <c r="AI1012" s="36">
        <f t="shared" si="275"/>
        <v>0</v>
      </c>
      <c r="AJ1012" s="35" t="str">
        <f t="shared" si="276"/>
        <v/>
      </c>
      <c r="AK1012" s="35" t="str">
        <f t="shared" si="277"/>
        <v/>
      </c>
      <c r="AL1012" s="35" t="str">
        <f t="shared" si="278"/>
        <v/>
      </c>
      <c r="AM1012" s="35" t="str">
        <f t="shared" si="279"/>
        <v/>
      </c>
      <c r="AN1012" s="35" t="str">
        <f t="shared" si="280"/>
        <v/>
      </c>
      <c r="AO1012" s="222">
        <f t="shared" si="285"/>
        <v>0</v>
      </c>
      <c r="AP1012" s="222">
        <f t="shared" si="286"/>
        <v>0</v>
      </c>
      <c r="AQ1012" s="222" t="str">
        <f t="shared" si="281"/>
        <v>无</v>
      </c>
      <c r="AR1012" s="35" t="str">
        <f t="shared" si="282"/>
        <v/>
      </c>
      <c r="AS1012" s="35" t="str">
        <f t="shared" si="283"/>
        <v/>
      </c>
      <c r="AT1012" s="35" t="str">
        <f t="shared" si="284"/>
        <v>无</v>
      </c>
      <c r="AW1012" s="27">
        <f t="shared" si="287"/>
        <v>42948</v>
      </c>
    </row>
    <row r="1013" spans="1:49" ht="15" customHeight="1">
      <c r="A1013" s="31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198"/>
      <c r="M1013" s="198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35" t="str">
        <f t="shared" si="270"/>
        <v/>
      </c>
      <c r="AD1013" s="36">
        <f t="shared" si="271"/>
        <v>0</v>
      </c>
      <c r="AE1013" s="35" t="str">
        <f t="shared" si="272"/>
        <v/>
      </c>
      <c r="AF1013" s="24"/>
      <c r="AG1013" s="40">
        <f t="shared" si="273"/>
        <v>0</v>
      </c>
      <c r="AH1013" s="36">
        <f t="shared" si="274"/>
        <v>0</v>
      </c>
      <c r="AI1013" s="36">
        <f t="shared" si="275"/>
        <v>0</v>
      </c>
      <c r="AJ1013" s="35" t="str">
        <f t="shared" si="276"/>
        <v/>
      </c>
      <c r="AK1013" s="35" t="str">
        <f t="shared" si="277"/>
        <v/>
      </c>
      <c r="AL1013" s="35" t="str">
        <f t="shared" si="278"/>
        <v/>
      </c>
      <c r="AM1013" s="35" t="str">
        <f t="shared" si="279"/>
        <v/>
      </c>
      <c r="AN1013" s="35" t="str">
        <f t="shared" si="280"/>
        <v/>
      </c>
      <c r="AO1013" s="222">
        <f t="shared" si="285"/>
        <v>0</v>
      </c>
      <c r="AP1013" s="222">
        <f t="shared" si="286"/>
        <v>0</v>
      </c>
      <c r="AQ1013" s="222" t="str">
        <f t="shared" si="281"/>
        <v>无</v>
      </c>
      <c r="AR1013" s="35" t="str">
        <f t="shared" si="282"/>
        <v/>
      </c>
      <c r="AS1013" s="35" t="str">
        <f t="shared" si="283"/>
        <v/>
      </c>
      <c r="AT1013" s="35" t="str">
        <f t="shared" si="284"/>
        <v>无</v>
      </c>
      <c r="AW1013" s="27">
        <f t="shared" si="287"/>
        <v>42948</v>
      </c>
    </row>
    <row r="1014" spans="1:49" ht="15" customHeight="1">
      <c r="A1014" s="31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198"/>
      <c r="M1014" s="198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35" t="str">
        <f t="shared" si="270"/>
        <v/>
      </c>
      <c r="AD1014" s="36">
        <f t="shared" si="271"/>
        <v>0</v>
      </c>
      <c r="AE1014" s="35" t="str">
        <f t="shared" si="272"/>
        <v/>
      </c>
      <c r="AF1014" s="24"/>
      <c r="AG1014" s="40">
        <f t="shared" si="273"/>
        <v>0</v>
      </c>
      <c r="AH1014" s="36">
        <f t="shared" si="274"/>
        <v>0</v>
      </c>
      <c r="AI1014" s="36">
        <f t="shared" si="275"/>
        <v>0</v>
      </c>
      <c r="AJ1014" s="35" t="str">
        <f t="shared" si="276"/>
        <v/>
      </c>
      <c r="AK1014" s="35" t="str">
        <f t="shared" si="277"/>
        <v/>
      </c>
      <c r="AL1014" s="35" t="str">
        <f t="shared" si="278"/>
        <v/>
      </c>
      <c r="AM1014" s="35" t="str">
        <f t="shared" si="279"/>
        <v/>
      </c>
      <c r="AN1014" s="35" t="str">
        <f t="shared" si="280"/>
        <v/>
      </c>
      <c r="AO1014" s="222">
        <f t="shared" si="285"/>
        <v>0</v>
      </c>
      <c r="AP1014" s="222">
        <f t="shared" si="286"/>
        <v>0</v>
      </c>
      <c r="AQ1014" s="222" t="str">
        <f t="shared" si="281"/>
        <v>无</v>
      </c>
      <c r="AR1014" s="35" t="str">
        <f t="shared" si="282"/>
        <v/>
      </c>
      <c r="AS1014" s="35" t="str">
        <f t="shared" si="283"/>
        <v/>
      </c>
      <c r="AT1014" s="35" t="str">
        <f t="shared" si="284"/>
        <v>无</v>
      </c>
      <c r="AW1014" s="27">
        <f t="shared" si="287"/>
        <v>42948</v>
      </c>
    </row>
    <row r="1015" spans="1:49" ht="15" customHeight="1">
      <c r="A1015" s="31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198"/>
      <c r="M1015" s="198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35" t="str">
        <f t="shared" si="270"/>
        <v/>
      </c>
      <c r="AD1015" s="36">
        <f t="shared" si="271"/>
        <v>0</v>
      </c>
      <c r="AE1015" s="35" t="str">
        <f t="shared" si="272"/>
        <v/>
      </c>
      <c r="AF1015" s="24"/>
      <c r="AG1015" s="40">
        <f t="shared" si="273"/>
        <v>0</v>
      </c>
      <c r="AH1015" s="36">
        <f t="shared" si="274"/>
        <v>0</v>
      </c>
      <c r="AI1015" s="36">
        <f t="shared" si="275"/>
        <v>0</v>
      </c>
      <c r="AJ1015" s="35" t="str">
        <f t="shared" si="276"/>
        <v/>
      </c>
      <c r="AK1015" s="35" t="str">
        <f t="shared" si="277"/>
        <v/>
      </c>
      <c r="AL1015" s="35" t="str">
        <f t="shared" si="278"/>
        <v/>
      </c>
      <c r="AM1015" s="35" t="str">
        <f t="shared" si="279"/>
        <v/>
      </c>
      <c r="AN1015" s="35" t="str">
        <f t="shared" si="280"/>
        <v/>
      </c>
      <c r="AO1015" s="222">
        <f t="shared" si="285"/>
        <v>0</v>
      </c>
      <c r="AP1015" s="222">
        <f t="shared" si="286"/>
        <v>0</v>
      </c>
      <c r="AQ1015" s="222" t="str">
        <f t="shared" si="281"/>
        <v>无</v>
      </c>
      <c r="AR1015" s="35" t="str">
        <f t="shared" si="282"/>
        <v/>
      </c>
      <c r="AS1015" s="35" t="str">
        <f t="shared" si="283"/>
        <v/>
      </c>
      <c r="AT1015" s="35" t="str">
        <f t="shared" si="284"/>
        <v>无</v>
      </c>
      <c r="AW1015" s="27">
        <f t="shared" si="287"/>
        <v>42948</v>
      </c>
    </row>
    <row r="1016" spans="1:49" ht="15" customHeight="1">
      <c r="A1016" s="31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198"/>
      <c r="M1016" s="198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35" t="str">
        <f t="shared" si="270"/>
        <v/>
      </c>
      <c r="AD1016" s="36">
        <f t="shared" si="271"/>
        <v>0</v>
      </c>
      <c r="AE1016" s="35" t="str">
        <f t="shared" si="272"/>
        <v/>
      </c>
      <c r="AF1016" s="24"/>
      <c r="AG1016" s="40">
        <f t="shared" si="273"/>
        <v>0</v>
      </c>
      <c r="AH1016" s="36">
        <f t="shared" si="274"/>
        <v>0</v>
      </c>
      <c r="AI1016" s="36">
        <f t="shared" si="275"/>
        <v>0</v>
      </c>
      <c r="AJ1016" s="35" t="str">
        <f t="shared" si="276"/>
        <v/>
      </c>
      <c r="AK1016" s="35" t="str">
        <f t="shared" si="277"/>
        <v/>
      </c>
      <c r="AL1016" s="35" t="str">
        <f t="shared" si="278"/>
        <v/>
      </c>
      <c r="AM1016" s="35" t="str">
        <f t="shared" si="279"/>
        <v/>
      </c>
      <c r="AN1016" s="35" t="str">
        <f t="shared" si="280"/>
        <v/>
      </c>
      <c r="AO1016" s="222">
        <f t="shared" si="285"/>
        <v>0</v>
      </c>
      <c r="AP1016" s="222">
        <f t="shared" si="286"/>
        <v>0</v>
      </c>
      <c r="AQ1016" s="222" t="str">
        <f t="shared" si="281"/>
        <v>无</v>
      </c>
      <c r="AR1016" s="35" t="str">
        <f t="shared" si="282"/>
        <v/>
      </c>
      <c r="AS1016" s="35" t="str">
        <f t="shared" si="283"/>
        <v/>
      </c>
      <c r="AT1016" s="35" t="str">
        <f t="shared" si="284"/>
        <v>无</v>
      </c>
      <c r="AW1016" s="27">
        <f t="shared" si="287"/>
        <v>42948</v>
      </c>
    </row>
    <row r="1017" spans="1:49" ht="15" customHeight="1">
      <c r="A1017" s="31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198"/>
      <c r="M1017" s="198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35" t="str">
        <f t="shared" si="270"/>
        <v/>
      </c>
      <c r="AD1017" s="36">
        <f t="shared" si="271"/>
        <v>0</v>
      </c>
      <c r="AE1017" s="35" t="str">
        <f t="shared" si="272"/>
        <v/>
      </c>
      <c r="AF1017" s="24"/>
      <c r="AG1017" s="40">
        <f t="shared" si="273"/>
        <v>0</v>
      </c>
      <c r="AH1017" s="36">
        <f t="shared" si="274"/>
        <v>0</v>
      </c>
      <c r="AI1017" s="36">
        <f t="shared" si="275"/>
        <v>0</v>
      </c>
      <c r="AJ1017" s="35" t="str">
        <f t="shared" si="276"/>
        <v/>
      </c>
      <c r="AK1017" s="35" t="str">
        <f t="shared" si="277"/>
        <v/>
      </c>
      <c r="AL1017" s="35" t="str">
        <f t="shared" si="278"/>
        <v/>
      </c>
      <c r="AM1017" s="35" t="str">
        <f t="shared" si="279"/>
        <v/>
      </c>
      <c r="AN1017" s="35" t="str">
        <f t="shared" si="280"/>
        <v/>
      </c>
      <c r="AO1017" s="222">
        <f t="shared" si="285"/>
        <v>0</v>
      </c>
      <c r="AP1017" s="222">
        <f t="shared" si="286"/>
        <v>0</v>
      </c>
      <c r="AQ1017" s="222" t="str">
        <f t="shared" si="281"/>
        <v>无</v>
      </c>
      <c r="AR1017" s="35" t="str">
        <f t="shared" si="282"/>
        <v/>
      </c>
      <c r="AS1017" s="35" t="str">
        <f t="shared" si="283"/>
        <v/>
      </c>
      <c r="AT1017" s="35" t="str">
        <f t="shared" si="284"/>
        <v>无</v>
      </c>
      <c r="AW1017" s="27">
        <f t="shared" si="287"/>
        <v>42948</v>
      </c>
    </row>
    <row r="1018" spans="1:49" ht="15" customHeight="1">
      <c r="A1018" s="31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198"/>
      <c r="M1018" s="198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35" t="str">
        <f t="shared" si="270"/>
        <v/>
      </c>
      <c r="AD1018" s="36">
        <f t="shared" si="271"/>
        <v>0</v>
      </c>
      <c r="AE1018" s="35" t="str">
        <f t="shared" si="272"/>
        <v/>
      </c>
      <c r="AF1018" s="24"/>
      <c r="AG1018" s="40">
        <f t="shared" si="273"/>
        <v>0</v>
      </c>
      <c r="AH1018" s="36">
        <f t="shared" si="274"/>
        <v>0</v>
      </c>
      <c r="AI1018" s="36">
        <f t="shared" si="275"/>
        <v>0</v>
      </c>
      <c r="AJ1018" s="35" t="str">
        <f t="shared" si="276"/>
        <v/>
      </c>
      <c r="AK1018" s="35" t="str">
        <f t="shared" si="277"/>
        <v/>
      </c>
      <c r="AL1018" s="35" t="str">
        <f t="shared" si="278"/>
        <v/>
      </c>
      <c r="AM1018" s="35" t="str">
        <f t="shared" si="279"/>
        <v/>
      </c>
      <c r="AN1018" s="35" t="str">
        <f t="shared" si="280"/>
        <v/>
      </c>
      <c r="AO1018" s="222">
        <f t="shared" si="285"/>
        <v>0</v>
      </c>
      <c r="AP1018" s="222">
        <f t="shared" si="286"/>
        <v>0</v>
      </c>
      <c r="AQ1018" s="222" t="str">
        <f t="shared" si="281"/>
        <v>无</v>
      </c>
      <c r="AR1018" s="35" t="str">
        <f t="shared" si="282"/>
        <v/>
      </c>
      <c r="AS1018" s="35" t="str">
        <f t="shared" si="283"/>
        <v/>
      </c>
      <c r="AT1018" s="35" t="str">
        <f t="shared" si="284"/>
        <v>无</v>
      </c>
      <c r="AW1018" s="27">
        <f t="shared" si="287"/>
        <v>42948</v>
      </c>
    </row>
    <row r="1019" spans="1:49" ht="15" customHeight="1">
      <c r="A1019" s="31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198"/>
      <c r="M1019" s="198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35" t="str">
        <f t="shared" si="270"/>
        <v/>
      </c>
      <c r="AD1019" s="36">
        <f t="shared" si="271"/>
        <v>0</v>
      </c>
      <c r="AE1019" s="35" t="str">
        <f t="shared" si="272"/>
        <v/>
      </c>
      <c r="AF1019" s="24"/>
      <c r="AG1019" s="40">
        <f t="shared" si="273"/>
        <v>0</v>
      </c>
      <c r="AH1019" s="36">
        <f t="shared" si="274"/>
        <v>0</v>
      </c>
      <c r="AI1019" s="36">
        <f t="shared" si="275"/>
        <v>0</v>
      </c>
      <c r="AJ1019" s="35" t="str">
        <f t="shared" si="276"/>
        <v/>
      </c>
      <c r="AK1019" s="35" t="str">
        <f t="shared" si="277"/>
        <v/>
      </c>
      <c r="AL1019" s="35" t="str">
        <f t="shared" si="278"/>
        <v/>
      </c>
      <c r="AM1019" s="35" t="str">
        <f t="shared" si="279"/>
        <v/>
      </c>
      <c r="AN1019" s="35" t="str">
        <f t="shared" si="280"/>
        <v/>
      </c>
      <c r="AO1019" s="222">
        <f t="shared" si="285"/>
        <v>0</v>
      </c>
      <c r="AP1019" s="222">
        <f t="shared" si="286"/>
        <v>0</v>
      </c>
      <c r="AQ1019" s="222" t="str">
        <f t="shared" si="281"/>
        <v>无</v>
      </c>
      <c r="AR1019" s="35" t="str">
        <f t="shared" si="282"/>
        <v/>
      </c>
      <c r="AS1019" s="35" t="str">
        <f t="shared" si="283"/>
        <v/>
      </c>
      <c r="AT1019" s="35" t="str">
        <f t="shared" si="284"/>
        <v>无</v>
      </c>
      <c r="AW1019" s="27">
        <f t="shared" si="287"/>
        <v>42948</v>
      </c>
    </row>
    <row r="1020" spans="1:49" ht="15" customHeight="1">
      <c r="A1020" s="31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198"/>
      <c r="M1020" s="198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35" t="str">
        <f t="shared" si="270"/>
        <v/>
      </c>
      <c r="AD1020" s="36">
        <f t="shared" si="271"/>
        <v>0</v>
      </c>
      <c r="AE1020" s="35" t="str">
        <f t="shared" si="272"/>
        <v/>
      </c>
      <c r="AF1020" s="24"/>
      <c r="AG1020" s="40">
        <f t="shared" si="273"/>
        <v>0</v>
      </c>
      <c r="AH1020" s="36">
        <f t="shared" si="274"/>
        <v>0</v>
      </c>
      <c r="AI1020" s="36">
        <f t="shared" si="275"/>
        <v>0</v>
      </c>
      <c r="AJ1020" s="35" t="str">
        <f t="shared" si="276"/>
        <v/>
      </c>
      <c r="AK1020" s="35" t="str">
        <f t="shared" si="277"/>
        <v/>
      </c>
      <c r="AL1020" s="35" t="str">
        <f t="shared" si="278"/>
        <v/>
      </c>
      <c r="AM1020" s="35" t="str">
        <f t="shared" si="279"/>
        <v/>
      </c>
      <c r="AN1020" s="35" t="str">
        <f t="shared" si="280"/>
        <v/>
      </c>
      <c r="AO1020" s="222">
        <f t="shared" si="285"/>
        <v>0</v>
      </c>
      <c r="AP1020" s="222">
        <f t="shared" si="286"/>
        <v>0</v>
      </c>
      <c r="AQ1020" s="222" t="str">
        <f t="shared" si="281"/>
        <v>无</v>
      </c>
      <c r="AR1020" s="35" t="str">
        <f t="shared" si="282"/>
        <v/>
      </c>
      <c r="AS1020" s="35" t="str">
        <f t="shared" si="283"/>
        <v/>
      </c>
      <c r="AT1020" s="35" t="str">
        <f t="shared" si="284"/>
        <v>无</v>
      </c>
      <c r="AW1020" s="27">
        <f t="shared" si="287"/>
        <v>42948</v>
      </c>
    </row>
    <row r="1021" spans="1:49" ht="15" customHeight="1">
      <c r="A1021" s="31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198"/>
      <c r="M1021" s="198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35" t="str">
        <f t="shared" si="270"/>
        <v/>
      </c>
      <c r="AD1021" s="36">
        <f t="shared" si="271"/>
        <v>0</v>
      </c>
      <c r="AE1021" s="35" t="str">
        <f t="shared" si="272"/>
        <v/>
      </c>
      <c r="AF1021" s="24"/>
      <c r="AG1021" s="40">
        <f t="shared" si="273"/>
        <v>0</v>
      </c>
      <c r="AH1021" s="36">
        <f t="shared" si="274"/>
        <v>0</v>
      </c>
      <c r="AI1021" s="36">
        <f t="shared" si="275"/>
        <v>0</v>
      </c>
      <c r="AJ1021" s="35" t="str">
        <f t="shared" si="276"/>
        <v/>
      </c>
      <c r="AK1021" s="35" t="str">
        <f t="shared" si="277"/>
        <v/>
      </c>
      <c r="AL1021" s="35" t="str">
        <f t="shared" si="278"/>
        <v/>
      </c>
      <c r="AM1021" s="35" t="str">
        <f t="shared" si="279"/>
        <v/>
      </c>
      <c r="AN1021" s="35" t="str">
        <f t="shared" si="280"/>
        <v/>
      </c>
      <c r="AO1021" s="222">
        <f t="shared" si="285"/>
        <v>0</v>
      </c>
      <c r="AP1021" s="222">
        <f t="shared" si="286"/>
        <v>0</v>
      </c>
      <c r="AQ1021" s="222" t="str">
        <f t="shared" si="281"/>
        <v>无</v>
      </c>
      <c r="AR1021" s="35" t="str">
        <f t="shared" si="282"/>
        <v/>
      </c>
      <c r="AS1021" s="35" t="str">
        <f t="shared" si="283"/>
        <v/>
      </c>
      <c r="AT1021" s="35" t="str">
        <f t="shared" si="284"/>
        <v>无</v>
      </c>
      <c r="AW1021" s="27">
        <f t="shared" si="287"/>
        <v>42948</v>
      </c>
    </row>
    <row r="1022" spans="1:49" ht="15" customHeight="1">
      <c r="A1022" s="31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198"/>
      <c r="M1022" s="198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35" t="str">
        <f t="shared" si="270"/>
        <v/>
      </c>
      <c r="AD1022" s="36">
        <f t="shared" si="271"/>
        <v>0</v>
      </c>
      <c r="AE1022" s="35" t="str">
        <f t="shared" si="272"/>
        <v/>
      </c>
      <c r="AF1022" s="24"/>
      <c r="AG1022" s="40">
        <f t="shared" si="273"/>
        <v>0</v>
      </c>
      <c r="AH1022" s="36">
        <f t="shared" si="274"/>
        <v>0</v>
      </c>
      <c r="AI1022" s="36">
        <f t="shared" si="275"/>
        <v>0</v>
      </c>
      <c r="AJ1022" s="35" t="str">
        <f t="shared" si="276"/>
        <v/>
      </c>
      <c r="AK1022" s="35" t="str">
        <f t="shared" si="277"/>
        <v/>
      </c>
      <c r="AL1022" s="35" t="str">
        <f t="shared" si="278"/>
        <v/>
      </c>
      <c r="AM1022" s="35" t="str">
        <f t="shared" si="279"/>
        <v/>
      </c>
      <c r="AN1022" s="35" t="str">
        <f t="shared" si="280"/>
        <v/>
      </c>
      <c r="AO1022" s="222">
        <f t="shared" si="285"/>
        <v>0</v>
      </c>
      <c r="AP1022" s="222">
        <f t="shared" si="286"/>
        <v>0</v>
      </c>
      <c r="AQ1022" s="222" t="str">
        <f t="shared" si="281"/>
        <v>无</v>
      </c>
      <c r="AR1022" s="35" t="str">
        <f t="shared" si="282"/>
        <v/>
      </c>
      <c r="AS1022" s="35" t="str">
        <f t="shared" si="283"/>
        <v/>
      </c>
      <c r="AT1022" s="35" t="str">
        <f t="shared" si="284"/>
        <v>无</v>
      </c>
      <c r="AW1022" s="27">
        <f t="shared" si="287"/>
        <v>42948</v>
      </c>
    </row>
    <row r="1023" spans="1:49" ht="15" customHeight="1">
      <c r="A1023" s="31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198"/>
      <c r="M1023" s="198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35" t="str">
        <f t="shared" si="270"/>
        <v/>
      </c>
      <c r="AD1023" s="36">
        <f t="shared" si="271"/>
        <v>0</v>
      </c>
      <c r="AE1023" s="35" t="str">
        <f t="shared" si="272"/>
        <v/>
      </c>
      <c r="AF1023" s="24"/>
      <c r="AG1023" s="40">
        <f t="shared" si="273"/>
        <v>0</v>
      </c>
      <c r="AH1023" s="36">
        <f t="shared" si="274"/>
        <v>0</v>
      </c>
      <c r="AI1023" s="36">
        <f t="shared" si="275"/>
        <v>0</v>
      </c>
      <c r="AJ1023" s="35" t="str">
        <f t="shared" si="276"/>
        <v/>
      </c>
      <c r="AK1023" s="35" t="str">
        <f t="shared" si="277"/>
        <v/>
      </c>
      <c r="AL1023" s="35" t="str">
        <f t="shared" si="278"/>
        <v/>
      </c>
      <c r="AM1023" s="35" t="str">
        <f t="shared" si="279"/>
        <v/>
      </c>
      <c r="AN1023" s="35" t="str">
        <f t="shared" si="280"/>
        <v/>
      </c>
      <c r="AO1023" s="222">
        <f t="shared" si="285"/>
        <v>0</v>
      </c>
      <c r="AP1023" s="222">
        <f t="shared" si="286"/>
        <v>0</v>
      </c>
      <c r="AQ1023" s="222" t="str">
        <f t="shared" si="281"/>
        <v>无</v>
      </c>
      <c r="AR1023" s="35" t="str">
        <f t="shared" si="282"/>
        <v/>
      </c>
      <c r="AS1023" s="35" t="str">
        <f t="shared" si="283"/>
        <v/>
      </c>
      <c r="AT1023" s="35" t="str">
        <f t="shared" si="284"/>
        <v>无</v>
      </c>
      <c r="AW1023" s="27">
        <f t="shared" si="287"/>
        <v>42948</v>
      </c>
    </row>
    <row r="1024" spans="1:49" ht="15" customHeight="1">
      <c r="A1024" s="31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198"/>
      <c r="M1024" s="198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35" t="str">
        <f t="shared" si="270"/>
        <v/>
      </c>
      <c r="AD1024" s="36">
        <f t="shared" si="271"/>
        <v>0</v>
      </c>
      <c r="AE1024" s="35" t="str">
        <f t="shared" si="272"/>
        <v/>
      </c>
      <c r="AF1024" s="24"/>
      <c r="AG1024" s="40">
        <f t="shared" si="273"/>
        <v>0</v>
      </c>
      <c r="AH1024" s="36">
        <f t="shared" si="274"/>
        <v>0</v>
      </c>
      <c r="AI1024" s="36">
        <f t="shared" si="275"/>
        <v>0</v>
      </c>
      <c r="AJ1024" s="35" t="str">
        <f t="shared" si="276"/>
        <v/>
      </c>
      <c r="AK1024" s="35" t="str">
        <f t="shared" si="277"/>
        <v/>
      </c>
      <c r="AL1024" s="35" t="str">
        <f t="shared" si="278"/>
        <v/>
      </c>
      <c r="AM1024" s="35" t="str">
        <f t="shared" si="279"/>
        <v/>
      </c>
      <c r="AN1024" s="35" t="str">
        <f t="shared" si="280"/>
        <v/>
      </c>
      <c r="AO1024" s="222">
        <f t="shared" si="285"/>
        <v>0</v>
      </c>
      <c r="AP1024" s="222">
        <f t="shared" si="286"/>
        <v>0</v>
      </c>
      <c r="AQ1024" s="222" t="str">
        <f t="shared" si="281"/>
        <v>无</v>
      </c>
      <c r="AR1024" s="35" t="str">
        <f t="shared" si="282"/>
        <v/>
      </c>
      <c r="AS1024" s="35" t="str">
        <f t="shared" si="283"/>
        <v/>
      </c>
      <c r="AT1024" s="35" t="str">
        <f t="shared" si="284"/>
        <v>无</v>
      </c>
      <c r="AW1024" s="27">
        <f t="shared" si="287"/>
        <v>42948</v>
      </c>
    </row>
    <row r="1025" spans="1:49" ht="15" customHeight="1">
      <c r="A1025" s="31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198"/>
      <c r="M1025" s="198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35" t="str">
        <f t="shared" si="270"/>
        <v/>
      </c>
      <c r="AD1025" s="36">
        <f t="shared" si="271"/>
        <v>0</v>
      </c>
      <c r="AE1025" s="35" t="str">
        <f t="shared" si="272"/>
        <v/>
      </c>
      <c r="AF1025" s="24"/>
      <c r="AG1025" s="40">
        <f t="shared" si="273"/>
        <v>0</v>
      </c>
      <c r="AH1025" s="36">
        <f t="shared" si="274"/>
        <v>0</v>
      </c>
      <c r="AI1025" s="36">
        <f t="shared" si="275"/>
        <v>0</v>
      </c>
      <c r="AJ1025" s="35" t="str">
        <f t="shared" si="276"/>
        <v/>
      </c>
      <c r="AK1025" s="35" t="str">
        <f t="shared" si="277"/>
        <v/>
      </c>
      <c r="AL1025" s="35" t="str">
        <f t="shared" si="278"/>
        <v/>
      </c>
      <c r="AM1025" s="35" t="str">
        <f t="shared" si="279"/>
        <v/>
      </c>
      <c r="AN1025" s="35" t="str">
        <f t="shared" si="280"/>
        <v/>
      </c>
      <c r="AO1025" s="222">
        <f t="shared" si="285"/>
        <v>0</v>
      </c>
      <c r="AP1025" s="222">
        <f t="shared" si="286"/>
        <v>0</v>
      </c>
      <c r="AQ1025" s="222" t="str">
        <f t="shared" si="281"/>
        <v>无</v>
      </c>
      <c r="AR1025" s="35" t="str">
        <f t="shared" si="282"/>
        <v/>
      </c>
      <c r="AS1025" s="35" t="str">
        <f t="shared" si="283"/>
        <v/>
      </c>
      <c r="AT1025" s="35" t="str">
        <f t="shared" si="284"/>
        <v>无</v>
      </c>
      <c r="AW1025" s="27">
        <f t="shared" si="287"/>
        <v>42948</v>
      </c>
    </row>
    <row r="1026" spans="1:49" ht="15" customHeight="1">
      <c r="A1026" s="31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198"/>
      <c r="M1026" s="198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35" t="str">
        <f t="shared" ref="AC1026:AC1089" si="288">SUBSTITUTE(SUBSTITUTE(SUBSTITUTE(SUBSTITUTE(SUBSTITUTE(SUBSTITUTE(AA1026,"(主签单人)",""),"(03-客户接待员)",""),"（金牌）",""),"（会员学员）",""),"金牌",""),"金牌学员","")</f>
        <v/>
      </c>
      <c r="AD1026" s="36">
        <f t="shared" ref="AD1026:AD1089" si="289">IFERROR(VALUE(MID(H1026,FIND("(",H1026)+1,FIND(")",H1026)-FIND("(",H1026)-2)),0)</f>
        <v>0</v>
      </c>
      <c r="AE1026" s="35" t="str">
        <f t="shared" ref="AE1026:AE1089" si="290">IF(AJ1026="","",MID(AB1026,FIND("@",SUBSTITUTE(AB1026,"／","@",6))+5,FIND("@",SUBSTITUTE(AB1026,"／","@",7))-FIND("@",SUBSTITUTE(AB1026,"／","@",6))-5))</f>
        <v/>
      </c>
      <c r="AF1026" s="24"/>
      <c r="AG1026" s="40">
        <f t="shared" ref="AG1026:AG1089" si="291">IFERROR(VALUE(MID(AB1026,FIND("@",SUBSTITUTE(AB1026,"：","@",1))+1,FIND("@",SUBSTITUTE(AB1026,"）","@",1))-FIND("@",SUBSTITUTE(AB1026,"：","@",1))-1)),0)</f>
        <v>0</v>
      </c>
      <c r="AH1026" s="36">
        <f t="shared" ref="AH1026:AH1089" si="292">IFERROR(IF(AND(IFERROR(FIND("预缴定金",AB1026),0)=0,H1026=""),M1026,VALUE(MID(AB1026,FIND("@",SUBSTITUTE(AB1026,"：","@",2))+1,FIND("@",SUBSTITUTE(AB1026,"）","@",2))-FIND("@",SUBSTITUTE(AB1026,"：","@",2))-1))),0)</f>
        <v>0</v>
      </c>
      <c r="AI1026" s="36">
        <f t="shared" ref="AI1026:AI1089" si="293">M1026-AH1026</f>
        <v>0</v>
      </c>
      <c r="AJ1026" s="35" t="str">
        <f t="shared" ref="AJ1026:AJ1089" si="294">IF(OR(V1026="退费",V1026="结转",W1026="",W1026="结转学费",W1026="老带新返现"),"",IF(OR(AI1026&lt;=0,AND(IFERROR(FIND("预缴定金",AB1026),0)=0,H1026="")),"",LEFT(AB1026,FIND("／",AB1026)-1)))</f>
        <v/>
      </c>
      <c r="AK1026" s="35" t="str">
        <f t="shared" ref="AK1026:AK1089" si="295">IF(AJ1026="","",LEFT(AB1026,2))</f>
        <v/>
      </c>
      <c r="AL1026" s="35" t="str">
        <f t="shared" ref="AL1026:AL1089" si="296">IF(AJ1026="","",MID(AB1026,FIND("@",SUBSTITUTE(AB1026,"／","@",5))+8,10))</f>
        <v/>
      </c>
      <c r="AM1026" s="35" t="str">
        <f t="shared" ref="AM1026:AM1089" si="297">IF(AJ1026="","",IF(AK1026="新生","新生",IF((AL1026-$AW$2)&gt;0,"1年追补","老生")))</f>
        <v/>
      </c>
      <c r="AN1026" s="35" t="str">
        <f t="shared" ref="AN1026:AN1089" si="298">IF(AJ1026="","",IF(OR(AM1026="新生",AM1026="1年追补"),"新生","老生"))</f>
        <v/>
      </c>
      <c r="AO1026" s="222">
        <f t="shared" si="285"/>
        <v>0</v>
      </c>
      <c r="AP1026" s="222">
        <f t="shared" si="286"/>
        <v>0</v>
      </c>
      <c r="AQ1026" s="222" t="str">
        <f t="shared" ref="AQ1026:AQ1089" si="299">IFERROR(MID(AB1026,FIND("@",SUBSTITUTE(AB1026,"／","@",3))+6,FIND("@",SUBSTITUTE(AB1026,"／","@",4))-FIND("@",SUBSTITUTE(AB1026,"／","@",3))-6),"无")</f>
        <v>无</v>
      </c>
      <c r="AR1026" s="35" t="str">
        <f t="shared" ref="AR1026:AR1089" si="300">IFERROR(MID(AB1026,FIND("@",SUBSTITUTE(AB1026,"：","@",6))+1,FIND("@",SUBSTITUTE(AB1026,"-","@",8))-FIND("@",SUBSTITUTE(AB1026,"：","@",6))-1),"")</f>
        <v/>
      </c>
      <c r="AS1026" s="35" t="str">
        <f t="shared" ref="AS1026:AS1089" si="301">IFERROR(MID(AB1026,FIND("@",SUBSTITUTE(AB1026,"：","@",6))+1,FIND("@",SUBSTITUTE(AB1026,"-","@",8))-FIND("@",SUBSTITUTE(AB1026,"：","@",6))-1),"")</f>
        <v/>
      </c>
      <c r="AT1026" s="35" t="str">
        <f t="shared" ref="AT1026:AT1089" si="302">IFERROR(MID(AB1026,FIND("@",SUBSTITUTE(AB1026,"：","@",4))+1,FIND("@",SUBSTITUTE(AB1026,"）","@",6))-FIND("@",SUBSTITUTE(AB1026,"：","@",4))-1),"无")</f>
        <v>无</v>
      </c>
      <c r="AW1026" s="27">
        <f t="shared" si="287"/>
        <v>42948</v>
      </c>
    </row>
    <row r="1027" spans="1:49" ht="15" customHeight="1">
      <c r="A1027" s="31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198"/>
      <c r="M1027" s="198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35" t="str">
        <f t="shared" si="288"/>
        <v/>
      </c>
      <c r="AD1027" s="36">
        <f t="shared" si="289"/>
        <v>0</v>
      </c>
      <c r="AE1027" s="35" t="str">
        <f t="shared" si="290"/>
        <v/>
      </c>
      <c r="AF1027" s="24"/>
      <c r="AG1027" s="40">
        <f t="shared" si="291"/>
        <v>0</v>
      </c>
      <c r="AH1027" s="36">
        <f t="shared" si="292"/>
        <v>0</v>
      </c>
      <c r="AI1027" s="36">
        <f t="shared" si="293"/>
        <v>0</v>
      </c>
      <c r="AJ1027" s="35" t="str">
        <f t="shared" si="294"/>
        <v/>
      </c>
      <c r="AK1027" s="35" t="str">
        <f t="shared" si="295"/>
        <v/>
      </c>
      <c r="AL1027" s="35" t="str">
        <f t="shared" si="296"/>
        <v/>
      </c>
      <c r="AM1027" s="35" t="str">
        <f t="shared" si="297"/>
        <v/>
      </c>
      <c r="AN1027" s="35" t="str">
        <f t="shared" si="298"/>
        <v/>
      </c>
      <c r="AO1027" s="222">
        <f t="shared" ref="AO1027:AO1090" si="303">IF(IFERROR(FIND("1期秒杀",AJ1027,1),-1)&gt;0,"1期秒杀",IF(IFERROR(FIND("买三送二",AJ1027,1),-1)&gt;0,"买三送二",IF(IFERROR(FIND("一年国际会员",AJ1027,1),-1)&gt;0,"一年国际会员",IF(IFERROR(FIND("二年国际会员",AJ1027,1),-1)&gt;0,"二年国际会员",IF(IFERROR(FIND("三年拼单会员",AJ1027,1),-1)&gt;0,"三年拼单会员",IF(IFERROR(FIND("五年国际会员",AJ1027,1),-1)&gt;0,"五年国际会员",IF(IFERROR(FIND("预订游学优惠读",AJ1027,1),-1)&gt;0,"预订游学优惠读",IF(IFERROR(FIND("预订游学免费读",AJ1027,1),-1)&gt;0,"预订游学免费读",IF(IFERROR(FIND("创始",AJ1027,1),-1)&gt;0,"创始会员",IF(IFERROR(FIND("国内领袖课程",AJ1027,1),-1)&gt;0,"国内领袖课程",IF(IFERROR(FIND("国际领袖课程",AJ1027,1),-1)&gt;0,"国际领袖课程",)))))))))))</f>
        <v>0</v>
      </c>
      <c r="AP1027" s="222">
        <f t="shared" ref="AP1027:AP1090" si="304">IF(OR(AO1027="国内领袖课程",AO1027="国际领袖课程"),AO1027,IF(AN1027="老生","老生续费",AO1027))</f>
        <v>0</v>
      </c>
      <c r="AQ1027" s="222" t="str">
        <f t="shared" si="299"/>
        <v>无</v>
      </c>
      <c r="AR1027" s="35" t="str">
        <f t="shared" si="300"/>
        <v/>
      </c>
      <c r="AS1027" s="35" t="str">
        <f t="shared" si="301"/>
        <v/>
      </c>
      <c r="AT1027" s="35" t="str">
        <f t="shared" si="302"/>
        <v>无</v>
      </c>
      <c r="AW1027" s="27">
        <f t="shared" si="287"/>
        <v>42948</v>
      </c>
    </row>
    <row r="1028" spans="1:49" ht="15" customHeight="1">
      <c r="A1028" s="31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198"/>
      <c r="M1028" s="198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35" t="str">
        <f t="shared" si="288"/>
        <v/>
      </c>
      <c r="AD1028" s="36">
        <f t="shared" si="289"/>
        <v>0</v>
      </c>
      <c r="AE1028" s="35" t="str">
        <f t="shared" si="290"/>
        <v/>
      </c>
      <c r="AF1028" s="24"/>
      <c r="AG1028" s="40">
        <f t="shared" si="291"/>
        <v>0</v>
      </c>
      <c r="AH1028" s="36">
        <f t="shared" si="292"/>
        <v>0</v>
      </c>
      <c r="AI1028" s="36">
        <f t="shared" si="293"/>
        <v>0</v>
      </c>
      <c r="AJ1028" s="35" t="str">
        <f t="shared" si="294"/>
        <v/>
      </c>
      <c r="AK1028" s="35" t="str">
        <f t="shared" si="295"/>
        <v/>
      </c>
      <c r="AL1028" s="35" t="str">
        <f t="shared" si="296"/>
        <v/>
      </c>
      <c r="AM1028" s="35" t="str">
        <f t="shared" si="297"/>
        <v/>
      </c>
      <c r="AN1028" s="35" t="str">
        <f t="shared" si="298"/>
        <v/>
      </c>
      <c r="AO1028" s="222">
        <f t="shared" si="303"/>
        <v>0</v>
      </c>
      <c r="AP1028" s="222">
        <f t="shared" si="304"/>
        <v>0</v>
      </c>
      <c r="AQ1028" s="222" t="str">
        <f t="shared" si="299"/>
        <v>无</v>
      </c>
      <c r="AR1028" s="35" t="str">
        <f t="shared" si="300"/>
        <v/>
      </c>
      <c r="AS1028" s="35" t="str">
        <f t="shared" si="301"/>
        <v/>
      </c>
      <c r="AT1028" s="35" t="str">
        <f t="shared" si="302"/>
        <v>无</v>
      </c>
      <c r="AW1028" s="27">
        <f t="shared" ref="AW1028:AW1067" si="305">AW1027</f>
        <v>42948</v>
      </c>
    </row>
    <row r="1029" spans="1:49" ht="15" customHeight="1">
      <c r="A1029" s="31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198"/>
      <c r="M1029" s="198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35" t="str">
        <f t="shared" si="288"/>
        <v/>
      </c>
      <c r="AD1029" s="36">
        <f t="shared" si="289"/>
        <v>0</v>
      </c>
      <c r="AE1029" s="35" t="str">
        <f t="shared" si="290"/>
        <v/>
      </c>
      <c r="AF1029" s="24"/>
      <c r="AG1029" s="40">
        <f t="shared" si="291"/>
        <v>0</v>
      </c>
      <c r="AH1029" s="36">
        <f t="shared" si="292"/>
        <v>0</v>
      </c>
      <c r="AI1029" s="36">
        <f t="shared" si="293"/>
        <v>0</v>
      </c>
      <c r="AJ1029" s="35" t="str">
        <f t="shared" si="294"/>
        <v/>
      </c>
      <c r="AK1029" s="35" t="str">
        <f t="shared" si="295"/>
        <v/>
      </c>
      <c r="AL1029" s="35" t="str">
        <f t="shared" si="296"/>
        <v/>
      </c>
      <c r="AM1029" s="35" t="str">
        <f t="shared" si="297"/>
        <v/>
      </c>
      <c r="AN1029" s="35" t="str">
        <f t="shared" si="298"/>
        <v/>
      </c>
      <c r="AO1029" s="222">
        <f t="shared" si="303"/>
        <v>0</v>
      </c>
      <c r="AP1029" s="222">
        <f t="shared" si="304"/>
        <v>0</v>
      </c>
      <c r="AQ1029" s="222" t="str">
        <f t="shared" si="299"/>
        <v>无</v>
      </c>
      <c r="AR1029" s="35" t="str">
        <f t="shared" si="300"/>
        <v/>
      </c>
      <c r="AS1029" s="35" t="str">
        <f t="shared" si="301"/>
        <v/>
      </c>
      <c r="AT1029" s="35" t="str">
        <f t="shared" si="302"/>
        <v>无</v>
      </c>
      <c r="AW1029" s="27">
        <f t="shared" si="305"/>
        <v>42948</v>
      </c>
    </row>
    <row r="1030" spans="1:49" ht="15" customHeight="1">
      <c r="A1030" s="31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198"/>
      <c r="M1030" s="198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35" t="str">
        <f t="shared" si="288"/>
        <v/>
      </c>
      <c r="AD1030" s="36">
        <f t="shared" si="289"/>
        <v>0</v>
      </c>
      <c r="AE1030" s="35" t="str">
        <f t="shared" si="290"/>
        <v/>
      </c>
      <c r="AF1030" s="24"/>
      <c r="AG1030" s="40">
        <f t="shared" si="291"/>
        <v>0</v>
      </c>
      <c r="AH1030" s="36">
        <f t="shared" si="292"/>
        <v>0</v>
      </c>
      <c r="AI1030" s="36">
        <f t="shared" si="293"/>
        <v>0</v>
      </c>
      <c r="AJ1030" s="35" t="str">
        <f t="shared" si="294"/>
        <v/>
      </c>
      <c r="AK1030" s="35" t="str">
        <f t="shared" si="295"/>
        <v/>
      </c>
      <c r="AL1030" s="35" t="str">
        <f t="shared" si="296"/>
        <v/>
      </c>
      <c r="AM1030" s="35" t="str">
        <f t="shared" si="297"/>
        <v/>
      </c>
      <c r="AN1030" s="35" t="str">
        <f t="shared" si="298"/>
        <v/>
      </c>
      <c r="AO1030" s="222">
        <f t="shared" si="303"/>
        <v>0</v>
      </c>
      <c r="AP1030" s="222">
        <f t="shared" si="304"/>
        <v>0</v>
      </c>
      <c r="AQ1030" s="222" t="str">
        <f t="shared" si="299"/>
        <v>无</v>
      </c>
      <c r="AR1030" s="35" t="str">
        <f t="shared" si="300"/>
        <v/>
      </c>
      <c r="AS1030" s="35" t="str">
        <f t="shared" si="301"/>
        <v/>
      </c>
      <c r="AT1030" s="35" t="str">
        <f t="shared" si="302"/>
        <v>无</v>
      </c>
      <c r="AW1030" s="27">
        <f t="shared" si="305"/>
        <v>42948</v>
      </c>
    </row>
    <row r="1031" spans="1:49" ht="15" customHeight="1">
      <c r="A1031" s="31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198"/>
      <c r="M1031" s="198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35" t="str">
        <f t="shared" si="288"/>
        <v/>
      </c>
      <c r="AD1031" s="36">
        <f t="shared" si="289"/>
        <v>0</v>
      </c>
      <c r="AE1031" s="35" t="str">
        <f t="shared" si="290"/>
        <v/>
      </c>
      <c r="AF1031" s="24"/>
      <c r="AG1031" s="40">
        <f t="shared" si="291"/>
        <v>0</v>
      </c>
      <c r="AH1031" s="36">
        <f t="shared" si="292"/>
        <v>0</v>
      </c>
      <c r="AI1031" s="36">
        <f t="shared" si="293"/>
        <v>0</v>
      </c>
      <c r="AJ1031" s="35" t="str">
        <f t="shared" si="294"/>
        <v/>
      </c>
      <c r="AK1031" s="35" t="str">
        <f t="shared" si="295"/>
        <v/>
      </c>
      <c r="AL1031" s="35" t="str">
        <f t="shared" si="296"/>
        <v/>
      </c>
      <c r="AM1031" s="35" t="str">
        <f t="shared" si="297"/>
        <v/>
      </c>
      <c r="AN1031" s="35" t="str">
        <f t="shared" si="298"/>
        <v/>
      </c>
      <c r="AO1031" s="222">
        <f t="shared" si="303"/>
        <v>0</v>
      </c>
      <c r="AP1031" s="222">
        <f t="shared" si="304"/>
        <v>0</v>
      </c>
      <c r="AQ1031" s="222" t="str">
        <f t="shared" si="299"/>
        <v>无</v>
      </c>
      <c r="AR1031" s="35" t="str">
        <f t="shared" si="300"/>
        <v/>
      </c>
      <c r="AS1031" s="35" t="str">
        <f t="shared" si="301"/>
        <v/>
      </c>
      <c r="AT1031" s="35" t="str">
        <f t="shared" si="302"/>
        <v>无</v>
      </c>
      <c r="AW1031" s="27">
        <f t="shared" si="305"/>
        <v>42948</v>
      </c>
    </row>
    <row r="1032" spans="1:49" ht="15" customHeight="1">
      <c r="A1032" s="31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198"/>
      <c r="M1032" s="198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35" t="str">
        <f t="shared" si="288"/>
        <v/>
      </c>
      <c r="AD1032" s="36">
        <f t="shared" si="289"/>
        <v>0</v>
      </c>
      <c r="AE1032" s="35" t="str">
        <f t="shared" si="290"/>
        <v/>
      </c>
      <c r="AF1032" s="24"/>
      <c r="AG1032" s="40">
        <f t="shared" si="291"/>
        <v>0</v>
      </c>
      <c r="AH1032" s="36">
        <f t="shared" si="292"/>
        <v>0</v>
      </c>
      <c r="AI1032" s="36">
        <f t="shared" si="293"/>
        <v>0</v>
      </c>
      <c r="AJ1032" s="35" t="str">
        <f t="shared" si="294"/>
        <v/>
      </c>
      <c r="AK1032" s="35" t="str">
        <f t="shared" si="295"/>
        <v/>
      </c>
      <c r="AL1032" s="35" t="str">
        <f t="shared" si="296"/>
        <v/>
      </c>
      <c r="AM1032" s="35" t="str">
        <f t="shared" si="297"/>
        <v/>
      </c>
      <c r="AN1032" s="35" t="str">
        <f t="shared" si="298"/>
        <v/>
      </c>
      <c r="AO1032" s="222">
        <f t="shared" si="303"/>
        <v>0</v>
      </c>
      <c r="AP1032" s="222">
        <f t="shared" si="304"/>
        <v>0</v>
      </c>
      <c r="AQ1032" s="222" t="str">
        <f t="shared" si="299"/>
        <v>无</v>
      </c>
      <c r="AR1032" s="35" t="str">
        <f t="shared" si="300"/>
        <v/>
      </c>
      <c r="AS1032" s="35" t="str">
        <f t="shared" si="301"/>
        <v/>
      </c>
      <c r="AT1032" s="35" t="str">
        <f t="shared" si="302"/>
        <v>无</v>
      </c>
      <c r="AW1032" s="27">
        <f t="shared" si="305"/>
        <v>42948</v>
      </c>
    </row>
    <row r="1033" spans="1:49" ht="15" customHeight="1">
      <c r="A1033" s="31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198"/>
      <c r="M1033" s="198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35" t="str">
        <f t="shared" si="288"/>
        <v/>
      </c>
      <c r="AD1033" s="36">
        <f t="shared" si="289"/>
        <v>0</v>
      </c>
      <c r="AE1033" s="35" t="str">
        <f t="shared" si="290"/>
        <v/>
      </c>
      <c r="AF1033" s="24"/>
      <c r="AG1033" s="40">
        <f t="shared" si="291"/>
        <v>0</v>
      </c>
      <c r="AH1033" s="36">
        <f t="shared" si="292"/>
        <v>0</v>
      </c>
      <c r="AI1033" s="36">
        <f t="shared" si="293"/>
        <v>0</v>
      </c>
      <c r="AJ1033" s="35" t="str">
        <f t="shared" si="294"/>
        <v/>
      </c>
      <c r="AK1033" s="35" t="str">
        <f t="shared" si="295"/>
        <v/>
      </c>
      <c r="AL1033" s="35" t="str">
        <f t="shared" si="296"/>
        <v/>
      </c>
      <c r="AM1033" s="35" t="str">
        <f t="shared" si="297"/>
        <v/>
      </c>
      <c r="AN1033" s="35" t="str">
        <f t="shared" si="298"/>
        <v/>
      </c>
      <c r="AO1033" s="222">
        <f t="shared" si="303"/>
        <v>0</v>
      </c>
      <c r="AP1033" s="222">
        <f t="shared" si="304"/>
        <v>0</v>
      </c>
      <c r="AQ1033" s="222" t="str">
        <f t="shared" si="299"/>
        <v>无</v>
      </c>
      <c r="AR1033" s="35" t="str">
        <f t="shared" si="300"/>
        <v/>
      </c>
      <c r="AS1033" s="35" t="str">
        <f t="shared" si="301"/>
        <v/>
      </c>
      <c r="AT1033" s="35" t="str">
        <f t="shared" si="302"/>
        <v>无</v>
      </c>
      <c r="AW1033" s="27">
        <f t="shared" si="305"/>
        <v>42948</v>
      </c>
    </row>
    <row r="1034" spans="1:49" ht="15" customHeight="1">
      <c r="A1034" s="31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198"/>
      <c r="M1034" s="198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35" t="str">
        <f t="shared" si="288"/>
        <v/>
      </c>
      <c r="AD1034" s="36">
        <f t="shared" si="289"/>
        <v>0</v>
      </c>
      <c r="AE1034" s="35" t="str">
        <f t="shared" si="290"/>
        <v/>
      </c>
      <c r="AF1034" s="24"/>
      <c r="AG1034" s="40">
        <f t="shared" si="291"/>
        <v>0</v>
      </c>
      <c r="AH1034" s="36">
        <f t="shared" si="292"/>
        <v>0</v>
      </c>
      <c r="AI1034" s="36">
        <f t="shared" si="293"/>
        <v>0</v>
      </c>
      <c r="AJ1034" s="35" t="str">
        <f t="shared" si="294"/>
        <v/>
      </c>
      <c r="AK1034" s="35" t="str">
        <f t="shared" si="295"/>
        <v/>
      </c>
      <c r="AL1034" s="35" t="str">
        <f t="shared" si="296"/>
        <v/>
      </c>
      <c r="AM1034" s="35" t="str">
        <f t="shared" si="297"/>
        <v/>
      </c>
      <c r="AN1034" s="35" t="str">
        <f t="shared" si="298"/>
        <v/>
      </c>
      <c r="AO1034" s="222">
        <f t="shared" si="303"/>
        <v>0</v>
      </c>
      <c r="AP1034" s="222">
        <f t="shared" si="304"/>
        <v>0</v>
      </c>
      <c r="AQ1034" s="222" t="str">
        <f t="shared" si="299"/>
        <v>无</v>
      </c>
      <c r="AR1034" s="35" t="str">
        <f t="shared" si="300"/>
        <v/>
      </c>
      <c r="AS1034" s="35" t="str">
        <f t="shared" si="301"/>
        <v/>
      </c>
      <c r="AT1034" s="35" t="str">
        <f t="shared" si="302"/>
        <v>无</v>
      </c>
      <c r="AW1034" s="27">
        <f t="shared" si="305"/>
        <v>42948</v>
      </c>
    </row>
    <row r="1035" spans="1:49" ht="15" customHeight="1">
      <c r="A1035" s="31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198"/>
      <c r="M1035" s="198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35" t="str">
        <f t="shared" si="288"/>
        <v/>
      </c>
      <c r="AD1035" s="36">
        <f t="shared" si="289"/>
        <v>0</v>
      </c>
      <c r="AE1035" s="35" t="str">
        <f t="shared" si="290"/>
        <v/>
      </c>
      <c r="AF1035" s="24"/>
      <c r="AG1035" s="40">
        <f t="shared" si="291"/>
        <v>0</v>
      </c>
      <c r="AH1035" s="36">
        <f t="shared" si="292"/>
        <v>0</v>
      </c>
      <c r="AI1035" s="36">
        <f t="shared" si="293"/>
        <v>0</v>
      </c>
      <c r="AJ1035" s="35" t="str">
        <f t="shared" si="294"/>
        <v/>
      </c>
      <c r="AK1035" s="35" t="str">
        <f t="shared" si="295"/>
        <v/>
      </c>
      <c r="AL1035" s="35" t="str">
        <f t="shared" si="296"/>
        <v/>
      </c>
      <c r="AM1035" s="35" t="str">
        <f t="shared" si="297"/>
        <v/>
      </c>
      <c r="AN1035" s="35" t="str">
        <f t="shared" si="298"/>
        <v/>
      </c>
      <c r="AO1035" s="222">
        <f t="shared" si="303"/>
        <v>0</v>
      </c>
      <c r="AP1035" s="222">
        <f t="shared" si="304"/>
        <v>0</v>
      </c>
      <c r="AQ1035" s="222" t="str">
        <f t="shared" si="299"/>
        <v>无</v>
      </c>
      <c r="AR1035" s="35" t="str">
        <f t="shared" si="300"/>
        <v/>
      </c>
      <c r="AS1035" s="35" t="str">
        <f t="shared" si="301"/>
        <v/>
      </c>
      <c r="AT1035" s="35" t="str">
        <f t="shared" si="302"/>
        <v>无</v>
      </c>
      <c r="AW1035" s="27">
        <f t="shared" si="305"/>
        <v>42948</v>
      </c>
    </row>
    <row r="1036" spans="1:49" ht="15" customHeight="1">
      <c r="A1036" s="31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198"/>
      <c r="M1036" s="198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35" t="str">
        <f t="shared" si="288"/>
        <v/>
      </c>
      <c r="AD1036" s="36">
        <f t="shared" si="289"/>
        <v>0</v>
      </c>
      <c r="AE1036" s="35" t="str">
        <f t="shared" si="290"/>
        <v/>
      </c>
      <c r="AF1036" s="24"/>
      <c r="AG1036" s="40">
        <f t="shared" si="291"/>
        <v>0</v>
      </c>
      <c r="AH1036" s="36">
        <f t="shared" si="292"/>
        <v>0</v>
      </c>
      <c r="AI1036" s="36">
        <f t="shared" si="293"/>
        <v>0</v>
      </c>
      <c r="AJ1036" s="35" t="str">
        <f t="shared" si="294"/>
        <v/>
      </c>
      <c r="AK1036" s="35" t="str">
        <f t="shared" si="295"/>
        <v/>
      </c>
      <c r="AL1036" s="35" t="str">
        <f t="shared" si="296"/>
        <v/>
      </c>
      <c r="AM1036" s="35" t="str">
        <f t="shared" si="297"/>
        <v/>
      </c>
      <c r="AN1036" s="35" t="str">
        <f t="shared" si="298"/>
        <v/>
      </c>
      <c r="AO1036" s="222">
        <f t="shared" si="303"/>
        <v>0</v>
      </c>
      <c r="AP1036" s="222">
        <f t="shared" si="304"/>
        <v>0</v>
      </c>
      <c r="AQ1036" s="222" t="str">
        <f t="shared" si="299"/>
        <v>无</v>
      </c>
      <c r="AR1036" s="35" t="str">
        <f t="shared" si="300"/>
        <v/>
      </c>
      <c r="AS1036" s="35" t="str">
        <f t="shared" si="301"/>
        <v/>
      </c>
      <c r="AT1036" s="35" t="str">
        <f t="shared" si="302"/>
        <v>无</v>
      </c>
      <c r="AW1036" s="27">
        <f t="shared" si="305"/>
        <v>42948</v>
      </c>
    </row>
    <row r="1037" spans="1:49" ht="15" customHeight="1">
      <c r="A1037" s="31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198"/>
      <c r="M1037" s="198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35" t="str">
        <f t="shared" si="288"/>
        <v/>
      </c>
      <c r="AD1037" s="36">
        <f t="shared" si="289"/>
        <v>0</v>
      </c>
      <c r="AE1037" s="35" t="str">
        <f t="shared" si="290"/>
        <v/>
      </c>
      <c r="AF1037" s="24"/>
      <c r="AG1037" s="40">
        <f t="shared" si="291"/>
        <v>0</v>
      </c>
      <c r="AH1037" s="36">
        <f t="shared" si="292"/>
        <v>0</v>
      </c>
      <c r="AI1037" s="36">
        <f t="shared" si="293"/>
        <v>0</v>
      </c>
      <c r="AJ1037" s="35" t="str">
        <f t="shared" si="294"/>
        <v/>
      </c>
      <c r="AK1037" s="35" t="str">
        <f t="shared" si="295"/>
        <v/>
      </c>
      <c r="AL1037" s="35" t="str">
        <f t="shared" si="296"/>
        <v/>
      </c>
      <c r="AM1037" s="35" t="str">
        <f t="shared" si="297"/>
        <v/>
      </c>
      <c r="AN1037" s="35" t="str">
        <f t="shared" si="298"/>
        <v/>
      </c>
      <c r="AO1037" s="222">
        <f t="shared" si="303"/>
        <v>0</v>
      </c>
      <c r="AP1037" s="222">
        <f t="shared" si="304"/>
        <v>0</v>
      </c>
      <c r="AQ1037" s="222" t="str">
        <f t="shared" si="299"/>
        <v>无</v>
      </c>
      <c r="AR1037" s="35" t="str">
        <f t="shared" si="300"/>
        <v/>
      </c>
      <c r="AS1037" s="35" t="str">
        <f t="shared" si="301"/>
        <v/>
      </c>
      <c r="AT1037" s="35" t="str">
        <f t="shared" si="302"/>
        <v>无</v>
      </c>
      <c r="AW1037" s="27">
        <f t="shared" si="305"/>
        <v>42948</v>
      </c>
    </row>
    <row r="1038" spans="1:49" ht="15" customHeight="1">
      <c r="A1038" s="31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198"/>
      <c r="M1038" s="198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35" t="str">
        <f t="shared" si="288"/>
        <v/>
      </c>
      <c r="AD1038" s="36">
        <f t="shared" si="289"/>
        <v>0</v>
      </c>
      <c r="AE1038" s="35" t="str">
        <f t="shared" si="290"/>
        <v/>
      </c>
      <c r="AF1038" s="24"/>
      <c r="AG1038" s="40">
        <f t="shared" si="291"/>
        <v>0</v>
      </c>
      <c r="AH1038" s="36">
        <f t="shared" si="292"/>
        <v>0</v>
      </c>
      <c r="AI1038" s="36">
        <f t="shared" si="293"/>
        <v>0</v>
      </c>
      <c r="AJ1038" s="35" t="str">
        <f t="shared" si="294"/>
        <v/>
      </c>
      <c r="AK1038" s="35" t="str">
        <f t="shared" si="295"/>
        <v/>
      </c>
      <c r="AL1038" s="35" t="str">
        <f t="shared" si="296"/>
        <v/>
      </c>
      <c r="AM1038" s="35" t="str">
        <f t="shared" si="297"/>
        <v/>
      </c>
      <c r="AN1038" s="35" t="str">
        <f t="shared" si="298"/>
        <v/>
      </c>
      <c r="AO1038" s="222">
        <f t="shared" si="303"/>
        <v>0</v>
      </c>
      <c r="AP1038" s="222">
        <f t="shared" si="304"/>
        <v>0</v>
      </c>
      <c r="AQ1038" s="222" t="str">
        <f t="shared" si="299"/>
        <v>无</v>
      </c>
      <c r="AR1038" s="35" t="str">
        <f t="shared" si="300"/>
        <v/>
      </c>
      <c r="AS1038" s="35" t="str">
        <f t="shared" si="301"/>
        <v/>
      </c>
      <c r="AT1038" s="35" t="str">
        <f t="shared" si="302"/>
        <v>无</v>
      </c>
      <c r="AW1038" s="27">
        <f t="shared" si="305"/>
        <v>42948</v>
      </c>
    </row>
    <row r="1039" spans="1:49" ht="15" customHeight="1">
      <c r="A1039" s="31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198"/>
      <c r="M1039" s="198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35" t="str">
        <f t="shared" si="288"/>
        <v/>
      </c>
      <c r="AD1039" s="36">
        <f t="shared" si="289"/>
        <v>0</v>
      </c>
      <c r="AE1039" s="35" t="str">
        <f t="shared" si="290"/>
        <v/>
      </c>
      <c r="AF1039" s="24"/>
      <c r="AG1039" s="40">
        <f t="shared" si="291"/>
        <v>0</v>
      </c>
      <c r="AH1039" s="36">
        <f t="shared" si="292"/>
        <v>0</v>
      </c>
      <c r="AI1039" s="36">
        <f t="shared" si="293"/>
        <v>0</v>
      </c>
      <c r="AJ1039" s="35" t="str">
        <f t="shared" si="294"/>
        <v/>
      </c>
      <c r="AK1039" s="35" t="str">
        <f t="shared" si="295"/>
        <v/>
      </c>
      <c r="AL1039" s="35" t="str">
        <f t="shared" si="296"/>
        <v/>
      </c>
      <c r="AM1039" s="35" t="str">
        <f t="shared" si="297"/>
        <v/>
      </c>
      <c r="AN1039" s="35" t="str">
        <f t="shared" si="298"/>
        <v/>
      </c>
      <c r="AO1039" s="222">
        <f t="shared" si="303"/>
        <v>0</v>
      </c>
      <c r="AP1039" s="222">
        <f t="shared" si="304"/>
        <v>0</v>
      </c>
      <c r="AQ1039" s="222" t="str">
        <f t="shared" si="299"/>
        <v>无</v>
      </c>
      <c r="AR1039" s="35" t="str">
        <f t="shared" si="300"/>
        <v/>
      </c>
      <c r="AS1039" s="35" t="str">
        <f t="shared" si="301"/>
        <v/>
      </c>
      <c r="AT1039" s="35" t="str">
        <f t="shared" si="302"/>
        <v>无</v>
      </c>
      <c r="AW1039" s="27">
        <f t="shared" si="305"/>
        <v>42948</v>
      </c>
    </row>
    <row r="1040" spans="1:49" ht="15" customHeight="1">
      <c r="A1040" s="31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198"/>
      <c r="M1040" s="198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35" t="str">
        <f t="shared" si="288"/>
        <v/>
      </c>
      <c r="AD1040" s="36">
        <f t="shared" si="289"/>
        <v>0</v>
      </c>
      <c r="AE1040" s="35" t="str">
        <f t="shared" si="290"/>
        <v/>
      </c>
      <c r="AF1040" s="24"/>
      <c r="AG1040" s="40">
        <f t="shared" si="291"/>
        <v>0</v>
      </c>
      <c r="AH1040" s="36">
        <f t="shared" si="292"/>
        <v>0</v>
      </c>
      <c r="AI1040" s="36">
        <f t="shared" si="293"/>
        <v>0</v>
      </c>
      <c r="AJ1040" s="35" t="str">
        <f t="shared" si="294"/>
        <v/>
      </c>
      <c r="AK1040" s="35" t="str">
        <f t="shared" si="295"/>
        <v/>
      </c>
      <c r="AL1040" s="35" t="str">
        <f t="shared" si="296"/>
        <v/>
      </c>
      <c r="AM1040" s="35" t="str">
        <f t="shared" si="297"/>
        <v/>
      </c>
      <c r="AN1040" s="35" t="str">
        <f t="shared" si="298"/>
        <v/>
      </c>
      <c r="AO1040" s="222">
        <f t="shared" si="303"/>
        <v>0</v>
      </c>
      <c r="AP1040" s="222">
        <f t="shared" si="304"/>
        <v>0</v>
      </c>
      <c r="AQ1040" s="222" t="str">
        <f t="shared" si="299"/>
        <v>无</v>
      </c>
      <c r="AR1040" s="35" t="str">
        <f t="shared" si="300"/>
        <v/>
      </c>
      <c r="AS1040" s="35" t="str">
        <f t="shared" si="301"/>
        <v/>
      </c>
      <c r="AT1040" s="35" t="str">
        <f t="shared" si="302"/>
        <v>无</v>
      </c>
      <c r="AW1040" s="27">
        <f t="shared" si="305"/>
        <v>42948</v>
      </c>
    </row>
    <row r="1041" spans="1:49" ht="15" customHeight="1">
      <c r="A1041" s="31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198"/>
      <c r="M1041" s="198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35" t="str">
        <f t="shared" si="288"/>
        <v/>
      </c>
      <c r="AD1041" s="36">
        <f t="shared" si="289"/>
        <v>0</v>
      </c>
      <c r="AE1041" s="35" t="str">
        <f t="shared" si="290"/>
        <v/>
      </c>
      <c r="AF1041" s="24"/>
      <c r="AG1041" s="40">
        <f t="shared" si="291"/>
        <v>0</v>
      </c>
      <c r="AH1041" s="36">
        <f t="shared" si="292"/>
        <v>0</v>
      </c>
      <c r="AI1041" s="36">
        <f t="shared" si="293"/>
        <v>0</v>
      </c>
      <c r="AJ1041" s="35" t="str">
        <f t="shared" si="294"/>
        <v/>
      </c>
      <c r="AK1041" s="35" t="str">
        <f t="shared" si="295"/>
        <v/>
      </c>
      <c r="AL1041" s="35" t="str">
        <f t="shared" si="296"/>
        <v/>
      </c>
      <c r="AM1041" s="35" t="str">
        <f t="shared" si="297"/>
        <v/>
      </c>
      <c r="AN1041" s="35" t="str">
        <f t="shared" si="298"/>
        <v/>
      </c>
      <c r="AO1041" s="222">
        <f t="shared" si="303"/>
        <v>0</v>
      </c>
      <c r="AP1041" s="222">
        <f t="shared" si="304"/>
        <v>0</v>
      </c>
      <c r="AQ1041" s="222" t="str">
        <f t="shared" si="299"/>
        <v>无</v>
      </c>
      <c r="AR1041" s="35" t="str">
        <f t="shared" si="300"/>
        <v/>
      </c>
      <c r="AS1041" s="35" t="str">
        <f t="shared" si="301"/>
        <v/>
      </c>
      <c r="AT1041" s="35" t="str">
        <f t="shared" si="302"/>
        <v>无</v>
      </c>
      <c r="AW1041" s="27">
        <f t="shared" si="305"/>
        <v>42948</v>
      </c>
    </row>
    <row r="1042" spans="1:49" ht="15" customHeight="1">
      <c r="A1042" s="31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198"/>
      <c r="M1042" s="198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35" t="str">
        <f t="shared" si="288"/>
        <v/>
      </c>
      <c r="AD1042" s="36">
        <f t="shared" si="289"/>
        <v>0</v>
      </c>
      <c r="AE1042" s="35" t="str">
        <f t="shared" si="290"/>
        <v/>
      </c>
      <c r="AF1042" s="24"/>
      <c r="AG1042" s="40">
        <f t="shared" si="291"/>
        <v>0</v>
      </c>
      <c r="AH1042" s="36">
        <f t="shared" si="292"/>
        <v>0</v>
      </c>
      <c r="AI1042" s="36">
        <f t="shared" si="293"/>
        <v>0</v>
      </c>
      <c r="AJ1042" s="35" t="str">
        <f t="shared" si="294"/>
        <v/>
      </c>
      <c r="AK1042" s="35" t="str">
        <f t="shared" si="295"/>
        <v/>
      </c>
      <c r="AL1042" s="35" t="str">
        <f t="shared" si="296"/>
        <v/>
      </c>
      <c r="AM1042" s="35" t="str">
        <f t="shared" si="297"/>
        <v/>
      </c>
      <c r="AN1042" s="35" t="str">
        <f t="shared" si="298"/>
        <v/>
      </c>
      <c r="AO1042" s="222">
        <f t="shared" si="303"/>
        <v>0</v>
      </c>
      <c r="AP1042" s="222">
        <f t="shared" si="304"/>
        <v>0</v>
      </c>
      <c r="AQ1042" s="222" t="str">
        <f t="shared" si="299"/>
        <v>无</v>
      </c>
      <c r="AR1042" s="35" t="str">
        <f t="shared" si="300"/>
        <v/>
      </c>
      <c r="AS1042" s="35" t="str">
        <f t="shared" si="301"/>
        <v/>
      </c>
      <c r="AT1042" s="35" t="str">
        <f t="shared" si="302"/>
        <v>无</v>
      </c>
      <c r="AW1042" s="27">
        <f t="shared" si="305"/>
        <v>42948</v>
      </c>
    </row>
    <row r="1043" spans="1:49" ht="15" customHeight="1">
      <c r="A1043" s="31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198"/>
      <c r="M1043" s="198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35" t="str">
        <f t="shared" si="288"/>
        <v/>
      </c>
      <c r="AD1043" s="36">
        <f t="shared" si="289"/>
        <v>0</v>
      </c>
      <c r="AE1043" s="35" t="str">
        <f t="shared" si="290"/>
        <v/>
      </c>
      <c r="AF1043" s="24"/>
      <c r="AG1043" s="40">
        <f t="shared" si="291"/>
        <v>0</v>
      </c>
      <c r="AH1043" s="36">
        <f t="shared" si="292"/>
        <v>0</v>
      </c>
      <c r="AI1043" s="36">
        <f t="shared" si="293"/>
        <v>0</v>
      </c>
      <c r="AJ1043" s="35" t="str">
        <f t="shared" si="294"/>
        <v/>
      </c>
      <c r="AK1043" s="35" t="str">
        <f t="shared" si="295"/>
        <v/>
      </c>
      <c r="AL1043" s="35" t="str">
        <f t="shared" si="296"/>
        <v/>
      </c>
      <c r="AM1043" s="35" t="str">
        <f t="shared" si="297"/>
        <v/>
      </c>
      <c r="AN1043" s="35" t="str">
        <f t="shared" si="298"/>
        <v/>
      </c>
      <c r="AO1043" s="222">
        <f t="shared" si="303"/>
        <v>0</v>
      </c>
      <c r="AP1043" s="222">
        <f t="shared" si="304"/>
        <v>0</v>
      </c>
      <c r="AQ1043" s="222" t="str">
        <f t="shared" si="299"/>
        <v>无</v>
      </c>
      <c r="AR1043" s="35" t="str">
        <f t="shared" si="300"/>
        <v/>
      </c>
      <c r="AS1043" s="35" t="str">
        <f t="shared" si="301"/>
        <v/>
      </c>
      <c r="AT1043" s="35" t="str">
        <f t="shared" si="302"/>
        <v>无</v>
      </c>
      <c r="AW1043" s="27">
        <f t="shared" si="305"/>
        <v>42948</v>
      </c>
    </row>
    <row r="1044" spans="1:49" ht="15" customHeight="1">
      <c r="A1044" s="31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198"/>
      <c r="M1044" s="198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35" t="str">
        <f t="shared" si="288"/>
        <v/>
      </c>
      <c r="AD1044" s="36">
        <f t="shared" si="289"/>
        <v>0</v>
      </c>
      <c r="AE1044" s="35" t="str">
        <f t="shared" si="290"/>
        <v/>
      </c>
      <c r="AF1044" s="24"/>
      <c r="AG1044" s="40">
        <f t="shared" si="291"/>
        <v>0</v>
      </c>
      <c r="AH1044" s="36">
        <f t="shared" si="292"/>
        <v>0</v>
      </c>
      <c r="AI1044" s="36">
        <f t="shared" si="293"/>
        <v>0</v>
      </c>
      <c r="AJ1044" s="35" t="str">
        <f t="shared" si="294"/>
        <v/>
      </c>
      <c r="AK1044" s="35" t="str">
        <f t="shared" si="295"/>
        <v/>
      </c>
      <c r="AL1044" s="35" t="str">
        <f t="shared" si="296"/>
        <v/>
      </c>
      <c r="AM1044" s="35" t="str">
        <f t="shared" si="297"/>
        <v/>
      </c>
      <c r="AN1044" s="35" t="str">
        <f t="shared" si="298"/>
        <v/>
      </c>
      <c r="AO1044" s="222">
        <f t="shared" si="303"/>
        <v>0</v>
      </c>
      <c r="AP1044" s="222">
        <f t="shared" si="304"/>
        <v>0</v>
      </c>
      <c r="AQ1044" s="222" t="str">
        <f t="shared" si="299"/>
        <v>无</v>
      </c>
      <c r="AR1044" s="35" t="str">
        <f t="shared" si="300"/>
        <v/>
      </c>
      <c r="AS1044" s="35" t="str">
        <f t="shared" si="301"/>
        <v/>
      </c>
      <c r="AT1044" s="35" t="str">
        <f t="shared" si="302"/>
        <v>无</v>
      </c>
      <c r="AW1044" s="27">
        <f t="shared" si="305"/>
        <v>42948</v>
      </c>
    </row>
    <row r="1045" spans="1:49" ht="15" customHeight="1">
      <c r="A1045" s="31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198"/>
      <c r="M1045" s="198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35" t="str">
        <f t="shared" si="288"/>
        <v/>
      </c>
      <c r="AD1045" s="36">
        <f t="shared" si="289"/>
        <v>0</v>
      </c>
      <c r="AE1045" s="35" t="str">
        <f t="shared" si="290"/>
        <v/>
      </c>
      <c r="AF1045" s="24"/>
      <c r="AG1045" s="40">
        <f t="shared" si="291"/>
        <v>0</v>
      </c>
      <c r="AH1045" s="36">
        <f t="shared" si="292"/>
        <v>0</v>
      </c>
      <c r="AI1045" s="36">
        <f t="shared" si="293"/>
        <v>0</v>
      </c>
      <c r="AJ1045" s="35" t="str">
        <f t="shared" si="294"/>
        <v/>
      </c>
      <c r="AK1045" s="35" t="str">
        <f t="shared" si="295"/>
        <v/>
      </c>
      <c r="AL1045" s="35" t="str">
        <f t="shared" si="296"/>
        <v/>
      </c>
      <c r="AM1045" s="35" t="str">
        <f t="shared" si="297"/>
        <v/>
      </c>
      <c r="AN1045" s="35" t="str">
        <f t="shared" si="298"/>
        <v/>
      </c>
      <c r="AO1045" s="222">
        <f t="shared" si="303"/>
        <v>0</v>
      </c>
      <c r="AP1045" s="222">
        <f t="shared" si="304"/>
        <v>0</v>
      </c>
      <c r="AQ1045" s="222" t="str">
        <f t="shared" si="299"/>
        <v>无</v>
      </c>
      <c r="AR1045" s="35" t="str">
        <f t="shared" si="300"/>
        <v/>
      </c>
      <c r="AS1045" s="35" t="str">
        <f t="shared" si="301"/>
        <v/>
      </c>
      <c r="AT1045" s="35" t="str">
        <f t="shared" si="302"/>
        <v>无</v>
      </c>
      <c r="AW1045" s="27">
        <f t="shared" si="305"/>
        <v>42948</v>
      </c>
    </row>
    <row r="1046" spans="1:49" ht="15" customHeight="1">
      <c r="A1046" s="31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198"/>
      <c r="M1046" s="198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35" t="str">
        <f t="shared" si="288"/>
        <v/>
      </c>
      <c r="AD1046" s="36">
        <f t="shared" si="289"/>
        <v>0</v>
      </c>
      <c r="AE1046" s="35" t="str">
        <f t="shared" si="290"/>
        <v/>
      </c>
      <c r="AF1046" s="24"/>
      <c r="AG1046" s="40">
        <f t="shared" si="291"/>
        <v>0</v>
      </c>
      <c r="AH1046" s="36">
        <f t="shared" si="292"/>
        <v>0</v>
      </c>
      <c r="AI1046" s="36">
        <f t="shared" si="293"/>
        <v>0</v>
      </c>
      <c r="AJ1046" s="35" t="str">
        <f t="shared" si="294"/>
        <v/>
      </c>
      <c r="AK1046" s="35" t="str">
        <f t="shared" si="295"/>
        <v/>
      </c>
      <c r="AL1046" s="35" t="str">
        <f t="shared" si="296"/>
        <v/>
      </c>
      <c r="AM1046" s="35" t="str">
        <f t="shared" si="297"/>
        <v/>
      </c>
      <c r="AN1046" s="35" t="str">
        <f t="shared" si="298"/>
        <v/>
      </c>
      <c r="AO1046" s="222">
        <f t="shared" si="303"/>
        <v>0</v>
      </c>
      <c r="AP1046" s="222">
        <f t="shared" si="304"/>
        <v>0</v>
      </c>
      <c r="AQ1046" s="222" t="str">
        <f t="shared" si="299"/>
        <v>无</v>
      </c>
      <c r="AR1046" s="35" t="str">
        <f t="shared" si="300"/>
        <v/>
      </c>
      <c r="AS1046" s="35" t="str">
        <f t="shared" si="301"/>
        <v/>
      </c>
      <c r="AT1046" s="35" t="str">
        <f t="shared" si="302"/>
        <v>无</v>
      </c>
      <c r="AW1046" s="27">
        <f t="shared" si="305"/>
        <v>42948</v>
      </c>
    </row>
    <row r="1047" spans="1:49" ht="15" customHeight="1">
      <c r="A1047" s="31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198"/>
      <c r="M1047" s="198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35" t="str">
        <f t="shared" si="288"/>
        <v/>
      </c>
      <c r="AD1047" s="36">
        <f t="shared" si="289"/>
        <v>0</v>
      </c>
      <c r="AE1047" s="35" t="str">
        <f t="shared" si="290"/>
        <v/>
      </c>
      <c r="AF1047" s="24"/>
      <c r="AG1047" s="40">
        <f t="shared" si="291"/>
        <v>0</v>
      </c>
      <c r="AH1047" s="36">
        <f t="shared" si="292"/>
        <v>0</v>
      </c>
      <c r="AI1047" s="36">
        <f t="shared" si="293"/>
        <v>0</v>
      </c>
      <c r="AJ1047" s="35" t="str">
        <f t="shared" si="294"/>
        <v/>
      </c>
      <c r="AK1047" s="35" t="str">
        <f t="shared" si="295"/>
        <v/>
      </c>
      <c r="AL1047" s="35" t="str">
        <f t="shared" si="296"/>
        <v/>
      </c>
      <c r="AM1047" s="35" t="str">
        <f t="shared" si="297"/>
        <v/>
      </c>
      <c r="AN1047" s="35" t="str">
        <f t="shared" si="298"/>
        <v/>
      </c>
      <c r="AO1047" s="222">
        <f t="shared" si="303"/>
        <v>0</v>
      </c>
      <c r="AP1047" s="222">
        <f t="shared" si="304"/>
        <v>0</v>
      </c>
      <c r="AQ1047" s="222" t="str">
        <f t="shared" si="299"/>
        <v>无</v>
      </c>
      <c r="AR1047" s="35" t="str">
        <f t="shared" si="300"/>
        <v/>
      </c>
      <c r="AS1047" s="35" t="str">
        <f t="shared" si="301"/>
        <v/>
      </c>
      <c r="AT1047" s="35" t="str">
        <f t="shared" si="302"/>
        <v>无</v>
      </c>
      <c r="AW1047" s="27">
        <f t="shared" si="305"/>
        <v>42948</v>
      </c>
    </row>
    <row r="1048" spans="1:49" ht="15" customHeight="1">
      <c r="A1048" s="31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198"/>
      <c r="M1048" s="198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35" t="str">
        <f t="shared" si="288"/>
        <v/>
      </c>
      <c r="AD1048" s="36">
        <f t="shared" si="289"/>
        <v>0</v>
      </c>
      <c r="AE1048" s="35" t="str">
        <f t="shared" si="290"/>
        <v/>
      </c>
      <c r="AF1048" s="24"/>
      <c r="AG1048" s="40">
        <f t="shared" si="291"/>
        <v>0</v>
      </c>
      <c r="AH1048" s="36">
        <f t="shared" si="292"/>
        <v>0</v>
      </c>
      <c r="AI1048" s="36">
        <f t="shared" si="293"/>
        <v>0</v>
      </c>
      <c r="AJ1048" s="35" t="str">
        <f t="shared" si="294"/>
        <v/>
      </c>
      <c r="AK1048" s="35" t="str">
        <f t="shared" si="295"/>
        <v/>
      </c>
      <c r="AL1048" s="35" t="str">
        <f t="shared" si="296"/>
        <v/>
      </c>
      <c r="AM1048" s="35" t="str">
        <f t="shared" si="297"/>
        <v/>
      </c>
      <c r="AN1048" s="35" t="str">
        <f t="shared" si="298"/>
        <v/>
      </c>
      <c r="AO1048" s="222">
        <f t="shared" si="303"/>
        <v>0</v>
      </c>
      <c r="AP1048" s="222">
        <f t="shared" si="304"/>
        <v>0</v>
      </c>
      <c r="AQ1048" s="222" t="str">
        <f t="shared" si="299"/>
        <v>无</v>
      </c>
      <c r="AR1048" s="35" t="str">
        <f t="shared" si="300"/>
        <v/>
      </c>
      <c r="AS1048" s="35" t="str">
        <f t="shared" si="301"/>
        <v/>
      </c>
      <c r="AT1048" s="35" t="str">
        <f t="shared" si="302"/>
        <v>无</v>
      </c>
      <c r="AW1048" s="27">
        <f t="shared" si="305"/>
        <v>42948</v>
      </c>
    </row>
    <row r="1049" spans="1:49" ht="15" customHeight="1">
      <c r="A1049" s="31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198"/>
      <c r="M1049" s="198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35" t="str">
        <f t="shared" si="288"/>
        <v/>
      </c>
      <c r="AD1049" s="36">
        <f t="shared" si="289"/>
        <v>0</v>
      </c>
      <c r="AE1049" s="35" t="str">
        <f t="shared" si="290"/>
        <v/>
      </c>
      <c r="AF1049" s="24"/>
      <c r="AG1049" s="40">
        <f t="shared" si="291"/>
        <v>0</v>
      </c>
      <c r="AH1049" s="36">
        <f t="shared" si="292"/>
        <v>0</v>
      </c>
      <c r="AI1049" s="36">
        <f t="shared" si="293"/>
        <v>0</v>
      </c>
      <c r="AJ1049" s="35" t="str">
        <f t="shared" si="294"/>
        <v/>
      </c>
      <c r="AK1049" s="35" t="str">
        <f t="shared" si="295"/>
        <v/>
      </c>
      <c r="AL1049" s="35" t="str">
        <f t="shared" si="296"/>
        <v/>
      </c>
      <c r="AM1049" s="35" t="str">
        <f t="shared" si="297"/>
        <v/>
      </c>
      <c r="AN1049" s="35" t="str">
        <f t="shared" si="298"/>
        <v/>
      </c>
      <c r="AO1049" s="222">
        <f t="shared" si="303"/>
        <v>0</v>
      </c>
      <c r="AP1049" s="222">
        <f t="shared" si="304"/>
        <v>0</v>
      </c>
      <c r="AQ1049" s="222" t="str">
        <f t="shared" si="299"/>
        <v>无</v>
      </c>
      <c r="AR1049" s="35" t="str">
        <f t="shared" si="300"/>
        <v/>
      </c>
      <c r="AS1049" s="35" t="str">
        <f t="shared" si="301"/>
        <v/>
      </c>
      <c r="AT1049" s="35" t="str">
        <f t="shared" si="302"/>
        <v>无</v>
      </c>
      <c r="AW1049" s="27">
        <f t="shared" si="305"/>
        <v>42948</v>
      </c>
    </row>
    <row r="1050" spans="1:49" ht="15" customHeight="1">
      <c r="A1050" s="31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198"/>
      <c r="M1050" s="198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35" t="str">
        <f t="shared" si="288"/>
        <v/>
      </c>
      <c r="AD1050" s="36">
        <f t="shared" si="289"/>
        <v>0</v>
      </c>
      <c r="AE1050" s="35" t="str">
        <f t="shared" si="290"/>
        <v/>
      </c>
      <c r="AF1050" s="24"/>
      <c r="AG1050" s="40">
        <f t="shared" si="291"/>
        <v>0</v>
      </c>
      <c r="AH1050" s="36">
        <f t="shared" si="292"/>
        <v>0</v>
      </c>
      <c r="AI1050" s="36">
        <f t="shared" si="293"/>
        <v>0</v>
      </c>
      <c r="AJ1050" s="35" t="str">
        <f t="shared" si="294"/>
        <v/>
      </c>
      <c r="AK1050" s="35" t="str">
        <f t="shared" si="295"/>
        <v/>
      </c>
      <c r="AL1050" s="35" t="str">
        <f t="shared" si="296"/>
        <v/>
      </c>
      <c r="AM1050" s="35" t="str">
        <f t="shared" si="297"/>
        <v/>
      </c>
      <c r="AN1050" s="35" t="str">
        <f t="shared" si="298"/>
        <v/>
      </c>
      <c r="AO1050" s="222">
        <f t="shared" si="303"/>
        <v>0</v>
      </c>
      <c r="AP1050" s="222">
        <f t="shared" si="304"/>
        <v>0</v>
      </c>
      <c r="AQ1050" s="222" t="str">
        <f t="shared" si="299"/>
        <v>无</v>
      </c>
      <c r="AR1050" s="35" t="str">
        <f t="shared" si="300"/>
        <v/>
      </c>
      <c r="AS1050" s="35" t="str">
        <f t="shared" si="301"/>
        <v/>
      </c>
      <c r="AT1050" s="35" t="str">
        <f t="shared" si="302"/>
        <v>无</v>
      </c>
      <c r="AW1050" s="27">
        <f t="shared" si="305"/>
        <v>42948</v>
      </c>
    </row>
    <row r="1051" spans="1:49" ht="15" customHeight="1">
      <c r="A1051" s="31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198"/>
      <c r="M1051" s="198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35" t="str">
        <f t="shared" si="288"/>
        <v/>
      </c>
      <c r="AD1051" s="36">
        <f t="shared" si="289"/>
        <v>0</v>
      </c>
      <c r="AE1051" s="35" t="str">
        <f t="shared" si="290"/>
        <v/>
      </c>
      <c r="AF1051" s="24"/>
      <c r="AG1051" s="40">
        <f t="shared" si="291"/>
        <v>0</v>
      </c>
      <c r="AH1051" s="36">
        <f t="shared" si="292"/>
        <v>0</v>
      </c>
      <c r="AI1051" s="36">
        <f t="shared" si="293"/>
        <v>0</v>
      </c>
      <c r="AJ1051" s="35" t="str">
        <f t="shared" si="294"/>
        <v/>
      </c>
      <c r="AK1051" s="35" t="str">
        <f t="shared" si="295"/>
        <v/>
      </c>
      <c r="AL1051" s="35" t="str">
        <f t="shared" si="296"/>
        <v/>
      </c>
      <c r="AM1051" s="35" t="str">
        <f t="shared" si="297"/>
        <v/>
      </c>
      <c r="AN1051" s="35" t="str">
        <f t="shared" si="298"/>
        <v/>
      </c>
      <c r="AO1051" s="222">
        <f t="shared" si="303"/>
        <v>0</v>
      </c>
      <c r="AP1051" s="222">
        <f t="shared" si="304"/>
        <v>0</v>
      </c>
      <c r="AQ1051" s="222" t="str">
        <f t="shared" si="299"/>
        <v>无</v>
      </c>
      <c r="AR1051" s="35" t="str">
        <f t="shared" si="300"/>
        <v/>
      </c>
      <c r="AS1051" s="35" t="str">
        <f t="shared" si="301"/>
        <v/>
      </c>
      <c r="AT1051" s="35" t="str">
        <f t="shared" si="302"/>
        <v>无</v>
      </c>
      <c r="AW1051" s="27">
        <f t="shared" si="305"/>
        <v>42948</v>
      </c>
    </row>
    <row r="1052" spans="1:49" ht="15" customHeight="1">
      <c r="A1052" s="31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198"/>
      <c r="M1052" s="198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35" t="str">
        <f t="shared" si="288"/>
        <v/>
      </c>
      <c r="AD1052" s="36">
        <f t="shared" si="289"/>
        <v>0</v>
      </c>
      <c r="AE1052" s="35" t="str">
        <f t="shared" si="290"/>
        <v/>
      </c>
      <c r="AF1052" s="24"/>
      <c r="AG1052" s="40">
        <f t="shared" si="291"/>
        <v>0</v>
      </c>
      <c r="AH1052" s="36">
        <f t="shared" si="292"/>
        <v>0</v>
      </c>
      <c r="AI1052" s="36">
        <f t="shared" si="293"/>
        <v>0</v>
      </c>
      <c r="AJ1052" s="35" t="str">
        <f t="shared" si="294"/>
        <v/>
      </c>
      <c r="AK1052" s="35" t="str">
        <f t="shared" si="295"/>
        <v/>
      </c>
      <c r="AL1052" s="35" t="str">
        <f t="shared" si="296"/>
        <v/>
      </c>
      <c r="AM1052" s="35" t="str">
        <f t="shared" si="297"/>
        <v/>
      </c>
      <c r="AN1052" s="35" t="str">
        <f t="shared" si="298"/>
        <v/>
      </c>
      <c r="AO1052" s="222">
        <f t="shared" si="303"/>
        <v>0</v>
      </c>
      <c r="AP1052" s="222">
        <f t="shared" si="304"/>
        <v>0</v>
      </c>
      <c r="AQ1052" s="222" t="str">
        <f t="shared" si="299"/>
        <v>无</v>
      </c>
      <c r="AR1052" s="35" t="str">
        <f t="shared" si="300"/>
        <v/>
      </c>
      <c r="AS1052" s="35" t="str">
        <f t="shared" si="301"/>
        <v/>
      </c>
      <c r="AT1052" s="35" t="str">
        <f t="shared" si="302"/>
        <v>无</v>
      </c>
      <c r="AW1052" s="27">
        <f t="shared" si="305"/>
        <v>42948</v>
      </c>
    </row>
    <row r="1053" spans="1:49" ht="15" customHeight="1">
      <c r="A1053" s="31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198"/>
      <c r="M1053" s="198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35" t="str">
        <f t="shared" si="288"/>
        <v/>
      </c>
      <c r="AD1053" s="36">
        <f t="shared" si="289"/>
        <v>0</v>
      </c>
      <c r="AE1053" s="35" t="str">
        <f t="shared" si="290"/>
        <v/>
      </c>
      <c r="AF1053" s="24"/>
      <c r="AG1053" s="40">
        <f t="shared" si="291"/>
        <v>0</v>
      </c>
      <c r="AH1053" s="36">
        <f t="shared" si="292"/>
        <v>0</v>
      </c>
      <c r="AI1053" s="36">
        <f t="shared" si="293"/>
        <v>0</v>
      </c>
      <c r="AJ1053" s="35" t="str">
        <f t="shared" si="294"/>
        <v/>
      </c>
      <c r="AK1053" s="35" t="str">
        <f t="shared" si="295"/>
        <v/>
      </c>
      <c r="AL1053" s="35" t="str">
        <f t="shared" si="296"/>
        <v/>
      </c>
      <c r="AM1053" s="35" t="str">
        <f t="shared" si="297"/>
        <v/>
      </c>
      <c r="AN1053" s="35" t="str">
        <f t="shared" si="298"/>
        <v/>
      </c>
      <c r="AO1053" s="222">
        <f t="shared" si="303"/>
        <v>0</v>
      </c>
      <c r="AP1053" s="222">
        <f t="shared" si="304"/>
        <v>0</v>
      </c>
      <c r="AQ1053" s="222" t="str">
        <f t="shared" si="299"/>
        <v>无</v>
      </c>
      <c r="AR1053" s="35" t="str">
        <f t="shared" si="300"/>
        <v/>
      </c>
      <c r="AS1053" s="35" t="str">
        <f t="shared" si="301"/>
        <v/>
      </c>
      <c r="AT1053" s="35" t="str">
        <f t="shared" si="302"/>
        <v>无</v>
      </c>
      <c r="AW1053" s="27">
        <f t="shared" si="305"/>
        <v>42948</v>
      </c>
    </row>
    <row r="1054" spans="1:49" ht="15" customHeight="1">
      <c r="A1054" s="31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198"/>
      <c r="M1054" s="198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35" t="str">
        <f t="shared" si="288"/>
        <v/>
      </c>
      <c r="AD1054" s="36">
        <f t="shared" si="289"/>
        <v>0</v>
      </c>
      <c r="AE1054" s="35" t="str">
        <f t="shared" si="290"/>
        <v/>
      </c>
      <c r="AF1054" s="24"/>
      <c r="AG1054" s="40">
        <f t="shared" si="291"/>
        <v>0</v>
      </c>
      <c r="AH1054" s="36">
        <f t="shared" si="292"/>
        <v>0</v>
      </c>
      <c r="AI1054" s="36">
        <f t="shared" si="293"/>
        <v>0</v>
      </c>
      <c r="AJ1054" s="35" t="str">
        <f t="shared" si="294"/>
        <v/>
      </c>
      <c r="AK1054" s="35" t="str">
        <f t="shared" si="295"/>
        <v/>
      </c>
      <c r="AL1054" s="35" t="str">
        <f t="shared" si="296"/>
        <v/>
      </c>
      <c r="AM1054" s="35" t="str">
        <f t="shared" si="297"/>
        <v/>
      </c>
      <c r="AN1054" s="35" t="str">
        <f t="shared" si="298"/>
        <v/>
      </c>
      <c r="AO1054" s="222">
        <f t="shared" si="303"/>
        <v>0</v>
      </c>
      <c r="AP1054" s="222">
        <f t="shared" si="304"/>
        <v>0</v>
      </c>
      <c r="AQ1054" s="222" t="str">
        <f t="shared" si="299"/>
        <v>无</v>
      </c>
      <c r="AR1054" s="35" t="str">
        <f t="shared" si="300"/>
        <v/>
      </c>
      <c r="AS1054" s="35" t="str">
        <f t="shared" si="301"/>
        <v/>
      </c>
      <c r="AT1054" s="35" t="str">
        <f t="shared" si="302"/>
        <v>无</v>
      </c>
      <c r="AW1054" s="27">
        <f t="shared" si="305"/>
        <v>42948</v>
      </c>
    </row>
    <row r="1055" spans="1:49" ht="15" customHeight="1">
      <c r="A1055" s="31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198"/>
      <c r="M1055" s="198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35" t="str">
        <f t="shared" si="288"/>
        <v/>
      </c>
      <c r="AD1055" s="36">
        <f t="shared" si="289"/>
        <v>0</v>
      </c>
      <c r="AE1055" s="35" t="str">
        <f t="shared" si="290"/>
        <v/>
      </c>
      <c r="AF1055" s="24"/>
      <c r="AG1055" s="40">
        <f t="shared" si="291"/>
        <v>0</v>
      </c>
      <c r="AH1055" s="36">
        <f t="shared" si="292"/>
        <v>0</v>
      </c>
      <c r="AI1055" s="36">
        <f t="shared" si="293"/>
        <v>0</v>
      </c>
      <c r="AJ1055" s="35" t="str">
        <f t="shared" si="294"/>
        <v/>
      </c>
      <c r="AK1055" s="35" t="str">
        <f t="shared" si="295"/>
        <v/>
      </c>
      <c r="AL1055" s="35" t="str">
        <f t="shared" si="296"/>
        <v/>
      </c>
      <c r="AM1055" s="35" t="str">
        <f t="shared" si="297"/>
        <v/>
      </c>
      <c r="AN1055" s="35" t="str">
        <f t="shared" si="298"/>
        <v/>
      </c>
      <c r="AO1055" s="222">
        <f t="shared" si="303"/>
        <v>0</v>
      </c>
      <c r="AP1055" s="222">
        <f t="shared" si="304"/>
        <v>0</v>
      </c>
      <c r="AQ1055" s="222" t="str">
        <f t="shared" si="299"/>
        <v>无</v>
      </c>
      <c r="AR1055" s="35" t="str">
        <f t="shared" si="300"/>
        <v/>
      </c>
      <c r="AS1055" s="35" t="str">
        <f t="shared" si="301"/>
        <v/>
      </c>
      <c r="AT1055" s="35" t="str">
        <f t="shared" si="302"/>
        <v>无</v>
      </c>
      <c r="AW1055" s="27">
        <f t="shared" si="305"/>
        <v>42948</v>
      </c>
    </row>
    <row r="1056" spans="1:49" ht="15" customHeight="1">
      <c r="A1056" s="31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198"/>
      <c r="M1056" s="198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35" t="str">
        <f t="shared" si="288"/>
        <v/>
      </c>
      <c r="AD1056" s="36">
        <f t="shared" si="289"/>
        <v>0</v>
      </c>
      <c r="AE1056" s="35" t="str">
        <f t="shared" si="290"/>
        <v/>
      </c>
      <c r="AF1056" s="24"/>
      <c r="AG1056" s="40">
        <f t="shared" si="291"/>
        <v>0</v>
      </c>
      <c r="AH1056" s="36">
        <f t="shared" si="292"/>
        <v>0</v>
      </c>
      <c r="AI1056" s="36">
        <f t="shared" si="293"/>
        <v>0</v>
      </c>
      <c r="AJ1056" s="35" t="str">
        <f t="shared" si="294"/>
        <v/>
      </c>
      <c r="AK1056" s="35" t="str">
        <f t="shared" si="295"/>
        <v/>
      </c>
      <c r="AL1056" s="35" t="str">
        <f t="shared" si="296"/>
        <v/>
      </c>
      <c r="AM1056" s="35" t="str">
        <f t="shared" si="297"/>
        <v/>
      </c>
      <c r="AN1056" s="35" t="str">
        <f t="shared" si="298"/>
        <v/>
      </c>
      <c r="AO1056" s="222">
        <f t="shared" si="303"/>
        <v>0</v>
      </c>
      <c r="AP1056" s="222">
        <f t="shared" si="304"/>
        <v>0</v>
      </c>
      <c r="AQ1056" s="222" t="str">
        <f t="shared" si="299"/>
        <v>无</v>
      </c>
      <c r="AR1056" s="35" t="str">
        <f t="shared" si="300"/>
        <v/>
      </c>
      <c r="AS1056" s="35" t="str">
        <f t="shared" si="301"/>
        <v/>
      </c>
      <c r="AT1056" s="35" t="str">
        <f t="shared" si="302"/>
        <v>无</v>
      </c>
      <c r="AW1056" s="27">
        <f t="shared" si="305"/>
        <v>42948</v>
      </c>
    </row>
    <row r="1057" spans="1:49" ht="15" customHeight="1">
      <c r="A1057" s="31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198"/>
      <c r="M1057" s="198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35" t="str">
        <f t="shared" si="288"/>
        <v/>
      </c>
      <c r="AD1057" s="36">
        <f t="shared" si="289"/>
        <v>0</v>
      </c>
      <c r="AE1057" s="35" t="str">
        <f t="shared" si="290"/>
        <v/>
      </c>
      <c r="AF1057" s="24"/>
      <c r="AG1057" s="40">
        <f t="shared" si="291"/>
        <v>0</v>
      </c>
      <c r="AH1057" s="36">
        <f t="shared" si="292"/>
        <v>0</v>
      </c>
      <c r="AI1057" s="36">
        <f t="shared" si="293"/>
        <v>0</v>
      </c>
      <c r="AJ1057" s="35" t="str">
        <f t="shared" si="294"/>
        <v/>
      </c>
      <c r="AK1057" s="35" t="str">
        <f t="shared" si="295"/>
        <v/>
      </c>
      <c r="AL1057" s="35" t="str">
        <f t="shared" si="296"/>
        <v/>
      </c>
      <c r="AM1057" s="35" t="str">
        <f t="shared" si="297"/>
        <v/>
      </c>
      <c r="AN1057" s="35" t="str">
        <f t="shared" si="298"/>
        <v/>
      </c>
      <c r="AO1057" s="222">
        <f t="shared" si="303"/>
        <v>0</v>
      </c>
      <c r="AP1057" s="222">
        <f t="shared" si="304"/>
        <v>0</v>
      </c>
      <c r="AQ1057" s="222" t="str">
        <f t="shared" si="299"/>
        <v>无</v>
      </c>
      <c r="AR1057" s="35" t="str">
        <f t="shared" si="300"/>
        <v/>
      </c>
      <c r="AS1057" s="35" t="str">
        <f t="shared" si="301"/>
        <v/>
      </c>
      <c r="AT1057" s="35" t="str">
        <f t="shared" si="302"/>
        <v>无</v>
      </c>
      <c r="AW1057" s="27">
        <f t="shared" si="305"/>
        <v>42948</v>
      </c>
    </row>
    <row r="1058" spans="1:49" ht="15" customHeight="1">
      <c r="A1058" s="31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198"/>
      <c r="M1058" s="198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35" t="str">
        <f t="shared" si="288"/>
        <v/>
      </c>
      <c r="AD1058" s="36">
        <f t="shared" si="289"/>
        <v>0</v>
      </c>
      <c r="AE1058" s="35" t="str">
        <f t="shared" si="290"/>
        <v/>
      </c>
      <c r="AF1058" s="24"/>
      <c r="AG1058" s="40">
        <f t="shared" si="291"/>
        <v>0</v>
      </c>
      <c r="AH1058" s="36">
        <f t="shared" si="292"/>
        <v>0</v>
      </c>
      <c r="AI1058" s="36">
        <f t="shared" si="293"/>
        <v>0</v>
      </c>
      <c r="AJ1058" s="35" t="str">
        <f t="shared" si="294"/>
        <v/>
      </c>
      <c r="AK1058" s="35" t="str">
        <f t="shared" si="295"/>
        <v/>
      </c>
      <c r="AL1058" s="35" t="str">
        <f t="shared" si="296"/>
        <v/>
      </c>
      <c r="AM1058" s="35" t="str">
        <f t="shared" si="297"/>
        <v/>
      </c>
      <c r="AN1058" s="35" t="str">
        <f t="shared" si="298"/>
        <v/>
      </c>
      <c r="AO1058" s="222">
        <f t="shared" si="303"/>
        <v>0</v>
      </c>
      <c r="AP1058" s="222">
        <f t="shared" si="304"/>
        <v>0</v>
      </c>
      <c r="AQ1058" s="222" t="str">
        <f t="shared" si="299"/>
        <v>无</v>
      </c>
      <c r="AR1058" s="35" t="str">
        <f t="shared" si="300"/>
        <v/>
      </c>
      <c r="AS1058" s="35" t="str">
        <f t="shared" si="301"/>
        <v/>
      </c>
      <c r="AT1058" s="35" t="str">
        <f t="shared" si="302"/>
        <v>无</v>
      </c>
      <c r="AW1058" s="27">
        <f t="shared" si="305"/>
        <v>42948</v>
      </c>
    </row>
    <row r="1059" spans="1:49" ht="15" customHeight="1">
      <c r="A1059" s="31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198"/>
      <c r="M1059" s="198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35" t="str">
        <f t="shared" si="288"/>
        <v/>
      </c>
      <c r="AD1059" s="36">
        <f t="shared" si="289"/>
        <v>0</v>
      </c>
      <c r="AE1059" s="35" t="str">
        <f t="shared" si="290"/>
        <v/>
      </c>
      <c r="AF1059" s="24"/>
      <c r="AG1059" s="40">
        <f t="shared" si="291"/>
        <v>0</v>
      </c>
      <c r="AH1059" s="36">
        <f t="shared" si="292"/>
        <v>0</v>
      </c>
      <c r="AI1059" s="36">
        <f t="shared" si="293"/>
        <v>0</v>
      </c>
      <c r="AJ1059" s="35" t="str">
        <f t="shared" si="294"/>
        <v/>
      </c>
      <c r="AK1059" s="35" t="str">
        <f t="shared" si="295"/>
        <v/>
      </c>
      <c r="AL1059" s="35" t="str">
        <f t="shared" si="296"/>
        <v/>
      </c>
      <c r="AM1059" s="35" t="str">
        <f t="shared" si="297"/>
        <v/>
      </c>
      <c r="AN1059" s="35" t="str">
        <f t="shared" si="298"/>
        <v/>
      </c>
      <c r="AO1059" s="222">
        <f t="shared" si="303"/>
        <v>0</v>
      </c>
      <c r="AP1059" s="222">
        <f t="shared" si="304"/>
        <v>0</v>
      </c>
      <c r="AQ1059" s="222" t="str">
        <f t="shared" si="299"/>
        <v>无</v>
      </c>
      <c r="AR1059" s="35" t="str">
        <f t="shared" si="300"/>
        <v/>
      </c>
      <c r="AS1059" s="35" t="str">
        <f t="shared" si="301"/>
        <v/>
      </c>
      <c r="AT1059" s="35" t="str">
        <f t="shared" si="302"/>
        <v>无</v>
      </c>
      <c r="AW1059" s="27">
        <f t="shared" si="305"/>
        <v>42948</v>
      </c>
    </row>
    <row r="1060" spans="1:49" ht="15" customHeight="1">
      <c r="A1060" s="31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198"/>
      <c r="M1060" s="198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35" t="str">
        <f t="shared" si="288"/>
        <v/>
      </c>
      <c r="AD1060" s="36">
        <f t="shared" si="289"/>
        <v>0</v>
      </c>
      <c r="AE1060" s="35" t="str">
        <f t="shared" si="290"/>
        <v/>
      </c>
      <c r="AF1060" s="24"/>
      <c r="AG1060" s="40">
        <f t="shared" si="291"/>
        <v>0</v>
      </c>
      <c r="AH1060" s="36">
        <f t="shared" si="292"/>
        <v>0</v>
      </c>
      <c r="AI1060" s="36">
        <f t="shared" si="293"/>
        <v>0</v>
      </c>
      <c r="AJ1060" s="35" t="str">
        <f t="shared" si="294"/>
        <v/>
      </c>
      <c r="AK1060" s="35" t="str">
        <f t="shared" si="295"/>
        <v/>
      </c>
      <c r="AL1060" s="35" t="str">
        <f t="shared" si="296"/>
        <v/>
      </c>
      <c r="AM1060" s="35" t="str">
        <f t="shared" si="297"/>
        <v/>
      </c>
      <c r="AN1060" s="35" t="str">
        <f t="shared" si="298"/>
        <v/>
      </c>
      <c r="AO1060" s="222">
        <f t="shared" si="303"/>
        <v>0</v>
      </c>
      <c r="AP1060" s="222">
        <f t="shared" si="304"/>
        <v>0</v>
      </c>
      <c r="AQ1060" s="222" t="str">
        <f t="shared" si="299"/>
        <v>无</v>
      </c>
      <c r="AR1060" s="35" t="str">
        <f t="shared" si="300"/>
        <v/>
      </c>
      <c r="AS1060" s="35" t="str">
        <f t="shared" si="301"/>
        <v/>
      </c>
      <c r="AT1060" s="35" t="str">
        <f t="shared" si="302"/>
        <v>无</v>
      </c>
      <c r="AW1060" s="27">
        <f t="shared" si="305"/>
        <v>42948</v>
      </c>
    </row>
    <row r="1061" spans="1:49" ht="15" customHeight="1">
      <c r="A1061" s="31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198"/>
      <c r="M1061" s="198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35" t="str">
        <f t="shared" si="288"/>
        <v/>
      </c>
      <c r="AD1061" s="36">
        <f t="shared" si="289"/>
        <v>0</v>
      </c>
      <c r="AE1061" s="35" t="str">
        <f t="shared" si="290"/>
        <v/>
      </c>
      <c r="AF1061" s="24"/>
      <c r="AG1061" s="40">
        <f t="shared" si="291"/>
        <v>0</v>
      </c>
      <c r="AH1061" s="36">
        <f t="shared" si="292"/>
        <v>0</v>
      </c>
      <c r="AI1061" s="36">
        <f t="shared" si="293"/>
        <v>0</v>
      </c>
      <c r="AJ1061" s="35" t="str">
        <f t="shared" si="294"/>
        <v/>
      </c>
      <c r="AK1061" s="35" t="str">
        <f t="shared" si="295"/>
        <v/>
      </c>
      <c r="AL1061" s="35" t="str">
        <f t="shared" si="296"/>
        <v/>
      </c>
      <c r="AM1061" s="35" t="str">
        <f t="shared" si="297"/>
        <v/>
      </c>
      <c r="AN1061" s="35" t="str">
        <f t="shared" si="298"/>
        <v/>
      </c>
      <c r="AO1061" s="222">
        <f t="shared" si="303"/>
        <v>0</v>
      </c>
      <c r="AP1061" s="222">
        <f t="shared" si="304"/>
        <v>0</v>
      </c>
      <c r="AQ1061" s="222" t="str">
        <f t="shared" si="299"/>
        <v>无</v>
      </c>
      <c r="AR1061" s="35" t="str">
        <f t="shared" si="300"/>
        <v/>
      </c>
      <c r="AS1061" s="35" t="str">
        <f t="shared" si="301"/>
        <v/>
      </c>
      <c r="AT1061" s="35" t="str">
        <f t="shared" si="302"/>
        <v>无</v>
      </c>
      <c r="AW1061" s="27">
        <f t="shared" si="305"/>
        <v>42948</v>
      </c>
    </row>
    <row r="1062" spans="1:49" ht="15" customHeight="1">
      <c r="A1062" s="31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198"/>
      <c r="M1062" s="198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35" t="str">
        <f t="shared" si="288"/>
        <v/>
      </c>
      <c r="AD1062" s="36">
        <f t="shared" si="289"/>
        <v>0</v>
      </c>
      <c r="AE1062" s="35" t="str">
        <f t="shared" si="290"/>
        <v/>
      </c>
      <c r="AF1062" s="24"/>
      <c r="AG1062" s="40">
        <f t="shared" si="291"/>
        <v>0</v>
      </c>
      <c r="AH1062" s="36">
        <f t="shared" si="292"/>
        <v>0</v>
      </c>
      <c r="AI1062" s="36">
        <f t="shared" si="293"/>
        <v>0</v>
      </c>
      <c r="AJ1062" s="35" t="str">
        <f t="shared" si="294"/>
        <v/>
      </c>
      <c r="AK1062" s="35" t="str">
        <f t="shared" si="295"/>
        <v/>
      </c>
      <c r="AL1062" s="35" t="str">
        <f t="shared" si="296"/>
        <v/>
      </c>
      <c r="AM1062" s="35" t="str">
        <f t="shared" si="297"/>
        <v/>
      </c>
      <c r="AN1062" s="35" t="str">
        <f t="shared" si="298"/>
        <v/>
      </c>
      <c r="AO1062" s="222">
        <f t="shared" si="303"/>
        <v>0</v>
      </c>
      <c r="AP1062" s="222">
        <f t="shared" si="304"/>
        <v>0</v>
      </c>
      <c r="AQ1062" s="222" t="str">
        <f t="shared" si="299"/>
        <v>无</v>
      </c>
      <c r="AR1062" s="35" t="str">
        <f t="shared" si="300"/>
        <v/>
      </c>
      <c r="AS1062" s="35" t="str">
        <f t="shared" si="301"/>
        <v/>
      </c>
      <c r="AT1062" s="35" t="str">
        <f t="shared" si="302"/>
        <v>无</v>
      </c>
      <c r="AW1062" s="27">
        <f t="shared" si="305"/>
        <v>42948</v>
      </c>
    </row>
    <row r="1063" spans="1:49" ht="15" customHeight="1">
      <c r="A1063" s="31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198"/>
      <c r="M1063" s="198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35" t="str">
        <f t="shared" si="288"/>
        <v/>
      </c>
      <c r="AD1063" s="36">
        <f t="shared" si="289"/>
        <v>0</v>
      </c>
      <c r="AE1063" s="35" t="str">
        <f t="shared" si="290"/>
        <v/>
      </c>
      <c r="AF1063" s="24"/>
      <c r="AG1063" s="40">
        <f t="shared" si="291"/>
        <v>0</v>
      </c>
      <c r="AH1063" s="36">
        <f t="shared" si="292"/>
        <v>0</v>
      </c>
      <c r="AI1063" s="36">
        <f t="shared" si="293"/>
        <v>0</v>
      </c>
      <c r="AJ1063" s="35" t="str">
        <f t="shared" si="294"/>
        <v/>
      </c>
      <c r="AK1063" s="35" t="str">
        <f t="shared" si="295"/>
        <v/>
      </c>
      <c r="AL1063" s="35" t="str">
        <f t="shared" si="296"/>
        <v/>
      </c>
      <c r="AM1063" s="35" t="str">
        <f t="shared" si="297"/>
        <v/>
      </c>
      <c r="AN1063" s="35" t="str">
        <f t="shared" si="298"/>
        <v/>
      </c>
      <c r="AO1063" s="222">
        <f t="shared" si="303"/>
        <v>0</v>
      </c>
      <c r="AP1063" s="222">
        <f t="shared" si="304"/>
        <v>0</v>
      </c>
      <c r="AQ1063" s="222" t="str">
        <f t="shared" si="299"/>
        <v>无</v>
      </c>
      <c r="AR1063" s="35" t="str">
        <f t="shared" si="300"/>
        <v/>
      </c>
      <c r="AS1063" s="35" t="str">
        <f t="shared" si="301"/>
        <v/>
      </c>
      <c r="AT1063" s="35" t="str">
        <f t="shared" si="302"/>
        <v>无</v>
      </c>
      <c r="AW1063" s="27">
        <f t="shared" si="305"/>
        <v>42948</v>
      </c>
    </row>
    <row r="1064" spans="1:49" ht="15" customHeight="1">
      <c r="A1064" s="31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198"/>
      <c r="M1064" s="198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35" t="str">
        <f t="shared" si="288"/>
        <v/>
      </c>
      <c r="AD1064" s="36">
        <f t="shared" si="289"/>
        <v>0</v>
      </c>
      <c r="AE1064" s="35" t="str">
        <f t="shared" si="290"/>
        <v/>
      </c>
      <c r="AF1064" s="24"/>
      <c r="AG1064" s="40">
        <f t="shared" si="291"/>
        <v>0</v>
      </c>
      <c r="AH1064" s="36">
        <f t="shared" si="292"/>
        <v>0</v>
      </c>
      <c r="AI1064" s="36">
        <f t="shared" si="293"/>
        <v>0</v>
      </c>
      <c r="AJ1064" s="35" t="str">
        <f t="shared" si="294"/>
        <v/>
      </c>
      <c r="AK1064" s="35" t="str">
        <f t="shared" si="295"/>
        <v/>
      </c>
      <c r="AL1064" s="35" t="str">
        <f t="shared" si="296"/>
        <v/>
      </c>
      <c r="AM1064" s="35" t="str">
        <f t="shared" si="297"/>
        <v/>
      </c>
      <c r="AN1064" s="35" t="str">
        <f t="shared" si="298"/>
        <v/>
      </c>
      <c r="AO1064" s="222">
        <f t="shared" si="303"/>
        <v>0</v>
      </c>
      <c r="AP1064" s="222">
        <f t="shared" si="304"/>
        <v>0</v>
      </c>
      <c r="AQ1064" s="222" t="str">
        <f t="shared" si="299"/>
        <v>无</v>
      </c>
      <c r="AR1064" s="35" t="str">
        <f t="shared" si="300"/>
        <v/>
      </c>
      <c r="AS1064" s="35" t="str">
        <f t="shared" si="301"/>
        <v/>
      </c>
      <c r="AT1064" s="35" t="str">
        <f t="shared" si="302"/>
        <v>无</v>
      </c>
      <c r="AW1064" s="27">
        <f t="shared" si="305"/>
        <v>42948</v>
      </c>
    </row>
    <row r="1065" spans="1:49" ht="15" customHeight="1">
      <c r="A1065" s="31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198"/>
      <c r="M1065" s="198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35" t="str">
        <f t="shared" si="288"/>
        <v/>
      </c>
      <c r="AD1065" s="36">
        <f t="shared" si="289"/>
        <v>0</v>
      </c>
      <c r="AE1065" s="35" t="str">
        <f t="shared" si="290"/>
        <v/>
      </c>
      <c r="AF1065" s="24"/>
      <c r="AG1065" s="40">
        <f t="shared" si="291"/>
        <v>0</v>
      </c>
      <c r="AH1065" s="36">
        <f t="shared" si="292"/>
        <v>0</v>
      </c>
      <c r="AI1065" s="36">
        <f t="shared" si="293"/>
        <v>0</v>
      </c>
      <c r="AJ1065" s="35" t="str">
        <f t="shared" si="294"/>
        <v/>
      </c>
      <c r="AK1065" s="35" t="str">
        <f t="shared" si="295"/>
        <v/>
      </c>
      <c r="AL1065" s="35" t="str">
        <f t="shared" si="296"/>
        <v/>
      </c>
      <c r="AM1065" s="35" t="str">
        <f t="shared" si="297"/>
        <v/>
      </c>
      <c r="AN1065" s="35" t="str">
        <f t="shared" si="298"/>
        <v/>
      </c>
      <c r="AO1065" s="222">
        <f t="shared" si="303"/>
        <v>0</v>
      </c>
      <c r="AP1065" s="222">
        <f t="shared" si="304"/>
        <v>0</v>
      </c>
      <c r="AQ1065" s="222" t="str">
        <f t="shared" si="299"/>
        <v>无</v>
      </c>
      <c r="AR1065" s="35" t="str">
        <f t="shared" si="300"/>
        <v/>
      </c>
      <c r="AS1065" s="35" t="str">
        <f t="shared" si="301"/>
        <v/>
      </c>
      <c r="AT1065" s="35" t="str">
        <f t="shared" si="302"/>
        <v>无</v>
      </c>
      <c r="AW1065" s="27">
        <f t="shared" si="305"/>
        <v>42948</v>
      </c>
    </row>
    <row r="1066" spans="1:49" ht="15" customHeight="1">
      <c r="A1066" s="31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198"/>
      <c r="M1066" s="198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35" t="str">
        <f t="shared" si="288"/>
        <v/>
      </c>
      <c r="AD1066" s="36">
        <f t="shared" si="289"/>
        <v>0</v>
      </c>
      <c r="AE1066" s="35" t="str">
        <f t="shared" si="290"/>
        <v/>
      </c>
      <c r="AF1066" s="24"/>
      <c r="AG1066" s="40">
        <f t="shared" si="291"/>
        <v>0</v>
      </c>
      <c r="AH1066" s="36">
        <f t="shared" si="292"/>
        <v>0</v>
      </c>
      <c r="AI1066" s="36">
        <f t="shared" si="293"/>
        <v>0</v>
      </c>
      <c r="AJ1066" s="35" t="str">
        <f t="shared" si="294"/>
        <v/>
      </c>
      <c r="AK1066" s="35" t="str">
        <f t="shared" si="295"/>
        <v/>
      </c>
      <c r="AL1066" s="35" t="str">
        <f t="shared" si="296"/>
        <v/>
      </c>
      <c r="AM1066" s="35" t="str">
        <f t="shared" si="297"/>
        <v/>
      </c>
      <c r="AN1066" s="35" t="str">
        <f t="shared" si="298"/>
        <v/>
      </c>
      <c r="AO1066" s="222">
        <f t="shared" si="303"/>
        <v>0</v>
      </c>
      <c r="AP1066" s="222">
        <f t="shared" si="304"/>
        <v>0</v>
      </c>
      <c r="AQ1066" s="222" t="str">
        <f t="shared" si="299"/>
        <v>无</v>
      </c>
      <c r="AR1066" s="35" t="str">
        <f t="shared" si="300"/>
        <v/>
      </c>
      <c r="AS1066" s="35" t="str">
        <f t="shared" si="301"/>
        <v/>
      </c>
      <c r="AT1066" s="35" t="str">
        <f t="shared" si="302"/>
        <v>无</v>
      </c>
      <c r="AW1066" s="27">
        <f t="shared" si="305"/>
        <v>42948</v>
      </c>
    </row>
    <row r="1067" spans="1:49" ht="15" customHeight="1">
      <c r="A1067" s="31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198"/>
      <c r="M1067" s="198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35" t="str">
        <f t="shared" si="288"/>
        <v/>
      </c>
      <c r="AD1067" s="36">
        <f t="shared" si="289"/>
        <v>0</v>
      </c>
      <c r="AE1067" s="35" t="str">
        <f t="shared" si="290"/>
        <v/>
      </c>
      <c r="AF1067" s="24"/>
      <c r="AG1067" s="40">
        <f t="shared" si="291"/>
        <v>0</v>
      </c>
      <c r="AH1067" s="36">
        <f t="shared" si="292"/>
        <v>0</v>
      </c>
      <c r="AI1067" s="36">
        <f t="shared" si="293"/>
        <v>0</v>
      </c>
      <c r="AJ1067" s="35" t="str">
        <f t="shared" si="294"/>
        <v/>
      </c>
      <c r="AK1067" s="35" t="str">
        <f t="shared" si="295"/>
        <v/>
      </c>
      <c r="AL1067" s="35" t="str">
        <f t="shared" si="296"/>
        <v/>
      </c>
      <c r="AM1067" s="35" t="str">
        <f t="shared" si="297"/>
        <v/>
      </c>
      <c r="AN1067" s="35" t="str">
        <f t="shared" si="298"/>
        <v/>
      </c>
      <c r="AO1067" s="222">
        <f t="shared" si="303"/>
        <v>0</v>
      </c>
      <c r="AP1067" s="222">
        <f t="shared" si="304"/>
        <v>0</v>
      </c>
      <c r="AQ1067" s="222" t="str">
        <f t="shared" si="299"/>
        <v>无</v>
      </c>
      <c r="AR1067" s="35" t="str">
        <f t="shared" si="300"/>
        <v/>
      </c>
      <c r="AS1067" s="35" t="str">
        <f t="shared" si="301"/>
        <v/>
      </c>
      <c r="AT1067" s="35" t="str">
        <f t="shared" si="302"/>
        <v>无</v>
      </c>
      <c r="AW1067" s="27">
        <f t="shared" si="305"/>
        <v>42948</v>
      </c>
    </row>
    <row r="1068" spans="1:49">
      <c r="A1068" s="31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198"/>
      <c r="M1068" s="198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35" t="str">
        <f t="shared" si="288"/>
        <v/>
      </c>
      <c r="AD1068" s="36">
        <f t="shared" si="289"/>
        <v>0</v>
      </c>
      <c r="AE1068" s="35" t="str">
        <f t="shared" si="290"/>
        <v/>
      </c>
      <c r="AF1068" s="24"/>
      <c r="AG1068" s="40">
        <f t="shared" si="291"/>
        <v>0</v>
      </c>
      <c r="AH1068" s="36">
        <f t="shared" si="292"/>
        <v>0</v>
      </c>
      <c r="AI1068" s="36">
        <f t="shared" si="293"/>
        <v>0</v>
      </c>
      <c r="AJ1068" s="35" t="str">
        <f t="shared" si="294"/>
        <v/>
      </c>
      <c r="AK1068" s="35" t="str">
        <f t="shared" si="295"/>
        <v/>
      </c>
      <c r="AL1068" s="35" t="str">
        <f t="shared" si="296"/>
        <v/>
      </c>
      <c r="AM1068" s="35" t="str">
        <f t="shared" si="297"/>
        <v/>
      </c>
      <c r="AN1068" s="35" t="str">
        <f t="shared" si="298"/>
        <v/>
      </c>
      <c r="AO1068" s="222">
        <f t="shared" si="303"/>
        <v>0</v>
      </c>
      <c r="AP1068" s="222">
        <f t="shared" si="304"/>
        <v>0</v>
      </c>
      <c r="AQ1068" s="222" t="str">
        <f t="shared" si="299"/>
        <v>无</v>
      </c>
      <c r="AR1068" s="35" t="str">
        <f t="shared" si="300"/>
        <v/>
      </c>
      <c r="AS1068" s="35" t="str">
        <f t="shared" si="301"/>
        <v/>
      </c>
      <c r="AT1068" s="35" t="str">
        <f t="shared" si="302"/>
        <v>无</v>
      </c>
    </row>
    <row r="1069" spans="1:49">
      <c r="A1069" s="31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198"/>
      <c r="M1069" s="198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35" t="str">
        <f t="shared" si="288"/>
        <v/>
      </c>
      <c r="AD1069" s="36">
        <f t="shared" si="289"/>
        <v>0</v>
      </c>
      <c r="AE1069" s="35" t="str">
        <f t="shared" si="290"/>
        <v/>
      </c>
      <c r="AF1069" s="24"/>
      <c r="AG1069" s="40">
        <f t="shared" si="291"/>
        <v>0</v>
      </c>
      <c r="AH1069" s="36">
        <f t="shared" si="292"/>
        <v>0</v>
      </c>
      <c r="AI1069" s="36">
        <f t="shared" si="293"/>
        <v>0</v>
      </c>
      <c r="AJ1069" s="35" t="str">
        <f t="shared" si="294"/>
        <v/>
      </c>
      <c r="AK1069" s="35" t="str">
        <f t="shared" si="295"/>
        <v/>
      </c>
      <c r="AL1069" s="35" t="str">
        <f t="shared" si="296"/>
        <v/>
      </c>
      <c r="AM1069" s="35" t="str">
        <f t="shared" si="297"/>
        <v/>
      </c>
      <c r="AN1069" s="35" t="str">
        <f t="shared" si="298"/>
        <v/>
      </c>
      <c r="AO1069" s="222">
        <f t="shared" si="303"/>
        <v>0</v>
      </c>
      <c r="AP1069" s="222">
        <f t="shared" si="304"/>
        <v>0</v>
      </c>
      <c r="AQ1069" s="222" t="str">
        <f t="shared" si="299"/>
        <v>无</v>
      </c>
      <c r="AR1069" s="35" t="str">
        <f t="shared" si="300"/>
        <v/>
      </c>
      <c r="AS1069" s="35" t="str">
        <f t="shared" si="301"/>
        <v/>
      </c>
      <c r="AT1069" s="35" t="str">
        <f t="shared" si="302"/>
        <v>无</v>
      </c>
    </row>
    <row r="1070" spans="1:49">
      <c r="A1070" s="31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198"/>
      <c r="M1070" s="198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35" t="str">
        <f t="shared" si="288"/>
        <v/>
      </c>
      <c r="AD1070" s="36">
        <f t="shared" si="289"/>
        <v>0</v>
      </c>
      <c r="AE1070" s="35" t="str">
        <f t="shared" si="290"/>
        <v/>
      </c>
      <c r="AF1070" s="24"/>
      <c r="AG1070" s="40">
        <f t="shared" si="291"/>
        <v>0</v>
      </c>
      <c r="AH1070" s="36">
        <f t="shared" si="292"/>
        <v>0</v>
      </c>
      <c r="AI1070" s="36">
        <f t="shared" si="293"/>
        <v>0</v>
      </c>
      <c r="AJ1070" s="35" t="str">
        <f t="shared" si="294"/>
        <v/>
      </c>
      <c r="AK1070" s="35" t="str">
        <f t="shared" si="295"/>
        <v/>
      </c>
      <c r="AL1070" s="35" t="str">
        <f t="shared" si="296"/>
        <v/>
      </c>
      <c r="AM1070" s="35" t="str">
        <f t="shared" si="297"/>
        <v/>
      </c>
      <c r="AN1070" s="35" t="str">
        <f t="shared" si="298"/>
        <v/>
      </c>
      <c r="AO1070" s="222">
        <f t="shared" si="303"/>
        <v>0</v>
      </c>
      <c r="AP1070" s="222">
        <f t="shared" si="304"/>
        <v>0</v>
      </c>
      <c r="AQ1070" s="222" t="str">
        <f t="shared" si="299"/>
        <v>无</v>
      </c>
      <c r="AR1070" s="35" t="str">
        <f t="shared" si="300"/>
        <v/>
      </c>
      <c r="AS1070" s="35" t="str">
        <f t="shared" si="301"/>
        <v/>
      </c>
      <c r="AT1070" s="35" t="str">
        <f t="shared" si="302"/>
        <v>无</v>
      </c>
    </row>
    <row r="1071" spans="1:49">
      <c r="A1071" s="31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198"/>
      <c r="M1071" s="198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35" t="str">
        <f t="shared" si="288"/>
        <v/>
      </c>
      <c r="AD1071" s="36">
        <f t="shared" si="289"/>
        <v>0</v>
      </c>
      <c r="AE1071" s="35" t="str">
        <f t="shared" si="290"/>
        <v/>
      </c>
      <c r="AF1071" s="24"/>
      <c r="AG1071" s="40">
        <f t="shared" si="291"/>
        <v>0</v>
      </c>
      <c r="AH1071" s="36">
        <f t="shared" si="292"/>
        <v>0</v>
      </c>
      <c r="AI1071" s="36">
        <f t="shared" si="293"/>
        <v>0</v>
      </c>
      <c r="AJ1071" s="35" t="str">
        <f t="shared" si="294"/>
        <v/>
      </c>
      <c r="AK1071" s="35" t="str">
        <f t="shared" si="295"/>
        <v/>
      </c>
      <c r="AL1071" s="35" t="str">
        <f t="shared" si="296"/>
        <v/>
      </c>
      <c r="AM1071" s="35" t="str">
        <f t="shared" si="297"/>
        <v/>
      </c>
      <c r="AN1071" s="35" t="str">
        <f t="shared" si="298"/>
        <v/>
      </c>
      <c r="AO1071" s="222">
        <f t="shared" si="303"/>
        <v>0</v>
      </c>
      <c r="AP1071" s="222">
        <f t="shared" si="304"/>
        <v>0</v>
      </c>
      <c r="AQ1071" s="222" t="str">
        <f t="shared" si="299"/>
        <v>无</v>
      </c>
      <c r="AR1071" s="35" t="str">
        <f t="shared" si="300"/>
        <v/>
      </c>
      <c r="AS1071" s="35" t="str">
        <f t="shared" si="301"/>
        <v/>
      </c>
      <c r="AT1071" s="35" t="str">
        <f t="shared" si="302"/>
        <v>无</v>
      </c>
    </row>
    <row r="1072" spans="1:49">
      <c r="A1072" s="31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198"/>
      <c r="M1072" s="198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35" t="str">
        <f t="shared" si="288"/>
        <v/>
      </c>
      <c r="AD1072" s="36">
        <f t="shared" si="289"/>
        <v>0</v>
      </c>
      <c r="AE1072" s="35" t="str">
        <f t="shared" si="290"/>
        <v/>
      </c>
      <c r="AF1072" s="24"/>
      <c r="AG1072" s="40">
        <f t="shared" si="291"/>
        <v>0</v>
      </c>
      <c r="AH1072" s="36">
        <f t="shared" si="292"/>
        <v>0</v>
      </c>
      <c r="AI1072" s="36">
        <f t="shared" si="293"/>
        <v>0</v>
      </c>
      <c r="AJ1072" s="35" t="str">
        <f t="shared" si="294"/>
        <v/>
      </c>
      <c r="AK1072" s="35" t="str">
        <f t="shared" si="295"/>
        <v/>
      </c>
      <c r="AL1072" s="35" t="str">
        <f t="shared" si="296"/>
        <v/>
      </c>
      <c r="AM1072" s="35" t="str">
        <f t="shared" si="297"/>
        <v/>
      </c>
      <c r="AN1072" s="35" t="str">
        <f t="shared" si="298"/>
        <v/>
      </c>
      <c r="AO1072" s="222">
        <f t="shared" si="303"/>
        <v>0</v>
      </c>
      <c r="AP1072" s="222">
        <f t="shared" si="304"/>
        <v>0</v>
      </c>
      <c r="AQ1072" s="222" t="str">
        <f t="shared" si="299"/>
        <v>无</v>
      </c>
      <c r="AR1072" s="35" t="str">
        <f t="shared" si="300"/>
        <v/>
      </c>
      <c r="AS1072" s="35" t="str">
        <f t="shared" si="301"/>
        <v/>
      </c>
      <c r="AT1072" s="35" t="str">
        <f t="shared" si="302"/>
        <v>无</v>
      </c>
    </row>
    <row r="1073" spans="1:46">
      <c r="A1073" s="31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198"/>
      <c r="M1073" s="198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35" t="str">
        <f t="shared" si="288"/>
        <v/>
      </c>
      <c r="AD1073" s="36">
        <f t="shared" si="289"/>
        <v>0</v>
      </c>
      <c r="AE1073" s="35" t="str">
        <f t="shared" si="290"/>
        <v/>
      </c>
      <c r="AF1073" s="24"/>
      <c r="AG1073" s="40">
        <f t="shared" si="291"/>
        <v>0</v>
      </c>
      <c r="AH1073" s="36">
        <f t="shared" si="292"/>
        <v>0</v>
      </c>
      <c r="AI1073" s="36">
        <f t="shared" si="293"/>
        <v>0</v>
      </c>
      <c r="AJ1073" s="35" t="str">
        <f t="shared" si="294"/>
        <v/>
      </c>
      <c r="AK1073" s="35" t="str">
        <f t="shared" si="295"/>
        <v/>
      </c>
      <c r="AL1073" s="35" t="str">
        <f t="shared" si="296"/>
        <v/>
      </c>
      <c r="AM1073" s="35" t="str">
        <f t="shared" si="297"/>
        <v/>
      </c>
      <c r="AN1073" s="35" t="str">
        <f t="shared" si="298"/>
        <v/>
      </c>
      <c r="AO1073" s="222">
        <f t="shared" si="303"/>
        <v>0</v>
      </c>
      <c r="AP1073" s="222">
        <f t="shared" si="304"/>
        <v>0</v>
      </c>
      <c r="AQ1073" s="222" t="str">
        <f t="shared" si="299"/>
        <v>无</v>
      </c>
      <c r="AR1073" s="35" t="str">
        <f t="shared" si="300"/>
        <v/>
      </c>
      <c r="AS1073" s="35" t="str">
        <f t="shared" si="301"/>
        <v/>
      </c>
      <c r="AT1073" s="35" t="str">
        <f t="shared" si="302"/>
        <v>无</v>
      </c>
    </row>
    <row r="1074" spans="1:46">
      <c r="A1074" s="31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198"/>
      <c r="M1074" s="198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35" t="str">
        <f t="shared" si="288"/>
        <v/>
      </c>
      <c r="AD1074" s="36">
        <f t="shared" si="289"/>
        <v>0</v>
      </c>
      <c r="AE1074" s="35" t="str">
        <f t="shared" si="290"/>
        <v/>
      </c>
      <c r="AF1074" s="24"/>
      <c r="AG1074" s="40">
        <f t="shared" si="291"/>
        <v>0</v>
      </c>
      <c r="AH1074" s="36">
        <f t="shared" si="292"/>
        <v>0</v>
      </c>
      <c r="AI1074" s="36">
        <f t="shared" si="293"/>
        <v>0</v>
      </c>
      <c r="AJ1074" s="35" t="str">
        <f t="shared" si="294"/>
        <v/>
      </c>
      <c r="AK1074" s="35" t="str">
        <f t="shared" si="295"/>
        <v/>
      </c>
      <c r="AL1074" s="35" t="str">
        <f t="shared" si="296"/>
        <v/>
      </c>
      <c r="AM1074" s="35" t="str">
        <f t="shared" si="297"/>
        <v/>
      </c>
      <c r="AN1074" s="35" t="str">
        <f t="shared" si="298"/>
        <v/>
      </c>
      <c r="AO1074" s="222">
        <f t="shared" si="303"/>
        <v>0</v>
      </c>
      <c r="AP1074" s="222">
        <f t="shared" si="304"/>
        <v>0</v>
      </c>
      <c r="AQ1074" s="222" t="str">
        <f t="shared" si="299"/>
        <v>无</v>
      </c>
      <c r="AR1074" s="35" t="str">
        <f t="shared" si="300"/>
        <v/>
      </c>
      <c r="AS1074" s="35" t="str">
        <f t="shared" si="301"/>
        <v/>
      </c>
      <c r="AT1074" s="35" t="str">
        <f t="shared" si="302"/>
        <v>无</v>
      </c>
    </row>
    <row r="1075" spans="1:46">
      <c r="A1075" s="31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198"/>
      <c r="M1075" s="198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35" t="str">
        <f t="shared" si="288"/>
        <v/>
      </c>
      <c r="AD1075" s="36">
        <f t="shared" si="289"/>
        <v>0</v>
      </c>
      <c r="AE1075" s="35" t="str">
        <f t="shared" si="290"/>
        <v/>
      </c>
      <c r="AF1075" s="24"/>
      <c r="AG1075" s="40">
        <f t="shared" si="291"/>
        <v>0</v>
      </c>
      <c r="AH1075" s="36">
        <f t="shared" si="292"/>
        <v>0</v>
      </c>
      <c r="AI1075" s="36">
        <f t="shared" si="293"/>
        <v>0</v>
      </c>
      <c r="AJ1075" s="35" t="str">
        <f t="shared" si="294"/>
        <v/>
      </c>
      <c r="AK1075" s="35" t="str">
        <f t="shared" si="295"/>
        <v/>
      </c>
      <c r="AL1075" s="35" t="str">
        <f t="shared" si="296"/>
        <v/>
      </c>
      <c r="AM1075" s="35" t="str">
        <f t="shared" si="297"/>
        <v/>
      </c>
      <c r="AN1075" s="35" t="str">
        <f t="shared" si="298"/>
        <v/>
      </c>
      <c r="AO1075" s="222">
        <f t="shared" si="303"/>
        <v>0</v>
      </c>
      <c r="AP1075" s="222">
        <f t="shared" si="304"/>
        <v>0</v>
      </c>
      <c r="AQ1075" s="222" t="str">
        <f t="shared" si="299"/>
        <v>无</v>
      </c>
      <c r="AR1075" s="35" t="str">
        <f t="shared" si="300"/>
        <v/>
      </c>
      <c r="AS1075" s="35" t="str">
        <f t="shared" si="301"/>
        <v/>
      </c>
      <c r="AT1075" s="35" t="str">
        <f t="shared" si="302"/>
        <v>无</v>
      </c>
    </row>
    <row r="1076" spans="1:46">
      <c r="A1076" s="31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198"/>
      <c r="M1076" s="198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35" t="str">
        <f t="shared" si="288"/>
        <v/>
      </c>
      <c r="AD1076" s="36">
        <f t="shared" si="289"/>
        <v>0</v>
      </c>
      <c r="AE1076" s="35" t="str">
        <f t="shared" si="290"/>
        <v/>
      </c>
      <c r="AF1076" s="24"/>
      <c r="AG1076" s="40">
        <f t="shared" si="291"/>
        <v>0</v>
      </c>
      <c r="AH1076" s="36">
        <f t="shared" si="292"/>
        <v>0</v>
      </c>
      <c r="AI1076" s="36">
        <f t="shared" si="293"/>
        <v>0</v>
      </c>
      <c r="AJ1076" s="35" t="str">
        <f t="shared" si="294"/>
        <v/>
      </c>
      <c r="AK1076" s="35" t="str">
        <f t="shared" si="295"/>
        <v/>
      </c>
      <c r="AL1076" s="35" t="str">
        <f t="shared" si="296"/>
        <v/>
      </c>
      <c r="AM1076" s="35" t="str">
        <f t="shared" si="297"/>
        <v/>
      </c>
      <c r="AN1076" s="35" t="str">
        <f t="shared" si="298"/>
        <v/>
      </c>
      <c r="AO1076" s="222">
        <f t="shared" si="303"/>
        <v>0</v>
      </c>
      <c r="AP1076" s="222">
        <f t="shared" si="304"/>
        <v>0</v>
      </c>
      <c r="AQ1076" s="222" t="str">
        <f t="shared" si="299"/>
        <v>无</v>
      </c>
      <c r="AR1076" s="35" t="str">
        <f t="shared" si="300"/>
        <v/>
      </c>
      <c r="AS1076" s="35" t="str">
        <f t="shared" si="301"/>
        <v/>
      </c>
      <c r="AT1076" s="35" t="str">
        <f t="shared" si="302"/>
        <v>无</v>
      </c>
    </row>
    <row r="1077" spans="1:46">
      <c r="A1077" s="31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198"/>
      <c r="M1077" s="198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35" t="str">
        <f t="shared" si="288"/>
        <v/>
      </c>
      <c r="AD1077" s="36">
        <f t="shared" si="289"/>
        <v>0</v>
      </c>
      <c r="AE1077" s="35" t="str">
        <f t="shared" si="290"/>
        <v/>
      </c>
      <c r="AF1077" s="24"/>
      <c r="AG1077" s="40">
        <f t="shared" si="291"/>
        <v>0</v>
      </c>
      <c r="AH1077" s="36">
        <f t="shared" si="292"/>
        <v>0</v>
      </c>
      <c r="AI1077" s="36">
        <f t="shared" si="293"/>
        <v>0</v>
      </c>
      <c r="AJ1077" s="35" t="str">
        <f t="shared" si="294"/>
        <v/>
      </c>
      <c r="AK1077" s="35" t="str">
        <f t="shared" si="295"/>
        <v/>
      </c>
      <c r="AL1077" s="35" t="str">
        <f t="shared" si="296"/>
        <v/>
      </c>
      <c r="AM1077" s="35" t="str">
        <f t="shared" si="297"/>
        <v/>
      </c>
      <c r="AN1077" s="35" t="str">
        <f t="shared" si="298"/>
        <v/>
      </c>
      <c r="AO1077" s="222">
        <f t="shared" si="303"/>
        <v>0</v>
      </c>
      <c r="AP1077" s="222">
        <f t="shared" si="304"/>
        <v>0</v>
      </c>
      <c r="AQ1077" s="222" t="str">
        <f t="shared" si="299"/>
        <v>无</v>
      </c>
      <c r="AR1077" s="35" t="str">
        <f t="shared" si="300"/>
        <v/>
      </c>
      <c r="AS1077" s="35" t="str">
        <f t="shared" si="301"/>
        <v/>
      </c>
      <c r="AT1077" s="35" t="str">
        <f t="shared" si="302"/>
        <v>无</v>
      </c>
    </row>
    <row r="1078" spans="1:46">
      <c r="A1078" s="31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198"/>
      <c r="M1078" s="198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35" t="str">
        <f t="shared" si="288"/>
        <v/>
      </c>
      <c r="AD1078" s="36">
        <f t="shared" si="289"/>
        <v>0</v>
      </c>
      <c r="AE1078" s="35" t="str">
        <f t="shared" si="290"/>
        <v/>
      </c>
      <c r="AF1078" s="24"/>
      <c r="AG1078" s="40">
        <f t="shared" si="291"/>
        <v>0</v>
      </c>
      <c r="AH1078" s="36">
        <f t="shared" si="292"/>
        <v>0</v>
      </c>
      <c r="AI1078" s="36">
        <f t="shared" si="293"/>
        <v>0</v>
      </c>
      <c r="AJ1078" s="35" t="str">
        <f t="shared" si="294"/>
        <v/>
      </c>
      <c r="AK1078" s="35" t="str">
        <f t="shared" si="295"/>
        <v/>
      </c>
      <c r="AL1078" s="35" t="str">
        <f t="shared" si="296"/>
        <v/>
      </c>
      <c r="AM1078" s="35" t="str">
        <f t="shared" si="297"/>
        <v/>
      </c>
      <c r="AN1078" s="35" t="str">
        <f t="shared" si="298"/>
        <v/>
      </c>
      <c r="AO1078" s="222">
        <f t="shared" si="303"/>
        <v>0</v>
      </c>
      <c r="AP1078" s="222">
        <f t="shared" si="304"/>
        <v>0</v>
      </c>
      <c r="AQ1078" s="222" t="str">
        <f t="shared" si="299"/>
        <v>无</v>
      </c>
      <c r="AR1078" s="35" t="str">
        <f t="shared" si="300"/>
        <v/>
      </c>
      <c r="AS1078" s="35" t="str">
        <f t="shared" si="301"/>
        <v/>
      </c>
      <c r="AT1078" s="35" t="str">
        <f t="shared" si="302"/>
        <v>无</v>
      </c>
    </row>
    <row r="1079" spans="1:46">
      <c r="A1079" s="31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198"/>
      <c r="M1079" s="198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35" t="str">
        <f t="shared" si="288"/>
        <v/>
      </c>
      <c r="AD1079" s="36">
        <f t="shared" si="289"/>
        <v>0</v>
      </c>
      <c r="AE1079" s="35" t="str">
        <f t="shared" si="290"/>
        <v/>
      </c>
      <c r="AF1079" s="24"/>
      <c r="AG1079" s="40">
        <f t="shared" si="291"/>
        <v>0</v>
      </c>
      <c r="AH1079" s="36">
        <f t="shared" si="292"/>
        <v>0</v>
      </c>
      <c r="AI1079" s="36">
        <f t="shared" si="293"/>
        <v>0</v>
      </c>
      <c r="AJ1079" s="35" t="str">
        <f t="shared" si="294"/>
        <v/>
      </c>
      <c r="AK1079" s="35" t="str">
        <f t="shared" si="295"/>
        <v/>
      </c>
      <c r="AL1079" s="35" t="str">
        <f t="shared" si="296"/>
        <v/>
      </c>
      <c r="AM1079" s="35" t="str">
        <f t="shared" si="297"/>
        <v/>
      </c>
      <c r="AN1079" s="35" t="str">
        <f t="shared" si="298"/>
        <v/>
      </c>
      <c r="AO1079" s="222">
        <f t="shared" si="303"/>
        <v>0</v>
      </c>
      <c r="AP1079" s="222">
        <f t="shared" si="304"/>
        <v>0</v>
      </c>
      <c r="AQ1079" s="222" t="str">
        <f t="shared" si="299"/>
        <v>无</v>
      </c>
      <c r="AR1079" s="35" t="str">
        <f t="shared" si="300"/>
        <v/>
      </c>
      <c r="AS1079" s="35" t="str">
        <f t="shared" si="301"/>
        <v/>
      </c>
      <c r="AT1079" s="35" t="str">
        <f t="shared" si="302"/>
        <v>无</v>
      </c>
    </row>
    <row r="1080" spans="1:46">
      <c r="A1080" s="31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198"/>
      <c r="M1080" s="198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35" t="str">
        <f t="shared" si="288"/>
        <v/>
      </c>
      <c r="AD1080" s="36">
        <f t="shared" si="289"/>
        <v>0</v>
      </c>
      <c r="AE1080" s="35" t="str">
        <f t="shared" si="290"/>
        <v/>
      </c>
      <c r="AF1080" s="24"/>
      <c r="AG1080" s="40">
        <f t="shared" si="291"/>
        <v>0</v>
      </c>
      <c r="AH1080" s="36">
        <f t="shared" si="292"/>
        <v>0</v>
      </c>
      <c r="AI1080" s="36">
        <f t="shared" si="293"/>
        <v>0</v>
      </c>
      <c r="AJ1080" s="35" t="str">
        <f t="shared" si="294"/>
        <v/>
      </c>
      <c r="AK1080" s="35" t="str">
        <f t="shared" si="295"/>
        <v/>
      </c>
      <c r="AL1080" s="35" t="str">
        <f t="shared" si="296"/>
        <v/>
      </c>
      <c r="AM1080" s="35" t="str">
        <f t="shared" si="297"/>
        <v/>
      </c>
      <c r="AN1080" s="35" t="str">
        <f t="shared" si="298"/>
        <v/>
      </c>
      <c r="AO1080" s="222">
        <f t="shared" si="303"/>
        <v>0</v>
      </c>
      <c r="AP1080" s="222">
        <f t="shared" si="304"/>
        <v>0</v>
      </c>
      <c r="AQ1080" s="222" t="str">
        <f t="shared" si="299"/>
        <v>无</v>
      </c>
      <c r="AR1080" s="35" t="str">
        <f t="shared" si="300"/>
        <v/>
      </c>
      <c r="AS1080" s="35" t="str">
        <f t="shared" si="301"/>
        <v/>
      </c>
      <c r="AT1080" s="35" t="str">
        <f t="shared" si="302"/>
        <v>无</v>
      </c>
    </row>
    <row r="1081" spans="1:46">
      <c r="A1081" s="31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198"/>
      <c r="M1081" s="198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35" t="str">
        <f t="shared" si="288"/>
        <v/>
      </c>
      <c r="AD1081" s="36">
        <f t="shared" si="289"/>
        <v>0</v>
      </c>
      <c r="AE1081" s="35" t="str">
        <f t="shared" si="290"/>
        <v/>
      </c>
      <c r="AF1081" s="24"/>
      <c r="AG1081" s="40">
        <f t="shared" si="291"/>
        <v>0</v>
      </c>
      <c r="AH1081" s="36">
        <f t="shared" si="292"/>
        <v>0</v>
      </c>
      <c r="AI1081" s="36">
        <f t="shared" si="293"/>
        <v>0</v>
      </c>
      <c r="AJ1081" s="35" t="str">
        <f t="shared" si="294"/>
        <v/>
      </c>
      <c r="AK1081" s="35" t="str">
        <f t="shared" si="295"/>
        <v/>
      </c>
      <c r="AL1081" s="35" t="str">
        <f t="shared" si="296"/>
        <v/>
      </c>
      <c r="AM1081" s="35" t="str">
        <f t="shared" si="297"/>
        <v/>
      </c>
      <c r="AN1081" s="35" t="str">
        <f t="shared" si="298"/>
        <v/>
      </c>
      <c r="AO1081" s="222">
        <f t="shared" si="303"/>
        <v>0</v>
      </c>
      <c r="AP1081" s="222">
        <f t="shared" si="304"/>
        <v>0</v>
      </c>
      <c r="AQ1081" s="222" t="str">
        <f t="shared" si="299"/>
        <v>无</v>
      </c>
      <c r="AR1081" s="35" t="str">
        <f t="shared" si="300"/>
        <v/>
      </c>
      <c r="AS1081" s="35" t="str">
        <f t="shared" si="301"/>
        <v/>
      </c>
      <c r="AT1081" s="35" t="str">
        <f t="shared" si="302"/>
        <v>无</v>
      </c>
    </row>
    <row r="1082" spans="1:46">
      <c r="A1082" s="37"/>
      <c r="B1082" s="38"/>
      <c r="C1082" s="38"/>
      <c r="D1082" s="38"/>
      <c r="E1082" s="38"/>
      <c r="F1082" s="38"/>
      <c r="G1082" s="38"/>
      <c r="H1082" s="38"/>
      <c r="I1082" s="38"/>
      <c r="J1082" s="38"/>
      <c r="K1082" s="38"/>
      <c r="L1082" s="199"/>
      <c r="M1082" s="199"/>
      <c r="N1082" s="38"/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5" t="str">
        <f t="shared" si="288"/>
        <v/>
      </c>
      <c r="AD1082" s="36">
        <f t="shared" si="289"/>
        <v>0</v>
      </c>
      <c r="AE1082" s="35" t="str">
        <f t="shared" si="290"/>
        <v/>
      </c>
      <c r="AF1082" s="24"/>
      <c r="AG1082" s="40">
        <f t="shared" si="291"/>
        <v>0</v>
      </c>
      <c r="AH1082" s="36">
        <f t="shared" si="292"/>
        <v>0</v>
      </c>
      <c r="AI1082" s="36">
        <f t="shared" si="293"/>
        <v>0</v>
      </c>
      <c r="AJ1082" s="35" t="str">
        <f t="shared" si="294"/>
        <v/>
      </c>
      <c r="AK1082" s="35" t="str">
        <f t="shared" si="295"/>
        <v/>
      </c>
      <c r="AL1082" s="35" t="str">
        <f t="shared" si="296"/>
        <v/>
      </c>
      <c r="AM1082" s="35" t="str">
        <f t="shared" si="297"/>
        <v/>
      </c>
      <c r="AN1082" s="35" t="str">
        <f t="shared" si="298"/>
        <v/>
      </c>
      <c r="AO1082" s="222">
        <f t="shared" si="303"/>
        <v>0</v>
      </c>
      <c r="AP1082" s="222">
        <f t="shared" si="304"/>
        <v>0</v>
      </c>
      <c r="AQ1082" s="222" t="str">
        <f t="shared" si="299"/>
        <v>无</v>
      </c>
      <c r="AR1082" s="35" t="str">
        <f t="shared" si="300"/>
        <v/>
      </c>
      <c r="AS1082" s="35" t="str">
        <f t="shared" si="301"/>
        <v/>
      </c>
      <c r="AT1082" s="35" t="str">
        <f t="shared" si="302"/>
        <v>无</v>
      </c>
    </row>
    <row r="1083" spans="1:46">
      <c r="A1083" s="37"/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199"/>
      <c r="M1083" s="199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5" t="str">
        <f t="shared" si="288"/>
        <v/>
      </c>
      <c r="AD1083" s="36">
        <f t="shared" si="289"/>
        <v>0</v>
      </c>
      <c r="AE1083" s="35" t="str">
        <f t="shared" si="290"/>
        <v/>
      </c>
      <c r="AF1083" s="24"/>
      <c r="AG1083" s="40">
        <f t="shared" si="291"/>
        <v>0</v>
      </c>
      <c r="AH1083" s="36">
        <f t="shared" si="292"/>
        <v>0</v>
      </c>
      <c r="AI1083" s="36">
        <f t="shared" si="293"/>
        <v>0</v>
      </c>
      <c r="AJ1083" s="35" t="str">
        <f t="shared" si="294"/>
        <v/>
      </c>
      <c r="AK1083" s="35" t="str">
        <f t="shared" si="295"/>
        <v/>
      </c>
      <c r="AL1083" s="35" t="str">
        <f t="shared" si="296"/>
        <v/>
      </c>
      <c r="AM1083" s="35" t="str">
        <f t="shared" si="297"/>
        <v/>
      </c>
      <c r="AN1083" s="35" t="str">
        <f t="shared" si="298"/>
        <v/>
      </c>
      <c r="AO1083" s="222">
        <f t="shared" si="303"/>
        <v>0</v>
      </c>
      <c r="AP1083" s="222">
        <f t="shared" si="304"/>
        <v>0</v>
      </c>
      <c r="AQ1083" s="222" t="str">
        <f t="shared" si="299"/>
        <v>无</v>
      </c>
      <c r="AR1083" s="35" t="str">
        <f t="shared" si="300"/>
        <v/>
      </c>
      <c r="AS1083" s="35" t="str">
        <f t="shared" si="301"/>
        <v/>
      </c>
      <c r="AT1083" s="35" t="str">
        <f t="shared" si="302"/>
        <v>无</v>
      </c>
    </row>
    <row r="1084" spans="1:46">
      <c r="A1084" s="37"/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199"/>
      <c r="M1084" s="199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5" t="str">
        <f t="shared" si="288"/>
        <v/>
      </c>
      <c r="AD1084" s="36">
        <f t="shared" si="289"/>
        <v>0</v>
      </c>
      <c r="AE1084" s="35" t="str">
        <f t="shared" si="290"/>
        <v/>
      </c>
      <c r="AF1084" s="24"/>
      <c r="AG1084" s="40">
        <f t="shared" si="291"/>
        <v>0</v>
      </c>
      <c r="AH1084" s="36">
        <f t="shared" si="292"/>
        <v>0</v>
      </c>
      <c r="AI1084" s="36">
        <f t="shared" si="293"/>
        <v>0</v>
      </c>
      <c r="AJ1084" s="35" t="str">
        <f t="shared" si="294"/>
        <v/>
      </c>
      <c r="AK1084" s="35" t="str">
        <f t="shared" si="295"/>
        <v/>
      </c>
      <c r="AL1084" s="35" t="str">
        <f t="shared" si="296"/>
        <v/>
      </c>
      <c r="AM1084" s="35" t="str">
        <f t="shared" si="297"/>
        <v/>
      </c>
      <c r="AN1084" s="35" t="str">
        <f t="shared" si="298"/>
        <v/>
      </c>
      <c r="AO1084" s="222">
        <f t="shared" si="303"/>
        <v>0</v>
      </c>
      <c r="AP1084" s="222">
        <f t="shared" si="304"/>
        <v>0</v>
      </c>
      <c r="AQ1084" s="222" t="str">
        <f t="shared" si="299"/>
        <v>无</v>
      </c>
      <c r="AR1084" s="35" t="str">
        <f t="shared" si="300"/>
        <v/>
      </c>
      <c r="AS1084" s="35" t="str">
        <f t="shared" si="301"/>
        <v/>
      </c>
      <c r="AT1084" s="35" t="str">
        <f t="shared" si="302"/>
        <v>无</v>
      </c>
    </row>
    <row r="1085" spans="1:46">
      <c r="A1085" s="37"/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199"/>
      <c r="M1085" s="199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5" t="str">
        <f t="shared" si="288"/>
        <v/>
      </c>
      <c r="AD1085" s="36">
        <f t="shared" si="289"/>
        <v>0</v>
      </c>
      <c r="AE1085" s="35" t="str">
        <f t="shared" si="290"/>
        <v/>
      </c>
      <c r="AF1085" s="24"/>
      <c r="AG1085" s="40">
        <f t="shared" si="291"/>
        <v>0</v>
      </c>
      <c r="AH1085" s="36">
        <f t="shared" si="292"/>
        <v>0</v>
      </c>
      <c r="AI1085" s="36">
        <f t="shared" si="293"/>
        <v>0</v>
      </c>
      <c r="AJ1085" s="35" t="str">
        <f t="shared" si="294"/>
        <v/>
      </c>
      <c r="AK1085" s="35" t="str">
        <f t="shared" si="295"/>
        <v/>
      </c>
      <c r="AL1085" s="35" t="str">
        <f t="shared" si="296"/>
        <v/>
      </c>
      <c r="AM1085" s="35" t="str">
        <f t="shared" si="297"/>
        <v/>
      </c>
      <c r="AN1085" s="35" t="str">
        <f t="shared" si="298"/>
        <v/>
      </c>
      <c r="AO1085" s="222">
        <f t="shared" si="303"/>
        <v>0</v>
      </c>
      <c r="AP1085" s="222">
        <f t="shared" si="304"/>
        <v>0</v>
      </c>
      <c r="AQ1085" s="222" t="str">
        <f t="shared" si="299"/>
        <v>无</v>
      </c>
      <c r="AR1085" s="35" t="str">
        <f t="shared" si="300"/>
        <v/>
      </c>
      <c r="AS1085" s="35" t="str">
        <f t="shared" si="301"/>
        <v/>
      </c>
      <c r="AT1085" s="35" t="str">
        <f t="shared" si="302"/>
        <v>无</v>
      </c>
    </row>
    <row r="1086" spans="1:46">
      <c r="A1086" s="37"/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199"/>
      <c r="M1086" s="199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5" t="str">
        <f t="shared" si="288"/>
        <v/>
      </c>
      <c r="AD1086" s="36">
        <f t="shared" si="289"/>
        <v>0</v>
      </c>
      <c r="AE1086" s="35" t="str">
        <f t="shared" si="290"/>
        <v/>
      </c>
      <c r="AF1086" s="24"/>
      <c r="AG1086" s="40">
        <f t="shared" si="291"/>
        <v>0</v>
      </c>
      <c r="AH1086" s="36">
        <f t="shared" si="292"/>
        <v>0</v>
      </c>
      <c r="AI1086" s="36">
        <f t="shared" si="293"/>
        <v>0</v>
      </c>
      <c r="AJ1086" s="35" t="str">
        <f t="shared" si="294"/>
        <v/>
      </c>
      <c r="AK1086" s="35" t="str">
        <f t="shared" si="295"/>
        <v/>
      </c>
      <c r="AL1086" s="35" t="str">
        <f t="shared" si="296"/>
        <v/>
      </c>
      <c r="AM1086" s="35" t="str">
        <f t="shared" si="297"/>
        <v/>
      </c>
      <c r="AN1086" s="35" t="str">
        <f t="shared" si="298"/>
        <v/>
      </c>
      <c r="AO1086" s="222">
        <f t="shared" si="303"/>
        <v>0</v>
      </c>
      <c r="AP1086" s="222">
        <f t="shared" si="304"/>
        <v>0</v>
      </c>
      <c r="AQ1086" s="222" t="str">
        <f t="shared" si="299"/>
        <v>无</v>
      </c>
      <c r="AR1086" s="35" t="str">
        <f t="shared" si="300"/>
        <v/>
      </c>
      <c r="AS1086" s="35" t="str">
        <f t="shared" si="301"/>
        <v/>
      </c>
      <c r="AT1086" s="35" t="str">
        <f t="shared" si="302"/>
        <v>无</v>
      </c>
    </row>
    <row r="1087" spans="1:46">
      <c r="A1087" s="37"/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199"/>
      <c r="M1087" s="199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5" t="str">
        <f t="shared" si="288"/>
        <v/>
      </c>
      <c r="AD1087" s="36">
        <f t="shared" si="289"/>
        <v>0</v>
      </c>
      <c r="AE1087" s="35" t="str">
        <f t="shared" si="290"/>
        <v/>
      </c>
      <c r="AF1087" s="24"/>
      <c r="AG1087" s="40">
        <f t="shared" si="291"/>
        <v>0</v>
      </c>
      <c r="AH1087" s="36">
        <f t="shared" si="292"/>
        <v>0</v>
      </c>
      <c r="AI1087" s="36">
        <f t="shared" si="293"/>
        <v>0</v>
      </c>
      <c r="AJ1087" s="35" t="str">
        <f t="shared" si="294"/>
        <v/>
      </c>
      <c r="AK1087" s="35" t="str">
        <f t="shared" si="295"/>
        <v/>
      </c>
      <c r="AL1087" s="35" t="str">
        <f t="shared" si="296"/>
        <v/>
      </c>
      <c r="AM1087" s="35" t="str">
        <f t="shared" si="297"/>
        <v/>
      </c>
      <c r="AN1087" s="35" t="str">
        <f t="shared" si="298"/>
        <v/>
      </c>
      <c r="AO1087" s="222">
        <f t="shared" si="303"/>
        <v>0</v>
      </c>
      <c r="AP1087" s="222">
        <f t="shared" si="304"/>
        <v>0</v>
      </c>
      <c r="AQ1087" s="222" t="str">
        <f t="shared" si="299"/>
        <v>无</v>
      </c>
      <c r="AR1087" s="35" t="str">
        <f t="shared" si="300"/>
        <v/>
      </c>
      <c r="AS1087" s="35" t="str">
        <f t="shared" si="301"/>
        <v/>
      </c>
      <c r="AT1087" s="35" t="str">
        <f t="shared" si="302"/>
        <v>无</v>
      </c>
    </row>
    <row r="1088" spans="1:46">
      <c r="A1088" s="37"/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199"/>
      <c r="M1088" s="199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5" t="str">
        <f t="shared" si="288"/>
        <v/>
      </c>
      <c r="AD1088" s="36">
        <f t="shared" si="289"/>
        <v>0</v>
      </c>
      <c r="AE1088" s="35" t="str">
        <f t="shared" si="290"/>
        <v/>
      </c>
      <c r="AF1088" s="24"/>
      <c r="AG1088" s="40">
        <f t="shared" si="291"/>
        <v>0</v>
      </c>
      <c r="AH1088" s="36">
        <f t="shared" si="292"/>
        <v>0</v>
      </c>
      <c r="AI1088" s="36">
        <f t="shared" si="293"/>
        <v>0</v>
      </c>
      <c r="AJ1088" s="35" t="str">
        <f t="shared" si="294"/>
        <v/>
      </c>
      <c r="AK1088" s="35" t="str">
        <f t="shared" si="295"/>
        <v/>
      </c>
      <c r="AL1088" s="35" t="str">
        <f t="shared" si="296"/>
        <v/>
      </c>
      <c r="AM1088" s="35" t="str">
        <f t="shared" si="297"/>
        <v/>
      </c>
      <c r="AN1088" s="35" t="str">
        <f t="shared" si="298"/>
        <v/>
      </c>
      <c r="AO1088" s="222">
        <f t="shared" si="303"/>
        <v>0</v>
      </c>
      <c r="AP1088" s="222">
        <f t="shared" si="304"/>
        <v>0</v>
      </c>
      <c r="AQ1088" s="222" t="str">
        <f t="shared" si="299"/>
        <v>无</v>
      </c>
      <c r="AR1088" s="35" t="str">
        <f t="shared" si="300"/>
        <v/>
      </c>
      <c r="AS1088" s="35" t="str">
        <f t="shared" si="301"/>
        <v/>
      </c>
      <c r="AT1088" s="35" t="str">
        <f t="shared" si="302"/>
        <v>无</v>
      </c>
    </row>
    <row r="1089" spans="1:46">
      <c r="A1089" s="37"/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199"/>
      <c r="M1089" s="199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5" t="str">
        <f t="shared" si="288"/>
        <v/>
      </c>
      <c r="AD1089" s="36">
        <f t="shared" si="289"/>
        <v>0</v>
      </c>
      <c r="AE1089" s="35" t="str">
        <f t="shared" si="290"/>
        <v/>
      </c>
      <c r="AF1089" s="24"/>
      <c r="AG1089" s="40">
        <f t="shared" si="291"/>
        <v>0</v>
      </c>
      <c r="AH1089" s="36">
        <f t="shared" si="292"/>
        <v>0</v>
      </c>
      <c r="AI1089" s="36">
        <f t="shared" si="293"/>
        <v>0</v>
      </c>
      <c r="AJ1089" s="35" t="str">
        <f t="shared" si="294"/>
        <v/>
      </c>
      <c r="AK1089" s="35" t="str">
        <f t="shared" si="295"/>
        <v/>
      </c>
      <c r="AL1089" s="35" t="str">
        <f t="shared" si="296"/>
        <v/>
      </c>
      <c r="AM1089" s="35" t="str">
        <f t="shared" si="297"/>
        <v/>
      </c>
      <c r="AN1089" s="35" t="str">
        <f t="shared" si="298"/>
        <v/>
      </c>
      <c r="AO1089" s="222">
        <f t="shared" si="303"/>
        <v>0</v>
      </c>
      <c r="AP1089" s="222">
        <f t="shared" si="304"/>
        <v>0</v>
      </c>
      <c r="AQ1089" s="222" t="str">
        <f t="shared" si="299"/>
        <v>无</v>
      </c>
      <c r="AR1089" s="35" t="str">
        <f t="shared" si="300"/>
        <v/>
      </c>
      <c r="AS1089" s="35" t="str">
        <f t="shared" si="301"/>
        <v/>
      </c>
      <c r="AT1089" s="35" t="str">
        <f t="shared" si="302"/>
        <v>无</v>
      </c>
    </row>
    <row r="1090" spans="1:46">
      <c r="A1090" s="37"/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199"/>
      <c r="M1090" s="199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5" t="str">
        <f t="shared" ref="AC1090:AC1153" si="306">SUBSTITUTE(SUBSTITUTE(SUBSTITUTE(SUBSTITUTE(SUBSTITUTE(SUBSTITUTE(AA1090,"(主签单人)",""),"(03-客户接待员)",""),"（金牌）",""),"（会员学员）",""),"金牌",""),"金牌学员","")</f>
        <v/>
      </c>
      <c r="AD1090" s="36">
        <f t="shared" ref="AD1090:AD1153" si="307">IFERROR(VALUE(MID(H1090,FIND("(",H1090)+1,FIND(")",H1090)-FIND("(",H1090)-2)),0)</f>
        <v>0</v>
      </c>
      <c r="AE1090" s="35" t="str">
        <f t="shared" ref="AE1090:AE1153" si="308">IF(AJ1090="","",MID(AB1090,FIND("@",SUBSTITUTE(AB1090,"／","@",6))+5,FIND("@",SUBSTITUTE(AB1090,"／","@",7))-FIND("@",SUBSTITUTE(AB1090,"／","@",6))-5))</f>
        <v/>
      </c>
      <c r="AF1090" s="24"/>
      <c r="AG1090" s="40">
        <f t="shared" ref="AG1090:AG1153" si="309">IFERROR(VALUE(MID(AB1090,FIND("@",SUBSTITUTE(AB1090,"：","@",1))+1,FIND("@",SUBSTITUTE(AB1090,"）","@",1))-FIND("@",SUBSTITUTE(AB1090,"：","@",1))-1)),0)</f>
        <v>0</v>
      </c>
      <c r="AH1090" s="36">
        <f t="shared" ref="AH1090:AH1153" si="310">IFERROR(IF(AND(IFERROR(FIND("预缴定金",AB1090),0)=0,H1090=""),M1090,VALUE(MID(AB1090,FIND("@",SUBSTITUTE(AB1090,"：","@",2))+1,FIND("@",SUBSTITUTE(AB1090,"）","@",2))-FIND("@",SUBSTITUTE(AB1090,"：","@",2))-1))),0)</f>
        <v>0</v>
      </c>
      <c r="AI1090" s="36">
        <f t="shared" ref="AI1090:AI1153" si="311">M1090-AH1090</f>
        <v>0</v>
      </c>
      <c r="AJ1090" s="35" t="str">
        <f t="shared" ref="AJ1090:AJ1153" si="312">IF(OR(V1090="退费",V1090="结转",W1090="",W1090="结转学费",W1090="老带新返现"),"",IF(OR(AI1090&lt;=0,AND(IFERROR(FIND("预缴定金",AB1090),0)=0,H1090="")),"",LEFT(AB1090,FIND("／",AB1090)-1)))</f>
        <v/>
      </c>
      <c r="AK1090" s="35" t="str">
        <f t="shared" ref="AK1090:AK1153" si="313">IF(AJ1090="","",LEFT(AB1090,2))</f>
        <v/>
      </c>
      <c r="AL1090" s="35" t="str">
        <f t="shared" ref="AL1090:AL1153" si="314">IF(AJ1090="","",MID(AB1090,FIND("@",SUBSTITUTE(AB1090,"／","@",5))+8,10))</f>
        <v/>
      </c>
      <c r="AM1090" s="35" t="str">
        <f t="shared" ref="AM1090:AM1153" si="315">IF(AJ1090="","",IF(AK1090="新生","新生",IF((AL1090-$AW$2)&gt;0,"1年追补","老生")))</f>
        <v/>
      </c>
      <c r="AN1090" s="35" t="str">
        <f t="shared" ref="AN1090:AN1153" si="316">IF(AJ1090="","",IF(OR(AM1090="新生",AM1090="1年追补"),"新生","老生"))</f>
        <v/>
      </c>
      <c r="AO1090" s="222">
        <f t="shared" si="303"/>
        <v>0</v>
      </c>
      <c r="AP1090" s="222">
        <f t="shared" si="304"/>
        <v>0</v>
      </c>
      <c r="AQ1090" s="222" t="str">
        <f t="shared" ref="AQ1090:AQ1153" si="317">IFERROR(MID(AB1090,FIND("@",SUBSTITUTE(AB1090,"／","@",3))+6,FIND("@",SUBSTITUTE(AB1090,"／","@",4))-FIND("@",SUBSTITUTE(AB1090,"／","@",3))-6),"无")</f>
        <v>无</v>
      </c>
      <c r="AR1090" s="35" t="str">
        <f t="shared" ref="AR1090:AR1153" si="318">IFERROR(MID(AB1090,FIND("@",SUBSTITUTE(AB1090,"：","@",6))+1,FIND("@",SUBSTITUTE(AB1090,"-","@",8))-FIND("@",SUBSTITUTE(AB1090,"：","@",6))-1),"")</f>
        <v/>
      </c>
      <c r="AS1090" s="35" t="str">
        <f t="shared" ref="AS1090:AS1153" si="319">IFERROR(MID(AB1090,FIND("@",SUBSTITUTE(AB1090,"：","@",6))+1,FIND("@",SUBSTITUTE(AB1090,"-","@",8))-FIND("@",SUBSTITUTE(AB1090,"：","@",6))-1),"")</f>
        <v/>
      </c>
      <c r="AT1090" s="35" t="str">
        <f t="shared" ref="AT1090:AT1153" si="320">IFERROR(MID(AB1090,FIND("@",SUBSTITUTE(AB1090,"：","@",4))+1,FIND("@",SUBSTITUTE(AB1090,"）","@",6))-FIND("@",SUBSTITUTE(AB1090,"：","@",4))-1),"无")</f>
        <v>无</v>
      </c>
    </row>
    <row r="1091" spans="1:46">
      <c r="A1091" s="37"/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199"/>
      <c r="M1091" s="199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5" t="str">
        <f t="shared" si="306"/>
        <v/>
      </c>
      <c r="AD1091" s="36">
        <f t="shared" si="307"/>
        <v>0</v>
      </c>
      <c r="AE1091" s="35" t="str">
        <f t="shared" si="308"/>
        <v/>
      </c>
      <c r="AF1091" s="24"/>
      <c r="AG1091" s="40">
        <f t="shared" si="309"/>
        <v>0</v>
      </c>
      <c r="AH1091" s="36">
        <f t="shared" si="310"/>
        <v>0</v>
      </c>
      <c r="AI1091" s="36">
        <f t="shared" si="311"/>
        <v>0</v>
      </c>
      <c r="AJ1091" s="35" t="str">
        <f t="shared" si="312"/>
        <v/>
      </c>
      <c r="AK1091" s="35" t="str">
        <f t="shared" si="313"/>
        <v/>
      </c>
      <c r="AL1091" s="35" t="str">
        <f t="shared" si="314"/>
        <v/>
      </c>
      <c r="AM1091" s="35" t="str">
        <f t="shared" si="315"/>
        <v/>
      </c>
      <c r="AN1091" s="35" t="str">
        <f t="shared" si="316"/>
        <v/>
      </c>
      <c r="AO1091" s="222">
        <f t="shared" ref="AO1091:AO1154" si="321">IF(IFERROR(FIND("1期秒杀",AJ1091,1),-1)&gt;0,"1期秒杀",IF(IFERROR(FIND("买三送二",AJ1091,1),-1)&gt;0,"买三送二",IF(IFERROR(FIND("一年国际会员",AJ1091,1),-1)&gt;0,"一年国际会员",IF(IFERROR(FIND("二年国际会员",AJ1091,1),-1)&gt;0,"二年国际会员",IF(IFERROR(FIND("三年拼单会员",AJ1091,1),-1)&gt;0,"三年拼单会员",IF(IFERROR(FIND("五年国际会员",AJ1091,1),-1)&gt;0,"五年国际会员",IF(IFERROR(FIND("预订游学优惠读",AJ1091,1),-1)&gt;0,"预订游学优惠读",IF(IFERROR(FIND("预订游学免费读",AJ1091,1),-1)&gt;0,"预订游学免费读",IF(IFERROR(FIND("创始",AJ1091,1),-1)&gt;0,"创始会员",IF(IFERROR(FIND("国内领袖课程",AJ1091,1),-1)&gt;0,"国内领袖课程",IF(IFERROR(FIND("国际领袖课程",AJ1091,1),-1)&gt;0,"国际领袖课程",)))))))))))</f>
        <v>0</v>
      </c>
      <c r="AP1091" s="222">
        <f t="shared" ref="AP1091:AP1154" si="322">IF(OR(AO1091="国内领袖课程",AO1091="国际领袖课程"),AO1091,IF(AN1091="老生","老生续费",AO1091))</f>
        <v>0</v>
      </c>
      <c r="AQ1091" s="222" t="str">
        <f t="shared" si="317"/>
        <v>无</v>
      </c>
      <c r="AR1091" s="35" t="str">
        <f t="shared" si="318"/>
        <v/>
      </c>
      <c r="AS1091" s="35" t="str">
        <f t="shared" si="319"/>
        <v/>
      </c>
      <c r="AT1091" s="35" t="str">
        <f t="shared" si="320"/>
        <v>无</v>
      </c>
    </row>
    <row r="1092" spans="1:46">
      <c r="A1092" s="37"/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199"/>
      <c r="M1092" s="199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5" t="str">
        <f t="shared" si="306"/>
        <v/>
      </c>
      <c r="AD1092" s="36">
        <f t="shared" si="307"/>
        <v>0</v>
      </c>
      <c r="AE1092" s="35" t="str">
        <f t="shared" si="308"/>
        <v/>
      </c>
      <c r="AF1092" s="24"/>
      <c r="AG1092" s="40">
        <f t="shared" si="309"/>
        <v>0</v>
      </c>
      <c r="AH1092" s="36">
        <f t="shared" si="310"/>
        <v>0</v>
      </c>
      <c r="AI1092" s="36">
        <f t="shared" si="311"/>
        <v>0</v>
      </c>
      <c r="AJ1092" s="35" t="str">
        <f t="shared" si="312"/>
        <v/>
      </c>
      <c r="AK1092" s="35" t="str">
        <f t="shared" si="313"/>
        <v/>
      </c>
      <c r="AL1092" s="35" t="str">
        <f t="shared" si="314"/>
        <v/>
      </c>
      <c r="AM1092" s="35" t="str">
        <f t="shared" si="315"/>
        <v/>
      </c>
      <c r="AN1092" s="35" t="str">
        <f t="shared" si="316"/>
        <v/>
      </c>
      <c r="AO1092" s="222">
        <f t="shared" si="321"/>
        <v>0</v>
      </c>
      <c r="AP1092" s="222">
        <f t="shared" si="322"/>
        <v>0</v>
      </c>
      <c r="AQ1092" s="222" t="str">
        <f t="shared" si="317"/>
        <v>无</v>
      </c>
      <c r="AR1092" s="35" t="str">
        <f t="shared" si="318"/>
        <v/>
      </c>
      <c r="AS1092" s="35" t="str">
        <f t="shared" si="319"/>
        <v/>
      </c>
      <c r="AT1092" s="35" t="str">
        <f t="shared" si="320"/>
        <v>无</v>
      </c>
    </row>
    <row r="1093" spans="1:46">
      <c r="A1093" s="37"/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199"/>
      <c r="M1093" s="199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5" t="str">
        <f t="shared" si="306"/>
        <v/>
      </c>
      <c r="AD1093" s="36">
        <f t="shared" si="307"/>
        <v>0</v>
      </c>
      <c r="AE1093" s="35" t="str">
        <f t="shared" si="308"/>
        <v/>
      </c>
      <c r="AF1093" s="24"/>
      <c r="AG1093" s="40">
        <f t="shared" si="309"/>
        <v>0</v>
      </c>
      <c r="AH1093" s="36">
        <f t="shared" si="310"/>
        <v>0</v>
      </c>
      <c r="AI1093" s="36">
        <f t="shared" si="311"/>
        <v>0</v>
      </c>
      <c r="AJ1093" s="35" t="str">
        <f t="shared" si="312"/>
        <v/>
      </c>
      <c r="AK1093" s="35" t="str">
        <f t="shared" si="313"/>
        <v/>
      </c>
      <c r="AL1093" s="35" t="str">
        <f t="shared" si="314"/>
        <v/>
      </c>
      <c r="AM1093" s="35" t="str">
        <f t="shared" si="315"/>
        <v/>
      </c>
      <c r="AN1093" s="35" t="str">
        <f t="shared" si="316"/>
        <v/>
      </c>
      <c r="AO1093" s="222">
        <f t="shared" si="321"/>
        <v>0</v>
      </c>
      <c r="AP1093" s="222">
        <f t="shared" si="322"/>
        <v>0</v>
      </c>
      <c r="AQ1093" s="222" t="str">
        <f t="shared" si="317"/>
        <v>无</v>
      </c>
      <c r="AR1093" s="35" t="str">
        <f t="shared" si="318"/>
        <v/>
      </c>
      <c r="AS1093" s="35" t="str">
        <f t="shared" si="319"/>
        <v/>
      </c>
      <c r="AT1093" s="35" t="str">
        <f t="shared" si="320"/>
        <v>无</v>
      </c>
    </row>
    <row r="1094" spans="1:46">
      <c r="A1094" s="37"/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199"/>
      <c r="M1094" s="199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5" t="str">
        <f t="shared" si="306"/>
        <v/>
      </c>
      <c r="AD1094" s="36">
        <f t="shared" si="307"/>
        <v>0</v>
      </c>
      <c r="AE1094" s="35" t="str">
        <f t="shared" si="308"/>
        <v/>
      </c>
      <c r="AF1094" s="24"/>
      <c r="AG1094" s="40">
        <f t="shared" si="309"/>
        <v>0</v>
      </c>
      <c r="AH1094" s="36">
        <f t="shared" si="310"/>
        <v>0</v>
      </c>
      <c r="AI1094" s="36">
        <f t="shared" si="311"/>
        <v>0</v>
      </c>
      <c r="AJ1094" s="35" t="str">
        <f t="shared" si="312"/>
        <v/>
      </c>
      <c r="AK1094" s="35" t="str">
        <f t="shared" si="313"/>
        <v/>
      </c>
      <c r="AL1094" s="35" t="str">
        <f t="shared" si="314"/>
        <v/>
      </c>
      <c r="AM1094" s="35" t="str">
        <f t="shared" si="315"/>
        <v/>
      </c>
      <c r="AN1094" s="35" t="str">
        <f t="shared" si="316"/>
        <v/>
      </c>
      <c r="AO1094" s="222">
        <f t="shared" si="321"/>
        <v>0</v>
      </c>
      <c r="AP1094" s="222">
        <f t="shared" si="322"/>
        <v>0</v>
      </c>
      <c r="AQ1094" s="222" t="str">
        <f t="shared" si="317"/>
        <v>无</v>
      </c>
      <c r="AR1094" s="35" t="str">
        <f t="shared" si="318"/>
        <v/>
      </c>
      <c r="AS1094" s="35" t="str">
        <f t="shared" si="319"/>
        <v/>
      </c>
      <c r="AT1094" s="35" t="str">
        <f t="shared" si="320"/>
        <v>无</v>
      </c>
    </row>
    <row r="1095" spans="1:46">
      <c r="A1095" s="37"/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199"/>
      <c r="M1095" s="199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5" t="str">
        <f t="shared" si="306"/>
        <v/>
      </c>
      <c r="AD1095" s="36">
        <f t="shared" si="307"/>
        <v>0</v>
      </c>
      <c r="AE1095" s="35" t="str">
        <f t="shared" si="308"/>
        <v/>
      </c>
      <c r="AF1095" s="24"/>
      <c r="AG1095" s="40">
        <f t="shared" si="309"/>
        <v>0</v>
      </c>
      <c r="AH1095" s="36">
        <f t="shared" si="310"/>
        <v>0</v>
      </c>
      <c r="AI1095" s="36">
        <f t="shared" si="311"/>
        <v>0</v>
      </c>
      <c r="AJ1095" s="35" t="str">
        <f t="shared" si="312"/>
        <v/>
      </c>
      <c r="AK1095" s="35" t="str">
        <f t="shared" si="313"/>
        <v/>
      </c>
      <c r="AL1095" s="35" t="str">
        <f t="shared" si="314"/>
        <v/>
      </c>
      <c r="AM1095" s="35" t="str">
        <f t="shared" si="315"/>
        <v/>
      </c>
      <c r="AN1095" s="35" t="str">
        <f t="shared" si="316"/>
        <v/>
      </c>
      <c r="AO1095" s="222">
        <f t="shared" si="321"/>
        <v>0</v>
      </c>
      <c r="AP1095" s="222">
        <f t="shared" si="322"/>
        <v>0</v>
      </c>
      <c r="AQ1095" s="222" t="str">
        <f t="shared" si="317"/>
        <v>无</v>
      </c>
      <c r="AR1095" s="35" t="str">
        <f t="shared" si="318"/>
        <v/>
      </c>
      <c r="AS1095" s="35" t="str">
        <f t="shared" si="319"/>
        <v/>
      </c>
      <c r="AT1095" s="35" t="str">
        <f t="shared" si="320"/>
        <v>无</v>
      </c>
    </row>
    <row r="1096" spans="1:46">
      <c r="A1096" s="37"/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199"/>
      <c r="M1096" s="199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5" t="str">
        <f t="shared" si="306"/>
        <v/>
      </c>
      <c r="AD1096" s="36">
        <f t="shared" si="307"/>
        <v>0</v>
      </c>
      <c r="AE1096" s="35" t="str">
        <f t="shared" si="308"/>
        <v/>
      </c>
      <c r="AF1096" s="24"/>
      <c r="AG1096" s="40">
        <f t="shared" si="309"/>
        <v>0</v>
      </c>
      <c r="AH1096" s="36">
        <f t="shared" si="310"/>
        <v>0</v>
      </c>
      <c r="AI1096" s="36">
        <f t="shared" si="311"/>
        <v>0</v>
      </c>
      <c r="AJ1096" s="35" t="str">
        <f t="shared" si="312"/>
        <v/>
      </c>
      <c r="AK1096" s="35" t="str">
        <f t="shared" si="313"/>
        <v/>
      </c>
      <c r="AL1096" s="35" t="str">
        <f t="shared" si="314"/>
        <v/>
      </c>
      <c r="AM1096" s="35" t="str">
        <f t="shared" si="315"/>
        <v/>
      </c>
      <c r="AN1096" s="35" t="str">
        <f t="shared" si="316"/>
        <v/>
      </c>
      <c r="AO1096" s="222">
        <f t="shared" si="321"/>
        <v>0</v>
      </c>
      <c r="AP1096" s="222">
        <f t="shared" si="322"/>
        <v>0</v>
      </c>
      <c r="AQ1096" s="222" t="str">
        <f t="shared" si="317"/>
        <v>无</v>
      </c>
      <c r="AR1096" s="35" t="str">
        <f t="shared" si="318"/>
        <v/>
      </c>
      <c r="AS1096" s="35" t="str">
        <f t="shared" si="319"/>
        <v/>
      </c>
      <c r="AT1096" s="35" t="str">
        <f t="shared" si="320"/>
        <v>无</v>
      </c>
    </row>
    <row r="1097" spans="1:46">
      <c r="A1097" s="37"/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199"/>
      <c r="M1097" s="199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5" t="str">
        <f t="shared" si="306"/>
        <v/>
      </c>
      <c r="AD1097" s="36">
        <f t="shared" si="307"/>
        <v>0</v>
      </c>
      <c r="AE1097" s="35" t="str">
        <f t="shared" si="308"/>
        <v/>
      </c>
      <c r="AF1097" s="24"/>
      <c r="AG1097" s="40">
        <f t="shared" si="309"/>
        <v>0</v>
      </c>
      <c r="AH1097" s="36">
        <f t="shared" si="310"/>
        <v>0</v>
      </c>
      <c r="AI1097" s="36">
        <f t="shared" si="311"/>
        <v>0</v>
      </c>
      <c r="AJ1097" s="35" t="str">
        <f t="shared" si="312"/>
        <v/>
      </c>
      <c r="AK1097" s="35" t="str">
        <f t="shared" si="313"/>
        <v/>
      </c>
      <c r="AL1097" s="35" t="str">
        <f t="shared" si="314"/>
        <v/>
      </c>
      <c r="AM1097" s="35" t="str">
        <f t="shared" si="315"/>
        <v/>
      </c>
      <c r="AN1097" s="35" t="str">
        <f t="shared" si="316"/>
        <v/>
      </c>
      <c r="AO1097" s="222">
        <f t="shared" si="321"/>
        <v>0</v>
      </c>
      <c r="AP1097" s="222">
        <f t="shared" si="322"/>
        <v>0</v>
      </c>
      <c r="AQ1097" s="222" t="str">
        <f t="shared" si="317"/>
        <v>无</v>
      </c>
      <c r="AR1097" s="35" t="str">
        <f t="shared" si="318"/>
        <v/>
      </c>
      <c r="AS1097" s="35" t="str">
        <f t="shared" si="319"/>
        <v/>
      </c>
      <c r="AT1097" s="35" t="str">
        <f t="shared" si="320"/>
        <v>无</v>
      </c>
    </row>
    <row r="1098" spans="1:46">
      <c r="A1098" s="37"/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199"/>
      <c r="M1098" s="199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5" t="str">
        <f t="shared" si="306"/>
        <v/>
      </c>
      <c r="AD1098" s="36">
        <f t="shared" si="307"/>
        <v>0</v>
      </c>
      <c r="AE1098" s="35" t="str">
        <f t="shared" si="308"/>
        <v/>
      </c>
      <c r="AF1098" s="24"/>
      <c r="AG1098" s="40">
        <f t="shared" si="309"/>
        <v>0</v>
      </c>
      <c r="AH1098" s="36">
        <f t="shared" si="310"/>
        <v>0</v>
      </c>
      <c r="AI1098" s="36">
        <f t="shared" si="311"/>
        <v>0</v>
      </c>
      <c r="AJ1098" s="35" t="str">
        <f t="shared" si="312"/>
        <v/>
      </c>
      <c r="AK1098" s="35" t="str">
        <f t="shared" si="313"/>
        <v/>
      </c>
      <c r="AL1098" s="35" t="str">
        <f t="shared" si="314"/>
        <v/>
      </c>
      <c r="AM1098" s="35" t="str">
        <f t="shared" si="315"/>
        <v/>
      </c>
      <c r="AN1098" s="35" t="str">
        <f t="shared" si="316"/>
        <v/>
      </c>
      <c r="AO1098" s="222">
        <f t="shared" si="321"/>
        <v>0</v>
      </c>
      <c r="AP1098" s="222">
        <f t="shared" si="322"/>
        <v>0</v>
      </c>
      <c r="AQ1098" s="222" t="str">
        <f t="shared" si="317"/>
        <v>无</v>
      </c>
      <c r="AR1098" s="35" t="str">
        <f t="shared" si="318"/>
        <v/>
      </c>
      <c r="AS1098" s="35" t="str">
        <f t="shared" si="319"/>
        <v/>
      </c>
      <c r="AT1098" s="35" t="str">
        <f t="shared" si="320"/>
        <v>无</v>
      </c>
    </row>
    <row r="1099" spans="1:46">
      <c r="A1099" s="37"/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199"/>
      <c r="M1099" s="199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5" t="str">
        <f t="shared" si="306"/>
        <v/>
      </c>
      <c r="AD1099" s="36">
        <f t="shared" si="307"/>
        <v>0</v>
      </c>
      <c r="AE1099" s="35" t="str">
        <f t="shared" si="308"/>
        <v/>
      </c>
      <c r="AF1099" s="24"/>
      <c r="AG1099" s="40">
        <f t="shared" si="309"/>
        <v>0</v>
      </c>
      <c r="AH1099" s="36">
        <f t="shared" si="310"/>
        <v>0</v>
      </c>
      <c r="AI1099" s="36">
        <f t="shared" si="311"/>
        <v>0</v>
      </c>
      <c r="AJ1099" s="35" t="str">
        <f t="shared" si="312"/>
        <v/>
      </c>
      <c r="AK1099" s="35" t="str">
        <f t="shared" si="313"/>
        <v/>
      </c>
      <c r="AL1099" s="35" t="str">
        <f t="shared" si="314"/>
        <v/>
      </c>
      <c r="AM1099" s="35" t="str">
        <f t="shared" si="315"/>
        <v/>
      </c>
      <c r="AN1099" s="35" t="str">
        <f t="shared" si="316"/>
        <v/>
      </c>
      <c r="AO1099" s="222">
        <f t="shared" si="321"/>
        <v>0</v>
      </c>
      <c r="AP1099" s="222">
        <f t="shared" si="322"/>
        <v>0</v>
      </c>
      <c r="AQ1099" s="222" t="str">
        <f t="shared" si="317"/>
        <v>无</v>
      </c>
      <c r="AR1099" s="35" t="str">
        <f t="shared" si="318"/>
        <v/>
      </c>
      <c r="AS1099" s="35" t="str">
        <f t="shared" si="319"/>
        <v/>
      </c>
      <c r="AT1099" s="35" t="str">
        <f t="shared" si="320"/>
        <v>无</v>
      </c>
    </row>
    <row r="1100" spans="1:46">
      <c r="A1100" s="37"/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199"/>
      <c r="M1100" s="199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5" t="str">
        <f t="shared" si="306"/>
        <v/>
      </c>
      <c r="AD1100" s="36">
        <f t="shared" si="307"/>
        <v>0</v>
      </c>
      <c r="AE1100" s="35" t="str">
        <f t="shared" si="308"/>
        <v/>
      </c>
      <c r="AF1100" s="24"/>
      <c r="AG1100" s="40">
        <f t="shared" si="309"/>
        <v>0</v>
      </c>
      <c r="AH1100" s="36">
        <f t="shared" si="310"/>
        <v>0</v>
      </c>
      <c r="AI1100" s="36">
        <f t="shared" si="311"/>
        <v>0</v>
      </c>
      <c r="AJ1100" s="35" t="str">
        <f t="shared" si="312"/>
        <v/>
      </c>
      <c r="AK1100" s="35" t="str">
        <f t="shared" si="313"/>
        <v/>
      </c>
      <c r="AL1100" s="35" t="str">
        <f t="shared" si="314"/>
        <v/>
      </c>
      <c r="AM1100" s="35" t="str">
        <f t="shared" si="315"/>
        <v/>
      </c>
      <c r="AN1100" s="35" t="str">
        <f t="shared" si="316"/>
        <v/>
      </c>
      <c r="AO1100" s="222">
        <f t="shared" si="321"/>
        <v>0</v>
      </c>
      <c r="AP1100" s="222">
        <f t="shared" si="322"/>
        <v>0</v>
      </c>
      <c r="AQ1100" s="222" t="str">
        <f t="shared" si="317"/>
        <v>无</v>
      </c>
      <c r="AR1100" s="35" t="str">
        <f t="shared" si="318"/>
        <v/>
      </c>
      <c r="AS1100" s="35" t="str">
        <f t="shared" si="319"/>
        <v/>
      </c>
      <c r="AT1100" s="35" t="str">
        <f t="shared" si="320"/>
        <v>无</v>
      </c>
    </row>
    <row r="1101" spans="1:46">
      <c r="A1101" s="37"/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199"/>
      <c r="M1101" s="199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5" t="str">
        <f t="shared" si="306"/>
        <v/>
      </c>
      <c r="AD1101" s="36">
        <f t="shared" si="307"/>
        <v>0</v>
      </c>
      <c r="AE1101" s="35" t="str">
        <f t="shared" si="308"/>
        <v/>
      </c>
      <c r="AF1101" s="24"/>
      <c r="AG1101" s="40">
        <f t="shared" si="309"/>
        <v>0</v>
      </c>
      <c r="AH1101" s="36">
        <f t="shared" si="310"/>
        <v>0</v>
      </c>
      <c r="AI1101" s="36">
        <f t="shared" si="311"/>
        <v>0</v>
      </c>
      <c r="AJ1101" s="35" t="str">
        <f t="shared" si="312"/>
        <v/>
      </c>
      <c r="AK1101" s="35" t="str">
        <f t="shared" si="313"/>
        <v/>
      </c>
      <c r="AL1101" s="35" t="str">
        <f t="shared" si="314"/>
        <v/>
      </c>
      <c r="AM1101" s="35" t="str">
        <f t="shared" si="315"/>
        <v/>
      </c>
      <c r="AN1101" s="35" t="str">
        <f t="shared" si="316"/>
        <v/>
      </c>
      <c r="AO1101" s="222">
        <f t="shared" si="321"/>
        <v>0</v>
      </c>
      <c r="AP1101" s="222">
        <f t="shared" si="322"/>
        <v>0</v>
      </c>
      <c r="AQ1101" s="222" t="str">
        <f t="shared" si="317"/>
        <v>无</v>
      </c>
      <c r="AR1101" s="35" t="str">
        <f t="shared" si="318"/>
        <v/>
      </c>
      <c r="AS1101" s="35" t="str">
        <f t="shared" si="319"/>
        <v/>
      </c>
      <c r="AT1101" s="35" t="str">
        <f t="shared" si="320"/>
        <v>无</v>
      </c>
    </row>
    <row r="1102" spans="1:46">
      <c r="A1102" s="37"/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199"/>
      <c r="M1102" s="199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5" t="str">
        <f t="shared" si="306"/>
        <v/>
      </c>
      <c r="AD1102" s="36">
        <f t="shared" si="307"/>
        <v>0</v>
      </c>
      <c r="AE1102" s="35" t="str">
        <f t="shared" si="308"/>
        <v/>
      </c>
      <c r="AF1102" s="24"/>
      <c r="AG1102" s="40">
        <f t="shared" si="309"/>
        <v>0</v>
      </c>
      <c r="AH1102" s="36">
        <f t="shared" si="310"/>
        <v>0</v>
      </c>
      <c r="AI1102" s="36">
        <f t="shared" si="311"/>
        <v>0</v>
      </c>
      <c r="AJ1102" s="35" t="str">
        <f t="shared" si="312"/>
        <v/>
      </c>
      <c r="AK1102" s="35" t="str">
        <f t="shared" si="313"/>
        <v/>
      </c>
      <c r="AL1102" s="35" t="str">
        <f t="shared" si="314"/>
        <v/>
      </c>
      <c r="AM1102" s="35" t="str">
        <f t="shared" si="315"/>
        <v/>
      </c>
      <c r="AN1102" s="35" t="str">
        <f t="shared" si="316"/>
        <v/>
      </c>
      <c r="AO1102" s="222">
        <f t="shared" si="321"/>
        <v>0</v>
      </c>
      <c r="AP1102" s="222">
        <f t="shared" si="322"/>
        <v>0</v>
      </c>
      <c r="AQ1102" s="222" t="str">
        <f t="shared" si="317"/>
        <v>无</v>
      </c>
      <c r="AR1102" s="35" t="str">
        <f t="shared" si="318"/>
        <v/>
      </c>
      <c r="AS1102" s="35" t="str">
        <f t="shared" si="319"/>
        <v/>
      </c>
      <c r="AT1102" s="35" t="str">
        <f t="shared" si="320"/>
        <v>无</v>
      </c>
    </row>
    <row r="1103" spans="1:46">
      <c r="A1103" s="37"/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199"/>
      <c r="M1103" s="199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5" t="str">
        <f t="shared" si="306"/>
        <v/>
      </c>
      <c r="AD1103" s="36">
        <f t="shared" si="307"/>
        <v>0</v>
      </c>
      <c r="AE1103" s="35" t="str">
        <f t="shared" si="308"/>
        <v/>
      </c>
      <c r="AF1103" s="24"/>
      <c r="AG1103" s="40">
        <f t="shared" si="309"/>
        <v>0</v>
      </c>
      <c r="AH1103" s="36">
        <f t="shared" si="310"/>
        <v>0</v>
      </c>
      <c r="AI1103" s="36">
        <f t="shared" si="311"/>
        <v>0</v>
      </c>
      <c r="AJ1103" s="35" t="str">
        <f t="shared" si="312"/>
        <v/>
      </c>
      <c r="AK1103" s="35" t="str">
        <f t="shared" si="313"/>
        <v/>
      </c>
      <c r="AL1103" s="35" t="str">
        <f t="shared" si="314"/>
        <v/>
      </c>
      <c r="AM1103" s="35" t="str">
        <f t="shared" si="315"/>
        <v/>
      </c>
      <c r="AN1103" s="35" t="str">
        <f t="shared" si="316"/>
        <v/>
      </c>
      <c r="AO1103" s="222">
        <f t="shared" si="321"/>
        <v>0</v>
      </c>
      <c r="AP1103" s="222">
        <f t="shared" si="322"/>
        <v>0</v>
      </c>
      <c r="AQ1103" s="222" t="str">
        <f t="shared" si="317"/>
        <v>无</v>
      </c>
      <c r="AR1103" s="35" t="str">
        <f t="shared" si="318"/>
        <v/>
      </c>
      <c r="AS1103" s="35" t="str">
        <f t="shared" si="319"/>
        <v/>
      </c>
      <c r="AT1103" s="35" t="str">
        <f t="shared" si="320"/>
        <v>无</v>
      </c>
    </row>
    <row r="1104" spans="1:46">
      <c r="A1104" s="37"/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199"/>
      <c r="M1104" s="199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5" t="str">
        <f t="shared" si="306"/>
        <v/>
      </c>
      <c r="AD1104" s="36">
        <f t="shared" si="307"/>
        <v>0</v>
      </c>
      <c r="AE1104" s="35" t="str">
        <f t="shared" si="308"/>
        <v/>
      </c>
      <c r="AF1104" s="24"/>
      <c r="AG1104" s="40">
        <f t="shared" si="309"/>
        <v>0</v>
      </c>
      <c r="AH1104" s="36">
        <f t="shared" si="310"/>
        <v>0</v>
      </c>
      <c r="AI1104" s="36">
        <f t="shared" si="311"/>
        <v>0</v>
      </c>
      <c r="AJ1104" s="35" t="str">
        <f t="shared" si="312"/>
        <v/>
      </c>
      <c r="AK1104" s="35" t="str">
        <f t="shared" si="313"/>
        <v/>
      </c>
      <c r="AL1104" s="35" t="str">
        <f t="shared" si="314"/>
        <v/>
      </c>
      <c r="AM1104" s="35" t="str">
        <f t="shared" si="315"/>
        <v/>
      </c>
      <c r="AN1104" s="35" t="str">
        <f t="shared" si="316"/>
        <v/>
      </c>
      <c r="AO1104" s="222">
        <f t="shared" si="321"/>
        <v>0</v>
      </c>
      <c r="AP1104" s="222">
        <f t="shared" si="322"/>
        <v>0</v>
      </c>
      <c r="AQ1104" s="222" t="str">
        <f t="shared" si="317"/>
        <v>无</v>
      </c>
      <c r="AR1104" s="35" t="str">
        <f t="shared" si="318"/>
        <v/>
      </c>
      <c r="AS1104" s="35" t="str">
        <f t="shared" si="319"/>
        <v/>
      </c>
      <c r="AT1104" s="35" t="str">
        <f t="shared" si="320"/>
        <v>无</v>
      </c>
    </row>
    <row r="1105" spans="1:46">
      <c r="A1105" s="37"/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199"/>
      <c r="M1105" s="199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5" t="str">
        <f t="shared" si="306"/>
        <v/>
      </c>
      <c r="AD1105" s="36">
        <f t="shared" si="307"/>
        <v>0</v>
      </c>
      <c r="AE1105" s="35" t="str">
        <f t="shared" si="308"/>
        <v/>
      </c>
      <c r="AF1105" s="24"/>
      <c r="AG1105" s="40">
        <f t="shared" si="309"/>
        <v>0</v>
      </c>
      <c r="AH1105" s="36">
        <f t="shared" si="310"/>
        <v>0</v>
      </c>
      <c r="AI1105" s="36">
        <f t="shared" si="311"/>
        <v>0</v>
      </c>
      <c r="AJ1105" s="35" t="str">
        <f t="shared" si="312"/>
        <v/>
      </c>
      <c r="AK1105" s="35" t="str">
        <f t="shared" si="313"/>
        <v/>
      </c>
      <c r="AL1105" s="35" t="str">
        <f t="shared" si="314"/>
        <v/>
      </c>
      <c r="AM1105" s="35" t="str">
        <f t="shared" si="315"/>
        <v/>
      </c>
      <c r="AN1105" s="35" t="str">
        <f t="shared" si="316"/>
        <v/>
      </c>
      <c r="AO1105" s="222">
        <f t="shared" si="321"/>
        <v>0</v>
      </c>
      <c r="AP1105" s="222">
        <f t="shared" si="322"/>
        <v>0</v>
      </c>
      <c r="AQ1105" s="222" t="str">
        <f t="shared" si="317"/>
        <v>无</v>
      </c>
      <c r="AR1105" s="35" t="str">
        <f t="shared" si="318"/>
        <v/>
      </c>
      <c r="AS1105" s="35" t="str">
        <f t="shared" si="319"/>
        <v/>
      </c>
      <c r="AT1105" s="35" t="str">
        <f t="shared" si="320"/>
        <v>无</v>
      </c>
    </row>
    <row r="1106" spans="1:46">
      <c r="A1106" s="37"/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199"/>
      <c r="M1106" s="199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5" t="str">
        <f t="shared" si="306"/>
        <v/>
      </c>
      <c r="AD1106" s="36">
        <f t="shared" si="307"/>
        <v>0</v>
      </c>
      <c r="AE1106" s="35" t="str">
        <f t="shared" si="308"/>
        <v/>
      </c>
      <c r="AF1106" s="24"/>
      <c r="AG1106" s="40">
        <f t="shared" si="309"/>
        <v>0</v>
      </c>
      <c r="AH1106" s="36">
        <f t="shared" si="310"/>
        <v>0</v>
      </c>
      <c r="AI1106" s="36">
        <f t="shared" si="311"/>
        <v>0</v>
      </c>
      <c r="AJ1106" s="35" t="str">
        <f t="shared" si="312"/>
        <v/>
      </c>
      <c r="AK1106" s="35" t="str">
        <f t="shared" si="313"/>
        <v/>
      </c>
      <c r="AL1106" s="35" t="str">
        <f t="shared" si="314"/>
        <v/>
      </c>
      <c r="AM1106" s="35" t="str">
        <f t="shared" si="315"/>
        <v/>
      </c>
      <c r="AN1106" s="35" t="str">
        <f t="shared" si="316"/>
        <v/>
      </c>
      <c r="AO1106" s="222">
        <f t="shared" si="321"/>
        <v>0</v>
      </c>
      <c r="AP1106" s="222">
        <f t="shared" si="322"/>
        <v>0</v>
      </c>
      <c r="AQ1106" s="222" t="str">
        <f t="shared" si="317"/>
        <v>无</v>
      </c>
      <c r="AR1106" s="35" t="str">
        <f t="shared" si="318"/>
        <v/>
      </c>
      <c r="AS1106" s="35" t="str">
        <f t="shared" si="319"/>
        <v/>
      </c>
      <c r="AT1106" s="35" t="str">
        <f t="shared" si="320"/>
        <v>无</v>
      </c>
    </row>
    <row r="1107" spans="1:46">
      <c r="A1107" s="37"/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199"/>
      <c r="M1107" s="199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5" t="str">
        <f t="shared" si="306"/>
        <v/>
      </c>
      <c r="AD1107" s="36">
        <f t="shared" si="307"/>
        <v>0</v>
      </c>
      <c r="AE1107" s="35" t="str">
        <f t="shared" si="308"/>
        <v/>
      </c>
      <c r="AF1107" s="24"/>
      <c r="AG1107" s="40">
        <f t="shared" si="309"/>
        <v>0</v>
      </c>
      <c r="AH1107" s="36">
        <f t="shared" si="310"/>
        <v>0</v>
      </c>
      <c r="AI1107" s="36">
        <f t="shared" si="311"/>
        <v>0</v>
      </c>
      <c r="AJ1107" s="35" t="str">
        <f t="shared" si="312"/>
        <v/>
      </c>
      <c r="AK1107" s="35" t="str">
        <f t="shared" si="313"/>
        <v/>
      </c>
      <c r="AL1107" s="35" t="str">
        <f t="shared" si="314"/>
        <v/>
      </c>
      <c r="AM1107" s="35" t="str">
        <f t="shared" si="315"/>
        <v/>
      </c>
      <c r="AN1107" s="35" t="str">
        <f t="shared" si="316"/>
        <v/>
      </c>
      <c r="AO1107" s="222">
        <f t="shared" si="321"/>
        <v>0</v>
      </c>
      <c r="AP1107" s="222">
        <f t="shared" si="322"/>
        <v>0</v>
      </c>
      <c r="AQ1107" s="222" t="str">
        <f t="shared" si="317"/>
        <v>无</v>
      </c>
      <c r="AR1107" s="35" t="str">
        <f t="shared" si="318"/>
        <v/>
      </c>
      <c r="AS1107" s="35" t="str">
        <f t="shared" si="319"/>
        <v/>
      </c>
      <c r="AT1107" s="35" t="str">
        <f t="shared" si="320"/>
        <v>无</v>
      </c>
    </row>
    <row r="1108" spans="1:46">
      <c r="A1108" s="37"/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199"/>
      <c r="M1108" s="199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5" t="str">
        <f t="shared" si="306"/>
        <v/>
      </c>
      <c r="AD1108" s="36">
        <f t="shared" si="307"/>
        <v>0</v>
      </c>
      <c r="AE1108" s="35" t="str">
        <f t="shared" si="308"/>
        <v/>
      </c>
      <c r="AF1108" s="24"/>
      <c r="AG1108" s="40">
        <f t="shared" si="309"/>
        <v>0</v>
      </c>
      <c r="AH1108" s="36">
        <f t="shared" si="310"/>
        <v>0</v>
      </c>
      <c r="AI1108" s="36">
        <f t="shared" si="311"/>
        <v>0</v>
      </c>
      <c r="AJ1108" s="35" t="str">
        <f t="shared" si="312"/>
        <v/>
      </c>
      <c r="AK1108" s="35" t="str">
        <f t="shared" si="313"/>
        <v/>
      </c>
      <c r="AL1108" s="35" t="str">
        <f t="shared" si="314"/>
        <v/>
      </c>
      <c r="AM1108" s="35" t="str">
        <f t="shared" si="315"/>
        <v/>
      </c>
      <c r="AN1108" s="35" t="str">
        <f t="shared" si="316"/>
        <v/>
      </c>
      <c r="AO1108" s="222">
        <f t="shared" si="321"/>
        <v>0</v>
      </c>
      <c r="AP1108" s="222">
        <f t="shared" si="322"/>
        <v>0</v>
      </c>
      <c r="AQ1108" s="222" t="str">
        <f t="shared" si="317"/>
        <v>无</v>
      </c>
      <c r="AR1108" s="35" t="str">
        <f t="shared" si="318"/>
        <v/>
      </c>
      <c r="AS1108" s="35" t="str">
        <f t="shared" si="319"/>
        <v/>
      </c>
      <c r="AT1108" s="35" t="str">
        <f t="shared" si="320"/>
        <v>无</v>
      </c>
    </row>
    <row r="1109" spans="1:46">
      <c r="A1109" s="37"/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199"/>
      <c r="M1109" s="199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5" t="str">
        <f t="shared" si="306"/>
        <v/>
      </c>
      <c r="AD1109" s="36">
        <f t="shared" si="307"/>
        <v>0</v>
      </c>
      <c r="AE1109" s="35" t="str">
        <f t="shared" si="308"/>
        <v/>
      </c>
      <c r="AF1109" s="24"/>
      <c r="AG1109" s="40">
        <f t="shared" si="309"/>
        <v>0</v>
      </c>
      <c r="AH1109" s="36">
        <f t="shared" si="310"/>
        <v>0</v>
      </c>
      <c r="AI1109" s="36">
        <f t="shared" si="311"/>
        <v>0</v>
      </c>
      <c r="AJ1109" s="35" t="str">
        <f t="shared" si="312"/>
        <v/>
      </c>
      <c r="AK1109" s="35" t="str">
        <f t="shared" si="313"/>
        <v/>
      </c>
      <c r="AL1109" s="35" t="str">
        <f t="shared" si="314"/>
        <v/>
      </c>
      <c r="AM1109" s="35" t="str">
        <f t="shared" si="315"/>
        <v/>
      </c>
      <c r="AN1109" s="35" t="str">
        <f t="shared" si="316"/>
        <v/>
      </c>
      <c r="AO1109" s="222">
        <f t="shared" si="321"/>
        <v>0</v>
      </c>
      <c r="AP1109" s="222">
        <f t="shared" si="322"/>
        <v>0</v>
      </c>
      <c r="AQ1109" s="222" t="str">
        <f t="shared" si="317"/>
        <v>无</v>
      </c>
      <c r="AR1109" s="35" t="str">
        <f t="shared" si="318"/>
        <v/>
      </c>
      <c r="AS1109" s="35" t="str">
        <f t="shared" si="319"/>
        <v/>
      </c>
      <c r="AT1109" s="35" t="str">
        <f t="shared" si="320"/>
        <v>无</v>
      </c>
    </row>
    <row r="1110" spans="1:46">
      <c r="A1110" s="37"/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199"/>
      <c r="M1110" s="199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5" t="str">
        <f t="shared" si="306"/>
        <v/>
      </c>
      <c r="AD1110" s="36">
        <f t="shared" si="307"/>
        <v>0</v>
      </c>
      <c r="AE1110" s="35" t="str">
        <f t="shared" si="308"/>
        <v/>
      </c>
      <c r="AF1110" s="24"/>
      <c r="AG1110" s="40">
        <f t="shared" si="309"/>
        <v>0</v>
      </c>
      <c r="AH1110" s="36">
        <f t="shared" si="310"/>
        <v>0</v>
      </c>
      <c r="AI1110" s="36">
        <f t="shared" si="311"/>
        <v>0</v>
      </c>
      <c r="AJ1110" s="35" t="str">
        <f t="shared" si="312"/>
        <v/>
      </c>
      <c r="AK1110" s="35" t="str">
        <f t="shared" si="313"/>
        <v/>
      </c>
      <c r="AL1110" s="35" t="str">
        <f t="shared" si="314"/>
        <v/>
      </c>
      <c r="AM1110" s="35" t="str">
        <f t="shared" si="315"/>
        <v/>
      </c>
      <c r="AN1110" s="35" t="str">
        <f t="shared" si="316"/>
        <v/>
      </c>
      <c r="AO1110" s="222">
        <f t="shared" si="321"/>
        <v>0</v>
      </c>
      <c r="AP1110" s="222">
        <f t="shared" si="322"/>
        <v>0</v>
      </c>
      <c r="AQ1110" s="222" t="str">
        <f t="shared" si="317"/>
        <v>无</v>
      </c>
      <c r="AR1110" s="35" t="str">
        <f t="shared" si="318"/>
        <v/>
      </c>
      <c r="AS1110" s="35" t="str">
        <f t="shared" si="319"/>
        <v/>
      </c>
      <c r="AT1110" s="35" t="str">
        <f t="shared" si="320"/>
        <v>无</v>
      </c>
    </row>
    <row r="1111" spans="1:46">
      <c r="A1111" s="37"/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199"/>
      <c r="M1111" s="199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5" t="str">
        <f t="shared" si="306"/>
        <v/>
      </c>
      <c r="AD1111" s="36">
        <f t="shared" si="307"/>
        <v>0</v>
      </c>
      <c r="AE1111" s="35" t="str">
        <f t="shared" si="308"/>
        <v/>
      </c>
      <c r="AF1111" s="24"/>
      <c r="AG1111" s="40">
        <f t="shared" si="309"/>
        <v>0</v>
      </c>
      <c r="AH1111" s="36">
        <f t="shared" si="310"/>
        <v>0</v>
      </c>
      <c r="AI1111" s="36">
        <f t="shared" si="311"/>
        <v>0</v>
      </c>
      <c r="AJ1111" s="35" t="str">
        <f t="shared" si="312"/>
        <v/>
      </c>
      <c r="AK1111" s="35" t="str">
        <f t="shared" si="313"/>
        <v/>
      </c>
      <c r="AL1111" s="35" t="str">
        <f t="shared" si="314"/>
        <v/>
      </c>
      <c r="AM1111" s="35" t="str">
        <f t="shared" si="315"/>
        <v/>
      </c>
      <c r="AN1111" s="35" t="str">
        <f t="shared" si="316"/>
        <v/>
      </c>
      <c r="AO1111" s="222">
        <f t="shared" si="321"/>
        <v>0</v>
      </c>
      <c r="AP1111" s="222">
        <f t="shared" si="322"/>
        <v>0</v>
      </c>
      <c r="AQ1111" s="222" t="str">
        <f t="shared" si="317"/>
        <v>无</v>
      </c>
      <c r="AR1111" s="35" t="str">
        <f t="shared" si="318"/>
        <v/>
      </c>
      <c r="AS1111" s="35" t="str">
        <f t="shared" si="319"/>
        <v/>
      </c>
      <c r="AT1111" s="35" t="str">
        <f t="shared" si="320"/>
        <v>无</v>
      </c>
    </row>
    <row r="1112" spans="1:46">
      <c r="A1112" s="37"/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199"/>
      <c r="M1112" s="199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5" t="str">
        <f t="shared" si="306"/>
        <v/>
      </c>
      <c r="AD1112" s="36">
        <f t="shared" si="307"/>
        <v>0</v>
      </c>
      <c r="AE1112" s="35" t="str">
        <f t="shared" si="308"/>
        <v/>
      </c>
      <c r="AF1112" s="24"/>
      <c r="AG1112" s="40">
        <f t="shared" si="309"/>
        <v>0</v>
      </c>
      <c r="AH1112" s="36">
        <f t="shared" si="310"/>
        <v>0</v>
      </c>
      <c r="AI1112" s="36">
        <f t="shared" si="311"/>
        <v>0</v>
      </c>
      <c r="AJ1112" s="35" t="str">
        <f t="shared" si="312"/>
        <v/>
      </c>
      <c r="AK1112" s="35" t="str">
        <f t="shared" si="313"/>
        <v/>
      </c>
      <c r="AL1112" s="35" t="str">
        <f t="shared" si="314"/>
        <v/>
      </c>
      <c r="AM1112" s="35" t="str">
        <f t="shared" si="315"/>
        <v/>
      </c>
      <c r="AN1112" s="35" t="str">
        <f t="shared" si="316"/>
        <v/>
      </c>
      <c r="AO1112" s="222">
        <f t="shared" si="321"/>
        <v>0</v>
      </c>
      <c r="AP1112" s="222">
        <f t="shared" si="322"/>
        <v>0</v>
      </c>
      <c r="AQ1112" s="222" t="str">
        <f t="shared" si="317"/>
        <v>无</v>
      </c>
      <c r="AR1112" s="35" t="str">
        <f t="shared" si="318"/>
        <v/>
      </c>
      <c r="AS1112" s="35" t="str">
        <f t="shared" si="319"/>
        <v/>
      </c>
      <c r="AT1112" s="35" t="str">
        <f t="shared" si="320"/>
        <v>无</v>
      </c>
    </row>
    <row r="1113" spans="1:46">
      <c r="A1113" s="37"/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199"/>
      <c r="M1113" s="199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5" t="str">
        <f t="shared" si="306"/>
        <v/>
      </c>
      <c r="AD1113" s="36">
        <f t="shared" si="307"/>
        <v>0</v>
      </c>
      <c r="AE1113" s="35" t="str">
        <f t="shared" si="308"/>
        <v/>
      </c>
      <c r="AF1113" s="24"/>
      <c r="AG1113" s="40">
        <f t="shared" si="309"/>
        <v>0</v>
      </c>
      <c r="AH1113" s="36">
        <f t="shared" si="310"/>
        <v>0</v>
      </c>
      <c r="AI1113" s="36">
        <f t="shared" si="311"/>
        <v>0</v>
      </c>
      <c r="AJ1113" s="35" t="str">
        <f t="shared" si="312"/>
        <v/>
      </c>
      <c r="AK1113" s="35" t="str">
        <f t="shared" si="313"/>
        <v/>
      </c>
      <c r="AL1113" s="35" t="str">
        <f t="shared" si="314"/>
        <v/>
      </c>
      <c r="AM1113" s="35" t="str">
        <f t="shared" si="315"/>
        <v/>
      </c>
      <c r="AN1113" s="35" t="str">
        <f t="shared" si="316"/>
        <v/>
      </c>
      <c r="AO1113" s="222">
        <f t="shared" si="321"/>
        <v>0</v>
      </c>
      <c r="AP1113" s="222">
        <f t="shared" si="322"/>
        <v>0</v>
      </c>
      <c r="AQ1113" s="222" t="str">
        <f t="shared" si="317"/>
        <v>无</v>
      </c>
      <c r="AR1113" s="35" t="str">
        <f t="shared" si="318"/>
        <v/>
      </c>
      <c r="AS1113" s="35" t="str">
        <f t="shared" si="319"/>
        <v/>
      </c>
      <c r="AT1113" s="35" t="str">
        <f t="shared" si="320"/>
        <v>无</v>
      </c>
    </row>
    <row r="1114" spans="1:46">
      <c r="A1114" s="37"/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199"/>
      <c r="M1114" s="199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5" t="str">
        <f t="shared" si="306"/>
        <v/>
      </c>
      <c r="AD1114" s="36">
        <f t="shared" si="307"/>
        <v>0</v>
      </c>
      <c r="AE1114" s="35" t="str">
        <f t="shared" si="308"/>
        <v/>
      </c>
      <c r="AF1114" s="24"/>
      <c r="AG1114" s="40">
        <f t="shared" si="309"/>
        <v>0</v>
      </c>
      <c r="AH1114" s="36">
        <f t="shared" si="310"/>
        <v>0</v>
      </c>
      <c r="AI1114" s="36">
        <f t="shared" si="311"/>
        <v>0</v>
      </c>
      <c r="AJ1114" s="35" t="str">
        <f t="shared" si="312"/>
        <v/>
      </c>
      <c r="AK1114" s="35" t="str">
        <f t="shared" si="313"/>
        <v/>
      </c>
      <c r="AL1114" s="35" t="str">
        <f t="shared" si="314"/>
        <v/>
      </c>
      <c r="AM1114" s="35" t="str">
        <f t="shared" si="315"/>
        <v/>
      </c>
      <c r="AN1114" s="35" t="str">
        <f t="shared" si="316"/>
        <v/>
      </c>
      <c r="AO1114" s="222">
        <f t="shared" si="321"/>
        <v>0</v>
      </c>
      <c r="AP1114" s="222">
        <f t="shared" si="322"/>
        <v>0</v>
      </c>
      <c r="AQ1114" s="222" t="str">
        <f t="shared" si="317"/>
        <v>无</v>
      </c>
      <c r="AR1114" s="35" t="str">
        <f t="shared" si="318"/>
        <v/>
      </c>
      <c r="AS1114" s="35" t="str">
        <f t="shared" si="319"/>
        <v/>
      </c>
      <c r="AT1114" s="35" t="str">
        <f t="shared" si="320"/>
        <v>无</v>
      </c>
    </row>
    <row r="1115" spans="1:46">
      <c r="A1115" s="37"/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199"/>
      <c r="M1115" s="199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5" t="str">
        <f t="shared" si="306"/>
        <v/>
      </c>
      <c r="AD1115" s="36">
        <f t="shared" si="307"/>
        <v>0</v>
      </c>
      <c r="AE1115" s="35" t="str">
        <f t="shared" si="308"/>
        <v/>
      </c>
      <c r="AF1115" s="24"/>
      <c r="AG1115" s="40">
        <f t="shared" si="309"/>
        <v>0</v>
      </c>
      <c r="AH1115" s="36">
        <f t="shared" si="310"/>
        <v>0</v>
      </c>
      <c r="AI1115" s="36">
        <f t="shared" si="311"/>
        <v>0</v>
      </c>
      <c r="AJ1115" s="35" t="str">
        <f t="shared" si="312"/>
        <v/>
      </c>
      <c r="AK1115" s="35" t="str">
        <f t="shared" si="313"/>
        <v/>
      </c>
      <c r="AL1115" s="35" t="str">
        <f t="shared" si="314"/>
        <v/>
      </c>
      <c r="AM1115" s="35" t="str">
        <f t="shared" si="315"/>
        <v/>
      </c>
      <c r="AN1115" s="35" t="str">
        <f t="shared" si="316"/>
        <v/>
      </c>
      <c r="AO1115" s="222">
        <f t="shared" si="321"/>
        <v>0</v>
      </c>
      <c r="AP1115" s="222">
        <f t="shared" si="322"/>
        <v>0</v>
      </c>
      <c r="AQ1115" s="222" t="str">
        <f t="shared" si="317"/>
        <v>无</v>
      </c>
      <c r="AR1115" s="35" t="str">
        <f t="shared" si="318"/>
        <v/>
      </c>
      <c r="AS1115" s="35" t="str">
        <f t="shared" si="319"/>
        <v/>
      </c>
      <c r="AT1115" s="35" t="str">
        <f t="shared" si="320"/>
        <v>无</v>
      </c>
    </row>
    <row r="1116" spans="1:46">
      <c r="A1116" s="37"/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199"/>
      <c r="M1116" s="199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5" t="str">
        <f t="shared" si="306"/>
        <v/>
      </c>
      <c r="AD1116" s="36">
        <f t="shared" si="307"/>
        <v>0</v>
      </c>
      <c r="AE1116" s="35" t="str">
        <f t="shared" si="308"/>
        <v/>
      </c>
      <c r="AF1116" s="24"/>
      <c r="AG1116" s="40">
        <f t="shared" si="309"/>
        <v>0</v>
      </c>
      <c r="AH1116" s="36">
        <f t="shared" si="310"/>
        <v>0</v>
      </c>
      <c r="AI1116" s="36">
        <f t="shared" si="311"/>
        <v>0</v>
      </c>
      <c r="AJ1116" s="35" t="str">
        <f t="shared" si="312"/>
        <v/>
      </c>
      <c r="AK1116" s="35" t="str">
        <f t="shared" si="313"/>
        <v/>
      </c>
      <c r="AL1116" s="35" t="str">
        <f t="shared" si="314"/>
        <v/>
      </c>
      <c r="AM1116" s="35" t="str">
        <f t="shared" si="315"/>
        <v/>
      </c>
      <c r="AN1116" s="35" t="str">
        <f t="shared" si="316"/>
        <v/>
      </c>
      <c r="AO1116" s="222">
        <f t="shared" si="321"/>
        <v>0</v>
      </c>
      <c r="AP1116" s="222">
        <f t="shared" si="322"/>
        <v>0</v>
      </c>
      <c r="AQ1116" s="222" t="str">
        <f t="shared" si="317"/>
        <v>无</v>
      </c>
      <c r="AR1116" s="35" t="str">
        <f t="shared" si="318"/>
        <v/>
      </c>
      <c r="AS1116" s="35" t="str">
        <f t="shared" si="319"/>
        <v/>
      </c>
      <c r="AT1116" s="35" t="str">
        <f t="shared" si="320"/>
        <v>无</v>
      </c>
    </row>
    <row r="1117" spans="1:46">
      <c r="A1117" s="37"/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199"/>
      <c r="M1117" s="199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5" t="str">
        <f t="shared" si="306"/>
        <v/>
      </c>
      <c r="AD1117" s="36">
        <f t="shared" si="307"/>
        <v>0</v>
      </c>
      <c r="AE1117" s="35" t="str">
        <f t="shared" si="308"/>
        <v/>
      </c>
      <c r="AF1117" s="24"/>
      <c r="AG1117" s="40">
        <f t="shared" si="309"/>
        <v>0</v>
      </c>
      <c r="AH1117" s="36">
        <f t="shared" si="310"/>
        <v>0</v>
      </c>
      <c r="AI1117" s="36">
        <f t="shared" si="311"/>
        <v>0</v>
      </c>
      <c r="AJ1117" s="35" t="str">
        <f t="shared" si="312"/>
        <v/>
      </c>
      <c r="AK1117" s="35" t="str">
        <f t="shared" si="313"/>
        <v/>
      </c>
      <c r="AL1117" s="35" t="str">
        <f t="shared" si="314"/>
        <v/>
      </c>
      <c r="AM1117" s="35" t="str">
        <f t="shared" si="315"/>
        <v/>
      </c>
      <c r="AN1117" s="35" t="str">
        <f t="shared" si="316"/>
        <v/>
      </c>
      <c r="AO1117" s="222">
        <f t="shared" si="321"/>
        <v>0</v>
      </c>
      <c r="AP1117" s="222">
        <f t="shared" si="322"/>
        <v>0</v>
      </c>
      <c r="AQ1117" s="222" t="str">
        <f t="shared" si="317"/>
        <v>无</v>
      </c>
      <c r="AR1117" s="35" t="str">
        <f t="shared" si="318"/>
        <v/>
      </c>
      <c r="AS1117" s="35" t="str">
        <f t="shared" si="319"/>
        <v/>
      </c>
      <c r="AT1117" s="35" t="str">
        <f t="shared" si="320"/>
        <v>无</v>
      </c>
    </row>
    <row r="1118" spans="1:46">
      <c r="A1118" s="37"/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199"/>
      <c r="M1118" s="199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5" t="str">
        <f t="shared" si="306"/>
        <v/>
      </c>
      <c r="AD1118" s="36">
        <f t="shared" si="307"/>
        <v>0</v>
      </c>
      <c r="AE1118" s="35" t="str">
        <f t="shared" si="308"/>
        <v/>
      </c>
      <c r="AF1118" s="24"/>
      <c r="AG1118" s="40">
        <f t="shared" si="309"/>
        <v>0</v>
      </c>
      <c r="AH1118" s="36">
        <f t="shared" si="310"/>
        <v>0</v>
      </c>
      <c r="AI1118" s="36">
        <f t="shared" si="311"/>
        <v>0</v>
      </c>
      <c r="AJ1118" s="35" t="str">
        <f t="shared" si="312"/>
        <v/>
      </c>
      <c r="AK1118" s="35" t="str">
        <f t="shared" si="313"/>
        <v/>
      </c>
      <c r="AL1118" s="35" t="str">
        <f t="shared" si="314"/>
        <v/>
      </c>
      <c r="AM1118" s="35" t="str">
        <f t="shared" si="315"/>
        <v/>
      </c>
      <c r="AN1118" s="35" t="str">
        <f t="shared" si="316"/>
        <v/>
      </c>
      <c r="AO1118" s="222">
        <f t="shared" si="321"/>
        <v>0</v>
      </c>
      <c r="AP1118" s="222">
        <f t="shared" si="322"/>
        <v>0</v>
      </c>
      <c r="AQ1118" s="222" t="str">
        <f t="shared" si="317"/>
        <v>无</v>
      </c>
      <c r="AR1118" s="35" t="str">
        <f t="shared" si="318"/>
        <v/>
      </c>
      <c r="AS1118" s="35" t="str">
        <f t="shared" si="319"/>
        <v/>
      </c>
      <c r="AT1118" s="35" t="str">
        <f t="shared" si="320"/>
        <v>无</v>
      </c>
    </row>
    <row r="1119" spans="1:46">
      <c r="A1119" s="37"/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199"/>
      <c r="M1119" s="199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5" t="str">
        <f t="shared" si="306"/>
        <v/>
      </c>
      <c r="AD1119" s="36">
        <f t="shared" si="307"/>
        <v>0</v>
      </c>
      <c r="AE1119" s="35" t="str">
        <f t="shared" si="308"/>
        <v/>
      </c>
      <c r="AF1119" s="24"/>
      <c r="AG1119" s="40">
        <f t="shared" si="309"/>
        <v>0</v>
      </c>
      <c r="AH1119" s="36">
        <f t="shared" si="310"/>
        <v>0</v>
      </c>
      <c r="AI1119" s="36">
        <f t="shared" si="311"/>
        <v>0</v>
      </c>
      <c r="AJ1119" s="35" t="str">
        <f t="shared" si="312"/>
        <v/>
      </c>
      <c r="AK1119" s="35" t="str">
        <f t="shared" si="313"/>
        <v/>
      </c>
      <c r="AL1119" s="35" t="str">
        <f t="shared" si="314"/>
        <v/>
      </c>
      <c r="AM1119" s="35" t="str">
        <f t="shared" si="315"/>
        <v/>
      </c>
      <c r="AN1119" s="35" t="str">
        <f t="shared" si="316"/>
        <v/>
      </c>
      <c r="AO1119" s="222">
        <f t="shared" si="321"/>
        <v>0</v>
      </c>
      <c r="AP1119" s="222">
        <f t="shared" si="322"/>
        <v>0</v>
      </c>
      <c r="AQ1119" s="222" t="str">
        <f t="shared" si="317"/>
        <v>无</v>
      </c>
      <c r="AR1119" s="35" t="str">
        <f t="shared" si="318"/>
        <v/>
      </c>
      <c r="AS1119" s="35" t="str">
        <f t="shared" si="319"/>
        <v/>
      </c>
      <c r="AT1119" s="35" t="str">
        <f t="shared" si="320"/>
        <v>无</v>
      </c>
    </row>
    <row r="1120" spans="1:46">
      <c r="A1120" s="37"/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199"/>
      <c r="M1120" s="199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5" t="str">
        <f t="shared" si="306"/>
        <v/>
      </c>
      <c r="AD1120" s="36">
        <f t="shared" si="307"/>
        <v>0</v>
      </c>
      <c r="AE1120" s="35" t="str">
        <f t="shared" si="308"/>
        <v/>
      </c>
      <c r="AF1120" s="24"/>
      <c r="AG1120" s="40">
        <f t="shared" si="309"/>
        <v>0</v>
      </c>
      <c r="AH1120" s="36">
        <f t="shared" si="310"/>
        <v>0</v>
      </c>
      <c r="AI1120" s="36">
        <f t="shared" si="311"/>
        <v>0</v>
      </c>
      <c r="AJ1120" s="35" t="str">
        <f t="shared" si="312"/>
        <v/>
      </c>
      <c r="AK1120" s="35" t="str">
        <f t="shared" si="313"/>
        <v/>
      </c>
      <c r="AL1120" s="35" t="str">
        <f t="shared" si="314"/>
        <v/>
      </c>
      <c r="AM1120" s="35" t="str">
        <f t="shared" si="315"/>
        <v/>
      </c>
      <c r="AN1120" s="35" t="str">
        <f t="shared" si="316"/>
        <v/>
      </c>
      <c r="AO1120" s="222">
        <f t="shared" si="321"/>
        <v>0</v>
      </c>
      <c r="AP1120" s="222">
        <f t="shared" si="322"/>
        <v>0</v>
      </c>
      <c r="AQ1120" s="222" t="str">
        <f t="shared" si="317"/>
        <v>无</v>
      </c>
      <c r="AR1120" s="35" t="str">
        <f t="shared" si="318"/>
        <v/>
      </c>
      <c r="AS1120" s="35" t="str">
        <f t="shared" si="319"/>
        <v/>
      </c>
      <c r="AT1120" s="35" t="str">
        <f t="shared" si="320"/>
        <v>无</v>
      </c>
    </row>
    <row r="1121" spans="1:46">
      <c r="A1121" s="37"/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199"/>
      <c r="M1121" s="199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5" t="str">
        <f t="shared" si="306"/>
        <v/>
      </c>
      <c r="AD1121" s="36">
        <f t="shared" si="307"/>
        <v>0</v>
      </c>
      <c r="AE1121" s="35" t="str">
        <f t="shared" si="308"/>
        <v/>
      </c>
      <c r="AF1121" s="24"/>
      <c r="AG1121" s="40">
        <f t="shared" si="309"/>
        <v>0</v>
      </c>
      <c r="AH1121" s="36">
        <f t="shared" si="310"/>
        <v>0</v>
      </c>
      <c r="AI1121" s="36">
        <f t="shared" si="311"/>
        <v>0</v>
      </c>
      <c r="AJ1121" s="35" t="str">
        <f t="shared" si="312"/>
        <v/>
      </c>
      <c r="AK1121" s="35" t="str">
        <f t="shared" si="313"/>
        <v/>
      </c>
      <c r="AL1121" s="35" t="str">
        <f t="shared" si="314"/>
        <v/>
      </c>
      <c r="AM1121" s="35" t="str">
        <f t="shared" si="315"/>
        <v/>
      </c>
      <c r="AN1121" s="35" t="str">
        <f t="shared" si="316"/>
        <v/>
      </c>
      <c r="AO1121" s="222">
        <f t="shared" si="321"/>
        <v>0</v>
      </c>
      <c r="AP1121" s="222">
        <f t="shared" si="322"/>
        <v>0</v>
      </c>
      <c r="AQ1121" s="222" t="str">
        <f t="shared" si="317"/>
        <v>无</v>
      </c>
      <c r="AR1121" s="35" t="str">
        <f t="shared" si="318"/>
        <v/>
      </c>
      <c r="AS1121" s="35" t="str">
        <f t="shared" si="319"/>
        <v/>
      </c>
      <c r="AT1121" s="35" t="str">
        <f t="shared" si="320"/>
        <v>无</v>
      </c>
    </row>
    <row r="1122" spans="1:46">
      <c r="A1122" s="37"/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199"/>
      <c r="M1122" s="199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5" t="str">
        <f t="shared" si="306"/>
        <v/>
      </c>
      <c r="AD1122" s="36">
        <f t="shared" si="307"/>
        <v>0</v>
      </c>
      <c r="AE1122" s="35" t="str">
        <f t="shared" si="308"/>
        <v/>
      </c>
      <c r="AF1122" s="24"/>
      <c r="AG1122" s="40">
        <f t="shared" si="309"/>
        <v>0</v>
      </c>
      <c r="AH1122" s="36">
        <f t="shared" si="310"/>
        <v>0</v>
      </c>
      <c r="AI1122" s="36">
        <f t="shared" si="311"/>
        <v>0</v>
      </c>
      <c r="AJ1122" s="35" t="str">
        <f t="shared" si="312"/>
        <v/>
      </c>
      <c r="AK1122" s="35" t="str">
        <f t="shared" si="313"/>
        <v/>
      </c>
      <c r="AL1122" s="35" t="str">
        <f t="shared" si="314"/>
        <v/>
      </c>
      <c r="AM1122" s="35" t="str">
        <f t="shared" si="315"/>
        <v/>
      </c>
      <c r="AN1122" s="35" t="str">
        <f t="shared" si="316"/>
        <v/>
      </c>
      <c r="AO1122" s="222">
        <f t="shared" si="321"/>
        <v>0</v>
      </c>
      <c r="AP1122" s="222">
        <f t="shared" si="322"/>
        <v>0</v>
      </c>
      <c r="AQ1122" s="222" t="str">
        <f t="shared" si="317"/>
        <v>无</v>
      </c>
      <c r="AR1122" s="35" t="str">
        <f t="shared" si="318"/>
        <v/>
      </c>
      <c r="AS1122" s="35" t="str">
        <f t="shared" si="319"/>
        <v/>
      </c>
      <c r="AT1122" s="35" t="str">
        <f t="shared" si="320"/>
        <v>无</v>
      </c>
    </row>
    <row r="1123" spans="1:46">
      <c r="A1123" s="37"/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199"/>
      <c r="M1123" s="199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5" t="str">
        <f t="shared" si="306"/>
        <v/>
      </c>
      <c r="AD1123" s="36">
        <f t="shared" si="307"/>
        <v>0</v>
      </c>
      <c r="AE1123" s="35" t="str">
        <f t="shared" si="308"/>
        <v/>
      </c>
      <c r="AF1123" s="24"/>
      <c r="AG1123" s="40">
        <f t="shared" si="309"/>
        <v>0</v>
      </c>
      <c r="AH1123" s="36">
        <f t="shared" si="310"/>
        <v>0</v>
      </c>
      <c r="AI1123" s="36">
        <f t="shared" si="311"/>
        <v>0</v>
      </c>
      <c r="AJ1123" s="35" t="str">
        <f t="shared" si="312"/>
        <v/>
      </c>
      <c r="AK1123" s="35" t="str">
        <f t="shared" si="313"/>
        <v/>
      </c>
      <c r="AL1123" s="35" t="str">
        <f t="shared" si="314"/>
        <v/>
      </c>
      <c r="AM1123" s="35" t="str">
        <f t="shared" si="315"/>
        <v/>
      </c>
      <c r="AN1123" s="35" t="str">
        <f t="shared" si="316"/>
        <v/>
      </c>
      <c r="AO1123" s="222">
        <f t="shared" si="321"/>
        <v>0</v>
      </c>
      <c r="AP1123" s="222">
        <f t="shared" si="322"/>
        <v>0</v>
      </c>
      <c r="AQ1123" s="222" t="str">
        <f t="shared" si="317"/>
        <v>无</v>
      </c>
      <c r="AR1123" s="35" t="str">
        <f t="shared" si="318"/>
        <v/>
      </c>
      <c r="AS1123" s="35" t="str">
        <f t="shared" si="319"/>
        <v/>
      </c>
      <c r="AT1123" s="35" t="str">
        <f t="shared" si="320"/>
        <v>无</v>
      </c>
    </row>
    <row r="1124" spans="1:46">
      <c r="A1124" s="37"/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199"/>
      <c r="M1124" s="199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5" t="str">
        <f t="shared" si="306"/>
        <v/>
      </c>
      <c r="AD1124" s="36">
        <f t="shared" si="307"/>
        <v>0</v>
      </c>
      <c r="AE1124" s="35" t="str">
        <f t="shared" si="308"/>
        <v/>
      </c>
      <c r="AF1124" s="24"/>
      <c r="AG1124" s="40">
        <f t="shared" si="309"/>
        <v>0</v>
      </c>
      <c r="AH1124" s="36">
        <f t="shared" si="310"/>
        <v>0</v>
      </c>
      <c r="AI1124" s="36">
        <f t="shared" si="311"/>
        <v>0</v>
      </c>
      <c r="AJ1124" s="35" t="str">
        <f t="shared" si="312"/>
        <v/>
      </c>
      <c r="AK1124" s="35" t="str">
        <f t="shared" si="313"/>
        <v/>
      </c>
      <c r="AL1124" s="35" t="str">
        <f t="shared" si="314"/>
        <v/>
      </c>
      <c r="AM1124" s="35" t="str">
        <f t="shared" si="315"/>
        <v/>
      </c>
      <c r="AN1124" s="35" t="str">
        <f t="shared" si="316"/>
        <v/>
      </c>
      <c r="AO1124" s="222">
        <f t="shared" si="321"/>
        <v>0</v>
      </c>
      <c r="AP1124" s="222">
        <f t="shared" si="322"/>
        <v>0</v>
      </c>
      <c r="AQ1124" s="222" t="str">
        <f t="shared" si="317"/>
        <v>无</v>
      </c>
      <c r="AR1124" s="35" t="str">
        <f t="shared" si="318"/>
        <v/>
      </c>
      <c r="AS1124" s="35" t="str">
        <f t="shared" si="319"/>
        <v/>
      </c>
      <c r="AT1124" s="35" t="str">
        <f t="shared" si="320"/>
        <v>无</v>
      </c>
    </row>
    <row r="1125" spans="1:46">
      <c r="A1125" s="37"/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199"/>
      <c r="M1125" s="199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5" t="str">
        <f t="shared" si="306"/>
        <v/>
      </c>
      <c r="AD1125" s="36">
        <f t="shared" si="307"/>
        <v>0</v>
      </c>
      <c r="AE1125" s="35" t="str">
        <f t="shared" si="308"/>
        <v/>
      </c>
      <c r="AF1125" s="24"/>
      <c r="AG1125" s="40">
        <f t="shared" si="309"/>
        <v>0</v>
      </c>
      <c r="AH1125" s="36">
        <f t="shared" si="310"/>
        <v>0</v>
      </c>
      <c r="AI1125" s="36">
        <f t="shared" si="311"/>
        <v>0</v>
      </c>
      <c r="AJ1125" s="35" t="str">
        <f t="shared" si="312"/>
        <v/>
      </c>
      <c r="AK1125" s="35" t="str">
        <f t="shared" si="313"/>
        <v/>
      </c>
      <c r="AL1125" s="35" t="str">
        <f t="shared" si="314"/>
        <v/>
      </c>
      <c r="AM1125" s="35" t="str">
        <f t="shared" si="315"/>
        <v/>
      </c>
      <c r="AN1125" s="35" t="str">
        <f t="shared" si="316"/>
        <v/>
      </c>
      <c r="AO1125" s="222">
        <f t="shared" si="321"/>
        <v>0</v>
      </c>
      <c r="AP1125" s="222">
        <f t="shared" si="322"/>
        <v>0</v>
      </c>
      <c r="AQ1125" s="222" t="str">
        <f t="shared" si="317"/>
        <v>无</v>
      </c>
      <c r="AR1125" s="35" t="str">
        <f t="shared" si="318"/>
        <v/>
      </c>
      <c r="AS1125" s="35" t="str">
        <f t="shared" si="319"/>
        <v/>
      </c>
      <c r="AT1125" s="35" t="str">
        <f t="shared" si="320"/>
        <v>无</v>
      </c>
    </row>
    <row r="1126" spans="1:46">
      <c r="A1126" s="37"/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199"/>
      <c r="M1126" s="199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5" t="str">
        <f t="shared" si="306"/>
        <v/>
      </c>
      <c r="AD1126" s="36">
        <f t="shared" si="307"/>
        <v>0</v>
      </c>
      <c r="AE1126" s="35" t="str">
        <f t="shared" si="308"/>
        <v/>
      </c>
      <c r="AF1126" s="24"/>
      <c r="AG1126" s="40">
        <f t="shared" si="309"/>
        <v>0</v>
      </c>
      <c r="AH1126" s="36">
        <f t="shared" si="310"/>
        <v>0</v>
      </c>
      <c r="AI1126" s="36">
        <f t="shared" si="311"/>
        <v>0</v>
      </c>
      <c r="AJ1126" s="35" t="str">
        <f t="shared" si="312"/>
        <v/>
      </c>
      <c r="AK1126" s="35" t="str">
        <f t="shared" si="313"/>
        <v/>
      </c>
      <c r="AL1126" s="35" t="str">
        <f t="shared" si="314"/>
        <v/>
      </c>
      <c r="AM1126" s="35" t="str">
        <f t="shared" si="315"/>
        <v/>
      </c>
      <c r="AN1126" s="35" t="str">
        <f t="shared" si="316"/>
        <v/>
      </c>
      <c r="AO1126" s="222">
        <f t="shared" si="321"/>
        <v>0</v>
      </c>
      <c r="AP1126" s="222">
        <f t="shared" si="322"/>
        <v>0</v>
      </c>
      <c r="AQ1126" s="222" t="str">
        <f t="shared" si="317"/>
        <v>无</v>
      </c>
      <c r="AR1126" s="35" t="str">
        <f t="shared" si="318"/>
        <v/>
      </c>
      <c r="AS1126" s="35" t="str">
        <f t="shared" si="319"/>
        <v/>
      </c>
      <c r="AT1126" s="35" t="str">
        <f t="shared" si="320"/>
        <v>无</v>
      </c>
    </row>
    <row r="1127" spans="1:46">
      <c r="A1127" s="37"/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199"/>
      <c r="M1127" s="199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5" t="str">
        <f t="shared" si="306"/>
        <v/>
      </c>
      <c r="AD1127" s="36">
        <f t="shared" si="307"/>
        <v>0</v>
      </c>
      <c r="AE1127" s="35" t="str">
        <f t="shared" si="308"/>
        <v/>
      </c>
      <c r="AF1127" s="24"/>
      <c r="AG1127" s="40">
        <f t="shared" si="309"/>
        <v>0</v>
      </c>
      <c r="AH1127" s="36">
        <f t="shared" si="310"/>
        <v>0</v>
      </c>
      <c r="AI1127" s="36">
        <f t="shared" si="311"/>
        <v>0</v>
      </c>
      <c r="AJ1127" s="35" t="str">
        <f t="shared" si="312"/>
        <v/>
      </c>
      <c r="AK1127" s="35" t="str">
        <f t="shared" si="313"/>
        <v/>
      </c>
      <c r="AL1127" s="35" t="str">
        <f t="shared" si="314"/>
        <v/>
      </c>
      <c r="AM1127" s="35" t="str">
        <f t="shared" si="315"/>
        <v/>
      </c>
      <c r="AN1127" s="35" t="str">
        <f t="shared" si="316"/>
        <v/>
      </c>
      <c r="AO1127" s="222">
        <f t="shared" si="321"/>
        <v>0</v>
      </c>
      <c r="AP1127" s="222">
        <f t="shared" si="322"/>
        <v>0</v>
      </c>
      <c r="AQ1127" s="222" t="str">
        <f t="shared" si="317"/>
        <v>无</v>
      </c>
      <c r="AR1127" s="35" t="str">
        <f t="shared" si="318"/>
        <v/>
      </c>
      <c r="AS1127" s="35" t="str">
        <f t="shared" si="319"/>
        <v/>
      </c>
      <c r="AT1127" s="35" t="str">
        <f t="shared" si="320"/>
        <v>无</v>
      </c>
    </row>
    <row r="1128" spans="1:46">
      <c r="A1128" s="37"/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199"/>
      <c r="M1128" s="199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5" t="str">
        <f t="shared" si="306"/>
        <v/>
      </c>
      <c r="AD1128" s="36">
        <f t="shared" si="307"/>
        <v>0</v>
      </c>
      <c r="AE1128" s="35" t="str">
        <f t="shared" si="308"/>
        <v/>
      </c>
      <c r="AF1128" s="24"/>
      <c r="AG1128" s="40">
        <f t="shared" si="309"/>
        <v>0</v>
      </c>
      <c r="AH1128" s="36">
        <f t="shared" si="310"/>
        <v>0</v>
      </c>
      <c r="AI1128" s="36">
        <f t="shared" si="311"/>
        <v>0</v>
      </c>
      <c r="AJ1128" s="35" t="str">
        <f t="shared" si="312"/>
        <v/>
      </c>
      <c r="AK1128" s="35" t="str">
        <f t="shared" si="313"/>
        <v/>
      </c>
      <c r="AL1128" s="35" t="str">
        <f t="shared" si="314"/>
        <v/>
      </c>
      <c r="AM1128" s="35" t="str">
        <f t="shared" si="315"/>
        <v/>
      </c>
      <c r="AN1128" s="35" t="str">
        <f t="shared" si="316"/>
        <v/>
      </c>
      <c r="AO1128" s="222">
        <f t="shared" si="321"/>
        <v>0</v>
      </c>
      <c r="AP1128" s="222">
        <f t="shared" si="322"/>
        <v>0</v>
      </c>
      <c r="AQ1128" s="222" t="str">
        <f t="shared" si="317"/>
        <v>无</v>
      </c>
      <c r="AR1128" s="35" t="str">
        <f t="shared" si="318"/>
        <v/>
      </c>
      <c r="AS1128" s="35" t="str">
        <f t="shared" si="319"/>
        <v/>
      </c>
      <c r="AT1128" s="35" t="str">
        <f t="shared" si="320"/>
        <v>无</v>
      </c>
    </row>
    <row r="1129" spans="1:46">
      <c r="A1129" s="37"/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199"/>
      <c r="M1129" s="199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5" t="str">
        <f t="shared" si="306"/>
        <v/>
      </c>
      <c r="AD1129" s="36">
        <f t="shared" si="307"/>
        <v>0</v>
      </c>
      <c r="AE1129" s="35" t="str">
        <f t="shared" si="308"/>
        <v/>
      </c>
      <c r="AF1129" s="24"/>
      <c r="AG1129" s="40">
        <f t="shared" si="309"/>
        <v>0</v>
      </c>
      <c r="AH1129" s="36">
        <f t="shared" si="310"/>
        <v>0</v>
      </c>
      <c r="AI1129" s="36">
        <f t="shared" si="311"/>
        <v>0</v>
      </c>
      <c r="AJ1129" s="35" t="str">
        <f t="shared" si="312"/>
        <v/>
      </c>
      <c r="AK1129" s="35" t="str">
        <f t="shared" si="313"/>
        <v/>
      </c>
      <c r="AL1129" s="35" t="str">
        <f t="shared" si="314"/>
        <v/>
      </c>
      <c r="AM1129" s="35" t="str">
        <f t="shared" si="315"/>
        <v/>
      </c>
      <c r="AN1129" s="35" t="str">
        <f t="shared" si="316"/>
        <v/>
      </c>
      <c r="AO1129" s="222">
        <f t="shared" si="321"/>
        <v>0</v>
      </c>
      <c r="AP1129" s="222">
        <f t="shared" si="322"/>
        <v>0</v>
      </c>
      <c r="AQ1129" s="222" t="str">
        <f t="shared" si="317"/>
        <v>无</v>
      </c>
      <c r="AR1129" s="35" t="str">
        <f t="shared" si="318"/>
        <v/>
      </c>
      <c r="AS1129" s="35" t="str">
        <f t="shared" si="319"/>
        <v/>
      </c>
      <c r="AT1129" s="35" t="str">
        <f t="shared" si="320"/>
        <v>无</v>
      </c>
    </row>
    <row r="1130" spans="1:46">
      <c r="A1130" s="37"/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199"/>
      <c r="M1130" s="199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5" t="str">
        <f t="shared" si="306"/>
        <v/>
      </c>
      <c r="AD1130" s="36">
        <f t="shared" si="307"/>
        <v>0</v>
      </c>
      <c r="AE1130" s="35" t="str">
        <f t="shared" si="308"/>
        <v/>
      </c>
      <c r="AF1130" s="24"/>
      <c r="AG1130" s="40">
        <f t="shared" si="309"/>
        <v>0</v>
      </c>
      <c r="AH1130" s="36">
        <f t="shared" si="310"/>
        <v>0</v>
      </c>
      <c r="AI1130" s="36">
        <f t="shared" si="311"/>
        <v>0</v>
      </c>
      <c r="AJ1130" s="35" t="str">
        <f t="shared" si="312"/>
        <v/>
      </c>
      <c r="AK1130" s="35" t="str">
        <f t="shared" si="313"/>
        <v/>
      </c>
      <c r="AL1130" s="35" t="str">
        <f t="shared" si="314"/>
        <v/>
      </c>
      <c r="AM1130" s="35" t="str">
        <f t="shared" si="315"/>
        <v/>
      </c>
      <c r="AN1130" s="35" t="str">
        <f t="shared" si="316"/>
        <v/>
      </c>
      <c r="AO1130" s="222">
        <f t="shared" si="321"/>
        <v>0</v>
      </c>
      <c r="AP1130" s="222">
        <f t="shared" si="322"/>
        <v>0</v>
      </c>
      <c r="AQ1130" s="222" t="str">
        <f t="shared" si="317"/>
        <v>无</v>
      </c>
      <c r="AR1130" s="35" t="str">
        <f t="shared" si="318"/>
        <v/>
      </c>
      <c r="AS1130" s="35" t="str">
        <f t="shared" si="319"/>
        <v/>
      </c>
      <c r="AT1130" s="35" t="str">
        <f t="shared" si="320"/>
        <v>无</v>
      </c>
    </row>
    <row r="1131" spans="1:46">
      <c r="A1131" s="37"/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199"/>
      <c r="M1131" s="199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5" t="str">
        <f t="shared" si="306"/>
        <v/>
      </c>
      <c r="AD1131" s="36">
        <f t="shared" si="307"/>
        <v>0</v>
      </c>
      <c r="AE1131" s="35" t="str">
        <f t="shared" si="308"/>
        <v/>
      </c>
      <c r="AF1131" s="24"/>
      <c r="AG1131" s="40">
        <f t="shared" si="309"/>
        <v>0</v>
      </c>
      <c r="AH1131" s="36">
        <f t="shared" si="310"/>
        <v>0</v>
      </c>
      <c r="AI1131" s="36">
        <f t="shared" si="311"/>
        <v>0</v>
      </c>
      <c r="AJ1131" s="35" t="str">
        <f t="shared" si="312"/>
        <v/>
      </c>
      <c r="AK1131" s="35" t="str">
        <f t="shared" si="313"/>
        <v/>
      </c>
      <c r="AL1131" s="35" t="str">
        <f t="shared" si="314"/>
        <v/>
      </c>
      <c r="AM1131" s="35" t="str">
        <f t="shared" si="315"/>
        <v/>
      </c>
      <c r="AN1131" s="35" t="str">
        <f t="shared" si="316"/>
        <v/>
      </c>
      <c r="AO1131" s="222">
        <f t="shared" si="321"/>
        <v>0</v>
      </c>
      <c r="AP1131" s="222">
        <f t="shared" si="322"/>
        <v>0</v>
      </c>
      <c r="AQ1131" s="222" t="str">
        <f t="shared" si="317"/>
        <v>无</v>
      </c>
      <c r="AR1131" s="35" t="str">
        <f t="shared" si="318"/>
        <v/>
      </c>
      <c r="AS1131" s="35" t="str">
        <f t="shared" si="319"/>
        <v/>
      </c>
      <c r="AT1131" s="35" t="str">
        <f t="shared" si="320"/>
        <v>无</v>
      </c>
    </row>
    <row r="1132" spans="1:46">
      <c r="A1132" s="37"/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199"/>
      <c r="M1132" s="199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5" t="str">
        <f t="shared" si="306"/>
        <v/>
      </c>
      <c r="AD1132" s="36">
        <f t="shared" si="307"/>
        <v>0</v>
      </c>
      <c r="AE1132" s="35" t="str">
        <f t="shared" si="308"/>
        <v/>
      </c>
      <c r="AF1132" s="24"/>
      <c r="AG1132" s="40">
        <f t="shared" si="309"/>
        <v>0</v>
      </c>
      <c r="AH1132" s="36">
        <f t="shared" si="310"/>
        <v>0</v>
      </c>
      <c r="AI1132" s="36">
        <f t="shared" si="311"/>
        <v>0</v>
      </c>
      <c r="AJ1132" s="35" t="str">
        <f t="shared" si="312"/>
        <v/>
      </c>
      <c r="AK1132" s="35" t="str">
        <f t="shared" si="313"/>
        <v/>
      </c>
      <c r="AL1132" s="35" t="str">
        <f t="shared" si="314"/>
        <v/>
      </c>
      <c r="AM1132" s="35" t="str">
        <f t="shared" si="315"/>
        <v/>
      </c>
      <c r="AN1132" s="35" t="str">
        <f t="shared" si="316"/>
        <v/>
      </c>
      <c r="AO1132" s="222">
        <f t="shared" si="321"/>
        <v>0</v>
      </c>
      <c r="AP1132" s="222">
        <f t="shared" si="322"/>
        <v>0</v>
      </c>
      <c r="AQ1132" s="222" t="str">
        <f t="shared" si="317"/>
        <v>无</v>
      </c>
      <c r="AR1132" s="35" t="str">
        <f t="shared" si="318"/>
        <v/>
      </c>
      <c r="AS1132" s="35" t="str">
        <f t="shared" si="319"/>
        <v/>
      </c>
      <c r="AT1132" s="35" t="str">
        <f t="shared" si="320"/>
        <v>无</v>
      </c>
    </row>
    <row r="1133" spans="1:46">
      <c r="A1133" s="37"/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199"/>
      <c r="M1133" s="199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5" t="str">
        <f t="shared" si="306"/>
        <v/>
      </c>
      <c r="AD1133" s="36">
        <f t="shared" si="307"/>
        <v>0</v>
      </c>
      <c r="AE1133" s="35" t="str">
        <f t="shared" si="308"/>
        <v/>
      </c>
      <c r="AF1133" s="24"/>
      <c r="AG1133" s="40">
        <f t="shared" si="309"/>
        <v>0</v>
      </c>
      <c r="AH1133" s="36">
        <f t="shared" si="310"/>
        <v>0</v>
      </c>
      <c r="AI1133" s="36">
        <f t="shared" si="311"/>
        <v>0</v>
      </c>
      <c r="AJ1133" s="35" t="str">
        <f t="shared" si="312"/>
        <v/>
      </c>
      <c r="AK1133" s="35" t="str">
        <f t="shared" si="313"/>
        <v/>
      </c>
      <c r="AL1133" s="35" t="str">
        <f t="shared" si="314"/>
        <v/>
      </c>
      <c r="AM1133" s="35" t="str">
        <f t="shared" si="315"/>
        <v/>
      </c>
      <c r="AN1133" s="35" t="str">
        <f t="shared" si="316"/>
        <v/>
      </c>
      <c r="AO1133" s="222">
        <f t="shared" si="321"/>
        <v>0</v>
      </c>
      <c r="AP1133" s="222">
        <f t="shared" si="322"/>
        <v>0</v>
      </c>
      <c r="AQ1133" s="222" t="str">
        <f t="shared" si="317"/>
        <v>无</v>
      </c>
      <c r="AR1133" s="35" t="str">
        <f t="shared" si="318"/>
        <v/>
      </c>
      <c r="AS1133" s="35" t="str">
        <f t="shared" si="319"/>
        <v/>
      </c>
      <c r="AT1133" s="35" t="str">
        <f t="shared" si="320"/>
        <v>无</v>
      </c>
    </row>
    <row r="1134" spans="1:46">
      <c r="A1134" s="37"/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199"/>
      <c r="M1134" s="199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5" t="str">
        <f t="shared" si="306"/>
        <v/>
      </c>
      <c r="AD1134" s="36">
        <f t="shared" si="307"/>
        <v>0</v>
      </c>
      <c r="AE1134" s="35" t="str">
        <f t="shared" si="308"/>
        <v/>
      </c>
      <c r="AF1134" s="24"/>
      <c r="AG1134" s="40">
        <f t="shared" si="309"/>
        <v>0</v>
      </c>
      <c r="AH1134" s="36">
        <f t="shared" si="310"/>
        <v>0</v>
      </c>
      <c r="AI1134" s="36">
        <f t="shared" si="311"/>
        <v>0</v>
      </c>
      <c r="AJ1134" s="35" t="str">
        <f t="shared" si="312"/>
        <v/>
      </c>
      <c r="AK1134" s="35" t="str">
        <f t="shared" si="313"/>
        <v/>
      </c>
      <c r="AL1134" s="35" t="str">
        <f t="shared" si="314"/>
        <v/>
      </c>
      <c r="AM1134" s="35" t="str">
        <f t="shared" si="315"/>
        <v/>
      </c>
      <c r="AN1134" s="35" t="str">
        <f t="shared" si="316"/>
        <v/>
      </c>
      <c r="AO1134" s="222">
        <f t="shared" si="321"/>
        <v>0</v>
      </c>
      <c r="AP1134" s="222">
        <f t="shared" si="322"/>
        <v>0</v>
      </c>
      <c r="AQ1134" s="222" t="str">
        <f t="shared" si="317"/>
        <v>无</v>
      </c>
      <c r="AR1134" s="35" t="str">
        <f t="shared" si="318"/>
        <v/>
      </c>
      <c r="AS1134" s="35" t="str">
        <f t="shared" si="319"/>
        <v/>
      </c>
      <c r="AT1134" s="35" t="str">
        <f t="shared" si="320"/>
        <v>无</v>
      </c>
    </row>
    <row r="1135" spans="1:46">
      <c r="A1135" s="37"/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199"/>
      <c r="M1135" s="199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5" t="str">
        <f t="shared" si="306"/>
        <v/>
      </c>
      <c r="AD1135" s="36">
        <f t="shared" si="307"/>
        <v>0</v>
      </c>
      <c r="AE1135" s="35" t="str">
        <f t="shared" si="308"/>
        <v/>
      </c>
      <c r="AF1135" s="24"/>
      <c r="AG1135" s="40">
        <f t="shared" si="309"/>
        <v>0</v>
      </c>
      <c r="AH1135" s="36">
        <f t="shared" si="310"/>
        <v>0</v>
      </c>
      <c r="AI1135" s="36">
        <f t="shared" si="311"/>
        <v>0</v>
      </c>
      <c r="AJ1135" s="35" t="str">
        <f t="shared" si="312"/>
        <v/>
      </c>
      <c r="AK1135" s="35" t="str">
        <f t="shared" si="313"/>
        <v/>
      </c>
      <c r="AL1135" s="35" t="str">
        <f t="shared" si="314"/>
        <v/>
      </c>
      <c r="AM1135" s="35" t="str">
        <f t="shared" si="315"/>
        <v/>
      </c>
      <c r="AN1135" s="35" t="str">
        <f t="shared" si="316"/>
        <v/>
      </c>
      <c r="AO1135" s="222">
        <f t="shared" si="321"/>
        <v>0</v>
      </c>
      <c r="AP1135" s="222">
        <f t="shared" si="322"/>
        <v>0</v>
      </c>
      <c r="AQ1135" s="222" t="str">
        <f t="shared" si="317"/>
        <v>无</v>
      </c>
      <c r="AR1135" s="35" t="str">
        <f t="shared" si="318"/>
        <v/>
      </c>
      <c r="AS1135" s="35" t="str">
        <f t="shared" si="319"/>
        <v/>
      </c>
      <c r="AT1135" s="35" t="str">
        <f t="shared" si="320"/>
        <v>无</v>
      </c>
    </row>
    <row r="1136" spans="1:46">
      <c r="A1136" s="37"/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199"/>
      <c r="M1136" s="199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5" t="str">
        <f t="shared" si="306"/>
        <v/>
      </c>
      <c r="AD1136" s="36">
        <f t="shared" si="307"/>
        <v>0</v>
      </c>
      <c r="AE1136" s="35" t="str">
        <f t="shared" si="308"/>
        <v/>
      </c>
      <c r="AF1136" s="24"/>
      <c r="AG1136" s="40">
        <f t="shared" si="309"/>
        <v>0</v>
      </c>
      <c r="AH1136" s="36">
        <f t="shared" si="310"/>
        <v>0</v>
      </c>
      <c r="AI1136" s="36">
        <f t="shared" si="311"/>
        <v>0</v>
      </c>
      <c r="AJ1136" s="35" t="str">
        <f t="shared" si="312"/>
        <v/>
      </c>
      <c r="AK1136" s="35" t="str">
        <f t="shared" si="313"/>
        <v/>
      </c>
      <c r="AL1136" s="35" t="str">
        <f t="shared" si="314"/>
        <v/>
      </c>
      <c r="AM1136" s="35" t="str">
        <f t="shared" si="315"/>
        <v/>
      </c>
      <c r="AN1136" s="35" t="str">
        <f t="shared" si="316"/>
        <v/>
      </c>
      <c r="AO1136" s="222">
        <f t="shared" si="321"/>
        <v>0</v>
      </c>
      <c r="AP1136" s="222">
        <f t="shared" si="322"/>
        <v>0</v>
      </c>
      <c r="AQ1136" s="222" t="str">
        <f t="shared" si="317"/>
        <v>无</v>
      </c>
      <c r="AR1136" s="35" t="str">
        <f t="shared" si="318"/>
        <v/>
      </c>
      <c r="AS1136" s="35" t="str">
        <f t="shared" si="319"/>
        <v/>
      </c>
      <c r="AT1136" s="35" t="str">
        <f t="shared" si="320"/>
        <v>无</v>
      </c>
    </row>
    <row r="1137" spans="1:46">
      <c r="A1137" s="37"/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199"/>
      <c r="M1137" s="199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5" t="str">
        <f t="shared" si="306"/>
        <v/>
      </c>
      <c r="AD1137" s="36">
        <f t="shared" si="307"/>
        <v>0</v>
      </c>
      <c r="AE1137" s="35" t="str">
        <f t="shared" si="308"/>
        <v/>
      </c>
      <c r="AF1137" s="24"/>
      <c r="AG1137" s="40">
        <f t="shared" si="309"/>
        <v>0</v>
      </c>
      <c r="AH1137" s="36">
        <f t="shared" si="310"/>
        <v>0</v>
      </c>
      <c r="AI1137" s="36">
        <f t="shared" si="311"/>
        <v>0</v>
      </c>
      <c r="AJ1137" s="35" t="str">
        <f t="shared" si="312"/>
        <v/>
      </c>
      <c r="AK1137" s="35" t="str">
        <f t="shared" si="313"/>
        <v/>
      </c>
      <c r="AL1137" s="35" t="str">
        <f t="shared" si="314"/>
        <v/>
      </c>
      <c r="AM1137" s="35" t="str">
        <f t="shared" si="315"/>
        <v/>
      </c>
      <c r="AN1137" s="35" t="str">
        <f t="shared" si="316"/>
        <v/>
      </c>
      <c r="AO1137" s="222">
        <f t="shared" si="321"/>
        <v>0</v>
      </c>
      <c r="AP1137" s="222">
        <f t="shared" si="322"/>
        <v>0</v>
      </c>
      <c r="AQ1137" s="222" t="str">
        <f t="shared" si="317"/>
        <v>无</v>
      </c>
      <c r="AR1137" s="35" t="str">
        <f t="shared" si="318"/>
        <v/>
      </c>
      <c r="AS1137" s="35" t="str">
        <f t="shared" si="319"/>
        <v/>
      </c>
      <c r="AT1137" s="35" t="str">
        <f t="shared" si="320"/>
        <v>无</v>
      </c>
    </row>
    <row r="1138" spans="1:46">
      <c r="A1138" s="37"/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199"/>
      <c r="M1138" s="199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5" t="str">
        <f t="shared" si="306"/>
        <v/>
      </c>
      <c r="AD1138" s="36">
        <f t="shared" si="307"/>
        <v>0</v>
      </c>
      <c r="AE1138" s="35" t="str">
        <f t="shared" si="308"/>
        <v/>
      </c>
      <c r="AF1138" s="24"/>
      <c r="AG1138" s="40">
        <f t="shared" si="309"/>
        <v>0</v>
      </c>
      <c r="AH1138" s="36">
        <f t="shared" si="310"/>
        <v>0</v>
      </c>
      <c r="AI1138" s="36">
        <f t="shared" si="311"/>
        <v>0</v>
      </c>
      <c r="AJ1138" s="35" t="str">
        <f t="shared" si="312"/>
        <v/>
      </c>
      <c r="AK1138" s="35" t="str">
        <f t="shared" si="313"/>
        <v/>
      </c>
      <c r="AL1138" s="35" t="str">
        <f t="shared" si="314"/>
        <v/>
      </c>
      <c r="AM1138" s="35" t="str">
        <f t="shared" si="315"/>
        <v/>
      </c>
      <c r="AN1138" s="35" t="str">
        <f t="shared" si="316"/>
        <v/>
      </c>
      <c r="AO1138" s="222">
        <f t="shared" si="321"/>
        <v>0</v>
      </c>
      <c r="AP1138" s="222">
        <f t="shared" si="322"/>
        <v>0</v>
      </c>
      <c r="AQ1138" s="222" t="str">
        <f t="shared" si="317"/>
        <v>无</v>
      </c>
      <c r="AR1138" s="35" t="str">
        <f t="shared" si="318"/>
        <v/>
      </c>
      <c r="AS1138" s="35" t="str">
        <f t="shared" si="319"/>
        <v/>
      </c>
      <c r="AT1138" s="35" t="str">
        <f t="shared" si="320"/>
        <v>无</v>
      </c>
    </row>
    <row r="1139" spans="1:46">
      <c r="A1139" s="37"/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199"/>
      <c r="M1139" s="199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5" t="str">
        <f t="shared" si="306"/>
        <v/>
      </c>
      <c r="AD1139" s="36">
        <f t="shared" si="307"/>
        <v>0</v>
      </c>
      <c r="AE1139" s="35" t="str">
        <f t="shared" si="308"/>
        <v/>
      </c>
      <c r="AF1139" s="24"/>
      <c r="AG1139" s="40">
        <f t="shared" si="309"/>
        <v>0</v>
      </c>
      <c r="AH1139" s="36">
        <f t="shared" si="310"/>
        <v>0</v>
      </c>
      <c r="AI1139" s="36">
        <f t="shared" si="311"/>
        <v>0</v>
      </c>
      <c r="AJ1139" s="35" t="str">
        <f t="shared" si="312"/>
        <v/>
      </c>
      <c r="AK1139" s="35" t="str">
        <f t="shared" si="313"/>
        <v/>
      </c>
      <c r="AL1139" s="35" t="str">
        <f t="shared" si="314"/>
        <v/>
      </c>
      <c r="AM1139" s="35" t="str">
        <f t="shared" si="315"/>
        <v/>
      </c>
      <c r="AN1139" s="35" t="str">
        <f t="shared" si="316"/>
        <v/>
      </c>
      <c r="AO1139" s="222">
        <f t="shared" si="321"/>
        <v>0</v>
      </c>
      <c r="AP1139" s="222">
        <f t="shared" si="322"/>
        <v>0</v>
      </c>
      <c r="AQ1139" s="222" t="str">
        <f t="shared" si="317"/>
        <v>无</v>
      </c>
      <c r="AR1139" s="35" t="str">
        <f t="shared" si="318"/>
        <v/>
      </c>
      <c r="AS1139" s="35" t="str">
        <f t="shared" si="319"/>
        <v/>
      </c>
      <c r="AT1139" s="35" t="str">
        <f t="shared" si="320"/>
        <v>无</v>
      </c>
    </row>
    <row r="1140" spans="1:46">
      <c r="A1140" s="37"/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199"/>
      <c r="M1140" s="199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5" t="str">
        <f t="shared" si="306"/>
        <v/>
      </c>
      <c r="AD1140" s="36">
        <f t="shared" si="307"/>
        <v>0</v>
      </c>
      <c r="AE1140" s="35" t="str">
        <f t="shared" si="308"/>
        <v/>
      </c>
      <c r="AF1140" s="24"/>
      <c r="AG1140" s="40">
        <f t="shared" si="309"/>
        <v>0</v>
      </c>
      <c r="AH1140" s="36">
        <f t="shared" si="310"/>
        <v>0</v>
      </c>
      <c r="AI1140" s="36">
        <f t="shared" si="311"/>
        <v>0</v>
      </c>
      <c r="AJ1140" s="35" t="str">
        <f t="shared" si="312"/>
        <v/>
      </c>
      <c r="AK1140" s="35" t="str">
        <f t="shared" si="313"/>
        <v/>
      </c>
      <c r="AL1140" s="35" t="str">
        <f t="shared" si="314"/>
        <v/>
      </c>
      <c r="AM1140" s="35" t="str">
        <f t="shared" si="315"/>
        <v/>
      </c>
      <c r="AN1140" s="35" t="str">
        <f t="shared" si="316"/>
        <v/>
      </c>
      <c r="AO1140" s="222">
        <f t="shared" si="321"/>
        <v>0</v>
      </c>
      <c r="AP1140" s="222">
        <f t="shared" si="322"/>
        <v>0</v>
      </c>
      <c r="AQ1140" s="222" t="str">
        <f t="shared" si="317"/>
        <v>无</v>
      </c>
      <c r="AR1140" s="35" t="str">
        <f t="shared" si="318"/>
        <v/>
      </c>
      <c r="AS1140" s="35" t="str">
        <f t="shared" si="319"/>
        <v/>
      </c>
      <c r="AT1140" s="35" t="str">
        <f t="shared" si="320"/>
        <v>无</v>
      </c>
    </row>
    <row r="1141" spans="1:46">
      <c r="A1141" s="37"/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199"/>
      <c r="M1141" s="199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5" t="str">
        <f t="shared" si="306"/>
        <v/>
      </c>
      <c r="AD1141" s="36">
        <f t="shared" si="307"/>
        <v>0</v>
      </c>
      <c r="AE1141" s="35" t="str">
        <f t="shared" si="308"/>
        <v/>
      </c>
      <c r="AF1141" s="24"/>
      <c r="AG1141" s="40">
        <f t="shared" si="309"/>
        <v>0</v>
      </c>
      <c r="AH1141" s="36">
        <f t="shared" si="310"/>
        <v>0</v>
      </c>
      <c r="AI1141" s="36">
        <f t="shared" si="311"/>
        <v>0</v>
      </c>
      <c r="AJ1141" s="35" t="str">
        <f t="shared" si="312"/>
        <v/>
      </c>
      <c r="AK1141" s="35" t="str">
        <f t="shared" si="313"/>
        <v/>
      </c>
      <c r="AL1141" s="35" t="str">
        <f t="shared" si="314"/>
        <v/>
      </c>
      <c r="AM1141" s="35" t="str">
        <f t="shared" si="315"/>
        <v/>
      </c>
      <c r="AN1141" s="35" t="str">
        <f t="shared" si="316"/>
        <v/>
      </c>
      <c r="AO1141" s="222">
        <f t="shared" si="321"/>
        <v>0</v>
      </c>
      <c r="AP1141" s="222">
        <f t="shared" si="322"/>
        <v>0</v>
      </c>
      <c r="AQ1141" s="222" t="str">
        <f t="shared" si="317"/>
        <v>无</v>
      </c>
      <c r="AR1141" s="35" t="str">
        <f t="shared" si="318"/>
        <v/>
      </c>
      <c r="AS1141" s="35" t="str">
        <f t="shared" si="319"/>
        <v/>
      </c>
      <c r="AT1141" s="35" t="str">
        <f t="shared" si="320"/>
        <v>无</v>
      </c>
    </row>
    <row r="1142" spans="1:46">
      <c r="A1142" s="37"/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199"/>
      <c r="M1142" s="199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5" t="str">
        <f t="shared" si="306"/>
        <v/>
      </c>
      <c r="AD1142" s="36">
        <f t="shared" si="307"/>
        <v>0</v>
      </c>
      <c r="AE1142" s="35" t="str">
        <f t="shared" si="308"/>
        <v/>
      </c>
      <c r="AF1142" s="24"/>
      <c r="AG1142" s="40">
        <f t="shared" si="309"/>
        <v>0</v>
      </c>
      <c r="AH1142" s="36">
        <f t="shared" si="310"/>
        <v>0</v>
      </c>
      <c r="AI1142" s="36">
        <f t="shared" si="311"/>
        <v>0</v>
      </c>
      <c r="AJ1142" s="35" t="str">
        <f t="shared" si="312"/>
        <v/>
      </c>
      <c r="AK1142" s="35" t="str">
        <f t="shared" si="313"/>
        <v/>
      </c>
      <c r="AL1142" s="35" t="str">
        <f t="shared" si="314"/>
        <v/>
      </c>
      <c r="AM1142" s="35" t="str">
        <f t="shared" si="315"/>
        <v/>
      </c>
      <c r="AN1142" s="35" t="str">
        <f t="shared" si="316"/>
        <v/>
      </c>
      <c r="AO1142" s="222">
        <f t="shared" si="321"/>
        <v>0</v>
      </c>
      <c r="AP1142" s="222">
        <f t="shared" si="322"/>
        <v>0</v>
      </c>
      <c r="AQ1142" s="222" t="str">
        <f t="shared" si="317"/>
        <v>无</v>
      </c>
      <c r="AR1142" s="35" t="str">
        <f t="shared" si="318"/>
        <v/>
      </c>
      <c r="AS1142" s="35" t="str">
        <f t="shared" si="319"/>
        <v/>
      </c>
      <c r="AT1142" s="35" t="str">
        <f t="shared" si="320"/>
        <v>无</v>
      </c>
    </row>
    <row r="1143" spans="1:46">
      <c r="A1143" s="37"/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199"/>
      <c r="M1143" s="199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5" t="str">
        <f t="shared" si="306"/>
        <v/>
      </c>
      <c r="AD1143" s="36">
        <f t="shared" si="307"/>
        <v>0</v>
      </c>
      <c r="AE1143" s="35" t="str">
        <f t="shared" si="308"/>
        <v/>
      </c>
      <c r="AF1143" s="24"/>
      <c r="AG1143" s="40">
        <f t="shared" si="309"/>
        <v>0</v>
      </c>
      <c r="AH1143" s="36">
        <f t="shared" si="310"/>
        <v>0</v>
      </c>
      <c r="AI1143" s="36">
        <f t="shared" si="311"/>
        <v>0</v>
      </c>
      <c r="AJ1143" s="35" t="str">
        <f t="shared" si="312"/>
        <v/>
      </c>
      <c r="AK1143" s="35" t="str">
        <f t="shared" si="313"/>
        <v/>
      </c>
      <c r="AL1143" s="35" t="str">
        <f t="shared" si="314"/>
        <v/>
      </c>
      <c r="AM1143" s="35" t="str">
        <f t="shared" si="315"/>
        <v/>
      </c>
      <c r="AN1143" s="35" t="str">
        <f t="shared" si="316"/>
        <v/>
      </c>
      <c r="AO1143" s="222">
        <f t="shared" si="321"/>
        <v>0</v>
      </c>
      <c r="AP1143" s="222">
        <f t="shared" si="322"/>
        <v>0</v>
      </c>
      <c r="AQ1143" s="222" t="str">
        <f t="shared" si="317"/>
        <v>无</v>
      </c>
      <c r="AR1143" s="35" t="str">
        <f t="shared" si="318"/>
        <v/>
      </c>
      <c r="AS1143" s="35" t="str">
        <f t="shared" si="319"/>
        <v/>
      </c>
      <c r="AT1143" s="35" t="str">
        <f t="shared" si="320"/>
        <v>无</v>
      </c>
    </row>
    <row r="1144" spans="1:46">
      <c r="A1144" s="37"/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199"/>
      <c r="M1144" s="199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5" t="str">
        <f t="shared" si="306"/>
        <v/>
      </c>
      <c r="AD1144" s="36">
        <f t="shared" si="307"/>
        <v>0</v>
      </c>
      <c r="AE1144" s="35" t="str">
        <f t="shared" si="308"/>
        <v/>
      </c>
      <c r="AF1144" s="24"/>
      <c r="AG1144" s="40">
        <f t="shared" si="309"/>
        <v>0</v>
      </c>
      <c r="AH1144" s="36">
        <f t="shared" si="310"/>
        <v>0</v>
      </c>
      <c r="AI1144" s="36">
        <f t="shared" si="311"/>
        <v>0</v>
      </c>
      <c r="AJ1144" s="35" t="str">
        <f t="shared" si="312"/>
        <v/>
      </c>
      <c r="AK1144" s="35" t="str">
        <f t="shared" si="313"/>
        <v/>
      </c>
      <c r="AL1144" s="35" t="str">
        <f t="shared" si="314"/>
        <v/>
      </c>
      <c r="AM1144" s="35" t="str">
        <f t="shared" si="315"/>
        <v/>
      </c>
      <c r="AN1144" s="35" t="str">
        <f t="shared" si="316"/>
        <v/>
      </c>
      <c r="AO1144" s="222">
        <f t="shared" si="321"/>
        <v>0</v>
      </c>
      <c r="AP1144" s="222">
        <f t="shared" si="322"/>
        <v>0</v>
      </c>
      <c r="AQ1144" s="222" t="str">
        <f t="shared" si="317"/>
        <v>无</v>
      </c>
      <c r="AR1144" s="35" t="str">
        <f t="shared" si="318"/>
        <v/>
      </c>
      <c r="AS1144" s="35" t="str">
        <f t="shared" si="319"/>
        <v/>
      </c>
      <c r="AT1144" s="35" t="str">
        <f t="shared" si="320"/>
        <v>无</v>
      </c>
    </row>
    <row r="1145" spans="1:46">
      <c r="A1145" s="37"/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199"/>
      <c r="M1145" s="199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5" t="str">
        <f t="shared" si="306"/>
        <v/>
      </c>
      <c r="AD1145" s="36">
        <f t="shared" si="307"/>
        <v>0</v>
      </c>
      <c r="AE1145" s="35" t="str">
        <f t="shared" si="308"/>
        <v/>
      </c>
      <c r="AF1145" s="24"/>
      <c r="AG1145" s="40">
        <f t="shared" si="309"/>
        <v>0</v>
      </c>
      <c r="AH1145" s="36">
        <f t="shared" si="310"/>
        <v>0</v>
      </c>
      <c r="AI1145" s="36">
        <f t="shared" si="311"/>
        <v>0</v>
      </c>
      <c r="AJ1145" s="35" t="str">
        <f t="shared" si="312"/>
        <v/>
      </c>
      <c r="AK1145" s="35" t="str">
        <f t="shared" si="313"/>
        <v/>
      </c>
      <c r="AL1145" s="35" t="str">
        <f t="shared" si="314"/>
        <v/>
      </c>
      <c r="AM1145" s="35" t="str">
        <f t="shared" si="315"/>
        <v/>
      </c>
      <c r="AN1145" s="35" t="str">
        <f t="shared" si="316"/>
        <v/>
      </c>
      <c r="AO1145" s="222">
        <f t="shared" si="321"/>
        <v>0</v>
      </c>
      <c r="AP1145" s="222">
        <f t="shared" si="322"/>
        <v>0</v>
      </c>
      <c r="AQ1145" s="222" t="str">
        <f t="shared" si="317"/>
        <v>无</v>
      </c>
      <c r="AR1145" s="35" t="str">
        <f t="shared" si="318"/>
        <v/>
      </c>
      <c r="AS1145" s="35" t="str">
        <f t="shared" si="319"/>
        <v/>
      </c>
      <c r="AT1145" s="35" t="str">
        <f t="shared" si="320"/>
        <v>无</v>
      </c>
    </row>
    <row r="1146" spans="1:46">
      <c r="A1146" s="37"/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199"/>
      <c r="M1146" s="199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5" t="str">
        <f t="shared" si="306"/>
        <v/>
      </c>
      <c r="AD1146" s="36">
        <f t="shared" si="307"/>
        <v>0</v>
      </c>
      <c r="AE1146" s="35" t="str">
        <f t="shared" si="308"/>
        <v/>
      </c>
      <c r="AF1146" s="24"/>
      <c r="AG1146" s="40">
        <f t="shared" si="309"/>
        <v>0</v>
      </c>
      <c r="AH1146" s="36">
        <f t="shared" si="310"/>
        <v>0</v>
      </c>
      <c r="AI1146" s="36">
        <f t="shared" si="311"/>
        <v>0</v>
      </c>
      <c r="AJ1146" s="35" t="str">
        <f t="shared" si="312"/>
        <v/>
      </c>
      <c r="AK1146" s="35" t="str">
        <f t="shared" si="313"/>
        <v/>
      </c>
      <c r="AL1146" s="35" t="str">
        <f t="shared" si="314"/>
        <v/>
      </c>
      <c r="AM1146" s="35" t="str">
        <f t="shared" si="315"/>
        <v/>
      </c>
      <c r="AN1146" s="35" t="str">
        <f t="shared" si="316"/>
        <v/>
      </c>
      <c r="AO1146" s="222">
        <f t="shared" si="321"/>
        <v>0</v>
      </c>
      <c r="AP1146" s="222">
        <f t="shared" si="322"/>
        <v>0</v>
      </c>
      <c r="AQ1146" s="222" t="str">
        <f t="shared" si="317"/>
        <v>无</v>
      </c>
      <c r="AR1146" s="35" t="str">
        <f t="shared" si="318"/>
        <v/>
      </c>
      <c r="AS1146" s="35" t="str">
        <f t="shared" si="319"/>
        <v/>
      </c>
      <c r="AT1146" s="35" t="str">
        <f t="shared" si="320"/>
        <v>无</v>
      </c>
    </row>
    <row r="1147" spans="1:46">
      <c r="A1147" s="37"/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199"/>
      <c r="M1147" s="199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5" t="str">
        <f t="shared" si="306"/>
        <v/>
      </c>
      <c r="AD1147" s="36">
        <f t="shared" si="307"/>
        <v>0</v>
      </c>
      <c r="AE1147" s="35" t="str">
        <f t="shared" si="308"/>
        <v/>
      </c>
      <c r="AF1147" s="24"/>
      <c r="AG1147" s="40">
        <f t="shared" si="309"/>
        <v>0</v>
      </c>
      <c r="AH1147" s="36">
        <f t="shared" si="310"/>
        <v>0</v>
      </c>
      <c r="AI1147" s="36">
        <f t="shared" si="311"/>
        <v>0</v>
      </c>
      <c r="AJ1147" s="35" t="str">
        <f t="shared" si="312"/>
        <v/>
      </c>
      <c r="AK1147" s="35" t="str">
        <f t="shared" si="313"/>
        <v/>
      </c>
      <c r="AL1147" s="35" t="str">
        <f t="shared" si="314"/>
        <v/>
      </c>
      <c r="AM1147" s="35" t="str">
        <f t="shared" si="315"/>
        <v/>
      </c>
      <c r="AN1147" s="35" t="str">
        <f t="shared" si="316"/>
        <v/>
      </c>
      <c r="AO1147" s="222">
        <f t="shared" si="321"/>
        <v>0</v>
      </c>
      <c r="AP1147" s="222">
        <f t="shared" si="322"/>
        <v>0</v>
      </c>
      <c r="AQ1147" s="222" t="str">
        <f t="shared" si="317"/>
        <v>无</v>
      </c>
      <c r="AR1147" s="35" t="str">
        <f t="shared" si="318"/>
        <v/>
      </c>
      <c r="AS1147" s="35" t="str">
        <f t="shared" si="319"/>
        <v/>
      </c>
      <c r="AT1147" s="35" t="str">
        <f t="shared" si="320"/>
        <v>无</v>
      </c>
    </row>
    <row r="1148" spans="1:46">
      <c r="A1148" s="37"/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199"/>
      <c r="M1148" s="199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5" t="str">
        <f t="shared" si="306"/>
        <v/>
      </c>
      <c r="AD1148" s="36">
        <f t="shared" si="307"/>
        <v>0</v>
      </c>
      <c r="AE1148" s="35" t="str">
        <f t="shared" si="308"/>
        <v/>
      </c>
      <c r="AF1148" s="24"/>
      <c r="AG1148" s="40">
        <f t="shared" si="309"/>
        <v>0</v>
      </c>
      <c r="AH1148" s="36">
        <f t="shared" si="310"/>
        <v>0</v>
      </c>
      <c r="AI1148" s="36">
        <f t="shared" si="311"/>
        <v>0</v>
      </c>
      <c r="AJ1148" s="35" t="str">
        <f t="shared" si="312"/>
        <v/>
      </c>
      <c r="AK1148" s="35" t="str">
        <f t="shared" si="313"/>
        <v/>
      </c>
      <c r="AL1148" s="35" t="str">
        <f t="shared" si="314"/>
        <v/>
      </c>
      <c r="AM1148" s="35" t="str">
        <f t="shared" si="315"/>
        <v/>
      </c>
      <c r="AN1148" s="35" t="str">
        <f t="shared" si="316"/>
        <v/>
      </c>
      <c r="AO1148" s="222">
        <f t="shared" si="321"/>
        <v>0</v>
      </c>
      <c r="AP1148" s="222">
        <f t="shared" si="322"/>
        <v>0</v>
      </c>
      <c r="AQ1148" s="222" t="str">
        <f t="shared" si="317"/>
        <v>无</v>
      </c>
      <c r="AR1148" s="35" t="str">
        <f t="shared" si="318"/>
        <v/>
      </c>
      <c r="AS1148" s="35" t="str">
        <f t="shared" si="319"/>
        <v/>
      </c>
      <c r="AT1148" s="35" t="str">
        <f t="shared" si="320"/>
        <v>无</v>
      </c>
    </row>
    <row r="1149" spans="1:46">
      <c r="A1149" s="37"/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199"/>
      <c r="M1149" s="199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5" t="str">
        <f t="shared" si="306"/>
        <v/>
      </c>
      <c r="AD1149" s="36">
        <f t="shared" si="307"/>
        <v>0</v>
      </c>
      <c r="AE1149" s="35" t="str">
        <f t="shared" si="308"/>
        <v/>
      </c>
      <c r="AF1149" s="24"/>
      <c r="AG1149" s="40">
        <f t="shared" si="309"/>
        <v>0</v>
      </c>
      <c r="AH1149" s="36">
        <f t="shared" si="310"/>
        <v>0</v>
      </c>
      <c r="AI1149" s="36">
        <f t="shared" si="311"/>
        <v>0</v>
      </c>
      <c r="AJ1149" s="35" t="str">
        <f t="shared" si="312"/>
        <v/>
      </c>
      <c r="AK1149" s="35" t="str">
        <f t="shared" si="313"/>
        <v/>
      </c>
      <c r="AL1149" s="35" t="str">
        <f t="shared" si="314"/>
        <v/>
      </c>
      <c r="AM1149" s="35" t="str">
        <f t="shared" si="315"/>
        <v/>
      </c>
      <c r="AN1149" s="35" t="str">
        <f t="shared" si="316"/>
        <v/>
      </c>
      <c r="AO1149" s="222">
        <f t="shared" si="321"/>
        <v>0</v>
      </c>
      <c r="AP1149" s="222">
        <f t="shared" si="322"/>
        <v>0</v>
      </c>
      <c r="AQ1149" s="222" t="str">
        <f t="shared" si="317"/>
        <v>无</v>
      </c>
      <c r="AR1149" s="35" t="str">
        <f t="shared" si="318"/>
        <v/>
      </c>
      <c r="AS1149" s="35" t="str">
        <f t="shared" si="319"/>
        <v/>
      </c>
      <c r="AT1149" s="35" t="str">
        <f t="shared" si="320"/>
        <v>无</v>
      </c>
    </row>
    <row r="1150" spans="1:46">
      <c r="A1150" s="37"/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199"/>
      <c r="M1150" s="199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5" t="str">
        <f t="shared" si="306"/>
        <v/>
      </c>
      <c r="AD1150" s="36">
        <f t="shared" si="307"/>
        <v>0</v>
      </c>
      <c r="AE1150" s="35" t="str">
        <f t="shared" si="308"/>
        <v/>
      </c>
      <c r="AF1150" s="24"/>
      <c r="AG1150" s="40">
        <f t="shared" si="309"/>
        <v>0</v>
      </c>
      <c r="AH1150" s="36">
        <f t="shared" si="310"/>
        <v>0</v>
      </c>
      <c r="AI1150" s="36">
        <f t="shared" si="311"/>
        <v>0</v>
      </c>
      <c r="AJ1150" s="35" t="str">
        <f t="shared" si="312"/>
        <v/>
      </c>
      <c r="AK1150" s="35" t="str">
        <f t="shared" si="313"/>
        <v/>
      </c>
      <c r="AL1150" s="35" t="str">
        <f t="shared" si="314"/>
        <v/>
      </c>
      <c r="AM1150" s="35" t="str">
        <f t="shared" si="315"/>
        <v/>
      </c>
      <c r="AN1150" s="35" t="str">
        <f t="shared" si="316"/>
        <v/>
      </c>
      <c r="AO1150" s="222">
        <f t="shared" si="321"/>
        <v>0</v>
      </c>
      <c r="AP1150" s="222">
        <f t="shared" si="322"/>
        <v>0</v>
      </c>
      <c r="AQ1150" s="222" t="str">
        <f t="shared" si="317"/>
        <v>无</v>
      </c>
      <c r="AR1150" s="35" t="str">
        <f t="shared" si="318"/>
        <v/>
      </c>
      <c r="AS1150" s="35" t="str">
        <f t="shared" si="319"/>
        <v/>
      </c>
      <c r="AT1150" s="35" t="str">
        <f t="shared" si="320"/>
        <v>无</v>
      </c>
    </row>
    <row r="1151" spans="1:46">
      <c r="A1151" s="37"/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199"/>
      <c r="M1151" s="199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5" t="str">
        <f t="shared" si="306"/>
        <v/>
      </c>
      <c r="AD1151" s="36">
        <f t="shared" si="307"/>
        <v>0</v>
      </c>
      <c r="AE1151" s="35" t="str">
        <f t="shared" si="308"/>
        <v/>
      </c>
      <c r="AF1151" s="24"/>
      <c r="AG1151" s="40">
        <f t="shared" si="309"/>
        <v>0</v>
      </c>
      <c r="AH1151" s="36">
        <f t="shared" si="310"/>
        <v>0</v>
      </c>
      <c r="AI1151" s="36">
        <f t="shared" si="311"/>
        <v>0</v>
      </c>
      <c r="AJ1151" s="35" t="str">
        <f t="shared" si="312"/>
        <v/>
      </c>
      <c r="AK1151" s="35" t="str">
        <f t="shared" si="313"/>
        <v/>
      </c>
      <c r="AL1151" s="35" t="str">
        <f t="shared" si="314"/>
        <v/>
      </c>
      <c r="AM1151" s="35" t="str">
        <f t="shared" si="315"/>
        <v/>
      </c>
      <c r="AN1151" s="35" t="str">
        <f t="shared" si="316"/>
        <v/>
      </c>
      <c r="AO1151" s="222">
        <f t="shared" si="321"/>
        <v>0</v>
      </c>
      <c r="AP1151" s="222">
        <f t="shared" si="322"/>
        <v>0</v>
      </c>
      <c r="AQ1151" s="222" t="str">
        <f t="shared" si="317"/>
        <v>无</v>
      </c>
      <c r="AR1151" s="35" t="str">
        <f t="shared" si="318"/>
        <v/>
      </c>
      <c r="AS1151" s="35" t="str">
        <f t="shared" si="319"/>
        <v/>
      </c>
      <c r="AT1151" s="35" t="str">
        <f t="shared" si="320"/>
        <v>无</v>
      </c>
    </row>
    <row r="1152" spans="1:46">
      <c r="A1152" s="37"/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199"/>
      <c r="M1152" s="199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5" t="str">
        <f t="shared" si="306"/>
        <v/>
      </c>
      <c r="AD1152" s="36">
        <f t="shared" si="307"/>
        <v>0</v>
      </c>
      <c r="AE1152" s="35" t="str">
        <f t="shared" si="308"/>
        <v/>
      </c>
      <c r="AF1152" s="24"/>
      <c r="AG1152" s="40">
        <f t="shared" si="309"/>
        <v>0</v>
      </c>
      <c r="AH1152" s="36">
        <f t="shared" si="310"/>
        <v>0</v>
      </c>
      <c r="AI1152" s="36">
        <f t="shared" si="311"/>
        <v>0</v>
      </c>
      <c r="AJ1152" s="35" t="str">
        <f t="shared" si="312"/>
        <v/>
      </c>
      <c r="AK1152" s="35" t="str">
        <f t="shared" si="313"/>
        <v/>
      </c>
      <c r="AL1152" s="35" t="str">
        <f t="shared" si="314"/>
        <v/>
      </c>
      <c r="AM1152" s="35" t="str">
        <f t="shared" si="315"/>
        <v/>
      </c>
      <c r="AN1152" s="35" t="str">
        <f t="shared" si="316"/>
        <v/>
      </c>
      <c r="AO1152" s="222">
        <f t="shared" si="321"/>
        <v>0</v>
      </c>
      <c r="AP1152" s="222">
        <f t="shared" si="322"/>
        <v>0</v>
      </c>
      <c r="AQ1152" s="222" t="str">
        <f t="shared" si="317"/>
        <v>无</v>
      </c>
      <c r="AR1152" s="35" t="str">
        <f t="shared" si="318"/>
        <v/>
      </c>
      <c r="AS1152" s="35" t="str">
        <f t="shared" si="319"/>
        <v/>
      </c>
      <c r="AT1152" s="35" t="str">
        <f t="shared" si="320"/>
        <v>无</v>
      </c>
    </row>
    <row r="1153" spans="1:46">
      <c r="A1153" s="37"/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199"/>
      <c r="M1153" s="199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5" t="str">
        <f t="shared" si="306"/>
        <v/>
      </c>
      <c r="AD1153" s="36">
        <f t="shared" si="307"/>
        <v>0</v>
      </c>
      <c r="AE1153" s="35" t="str">
        <f t="shared" si="308"/>
        <v/>
      </c>
      <c r="AF1153" s="24"/>
      <c r="AG1153" s="40">
        <f t="shared" si="309"/>
        <v>0</v>
      </c>
      <c r="AH1153" s="36">
        <f t="shared" si="310"/>
        <v>0</v>
      </c>
      <c r="AI1153" s="36">
        <f t="shared" si="311"/>
        <v>0</v>
      </c>
      <c r="AJ1153" s="35" t="str">
        <f t="shared" si="312"/>
        <v/>
      </c>
      <c r="AK1153" s="35" t="str">
        <f t="shared" si="313"/>
        <v/>
      </c>
      <c r="AL1153" s="35" t="str">
        <f t="shared" si="314"/>
        <v/>
      </c>
      <c r="AM1153" s="35" t="str">
        <f t="shared" si="315"/>
        <v/>
      </c>
      <c r="AN1153" s="35" t="str">
        <f t="shared" si="316"/>
        <v/>
      </c>
      <c r="AO1153" s="222">
        <f t="shared" si="321"/>
        <v>0</v>
      </c>
      <c r="AP1153" s="222">
        <f t="shared" si="322"/>
        <v>0</v>
      </c>
      <c r="AQ1153" s="222" t="str">
        <f t="shared" si="317"/>
        <v>无</v>
      </c>
      <c r="AR1153" s="35" t="str">
        <f t="shared" si="318"/>
        <v/>
      </c>
      <c r="AS1153" s="35" t="str">
        <f t="shared" si="319"/>
        <v/>
      </c>
      <c r="AT1153" s="35" t="str">
        <f t="shared" si="320"/>
        <v>无</v>
      </c>
    </row>
    <row r="1154" spans="1:46">
      <c r="A1154" s="37"/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199"/>
      <c r="M1154" s="199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5" t="str">
        <f t="shared" ref="AC1154:AC1198" si="323">SUBSTITUTE(SUBSTITUTE(SUBSTITUTE(SUBSTITUTE(SUBSTITUTE(SUBSTITUTE(AA1154,"(主签单人)",""),"(03-客户接待员)",""),"（金牌）",""),"（会员学员）",""),"金牌",""),"金牌学员","")</f>
        <v/>
      </c>
      <c r="AD1154" s="36">
        <f t="shared" ref="AD1154:AD1198" si="324">IFERROR(VALUE(MID(H1154,FIND("(",H1154)+1,FIND(")",H1154)-FIND("(",H1154)-2)),0)</f>
        <v>0</v>
      </c>
      <c r="AE1154" s="35" t="str">
        <f t="shared" ref="AE1154:AE1198" si="325">IF(AJ1154="","",MID(AB1154,FIND("@",SUBSTITUTE(AB1154,"／","@",6))+5,FIND("@",SUBSTITUTE(AB1154,"／","@",7))-FIND("@",SUBSTITUTE(AB1154,"／","@",6))-5))</f>
        <v/>
      </c>
      <c r="AF1154" s="24"/>
      <c r="AG1154" s="40">
        <f t="shared" ref="AG1154:AG1198" si="326">IFERROR(VALUE(MID(AB1154,FIND("@",SUBSTITUTE(AB1154,"：","@",1))+1,FIND("@",SUBSTITUTE(AB1154,"）","@",1))-FIND("@",SUBSTITUTE(AB1154,"：","@",1))-1)),0)</f>
        <v>0</v>
      </c>
      <c r="AH1154" s="36">
        <f t="shared" ref="AH1154:AH1198" si="327">IFERROR(IF(AND(IFERROR(FIND("预缴定金",AB1154),0)=0,H1154=""),M1154,VALUE(MID(AB1154,FIND("@",SUBSTITUTE(AB1154,"：","@",2))+1,FIND("@",SUBSTITUTE(AB1154,"）","@",2))-FIND("@",SUBSTITUTE(AB1154,"：","@",2))-1))),0)</f>
        <v>0</v>
      </c>
      <c r="AI1154" s="36">
        <f t="shared" ref="AI1154:AI1198" si="328">M1154-AH1154</f>
        <v>0</v>
      </c>
      <c r="AJ1154" s="35" t="str">
        <f t="shared" ref="AJ1154:AJ1198" si="329">IF(OR(V1154="退费",V1154="结转",W1154="",W1154="结转学费",W1154="老带新返现"),"",IF(OR(AI1154&lt;=0,AND(IFERROR(FIND("预缴定金",AB1154),0)=0,H1154="")),"",LEFT(AB1154,FIND("／",AB1154)-1)))</f>
        <v/>
      </c>
      <c r="AK1154" s="35" t="str">
        <f t="shared" ref="AK1154:AK1198" si="330">IF(AJ1154="","",LEFT(AB1154,2))</f>
        <v/>
      </c>
      <c r="AL1154" s="35" t="str">
        <f t="shared" ref="AL1154:AL1198" si="331">IF(AJ1154="","",MID(AB1154,FIND("@",SUBSTITUTE(AB1154,"／","@",5))+8,10))</f>
        <v/>
      </c>
      <c r="AM1154" s="35" t="str">
        <f t="shared" ref="AM1154:AM1217" si="332">IF(AJ1154="","",IF(AK1154="新生","新生",IF((AL1154-$AW$2)&gt;0,"1年追补","老生")))</f>
        <v/>
      </c>
      <c r="AN1154" s="35" t="str">
        <f t="shared" ref="AN1154:AN1217" si="333">IF(AJ1154="","",IF(OR(AM1154="新生",AM1154="1年追补"),"新生","老生"))</f>
        <v/>
      </c>
      <c r="AO1154" s="222">
        <f t="shared" si="321"/>
        <v>0</v>
      </c>
      <c r="AP1154" s="222">
        <f t="shared" si="322"/>
        <v>0</v>
      </c>
      <c r="AQ1154" s="222" t="str">
        <f t="shared" ref="AQ1154:AQ1198" si="334">IFERROR(MID(AB1154,FIND("@",SUBSTITUTE(AB1154,"／","@",3))+6,FIND("@",SUBSTITUTE(AB1154,"／","@",4))-FIND("@",SUBSTITUTE(AB1154,"／","@",3))-6),"无")</f>
        <v>无</v>
      </c>
      <c r="AR1154" s="35" t="str">
        <f t="shared" ref="AR1154:AR1198" si="335">IFERROR(MID(AB1154,FIND("@",SUBSTITUTE(AB1154,"：","@",6))+1,FIND("@",SUBSTITUTE(AB1154,"-","@",8))-FIND("@",SUBSTITUTE(AB1154,"：","@",6))-1),"")</f>
        <v/>
      </c>
      <c r="AS1154" s="35" t="str">
        <f t="shared" ref="AS1154:AS1198" si="336">IFERROR(MID(AB1154,FIND("@",SUBSTITUTE(AB1154,"：","@",6))+1,FIND("@",SUBSTITUTE(AB1154,"-","@",8))-FIND("@",SUBSTITUTE(AB1154,"：","@",6))-1),"")</f>
        <v/>
      </c>
      <c r="AT1154" s="35" t="str">
        <f t="shared" ref="AT1154:AT1198" si="337">IFERROR(MID(AB1154,FIND("@",SUBSTITUTE(AB1154,"：","@",4))+1,FIND("@",SUBSTITUTE(AB1154,"）","@",6))-FIND("@",SUBSTITUTE(AB1154,"：","@",4))-1),"无")</f>
        <v>无</v>
      </c>
    </row>
    <row r="1155" spans="1:46">
      <c r="A1155" s="37"/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199"/>
      <c r="M1155" s="199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5" t="str">
        <f t="shared" si="323"/>
        <v/>
      </c>
      <c r="AD1155" s="36">
        <f t="shared" si="324"/>
        <v>0</v>
      </c>
      <c r="AE1155" s="35" t="str">
        <f t="shared" si="325"/>
        <v/>
      </c>
      <c r="AF1155" s="24"/>
      <c r="AG1155" s="40">
        <f t="shared" si="326"/>
        <v>0</v>
      </c>
      <c r="AH1155" s="36">
        <f t="shared" si="327"/>
        <v>0</v>
      </c>
      <c r="AI1155" s="36">
        <f t="shared" si="328"/>
        <v>0</v>
      </c>
      <c r="AJ1155" s="35" t="str">
        <f t="shared" si="329"/>
        <v/>
      </c>
      <c r="AK1155" s="35" t="str">
        <f t="shared" si="330"/>
        <v/>
      </c>
      <c r="AL1155" s="35" t="str">
        <f t="shared" si="331"/>
        <v/>
      </c>
      <c r="AM1155" s="35" t="str">
        <f t="shared" si="332"/>
        <v/>
      </c>
      <c r="AN1155" s="35" t="str">
        <f t="shared" si="333"/>
        <v/>
      </c>
      <c r="AO1155" s="222">
        <f t="shared" ref="AO1155:AO1198" si="338">IF(IFERROR(FIND("1期秒杀",AJ1155,1),-1)&gt;0,"1期秒杀",IF(IFERROR(FIND("买三送二",AJ1155,1),-1)&gt;0,"买三送二",IF(IFERROR(FIND("一年国际会员",AJ1155,1),-1)&gt;0,"一年国际会员",IF(IFERROR(FIND("二年国际会员",AJ1155,1),-1)&gt;0,"二年国际会员",IF(IFERROR(FIND("三年拼单会员",AJ1155,1),-1)&gt;0,"三年拼单会员",IF(IFERROR(FIND("五年国际会员",AJ1155,1),-1)&gt;0,"五年国际会员",IF(IFERROR(FIND("预订游学优惠读",AJ1155,1),-1)&gt;0,"预订游学优惠读",IF(IFERROR(FIND("预订游学免费读",AJ1155,1),-1)&gt;0,"预订游学免费读",IF(IFERROR(FIND("创始",AJ1155,1),-1)&gt;0,"创始会员",IF(IFERROR(FIND("国内领袖课程",AJ1155,1),-1)&gt;0,"国内领袖课程",IF(IFERROR(FIND("国际领袖课程",AJ1155,1),-1)&gt;0,"国际领袖课程",)))))))))))</f>
        <v>0</v>
      </c>
      <c r="AP1155" s="222">
        <f t="shared" ref="AP1155:AP1198" si="339">IF(OR(AO1155="国内领袖课程",AO1155="国际领袖课程"),AO1155,IF(AN1155="老生","老生续费",AO1155))</f>
        <v>0</v>
      </c>
      <c r="AQ1155" s="222" t="str">
        <f t="shared" si="334"/>
        <v>无</v>
      </c>
      <c r="AR1155" s="35" t="str">
        <f t="shared" si="335"/>
        <v/>
      </c>
      <c r="AS1155" s="35" t="str">
        <f t="shared" si="336"/>
        <v/>
      </c>
      <c r="AT1155" s="35" t="str">
        <f t="shared" si="337"/>
        <v>无</v>
      </c>
    </row>
    <row r="1156" spans="1:46">
      <c r="A1156" s="37"/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199"/>
      <c r="M1156" s="199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5" t="str">
        <f t="shared" si="323"/>
        <v/>
      </c>
      <c r="AD1156" s="36">
        <f t="shared" si="324"/>
        <v>0</v>
      </c>
      <c r="AE1156" s="35" t="str">
        <f t="shared" si="325"/>
        <v/>
      </c>
      <c r="AF1156" s="24"/>
      <c r="AG1156" s="40">
        <f t="shared" si="326"/>
        <v>0</v>
      </c>
      <c r="AH1156" s="36">
        <f t="shared" si="327"/>
        <v>0</v>
      </c>
      <c r="AI1156" s="36">
        <f t="shared" si="328"/>
        <v>0</v>
      </c>
      <c r="AJ1156" s="35" t="str">
        <f t="shared" si="329"/>
        <v/>
      </c>
      <c r="AK1156" s="35" t="str">
        <f t="shared" si="330"/>
        <v/>
      </c>
      <c r="AL1156" s="35" t="str">
        <f t="shared" si="331"/>
        <v/>
      </c>
      <c r="AM1156" s="35" t="str">
        <f t="shared" si="332"/>
        <v/>
      </c>
      <c r="AN1156" s="35" t="str">
        <f t="shared" si="333"/>
        <v/>
      </c>
      <c r="AO1156" s="222">
        <f t="shared" si="338"/>
        <v>0</v>
      </c>
      <c r="AP1156" s="222">
        <f t="shared" si="339"/>
        <v>0</v>
      </c>
      <c r="AQ1156" s="222" t="str">
        <f t="shared" si="334"/>
        <v>无</v>
      </c>
      <c r="AR1156" s="35" t="str">
        <f t="shared" si="335"/>
        <v/>
      </c>
      <c r="AS1156" s="35" t="str">
        <f t="shared" si="336"/>
        <v/>
      </c>
      <c r="AT1156" s="35" t="str">
        <f t="shared" si="337"/>
        <v>无</v>
      </c>
    </row>
    <row r="1157" spans="1:46">
      <c r="A1157" s="37"/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199"/>
      <c r="M1157" s="199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35" t="str">
        <f t="shared" si="323"/>
        <v/>
      </c>
      <c r="AD1157" s="36">
        <f t="shared" si="324"/>
        <v>0</v>
      </c>
      <c r="AE1157" s="35" t="str">
        <f t="shared" si="325"/>
        <v/>
      </c>
      <c r="AF1157" s="24"/>
      <c r="AG1157" s="40">
        <f t="shared" si="326"/>
        <v>0</v>
      </c>
      <c r="AH1157" s="36">
        <f t="shared" si="327"/>
        <v>0</v>
      </c>
      <c r="AI1157" s="36">
        <f t="shared" si="328"/>
        <v>0</v>
      </c>
      <c r="AJ1157" s="35" t="str">
        <f t="shared" si="329"/>
        <v/>
      </c>
      <c r="AK1157" s="35" t="str">
        <f t="shared" si="330"/>
        <v/>
      </c>
      <c r="AL1157" s="35" t="str">
        <f t="shared" si="331"/>
        <v/>
      </c>
      <c r="AM1157" s="35" t="str">
        <f t="shared" si="332"/>
        <v/>
      </c>
      <c r="AN1157" s="35" t="str">
        <f t="shared" si="333"/>
        <v/>
      </c>
      <c r="AO1157" s="222">
        <f t="shared" si="338"/>
        <v>0</v>
      </c>
      <c r="AP1157" s="222">
        <f t="shared" si="339"/>
        <v>0</v>
      </c>
      <c r="AQ1157" s="222" t="str">
        <f t="shared" si="334"/>
        <v>无</v>
      </c>
      <c r="AR1157" s="35" t="str">
        <f t="shared" si="335"/>
        <v/>
      </c>
      <c r="AS1157" s="35" t="str">
        <f t="shared" si="336"/>
        <v/>
      </c>
      <c r="AT1157" s="35" t="str">
        <f t="shared" si="337"/>
        <v>无</v>
      </c>
    </row>
    <row r="1158" spans="1:46">
      <c r="A1158" s="37"/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199"/>
      <c r="M1158" s="199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5" t="str">
        <f t="shared" si="323"/>
        <v/>
      </c>
      <c r="AD1158" s="36">
        <f t="shared" si="324"/>
        <v>0</v>
      </c>
      <c r="AE1158" s="35" t="str">
        <f t="shared" si="325"/>
        <v/>
      </c>
      <c r="AF1158" s="24"/>
      <c r="AG1158" s="40">
        <f t="shared" si="326"/>
        <v>0</v>
      </c>
      <c r="AH1158" s="36">
        <f t="shared" si="327"/>
        <v>0</v>
      </c>
      <c r="AI1158" s="36">
        <f t="shared" si="328"/>
        <v>0</v>
      </c>
      <c r="AJ1158" s="35" t="str">
        <f t="shared" si="329"/>
        <v/>
      </c>
      <c r="AK1158" s="35" t="str">
        <f t="shared" si="330"/>
        <v/>
      </c>
      <c r="AL1158" s="35" t="str">
        <f t="shared" si="331"/>
        <v/>
      </c>
      <c r="AM1158" s="35" t="str">
        <f t="shared" si="332"/>
        <v/>
      </c>
      <c r="AN1158" s="35" t="str">
        <f t="shared" si="333"/>
        <v/>
      </c>
      <c r="AO1158" s="222">
        <f t="shared" si="338"/>
        <v>0</v>
      </c>
      <c r="AP1158" s="222">
        <f t="shared" si="339"/>
        <v>0</v>
      </c>
      <c r="AQ1158" s="222" t="str">
        <f t="shared" si="334"/>
        <v>无</v>
      </c>
      <c r="AR1158" s="35" t="str">
        <f t="shared" si="335"/>
        <v/>
      </c>
      <c r="AS1158" s="35" t="str">
        <f t="shared" si="336"/>
        <v/>
      </c>
      <c r="AT1158" s="35" t="str">
        <f t="shared" si="337"/>
        <v>无</v>
      </c>
    </row>
    <row r="1159" spans="1:46">
      <c r="A1159" s="37"/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199"/>
      <c r="M1159" s="199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5" t="str">
        <f t="shared" si="323"/>
        <v/>
      </c>
      <c r="AD1159" s="36">
        <f t="shared" si="324"/>
        <v>0</v>
      </c>
      <c r="AE1159" s="35" t="str">
        <f t="shared" si="325"/>
        <v/>
      </c>
      <c r="AF1159" s="24"/>
      <c r="AG1159" s="40">
        <f t="shared" si="326"/>
        <v>0</v>
      </c>
      <c r="AH1159" s="36">
        <f t="shared" si="327"/>
        <v>0</v>
      </c>
      <c r="AI1159" s="36">
        <f t="shared" si="328"/>
        <v>0</v>
      </c>
      <c r="AJ1159" s="35" t="str">
        <f t="shared" si="329"/>
        <v/>
      </c>
      <c r="AK1159" s="35" t="str">
        <f t="shared" si="330"/>
        <v/>
      </c>
      <c r="AL1159" s="35" t="str">
        <f t="shared" si="331"/>
        <v/>
      </c>
      <c r="AM1159" s="35" t="str">
        <f t="shared" si="332"/>
        <v/>
      </c>
      <c r="AN1159" s="35" t="str">
        <f t="shared" si="333"/>
        <v/>
      </c>
      <c r="AO1159" s="222">
        <f t="shared" si="338"/>
        <v>0</v>
      </c>
      <c r="AP1159" s="222">
        <f t="shared" si="339"/>
        <v>0</v>
      </c>
      <c r="AQ1159" s="222" t="str">
        <f t="shared" si="334"/>
        <v>无</v>
      </c>
      <c r="AR1159" s="35" t="str">
        <f t="shared" si="335"/>
        <v/>
      </c>
      <c r="AS1159" s="35" t="str">
        <f t="shared" si="336"/>
        <v/>
      </c>
      <c r="AT1159" s="35" t="str">
        <f t="shared" si="337"/>
        <v>无</v>
      </c>
    </row>
    <row r="1160" spans="1:46">
      <c r="A1160" s="37"/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199"/>
      <c r="M1160" s="199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5" t="str">
        <f t="shared" si="323"/>
        <v/>
      </c>
      <c r="AD1160" s="36">
        <f t="shared" si="324"/>
        <v>0</v>
      </c>
      <c r="AE1160" s="35" t="str">
        <f t="shared" si="325"/>
        <v/>
      </c>
      <c r="AF1160" s="24"/>
      <c r="AG1160" s="40">
        <f t="shared" si="326"/>
        <v>0</v>
      </c>
      <c r="AH1160" s="36">
        <f t="shared" si="327"/>
        <v>0</v>
      </c>
      <c r="AI1160" s="36">
        <f t="shared" si="328"/>
        <v>0</v>
      </c>
      <c r="AJ1160" s="35" t="str">
        <f t="shared" si="329"/>
        <v/>
      </c>
      <c r="AK1160" s="35" t="str">
        <f t="shared" si="330"/>
        <v/>
      </c>
      <c r="AL1160" s="35" t="str">
        <f t="shared" si="331"/>
        <v/>
      </c>
      <c r="AM1160" s="35" t="str">
        <f t="shared" si="332"/>
        <v/>
      </c>
      <c r="AN1160" s="35" t="str">
        <f t="shared" si="333"/>
        <v/>
      </c>
      <c r="AO1160" s="222">
        <f t="shared" si="338"/>
        <v>0</v>
      </c>
      <c r="AP1160" s="222">
        <f t="shared" si="339"/>
        <v>0</v>
      </c>
      <c r="AQ1160" s="222" t="str">
        <f t="shared" si="334"/>
        <v>无</v>
      </c>
      <c r="AR1160" s="35" t="str">
        <f t="shared" si="335"/>
        <v/>
      </c>
      <c r="AS1160" s="35" t="str">
        <f t="shared" si="336"/>
        <v/>
      </c>
      <c r="AT1160" s="35" t="str">
        <f t="shared" si="337"/>
        <v>无</v>
      </c>
    </row>
    <row r="1161" spans="1:46">
      <c r="A1161" s="37"/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199"/>
      <c r="M1161" s="199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5" t="str">
        <f t="shared" si="323"/>
        <v/>
      </c>
      <c r="AD1161" s="36">
        <f t="shared" si="324"/>
        <v>0</v>
      </c>
      <c r="AE1161" s="35" t="str">
        <f t="shared" si="325"/>
        <v/>
      </c>
      <c r="AF1161" s="24"/>
      <c r="AG1161" s="40">
        <f t="shared" si="326"/>
        <v>0</v>
      </c>
      <c r="AH1161" s="36">
        <f t="shared" si="327"/>
        <v>0</v>
      </c>
      <c r="AI1161" s="36">
        <f t="shared" si="328"/>
        <v>0</v>
      </c>
      <c r="AJ1161" s="35" t="str">
        <f t="shared" si="329"/>
        <v/>
      </c>
      <c r="AK1161" s="35" t="str">
        <f t="shared" si="330"/>
        <v/>
      </c>
      <c r="AL1161" s="35" t="str">
        <f t="shared" si="331"/>
        <v/>
      </c>
      <c r="AM1161" s="35" t="str">
        <f t="shared" si="332"/>
        <v/>
      </c>
      <c r="AN1161" s="35" t="str">
        <f t="shared" si="333"/>
        <v/>
      </c>
      <c r="AO1161" s="222">
        <f t="shared" si="338"/>
        <v>0</v>
      </c>
      <c r="AP1161" s="222">
        <f t="shared" si="339"/>
        <v>0</v>
      </c>
      <c r="AQ1161" s="222" t="str">
        <f t="shared" si="334"/>
        <v>无</v>
      </c>
      <c r="AR1161" s="35" t="str">
        <f t="shared" si="335"/>
        <v/>
      </c>
      <c r="AS1161" s="35" t="str">
        <f t="shared" si="336"/>
        <v/>
      </c>
      <c r="AT1161" s="35" t="str">
        <f t="shared" si="337"/>
        <v>无</v>
      </c>
    </row>
    <row r="1162" spans="1:46">
      <c r="A1162" s="37"/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199"/>
      <c r="M1162" s="199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5" t="str">
        <f t="shared" si="323"/>
        <v/>
      </c>
      <c r="AD1162" s="36">
        <f t="shared" si="324"/>
        <v>0</v>
      </c>
      <c r="AE1162" s="35" t="str">
        <f t="shared" si="325"/>
        <v/>
      </c>
      <c r="AF1162" s="24"/>
      <c r="AG1162" s="40">
        <f t="shared" si="326"/>
        <v>0</v>
      </c>
      <c r="AH1162" s="36">
        <f t="shared" si="327"/>
        <v>0</v>
      </c>
      <c r="AI1162" s="36">
        <f t="shared" si="328"/>
        <v>0</v>
      </c>
      <c r="AJ1162" s="35" t="str">
        <f t="shared" si="329"/>
        <v/>
      </c>
      <c r="AK1162" s="35" t="str">
        <f t="shared" si="330"/>
        <v/>
      </c>
      <c r="AL1162" s="35" t="str">
        <f t="shared" si="331"/>
        <v/>
      </c>
      <c r="AM1162" s="35" t="str">
        <f t="shared" si="332"/>
        <v/>
      </c>
      <c r="AN1162" s="35" t="str">
        <f t="shared" si="333"/>
        <v/>
      </c>
      <c r="AO1162" s="222">
        <f t="shared" si="338"/>
        <v>0</v>
      </c>
      <c r="AP1162" s="222">
        <f t="shared" si="339"/>
        <v>0</v>
      </c>
      <c r="AQ1162" s="222" t="str">
        <f t="shared" si="334"/>
        <v>无</v>
      </c>
      <c r="AR1162" s="35" t="str">
        <f t="shared" si="335"/>
        <v/>
      </c>
      <c r="AS1162" s="35" t="str">
        <f t="shared" si="336"/>
        <v/>
      </c>
      <c r="AT1162" s="35" t="str">
        <f t="shared" si="337"/>
        <v>无</v>
      </c>
    </row>
    <row r="1163" spans="1:46">
      <c r="A1163" s="37"/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199"/>
      <c r="M1163" s="199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35" t="str">
        <f t="shared" si="323"/>
        <v/>
      </c>
      <c r="AD1163" s="36">
        <f t="shared" si="324"/>
        <v>0</v>
      </c>
      <c r="AE1163" s="35" t="str">
        <f t="shared" si="325"/>
        <v/>
      </c>
      <c r="AF1163" s="24"/>
      <c r="AG1163" s="40">
        <f t="shared" si="326"/>
        <v>0</v>
      </c>
      <c r="AH1163" s="36">
        <f t="shared" si="327"/>
        <v>0</v>
      </c>
      <c r="AI1163" s="36">
        <f t="shared" si="328"/>
        <v>0</v>
      </c>
      <c r="AJ1163" s="35" t="str">
        <f t="shared" si="329"/>
        <v/>
      </c>
      <c r="AK1163" s="35" t="str">
        <f t="shared" si="330"/>
        <v/>
      </c>
      <c r="AL1163" s="35" t="str">
        <f t="shared" si="331"/>
        <v/>
      </c>
      <c r="AM1163" s="35" t="str">
        <f t="shared" si="332"/>
        <v/>
      </c>
      <c r="AN1163" s="35" t="str">
        <f t="shared" si="333"/>
        <v/>
      </c>
      <c r="AO1163" s="222">
        <f t="shared" si="338"/>
        <v>0</v>
      </c>
      <c r="AP1163" s="222">
        <f t="shared" si="339"/>
        <v>0</v>
      </c>
      <c r="AQ1163" s="222" t="str">
        <f t="shared" si="334"/>
        <v>无</v>
      </c>
      <c r="AR1163" s="35" t="str">
        <f t="shared" si="335"/>
        <v/>
      </c>
      <c r="AS1163" s="35" t="str">
        <f t="shared" si="336"/>
        <v/>
      </c>
      <c r="AT1163" s="35" t="str">
        <f t="shared" si="337"/>
        <v>无</v>
      </c>
    </row>
    <row r="1164" spans="1:46">
      <c r="A1164" s="37"/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199"/>
      <c r="M1164" s="199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5" t="str">
        <f t="shared" si="323"/>
        <v/>
      </c>
      <c r="AD1164" s="36">
        <f t="shared" si="324"/>
        <v>0</v>
      </c>
      <c r="AE1164" s="35" t="str">
        <f t="shared" si="325"/>
        <v/>
      </c>
      <c r="AF1164" s="24"/>
      <c r="AG1164" s="40">
        <f t="shared" si="326"/>
        <v>0</v>
      </c>
      <c r="AH1164" s="36">
        <f t="shared" si="327"/>
        <v>0</v>
      </c>
      <c r="AI1164" s="36">
        <f t="shared" si="328"/>
        <v>0</v>
      </c>
      <c r="AJ1164" s="35" t="str">
        <f t="shared" si="329"/>
        <v/>
      </c>
      <c r="AK1164" s="35" t="str">
        <f t="shared" si="330"/>
        <v/>
      </c>
      <c r="AL1164" s="35" t="str">
        <f t="shared" si="331"/>
        <v/>
      </c>
      <c r="AM1164" s="35" t="str">
        <f t="shared" si="332"/>
        <v/>
      </c>
      <c r="AN1164" s="35" t="str">
        <f t="shared" si="333"/>
        <v/>
      </c>
      <c r="AO1164" s="222">
        <f t="shared" si="338"/>
        <v>0</v>
      </c>
      <c r="AP1164" s="222">
        <f t="shared" si="339"/>
        <v>0</v>
      </c>
      <c r="AQ1164" s="222" t="str">
        <f t="shared" si="334"/>
        <v>无</v>
      </c>
      <c r="AR1164" s="35" t="str">
        <f t="shared" si="335"/>
        <v/>
      </c>
      <c r="AS1164" s="35" t="str">
        <f t="shared" si="336"/>
        <v/>
      </c>
      <c r="AT1164" s="35" t="str">
        <f t="shared" si="337"/>
        <v>无</v>
      </c>
    </row>
    <row r="1165" spans="1:46">
      <c r="A1165" s="37"/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199"/>
      <c r="M1165" s="199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5" t="str">
        <f t="shared" si="323"/>
        <v/>
      </c>
      <c r="AD1165" s="36">
        <f t="shared" si="324"/>
        <v>0</v>
      </c>
      <c r="AE1165" s="35" t="str">
        <f t="shared" si="325"/>
        <v/>
      </c>
      <c r="AF1165" s="24"/>
      <c r="AG1165" s="40">
        <f t="shared" si="326"/>
        <v>0</v>
      </c>
      <c r="AH1165" s="36">
        <f t="shared" si="327"/>
        <v>0</v>
      </c>
      <c r="AI1165" s="36">
        <f t="shared" si="328"/>
        <v>0</v>
      </c>
      <c r="AJ1165" s="35" t="str">
        <f t="shared" si="329"/>
        <v/>
      </c>
      <c r="AK1165" s="35" t="str">
        <f t="shared" si="330"/>
        <v/>
      </c>
      <c r="AL1165" s="35" t="str">
        <f t="shared" si="331"/>
        <v/>
      </c>
      <c r="AM1165" s="35" t="str">
        <f t="shared" si="332"/>
        <v/>
      </c>
      <c r="AN1165" s="35" t="str">
        <f t="shared" si="333"/>
        <v/>
      </c>
      <c r="AO1165" s="222">
        <f t="shared" si="338"/>
        <v>0</v>
      </c>
      <c r="AP1165" s="222">
        <f t="shared" si="339"/>
        <v>0</v>
      </c>
      <c r="AQ1165" s="222" t="str">
        <f t="shared" si="334"/>
        <v>无</v>
      </c>
      <c r="AR1165" s="35" t="str">
        <f t="shared" si="335"/>
        <v/>
      </c>
      <c r="AS1165" s="35" t="str">
        <f t="shared" si="336"/>
        <v/>
      </c>
      <c r="AT1165" s="35" t="str">
        <f t="shared" si="337"/>
        <v>无</v>
      </c>
    </row>
    <row r="1166" spans="1:46">
      <c r="A1166" s="37"/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199"/>
      <c r="M1166" s="199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5" t="str">
        <f t="shared" si="323"/>
        <v/>
      </c>
      <c r="AD1166" s="36">
        <f t="shared" si="324"/>
        <v>0</v>
      </c>
      <c r="AE1166" s="35" t="str">
        <f t="shared" si="325"/>
        <v/>
      </c>
      <c r="AF1166" s="24"/>
      <c r="AG1166" s="40">
        <f t="shared" si="326"/>
        <v>0</v>
      </c>
      <c r="AH1166" s="36">
        <f t="shared" si="327"/>
        <v>0</v>
      </c>
      <c r="AI1166" s="36">
        <f t="shared" si="328"/>
        <v>0</v>
      </c>
      <c r="AJ1166" s="35" t="str">
        <f t="shared" si="329"/>
        <v/>
      </c>
      <c r="AK1166" s="35" t="str">
        <f t="shared" si="330"/>
        <v/>
      </c>
      <c r="AL1166" s="35" t="str">
        <f t="shared" si="331"/>
        <v/>
      </c>
      <c r="AM1166" s="35" t="str">
        <f t="shared" si="332"/>
        <v/>
      </c>
      <c r="AN1166" s="35" t="str">
        <f t="shared" si="333"/>
        <v/>
      </c>
      <c r="AO1166" s="222">
        <f t="shared" si="338"/>
        <v>0</v>
      </c>
      <c r="AP1166" s="222">
        <f t="shared" si="339"/>
        <v>0</v>
      </c>
      <c r="AQ1166" s="222" t="str">
        <f t="shared" si="334"/>
        <v>无</v>
      </c>
      <c r="AR1166" s="35" t="str">
        <f t="shared" si="335"/>
        <v/>
      </c>
      <c r="AS1166" s="35" t="str">
        <f t="shared" si="336"/>
        <v/>
      </c>
      <c r="AT1166" s="35" t="str">
        <f t="shared" si="337"/>
        <v>无</v>
      </c>
    </row>
    <row r="1167" spans="1:46">
      <c r="A1167" s="37"/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199"/>
      <c r="M1167" s="199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5" t="str">
        <f t="shared" si="323"/>
        <v/>
      </c>
      <c r="AD1167" s="36">
        <f t="shared" si="324"/>
        <v>0</v>
      </c>
      <c r="AE1167" s="35" t="str">
        <f t="shared" si="325"/>
        <v/>
      </c>
      <c r="AF1167" s="24"/>
      <c r="AG1167" s="40">
        <f t="shared" si="326"/>
        <v>0</v>
      </c>
      <c r="AH1167" s="36">
        <f t="shared" si="327"/>
        <v>0</v>
      </c>
      <c r="AI1167" s="36">
        <f t="shared" si="328"/>
        <v>0</v>
      </c>
      <c r="AJ1167" s="35" t="str">
        <f t="shared" si="329"/>
        <v/>
      </c>
      <c r="AK1167" s="35" t="str">
        <f t="shared" si="330"/>
        <v/>
      </c>
      <c r="AL1167" s="35" t="str">
        <f t="shared" si="331"/>
        <v/>
      </c>
      <c r="AM1167" s="35" t="str">
        <f t="shared" si="332"/>
        <v/>
      </c>
      <c r="AN1167" s="35" t="str">
        <f t="shared" si="333"/>
        <v/>
      </c>
      <c r="AO1167" s="222">
        <f t="shared" si="338"/>
        <v>0</v>
      </c>
      <c r="AP1167" s="222">
        <f t="shared" si="339"/>
        <v>0</v>
      </c>
      <c r="AQ1167" s="222" t="str">
        <f t="shared" si="334"/>
        <v>无</v>
      </c>
      <c r="AR1167" s="35" t="str">
        <f t="shared" si="335"/>
        <v/>
      </c>
      <c r="AS1167" s="35" t="str">
        <f t="shared" si="336"/>
        <v/>
      </c>
      <c r="AT1167" s="35" t="str">
        <f t="shared" si="337"/>
        <v>无</v>
      </c>
    </row>
    <row r="1168" spans="1:46">
      <c r="A1168" s="37"/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199"/>
      <c r="M1168" s="199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5" t="str">
        <f t="shared" si="323"/>
        <v/>
      </c>
      <c r="AD1168" s="36">
        <f t="shared" si="324"/>
        <v>0</v>
      </c>
      <c r="AE1168" s="35" t="str">
        <f t="shared" si="325"/>
        <v/>
      </c>
      <c r="AF1168" s="24"/>
      <c r="AG1168" s="40">
        <f t="shared" si="326"/>
        <v>0</v>
      </c>
      <c r="AH1168" s="36">
        <f t="shared" si="327"/>
        <v>0</v>
      </c>
      <c r="AI1168" s="36">
        <f t="shared" si="328"/>
        <v>0</v>
      </c>
      <c r="AJ1168" s="35" t="str">
        <f t="shared" si="329"/>
        <v/>
      </c>
      <c r="AK1168" s="35" t="str">
        <f t="shared" si="330"/>
        <v/>
      </c>
      <c r="AL1168" s="35" t="str">
        <f t="shared" si="331"/>
        <v/>
      </c>
      <c r="AM1168" s="35" t="str">
        <f t="shared" si="332"/>
        <v/>
      </c>
      <c r="AN1168" s="35" t="str">
        <f t="shared" si="333"/>
        <v/>
      </c>
      <c r="AO1168" s="222">
        <f t="shared" si="338"/>
        <v>0</v>
      </c>
      <c r="AP1168" s="222">
        <f t="shared" si="339"/>
        <v>0</v>
      </c>
      <c r="AQ1168" s="222" t="str">
        <f t="shared" si="334"/>
        <v>无</v>
      </c>
      <c r="AR1168" s="35" t="str">
        <f t="shared" si="335"/>
        <v/>
      </c>
      <c r="AS1168" s="35" t="str">
        <f t="shared" si="336"/>
        <v/>
      </c>
      <c r="AT1168" s="35" t="str">
        <f t="shared" si="337"/>
        <v>无</v>
      </c>
    </row>
    <row r="1169" spans="1:46">
      <c r="A1169" s="37"/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199"/>
      <c r="M1169" s="199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5" t="str">
        <f t="shared" si="323"/>
        <v/>
      </c>
      <c r="AD1169" s="36">
        <f t="shared" si="324"/>
        <v>0</v>
      </c>
      <c r="AE1169" s="35" t="str">
        <f t="shared" si="325"/>
        <v/>
      </c>
      <c r="AF1169" s="24"/>
      <c r="AG1169" s="40">
        <f t="shared" si="326"/>
        <v>0</v>
      </c>
      <c r="AH1169" s="36">
        <f t="shared" si="327"/>
        <v>0</v>
      </c>
      <c r="AI1169" s="36">
        <f t="shared" si="328"/>
        <v>0</v>
      </c>
      <c r="AJ1169" s="35" t="str">
        <f t="shared" si="329"/>
        <v/>
      </c>
      <c r="AK1169" s="35" t="str">
        <f t="shared" si="330"/>
        <v/>
      </c>
      <c r="AL1169" s="35" t="str">
        <f t="shared" si="331"/>
        <v/>
      </c>
      <c r="AM1169" s="35" t="str">
        <f t="shared" si="332"/>
        <v/>
      </c>
      <c r="AN1169" s="35" t="str">
        <f t="shared" si="333"/>
        <v/>
      </c>
      <c r="AO1169" s="222">
        <f t="shared" si="338"/>
        <v>0</v>
      </c>
      <c r="AP1169" s="222">
        <f t="shared" si="339"/>
        <v>0</v>
      </c>
      <c r="AQ1169" s="222" t="str">
        <f t="shared" si="334"/>
        <v>无</v>
      </c>
      <c r="AR1169" s="35" t="str">
        <f t="shared" si="335"/>
        <v/>
      </c>
      <c r="AS1169" s="35" t="str">
        <f t="shared" si="336"/>
        <v/>
      </c>
      <c r="AT1169" s="35" t="str">
        <f t="shared" si="337"/>
        <v>无</v>
      </c>
    </row>
    <row r="1170" spans="1:46">
      <c r="A1170" s="37"/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199"/>
      <c r="M1170" s="199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5" t="str">
        <f t="shared" si="323"/>
        <v/>
      </c>
      <c r="AD1170" s="36">
        <f t="shared" si="324"/>
        <v>0</v>
      </c>
      <c r="AE1170" s="35" t="str">
        <f t="shared" si="325"/>
        <v/>
      </c>
      <c r="AF1170" s="24"/>
      <c r="AG1170" s="40">
        <f t="shared" si="326"/>
        <v>0</v>
      </c>
      <c r="AH1170" s="36">
        <f t="shared" si="327"/>
        <v>0</v>
      </c>
      <c r="AI1170" s="36">
        <f t="shared" si="328"/>
        <v>0</v>
      </c>
      <c r="AJ1170" s="35" t="str">
        <f t="shared" si="329"/>
        <v/>
      </c>
      <c r="AK1170" s="35" t="str">
        <f t="shared" si="330"/>
        <v/>
      </c>
      <c r="AL1170" s="35" t="str">
        <f t="shared" si="331"/>
        <v/>
      </c>
      <c r="AM1170" s="35" t="str">
        <f t="shared" si="332"/>
        <v/>
      </c>
      <c r="AN1170" s="35" t="str">
        <f t="shared" si="333"/>
        <v/>
      </c>
      <c r="AO1170" s="222">
        <f t="shared" si="338"/>
        <v>0</v>
      </c>
      <c r="AP1170" s="222">
        <f t="shared" si="339"/>
        <v>0</v>
      </c>
      <c r="AQ1170" s="222" t="str">
        <f t="shared" si="334"/>
        <v>无</v>
      </c>
      <c r="AR1170" s="35" t="str">
        <f t="shared" si="335"/>
        <v/>
      </c>
      <c r="AS1170" s="35" t="str">
        <f t="shared" si="336"/>
        <v/>
      </c>
      <c r="AT1170" s="35" t="str">
        <f t="shared" si="337"/>
        <v>无</v>
      </c>
    </row>
    <row r="1171" spans="1:46">
      <c r="A1171" s="37"/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199"/>
      <c r="M1171" s="199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5" t="str">
        <f t="shared" si="323"/>
        <v/>
      </c>
      <c r="AD1171" s="36">
        <f t="shared" si="324"/>
        <v>0</v>
      </c>
      <c r="AE1171" s="35" t="str">
        <f t="shared" si="325"/>
        <v/>
      </c>
      <c r="AF1171" s="24"/>
      <c r="AG1171" s="40">
        <f t="shared" si="326"/>
        <v>0</v>
      </c>
      <c r="AH1171" s="36">
        <f t="shared" si="327"/>
        <v>0</v>
      </c>
      <c r="AI1171" s="36">
        <f t="shared" si="328"/>
        <v>0</v>
      </c>
      <c r="AJ1171" s="35" t="str">
        <f t="shared" si="329"/>
        <v/>
      </c>
      <c r="AK1171" s="35" t="str">
        <f t="shared" si="330"/>
        <v/>
      </c>
      <c r="AL1171" s="35" t="str">
        <f t="shared" si="331"/>
        <v/>
      </c>
      <c r="AM1171" s="35" t="str">
        <f t="shared" si="332"/>
        <v/>
      </c>
      <c r="AN1171" s="35" t="str">
        <f t="shared" si="333"/>
        <v/>
      </c>
      <c r="AO1171" s="222">
        <f t="shared" si="338"/>
        <v>0</v>
      </c>
      <c r="AP1171" s="222">
        <f t="shared" si="339"/>
        <v>0</v>
      </c>
      <c r="AQ1171" s="222" t="str">
        <f t="shared" si="334"/>
        <v>无</v>
      </c>
      <c r="AR1171" s="35" t="str">
        <f t="shared" si="335"/>
        <v/>
      </c>
      <c r="AS1171" s="35" t="str">
        <f t="shared" si="336"/>
        <v/>
      </c>
      <c r="AT1171" s="35" t="str">
        <f t="shared" si="337"/>
        <v>无</v>
      </c>
    </row>
    <row r="1172" spans="1:46">
      <c r="A1172" s="37"/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199"/>
      <c r="M1172" s="199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5" t="str">
        <f t="shared" si="323"/>
        <v/>
      </c>
      <c r="AD1172" s="36">
        <f t="shared" si="324"/>
        <v>0</v>
      </c>
      <c r="AE1172" s="35" t="str">
        <f t="shared" si="325"/>
        <v/>
      </c>
      <c r="AF1172" s="24"/>
      <c r="AG1172" s="40">
        <f t="shared" si="326"/>
        <v>0</v>
      </c>
      <c r="AH1172" s="36">
        <f t="shared" si="327"/>
        <v>0</v>
      </c>
      <c r="AI1172" s="36">
        <f t="shared" si="328"/>
        <v>0</v>
      </c>
      <c r="AJ1172" s="35" t="str">
        <f t="shared" si="329"/>
        <v/>
      </c>
      <c r="AK1172" s="35" t="str">
        <f t="shared" si="330"/>
        <v/>
      </c>
      <c r="AL1172" s="35" t="str">
        <f t="shared" si="331"/>
        <v/>
      </c>
      <c r="AM1172" s="35" t="str">
        <f t="shared" si="332"/>
        <v/>
      </c>
      <c r="AN1172" s="35" t="str">
        <f t="shared" si="333"/>
        <v/>
      </c>
      <c r="AO1172" s="222">
        <f t="shared" si="338"/>
        <v>0</v>
      </c>
      <c r="AP1172" s="222">
        <f t="shared" si="339"/>
        <v>0</v>
      </c>
      <c r="AQ1172" s="222" t="str">
        <f t="shared" si="334"/>
        <v>无</v>
      </c>
      <c r="AR1172" s="35" t="str">
        <f t="shared" si="335"/>
        <v/>
      </c>
      <c r="AS1172" s="35" t="str">
        <f t="shared" si="336"/>
        <v/>
      </c>
      <c r="AT1172" s="35" t="str">
        <f t="shared" si="337"/>
        <v>无</v>
      </c>
    </row>
    <row r="1173" spans="1:46">
      <c r="A1173" s="37"/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199"/>
      <c r="M1173" s="199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5" t="str">
        <f t="shared" si="323"/>
        <v/>
      </c>
      <c r="AD1173" s="36">
        <f t="shared" si="324"/>
        <v>0</v>
      </c>
      <c r="AE1173" s="35" t="str">
        <f t="shared" si="325"/>
        <v/>
      </c>
      <c r="AF1173" s="24"/>
      <c r="AG1173" s="40">
        <f t="shared" si="326"/>
        <v>0</v>
      </c>
      <c r="AH1173" s="36">
        <f t="shared" si="327"/>
        <v>0</v>
      </c>
      <c r="AI1173" s="36">
        <f t="shared" si="328"/>
        <v>0</v>
      </c>
      <c r="AJ1173" s="35" t="str">
        <f t="shared" si="329"/>
        <v/>
      </c>
      <c r="AK1173" s="35" t="str">
        <f t="shared" si="330"/>
        <v/>
      </c>
      <c r="AL1173" s="35" t="str">
        <f t="shared" si="331"/>
        <v/>
      </c>
      <c r="AM1173" s="35" t="str">
        <f t="shared" si="332"/>
        <v/>
      </c>
      <c r="AN1173" s="35" t="str">
        <f t="shared" si="333"/>
        <v/>
      </c>
      <c r="AO1173" s="222">
        <f t="shared" si="338"/>
        <v>0</v>
      </c>
      <c r="AP1173" s="222">
        <f t="shared" si="339"/>
        <v>0</v>
      </c>
      <c r="AQ1173" s="222" t="str">
        <f t="shared" si="334"/>
        <v>无</v>
      </c>
      <c r="AR1173" s="35" t="str">
        <f t="shared" si="335"/>
        <v/>
      </c>
      <c r="AS1173" s="35" t="str">
        <f t="shared" si="336"/>
        <v/>
      </c>
      <c r="AT1173" s="35" t="str">
        <f t="shared" si="337"/>
        <v>无</v>
      </c>
    </row>
    <row r="1174" spans="1:46">
      <c r="A1174" s="37"/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199"/>
      <c r="M1174" s="199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5" t="str">
        <f t="shared" si="323"/>
        <v/>
      </c>
      <c r="AD1174" s="36">
        <f t="shared" si="324"/>
        <v>0</v>
      </c>
      <c r="AE1174" s="35" t="str">
        <f t="shared" si="325"/>
        <v/>
      </c>
      <c r="AF1174" s="24"/>
      <c r="AG1174" s="40">
        <f t="shared" si="326"/>
        <v>0</v>
      </c>
      <c r="AH1174" s="36">
        <f t="shared" si="327"/>
        <v>0</v>
      </c>
      <c r="AI1174" s="36">
        <f t="shared" si="328"/>
        <v>0</v>
      </c>
      <c r="AJ1174" s="35" t="str">
        <f t="shared" si="329"/>
        <v/>
      </c>
      <c r="AK1174" s="35" t="str">
        <f t="shared" si="330"/>
        <v/>
      </c>
      <c r="AL1174" s="35" t="str">
        <f t="shared" si="331"/>
        <v/>
      </c>
      <c r="AM1174" s="35" t="str">
        <f t="shared" si="332"/>
        <v/>
      </c>
      <c r="AN1174" s="35" t="str">
        <f t="shared" si="333"/>
        <v/>
      </c>
      <c r="AO1174" s="222">
        <f t="shared" si="338"/>
        <v>0</v>
      </c>
      <c r="AP1174" s="222">
        <f t="shared" si="339"/>
        <v>0</v>
      </c>
      <c r="AQ1174" s="222" t="str">
        <f t="shared" si="334"/>
        <v>无</v>
      </c>
      <c r="AR1174" s="35" t="str">
        <f t="shared" si="335"/>
        <v/>
      </c>
      <c r="AS1174" s="35" t="str">
        <f t="shared" si="336"/>
        <v/>
      </c>
      <c r="AT1174" s="35" t="str">
        <f t="shared" si="337"/>
        <v>无</v>
      </c>
    </row>
    <row r="1175" spans="1:46">
      <c r="A1175" s="37"/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199"/>
      <c r="M1175" s="199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5" t="str">
        <f t="shared" si="323"/>
        <v/>
      </c>
      <c r="AD1175" s="36">
        <f t="shared" si="324"/>
        <v>0</v>
      </c>
      <c r="AE1175" s="35" t="str">
        <f t="shared" si="325"/>
        <v/>
      </c>
      <c r="AF1175" s="24"/>
      <c r="AG1175" s="40">
        <f t="shared" si="326"/>
        <v>0</v>
      </c>
      <c r="AH1175" s="36">
        <f t="shared" si="327"/>
        <v>0</v>
      </c>
      <c r="AI1175" s="36">
        <f t="shared" si="328"/>
        <v>0</v>
      </c>
      <c r="AJ1175" s="35" t="str">
        <f t="shared" si="329"/>
        <v/>
      </c>
      <c r="AK1175" s="35" t="str">
        <f t="shared" si="330"/>
        <v/>
      </c>
      <c r="AL1175" s="35" t="str">
        <f t="shared" si="331"/>
        <v/>
      </c>
      <c r="AM1175" s="35" t="str">
        <f t="shared" si="332"/>
        <v/>
      </c>
      <c r="AN1175" s="35" t="str">
        <f t="shared" si="333"/>
        <v/>
      </c>
      <c r="AO1175" s="222">
        <f t="shared" si="338"/>
        <v>0</v>
      </c>
      <c r="AP1175" s="222">
        <f t="shared" si="339"/>
        <v>0</v>
      </c>
      <c r="AQ1175" s="222" t="str">
        <f t="shared" si="334"/>
        <v>无</v>
      </c>
      <c r="AR1175" s="35" t="str">
        <f t="shared" si="335"/>
        <v/>
      </c>
      <c r="AS1175" s="35" t="str">
        <f t="shared" si="336"/>
        <v/>
      </c>
      <c r="AT1175" s="35" t="str">
        <f t="shared" si="337"/>
        <v>无</v>
      </c>
    </row>
    <row r="1176" spans="1:46">
      <c r="A1176" s="37"/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199"/>
      <c r="M1176" s="199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5" t="str">
        <f t="shared" si="323"/>
        <v/>
      </c>
      <c r="AD1176" s="36">
        <f t="shared" si="324"/>
        <v>0</v>
      </c>
      <c r="AE1176" s="35" t="str">
        <f t="shared" si="325"/>
        <v/>
      </c>
      <c r="AF1176" s="24"/>
      <c r="AG1176" s="40">
        <f t="shared" si="326"/>
        <v>0</v>
      </c>
      <c r="AH1176" s="36">
        <f t="shared" si="327"/>
        <v>0</v>
      </c>
      <c r="AI1176" s="36">
        <f t="shared" si="328"/>
        <v>0</v>
      </c>
      <c r="AJ1176" s="35" t="str">
        <f t="shared" si="329"/>
        <v/>
      </c>
      <c r="AK1176" s="35" t="str">
        <f t="shared" si="330"/>
        <v/>
      </c>
      <c r="AL1176" s="35" t="str">
        <f t="shared" si="331"/>
        <v/>
      </c>
      <c r="AM1176" s="35" t="str">
        <f t="shared" si="332"/>
        <v/>
      </c>
      <c r="AN1176" s="35" t="str">
        <f t="shared" si="333"/>
        <v/>
      </c>
      <c r="AO1176" s="222">
        <f t="shared" si="338"/>
        <v>0</v>
      </c>
      <c r="AP1176" s="222">
        <f t="shared" si="339"/>
        <v>0</v>
      </c>
      <c r="AQ1176" s="222" t="str">
        <f t="shared" si="334"/>
        <v>无</v>
      </c>
      <c r="AR1176" s="35" t="str">
        <f t="shared" si="335"/>
        <v/>
      </c>
      <c r="AS1176" s="35" t="str">
        <f t="shared" si="336"/>
        <v/>
      </c>
      <c r="AT1176" s="35" t="str">
        <f t="shared" si="337"/>
        <v>无</v>
      </c>
    </row>
    <row r="1177" spans="1:46">
      <c r="A1177" s="37"/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199"/>
      <c r="M1177" s="199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5" t="str">
        <f t="shared" si="323"/>
        <v/>
      </c>
      <c r="AD1177" s="36">
        <f t="shared" si="324"/>
        <v>0</v>
      </c>
      <c r="AE1177" s="35" t="str">
        <f t="shared" si="325"/>
        <v/>
      </c>
      <c r="AF1177" s="24"/>
      <c r="AG1177" s="40">
        <f t="shared" si="326"/>
        <v>0</v>
      </c>
      <c r="AH1177" s="36">
        <f t="shared" si="327"/>
        <v>0</v>
      </c>
      <c r="AI1177" s="36">
        <f t="shared" si="328"/>
        <v>0</v>
      </c>
      <c r="AJ1177" s="35" t="str">
        <f t="shared" si="329"/>
        <v/>
      </c>
      <c r="AK1177" s="35" t="str">
        <f t="shared" si="330"/>
        <v/>
      </c>
      <c r="AL1177" s="35" t="str">
        <f t="shared" si="331"/>
        <v/>
      </c>
      <c r="AM1177" s="35" t="str">
        <f t="shared" si="332"/>
        <v/>
      </c>
      <c r="AN1177" s="35" t="str">
        <f t="shared" si="333"/>
        <v/>
      </c>
      <c r="AO1177" s="222">
        <f t="shared" si="338"/>
        <v>0</v>
      </c>
      <c r="AP1177" s="222">
        <f t="shared" si="339"/>
        <v>0</v>
      </c>
      <c r="AQ1177" s="222" t="str">
        <f t="shared" si="334"/>
        <v>无</v>
      </c>
      <c r="AR1177" s="35" t="str">
        <f t="shared" si="335"/>
        <v/>
      </c>
      <c r="AS1177" s="35" t="str">
        <f t="shared" si="336"/>
        <v/>
      </c>
      <c r="AT1177" s="35" t="str">
        <f t="shared" si="337"/>
        <v>无</v>
      </c>
    </row>
    <row r="1178" spans="1:46">
      <c r="A1178" s="37"/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199"/>
      <c r="M1178" s="199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5" t="str">
        <f t="shared" si="323"/>
        <v/>
      </c>
      <c r="AD1178" s="36">
        <f t="shared" si="324"/>
        <v>0</v>
      </c>
      <c r="AE1178" s="35" t="str">
        <f t="shared" si="325"/>
        <v/>
      </c>
      <c r="AF1178" s="24"/>
      <c r="AG1178" s="40">
        <f t="shared" si="326"/>
        <v>0</v>
      </c>
      <c r="AH1178" s="36">
        <f t="shared" si="327"/>
        <v>0</v>
      </c>
      <c r="AI1178" s="36">
        <f t="shared" si="328"/>
        <v>0</v>
      </c>
      <c r="AJ1178" s="35" t="str">
        <f t="shared" si="329"/>
        <v/>
      </c>
      <c r="AK1178" s="35" t="str">
        <f t="shared" si="330"/>
        <v/>
      </c>
      <c r="AL1178" s="35" t="str">
        <f t="shared" si="331"/>
        <v/>
      </c>
      <c r="AM1178" s="35" t="str">
        <f t="shared" si="332"/>
        <v/>
      </c>
      <c r="AN1178" s="35" t="str">
        <f t="shared" si="333"/>
        <v/>
      </c>
      <c r="AO1178" s="222">
        <f t="shared" si="338"/>
        <v>0</v>
      </c>
      <c r="AP1178" s="222">
        <f t="shared" si="339"/>
        <v>0</v>
      </c>
      <c r="AQ1178" s="222" t="str">
        <f t="shared" si="334"/>
        <v>无</v>
      </c>
      <c r="AR1178" s="35" t="str">
        <f t="shared" si="335"/>
        <v/>
      </c>
      <c r="AS1178" s="35" t="str">
        <f t="shared" si="336"/>
        <v/>
      </c>
      <c r="AT1178" s="35" t="str">
        <f t="shared" si="337"/>
        <v>无</v>
      </c>
    </row>
    <row r="1179" spans="1:46">
      <c r="A1179" s="37"/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199"/>
      <c r="M1179" s="199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5" t="str">
        <f t="shared" si="323"/>
        <v/>
      </c>
      <c r="AD1179" s="36">
        <f t="shared" si="324"/>
        <v>0</v>
      </c>
      <c r="AE1179" s="35" t="str">
        <f t="shared" si="325"/>
        <v/>
      </c>
      <c r="AF1179" s="24"/>
      <c r="AG1179" s="40">
        <f t="shared" si="326"/>
        <v>0</v>
      </c>
      <c r="AH1179" s="36">
        <f t="shared" si="327"/>
        <v>0</v>
      </c>
      <c r="AI1179" s="36">
        <f t="shared" si="328"/>
        <v>0</v>
      </c>
      <c r="AJ1179" s="35" t="str">
        <f t="shared" si="329"/>
        <v/>
      </c>
      <c r="AK1179" s="35" t="str">
        <f t="shared" si="330"/>
        <v/>
      </c>
      <c r="AL1179" s="35" t="str">
        <f t="shared" si="331"/>
        <v/>
      </c>
      <c r="AM1179" s="35" t="str">
        <f t="shared" si="332"/>
        <v/>
      </c>
      <c r="AN1179" s="35" t="str">
        <f t="shared" si="333"/>
        <v/>
      </c>
      <c r="AO1179" s="222">
        <f t="shared" si="338"/>
        <v>0</v>
      </c>
      <c r="AP1179" s="222">
        <f t="shared" si="339"/>
        <v>0</v>
      </c>
      <c r="AQ1179" s="222" t="str">
        <f t="shared" si="334"/>
        <v>无</v>
      </c>
      <c r="AR1179" s="35" t="str">
        <f t="shared" si="335"/>
        <v/>
      </c>
      <c r="AS1179" s="35" t="str">
        <f t="shared" si="336"/>
        <v/>
      </c>
      <c r="AT1179" s="35" t="str">
        <f t="shared" si="337"/>
        <v>无</v>
      </c>
    </row>
    <row r="1180" spans="1:46">
      <c r="A1180" s="37"/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199"/>
      <c r="M1180" s="199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5" t="str">
        <f t="shared" si="323"/>
        <v/>
      </c>
      <c r="AD1180" s="36">
        <f t="shared" si="324"/>
        <v>0</v>
      </c>
      <c r="AE1180" s="35" t="str">
        <f t="shared" si="325"/>
        <v/>
      </c>
      <c r="AF1180" s="24"/>
      <c r="AG1180" s="40">
        <f t="shared" si="326"/>
        <v>0</v>
      </c>
      <c r="AH1180" s="36">
        <f t="shared" si="327"/>
        <v>0</v>
      </c>
      <c r="AI1180" s="36">
        <f t="shared" si="328"/>
        <v>0</v>
      </c>
      <c r="AJ1180" s="35" t="str">
        <f t="shared" si="329"/>
        <v/>
      </c>
      <c r="AK1180" s="35" t="str">
        <f t="shared" si="330"/>
        <v/>
      </c>
      <c r="AL1180" s="35" t="str">
        <f t="shared" si="331"/>
        <v/>
      </c>
      <c r="AM1180" s="35" t="str">
        <f t="shared" si="332"/>
        <v/>
      </c>
      <c r="AN1180" s="35" t="str">
        <f t="shared" si="333"/>
        <v/>
      </c>
      <c r="AO1180" s="222">
        <f t="shared" si="338"/>
        <v>0</v>
      </c>
      <c r="AP1180" s="222">
        <f t="shared" si="339"/>
        <v>0</v>
      </c>
      <c r="AQ1180" s="222" t="str">
        <f t="shared" si="334"/>
        <v>无</v>
      </c>
      <c r="AR1180" s="35" t="str">
        <f t="shared" si="335"/>
        <v/>
      </c>
      <c r="AS1180" s="35" t="str">
        <f t="shared" si="336"/>
        <v/>
      </c>
      <c r="AT1180" s="35" t="str">
        <f t="shared" si="337"/>
        <v>无</v>
      </c>
    </row>
    <row r="1181" spans="1:46">
      <c r="A1181" s="37"/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199"/>
      <c r="M1181" s="199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5" t="str">
        <f t="shared" si="323"/>
        <v/>
      </c>
      <c r="AD1181" s="36">
        <f t="shared" si="324"/>
        <v>0</v>
      </c>
      <c r="AE1181" s="35" t="str">
        <f t="shared" si="325"/>
        <v/>
      </c>
      <c r="AF1181" s="24"/>
      <c r="AG1181" s="40">
        <f t="shared" si="326"/>
        <v>0</v>
      </c>
      <c r="AH1181" s="36">
        <f t="shared" si="327"/>
        <v>0</v>
      </c>
      <c r="AI1181" s="36">
        <f t="shared" si="328"/>
        <v>0</v>
      </c>
      <c r="AJ1181" s="35" t="str">
        <f t="shared" si="329"/>
        <v/>
      </c>
      <c r="AK1181" s="35" t="str">
        <f t="shared" si="330"/>
        <v/>
      </c>
      <c r="AL1181" s="35" t="str">
        <f t="shared" si="331"/>
        <v/>
      </c>
      <c r="AM1181" s="35" t="str">
        <f t="shared" si="332"/>
        <v/>
      </c>
      <c r="AN1181" s="35" t="str">
        <f t="shared" si="333"/>
        <v/>
      </c>
      <c r="AO1181" s="222">
        <f t="shared" si="338"/>
        <v>0</v>
      </c>
      <c r="AP1181" s="222">
        <f t="shared" si="339"/>
        <v>0</v>
      </c>
      <c r="AQ1181" s="222" t="str">
        <f t="shared" si="334"/>
        <v>无</v>
      </c>
      <c r="AR1181" s="35" t="str">
        <f t="shared" si="335"/>
        <v/>
      </c>
      <c r="AS1181" s="35" t="str">
        <f t="shared" si="336"/>
        <v/>
      </c>
      <c r="AT1181" s="35" t="str">
        <f t="shared" si="337"/>
        <v>无</v>
      </c>
    </row>
    <row r="1182" spans="1:46">
      <c r="A1182" s="37"/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199"/>
      <c r="M1182" s="199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5" t="str">
        <f t="shared" si="323"/>
        <v/>
      </c>
      <c r="AD1182" s="36">
        <f t="shared" si="324"/>
        <v>0</v>
      </c>
      <c r="AE1182" s="35" t="str">
        <f t="shared" si="325"/>
        <v/>
      </c>
      <c r="AF1182" s="24"/>
      <c r="AG1182" s="40">
        <f t="shared" si="326"/>
        <v>0</v>
      </c>
      <c r="AH1182" s="36">
        <f t="shared" si="327"/>
        <v>0</v>
      </c>
      <c r="AI1182" s="36">
        <f t="shared" si="328"/>
        <v>0</v>
      </c>
      <c r="AJ1182" s="35" t="str">
        <f t="shared" si="329"/>
        <v/>
      </c>
      <c r="AK1182" s="35" t="str">
        <f t="shared" si="330"/>
        <v/>
      </c>
      <c r="AL1182" s="35" t="str">
        <f t="shared" si="331"/>
        <v/>
      </c>
      <c r="AM1182" s="35" t="str">
        <f t="shared" si="332"/>
        <v/>
      </c>
      <c r="AN1182" s="35" t="str">
        <f t="shared" si="333"/>
        <v/>
      </c>
      <c r="AO1182" s="222">
        <f t="shared" si="338"/>
        <v>0</v>
      </c>
      <c r="AP1182" s="222">
        <f t="shared" si="339"/>
        <v>0</v>
      </c>
      <c r="AQ1182" s="222" t="str">
        <f t="shared" si="334"/>
        <v>无</v>
      </c>
      <c r="AR1182" s="35" t="str">
        <f t="shared" si="335"/>
        <v/>
      </c>
      <c r="AS1182" s="35" t="str">
        <f t="shared" si="336"/>
        <v/>
      </c>
      <c r="AT1182" s="35" t="str">
        <f t="shared" si="337"/>
        <v>无</v>
      </c>
    </row>
    <row r="1183" spans="1:46">
      <c r="A1183" s="37"/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199"/>
      <c r="M1183" s="199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5" t="str">
        <f t="shared" si="323"/>
        <v/>
      </c>
      <c r="AD1183" s="36">
        <f t="shared" si="324"/>
        <v>0</v>
      </c>
      <c r="AE1183" s="35" t="str">
        <f t="shared" si="325"/>
        <v/>
      </c>
      <c r="AF1183" s="24"/>
      <c r="AG1183" s="40">
        <f t="shared" si="326"/>
        <v>0</v>
      </c>
      <c r="AH1183" s="36">
        <f t="shared" si="327"/>
        <v>0</v>
      </c>
      <c r="AI1183" s="36">
        <f t="shared" si="328"/>
        <v>0</v>
      </c>
      <c r="AJ1183" s="35" t="str">
        <f t="shared" si="329"/>
        <v/>
      </c>
      <c r="AK1183" s="35" t="str">
        <f t="shared" si="330"/>
        <v/>
      </c>
      <c r="AL1183" s="35" t="str">
        <f t="shared" si="331"/>
        <v/>
      </c>
      <c r="AM1183" s="35" t="str">
        <f t="shared" si="332"/>
        <v/>
      </c>
      <c r="AN1183" s="35" t="str">
        <f t="shared" si="333"/>
        <v/>
      </c>
      <c r="AO1183" s="222">
        <f t="shared" si="338"/>
        <v>0</v>
      </c>
      <c r="AP1183" s="222">
        <f t="shared" si="339"/>
        <v>0</v>
      </c>
      <c r="AQ1183" s="222" t="str">
        <f t="shared" si="334"/>
        <v>无</v>
      </c>
      <c r="AR1183" s="35" t="str">
        <f t="shared" si="335"/>
        <v/>
      </c>
      <c r="AS1183" s="35" t="str">
        <f t="shared" si="336"/>
        <v/>
      </c>
      <c r="AT1183" s="35" t="str">
        <f t="shared" si="337"/>
        <v>无</v>
      </c>
    </row>
    <row r="1184" spans="1:46">
      <c r="A1184" s="37"/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199"/>
      <c r="M1184" s="199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5" t="str">
        <f t="shared" si="323"/>
        <v/>
      </c>
      <c r="AD1184" s="36">
        <f t="shared" si="324"/>
        <v>0</v>
      </c>
      <c r="AE1184" s="35" t="str">
        <f t="shared" si="325"/>
        <v/>
      </c>
      <c r="AF1184" s="24"/>
      <c r="AG1184" s="40">
        <f t="shared" si="326"/>
        <v>0</v>
      </c>
      <c r="AH1184" s="36">
        <f t="shared" si="327"/>
        <v>0</v>
      </c>
      <c r="AI1184" s="36">
        <f t="shared" si="328"/>
        <v>0</v>
      </c>
      <c r="AJ1184" s="35" t="str">
        <f t="shared" si="329"/>
        <v/>
      </c>
      <c r="AK1184" s="35" t="str">
        <f t="shared" si="330"/>
        <v/>
      </c>
      <c r="AL1184" s="35" t="str">
        <f t="shared" si="331"/>
        <v/>
      </c>
      <c r="AM1184" s="35" t="str">
        <f t="shared" si="332"/>
        <v/>
      </c>
      <c r="AN1184" s="35" t="str">
        <f t="shared" si="333"/>
        <v/>
      </c>
      <c r="AO1184" s="222">
        <f t="shared" si="338"/>
        <v>0</v>
      </c>
      <c r="AP1184" s="222">
        <f t="shared" si="339"/>
        <v>0</v>
      </c>
      <c r="AQ1184" s="222" t="str">
        <f t="shared" si="334"/>
        <v>无</v>
      </c>
      <c r="AR1184" s="35" t="str">
        <f t="shared" si="335"/>
        <v/>
      </c>
      <c r="AS1184" s="35" t="str">
        <f t="shared" si="336"/>
        <v/>
      </c>
      <c r="AT1184" s="35" t="str">
        <f t="shared" si="337"/>
        <v>无</v>
      </c>
    </row>
    <row r="1185" spans="1:46">
      <c r="A1185" s="37"/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199"/>
      <c r="M1185" s="199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5" t="str">
        <f t="shared" si="323"/>
        <v/>
      </c>
      <c r="AD1185" s="36">
        <f t="shared" si="324"/>
        <v>0</v>
      </c>
      <c r="AE1185" s="35" t="str">
        <f t="shared" si="325"/>
        <v/>
      </c>
      <c r="AF1185" s="24"/>
      <c r="AG1185" s="40">
        <f t="shared" si="326"/>
        <v>0</v>
      </c>
      <c r="AH1185" s="36">
        <f t="shared" si="327"/>
        <v>0</v>
      </c>
      <c r="AI1185" s="36">
        <f t="shared" si="328"/>
        <v>0</v>
      </c>
      <c r="AJ1185" s="35" t="str">
        <f t="shared" si="329"/>
        <v/>
      </c>
      <c r="AK1185" s="35" t="str">
        <f t="shared" si="330"/>
        <v/>
      </c>
      <c r="AL1185" s="35" t="str">
        <f t="shared" si="331"/>
        <v/>
      </c>
      <c r="AM1185" s="35" t="str">
        <f t="shared" si="332"/>
        <v/>
      </c>
      <c r="AN1185" s="35" t="str">
        <f t="shared" si="333"/>
        <v/>
      </c>
      <c r="AO1185" s="222">
        <f t="shared" si="338"/>
        <v>0</v>
      </c>
      <c r="AP1185" s="222">
        <f t="shared" si="339"/>
        <v>0</v>
      </c>
      <c r="AQ1185" s="222" t="str">
        <f t="shared" si="334"/>
        <v>无</v>
      </c>
      <c r="AR1185" s="35" t="str">
        <f t="shared" si="335"/>
        <v/>
      </c>
      <c r="AS1185" s="35" t="str">
        <f t="shared" si="336"/>
        <v/>
      </c>
      <c r="AT1185" s="35" t="str">
        <f t="shared" si="337"/>
        <v>无</v>
      </c>
    </row>
    <row r="1186" spans="1:46">
      <c r="A1186" s="37"/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199"/>
      <c r="M1186" s="199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5" t="str">
        <f t="shared" si="323"/>
        <v/>
      </c>
      <c r="AD1186" s="36">
        <f t="shared" si="324"/>
        <v>0</v>
      </c>
      <c r="AE1186" s="35" t="str">
        <f t="shared" si="325"/>
        <v/>
      </c>
      <c r="AF1186" s="24"/>
      <c r="AG1186" s="40">
        <f t="shared" si="326"/>
        <v>0</v>
      </c>
      <c r="AH1186" s="36">
        <f t="shared" si="327"/>
        <v>0</v>
      </c>
      <c r="AI1186" s="36">
        <f t="shared" si="328"/>
        <v>0</v>
      </c>
      <c r="AJ1186" s="35" t="str">
        <f t="shared" si="329"/>
        <v/>
      </c>
      <c r="AK1186" s="35" t="str">
        <f t="shared" si="330"/>
        <v/>
      </c>
      <c r="AL1186" s="35" t="str">
        <f t="shared" si="331"/>
        <v/>
      </c>
      <c r="AM1186" s="35" t="str">
        <f t="shared" si="332"/>
        <v/>
      </c>
      <c r="AN1186" s="35" t="str">
        <f t="shared" si="333"/>
        <v/>
      </c>
      <c r="AO1186" s="222">
        <f t="shared" si="338"/>
        <v>0</v>
      </c>
      <c r="AP1186" s="222">
        <f t="shared" si="339"/>
        <v>0</v>
      </c>
      <c r="AQ1186" s="222" t="str">
        <f t="shared" si="334"/>
        <v>无</v>
      </c>
      <c r="AR1186" s="35" t="str">
        <f t="shared" si="335"/>
        <v/>
      </c>
      <c r="AS1186" s="35" t="str">
        <f t="shared" si="336"/>
        <v/>
      </c>
      <c r="AT1186" s="35" t="str">
        <f t="shared" si="337"/>
        <v>无</v>
      </c>
    </row>
    <row r="1187" spans="1:46">
      <c r="A1187" s="37"/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199"/>
      <c r="M1187" s="199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5" t="str">
        <f t="shared" si="323"/>
        <v/>
      </c>
      <c r="AD1187" s="36">
        <f t="shared" si="324"/>
        <v>0</v>
      </c>
      <c r="AE1187" s="35" t="str">
        <f t="shared" si="325"/>
        <v/>
      </c>
      <c r="AF1187" s="24"/>
      <c r="AG1187" s="40">
        <f t="shared" si="326"/>
        <v>0</v>
      </c>
      <c r="AH1187" s="36">
        <f t="shared" si="327"/>
        <v>0</v>
      </c>
      <c r="AI1187" s="36">
        <f t="shared" si="328"/>
        <v>0</v>
      </c>
      <c r="AJ1187" s="35" t="str">
        <f t="shared" si="329"/>
        <v/>
      </c>
      <c r="AK1187" s="35" t="str">
        <f t="shared" si="330"/>
        <v/>
      </c>
      <c r="AL1187" s="35" t="str">
        <f t="shared" si="331"/>
        <v/>
      </c>
      <c r="AM1187" s="35" t="str">
        <f t="shared" si="332"/>
        <v/>
      </c>
      <c r="AN1187" s="35" t="str">
        <f t="shared" si="333"/>
        <v/>
      </c>
      <c r="AO1187" s="222">
        <f t="shared" si="338"/>
        <v>0</v>
      </c>
      <c r="AP1187" s="222">
        <f t="shared" si="339"/>
        <v>0</v>
      </c>
      <c r="AQ1187" s="222" t="str">
        <f t="shared" si="334"/>
        <v>无</v>
      </c>
      <c r="AR1187" s="35" t="str">
        <f t="shared" si="335"/>
        <v/>
      </c>
      <c r="AS1187" s="35" t="str">
        <f t="shared" si="336"/>
        <v/>
      </c>
      <c r="AT1187" s="35" t="str">
        <f t="shared" si="337"/>
        <v>无</v>
      </c>
    </row>
    <row r="1188" spans="1:46">
      <c r="A1188" s="37"/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199"/>
      <c r="M1188" s="199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5" t="str">
        <f t="shared" si="323"/>
        <v/>
      </c>
      <c r="AD1188" s="36">
        <f t="shared" si="324"/>
        <v>0</v>
      </c>
      <c r="AE1188" s="35" t="str">
        <f t="shared" si="325"/>
        <v/>
      </c>
      <c r="AF1188" s="24"/>
      <c r="AG1188" s="40">
        <f t="shared" si="326"/>
        <v>0</v>
      </c>
      <c r="AH1188" s="36">
        <f t="shared" si="327"/>
        <v>0</v>
      </c>
      <c r="AI1188" s="36">
        <f t="shared" si="328"/>
        <v>0</v>
      </c>
      <c r="AJ1188" s="35" t="str">
        <f t="shared" si="329"/>
        <v/>
      </c>
      <c r="AK1188" s="35" t="str">
        <f t="shared" si="330"/>
        <v/>
      </c>
      <c r="AL1188" s="35" t="str">
        <f t="shared" si="331"/>
        <v/>
      </c>
      <c r="AM1188" s="35" t="str">
        <f t="shared" si="332"/>
        <v/>
      </c>
      <c r="AN1188" s="35" t="str">
        <f t="shared" si="333"/>
        <v/>
      </c>
      <c r="AO1188" s="222">
        <f t="shared" si="338"/>
        <v>0</v>
      </c>
      <c r="AP1188" s="222">
        <f t="shared" si="339"/>
        <v>0</v>
      </c>
      <c r="AQ1188" s="222" t="str">
        <f t="shared" si="334"/>
        <v>无</v>
      </c>
      <c r="AR1188" s="35" t="str">
        <f t="shared" si="335"/>
        <v/>
      </c>
      <c r="AS1188" s="35" t="str">
        <f t="shared" si="336"/>
        <v/>
      </c>
      <c r="AT1188" s="35" t="str">
        <f t="shared" si="337"/>
        <v>无</v>
      </c>
    </row>
    <row r="1189" spans="1:46">
      <c r="A1189" s="37"/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199"/>
      <c r="M1189" s="199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5" t="str">
        <f t="shared" si="323"/>
        <v/>
      </c>
      <c r="AD1189" s="36">
        <f t="shared" si="324"/>
        <v>0</v>
      </c>
      <c r="AE1189" s="35" t="str">
        <f t="shared" si="325"/>
        <v/>
      </c>
      <c r="AF1189" s="24"/>
      <c r="AG1189" s="40">
        <f t="shared" si="326"/>
        <v>0</v>
      </c>
      <c r="AH1189" s="36">
        <f t="shared" si="327"/>
        <v>0</v>
      </c>
      <c r="AI1189" s="36">
        <f t="shared" si="328"/>
        <v>0</v>
      </c>
      <c r="AJ1189" s="35" t="str">
        <f t="shared" si="329"/>
        <v/>
      </c>
      <c r="AK1189" s="35" t="str">
        <f t="shared" si="330"/>
        <v/>
      </c>
      <c r="AL1189" s="35" t="str">
        <f t="shared" si="331"/>
        <v/>
      </c>
      <c r="AM1189" s="35" t="str">
        <f t="shared" si="332"/>
        <v/>
      </c>
      <c r="AN1189" s="35" t="str">
        <f t="shared" si="333"/>
        <v/>
      </c>
      <c r="AO1189" s="222">
        <f t="shared" si="338"/>
        <v>0</v>
      </c>
      <c r="AP1189" s="222">
        <f t="shared" si="339"/>
        <v>0</v>
      </c>
      <c r="AQ1189" s="222" t="str">
        <f t="shared" si="334"/>
        <v>无</v>
      </c>
      <c r="AR1189" s="35" t="str">
        <f t="shared" si="335"/>
        <v/>
      </c>
      <c r="AS1189" s="35" t="str">
        <f t="shared" si="336"/>
        <v/>
      </c>
      <c r="AT1189" s="35" t="str">
        <f t="shared" si="337"/>
        <v>无</v>
      </c>
    </row>
    <row r="1190" spans="1:46">
      <c r="A1190" s="37"/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199"/>
      <c r="M1190" s="199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5" t="str">
        <f t="shared" si="323"/>
        <v/>
      </c>
      <c r="AD1190" s="36">
        <f t="shared" si="324"/>
        <v>0</v>
      </c>
      <c r="AE1190" s="35" t="str">
        <f t="shared" si="325"/>
        <v/>
      </c>
      <c r="AF1190" s="24"/>
      <c r="AG1190" s="40">
        <f t="shared" si="326"/>
        <v>0</v>
      </c>
      <c r="AH1190" s="36">
        <f t="shared" si="327"/>
        <v>0</v>
      </c>
      <c r="AI1190" s="36">
        <f t="shared" si="328"/>
        <v>0</v>
      </c>
      <c r="AJ1190" s="35" t="str">
        <f t="shared" si="329"/>
        <v/>
      </c>
      <c r="AK1190" s="35" t="str">
        <f t="shared" si="330"/>
        <v/>
      </c>
      <c r="AL1190" s="35" t="str">
        <f t="shared" si="331"/>
        <v/>
      </c>
      <c r="AM1190" s="35" t="str">
        <f t="shared" si="332"/>
        <v/>
      </c>
      <c r="AN1190" s="35" t="str">
        <f t="shared" si="333"/>
        <v/>
      </c>
      <c r="AO1190" s="222">
        <f t="shared" si="338"/>
        <v>0</v>
      </c>
      <c r="AP1190" s="222">
        <f t="shared" si="339"/>
        <v>0</v>
      </c>
      <c r="AQ1190" s="222" t="str">
        <f t="shared" si="334"/>
        <v>无</v>
      </c>
      <c r="AR1190" s="35" t="str">
        <f t="shared" si="335"/>
        <v/>
      </c>
      <c r="AS1190" s="35" t="str">
        <f t="shared" si="336"/>
        <v/>
      </c>
      <c r="AT1190" s="35" t="str">
        <f t="shared" si="337"/>
        <v>无</v>
      </c>
    </row>
    <row r="1191" spans="1:46">
      <c r="A1191" s="37"/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199"/>
      <c r="M1191" s="199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5" t="str">
        <f t="shared" si="323"/>
        <v/>
      </c>
      <c r="AD1191" s="36">
        <f t="shared" si="324"/>
        <v>0</v>
      </c>
      <c r="AE1191" s="35" t="str">
        <f t="shared" si="325"/>
        <v/>
      </c>
      <c r="AF1191" s="24"/>
      <c r="AG1191" s="40">
        <f t="shared" si="326"/>
        <v>0</v>
      </c>
      <c r="AH1191" s="36">
        <f t="shared" si="327"/>
        <v>0</v>
      </c>
      <c r="AI1191" s="36">
        <f t="shared" si="328"/>
        <v>0</v>
      </c>
      <c r="AJ1191" s="35" t="str">
        <f t="shared" si="329"/>
        <v/>
      </c>
      <c r="AK1191" s="35" t="str">
        <f t="shared" si="330"/>
        <v/>
      </c>
      <c r="AL1191" s="35" t="str">
        <f t="shared" si="331"/>
        <v/>
      </c>
      <c r="AM1191" s="35" t="str">
        <f t="shared" si="332"/>
        <v/>
      </c>
      <c r="AN1191" s="35" t="str">
        <f t="shared" si="333"/>
        <v/>
      </c>
      <c r="AO1191" s="222">
        <f t="shared" si="338"/>
        <v>0</v>
      </c>
      <c r="AP1191" s="222">
        <f t="shared" si="339"/>
        <v>0</v>
      </c>
      <c r="AQ1191" s="222" t="str">
        <f t="shared" si="334"/>
        <v>无</v>
      </c>
      <c r="AR1191" s="35" t="str">
        <f t="shared" si="335"/>
        <v/>
      </c>
      <c r="AS1191" s="35" t="str">
        <f t="shared" si="336"/>
        <v/>
      </c>
      <c r="AT1191" s="35" t="str">
        <f t="shared" si="337"/>
        <v>无</v>
      </c>
    </row>
    <row r="1192" spans="1:46">
      <c r="A1192" s="37"/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199"/>
      <c r="M1192" s="199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5" t="str">
        <f t="shared" si="323"/>
        <v/>
      </c>
      <c r="AD1192" s="36">
        <f t="shared" si="324"/>
        <v>0</v>
      </c>
      <c r="AE1192" s="35" t="str">
        <f t="shared" si="325"/>
        <v/>
      </c>
      <c r="AF1192" s="24"/>
      <c r="AG1192" s="40">
        <f t="shared" si="326"/>
        <v>0</v>
      </c>
      <c r="AH1192" s="36">
        <f t="shared" si="327"/>
        <v>0</v>
      </c>
      <c r="AI1192" s="36">
        <f t="shared" si="328"/>
        <v>0</v>
      </c>
      <c r="AJ1192" s="35" t="str">
        <f t="shared" si="329"/>
        <v/>
      </c>
      <c r="AK1192" s="35" t="str">
        <f t="shared" si="330"/>
        <v/>
      </c>
      <c r="AL1192" s="35" t="str">
        <f t="shared" si="331"/>
        <v/>
      </c>
      <c r="AM1192" s="35" t="str">
        <f t="shared" si="332"/>
        <v/>
      </c>
      <c r="AN1192" s="35" t="str">
        <f t="shared" si="333"/>
        <v/>
      </c>
      <c r="AO1192" s="222">
        <f t="shared" si="338"/>
        <v>0</v>
      </c>
      <c r="AP1192" s="222">
        <f t="shared" si="339"/>
        <v>0</v>
      </c>
      <c r="AQ1192" s="222" t="str">
        <f t="shared" si="334"/>
        <v>无</v>
      </c>
      <c r="AR1192" s="35" t="str">
        <f t="shared" si="335"/>
        <v/>
      </c>
      <c r="AS1192" s="35" t="str">
        <f t="shared" si="336"/>
        <v/>
      </c>
      <c r="AT1192" s="35" t="str">
        <f t="shared" si="337"/>
        <v>无</v>
      </c>
    </row>
    <row r="1193" spans="1:46">
      <c r="A1193" s="37"/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199"/>
      <c r="M1193" s="199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5" t="str">
        <f t="shared" si="323"/>
        <v/>
      </c>
      <c r="AD1193" s="36">
        <f t="shared" si="324"/>
        <v>0</v>
      </c>
      <c r="AE1193" s="35" t="str">
        <f t="shared" si="325"/>
        <v/>
      </c>
      <c r="AF1193" s="24"/>
      <c r="AG1193" s="40">
        <f t="shared" si="326"/>
        <v>0</v>
      </c>
      <c r="AH1193" s="36">
        <f t="shared" si="327"/>
        <v>0</v>
      </c>
      <c r="AI1193" s="36">
        <f t="shared" si="328"/>
        <v>0</v>
      </c>
      <c r="AJ1193" s="35" t="str">
        <f t="shared" si="329"/>
        <v/>
      </c>
      <c r="AK1193" s="35" t="str">
        <f t="shared" si="330"/>
        <v/>
      </c>
      <c r="AL1193" s="35" t="str">
        <f t="shared" si="331"/>
        <v/>
      </c>
      <c r="AM1193" s="35" t="str">
        <f t="shared" si="332"/>
        <v/>
      </c>
      <c r="AN1193" s="35" t="str">
        <f t="shared" si="333"/>
        <v/>
      </c>
      <c r="AO1193" s="222">
        <f t="shared" si="338"/>
        <v>0</v>
      </c>
      <c r="AP1193" s="222">
        <f t="shared" si="339"/>
        <v>0</v>
      </c>
      <c r="AQ1193" s="222" t="str">
        <f t="shared" si="334"/>
        <v>无</v>
      </c>
      <c r="AR1193" s="35" t="str">
        <f t="shared" si="335"/>
        <v/>
      </c>
      <c r="AS1193" s="35" t="str">
        <f t="shared" si="336"/>
        <v/>
      </c>
      <c r="AT1193" s="35" t="str">
        <f t="shared" si="337"/>
        <v>无</v>
      </c>
    </row>
    <row r="1194" spans="1:46">
      <c r="A1194" s="37"/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199"/>
      <c r="M1194" s="199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5" t="str">
        <f t="shared" si="323"/>
        <v/>
      </c>
      <c r="AD1194" s="36">
        <f t="shared" si="324"/>
        <v>0</v>
      </c>
      <c r="AE1194" s="35" t="str">
        <f t="shared" si="325"/>
        <v/>
      </c>
      <c r="AF1194" s="24"/>
      <c r="AG1194" s="40">
        <f t="shared" si="326"/>
        <v>0</v>
      </c>
      <c r="AH1194" s="36">
        <f t="shared" si="327"/>
        <v>0</v>
      </c>
      <c r="AI1194" s="36">
        <f t="shared" si="328"/>
        <v>0</v>
      </c>
      <c r="AJ1194" s="35" t="str">
        <f t="shared" si="329"/>
        <v/>
      </c>
      <c r="AK1194" s="35" t="str">
        <f t="shared" si="330"/>
        <v/>
      </c>
      <c r="AL1194" s="35" t="str">
        <f t="shared" si="331"/>
        <v/>
      </c>
      <c r="AM1194" s="35" t="str">
        <f t="shared" si="332"/>
        <v/>
      </c>
      <c r="AN1194" s="35" t="str">
        <f t="shared" si="333"/>
        <v/>
      </c>
      <c r="AO1194" s="222">
        <f t="shared" si="338"/>
        <v>0</v>
      </c>
      <c r="AP1194" s="222">
        <f t="shared" si="339"/>
        <v>0</v>
      </c>
      <c r="AQ1194" s="222" t="str">
        <f t="shared" si="334"/>
        <v>无</v>
      </c>
      <c r="AR1194" s="35" t="str">
        <f t="shared" si="335"/>
        <v/>
      </c>
      <c r="AS1194" s="35" t="str">
        <f t="shared" si="336"/>
        <v/>
      </c>
      <c r="AT1194" s="35" t="str">
        <f t="shared" si="337"/>
        <v>无</v>
      </c>
    </row>
    <row r="1195" spans="1:46">
      <c r="A1195" s="37"/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199"/>
      <c r="M1195" s="199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5" t="str">
        <f t="shared" si="323"/>
        <v/>
      </c>
      <c r="AD1195" s="36">
        <f t="shared" si="324"/>
        <v>0</v>
      </c>
      <c r="AE1195" s="35" t="str">
        <f t="shared" si="325"/>
        <v/>
      </c>
      <c r="AF1195" s="24"/>
      <c r="AG1195" s="40">
        <f t="shared" si="326"/>
        <v>0</v>
      </c>
      <c r="AH1195" s="36">
        <f t="shared" si="327"/>
        <v>0</v>
      </c>
      <c r="AI1195" s="36">
        <f t="shared" si="328"/>
        <v>0</v>
      </c>
      <c r="AJ1195" s="35" t="str">
        <f t="shared" si="329"/>
        <v/>
      </c>
      <c r="AK1195" s="35" t="str">
        <f t="shared" si="330"/>
        <v/>
      </c>
      <c r="AL1195" s="35" t="str">
        <f t="shared" si="331"/>
        <v/>
      </c>
      <c r="AM1195" s="35" t="str">
        <f t="shared" si="332"/>
        <v/>
      </c>
      <c r="AN1195" s="35" t="str">
        <f t="shared" si="333"/>
        <v/>
      </c>
      <c r="AO1195" s="222">
        <f t="shared" si="338"/>
        <v>0</v>
      </c>
      <c r="AP1195" s="222">
        <f t="shared" si="339"/>
        <v>0</v>
      </c>
      <c r="AQ1195" s="222" t="str">
        <f t="shared" si="334"/>
        <v>无</v>
      </c>
      <c r="AR1195" s="35" t="str">
        <f t="shared" si="335"/>
        <v/>
      </c>
      <c r="AS1195" s="35" t="str">
        <f t="shared" si="336"/>
        <v/>
      </c>
      <c r="AT1195" s="35" t="str">
        <f t="shared" si="337"/>
        <v>无</v>
      </c>
    </row>
    <row r="1196" spans="1:46">
      <c r="A1196" s="37"/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199"/>
      <c r="M1196" s="199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5" t="str">
        <f t="shared" si="323"/>
        <v/>
      </c>
      <c r="AD1196" s="36">
        <f t="shared" si="324"/>
        <v>0</v>
      </c>
      <c r="AE1196" s="35" t="str">
        <f t="shared" si="325"/>
        <v/>
      </c>
      <c r="AF1196" s="24"/>
      <c r="AG1196" s="40">
        <f t="shared" si="326"/>
        <v>0</v>
      </c>
      <c r="AH1196" s="36">
        <f t="shared" si="327"/>
        <v>0</v>
      </c>
      <c r="AI1196" s="36">
        <f t="shared" si="328"/>
        <v>0</v>
      </c>
      <c r="AJ1196" s="35" t="str">
        <f t="shared" si="329"/>
        <v/>
      </c>
      <c r="AK1196" s="35" t="str">
        <f t="shared" si="330"/>
        <v/>
      </c>
      <c r="AL1196" s="35" t="str">
        <f t="shared" si="331"/>
        <v/>
      </c>
      <c r="AM1196" s="35" t="str">
        <f t="shared" si="332"/>
        <v/>
      </c>
      <c r="AN1196" s="35" t="str">
        <f t="shared" si="333"/>
        <v/>
      </c>
      <c r="AO1196" s="222">
        <f t="shared" si="338"/>
        <v>0</v>
      </c>
      <c r="AP1196" s="222">
        <f t="shared" si="339"/>
        <v>0</v>
      </c>
      <c r="AQ1196" s="222" t="str">
        <f t="shared" si="334"/>
        <v>无</v>
      </c>
      <c r="AR1196" s="35" t="str">
        <f t="shared" si="335"/>
        <v/>
      </c>
      <c r="AS1196" s="35" t="str">
        <f t="shared" si="336"/>
        <v/>
      </c>
      <c r="AT1196" s="35" t="str">
        <f t="shared" si="337"/>
        <v>无</v>
      </c>
    </row>
    <row r="1197" spans="1:46">
      <c r="A1197" s="37"/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199"/>
      <c r="M1197" s="199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5" t="str">
        <f t="shared" si="323"/>
        <v/>
      </c>
      <c r="AD1197" s="36">
        <f t="shared" si="324"/>
        <v>0</v>
      </c>
      <c r="AE1197" s="35" t="str">
        <f t="shared" si="325"/>
        <v/>
      </c>
      <c r="AF1197" s="24"/>
      <c r="AG1197" s="40">
        <f t="shared" si="326"/>
        <v>0</v>
      </c>
      <c r="AH1197" s="36">
        <f t="shared" si="327"/>
        <v>0</v>
      </c>
      <c r="AI1197" s="36">
        <f t="shared" si="328"/>
        <v>0</v>
      </c>
      <c r="AJ1197" s="35" t="str">
        <f t="shared" si="329"/>
        <v/>
      </c>
      <c r="AK1197" s="35" t="str">
        <f t="shared" si="330"/>
        <v/>
      </c>
      <c r="AL1197" s="35" t="str">
        <f t="shared" si="331"/>
        <v/>
      </c>
      <c r="AM1197" s="35" t="str">
        <f t="shared" si="332"/>
        <v/>
      </c>
      <c r="AN1197" s="35" t="str">
        <f t="shared" si="333"/>
        <v/>
      </c>
      <c r="AO1197" s="222">
        <f t="shared" si="338"/>
        <v>0</v>
      </c>
      <c r="AP1197" s="222">
        <f t="shared" si="339"/>
        <v>0</v>
      </c>
      <c r="AQ1197" s="222" t="str">
        <f t="shared" si="334"/>
        <v>无</v>
      </c>
      <c r="AR1197" s="35" t="str">
        <f t="shared" si="335"/>
        <v/>
      </c>
      <c r="AS1197" s="35" t="str">
        <f t="shared" si="336"/>
        <v/>
      </c>
      <c r="AT1197" s="35" t="str">
        <f t="shared" si="337"/>
        <v>无</v>
      </c>
    </row>
    <row r="1198" spans="1:46">
      <c r="A1198" s="37"/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199"/>
      <c r="M1198" s="199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5" t="str">
        <f t="shared" si="323"/>
        <v/>
      </c>
      <c r="AD1198" s="36">
        <f t="shared" si="324"/>
        <v>0</v>
      </c>
      <c r="AE1198" s="35" t="str">
        <f t="shared" si="325"/>
        <v/>
      </c>
      <c r="AF1198" s="24"/>
      <c r="AG1198" s="40">
        <f t="shared" si="326"/>
        <v>0</v>
      </c>
      <c r="AH1198" s="36">
        <f t="shared" si="327"/>
        <v>0</v>
      </c>
      <c r="AI1198" s="36">
        <f t="shared" si="328"/>
        <v>0</v>
      </c>
      <c r="AJ1198" s="35" t="str">
        <f t="shared" si="329"/>
        <v/>
      </c>
      <c r="AK1198" s="35" t="str">
        <f t="shared" si="330"/>
        <v/>
      </c>
      <c r="AL1198" s="35" t="str">
        <f t="shared" si="331"/>
        <v/>
      </c>
      <c r="AM1198" s="35" t="str">
        <f t="shared" si="332"/>
        <v/>
      </c>
      <c r="AN1198" s="35" t="str">
        <f t="shared" si="333"/>
        <v/>
      </c>
      <c r="AO1198" s="222">
        <f t="shared" si="338"/>
        <v>0</v>
      </c>
      <c r="AP1198" s="222">
        <f t="shared" si="339"/>
        <v>0</v>
      </c>
      <c r="AQ1198" s="222" t="str">
        <f t="shared" si="334"/>
        <v>无</v>
      </c>
      <c r="AR1198" s="35" t="str">
        <f t="shared" si="335"/>
        <v/>
      </c>
      <c r="AS1198" s="35" t="str">
        <f t="shared" si="336"/>
        <v/>
      </c>
      <c r="AT1198" s="35" t="str">
        <f t="shared" si="337"/>
        <v>无</v>
      </c>
    </row>
  </sheetData>
  <sheetProtection autoFilter="0" pivotTables="0"/>
  <protectedRanges>
    <protectedRange sqref="AF1:AF1048576" name="区域2"/>
    <protectedRange sqref="A1:AB29 A31:AB1048576 A30:C30 E30:AB30" name="区域1"/>
    <protectedRange sqref="A1:AB29 A31:AB1048576 A30:C30 E30:AB30" name="区域3"/>
    <protectedRange sqref="D30" name="区域1_1"/>
  </protectedRanges>
  <autoFilter ref="A1:BH1198">
    <filterColumn colId="11"/>
    <filterColumn colId="32"/>
    <filterColumn colId="40"/>
  </autoFilter>
  <phoneticPr fontId="7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D2:K46"/>
  <sheetViews>
    <sheetView topLeftCell="B1" workbookViewId="0">
      <selection activeCell="I23" sqref="I23"/>
    </sheetView>
  </sheetViews>
  <sheetFormatPr defaultRowHeight="14.25"/>
  <cols>
    <col min="6" max="6" width="12.25" customWidth="1"/>
    <col min="8" max="8" width="6" customWidth="1"/>
    <col min="10" max="10" width="10.125" bestFit="1" customWidth="1"/>
    <col min="11" max="11" width="4.375" bestFit="1" customWidth="1"/>
  </cols>
  <sheetData>
    <row r="2" spans="4:11">
      <c r="F2" t="s">
        <v>705</v>
      </c>
    </row>
    <row r="3" spans="4:11">
      <c r="D3" t="s">
        <v>706</v>
      </c>
      <c r="E3" t="s">
        <v>707</v>
      </c>
      <c r="F3" t="s">
        <v>708</v>
      </c>
      <c r="G3" t="s">
        <v>709</v>
      </c>
      <c r="H3" t="s">
        <v>710</v>
      </c>
      <c r="I3" t="s">
        <v>708</v>
      </c>
      <c r="J3" t="str">
        <f t="shared" ref="J3:J8" si="0">H3&amp;I3</f>
        <v>小学1年</v>
      </c>
      <c r="K3" t="s">
        <v>711</v>
      </c>
    </row>
    <row r="4" spans="4:11">
      <c r="D4" t="s">
        <v>706</v>
      </c>
      <c r="E4" t="s">
        <v>712</v>
      </c>
      <c r="F4" t="s">
        <v>711</v>
      </c>
      <c r="G4" t="s">
        <v>713</v>
      </c>
      <c r="H4" t="s">
        <v>714</v>
      </c>
      <c r="I4" t="s">
        <v>715</v>
      </c>
      <c r="J4" t="str">
        <f t="shared" si="0"/>
        <v>小学2年</v>
      </c>
      <c r="K4" t="s">
        <v>716</v>
      </c>
    </row>
    <row r="5" spans="4:11">
      <c r="D5" t="s">
        <v>706</v>
      </c>
      <c r="E5" t="s">
        <v>717</v>
      </c>
      <c r="F5" t="s">
        <v>711</v>
      </c>
      <c r="G5" t="s">
        <v>713</v>
      </c>
      <c r="H5" t="s">
        <v>714</v>
      </c>
      <c r="I5" t="s">
        <v>718</v>
      </c>
      <c r="J5" t="str">
        <f t="shared" si="0"/>
        <v>小学2.5年</v>
      </c>
      <c r="K5" t="s">
        <v>716</v>
      </c>
    </row>
    <row r="6" spans="4:11">
      <c r="D6" t="s">
        <v>706</v>
      </c>
      <c r="E6" t="s">
        <v>719</v>
      </c>
      <c r="F6" t="s">
        <v>711</v>
      </c>
      <c r="G6" t="s">
        <v>713</v>
      </c>
      <c r="H6" t="s">
        <v>714</v>
      </c>
      <c r="I6" t="s">
        <v>720</v>
      </c>
      <c r="J6" t="str">
        <f t="shared" si="0"/>
        <v>小学3年</v>
      </c>
      <c r="K6" t="s">
        <v>716</v>
      </c>
    </row>
    <row r="7" spans="4:11">
      <c r="D7" t="s">
        <v>706</v>
      </c>
      <c r="E7" t="s">
        <v>721</v>
      </c>
      <c r="F7" t="s">
        <v>711</v>
      </c>
      <c r="G7" t="s">
        <v>713</v>
      </c>
      <c r="H7" t="s">
        <v>714</v>
      </c>
      <c r="I7" t="s">
        <v>722</v>
      </c>
      <c r="J7" t="str">
        <f t="shared" si="0"/>
        <v>小学4年</v>
      </c>
      <c r="K7" t="s">
        <v>716</v>
      </c>
    </row>
    <row r="8" spans="4:11">
      <c r="D8" t="s">
        <v>706</v>
      </c>
      <c r="E8" t="s">
        <v>723</v>
      </c>
      <c r="F8" t="s">
        <v>716</v>
      </c>
      <c r="G8" t="s">
        <v>713</v>
      </c>
      <c r="H8" t="s">
        <v>714</v>
      </c>
      <c r="I8" t="s">
        <v>724</v>
      </c>
      <c r="J8" t="str">
        <f t="shared" si="0"/>
        <v>小学5年</v>
      </c>
      <c r="K8" t="s">
        <v>725</v>
      </c>
    </row>
    <row r="9" spans="4:11">
      <c r="D9" t="s">
        <v>706</v>
      </c>
      <c r="E9" t="s">
        <v>726</v>
      </c>
      <c r="F9" t="s">
        <v>727</v>
      </c>
    </row>
    <row r="10" spans="4:11">
      <c r="D10" t="s">
        <v>706</v>
      </c>
      <c r="E10" t="s">
        <v>728</v>
      </c>
      <c r="F10" t="s">
        <v>727</v>
      </c>
    </row>
    <row r="11" spans="4:11">
      <c r="D11" t="s">
        <v>706</v>
      </c>
      <c r="E11" t="s">
        <v>729</v>
      </c>
      <c r="F11" t="s">
        <v>730</v>
      </c>
      <c r="G11" t="s">
        <v>709</v>
      </c>
      <c r="H11" t="s">
        <v>731</v>
      </c>
      <c r="I11" t="s">
        <v>708</v>
      </c>
      <c r="J11" t="str">
        <f t="shared" ref="J11:J16" si="1">H11&amp;I11</f>
        <v>幼儿1年</v>
      </c>
      <c r="K11" t="s">
        <v>708</v>
      </c>
    </row>
    <row r="12" spans="4:11">
      <c r="D12" t="s">
        <v>706</v>
      </c>
      <c r="E12" t="s">
        <v>732</v>
      </c>
      <c r="F12" t="s">
        <v>730</v>
      </c>
      <c r="G12" t="s">
        <v>709</v>
      </c>
      <c r="H12" t="s">
        <v>731</v>
      </c>
      <c r="I12" t="s">
        <v>715</v>
      </c>
      <c r="J12" t="str">
        <f t="shared" si="1"/>
        <v>幼儿2年</v>
      </c>
      <c r="K12" t="s">
        <v>720</v>
      </c>
    </row>
    <row r="13" spans="4:11">
      <c r="D13" t="s">
        <v>706</v>
      </c>
      <c r="E13" t="s">
        <v>733</v>
      </c>
      <c r="F13" t="s">
        <v>730</v>
      </c>
      <c r="G13" t="s">
        <v>709</v>
      </c>
      <c r="H13" t="s">
        <v>731</v>
      </c>
      <c r="I13" t="s">
        <v>734</v>
      </c>
      <c r="J13" t="str">
        <f t="shared" si="1"/>
        <v>幼儿2.5年</v>
      </c>
      <c r="K13" t="s">
        <v>1322</v>
      </c>
    </row>
    <row r="14" spans="4:11">
      <c r="D14" t="s">
        <v>706</v>
      </c>
      <c r="E14" t="s">
        <v>735</v>
      </c>
      <c r="F14" t="s">
        <v>736</v>
      </c>
      <c r="G14" t="s">
        <v>709</v>
      </c>
      <c r="H14" t="s">
        <v>731</v>
      </c>
      <c r="I14" t="s">
        <v>730</v>
      </c>
      <c r="J14" t="str">
        <f t="shared" si="1"/>
        <v>幼儿3年</v>
      </c>
      <c r="K14" t="s">
        <v>730</v>
      </c>
    </row>
    <row r="15" spans="4:11">
      <c r="D15" t="s">
        <v>706</v>
      </c>
      <c r="E15" t="s">
        <v>737</v>
      </c>
      <c r="F15" t="s">
        <v>736</v>
      </c>
      <c r="G15" t="s">
        <v>709</v>
      </c>
      <c r="H15" t="s">
        <v>731</v>
      </c>
      <c r="I15" t="s">
        <v>722</v>
      </c>
      <c r="J15" t="str">
        <f t="shared" si="1"/>
        <v>幼儿4年</v>
      </c>
      <c r="K15" t="s">
        <v>730</v>
      </c>
    </row>
    <row r="16" spans="4:11">
      <c r="D16" t="s">
        <v>706</v>
      </c>
      <c r="E16" t="s">
        <v>738</v>
      </c>
      <c r="F16" t="s">
        <v>736</v>
      </c>
      <c r="G16" t="s">
        <v>709</v>
      </c>
      <c r="H16" t="s">
        <v>731</v>
      </c>
      <c r="I16" t="s">
        <v>724</v>
      </c>
      <c r="J16" t="str">
        <f t="shared" si="1"/>
        <v>幼儿5年</v>
      </c>
      <c r="K16" t="s">
        <v>725</v>
      </c>
    </row>
    <row r="17" spans="4:6">
      <c r="D17" t="s">
        <v>706</v>
      </c>
      <c r="E17" t="s">
        <v>739</v>
      </c>
      <c r="F17" t="s">
        <v>725</v>
      </c>
    </row>
    <row r="18" spans="4:6">
      <c r="E18" t="s">
        <v>740</v>
      </c>
      <c r="F18" t="s">
        <v>708</v>
      </c>
    </row>
    <row r="19" spans="4:6">
      <c r="E19" t="s">
        <v>741</v>
      </c>
      <c r="F19" t="s">
        <v>708</v>
      </c>
    </row>
    <row r="20" spans="4:6">
      <c r="E20" t="s">
        <v>742</v>
      </c>
      <c r="F20" t="s">
        <v>708</v>
      </c>
    </row>
    <row r="21" spans="4:6">
      <c r="E21" t="s">
        <v>743</v>
      </c>
      <c r="F21" t="s">
        <v>730</v>
      </c>
    </row>
    <row r="22" spans="4:6">
      <c r="E22" t="s">
        <v>744</v>
      </c>
      <c r="F22" t="s">
        <v>730</v>
      </c>
    </row>
    <row r="23" spans="4:6">
      <c r="E23" t="s">
        <v>745</v>
      </c>
      <c r="F23" t="s">
        <v>708</v>
      </c>
    </row>
    <row r="24" spans="4:6">
      <c r="E24" t="s">
        <v>746</v>
      </c>
      <c r="F24" t="s">
        <v>708</v>
      </c>
    </row>
    <row r="25" spans="4:6">
      <c r="E25" t="s">
        <v>747</v>
      </c>
      <c r="F25" t="s">
        <v>708</v>
      </c>
    </row>
    <row r="26" spans="4:6">
      <c r="E26" t="s">
        <v>747</v>
      </c>
      <c r="F26" t="s">
        <v>708</v>
      </c>
    </row>
    <row r="27" spans="4:6">
      <c r="E27" t="s">
        <v>747</v>
      </c>
      <c r="F27" t="s">
        <v>708</v>
      </c>
    </row>
    <row r="28" spans="4:6">
      <c r="E28" t="s">
        <v>747</v>
      </c>
      <c r="F28" t="s">
        <v>708</v>
      </c>
    </row>
    <row r="29" spans="4:6">
      <c r="E29" t="s">
        <v>747</v>
      </c>
      <c r="F29" t="s">
        <v>708</v>
      </c>
    </row>
    <row r="30" spans="4:6">
      <c r="E30" t="s">
        <v>715</v>
      </c>
      <c r="F30" t="s">
        <v>727</v>
      </c>
    </row>
    <row r="31" spans="4:6">
      <c r="E31" t="s">
        <v>715</v>
      </c>
      <c r="F31" t="s">
        <v>727</v>
      </c>
    </row>
    <row r="32" spans="4:6">
      <c r="E32" t="s">
        <v>715</v>
      </c>
      <c r="F32" t="s">
        <v>727</v>
      </c>
    </row>
    <row r="33" spans="5:6">
      <c r="E33" t="s">
        <v>748</v>
      </c>
      <c r="F33" t="s">
        <v>730</v>
      </c>
    </row>
    <row r="34" spans="5:6">
      <c r="E34" t="s">
        <v>748</v>
      </c>
      <c r="F34" t="s">
        <v>730</v>
      </c>
    </row>
    <row r="35" spans="5:6">
      <c r="E35" t="s">
        <v>748</v>
      </c>
      <c r="F35" t="s">
        <v>730</v>
      </c>
    </row>
    <row r="36" spans="5:6">
      <c r="E36" t="s">
        <v>722</v>
      </c>
      <c r="F36" t="s">
        <v>736</v>
      </c>
    </row>
    <row r="37" spans="5:6">
      <c r="E37" t="s">
        <v>722</v>
      </c>
      <c r="F37" t="s">
        <v>736</v>
      </c>
    </row>
    <row r="38" spans="5:6">
      <c r="E38" t="s">
        <v>722</v>
      </c>
      <c r="F38" t="s">
        <v>736</v>
      </c>
    </row>
    <row r="39" spans="5:6">
      <c r="E39" t="s">
        <v>724</v>
      </c>
      <c r="F39" t="s">
        <v>725</v>
      </c>
    </row>
    <row r="41" spans="5:6">
      <c r="E41" t="s">
        <v>746</v>
      </c>
      <c r="F41" t="s">
        <v>708</v>
      </c>
    </row>
    <row r="42" spans="5:6">
      <c r="E42" t="s">
        <v>749</v>
      </c>
      <c r="F42" t="s">
        <v>730</v>
      </c>
    </row>
    <row r="43" spans="5:6">
      <c r="E43" t="s">
        <v>750</v>
      </c>
      <c r="F43" t="s">
        <v>708</v>
      </c>
    </row>
    <row r="44" spans="5:6">
      <c r="E44" t="s">
        <v>751</v>
      </c>
      <c r="F44" t="s">
        <v>730</v>
      </c>
    </row>
    <row r="46" spans="5:6">
      <c r="E46" t="s">
        <v>734</v>
      </c>
      <c r="F46" t="s">
        <v>716</v>
      </c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92D050"/>
  </sheetPr>
  <dimension ref="A1:N487"/>
  <sheetViews>
    <sheetView workbookViewId="0">
      <pane xSplit="6" ySplit="3" topLeftCell="H474" activePane="bottomRight" state="frozen"/>
      <selection pane="topRight" activeCell="G1" sqref="G1"/>
      <selection pane="bottomLeft" activeCell="A4" sqref="A4"/>
      <selection pane="bottomRight" activeCell="J502" sqref="J502"/>
    </sheetView>
  </sheetViews>
  <sheetFormatPr defaultRowHeight="14.25"/>
  <cols>
    <col min="1" max="1" width="7.125" customWidth="1"/>
    <col min="2" max="2" width="7.25" customWidth="1"/>
    <col min="3" max="3" width="6.625" customWidth="1"/>
    <col min="4" max="4" width="10.875" bestFit="1" customWidth="1"/>
    <col min="5" max="5" width="14.625" customWidth="1"/>
    <col min="6" max="6" width="6.125" customWidth="1"/>
    <col min="7" max="7" width="7.25" customWidth="1"/>
    <col min="10" max="10" width="5.625" customWidth="1"/>
    <col min="11" max="11" width="6.5" customWidth="1"/>
    <col min="12" max="12" width="7.875" customWidth="1"/>
  </cols>
  <sheetData>
    <row r="1" spans="1:14">
      <c r="A1" t="s">
        <v>440</v>
      </c>
      <c r="B1" t="s">
        <v>6</v>
      </c>
      <c r="C1" t="s">
        <v>441</v>
      </c>
      <c r="D1" t="s">
        <v>442</v>
      </c>
      <c r="E1" t="s">
        <v>443</v>
      </c>
      <c r="F1" t="s">
        <v>435</v>
      </c>
      <c r="G1" t="s">
        <v>444</v>
      </c>
      <c r="H1" t="s">
        <v>445</v>
      </c>
      <c r="I1" t="s">
        <v>446</v>
      </c>
      <c r="J1" t="s">
        <v>447</v>
      </c>
      <c r="K1" t="s">
        <v>448</v>
      </c>
      <c r="L1" t="s">
        <v>449</v>
      </c>
      <c r="M1" t="s">
        <v>450</v>
      </c>
      <c r="N1" t="s">
        <v>451</v>
      </c>
    </row>
    <row r="2" spans="1:14">
      <c r="A2" t="s">
        <v>1150</v>
      </c>
      <c r="B2" t="s">
        <v>835</v>
      </c>
      <c r="C2" t="s">
        <v>1031</v>
      </c>
      <c r="D2">
        <v>42862</v>
      </c>
      <c r="E2" t="s">
        <v>464</v>
      </c>
      <c r="F2" t="s">
        <v>453</v>
      </c>
      <c r="G2" t="s">
        <v>11</v>
      </c>
      <c r="H2" t="s">
        <v>454</v>
      </c>
      <c r="I2" t="s">
        <v>1151</v>
      </c>
      <c r="J2" t="s">
        <v>456</v>
      </c>
      <c r="K2">
        <v>32</v>
      </c>
      <c r="L2" t="s">
        <v>1152</v>
      </c>
      <c r="M2" t="s">
        <v>1146</v>
      </c>
      <c r="N2" t="s">
        <v>1146</v>
      </c>
    </row>
    <row r="3" spans="1:14">
      <c r="A3" t="s">
        <v>1150</v>
      </c>
      <c r="B3" t="s">
        <v>835</v>
      </c>
      <c r="C3" t="s">
        <v>1084</v>
      </c>
      <c r="D3">
        <v>42862</v>
      </c>
      <c r="E3" t="s">
        <v>464</v>
      </c>
      <c r="F3" t="s">
        <v>453</v>
      </c>
      <c r="G3" t="s">
        <v>11</v>
      </c>
      <c r="H3" t="s">
        <v>454</v>
      </c>
      <c r="I3" t="s">
        <v>455</v>
      </c>
      <c r="J3" t="s">
        <v>456</v>
      </c>
      <c r="K3">
        <v>32</v>
      </c>
      <c r="L3" t="s">
        <v>1152</v>
      </c>
      <c r="M3" t="s">
        <v>1146</v>
      </c>
      <c r="N3" t="s">
        <v>1146</v>
      </c>
    </row>
    <row r="4" spans="1:14">
      <c r="A4" t="s">
        <v>1150</v>
      </c>
      <c r="B4" t="s">
        <v>835</v>
      </c>
      <c r="C4" t="s">
        <v>1016</v>
      </c>
      <c r="D4">
        <v>42862</v>
      </c>
      <c r="E4" t="s">
        <v>452</v>
      </c>
      <c r="F4" t="s">
        <v>453</v>
      </c>
      <c r="G4" t="s">
        <v>11</v>
      </c>
      <c r="H4" t="s">
        <v>454</v>
      </c>
      <c r="I4" t="s">
        <v>455</v>
      </c>
      <c r="J4" t="s">
        <v>456</v>
      </c>
      <c r="K4">
        <v>48</v>
      </c>
      <c r="L4" t="s">
        <v>1012</v>
      </c>
      <c r="M4" t="s">
        <v>1148</v>
      </c>
      <c r="N4" t="s">
        <v>1148</v>
      </c>
    </row>
    <row r="5" spans="1:14">
      <c r="A5" t="s">
        <v>1150</v>
      </c>
      <c r="B5" t="s">
        <v>835</v>
      </c>
      <c r="C5" t="s">
        <v>1057</v>
      </c>
      <c r="D5">
        <v>42861</v>
      </c>
      <c r="E5" t="s">
        <v>452</v>
      </c>
      <c r="F5" t="s">
        <v>453</v>
      </c>
      <c r="G5" t="s">
        <v>11</v>
      </c>
      <c r="H5" t="s">
        <v>454</v>
      </c>
      <c r="I5" t="s">
        <v>455</v>
      </c>
      <c r="J5" t="s">
        <v>456</v>
      </c>
      <c r="K5">
        <v>48</v>
      </c>
      <c r="L5" t="s">
        <v>1012</v>
      </c>
      <c r="M5" t="s">
        <v>1148</v>
      </c>
      <c r="N5" t="s">
        <v>1148</v>
      </c>
    </row>
    <row r="6" spans="1:14">
      <c r="A6" t="s">
        <v>1150</v>
      </c>
      <c r="B6" t="s">
        <v>835</v>
      </c>
      <c r="C6" t="s">
        <v>1153</v>
      </c>
      <c r="D6">
        <v>42873</v>
      </c>
      <c r="E6" t="s">
        <v>464</v>
      </c>
      <c r="F6" t="s">
        <v>453</v>
      </c>
      <c r="G6" t="s">
        <v>11</v>
      </c>
      <c r="H6" t="s">
        <v>454</v>
      </c>
      <c r="I6" t="s">
        <v>455</v>
      </c>
      <c r="J6" t="s">
        <v>456</v>
      </c>
      <c r="K6">
        <v>32</v>
      </c>
      <c r="L6" t="s">
        <v>1152</v>
      </c>
      <c r="M6" t="s">
        <v>1146</v>
      </c>
      <c r="N6" t="s">
        <v>1146</v>
      </c>
    </row>
    <row r="7" spans="1:14">
      <c r="A7" t="s">
        <v>1150</v>
      </c>
      <c r="B7" t="s">
        <v>835</v>
      </c>
      <c r="C7" t="s">
        <v>1077</v>
      </c>
      <c r="D7">
        <v>42862</v>
      </c>
      <c r="E7" t="s">
        <v>459</v>
      </c>
      <c r="F7" t="s">
        <v>453</v>
      </c>
      <c r="G7" t="s">
        <v>11</v>
      </c>
      <c r="H7" t="s">
        <v>454</v>
      </c>
      <c r="I7" t="s">
        <v>455</v>
      </c>
      <c r="J7" t="s">
        <v>456</v>
      </c>
      <c r="K7">
        <v>32</v>
      </c>
      <c r="L7" t="s">
        <v>1154</v>
      </c>
      <c r="M7" t="s">
        <v>1147</v>
      </c>
      <c r="N7" t="s">
        <v>1147</v>
      </c>
    </row>
    <row r="8" spans="1:14">
      <c r="A8" t="s">
        <v>1150</v>
      </c>
      <c r="B8" t="s">
        <v>835</v>
      </c>
      <c r="C8" t="s">
        <v>1155</v>
      </c>
      <c r="D8">
        <v>42868</v>
      </c>
      <c r="E8" t="s">
        <v>464</v>
      </c>
      <c r="F8" t="s">
        <v>453</v>
      </c>
      <c r="G8" t="s">
        <v>11</v>
      </c>
      <c r="H8" t="s">
        <v>454</v>
      </c>
      <c r="I8" t="s">
        <v>455</v>
      </c>
      <c r="J8" t="s">
        <v>456</v>
      </c>
      <c r="K8">
        <v>32</v>
      </c>
      <c r="L8" t="s">
        <v>1152</v>
      </c>
      <c r="M8" t="s">
        <v>1146</v>
      </c>
      <c r="N8" t="s">
        <v>1146</v>
      </c>
    </row>
    <row r="9" spans="1:14">
      <c r="A9" t="s">
        <v>1150</v>
      </c>
      <c r="B9" t="s">
        <v>835</v>
      </c>
      <c r="C9" t="s">
        <v>1118</v>
      </c>
      <c r="D9">
        <v>42862</v>
      </c>
      <c r="E9" t="s">
        <v>464</v>
      </c>
      <c r="F9" t="s">
        <v>453</v>
      </c>
      <c r="G9" t="s">
        <v>11</v>
      </c>
      <c r="H9" t="s">
        <v>454</v>
      </c>
      <c r="I9" t="s">
        <v>455</v>
      </c>
      <c r="J9" t="s">
        <v>456</v>
      </c>
      <c r="K9">
        <v>32</v>
      </c>
      <c r="L9" t="s">
        <v>1152</v>
      </c>
      <c r="M9" t="s">
        <v>1146</v>
      </c>
      <c r="N9" t="s">
        <v>1146</v>
      </c>
    </row>
    <row r="10" spans="1:14">
      <c r="A10" t="s">
        <v>1150</v>
      </c>
      <c r="B10" t="s">
        <v>835</v>
      </c>
      <c r="C10" t="s">
        <v>1073</v>
      </c>
      <c r="D10">
        <v>42862</v>
      </c>
      <c r="E10" t="s">
        <v>464</v>
      </c>
      <c r="F10" t="s">
        <v>453</v>
      </c>
      <c r="G10" t="s">
        <v>11</v>
      </c>
      <c r="H10" t="s">
        <v>454</v>
      </c>
      <c r="I10" t="s">
        <v>455</v>
      </c>
      <c r="J10" t="s">
        <v>456</v>
      </c>
      <c r="K10">
        <v>32</v>
      </c>
      <c r="L10" t="s">
        <v>1152</v>
      </c>
      <c r="M10" t="s">
        <v>1146</v>
      </c>
      <c r="N10" t="s">
        <v>1146</v>
      </c>
    </row>
    <row r="11" spans="1:14">
      <c r="A11" t="s">
        <v>1150</v>
      </c>
      <c r="B11" t="s">
        <v>835</v>
      </c>
      <c r="C11" t="s">
        <v>1119</v>
      </c>
      <c r="D11">
        <v>42862</v>
      </c>
      <c r="E11" t="s">
        <v>464</v>
      </c>
      <c r="F11" t="s">
        <v>453</v>
      </c>
      <c r="G11" t="s">
        <v>11</v>
      </c>
      <c r="H11" t="s">
        <v>454</v>
      </c>
      <c r="I11" t="s">
        <v>455</v>
      </c>
      <c r="J11" t="s">
        <v>456</v>
      </c>
      <c r="K11">
        <v>32</v>
      </c>
      <c r="L11" t="s">
        <v>1152</v>
      </c>
      <c r="M11" t="s">
        <v>1146</v>
      </c>
      <c r="N11" t="s">
        <v>1146</v>
      </c>
    </row>
    <row r="12" spans="1:14">
      <c r="A12" t="s">
        <v>1150</v>
      </c>
      <c r="B12" t="s">
        <v>835</v>
      </c>
      <c r="C12" t="s">
        <v>1068</v>
      </c>
      <c r="D12">
        <v>42868</v>
      </c>
      <c r="E12" t="s">
        <v>464</v>
      </c>
      <c r="F12" t="s">
        <v>453</v>
      </c>
      <c r="G12" t="s">
        <v>11</v>
      </c>
      <c r="H12" t="s">
        <v>454</v>
      </c>
      <c r="I12" t="s">
        <v>455</v>
      </c>
      <c r="J12" t="s">
        <v>456</v>
      </c>
      <c r="K12">
        <v>32</v>
      </c>
      <c r="L12" t="s">
        <v>1152</v>
      </c>
      <c r="M12" t="s">
        <v>1146</v>
      </c>
      <c r="N12" t="s">
        <v>1146</v>
      </c>
    </row>
    <row r="13" spans="1:14">
      <c r="A13" t="s">
        <v>1150</v>
      </c>
      <c r="B13" t="s">
        <v>835</v>
      </c>
      <c r="C13" t="s">
        <v>1139</v>
      </c>
      <c r="D13">
        <v>42862</v>
      </c>
      <c r="E13" t="s">
        <v>459</v>
      </c>
      <c r="F13" t="s">
        <v>453</v>
      </c>
      <c r="G13" t="s">
        <v>11</v>
      </c>
      <c r="H13" t="s">
        <v>454</v>
      </c>
      <c r="I13" t="s">
        <v>455</v>
      </c>
      <c r="J13" t="s">
        <v>456</v>
      </c>
      <c r="K13">
        <v>32</v>
      </c>
      <c r="L13" t="s">
        <v>1154</v>
      </c>
      <c r="M13" t="s">
        <v>1147</v>
      </c>
      <c r="N13" t="s">
        <v>1147</v>
      </c>
    </row>
    <row r="14" spans="1:14">
      <c r="A14" t="s">
        <v>1150</v>
      </c>
      <c r="B14" t="s">
        <v>835</v>
      </c>
      <c r="C14" t="s">
        <v>1095</v>
      </c>
      <c r="D14">
        <v>42874</v>
      </c>
      <c r="E14" t="s">
        <v>459</v>
      </c>
      <c r="F14" t="s">
        <v>453</v>
      </c>
      <c r="G14" t="s">
        <v>11</v>
      </c>
      <c r="H14" t="s">
        <v>454</v>
      </c>
      <c r="I14" t="s">
        <v>455</v>
      </c>
      <c r="J14" t="s">
        <v>456</v>
      </c>
      <c r="K14">
        <v>32</v>
      </c>
      <c r="L14" t="s">
        <v>1154</v>
      </c>
      <c r="M14" t="s">
        <v>1147</v>
      </c>
      <c r="N14" t="s">
        <v>1147</v>
      </c>
    </row>
    <row r="15" spans="1:14">
      <c r="A15" t="s">
        <v>1150</v>
      </c>
      <c r="B15" t="s">
        <v>835</v>
      </c>
      <c r="C15" t="s">
        <v>1099</v>
      </c>
      <c r="D15">
        <v>42862</v>
      </c>
      <c r="E15" t="s">
        <v>464</v>
      </c>
      <c r="F15" t="s">
        <v>453</v>
      </c>
      <c r="G15" t="s">
        <v>11</v>
      </c>
      <c r="H15" t="s">
        <v>454</v>
      </c>
      <c r="I15" t="s">
        <v>455</v>
      </c>
      <c r="J15" t="s">
        <v>456</v>
      </c>
      <c r="K15">
        <v>32</v>
      </c>
      <c r="L15" t="s">
        <v>1152</v>
      </c>
      <c r="M15" t="s">
        <v>1146</v>
      </c>
      <c r="N15" t="s">
        <v>1146</v>
      </c>
    </row>
    <row r="16" spans="1:14">
      <c r="A16" t="s">
        <v>1150</v>
      </c>
      <c r="B16" t="s">
        <v>835</v>
      </c>
      <c r="C16" t="s">
        <v>1075</v>
      </c>
      <c r="D16">
        <v>42862</v>
      </c>
      <c r="E16" t="s">
        <v>452</v>
      </c>
      <c r="F16" t="s">
        <v>453</v>
      </c>
      <c r="G16" t="s">
        <v>11</v>
      </c>
      <c r="H16" t="s">
        <v>454</v>
      </c>
      <c r="I16" t="s">
        <v>455</v>
      </c>
      <c r="J16" t="s">
        <v>456</v>
      </c>
      <c r="K16">
        <v>48</v>
      </c>
      <c r="L16" t="s">
        <v>1012</v>
      </c>
      <c r="M16" t="s">
        <v>1148</v>
      </c>
      <c r="N16" t="s">
        <v>1148</v>
      </c>
    </row>
    <row r="17" spans="1:14">
      <c r="A17" t="s">
        <v>1150</v>
      </c>
      <c r="B17" t="s">
        <v>835</v>
      </c>
      <c r="C17" t="s">
        <v>1123</v>
      </c>
      <c r="D17">
        <v>42863</v>
      </c>
      <c r="E17" t="s">
        <v>464</v>
      </c>
      <c r="F17" t="s">
        <v>453</v>
      </c>
      <c r="G17" t="s">
        <v>11</v>
      </c>
      <c r="H17" t="s">
        <v>454</v>
      </c>
      <c r="I17" t="s">
        <v>455</v>
      </c>
      <c r="J17" t="s">
        <v>456</v>
      </c>
      <c r="K17">
        <v>32</v>
      </c>
      <c r="L17" t="s">
        <v>1152</v>
      </c>
      <c r="M17" t="s">
        <v>1146</v>
      </c>
      <c r="N17" t="s">
        <v>1146</v>
      </c>
    </row>
    <row r="18" spans="1:14">
      <c r="A18" t="s">
        <v>1150</v>
      </c>
      <c r="B18" t="s">
        <v>835</v>
      </c>
      <c r="C18" t="s">
        <v>1024</v>
      </c>
      <c r="D18">
        <v>42862</v>
      </c>
      <c r="E18" t="s">
        <v>452</v>
      </c>
      <c r="F18" t="s">
        <v>453</v>
      </c>
      <c r="G18" t="s">
        <v>11</v>
      </c>
      <c r="H18" t="s">
        <v>454</v>
      </c>
      <c r="I18" t="s">
        <v>455</v>
      </c>
      <c r="J18" t="s">
        <v>456</v>
      </c>
      <c r="K18">
        <v>48</v>
      </c>
      <c r="L18" t="s">
        <v>1012</v>
      </c>
      <c r="M18" t="s">
        <v>1148</v>
      </c>
      <c r="N18" t="s">
        <v>1148</v>
      </c>
    </row>
    <row r="19" spans="1:14">
      <c r="A19" t="s">
        <v>1150</v>
      </c>
      <c r="B19" t="s">
        <v>835</v>
      </c>
      <c r="C19" t="s">
        <v>1031</v>
      </c>
      <c r="D19">
        <v>42862</v>
      </c>
      <c r="E19" t="s">
        <v>464</v>
      </c>
      <c r="F19" t="s">
        <v>453</v>
      </c>
      <c r="G19" t="s">
        <v>11</v>
      </c>
      <c r="H19" t="s">
        <v>454</v>
      </c>
      <c r="I19" t="s">
        <v>455</v>
      </c>
      <c r="J19" t="s">
        <v>456</v>
      </c>
      <c r="K19">
        <v>32</v>
      </c>
      <c r="L19" t="s">
        <v>1152</v>
      </c>
      <c r="M19" t="s">
        <v>1146</v>
      </c>
      <c r="N19" t="s">
        <v>1146</v>
      </c>
    </row>
    <row r="20" spans="1:14">
      <c r="A20" t="s">
        <v>1150</v>
      </c>
      <c r="B20" t="s">
        <v>835</v>
      </c>
      <c r="C20" t="s">
        <v>1019</v>
      </c>
      <c r="D20">
        <v>42862</v>
      </c>
      <c r="E20" t="s">
        <v>452</v>
      </c>
      <c r="F20" t="s">
        <v>453</v>
      </c>
      <c r="G20" t="s">
        <v>11</v>
      </c>
      <c r="H20" t="s">
        <v>454</v>
      </c>
      <c r="I20" t="s">
        <v>455</v>
      </c>
      <c r="J20" t="s">
        <v>456</v>
      </c>
      <c r="K20">
        <v>48</v>
      </c>
      <c r="L20" t="s">
        <v>1012</v>
      </c>
      <c r="M20" t="s">
        <v>1148</v>
      </c>
      <c r="N20" t="s">
        <v>1148</v>
      </c>
    </row>
    <row r="21" spans="1:14">
      <c r="A21" t="s">
        <v>1150</v>
      </c>
      <c r="B21" t="s">
        <v>835</v>
      </c>
      <c r="C21" t="s">
        <v>1035</v>
      </c>
      <c r="D21">
        <v>42862</v>
      </c>
      <c r="E21" t="s">
        <v>464</v>
      </c>
      <c r="F21" t="s">
        <v>453</v>
      </c>
      <c r="G21" t="s">
        <v>11</v>
      </c>
      <c r="H21" t="s">
        <v>454</v>
      </c>
      <c r="I21" t="s">
        <v>455</v>
      </c>
      <c r="J21" t="s">
        <v>456</v>
      </c>
      <c r="K21">
        <v>32</v>
      </c>
      <c r="L21" t="s">
        <v>1152</v>
      </c>
      <c r="M21" t="s">
        <v>1146</v>
      </c>
      <c r="N21" t="s">
        <v>1146</v>
      </c>
    </row>
    <row r="22" spans="1:14">
      <c r="A22" t="s">
        <v>1150</v>
      </c>
      <c r="B22" t="s">
        <v>835</v>
      </c>
      <c r="C22" t="s">
        <v>1135</v>
      </c>
      <c r="D22">
        <v>42862</v>
      </c>
      <c r="E22" t="s">
        <v>452</v>
      </c>
      <c r="F22" t="s">
        <v>453</v>
      </c>
      <c r="G22" t="s">
        <v>11</v>
      </c>
      <c r="H22" t="s">
        <v>454</v>
      </c>
      <c r="I22" t="s">
        <v>455</v>
      </c>
      <c r="J22" t="s">
        <v>456</v>
      </c>
      <c r="K22">
        <v>48</v>
      </c>
      <c r="L22" t="s">
        <v>1012</v>
      </c>
      <c r="M22" t="s">
        <v>1148</v>
      </c>
      <c r="N22" t="s">
        <v>1148</v>
      </c>
    </row>
    <row r="23" spans="1:14">
      <c r="A23" t="s">
        <v>1150</v>
      </c>
      <c r="B23" t="s">
        <v>835</v>
      </c>
      <c r="C23" t="s">
        <v>1156</v>
      </c>
      <c r="D23">
        <v>42862</v>
      </c>
      <c r="E23" t="s">
        <v>464</v>
      </c>
      <c r="F23" t="s">
        <v>453</v>
      </c>
      <c r="G23" t="s">
        <v>11</v>
      </c>
      <c r="H23" t="s">
        <v>454</v>
      </c>
      <c r="I23" t="s">
        <v>455</v>
      </c>
      <c r="J23" t="s">
        <v>456</v>
      </c>
      <c r="K23">
        <v>32</v>
      </c>
      <c r="L23" t="s">
        <v>1152</v>
      </c>
      <c r="M23" t="s">
        <v>1146</v>
      </c>
      <c r="N23" t="s">
        <v>1146</v>
      </c>
    </row>
    <row r="24" spans="1:14">
      <c r="A24" t="s">
        <v>1150</v>
      </c>
      <c r="B24" t="s">
        <v>835</v>
      </c>
      <c r="C24" t="s">
        <v>1134</v>
      </c>
      <c r="D24">
        <v>42866</v>
      </c>
      <c r="E24" t="s">
        <v>452</v>
      </c>
      <c r="F24" t="s">
        <v>453</v>
      </c>
      <c r="G24" t="s">
        <v>11</v>
      </c>
      <c r="H24" t="s">
        <v>454</v>
      </c>
      <c r="I24" t="s">
        <v>455</v>
      </c>
      <c r="J24" t="s">
        <v>456</v>
      </c>
      <c r="K24">
        <v>48</v>
      </c>
      <c r="L24" t="s">
        <v>1012</v>
      </c>
      <c r="M24" t="s">
        <v>1148</v>
      </c>
      <c r="N24" t="s">
        <v>1148</v>
      </c>
    </row>
    <row r="25" spans="1:14">
      <c r="A25" t="s">
        <v>1000</v>
      </c>
      <c r="B25" t="s">
        <v>900</v>
      </c>
      <c r="C25" t="s">
        <v>1157</v>
      </c>
      <c r="D25">
        <v>42862</v>
      </c>
      <c r="E25" t="s">
        <v>452</v>
      </c>
      <c r="F25" t="s">
        <v>453</v>
      </c>
      <c r="G25" t="s">
        <v>11</v>
      </c>
      <c r="H25" t="s">
        <v>454</v>
      </c>
      <c r="I25" t="s">
        <v>455</v>
      </c>
      <c r="J25" t="s">
        <v>456</v>
      </c>
      <c r="K25">
        <v>48</v>
      </c>
      <c r="L25" t="s">
        <v>1012</v>
      </c>
      <c r="M25" t="s">
        <v>1148</v>
      </c>
      <c r="N25" t="s">
        <v>1148</v>
      </c>
    </row>
    <row r="26" spans="1:14">
      <c r="A26" t="s">
        <v>1000</v>
      </c>
      <c r="B26" t="s">
        <v>900</v>
      </c>
      <c r="C26" t="s">
        <v>1158</v>
      </c>
      <c r="D26">
        <v>42862</v>
      </c>
      <c r="E26" t="s">
        <v>459</v>
      </c>
      <c r="F26" t="s">
        <v>453</v>
      </c>
      <c r="G26" t="s">
        <v>11</v>
      </c>
      <c r="H26" t="s">
        <v>454</v>
      </c>
      <c r="I26" t="s">
        <v>455</v>
      </c>
      <c r="J26" t="s">
        <v>456</v>
      </c>
      <c r="K26">
        <v>32</v>
      </c>
      <c r="L26" t="s">
        <v>1154</v>
      </c>
      <c r="M26" t="s">
        <v>1147</v>
      </c>
      <c r="N26" t="s">
        <v>1147</v>
      </c>
    </row>
    <row r="27" spans="1:14">
      <c r="A27" t="s">
        <v>1000</v>
      </c>
      <c r="B27" t="s">
        <v>900</v>
      </c>
      <c r="C27" t="s">
        <v>1159</v>
      </c>
      <c r="D27">
        <v>42862</v>
      </c>
      <c r="E27" t="s">
        <v>459</v>
      </c>
      <c r="F27" t="s">
        <v>453</v>
      </c>
      <c r="G27" t="s">
        <v>11</v>
      </c>
      <c r="H27" t="s">
        <v>454</v>
      </c>
      <c r="I27" t="s">
        <v>455</v>
      </c>
      <c r="J27" t="s">
        <v>456</v>
      </c>
      <c r="K27">
        <v>32</v>
      </c>
      <c r="L27" t="s">
        <v>1154</v>
      </c>
      <c r="M27" t="s">
        <v>1147</v>
      </c>
      <c r="N27" t="s">
        <v>1147</v>
      </c>
    </row>
    <row r="28" spans="1:14">
      <c r="A28" t="s">
        <v>1000</v>
      </c>
      <c r="B28" t="s">
        <v>900</v>
      </c>
      <c r="C28" t="s">
        <v>1160</v>
      </c>
      <c r="D28">
        <v>42862</v>
      </c>
      <c r="E28" t="s">
        <v>459</v>
      </c>
      <c r="F28" t="s">
        <v>453</v>
      </c>
      <c r="G28" t="s">
        <v>11</v>
      </c>
      <c r="H28" t="s">
        <v>454</v>
      </c>
      <c r="I28" t="s">
        <v>455</v>
      </c>
      <c r="J28" t="s">
        <v>456</v>
      </c>
      <c r="K28">
        <v>32</v>
      </c>
      <c r="L28" t="s">
        <v>1154</v>
      </c>
      <c r="M28" t="s">
        <v>1147</v>
      </c>
      <c r="N28" t="s">
        <v>1147</v>
      </c>
    </row>
    <row r="29" spans="1:14">
      <c r="A29" t="s">
        <v>1000</v>
      </c>
      <c r="B29" t="s">
        <v>900</v>
      </c>
      <c r="C29" t="s">
        <v>1161</v>
      </c>
      <c r="D29">
        <v>42862</v>
      </c>
      <c r="E29" t="s">
        <v>452</v>
      </c>
      <c r="F29" t="s">
        <v>453</v>
      </c>
      <c r="G29" t="s">
        <v>11</v>
      </c>
      <c r="H29" t="s">
        <v>454</v>
      </c>
      <c r="I29" t="s">
        <v>455</v>
      </c>
      <c r="J29" t="s">
        <v>456</v>
      </c>
      <c r="K29">
        <v>48</v>
      </c>
      <c r="L29" t="s">
        <v>1012</v>
      </c>
      <c r="M29" t="s">
        <v>1148</v>
      </c>
      <c r="N29" t="s">
        <v>1148</v>
      </c>
    </row>
    <row r="30" spans="1:14">
      <c r="A30" t="s">
        <v>1162</v>
      </c>
      <c r="B30" t="s">
        <v>475</v>
      </c>
      <c r="C30" t="s">
        <v>919</v>
      </c>
      <c r="D30">
        <v>42862</v>
      </c>
      <c r="E30" t="s">
        <v>452</v>
      </c>
      <c r="F30" t="s">
        <v>453</v>
      </c>
      <c r="G30" t="s">
        <v>11</v>
      </c>
      <c r="H30" t="s">
        <v>454</v>
      </c>
      <c r="I30" t="s">
        <v>457</v>
      </c>
      <c r="J30" t="s">
        <v>456</v>
      </c>
      <c r="K30">
        <v>48</v>
      </c>
      <c r="L30" t="s">
        <v>1012</v>
      </c>
      <c r="M30" t="s">
        <v>1148</v>
      </c>
      <c r="N30" t="s">
        <v>1148</v>
      </c>
    </row>
    <row r="31" spans="1:14">
      <c r="A31" t="s">
        <v>1162</v>
      </c>
      <c r="B31" t="s">
        <v>475</v>
      </c>
      <c r="C31" t="s">
        <v>948</v>
      </c>
      <c r="D31">
        <v>42862</v>
      </c>
      <c r="E31" t="s">
        <v>452</v>
      </c>
      <c r="F31" t="s">
        <v>453</v>
      </c>
      <c r="G31" t="s">
        <v>11</v>
      </c>
      <c r="H31" t="s">
        <v>454</v>
      </c>
      <c r="I31" t="s">
        <v>457</v>
      </c>
      <c r="J31" t="s">
        <v>456</v>
      </c>
      <c r="K31">
        <v>48</v>
      </c>
      <c r="L31" t="s">
        <v>1012</v>
      </c>
      <c r="M31" t="s">
        <v>1148</v>
      </c>
      <c r="N31" t="s">
        <v>1148</v>
      </c>
    </row>
    <row r="32" spans="1:14">
      <c r="A32" t="s">
        <v>1162</v>
      </c>
      <c r="B32" t="s">
        <v>475</v>
      </c>
      <c r="C32" t="s">
        <v>921</v>
      </c>
      <c r="D32">
        <v>42862</v>
      </c>
      <c r="E32" t="s">
        <v>452</v>
      </c>
      <c r="F32" t="s">
        <v>453</v>
      </c>
      <c r="G32" t="s">
        <v>11</v>
      </c>
      <c r="H32" t="s">
        <v>454</v>
      </c>
      <c r="I32" t="s">
        <v>457</v>
      </c>
      <c r="J32" t="s">
        <v>456</v>
      </c>
      <c r="K32">
        <v>48</v>
      </c>
      <c r="L32" t="s">
        <v>1012</v>
      </c>
      <c r="M32" t="s">
        <v>1148</v>
      </c>
      <c r="N32" t="s">
        <v>1148</v>
      </c>
    </row>
    <row r="33" spans="1:14">
      <c r="A33" t="s">
        <v>1162</v>
      </c>
      <c r="B33" t="s">
        <v>475</v>
      </c>
      <c r="C33" t="s">
        <v>476</v>
      </c>
      <c r="D33">
        <v>42862</v>
      </c>
      <c r="E33" t="s">
        <v>452</v>
      </c>
      <c r="F33" t="s">
        <v>453</v>
      </c>
      <c r="G33" t="s">
        <v>11</v>
      </c>
      <c r="H33" t="s">
        <v>454</v>
      </c>
      <c r="I33" t="s">
        <v>457</v>
      </c>
      <c r="J33" t="s">
        <v>456</v>
      </c>
      <c r="K33">
        <v>48</v>
      </c>
      <c r="L33" t="s">
        <v>1012</v>
      </c>
      <c r="M33" t="s">
        <v>1148</v>
      </c>
      <c r="N33" t="s">
        <v>1148</v>
      </c>
    </row>
    <row r="34" spans="1:14">
      <c r="A34" t="s">
        <v>1162</v>
      </c>
      <c r="B34" t="s">
        <v>475</v>
      </c>
      <c r="C34" t="s">
        <v>925</v>
      </c>
      <c r="D34">
        <v>42862</v>
      </c>
      <c r="E34" t="s">
        <v>452</v>
      </c>
      <c r="F34" t="s">
        <v>453</v>
      </c>
      <c r="G34" t="s">
        <v>11</v>
      </c>
      <c r="H34" t="s">
        <v>454</v>
      </c>
      <c r="I34" t="s">
        <v>457</v>
      </c>
      <c r="J34" t="s">
        <v>456</v>
      </c>
      <c r="K34">
        <v>48</v>
      </c>
      <c r="L34" t="s">
        <v>1012</v>
      </c>
      <c r="M34" t="s">
        <v>1148</v>
      </c>
      <c r="N34" t="s">
        <v>1148</v>
      </c>
    </row>
    <row r="35" spans="1:14">
      <c r="A35" t="s">
        <v>1162</v>
      </c>
      <c r="B35" t="s">
        <v>475</v>
      </c>
      <c r="C35" t="s">
        <v>896</v>
      </c>
      <c r="D35">
        <v>42862</v>
      </c>
      <c r="E35" t="s">
        <v>452</v>
      </c>
      <c r="F35" t="s">
        <v>453</v>
      </c>
      <c r="G35" t="s">
        <v>11</v>
      </c>
      <c r="H35" t="s">
        <v>454</v>
      </c>
      <c r="I35" t="s">
        <v>457</v>
      </c>
      <c r="J35" t="s">
        <v>456</v>
      </c>
      <c r="K35">
        <v>48</v>
      </c>
      <c r="L35" t="s">
        <v>1012</v>
      </c>
      <c r="M35" t="s">
        <v>1148</v>
      </c>
      <c r="N35" t="s">
        <v>1148</v>
      </c>
    </row>
    <row r="36" spans="1:14">
      <c r="A36" t="s">
        <v>1162</v>
      </c>
      <c r="B36" t="s">
        <v>475</v>
      </c>
      <c r="C36" t="s">
        <v>930</v>
      </c>
      <c r="D36">
        <v>42862</v>
      </c>
      <c r="E36" t="s">
        <v>452</v>
      </c>
      <c r="F36" t="s">
        <v>453</v>
      </c>
      <c r="G36" t="s">
        <v>11</v>
      </c>
      <c r="H36" t="s">
        <v>454</v>
      </c>
      <c r="I36" t="s">
        <v>457</v>
      </c>
      <c r="J36" t="s">
        <v>456</v>
      </c>
      <c r="K36">
        <v>48</v>
      </c>
      <c r="L36" t="s">
        <v>1012</v>
      </c>
      <c r="M36" t="s">
        <v>1148</v>
      </c>
      <c r="N36" t="s">
        <v>1148</v>
      </c>
    </row>
    <row r="37" spans="1:14">
      <c r="A37" t="s">
        <v>1162</v>
      </c>
      <c r="B37" t="s">
        <v>475</v>
      </c>
      <c r="C37" t="s">
        <v>905</v>
      </c>
      <c r="D37">
        <v>42863</v>
      </c>
      <c r="E37" t="s">
        <v>452</v>
      </c>
      <c r="F37" t="s">
        <v>453</v>
      </c>
      <c r="G37" t="s">
        <v>11</v>
      </c>
      <c r="H37" t="s">
        <v>454</v>
      </c>
      <c r="I37" t="s">
        <v>457</v>
      </c>
      <c r="J37" t="s">
        <v>456</v>
      </c>
      <c r="K37">
        <v>48</v>
      </c>
      <c r="L37" t="s">
        <v>1012</v>
      </c>
      <c r="M37" t="s">
        <v>1148</v>
      </c>
      <c r="N37" t="s">
        <v>1148</v>
      </c>
    </row>
    <row r="38" spans="1:14">
      <c r="A38" t="s">
        <v>1162</v>
      </c>
      <c r="B38" t="s">
        <v>475</v>
      </c>
      <c r="C38" t="s">
        <v>906</v>
      </c>
      <c r="D38">
        <v>42862</v>
      </c>
      <c r="E38" t="s">
        <v>452</v>
      </c>
      <c r="F38" t="s">
        <v>453</v>
      </c>
      <c r="G38" t="s">
        <v>11</v>
      </c>
      <c r="H38" t="s">
        <v>454</v>
      </c>
      <c r="I38" t="s">
        <v>457</v>
      </c>
      <c r="J38" t="s">
        <v>456</v>
      </c>
      <c r="K38">
        <v>48</v>
      </c>
      <c r="L38" t="s">
        <v>1012</v>
      </c>
      <c r="M38" t="s">
        <v>1148</v>
      </c>
      <c r="N38" t="s">
        <v>1148</v>
      </c>
    </row>
    <row r="39" spans="1:14">
      <c r="A39" t="s">
        <v>1162</v>
      </c>
      <c r="B39" t="s">
        <v>475</v>
      </c>
      <c r="C39" t="s">
        <v>959</v>
      </c>
      <c r="D39">
        <v>42861</v>
      </c>
      <c r="E39" t="s">
        <v>452</v>
      </c>
      <c r="F39" t="s">
        <v>453</v>
      </c>
      <c r="G39" t="s">
        <v>11</v>
      </c>
      <c r="H39" t="s">
        <v>454</v>
      </c>
      <c r="I39" t="s">
        <v>457</v>
      </c>
      <c r="J39" t="s">
        <v>456</v>
      </c>
      <c r="K39">
        <v>48</v>
      </c>
      <c r="L39" t="s">
        <v>1012</v>
      </c>
      <c r="M39" t="s">
        <v>1148</v>
      </c>
      <c r="N39" t="s">
        <v>1148</v>
      </c>
    </row>
    <row r="40" spans="1:14">
      <c r="A40" t="s">
        <v>1162</v>
      </c>
      <c r="B40" t="s">
        <v>475</v>
      </c>
      <c r="C40" t="s">
        <v>917</v>
      </c>
      <c r="D40">
        <v>42862</v>
      </c>
      <c r="E40" t="s">
        <v>452</v>
      </c>
      <c r="F40" t="s">
        <v>453</v>
      </c>
      <c r="G40" t="s">
        <v>11</v>
      </c>
      <c r="H40" t="s">
        <v>454</v>
      </c>
      <c r="I40" t="s">
        <v>457</v>
      </c>
      <c r="J40" t="s">
        <v>456</v>
      </c>
      <c r="K40">
        <v>48</v>
      </c>
      <c r="L40" t="s">
        <v>1012</v>
      </c>
      <c r="M40" t="s">
        <v>1148</v>
      </c>
      <c r="N40" t="s">
        <v>1148</v>
      </c>
    </row>
    <row r="41" spans="1:14">
      <c r="A41" t="s">
        <v>1162</v>
      </c>
      <c r="B41" t="s">
        <v>475</v>
      </c>
      <c r="C41" t="s">
        <v>903</v>
      </c>
      <c r="D41">
        <v>42862</v>
      </c>
      <c r="E41" t="s">
        <v>452</v>
      </c>
      <c r="F41" t="s">
        <v>453</v>
      </c>
      <c r="G41" t="s">
        <v>11</v>
      </c>
      <c r="H41" t="s">
        <v>454</v>
      </c>
      <c r="I41" t="s">
        <v>455</v>
      </c>
      <c r="J41" t="s">
        <v>456</v>
      </c>
      <c r="K41">
        <v>48</v>
      </c>
      <c r="L41" t="s">
        <v>1012</v>
      </c>
      <c r="M41" t="s">
        <v>1148</v>
      </c>
      <c r="N41" t="s">
        <v>1148</v>
      </c>
    </row>
    <row r="42" spans="1:14">
      <c r="A42" t="s">
        <v>1162</v>
      </c>
      <c r="B42" t="s">
        <v>475</v>
      </c>
      <c r="C42" t="s">
        <v>981</v>
      </c>
      <c r="D42">
        <v>42862</v>
      </c>
      <c r="E42" t="s">
        <v>452</v>
      </c>
      <c r="F42" t="s">
        <v>453</v>
      </c>
      <c r="G42" t="s">
        <v>11</v>
      </c>
      <c r="H42" t="s">
        <v>454</v>
      </c>
      <c r="I42" t="s">
        <v>457</v>
      </c>
      <c r="J42" t="s">
        <v>456</v>
      </c>
      <c r="K42">
        <v>48</v>
      </c>
      <c r="L42" t="s">
        <v>1012</v>
      </c>
      <c r="M42" t="s">
        <v>1148</v>
      </c>
      <c r="N42" t="s">
        <v>1148</v>
      </c>
    </row>
    <row r="43" spans="1:14">
      <c r="A43" t="s">
        <v>1009</v>
      </c>
      <c r="B43" t="s">
        <v>901</v>
      </c>
      <c r="C43" t="s">
        <v>1163</v>
      </c>
      <c r="D43">
        <v>42882</v>
      </c>
      <c r="E43" t="s">
        <v>464</v>
      </c>
      <c r="F43" t="s">
        <v>453</v>
      </c>
      <c r="G43" t="s">
        <v>11</v>
      </c>
      <c r="H43" t="s">
        <v>454</v>
      </c>
      <c r="I43" t="s">
        <v>455</v>
      </c>
      <c r="J43" t="s">
        <v>456</v>
      </c>
      <c r="K43">
        <v>32</v>
      </c>
      <c r="L43" t="s">
        <v>1010</v>
      </c>
      <c r="M43" t="s">
        <v>1002</v>
      </c>
      <c r="N43" t="s">
        <v>1002</v>
      </c>
    </row>
    <row r="44" spans="1:14">
      <c r="A44" t="s">
        <v>1009</v>
      </c>
      <c r="B44" t="s">
        <v>901</v>
      </c>
      <c r="C44" t="s">
        <v>1164</v>
      </c>
      <c r="D44">
        <v>42862</v>
      </c>
      <c r="E44" t="s">
        <v>459</v>
      </c>
      <c r="F44" t="s">
        <v>453</v>
      </c>
      <c r="G44" t="s">
        <v>11</v>
      </c>
      <c r="H44" t="s">
        <v>454</v>
      </c>
      <c r="I44" t="s">
        <v>455</v>
      </c>
      <c r="J44" t="s">
        <v>456</v>
      </c>
      <c r="K44">
        <v>32</v>
      </c>
      <c r="L44" t="s">
        <v>1154</v>
      </c>
      <c r="M44" t="s">
        <v>1147</v>
      </c>
      <c r="N44" t="s">
        <v>1147</v>
      </c>
    </row>
    <row r="45" spans="1:14">
      <c r="A45" t="s">
        <v>1009</v>
      </c>
      <c r="B45" t="s">
        <v>901</v>
      </c>
      <c r="C45" t="s">
        <v>910</v>
      </c>
      <c r="D45">
        <v>42862</v>
      </c>
      <c r="E45" t="s">
        <v>452</v>
      </c>
      <c r="F45" t="s">
        <v>453</v>
      </c>
      <c r="G45" t="s">
        <v>11</v>
      </c>
      <c r="H45" t="s">
        <v>454</v>
      </c>
      <c r="I45" t="s">
        <v>457</v>
      </c>
      <c r="J45" t="s">
        <v>456</v>
      </c>
      <c r="K45">
        <v>48</v>
      </c>
      <c r="L45" t="s">
        <v>1012</v>
      </c>
      <c r="M45" t="s">
        <v>1148</v>
      </c>
      <c r="N45" t="s">
        <v>1148</v>
      </c>
    </row>
    <row r="46" spans="1:14">
      <c r="A46" t="s">
        <v>1009</v>
      </c>
      <c r="B46" t="s">
        <v>901</v>
      </c>
      <c r="C46" t="s">
        <v>914</v>
      </c>
      <c r="D46">
        <v>42861</v>
      </c>
      <c r="E46" t="s">
        <v>452</v>
      </c>
      <c r="F46" t="s">
        <v>453</v>
      </c>
      <c r="G46" t="s">
        <v>11</v>
      </c>
      <c r="H46" t="s">
        <v>454</v>
      </c>
      <c r="I46" t="s">
        <v>457</v>
      </c>
      <c r="J46" t="s">
        <v>456</v>
      </c>
      <c r="K46">
        <v>48</v>
      </c>
      <c r="L46" t="s">
        <v>1012</v>
      </c>
      <c r="M46" t="s">
        <v>1148</v>
      </c>
      <c r="N46" t="s">
        <v>1148</v>
      </c>
    </row>
    <row r="47" spans="1:14">
      <c r="A47" t="s">
        <v>1009</v>
      </c>
      <c r="B47" t="s">
        <v>901</v>
      </c>
      <c r="C47" t="s">
        <v>1163</v>
      </c>
      <c r="D47">
        <v>42882</v>
      </c>
      <c r="E47" t="s">
        <v>464</v>
      </c>
      <c r="F47" t="s">
        <v>453</v>
      </c>
      <c r="G47" t="s">
        <v>11</v>
      </c>
      <c r="H47" t="s">
        <v>454</v>
      </c>
      <c r="I47" t="s">
        <v>457</v>
      </c>
      <c r="J47" t="s">
        <v>456</v>
      </c>
      <c r="K47">
        <v>32</v>
      </c>
      <c r="L47" t="s">
        <v>1152</v>
      </c>
      <c r="M47" t="s">
        <v>1146</v>
      </c>
      <c r="N47" t="s">
        <v>1146</v>
      </c>
    </row>
    <row r="48" spans="1:14">
      <c r="A48" t="s">
        <v>1009</v>
      </c>
      <c r="B48" t="s">
        <v>901</v>
      </c>
      <c r="C48" t="s">
        <v>1165</v>
      </c>
      <c r="D48">
        <v>42862</v>
      </c>
      <c r="E48" t="s">
        <v>452</v>
      </c>
      <c r="F48" t="s">
        <v>453</v>
      </c>
      <c r="G48" t="s">
        <v>11</v>
      </c>
      <c r="H48" t="s">
        <v>454</v>
      </c>
      <c r="I48" t="s">
        <v>455</v>
      </c>
      <c r="J48" t="s">
        <v>456</v>
      </c>
      <c r="K48">
        <v>48</v>
      </c>
      <c r="L48" t="s">
        <v>1012</v>
      </c>
      <c r="M48" t="s">
        <v>1148</v>
      </c>
      <c r="N48" t="s">
        <v>1148</v>
      </c>
    </row>
    <row r="49" spans="1:14">
      <c r="A49" t="s">
        <v>1009</v>
      </c>
      <c r="B49" t="s">
        <v>901</v>
      </c>
      <c r="C49" t="s">
        <v>1060</v>
      </c>
      <c r="D49">
        <v>42862</v>
      </c>
      <c r="E49" t="s">
        <v>464</v>
      </c>
      <c r="F49" t="s">
        <v>453</v>
      </c>
      <c r="G49" t="s">
        <v>11</v>
      </c>
      <c r="H49" t="s">
        <v>454</v>
      </c>
      <c r="I49" t="s">
        <v>455</v>
      </c>
      <c r="J49" t="s">
        <v>456</v>
      </c>
      <c r="K49">
        <v>32</v>
      </c>
      <c r="L49" t="s">
        <v>1152</v>
      </c>
      <c r="M49" t="s">
        <v>1146</v>
      </c>
      <c r="N49" t="s">
        <v>1146</v>
      </c>
    </row>
    <row r="50" spans="1:14">
      <c r="A50" t="s">
        <v>1009</v>
      </c>
      <c r="B50" t="s">
        <v>901</v>
      </c>
      <c r="C50" t="s">
        <v>1166</v>
      </c>
      <c r="D50">
        <v>42864</v>
      </c>
      <c r="E50" t="s">
        <v>464</v>
      </c>
      <c r="F50" t="s">
        <v>453</v>
      </c>
      <c r="G50" t="s">
        <v>11</v>
      </c>
      <c r="H50" t="s">
        <v>454</v>
      </c>
      <c r="I50" t="s">
        <v>455</v>
      </c>
      <c r="J50" t="s">
        <v>456</v>
      </c>
      <c r="K50">
        <v>960</v>
      </c>
      <c r="L50" t="s">
        <v>1167</v>
      </c>
      <c r="M50" t="s">
        <v>1146</v>
      </c>
      <c r="N50" t="s">
        <v>1146</v>
      </c>
    </row>
    <row r="51" spans="1:14">
      <c r="A51" t="s">
        <v>1009</v>
      </c>
      <c r="B51" t="s">
        <v>901</v>
      </c>
      <c r="C51" t="s">
        <v>1168</v>
      </c>
      <c r="D51">
        <v>42862</v>
      </c>
      <c r="E51" t="s">
        <v>459</v>
      </c>
      <c r="F51" t="s">
        <v>453</v>
      </c>
      <c r="G51" t="s">
        <v>11</v>
      </c>
      <c r="H51" t="s">
        <v>454</v>
      </c>
      <c r="I51" t="s">
        <v>455</v>
      </c>
      <c r="J51" t="s">
        <v>456</v>
      </c>
      <c r="K51">
        <v>32</v>
      </c>
      <c r="L51" t="s">
        <v>1154</v>
      </c>
      <c r="M51" t="s">
        <v>1147</v>
      </c>
      <c r="N51" t="s">
        <v>1147</v>
      </c>
    </row>
    <row r="52" spans="1:14">
      <c r="A52" t="s">
        <v>1009</v>
      </c>
      <c r="B52" t="s">
        <v>901</v>
      </c>
      <c r="C52" t="s">
        <v>1169</v>
      </c>
      <c r="D52">
        <v>42862</v>
      </c>
      <c r="E52" t="s">
        <v>464</v>
      </c>
      <c r="F52" t="s">
        <v>453</v>
      </c>
      <c r="G52" t="s">
        <v>11</v>
      </c>
      <c r="H52" t="s">
        <v>454</v>
      </c>
      <c r="I52" t="s">
        <v>455</v>
      </c>
      <c r="J52" t="s">
        <v>456</v>
      </c>
      <c r="K52">
        <v>32</v>
      </c>
      <c r="L52" t="s">
        <v>1152</v>
      </c>
      <c r="M52" t="s">
        <v>1146</v>
      </c>
      <c r="N52" t="s">
        <v>1146</v>
      </c>
    </row>
    <row r="53" spans="1:14">
      <c r="A53" t="s">
        <v>1009</v>
      </c>
      <c r="B53" t="s">
        <v>901</v>
      </c>
      <c r="C53" t="s">
        <v>1170</v>
      </c>
      <c r="D53">
        <v>42862</v>
      </c>
      <c r="E53" t="s">
        <v>452</v>
      </c>
      <c r="F53" t="s">
        <v>453</v>
      </c>
      <c r="G53" t="s">
        <v>11</v>
      </c>
      <c r="H53" t="s">
        <v>454</v>
      </c>
      <c r="I53" t="s">
        <v>455</v>
      </c>
      <c r="J53" t="s">
        <v>456</v>
      </c>
      <c r="K53">
        <v>48</v>
      </c>
      <c r="L53" t="s">
        <v>1012</v>
      </c>
      <c r="M53" t="s">
        <v>1148</v>
      </c>
      <c r="N53" t="s">
        <v>1148</v>
      </c>
    </row>
    <row r="54" spans="1:14">
      <c r="A54" t="s">
        <v>1009</v>
      </c>
      <c r="B54" t="s">
        <v>901</v>
      </c>
      <c r="C54" t="s">
        <v>1171</v>
      </c>
      <c r="D54">
        <v>42882</v>
      </c>
      <c r="E54" t="s">
        <v>464</v>
      </c>
      <c r="F54" t="s">
        <v>453</v>
      </c>
      <c r="G54" t="s">
        <v>11</v>
      </c>
      <c r="H54" t="s">
        <v>454</v>
      </c>
      <c r="I54" t="s">
        <v>455</v>
      </c>
      <c r="J54" t="s">
        <v>456</v>
      </c>
      <c r="K54">
        <v>32</v>
      </c>
      <c r="L54" t="s">
        <v>1010</v>
      </c>
      <c r="M54" t="s">
        <v>1002</v>
      </c>
      <c r="N54" t="s">
        <v>1002</v>
      </c>
    </row>
    <row r="55" spans="1:14">
      <c r="A55" t="s">
        <v>1009</v>
      </c>
      <c r="B55" t="s">
        <v>901</v>
      </c>
      <c r="C55" t="s">
        <v>1172</v>
      </c>
      <c r="D55">
        <v>42862</v>
      </c>
      <c r="E55" t="s">
        <v>464</v>
      </c>
      <c r="F55" t="s">
        <v>453</v>
      </c>
      <c r="G55" t="s">
        <v>11</v>
      </c>
      <c r="H55" t="s">
        <v>454</v>
      </c>
      <c r="I55" t="s">
        <v>455</v>
      </c>
      <c r="J55" t="s">
        <v>456</v>
      </c>
      <c r="K55">
        <v>32</v>
      </c>
      <c r="L55" t="s">
        <v>1152</v>
      </c>
      <c r="M55" t="s">
        <v>1146</v>
      </c>
      <c r="N55" t="s">
        <v>1146</v>
      </c>
    </row>
    <row r="56" spans="1:14">
      <c r="A56" t="s">
        <v>1009</v>
      </c>
      <c r="B56" t="s">
        <v>901</v>
      </c>
      <c r="C56" t="s">
        <v>1173</v>
      </c>
      <c r="D56">
        <v>42862</v>
      </c>
      <c r="E56" t="s">
        <v>452</v>
      </c>
      <c r="F56" t="s">
        <v>453</v>
      </c>
      <c r="G56" t="s">
        <v>11</v>
      </c>
      <c r="H56" t="s">
        <v>454</v>
      </c>
      <c r="I56" t="s">
        <v>455</v>
      </c>
      <c r="J56" t="s">
        <v>456</v>
      </c>
      <c r="K56">
        <v>48</v>
      </c>
      <c r="L56" t="s">
        <v>1012</v>
      </c>
      <c r="M56" t="s">
        <v>1148</v>
      </c>
      <c r="N56" t="s">
        <v>1148</v>
      </c>
    </row>
    <row r="57" spans="1:14">
      <c r="A57" t="s">
        <v>1009</v>
      </c>
      <c r="B57" t="s">
        <v>901</v>
      </c>
      <c r="C57" t="s">
        <v>1174</v>
      </c>
      <c r="D57">
        <v>42882</v>
      </c>
      <c r="E57" t="s">
        <v>1175</v>
      </c>
      <c r="F57" t="s">
        <v>453</v>
      </c>
      <c r="G57" t="s">
        <v>11</v>
      </c>
      <c r="H57" t="s">
        <v>454</v>
      </c>
      <c r="I57" t="s">
        <v>455</v>
      </c>
      <c r="J57" t="s">
        <v>456</v>
      </c>
      <c r="K57">
        <v>240</v>
      </c>
      <c r="L57" t="s">
        <v>998</v>
      </c>
      <c r="M57" t="s">
        <v>1176</v>
      </c>
      <c r="N57" t="s">
        <v>1176</v>
      </c>
    </row>
    <row r="58" spans="1:14">
      <c r="A58" t="s">
        <v>1009</v>
      </c>
      <c r="B58" t="s">
        <v>901</v>
      </c>
      <c r="C58" t="s">
        <v>1116</v>
      </c>
      <c r="D58">
        <v>42862</v>
      </c>
      <c r="E58" t="s">
        <v>464</v>
      </c>
      <c r="F58" t="s">
        <v>453</v>
      </c>
      <c r="G58" t="s">
        <v>11</v>
      </c>
      <c r="H58" t="s">
        <v>454</v>
      </c>
      <c r="I58" t="s">
        <v>455</v>
      </c>
      <c r="J58" t="s">
        <v>456</v>
      </c>
      <c r="K58">
        <v>32</v>
      </c>
      <c r="L58" t="s">
        <v>1152</v>
      </c>
      <c r="M58" t="s">
        <v>1146</v>
      </c>
      <c r="N58" t="s">
        <v>1146</v>
      </c>
    </row>
    <row r="59" spans="1:14">
      <c r="A59" t="s">
        <v>1009</v>
      </c>
      <c r="B59" t="s">
        <v>901</v>
      </c>
      <c r="C59" t="s">
        <v>1177</v>
      </c>
      <c r="D59">
        <v>42862</v>
      </c>
      <c r="E59" t="s">
        <v>459</v>
      </c>
      <c r="F59" t="s">
        <v>453</v>
      </c>
      <c r="G59" t="s">
        <v>11</v>
      </c>
      <c r="H59" t="s">
        <v>454</v>
      </c>
      <c r="I59" t="s">
        <v>455</v>
      </c>
      <c r="J59" t="s">
        <v>456</v>
      </c>
      <c r="K59">
        <v>32</v>
      </c>
      <c r="L59" t="s">
        <v>1154</v>
      </c>
      <c r="M59" t="s">
        <v>1147</v>
      </c>
      <c r="N59" t="s">
        <v>1147</v>
      </c>
    </row>
    <row r="60" spans="1:14">
      <c r="A60" t="s">
        <v>1009</v>
      </c>
      <c r="B60" t="s">
        <v>901</v>
      </c>
      <c r="C60" t="s">
        <v>1178</v>
      </c>
      <c r="D60">
        <v>42862</v>
      </c>
      <c r="E60" t="s">
        <v>464</v>
      </c>
      <c r="F60" t="s">
        <v>453</v>
      </c>
      <c r="G60" t="s">
        <v>11</v>
      </c>
      <c r="H60" t="s">
        <v>454</v>
      </c>
      <c r="I60" t="s">
        <v>455</v>
      </c>
      <c r="J60" t="s">
        <v>456</v>
      </c>
      <c r="K60">
        <v>32</v>
      </c>
      <c r="L60" t="s">
        <v>1152</v>
      </c>
      <c r="M60" t="s">
        <v>1146</v>
      </c>
      <c r="N60" t="s">
        <v>1146</v>
      </c>
    </row>
    <row r="61" spans="1:14">
      <c r="A61" t="s">
        <v>1009</v>
      </c>
      <c r="B61" t="s">
        <v>901</v>
      </c>
      <c r="C61" t="s">
        <v>1179</v>
      </c>
      <c r="D61">
        <v>42862</v>
      </c>
      <c r="E61" t="s">
        <v>459</v>
      </c>
      <c r="F61" t="s">
        <v>453</v>
      </c>
      <c r="G61" t="s">
        <v>11</v>
      </c>
      <c r="H61" t="s">
        <v>454</v>
      </c>
      <c r="I61" t="s">
        <v>455</v>
      </c>
      <c r="J61" t="s">
        <v>456</v>
      </c>
      <c r="K61">
        <v>32</v>
      </c>
      <c r="L61" t="s">
        <v>1154</v>
      </c>
      <c r="M61" t="s">
        <v>1147</v>
      </c>
      <c r="N61" t="s">
        <v>1147</v>
      </c>
    </row>
    <row r="62" spans="1:14">
      <c r="A62" t="s">
        <v>1009</v>
      </c>
      <c r="B62" t="s">
        <v>901</v>
      </c>
      <c r="C62" t="s">
        <v>1180</v>
      </c>
      <c r="D62">
        <v>42867</v>
      </c>
      <c r="E62" t="s">
        <v>464</v>
      </c>
      <c r="F62" t="s">
        <v>453</v>
      </c>
      <c r="G62" t="s">
        <v>11</v>
      </c>
      <c r="H62" t="s">
        <v>454</v>
      </c>
      <c r="I62" t="s">
        <v>455</v>
      </c>
      <c r="J62" t="s">
        <v>456</v>
      </c>
      <c r="K62">
        <v>32</v>
      </c>
      <c r="L62" t="s">
        <v>1152</v>
      </c>
      <c r="M62" t="s">
        <v>1146</v>
      </c>
      <c r="N62" t="s">
        <v>1146</v>
      </c>
    </row>
    <row r="63" spans="1:14">
      <c r="A63" t="s">
        <v>1009</v>
      </c>
      <c r="B63" t="s">
        <v>901</v>
      </c>
      <c r="C63" t="s">
        <v>936</v>
      </c>
      <c r="D63">
        <v>42862</v>
      </c>
      <c r="E63" t="s">
        <v>452</v>
      </c>
      <c r="F63" t="s">
        <v>453</v>
      </c>
      <c r="G63" t="s">
        <v>11</v>
      </c>
      <c r="H63" t="s">
        <v>454</v>
      </c>
      <c r="I63" t="s">
        <v>457</v>
      </c>
      <c r="J63" t="s">
        <v>456</v>
      </c>
      <c r="K63">
        <v>48</v>
      </c>
      <c r="L63" t="s">
        <v>1012</v>
      </c>
      <c r="M63" t="s">
        <v>1148</v>
      </c>
      <c r="N63" t="s">
        <v>1148</v>
      </c>
    </row>
    <row r="64" spans="1:14">
      <c r="A64" t="s">
        <v>1009</v>
      </c>
      <c r="B64" t="s">
        <v>901</v>
      </c>
      <c r="C64" t="s">
        <v>1181</v>
      </c>
      <c r="D64">
        <v>42862</v>
      </c>
      <c r="E64" t="s">
        <v>464</v>
      </c>
      <c r="F64" t="s">
        <v>453</v>
      </c>
      <c r="G64" t="s">
        <v>11</v>
      </c>
      <c r="H64" t="s">
        <v>454</v>
      </c>
      <c r="I64" t="s">
        <v>455</v>
      </c>
      <c r="J64" t="s">
        <v>456</v>
      </c>
      <c r="K64">
        <v>32</v>
      </c>
      <c r="L64" t="s">
        <v>1152</v>
      </c>
      <c r="M64" t="s">
        <v>1146</v>
      </c>
      <c r="N64" t="s">
        <v>1146</v>
      </c>
    </row>
    <row r="65" spans="1:14">
      <c r="A65" t="s">
        <v>1009</v>
      </c>
      <c r="B65" t="s">
        <v>901</v>
      </c>
      <c r="C65" t="s">
        <v>1182</v>
      </c>
      <c r="D65">
        <v>42863</v>
      </c>
      <c r="E65" t="s">
        <v>452</v>
      </c>
      <c r="F65" t="s">
        <v>453</v>
      </c>
      <c r="G65" t="s">
        <v>11</v>
      </c>
      <c r="H65" t="s">
        <v>454</v>
      </c>
      <c r="I65" t="s">
        <v>455</v>
      </c>
      <c r="J65" t="s">
        <v>456</v>
      </c>
      <c r="K65">
        <v>48</v>
      </c>
      <c r="L65" t="s">
        <v>1012</v>
      </c>
      <c r="M65" t="s">
        <v>1148</v>
      </c>
      <c r="N65" t="s">
        <v>1148</v>
      </c>
    </row>
    <row r="66" spans="1:14">
      <c r="A66" t="s">
        <v>1009</v>
      </c>
      <c r="B66" t="s">
        <v>901</v>
      </c>
      <c r="C66" t="s">
        <v>932</v>
      </c>
      <c r="D66">
        <v>42861</v>
      </c>
      <c r="E66" t="s">
        <v>452</v>
      </c>
      <c r="F66" t="s">
        <v>453</v>
      </c>
      <c r="G66" t="s">
        <v>11</v>
      </c>
      <c r="H66" t="s">
        <v>454</v>
      </c>
      <c r="I66" t="s">
        <v>457</v>
      </c>
      <c r="J66" t="s">
        <v>456</v>
      </c>
      <c r="K66">
        <v>48</v>
      </c>
      <c r="L66" t="s">
        <v>1012</v>
      </c>
      <c r="M66" t="s">
        <v>1148</v>
      </c>
      <c r="N66" t="s">
        <v>1148</v>
      </c>
    </row>
    <row r="67" spans="1:14">
      <c r="A67" t="s">
        <v>1009</v>
      </c>
      <c r="B67" t="s">
        <v>901</v>
      </c>
      <c r="C67" t="s">
        <v>1183</v>
      </c>
      <c r="D67">
        <v>42862</v>
      </c>
      <c r="E67" t="s">
        <v>459</v>
      </c>
      <c r="F67" t="s">
        <v>453</v>
      </c>
      <c r="G67" t="s">
        <v>11</v>
      </c>
      <c r="H67" t="s">
        <v>454</v>
      </c>
      <c r="I67" t="s">
        <v>455</v>
      </c>
      <c r="J67" t="s">
        <v>456</v>
      </c>
      <c r="K67">
        <v>32</v>
      </c>
      <c r="L67" t="s">
        <v>1154</v>
      </c>
      <c r="M67" t="s">
        <v>1147</v>
      </c>
      <c r="N67" t="s">
        <v>1147</v>
      </c>
    </row>
    <row r="68" spans="1:14">
      <c r="A68" t="s">
        <v>1009</v>
      </c>
      <c r="B68" t="s">
        <v>901</v>
      </c>
      <c r="C68" t="s">
        <v>1184</v>
      </c>
      <c r="D68">
        <v>42862</v>
      </c>
      <c r="E68" t="s">
        <v>464</v>
      </c>
      <c r="F68" t="s">
        <v>453</v>
      </c>
      <c r="G68" t="s">
        <v>11</v>
      </c>
      <c r="H68" t="s">
        <v>454</v>
      </c>
      <c r="I68" t="s">
        <v>455</v>
      </c>
      <c r="J68" t="s">
        <v>456</v>
      </c>
      <c r="K68">
        <v>32</v>
      </c>
      <c r="L68" t="s">
        <v>1152</v>
      </c>
      <c r="M68" t="s">
        <v>1146</v>
      </c>
      <c r="N68" t="s">
        <v>1146</v>
      </c>
    </row>
    <row r="69" spans="1:14">
      <c r="A69" t="s">
        <v>1009</v>
      </c>
      <c r="B69" t="s">
        <v>901</v>
      </c>
      <c r="C69" t="s">
        <v>1185</v>
      </c>
      <c r="D69">
        <v>42859</v>
      </c>
      <c r="E69" t="s">
        <v>452</v>
      </c>
      <c r="F69" t="s">
        <v>453</v>
      </c>
      <c r="G69" t="s">
        <v>11</v>
      </c>
      <c r="H69" t="s">
        <v>454</v>
      </c>
      <c r="I69" t="s">
        <v>455</v>
      </c>
      <c r="J69" t="s">
        <v>456</v>
      </c>
      <c r="K69">
        <v>240</v>
      </c>
      <c r="L69" t="s">
        <v>998</v>
      </c>
      <c r="M69" t="s">
        <v>1176</v>
      </c>
      <c r="N69" t="s">
        <v>1176</v>
      </c>
    </row>
    <row r="70" spans="1:14">
      <c r="A70" t="s">
        <v>1009</v>
      </c>
      <c r="B70" t="s">
        <v>901</v>
      </c>
      <c r="C70" t="s">
        <v>1186</v>
      </c>
      <c r="D70">
        <v>42862</v>
      </c>
      <c r="E70" t="s">
        <v>452</v>
      </c>
      <c r="F70" t="s">
        <v>453</v>
      </c>
      <c r="G70" t="s">
        <v>11</v>
      </c>
      <c r="H70" t="s">
        <v>454</v>
      </c>
      <c r="I70" t="s">
        <v>455</v>
      </c>
      <c r="J70" t="s">
        <v>456</v>
      </c>
      <c r="K70">
        <v>48</v>
      </c>
      <c r="L70" t="s">
        <v>1012</v>
      </c>
      <c r="M70" t="s">
        <v>1148</v>
      </c>
      <c r="N70" t="s">
        <v>1148</v>
      </c>
    </row>
    <row r="71" spans="1:14">
      <c r="A71" t="s">
        <v>1009</v>
      </c>
      <c r="B71" t="s">
        <v>901</v>
      </c>
      <c r="C71" t="s">
        <v>1187</v>
      </c>
      <c r="D71">
        <v>42862</v>
      </c>
      <c r="E71" t="s">
        <v>464</v>
      </c>
      <c r="F71" t="s">
        <v>453</v>
      </c>
      <c r="G71" t="s">
        <v>11</v>
      </c>
      <c r="H71" t="s">
        <v>454</v>
      </c>
      <c r="I71" t="s">
        <v>455</v>
      </c>
      <c r="J71" t="s">
        <v>456</v>
      </c>
      <c r="K71">
        <v>32</v>
      </c>
      <c r="L71" t="s">
        <v>1152</v>
      </c>
      <c r="M71" t="s">
        <v>1146</v>
      </c>
      <c r="N71" t="s">
        <v>1146</v>
      </c>
    </row>
    <row r="72" spans="1:14">
      <c r="A72" t="s">
        <v>1009</v>
      </c>
      <c r="B72" t="s">
        <v>901</v>
      </c>
      <c r="C72" t="s">
        <v>1188</v>
      </c>
      <c r="D72">
        <v>42862</v>
      </c>
      <c r="E72" t="s">
        <v>464</v>
      </c>
      <c r="F72" t="s">
        <v>453</v>
      </c>
      <c r="G72" t="s">
        <v>11</v>
      </c>
      <c r="H72" t="s">
        <v>454</v>
      </c>
      <c r="I72" t="s">
        <v>455</v>
      </c>
      <c r="J72" t="s">
        <v>456</v>
      </c>
      <c r="K72">
        <v>32</v>
      </c>
      <c r="L72" t="s">
        <v>1152</v>
      </c>
      <c r="M72" t="s">
        <v>1146</v>
      </c>
      <c r="N72" t="s">
        <v>1146</v>
      </c>
    </row>
    <row r="73" spans="1:14">
      <c r="A73" t="s">
        <v>1009</v>
      </c>
      <c r="B73" t="s">
        <v>901</v>
      </c>
      <c r="C73" t="s">
        <v>1171</v>
      </c>
      <c r="D73">
        <v>42882</v>
      </c>
      <c r="E73" t="s">
        <v>464</v>
      </c>
      <c r="F73" t="s">
        <v>453</v>
      </c>
      <c r="G73" t="s">
        <v>11</v>
      </c>
      <c r="H73" t="s">
        <v>454</v>
      </c>
      <c r="I73" t="s">
        <v>457</v>
      </c>
      <c r="J73" t="s">
        <v>456</v>
      </c>
      <c r="K73">
        <v>32</v>
      </c>
      <c r="L73" t="s">
        <v>1152</v>
      </c>
      <c r="M73" t="s">
        <v>1146</v>
      </c>
      <c r="N73" t="s">
        <v>1146</v>
      </c>
    </row>
    <row r="74" spans="1:14">
      <c r="A74" t="s">
        <v>1009</v>
      </c>
      <c r="B74" t="s">
        <v>901</v>
      </c>
      <c r="C74" t="s">
        <v>1189</v>
      </c>
      <c r="D74">
        <v>42862</v>
      </c>
      <c r="E74" t="s">
        <v>464</v>
      </c>
      <c r="F74" t="s">
        <v>453</v>
      </c>
      <c r="G74" t="s">
        <v>11</v>
      </c>
      <c r="H74" t="s">
        <v>454</v>
      </c>
      <c r="I74" t="s">
        <v>455</v>
      </c>
      <c r="J74" t="s">
        <v>456</v>
      </c>
      <c r="K74">
        <v>32</v>
      </c>
      <c r="L74" t="s">
        <v>1152</v>
      </c>
      <c r="M74" t="s">
        <v>1146</v>
      </c>
      <c r="N74" t="s">
        <v>1146</v>
      </c>
    </row>
    <row r="75" spans="1:14">
      <c r="A75" t="s">
        <v>1009</v>
      </c>
      <c r="B75" t="s">
        <v>901</v>
      </c>
      <c r="C75" t="s">
        <v>1190</v>
      </c>
      <c r="D75">
        <v>42867</v>
      </c>
      <c r="E75" t="s">
        <v>452</v>
      </c>
      <c r="F75" t="s">
        <v>453</v>
      </c>
      <c r="G75" t="s">
        <v>11</v>
      </c>
      <c r="H75" t="s">
        <v>454</v>
      </c>
      <c r="I75" t="s">
        <v>455</v>
      </c>
      <c r="J75" t="s">
        <v>456</v>
      </c>
      <c r="K75">
        <v>48</v>
      </c>
      <c r="L75" t="s">
        <v>1012</v>
      </c>
      <c r="M75" t="s">
        <v>1148</v>
      </c>
      <c r="N75" t="s">
        <v>1148</v>
      </c>
    </row>
    <row r="76" spans="1:14">
      <c r="A76" t="s">
        <v>1009</v>
      </c>
      <c r="B76" t="s">
        <v>901</v>
      </c>
      <c r="C76" t="s">
        <v>1191</v>
      </c>
      <c r="D76">
        <v>42862</v>
      </c>
      <c r="E76" t="s">
        <v>459</v>
      </c>
      <c r="F76" t="s">
        <v>453</v>
      </c>
      <c r="G76" t="s">
        <v>11</v>
      </c>
      <c r="H76" t="s">
        <v>454</v>
      </c>
      <c r="I76" t="s">
        <v>455</v>
      </c>
      <c r="J76" t="s">
        <v>456</v>
      </c>
      <c r="K76">
        <v>32</v>
      </c>
      <c r="L76" t="s">
        <v>1154</v>
      </c>
      <c r="M76" t="s">
        <v>1147</v>
      </c>
      <c r="N76" t="s">
        <v>1147</v>
      </c>
    </row>
    <row r="77" spans="1:14">
      <c r="A77" t="s">
        <v>1009</v>
      </c>
      <c r="B77" t="s">
        <v>901</v>
      </c>
      <c r="C77" t="s">
        <v>1192</v>
      </c>
      <c r="D77">
        <v>42862</v>
      </c>
      <c r="E77" t="s">
        <v>459</v>
      </c>
      <c r="F77" t="s">
        <v>453</v>
      </c>
      <c r="G77" t="s">
        <v>11</v>
      </c>
      <c r="H77" t="s">
        <v>454</v>
      </c>
      <c r="I77" t="s">
        <v>455</v>
      </c>
      <c r="J77" t="s">
        <v>456</v>
      </c>
      <c r="K77">
        <v>32</v>
      </c>
      <c r="L77" t="s">
        <v>1154</v>
      </c>
      <c r="M77" t="s">
        <v>1147</v>
      </c>
      <c r="N77" t="s">
        <v>1147</v>
      </c>
    </row>
    <row r="78" spans="1:14">
      <c r="A78" t="s">
        <v>1009</v>
      </c>
      <c r="B78" t="s">
        <v>901</v>
      </c>
      <c r="C78" t="s">
        <v>938</v>
      </c>
      <c r="D78">
        <v>42862</v>
      </c>
      <c r="E78" t="s">
        <v>452</v>
      </c>
      <c r="F78" t="s">
        <v>453</v>
      </c>
      <c r="G78" t="s">
        <v>11</v>
      </c>
      <c r="H78" t="s">
        <v>454</v>
      </c>
      <c r="I78" t="s">
        <v>1193</v>
      </c>
      <c r="J78" t="s">
        <v>456</v>
      </c>
      <c r="K78">
        <v>48</v>
      </c>
      <c r="L78" t="s">
        <v>1012</v>
      </c>
      <c r="M78" t="s">
        <v>1148</v>
      </c>
      <c r="N78" t="s">
        <v>1148</v>
      </c>
    </row>
    <row r="79" spans="1:14">
      <c r="A79" t="s">
        <v>1009</v>
      </c>
      <c r="B79" t="s">
        <v>901</v>
      </c>
      <c r="C79" t="s">
        <v>1194</v>
      </c>
      <c r="D79">
        <v>42862</v>
      </c>
      <c r="E79" t="s">
        <v>464</v>
      </c>
      <c r="F79" t="s">
        <v>453</v>
      </c>
      <c r="G79" t="s">
        <v>11</v>
      </c>
      <c r="H79" t="s">
        <v>454</v>
      </c>
      <c r="I79" t="s">
        <v>455</v>
      </c>
      <c r="J79" t="s">
        <v>456</v>
      </c>
      <c r="K79">
        <v>32</v>
      </c>
      <c r="L79" t="s">
        <v>1152</v>
      </c>
      <c r="M79" t="s">
        <v>1146</v>
      </c>
      <c r="N79" t="s">
        <v>1146</v>
      </c>
    </row>
    <row r="80" spans="1:14">
      <c r="A80" t="s">
        <v>1009</v>
      </c>
      <c r="B80" t="s">
        <v>901</v>
      </c>
      <c r="C80" t="s">
        <v>1195</v>
      </c>
      <c r="D80">
        <v>42862</v>
      </c>
      <c r="E80" t="s">
        <v>459</v>
      </c>
      <c r="F80" t="s">
        <v>453</v>
      </c>
      <c r="G80" t="s">
        <v>11</v>
      </c>
      <c r="H80" t="s">
        <v>454</v>
      </c>
      <c r="I80" t="s">
        <v>455</v>
      </c>
      <c r="J80" t="s">
        <v>456</v>
      </c>
      <c r="K80">
        <v>32</v>
      </c>
      <c r="L80" t="s">
        <v>1154</v>
      </c>
      <c r="M80" t="s">
        <v>1147</v>
      </c>
      <c r="N80" t="s">
        <v>1147</v>
      </c>
    </row>
    <row r="81" spans="1:14">
      <c r="A81" t="s">
        <v>1009</v>
      </c>
      <c r="B81" t="s">
        <v>901</v>
      </c>
      <c r="C81" t="s">
        <v>945</v>
      </c>
      <c r="D81">
        <v>42862</v>
      </c>
      <c r="E81" t="s">
        <v>464</v>
      </c>
      <c r="F81" t="s">
        <v>453</v>
      </c>
      <c r="G81" t="s">
        <v>11</v>
      </c>
      <c r="H81" t="s">
        <v>454</v>
      </c>
      <c r="I81" t="s">
        <v>457</v>
      </c>
      <c r="J81" t="s">
        <v>456</v>
      </c>
      <c r="K81">
        <v>32</v>
      </c>
      <c r="L81" t="s">
        <v>1152</v>
      </c>
      <c r="M81" t="s">
        <v>1146</v>
      </c>
      <c r="N81" t="s">
        <v>1146</v>
      </c>
    </row>
    <row r="82" spans="1:14">
      <c r="A82" t="s">
        <v>1009</v>
      </c>
      <c r="B82" t="s">
        <v>901</v>
      </c>
      <c r="C82" t="s">
        <v>1022</v>
      </c>
      <c r="D82">
        <v>42862</v>
      </c>
      <c r="E82" t="s">
        <v>452</v>
      </c>
      <c r="F82" t="s">
        <v>453</v>
      </c>
      <c r="G82" t="s">
        <v>11</v>
      </c>
      <c r="H82" t="s">
        <v>454</v>
      </c>
      <c r="I82" t="s">
        <v>455</v>
      </c>
      <c r="J82" t="s">
        <v>456</v>
      </c>
      <c r="K82">
        <v>48</v>
      </c>
      <c r="L82" t="s">
        <v>1012</v>
      </c>
      <c r="M82" t="s">
        <v>1148</v>
      </c>
      <c r="N82" t="s">
        <v>1148</v>
      </c>
    </row>
    <row r="83" spans="1:14">
      <c r="A83" t="s">
        <v>1009</v>
      </c>
      <c r="B83" t="s">
        <v>901</v>
      </c>
      <c r="C83" t="s">
        <v>1196</v>
      </c>
      <c r="D83">
        <v>42862</v>
      </c>
      <c r="E83" t="s">
        <v>459</v>
      </c>
      <c r="F83" t="s">
        <v>453</v>
      </c>
      <c r="G83" t="s">
        <v>11</v>
      </c>
      <c r="H83" t="s">
        <v>454</v>
      </c>
      <c r="I83" t="s">
        <v>455</v>
      </c>
      <c r="J83" t="s">
        <v>456</v>
      </c>
      <c r="K83">
        <v>32</v>
      </c>
      <c r="L83" t="s">
        <v>1154</v>
      </c>
      <c r="M83" t="s">
        <v>1147</v>
      </c>
      <c r="N83" t="s">
        <v>1147</v>
      </c>
    </row>
    <row r="84" spans="1:14">
      <c r="A84" t="s">
        <v>1009</v>
      </c>
      <c r="B84" t="s">
        <v>901</v>
      </c>
      <c r="C84" t="s">
        <v>1197</v>
      </c>
      <c r="D84">
        <v>42862</v>
      </c>
      <c r="E84" t="s">
        <v>464</v>
      </c>
      <c r="F84" t="s">
        <v>453</v>
      </c>
      <c r="G84" t="s">
        <v>11</v>
      </c>
      <c r="H84" t="s">
        <v>454</v>
      </c>
      <c r="I84" t="s">
        <v>455</v>
      </c>
      <c r="J84" t="s">
        <v>456</v>
      </c>
      <c r="K84">
        <v>32</v>
      </c>
      <c r="L84" t="s">
        <v>1152</v>
      </c>
      <c r="M84" t="s">
        <v>1146</v>
      </c>
      <c r="N84" t="s">
        <v>1146</v>
      </c>
    </row>
    <row r="85" spans="1:14">
      <c r="A85" t="s">
        <v>1009</v>
      </c>
      <c r="B85" t="s">
        <v>901</v>
      </c>
      <c r="C85" t="s">
        <v>1198</v>
      </c>
      <c r="D85">
        <v>42862</v>
      </c>
      <c r="E85" t="s">
        <v>452</v>
      </c>
      <c r="F85" t="s">
        <v>453</v>
      </c>
      <c r="G85" t="s">
        <v>11</v>
      </c>
      <c r="H85" t="s">
        <v>454</v>
      </c>
      <c r="I85" t="s">
        <v>455</v>
      </c>
      <c r="J85" t="s">
        <v>456</v>
      </c>
      <c r="K85">
        <v>48</v>
      </c>
      <c r="L85" t="s">
        <v>1012</v>
      </c>
      <c r="M85" t="s">
        <v>1148</v>
      </c>
      <c r="N85" t="s">
        <v>1148</v>
      </c>
    </row>
    <row r="86" spans="1:14">
      <c r="A86" t="s">
        <v>1009</v>
      </c>
      <c r="B86" t="s">
        <v>901</v>
      </c>
      <c r="C86" t="s">
        <v>943</v>
      </c>
      <c r="D86">
        <v>42862</v>
      </c>
      <c r="E86" t="s">
        <v>452</v>
      </c>
      <c r="F86" t="s">
        <v>453</v>
      </c>
      <c r="G86" t="s">
        <v>11</v>
      </c>
      <c r="H86" t="s">
        <v>454</v>
      </c>
      <c r="I86" t="s">
        <v>457</v>
      </c>
      <c r="J86" t="s">
        <v>456</v>
      </c>
      <c r="K86">
        <v>48</v>
      </c>
      <c r="L86" t="s">
        <v>1012</v>
      </c>
      <c r="M86" t="s">
        <v>1148</v>
      </c>
      <c r="N86" t="s">
        <v>1148</v>
      </c>
    </row>
    <row r="87" spans="1:14">
      <c r="A87" t="s">
        <v>1009</v>
      </c>
      <c r="B87" t="s">
        <v>901</v>
      </c>
      <c r="C87" t="s">
        <v>1034</v>
      </c>
      <c r="D87">
        <v>42862</v>
      </c>
      <c r="E87" t="s">
        <v>459</v>
      </c>
      <c r="F87" t="s">
        <v>453</v>
      </c>
      <c r="G87" t="s">
        <v>11</v>
      </c>
      <c r="H87" t="s">
        <v>454</v>
      </c>
      <c r="I87" t="s">
        <v>455</v>
      </c>
      <c r="J87" t="s">
        <v>456</v>
      </c>
      <c r="K87">
        <v>32</v>
      </c>
      <c r="L87" t="s">
        <v>1154</v>
      </c>
      <c r="M87" t="s">
        <v>1147</v>
      </c>
      <c r="N87" t="s">
        <v>1147</v>
      </c>
    </row>
    <row r="88" spans="1:14">
      <c r="A88" t="s">
        <v>1009</v>
      </c>
      <c r="B88" t="s">
        <v>901</v>
      </c>
      <c r="C88" t="s">
        <v>1199</v>
      </c>
      <c r="D88">
        <v>42862</v>
      </c>
      <c r="E88" t="s">
        <v>464</v>
      </c>
      <c r="F88" t="s">
        <v>453</v>
      </c>
      <c r="G88" t="s">
        <v>11</v>
      </c>
      <c r="H88" t="s">
        <v>454</v>
      </c>
      <c r="I88" t="s">
        <v>455</v>
      </c>
      <c r="J88" t="s">
        <v>456</v>
      </c>
      <c r="K88">
        <v>32</v>
      </c>
      <c r="L88" t="s">
        <v>1152</v>
      </c>
      <c r="M88" t="s">
        <v>1146</v>
      </c>
      <c r="N88" t="s">
        <v>1146</v>
      </c>
    </row>
    <row r="89" spans="1:14">
      <c r="A89" t="s">
        <v>1009</v>
      </c>
      <c r="B89" t="s">
        <v>901</v>
      </c>
      <c r="C89" t="s">
        <v>1200</v>
      </c>
      <c r="D89">
        <v>42862</v>
      </c>
      <c r="E89" t="s">
        <v>459</v>
      </c>
      <c r="F89" t="s">
        <v>453</v>
      </c>
      <c r="G89" t="s">
        <v>11</v>
      </c>
      <c r="H89" t="s">
        <v>454</v>
      </c>
      <c r="I89" t="s">
        <v>455</v>
      </c>
      <c r="J89" t="s">
        <v>456</v>
      </c>
      <c r="K89">
        <v>32</v>
      </c>
      <c r="L89" t="s">
        <v>1154</v>
      </c>
      <c r="M89" t="s">
        <v>1147</v>
      </c>
      <c r="N89" t="s">
        <v>1147</v>
      </c>
    </row>
    <row r="90" spans="1:14">
      <c r="A90" t="s">
        <v>1009</v>
      </c>
      <c r="B90" t="s">
        <v>901</v>
      </c>
      <c r="C90" t="s">
        <v>1201</v>
      </c>
      <c r="D90">
        <v>42881</v>
      </c>
      <c r="E90" t="s">
        <v>1175</v>
      </c>
      <c r="F90" t="s">
        <v>453</v>
      </c>
      <c r="G90" t="s">
        <v>11</v>
      </c>
      <c r="H90" t="s">
        <v>454</v>
      </c>
      <c r="I90" t="s">
        <v>455</v>
      </c>
      <c r="J90" t="s">
        <v>456</v>
      </c>
      <c r="K90">
        <v>240</v>
      </c>
      <c r="L90" t="s">
        <v>998</v>
      </c>
      <c r="M90" t="s">
        <v>1176</v>
      </c>
      <c r="N90" t="s">
        <v>1176</v>
      </c>
    </row>
    <row r="91" spans="1:14">
      <c r="A91" t="s">
        <v>1009</v>
      </c>
      <c r="B91" t="s">
        <v>901</v>
      </c>
      <c r="C91" t="s">
        <v>1202</v>
      </c>
      <c r="D91">
        <v>42862</v>
      </c>
      <c r="E91" t="s">
        <v>459</v>
      </c>
      <c r="F91" t="s">
        <v>453</v>
      </c>
      <c r="G91" t="s">
        <v>11</v>
      </c>
      <c r="H91" t="s">
        <v>454</v>
      </c>
      <c r="I91" t="s">
        <v>455</v>
      </c>
      <c r="J91" t="s">
        <v>456</v>
      </c>
      <c r="K91">
        <v>32</v>
      </c>
      <c r="L91" t="s">
        <v>1154</v>
      </c>
      <c r="M91" t="s">
        <v>1147</v>
      </c>
      <c r="N91" t="s">
        <v>1147</v>
      </c>
    </row>
    <row r="92" spans="1:14">
      <c r="A92" t="s">
        <v>1009</v>
      </c>
      <c r="B92" t="s">
        <v>901</v>
      </c>
      <c r="C92" t="s">
        <v>1203</v>
      </c>
      <c r="D92">
        <v>42862</v>
      </c>
      <c r="E92" t="s">
        <v>464</v>
      </c>
      <c r="F92" t="s">
        <v>453</v>
      </c>
      <c r="G92" t="s">
        <v>11</v>
      </c>
      <c r="H92" t="s">
        <v>454</v>
      </c>
      <c r="I92" t="s">
        <v>455</v>
      </c>
      <c r="J92" t="s">
        <v>456</v>
      </c>
      <c r="K92">
        <v>32</v>
      </c>
      <c r="L92" t="s">
        <v>1152</v>
      </c>
      <c r="M92" t="s">
        <v>1146</v>
      </c>
      <c r="N92" t="s">
        <v>1146</v>
      </c>
    </row>
    <row r="93" spans="1:14">
      <c r="A93" t="s">
        <v>1009</v>
      </c>
      <c r="B93" t="s">
        <v>901</v>
      </c>
      <c r="C93" t="s">
        <v>1204</v>
      </c>
      <c r="D93">
        <v>42862</v>
      </c>
      <c r="E93" t="s">
        <v>452</v>
      </c>
      <c r="F93" t="s">
        <v>453</v>
      </c>
      <c r="G93" t="s">
        <v>11</v>
      </c>
      <c r="H93" t="s">
        <v>454</v>
      </c>
      <c r="I93" t="s">
        <v>455</v>
      </c>
      <c r="J93" t="s">
        <v>456</v>
      </c>
      <c r="K93">
        <v>48</v>
      </c>
      <c r="L93" t="s">
        <v>1012</v>
      </c>
      <c r="M93" t="s">
        <v>1148</v>
      </c>
      <c r="N93" t="s">
        <v>1148</v>
      </c>
    </row>
    <row r="94" spans="1:14">
      <c r="A94" t="s">
        <v>1009</v>
      </c>
      <c r="B94" t="s">
        <v>901</v>
      </c>
      <c r="C94" t="s">
        <v>1205</v>
      </c>
      <c r="D94">
        <v>42862</v>
      </c>
      <c r="E94" t="s">
        <v>452</v>
      </c>
      <c r="F94" t="s">
        <v>453</v>
      </c>
      <c r="G94" t="s">
        <v>11</v>
      </c>
      <c r="H94" t="s">
        <v>454</v>
      </c>
      <c r="I94" t="s">
        <v>455</v>
      </c>
      <c r="J94" t="s">
        <v>456</v>
      </c>
      <c r="K94">
        <v>48</v>
      </c>
      <c r="L94" t="s">
        <v>1012</v>
      </c>
      <c r="M94" t="s">
        <v>1148</v>
      </c>
      <c r="N94" t="s">
        <v>1148</v>
      </c>
    </row>
    <row r="95" spans="1:14">
      <c r="A95" t="s">
        <v>1009</v>
      </c>
      <c r="B95" t="s">
        <v>901</v>
      </c>
      <c r="C95" t="s">
        <v>1206</v>
      </c>
      <c r="D95">
        <v>42862</v>
      </c>
      <c r="E95" t="s">
        <v>464</v>
      </c>
      <c r="F95" t="s">
        <v>453</v>
      </c>
      <c r="G95" t="s">
        <v>11</v>
      </c>
      <c r="H95" t="s">
        <v>454</v>
      </c>
      <c r="I95" t="s">
        <v>455</v>
      </c>
      <c r="J95" t="s">
        <v>456</v>
      </c>
      <c r="K95">
        <v>32</v>
      </c>
      <c r="L95" t="s">
        <v>1152</v>
      </c>
      <c r="M95" t="s">
        <v>1146</v>
      </c>
      <c r="N95" t="s">
        <v>1146</v>
      </c>
    </row>
    <row r="96" spans="1:14">
      <c r="A96" t="s">
        <v>1009</v>
      </c>
      <c r="B96" t="s">
        <v>901</v>
      </c>
      <c r="C96" t="s">
        <v>1207</v>
      </c>
      <c r="D96">
        <v>42862</v>
      </c>
      <c r="E96" t="s">
        <v>464</v>
      </c>
      <c r="F96" t="s">
        <v>453</v>
      </c>
      <c r="G96" t="s">
        <v>11</v>
      </c>
      <c r="H96" t="s">
        <v>454</v>
      </c>
      <c r="I96" t="s">
        <v>455</v>
      </c>
      <c r="J96" t="s">
        <v>456</v>
      </c>
      <c r="K96">
        <v>32</v>
      </c>
      <c r="L96" t="s">
        <v>1152</v>
      </c>
      <c r="M96" t="s">
        <v>1146</v>
      </c>
      <c r="N96" t="s">
        <v>1146</v>
      </c>
    </row>
    <row r="97" spans="1:14">
      <c r="A97" t="s">
        <v>1009</v>
      </c>
      <c r="B97" t="s">
        <v>901</v>
      </c>
      <c r="C97" t="s">
        <v>1208</v>
      </c>
      <c r="D97">
        <v>42862</v>
      </c>
      <c r="E97" t="s">
        <v>459</v>
      </c>
      <c r="F97" t="s">
        <v>453</v>
      </c>
      <c r="G97" t="s">
        <v>11</v>
      </c>
      <c r="H97" t="s">
        <v>454</v>
      </c>
      <c r="I97" t="s">
        <v>455</v>
      </c>
      <c r="J97" t="s">
        <v>456</v>
      </c>
      <c r="K97">
        <v>32</v>
      </c>
      <c r="L97" t="s">
        <v>1154</v>
      </c>
      <c r="M97" t="s">
        <v>1147</v>
      </c>
      <c r="N97" t="s">
        <v>1147</v>
      </c>
    </row>
    <row r="98" spans="1:14">
      <c r="A98" t="s">
        <v>1009</v>
      </c>
      <c r="B98" t="s">
        <v>901</v>
      </c>
      <c r="C98" t="s">
        <v>1209</v>
      </c>
      <c r="D98">
        <v>42862</v>
      </c>
      <c r="E98" t="s">
        <v>459</v>
      </c>
      <c r="F98" t="s">
        <v>453</v>
      </c>
      <c r="G98" t="s">
        <v>11</v>
      </c>
      <c r="H98" t="s">
        <v>454</v>
      </c>
      <c r="I98" t="s">
        <v>455</v>
      </c>
      <c r="J98" t="s">
        <v>456</v>
      </c>
      <c r="K98">
        <v>32</v>
      </c>
      <c r="L98" t="s">
        <v>1154</v>
      </c>
      <c r="M98" t="s">
        <v>1147</v>
      </c>
      <c r="N98" t="s">
        <v>1147</v>
      </c>
    </row>
    <row r="99" spans="1:14">
      <c r="A99" t="s">
        <v>1009</v>
      </c>
      <c r="B99" t="s">
        <v>901</v>
      </c>
      <c r="C99" t="s">
        <v>927</v>
      </c>
      <c r="D99">
        <v>42861</v>
      </c>
      <c r="E99" t="s">
        <v>452</v>
      </c>
      <c r="F99" t="s">
        <v>453</v>
      </c>
      <c r="G99" t="s">
        <v>11</v>
      </c>
      <c r="H99" t="s">
        <v>454</v>
      </c>
      <c r="I99" t="s">
        <v>457</v>
      </c>
      <c r="J99" t="s">
        <v>456</v>
      </c>
      <c r="K99">
        <v>48</v>
      </c>
      <c r="L99" t="s">
        <v>1012</v>
      </c>
      <c r="M99" t="s">
        <v>1148</v>
      </c>
      <c r="N99" t="s">
        <v>1148</v>
      </c>
    </row>
    <row r="100" spans="1:14">
      <c r="A100" t="s">
        <v>1009</v>
      </c>
      <c r="B100" t="s">
        <v>901</v>
      </c>
      <c r="C100" t="s">
        <v>1015</v>
      </c>
      <c r="D100">
        <v>42861</v>
      </c>
      <c r="E100" t="s">
        <v>452</v>
      </c>
      <c r="F100" t="s">
        <v>453</v>
      </c>
      <c r="G100" t="s">
        <v>11</v>
      </c>
      <c r="H100" t="s">
        <v>454</v>
      </c>
      <c r="I100" t="s">
        <v>455</v>
      </c>
      <c r="J100" t="s">
        <v>456</v>
      </c>
      <c r="K100">
        <v>48</v>
      </c>
      <c r="L100" t="s">
        <v>1012</v>
      </c>
      <c r="M100" t="s">
        <v>1148</v>
      </c>
      <c r="N100" t="s">
        <v>1148</v>
      </c>
    </row>
    <row r="101" spans="1:14">
      <c r="A101" t="s">
        <v>1009</v>
      </c>
      <c r="B101" t="s">
        <v>901</v>
      </c>
      <c r="C101" t="s">
        <v>1210</v>
      </c>
      <c r="D101">
        <v>42862</v>
      </c>
      <c r="E101" t="s">
        <v>464</v>
      </c>
      <c r="F101" t="s">
        <v>453</v>
      </c>
      <c r="G101" t="s">
        <v>11</v>
      </c>
      <c r="H101" t="s">
        <v>454</v>
      </c>
      <c r="I101" t="s">
        <v>455</v>
      </c>
      <c r="J101" t="s">
        <v>456</v>
      </c>
      <c r="K101">
        <v>32</v>
      </c>
      <c r="L101" t="s">
        <v>1152</v>
      </c>
      <c r="M101" t="s">
        <v>1146</v>
      </c>
      <c r="N101" t="s">
        <v>1146</v>
      </c>
    </row>
    <row r="102" spans="1:14">
      <c r="A102" t="s">
        <v>1009</v>
      </c>
      <c r="B102" t="s">
        <v>901</v>
      </c>
      <c r="C102" t="s">
        <v>1211</v>
      </c>
      <c r="D102">
        <v>42862</v>
      </c>
      <c r="E102" t="s">
        <v>464</v>
      </c>
      <c r="F102" t="s">
        <v>453</v>
      </c>
      <c r="G102" t="s">
        <v>11</v>
      </c>
      <c r="H102" t="s">
        <v>454</v>
      </c>
      <c r="I102" t="s">
        <v>455</v>
      </c>
      <c r="J102" t="s">
        <v>456</v>
      </c>
      <c r="K102">
        <v>32</v>
      </c>
      <c r="L102" t="s">
        <v>1152</v>
      </c>
      <c r="M102" t="s">
        <v>1146</v>
      </c>
      <c r="N102" t="s">
        <v>1146</v>
      </c>
    </row>
    <row r="103" spans="1:14">
      <c r="A103" t="s">
        <v>1009</v>
      </c>
      <c r="B103" t="s">
        <v>901</v>
      </c>
      <c r="C103" t="s">
        <v>1212</v>
      </c>
      <c r="D103">
        <v>42863</v>
      </c>
      <c r="E103" t="s">
        <v>459</v>
      </c>
      <c r="F103" t="s">
        <v>453</v>
      </c>
      <c r="G103" t="s">
        <v>11</v>
      </c>
      <c r="H103" t="s">
        <v>454</v>
      </c>
      <c r="I103" t="s">
        <v>455</v>
      </c>
      <c r="J103" t="s">
        <v>456</v>
      </c>
      <c r="K103">
        <v>32</v>
      </c>
      <c r="L103" t="s">
        <v>1154</v>
      </c>
      <c r="M103" t="s">
        <v>1147</v>
      </c>
      <c r="N103" t="s">
        <v>1147</v>
      </c>
    </row>
    <row r="104" spans="1:14">
      <c r="A104" t="s">
        <v>1009</v>
      </c>
      <c r="B104" t="s">
        <v>901</v>
      </c>
      <c r="C104" t="s">
        <v>1213</v>
      </c>
      <c r="D104">
        <v>42862</v>
      </c>
      <c r="E104" t="s">
        <v>459</v>
      </c>
      <c r="F104" t="s">
        <v>453</v>
      </c>
      <c r="G104" t="s">
        <v>11</v>
      </c>
      <c r="H104" t="s">
        <v>454</v>
      </c>
      <c r="I104" t="s">
        <v>455</v>
      </c>
      <c r="J104" t="s">
        <v>456</v>
      </c>
      <c r="K104">
        <v>32</v>
      </c>
      <c r="L104" t="s">
        <v>1154</v>
      </c>
      <c r="M104" t="s">
        <v>1147</v>
      </c>
      <c r="N104" t="s">
        <v>1147</v>
      </c>
    </row>
    <row r="105" spans="1:14">
      <c r="A105" t="s">
        <v>1009</v>
      </c>
      <c r="B105" t="s">
        <v>901</v>
      </c>
      <c r="C105" t="s">
        <v>918</v>
      </c>
      <c r="D105">
        <v>42861</v>
      </c>
      <c r="E105" t="s">
        <v>452</v>
      </c>
      <c r="F105" t="s">
        <v>453</v>
      </c>
      <c r="G105" t="s">
        <v>11</v>
      </c>
      <c r="H105" t="s">
        <v>454</v>
      </c>
      <c r="I105" t="s">
        <v>457</v>
      </c>
      <c r="J105" t="s">
        <v>456</v>
      </c>
      <c r="K105">
        <v>48</v>
      </c>
      <c r="L105" t="s">
        <v>1012</v>
      </c>
      <c r="M105" t="s">
        <v>1148</v>
      </c>
      <c r="N105" t="s">
        <v>1148</v>
      </c>
    </row>
    <row r="106" spans="1:14">
      <c r="A106" t="s">
        <v>1009</v>
      </c>
      <c r="B106" t="s">
        <v>901</v>
      </c>
      <c r="C106" t="s">
        <v>1214</v>
      </c>
      <c r="D106">
        <v>42862</v>
      </c>
      <c r="E106" t="s">
        <v>459</v>
      </c>
      <c r="F106" t="s">
        <v>453</v>
      </c>
      <c r="G106" t="s">
        <v>11</v>
      </c>
      <c r="H106" t="s">
        <v>454</v>
      </c>
      <c r="I106" t="s">
        <v>455</v>
      </c>
      <c r="J106" t="s">
        <v>456</v>
      </c>
      <c r="K106">
        <v>32</v>
      </c>
      <c r="L106" t="s">
        <v>1152</v>
      </c>
      <c r="M106" t="s">
        <v>1146</v>
      </c>
      <c r="N106" t="s">
        <v>1146</v>
      </c>
    </row>
    <row r="107" spans="1:14">
      <c r="A107" t="s">
        <v>1009</v>
      </c>
      <c r="B107" t="s">
        <v>901</v>
      </c>
      <c r="C107" t="s">
        <v>909</v>
      </c>
      <c r="D107">
        <v>42862</v>
      </c>
      <c r="E107" t="s">
        <v>464</v>
      </c>
      <c r="F107" t="s">
        <v>453</v>
      </c>
      <c r="G107" t="s">
        <v>11</v>
      </c>
      <c r="H107" t="s">
        <v>454</v>
      </c>
      <c r="I107" t="s">
        <v>457</v>
      </c>
      <c r="J107" t="s">
        <v>456</v>
      </c>
      <c r="K107">
        <v>32</v>
      </c>
      <c r="L107" t="s">
        <v>1152</v>
      </c>
      <c r="M107" t="s">
        <v>1146</v>
      </c>
      <c r="N107" t="s">
        <v>1146</v>
      </c>
    </row>
    <row r="108" spans="1:14">
      <c r="A108" t="s">
        <v>1009</v>
      </c>
      <c r="B108" t="s">
        <v>901</v>
      </c>
      <c r="C108" t="s">
        <v>1215</v>
      </c>
      <c r="D108">
        <v>42862</v>
      </c>
      <c r="E108" t="s">
        <v>459</v>
      </c>
      <c r="F108" t="s">
        <v>453</v>
      </c>
      <c r="G108" t="s">
        <v>11</v>
      </c>
      <c r="H108" t="s">
        <v>454</v>
      </c>
      <c r="I108" t="s">
        <v>455</v>
      </c>
      <c r="J108" t="s">
        <v>456</v>
      </c>
      <c r="K108">
        <v>32</v>
      </c>
      <c r="L108" t="s">
        <v>1154</v>
      </c>
      <c r="M108" t="s">
        <v>1147</v>
      </c>
      <c r="N108" t="s">
        <v>1147</v>
      </c>
    </row>
    <row r="109" spans="1:14">
      <c r="A109" t="s">
        <v>128</v>
      </c>
      <c r="B109" t="s">
        <v>466</v>
      </c>
      <c r="C109" t="s">
        <v>916</v>
      </c>
      <c r="D109">
        <v>42861</v>
      </c>
      <c r="E109" t="s">
        <v>1216</v>
      </c>
      <c r="F109" t="s">
        <v>453</v>
      </c>
      <c r="G109" t="s">
        <v>11</v>
      </c>
      <c r="H109" t="s">
        <v>454</v>
      </c>
      <c r="I109" t="s">
        <v>457</v>
      </c>
      <c r="J109" t="s">
        <v>456</v>
      </c>
      <c r="K109">
        <v>1</v>
      </c>
      <c r="L109" t="s">
        <v>1217</v>
      </c>
      <c r="M109" t="s">
        <v>1217</v>
      </c>
      <c r="N109" t="s">
        <v>1217</v>
      </c>
    </row>
    <row r="110" spans="1:14">
      <c r="A110" t="s">
        <v>128</v>
      </c>
      <c r="B110" t="s">
        <v>466</v>
      </c>
      <c r="C110" t="s">
        <v>1218</v>
      </c>
      <c r="D110">
        <v>42863</v>
      </c>
      <c r="E110" t="s">
        <v>452</v>
      </c>
      <c r="F110" t="s">
        <v>453</v>
      </c>
      <c r="G110" t="s">
        <v>11</v>
      </c>
      <c r="H110" t="s">
        <v>454</v>
      </c>
      <c r="I110" t="s">
        <v>455</v>
      </c>
      <c r="J110" t="s">
        <v>456</v>
      </c>
      <c r="K110">
        <v>48</v>
      </c>
      <c r="L110" t="s">
        <v>1012</v>
      </c>
      <c r="M110" t="s">
        <v>1148</v>
      </c>
      <c r="N110" t="s">
        <v>1148</v>
      </c>
    </row>
    <row r="111" spans="1:14">
      <c r="A111" t="s">
        <v>128</v>
      </c>
      <c r="B111" t="s">
        <v>466</v>
      </c>
      <c r="C111" t="s">
        <v>1006</v>
      </c>
      <c r="D111">
        <v>42874</v>
      </c>
      <c r="E111" t="s">
        <v>452</v>
      </c>
      <c r="F111" t="s">
        <v>453</v>
      </c>
      <c r="G111" t="s">
        <v>11</v>
      </c>
      <c r="H111" t="s">
        <v>454</v>
      </c>
      <c r="I111" t="s">
        <v>455</v>
      </c>
      <c r="J111" t="s">
        <v>456</v>
      </c>
      <c r="K111">
        <v>48</v>
      </c>
      <c r="L111" t="s">
        <v>1012</v>
      </c>
      <c r="M111" t="s">
        <v>1148</v>
      </c>
      <c r="N111" t="s">
        <v>1148</v>
      </c>
    </row>
    <row r="112" spans="1:14">
      <c r="A112" t="s">
        <v>128</v>
      </c>
      <c r="B112" t="s">
        <v>466</v>
      </c>
      <c r="C112" t="s">
        <v>1219</v>
      </c>
      <c r="D112">
        <v>42869</v>
      </c>
      <c r="E112" t="s">
        <v>452</v>
      </c>
      <c r="F112" t="s">
        <v>453</v>
      </c>
      <c r="G112" t="s">
        <v>11</v>
      </c>
      <c r="H112" t="s">
        <v>454</v>
      </c>
      <c r="I112" t="s">
        <v>455</v>
      </c>
      <c r="J112" t="s">
        <v>456</v>
      </c>
      <c r="K112">
        <v>48</v>
      </c>
      <c r="L112" t="s">
        <v>1012</v>
      </c>
      <c r="M112" t="s">
        <v>1148</v>
      </c>
      <c r="N112" t="s">
        <v>1148</v>
      </c>
    </row>
    <row r="113" spans="1:14">
      <c r="A113" t="s">
        <v>128</v>
      </c>
      <c r="B113" t="s">
        <v>466</v>
      </c>
      <c r="C113" t="s">
        <v>1072</v>
      </c>
      <c r="D113">
        <v>42868</v>
      </c>
      <c r="E113" t="s">
        <v>452</v>
      </c>
      <c r="F113" t="s">
        <v>453</v>
      </c>
      <c r="G113" t="s">
        <v>11</v>
      </c>
      <c r="H113" t="s">
        <v>454</v>
      </c>
      <c r="I113" t="s">
        <v>455</v>
      </c>
      <c r="J113" t="s">
        <v>456</v>
      </c>
      <c r="K113">
        <v>48</v>
      </c>
      <c r="L113" t="s">
        <v>1012</v>
      </c>
      <c r="M113" t="s">
        <v>1148</v>
      </c>
      <c r="N113" t="s">
        <v>1148</v>
      </c>
    </row>
    <row r="114" spans="1:14">
      <c r="A114" t="s">
        <v>128</v>
      </c>
      <c r="B114" t="s">
        <v>466</v>
      </c>
      <c r="C114" t="s">
        <v>1040</v>
      </c>
      <c r="D114">
        <v>42863</v>
      </c>
      <c r="E114" t="s">
        <v>452</v>
      </c>
      <c r="F114" t="s">
        <v>453</v>
      </c>
      <c r="G114" t="s">
        <v>11</v>
      </c>
      <c r="H114" t="s">
        <v>454</v>
      </c>
      <c r="I114" t="s">
        <v>455</v>
      </c>
      <c r="J114" t="s">
        <v>456</v>
      </c>
      <c r="K114">
        <v>48</v>
      </c>
      <c r="L114" t="s">
        <v>1012</v>
      </c>
      <c r="M114" t="s">
        <v>1148</v>
      </c>
      <c r="N114" t="s">
        <v>1148</v>
      </c>
    </row>
    <row r="115" spans="1:14">
      <c r="A115" t="s">
        <v>128</v>
      </c>
      <c r="B115" t="s">
        <v>466</v>
      </c>
      <c r="C115" t="s">
        <v>1220</v>
      </c>
      <c r="D115">
        <v>42862</v>
      </c>
      <c r="E115" t="s">
        <v>452</v>
      </c>
      <c r="F115" t="s">
        <v>453</v>
      </c>
      <c r="G115" t="s">
        <v>11</v>
      </c>
      <c r="H115" t="s">
        <v>454</v>
      </c>
      <c r="I115" t="s">
        <v>455</v>
      </c>
      <c r="J115" t="s">
        <v>456</v>
      </c>
      <c r="K115">
        <v>48</v>
      </c>
      <c r="L115" t="s">
        <v>1012</v>
      </c>
      <c r="M115" t="s">
        <v>1148</v>
      </c>
      <c r="N115" t="s">
        <v>1148</v>
      </c>
    </row>
    <row r="116" spans="1:14">
      <c r="A116" t="s">
        <v>128</v>
      </c>
      <c r="B116" t="s">
        <v>466</v>
      </c>
      <c r="C116" t="s">
        <v>1069</v>
      </c>
      <c r="D116">
        <v>42862</v>
      </c>
      <c r="E116" t="s">
        <v>452</v>
      </c>
      <c r="F116" t="s">
        <v>453</v>
      </c>
      <c r="G116" t="s">
        <v>11</v>
      </c>
      <c r="H116" t="s">
        <v>454</v>
      </c>
      <c r="I116" t="s">
        <v>455</v>
      </c>
      <c r="J116" t="s">
        <v>456</v>
      </c>
      <c r="K116">
        <v>48</v>
      </c>
      <c r="L116" t="s">
        <v>1012</v>
      </c>
      <c r="M116" t="s">
        <v>1148</v>
      </c>
      <c r="N116" t="s">
        <v>1148</v>
      </c>
    </row>
    <row r="117" spans="1:14">
      <c r="A117" t="s">
        <v>128</v>
      </c>
      <c r="B117" t="s">
        <v>466</v>
      </c>
      <c r="C117" t="s">
        <v>1074</v>
      </c>
      <c r="D117">
        <v>42862</v>
      </c>
      <c r="E117" t="s">
        <v>452</v>
      </c>
      <c r="F117" t="s">
        <v>453</v>
      </c>
      <c r="G117" t="s">
        <v>11</v>
      </c>
      <c r="H117" t="s">
        <v>454</v>
      </c>
      <c r="I117" t="s">
        <v>455</v>
      </c>
      <c r="J117" t="s">
        <v>456</v>
      </c>
      <c r="K117">
        <v>48</v>
      </c>
      <c r="L117" t="s">
        <v>1012</v>
      </c>
      <c r="M117" t="s">
        <v>1148</v>
      </c>
      <c r="N117" t="s">
        <v>1148</v>
      </c>
    </row>
    <row r="118" spans="1:14">
      <c r="A118" t="s">
        <v>128</v>
      </c>
      <c r="B118" t="s">
        <v>466</v>
      </c>
      <c r="C118" t="s">
        <v>1048</v>
      </c>
      <c r="D118">
        <v>42863</v>
      </c>
      <c r="E118" t="s">
        <v>464</v>
      </c>
      <c r="F118" t="s">
        <v>453</v>
      </c>
      <c r="G118" t="s">
        <v>11</v>
      </c>
      <c r="H118" t="s">
        <v>454</v>
      </c>
      <c r="I118" t="s">
        <v>455</v>
      </c>
      <c r="J118" t="s">
        <v>456</v>
      </c>
      <c r="K118">
        <v>32</v>
      </c>
      <c r="L118" t="s">
        <v>1152</v>
      </c>
      <c r="M118" t="s">
        <v>1146</v>
      </c>
      <c r="N118" t="s">
        <v>1146</v>
      </c>
    </row>
    <row r="119" spans="1:14">
      <c r="A119" t="s">
        <v>128</v>
      </c>
      <c r="B119" t="s">
        <v>466</v>
      </c>
      <c r="C119" t="s">
        <v>1115</v>
      </c>
      <c r="D119">
        <v>42868</v>
      </c>
      <c r="E119" t="s">
        <v>464</v>
      </c>
      <c r="F119" t="s">
        <v>453</v>
      </c>
      <c r="G119" t="s">
        <v>11</v>
      </c>
      <c r="H119" t="s">
        <v>454</v>
      </c>
      <c r="I119" t="s">
        <v>455</v>
      </c>
      <c r="J119" t="s">
        <v>456</v>
      </c>
      <c r="K119">
        <v>32</v>
      </c>
      <c r="L119" t="s">
        <v>1152</v>
      </c>
      <c r="M119" t="s">
        <v>1146</v>
      </c>
      <c r="N119" t="s">
        <v>1146</v>
      </c>
    </row>
    <row r="120" spans="1:14">
      <c r="A120" t="s">
        <v>128</v>
      </c>
      <c r="B120" t="s">
        <v>466</v>
      </c>
      <c r="C120" t="s">
        <v>1082</v>
      </c>
      <c r="D120">
        <v>42862</v>
      </c>
      <c r="E120" t="s">
        <v>452</v>
      </c>
      <c r="F120" t="s">
        <v>453</v>
      </c>
      <c r="G120" t="s">
        <v>11</v>
      </c>
      <c r="H120" t="s">
        <v>454</v>
      </c>
      <c r="I120" t="s">
        <v>455</v>
      </c>
      <c r="J120" t="s">
        <v>456</v>
      </c>
      <c r="K120">
        <v>48</v>
      </c>
      <c r="L120" t="s">
        <v>1012</v>
      </c>
      <c r="M120" t="s">
        <v>1148</v>
      </c>
      <c r="N120" t="s">
        <v>1148</v>
      </c>
    </row>
    <row r="121" spans="1:14">
      <c r="A121" t="s">
        <v>128</v>
      </c>
      <c r="B121" t="s">
        <v>466</v>
      </c>
      <c r="C121" t="s">
        <v>1011</v>
      </c>
      <c r="D121">
        <v>42862</v>
      </c>
      <c r="E121" t="s">
        <v>452</v>
      </c>
      <c r="F121" t="s">
        <v>453</v>
      </c>
      <c r="G121" t="s">
        <v>11</v>
      </c>
      <c r="H121" t="s">
        <v>454</v>
      </c>
      <c r="I121" t="s">
        <v>455</v>
      </c>
      <c r="J121" t="s">
        <v>456</v>
      </c>
      <c r="K121">
        <v>48</v>
      </c>
      <c r="L121" t="s">
        <v>1012</v>
      </c>
      <c r="M121" t="s">
        <v>1148</v>
      </c>
      <c r="N121" t="s">
        <v>1148</v>
      </c>
    </row>
    <row r="122" spans="1:14">
      <c r="A122" t="s">
        <v>128</v>
      </c>
      <c r="B122" t="s">
        <v>466</v>
      </c>
      <c r="C122" t="s">
        <v>1120</v>
      </c>
      <c r="D122">
        <v>42862</v>
      </c>
      <c r="E122" t="s">
        <v>452</v>
      </c>
      <c r="F122" t="s">
        <v>453</v>
      </c>
      <c r="G122" t="s">
        <v>11</v>
      </c>
      <c r="H122" t="s">
        <v>454</v>
      </c>
      <c r="I122" t="s">
        <v>455</v>
      </c>
      <c r="J122" t="s">
        <v>456</v>
      </c>
      <c r="K122">
        <v>48</v>
      </c>
      <c r="L122" t="s">
        <v>1012</v>
      </c>
      <c r="M122" t="s">
        <v>1148</v>
      </c>
      <c r="N122" t="s">
        <v>1148</v>
      </c>
    </row>
    <row r="123" spans="1:14">
      <c r="A123" t="s">
        <v>128</v>
      </c>
      <c r="B123" t="s">
        <v>466</v>
      </c>
      <c r="C123" t="s">
        <v>892</v>
      </c>
      <c r="D123">
        <v>42861</v>
      </c>
      <c r="E123" t="s">
        <v>452</v>
      </c>
      <c r="F123" t="s">
        <v>453</v>
      </c>
      <c r="G123" t="s">
        <v>11</v>
      </c>
      <c r="H123" t="s">
        <v>454</v>
      </c>
      <c r="I123" t="s">
        <v>457</v>
      </c>
      <c r="J123" t="s">
        <v>456</v>
      </c>
      <c r="K123">
        <v>48</v>
      </c>
      <c r="L123" t="s">
        <v>7</v>
      </c>
      <c r="M123" t="s">
        <v>7</v>
      </c>
      <c r="N123" t="s">
        <v>7</v>
      </c>
    </row>
    <row r="124" spans="1:14">
      <c r="A124" t="s">
        <v>128</v>
      </c>
      <c r="B124" t="s">
        <v>466</v>
      </c>
      <c r="C124" t="s">
        <v>1089</v>
      </c>
      <c r="D124">
        <v>42863</v>
      </c>
      <c r="E124" t="s">
        <v>464</v>
      </c>
      <c r="F124" t="s">
        <v>453</v>
      </c>
      <c r="G124" t="s">
        <v>11</v>
      </c>
      <c r="H124" t="s">
        <v>454</v>
      </c>
      <c r="I124" t="s">
        <v>455</v>
      </c>
      <c r="J124" t="s">
        <v>456</v>
      </c>
      <c r="K124">
        <v>32</v>
      </c>
      <c r="L124" t="s">
        <v>1152</v>
      </c>
      <c r="M124" t="s">
        <v>1146</v>
      </c>
      <c r="N124" t="s">
        <v>1146</v>
      </c>
    </row>
    <row r="125" spans="1:14">
      <c r="A125" t="s">
        <v>128</v>
      </c>
      <c r="B125" t="s">
        <v>466</v>
      </c>
      <c r="C125" t="s">
        <v>940</v>
      </c>
      <c r="D125">
        <v>42862</v>
      </c>
      <c r="E125" t="s">
        <v>452</v>
      </c>
      <c r="F125" t="s">
        <v>453</v>
      </c>
      <c r="G125" t="s">
        <v>11</v>
      </c>
      <c r="H125" t="s">
        <v>454</v>
      </c>
      <c r="I125" t="s">
        <v>457</v>
      </c>
      <c r="J125" t="s">
        <v>456</v>
      </c>
      <c r="K125">
        <v>48</v>
      </c>
      <c r="L125" t="s">
        <v>1012</v>
      </c>
      <c r="M125" t="s">
        <v>1148</v>
      </c>
      <c r="N125" t="s">
        <v>1148</v>
      </c>
    </row>
    <row r="126" spans="1:14">
      <c r="A126" t="s">
        <v>128</v>
      </c>
      <c r="B126" t="s">
        <v>466</v>
      </c>
      <c r="C126" t="s">
        <v>1128</v>
      </c>
      <c r="D126">
        <v>42862</v>
      </c>
      <c r="E126" t="s">
        <v>464</v>
      </c>
      <c r="F126" t="s">
        <v>453</v>
      </c>
      <c r="G126" t="s">
        <v>11</v>
      </c>
      <c r="H126" t="s">
        <v>454</v>
      </c>
      <c r="I126" t="s">
        <v>455</v>
      </c>
      <c r="J126" t="s">
        <v>456</v>
      </c>
      <c r="K126">
        <v>32</v>
      </c>
      <c r="L126" t="s">
        <v>1152</v>
      </c>
      <c r="M126" t="s">
        <v>1146</v>
      </c>
      <c r="N126" t="s">
        <v>1146</v>
      </c>
    </row>
    <row r="127" spans="1:14">
      <c r="A127" t="s">
        <v>128</v>
      </c>
      <c r="B127" t="s">
        <v>466</v>
      </c>
      <c r="C127" t="s">
        <v>1221</v>
      </c>
      <c r="D127">
        <v>42862</v>
      </c>
      <c r="E127" t="s">
        <v>452</v>
      </c>
      <c r="F127" t="s">
        <v>453</v>
      </c>
      <c r="G127" t="s">
        <v>11</v>
      </c>
      <c r="H127" t="s">
        <v>454</v>
      </c>
      <c r="I127" t="s">
        <v>455</v>
      </c>
      <c r="J127" t="s">
        <v>456</v>
      </c>
      <c r="K127">
        <v>48</v>
      </c>
      <c r="L127" t="s">
        <v>1012</v>
      </c>
      <c r="M127" t="s">
        <v>1148</v>
      </c>
      <c r="N127" t="s">
        <v>1148</v>
      </c>
    </row>
    <row r="128" spans="1:14">
      <c r="A128" t="s">
        <v>128</v>
      </c>
      <c r="B128" t="s">
        <v>466</v>
      </c>
      <c r="C128" t="s">
        <v>1098</v>
      </c>
      <c r="D128">
        <v>42862</v>
      </c>
      <c r="E128" t="s">
        <v>464</v>
      </c>
      <c r="F128" t="s">
        <v>453</v>
      </c>
      <c r="G128" t="s">
        <v>11</v>
      </c>
      <c r="H128" t="s">
        <v>454</v>
      </c>
      <c r="I128" t="s">
        <v>455</v>
      </c>
      <c r="J128" t="s">
        <v>456</v>
      </c>
      <c r="K128">
        <v>32</v>
      </c>
      <c r="L128" t="s">
        <v>1152</v>
      </c>
      <c r="M128" t="s">
        <v>1146</v>
      </c>
      <c r="N128" t="s">
        <v>1146</v>
      </c>
    </row>
    <row r="129" spans="1:14">
      <c r="A129" t="s">
        <v>128</v>
      </c>
      <c r="B129" t="s">
        <v>466</v>
      </c>
      <c r="C129" t="s">
        <v>1067</v>
      </c>
      <c r="D129">
        <v>42870</v>
      </c>
      <c r="E129" t="s">
        <v>452</v>
      </c>
      <c r="F129" t="s">
        <v>453</v>
      </c>
      <c r="G129" t="s">
        <v>11</v>
      </c>
      <c r="H129" t="s">
        <v>454</v>
      </c>
      <c r="I129" t="s">
        <v>455</v>
      </c>
      <c r="J129" t="s">
        <v>456</v>
      </c>
      <c r="K129">
        <v>48</v>
      </c>
      <c r="L129" t="s">
        <v>1012</v>
      </c>
      <c r="M129" t="s">
        <v>1148</v>
      </c>
      <c r="N129" t="s">
        <v>1148</v>
      </c>
    </row>
    <row r="130" spans="1:14">
      <c r="A130" t="s">
        <v>128</v>
      </c>
      <c r="B130" t="s">
        <v>466</v>
      </c>
      <c r="C130" t="s">
        <v>1222</v>
      </c>
      <c r="D130">
        <v>42881</v>
      </c>
      <c r="E130" t="s">
        <v>464</v>
      </c>
      <c r="F130" t="s">
        <v>453</v>
      </c>
      <c r="G130" t="s">
        <v>11</v>
      </c>
      <c r="H130" t="s">
        <v>454</v>
      </c>
      <c r="I130" t="s">
        <v>455</v>
      </c>
      <c r="J130" t="s">
        <v>456</v>
      </c>
      <c r="K130">
        <v>32</v>
      </c>
      <c r="L130" t="s">
        <v>1223</v>
      </c>
      <c r="M130" t="s">
        <v>1149</v>
      </c>
      <c r="N130" t="s">
        <v>1149</v>
      </c>
    </row>
    <row r="131" spans="1:14">
      <c r="A131" t="s">
        <v>128</v>
      </c>
      <c r="B131" t="s">
        <v>466</v>
      </c>
      <c r="C131" t="s">
        <v>1042</v>
      </c>
      <c r="D131">
        <v>42879</v>
      </c>
      <c r="E131" t="s">
        <v>464</v>
      </c>
      <c r="F131" t="s">
        <v>453</v>
      </c>
      <c r="G131" t="s">
        <v>11</v>
      </c>
      <c r="H131" t="s">
        <v>454</v>
      </c>
      <c r="I131" t="s">
        <v>455</v>
      </c>
      <c r="J131" t="s">
        <v>456</v>
      </c>
      <c r="K131">
        <v>32</v>
      </c>
      <c r="L131" t="s">
        <v>1223</v>
      </c>
      <c r="M131" t="s">
        <v>1149</v>
      </c>
      <c r="N131" t="s">
        <v>1149</v>
      </c>
    </row>
    <row r="132" spans="1:14">
      <c r="A132" t="s">
        <v>128</v>
      </c>
      <c r="B132" t="s">
        <v>466</v>
      </c>
      <c r="C132" t="s">
        <v>1224</v>
      </c>
      <c r="D132">
        <v>42862</v>
      </c>
      <c r="E132" t="s">
        <v>452</v>
      </c>
      <c r="F132" t="s">
        <v>453</v>
      </c>
      <c r="G132" t="s">
        <v>11</v>
      </c>
      <c r="H132" t="s">
        <v>454</v>
      </c>
      <c r="I132" t="s">
        <v>455</v>
      </c>
      <c r="J132" t="s">
        <v>456</v>
      </c>
      <c r="K132">
        <v>48</v>
      </c>
      <c r="L132" t="s">
        <v>1012</v>
      </c>
      <c r="M132" t="s">
        <v>1148</v>
      </c>
      <c r="N132" t="s">
        <v>1148</v>
      </c>
    </row>
    <row r="133" spans="1:14">
      <c r="A133" t="s">
        <v>128</v>
      </c>
      <c r="B133" t="s">
        <v>466</v>
      </c>
      <c r="C133" t="s">
        <v>1225</v>
      </c>
      <c r="D133">
        <v>42863</v>
      </c>
      <c r="E133" t="s">
        <v>452</v>
      </c>
      <c r="F133" t="s">
        <v>453</v>
      </c>
      <c r="G133" t="s">
        <v>11</v>
      </c>
      <c r="H133" t="s">
        <v>454</v>
      </c>
      <c r="I133" t="s">
        <v>455</v>
      </c>
      <c r="J133" t="s">
        <v>456</v>
      </c>
      <c r="K133">
        <v>48</v>
      </c>
      <c r="L133" t="s">
        <v>1012</v>
      </c>
      <c r="M133" t="s">
        <v>1148</v>
      </c>
      <c r="N133" t="s">
        <v>1148</v>
      </c>
    </row>
    <row r="134" spans="1:14">
      <c r="A134" t="s">
        <v>128</v>
      </c>
      <c r="B134" t="s">
        <v>466</v>
      </c>
      <c r="C134" t="s">
        <v>1054</v>
      </c>
      <c r="D134">
        <v>42863</v>
      </c>
      <c r="E134" t="s">
        <v>464</v>
      </c>
      <c r="F134" t="s">
        <v>453</v>
      </c>
      <c r="G134" t="s">
        <v>11</v>
      </c>
      <c r="H134" t="s">
        <v>454</v>
      </c>
      <c r="I134" t="s">
        <v>455</v>
      </c>
      <c r="J134" t="s">
        <v>456</v>
      </c>
      <c r="K134">
        <v>32</v>
      </c>
      <c r="L134" t="s">
        <v>1152</v>
      </c>
      <c r="M134" t="s">
        <v>1146</v>
      </c>
      <c r="N134" t="s">
        <v>1146</v>
      </c>
    </row>
    <row r="135" spans="1:14">
      <c r="A135" t="s">
        <v>128</v>
      </c>
      <c r="B135" t="s">
        <v>466</v>
      </c>
      <c r="C135" t="s">
        <v>1090</v>
      </c>
      <c r="D135">
        <v>42868</v>
      </c>
      <c r="E135" t="s">
        <v>464</v>
      </c>
      <c r="F135" t="s">
        <v>453</v>
      </c>
      <c r="G135" t="s">
        <v>11</v>
      </c>
      <c r="H135" t="s">
        <v>454</v>
      </c>
      <c r="I135" t="s">
        <v>455</v>
      </c>
      <c r="J135" t="s">
        <v>456</v>
      </c>
      <c r="K135">
        <v>32</v>
      </c>
      <c r="L135" t="s">
        <v>1152</v>
      </c>
      <c r="M135" t="s">
        <v>1146</v>
      </c>
      <c r="N135" t="s">
        <v>1146</v>
      </c>
    </row>
    <row r="136" spans="1:14">
      <c r="A136" t="s">
        <v>128</v>
      </c>
      <c r="B136" t="s">
        <v>466</v>
      </c>
      <c r="C136" t="s">
        <v>988</v>
      </c>
      <c r="D136">
        <v>42862</v>
      </c>
      <c r="E136" t="s">
        <v>452</v>
      </c>
      <c r="F136" t="s">
        <v>453</v>
      </c>
      <c r="G136" t="s">
        <v>11</v>
      </c>
      <c r="H136" t="s">
        <v>454</v>
      </c>
      <c r="I136" t="s">
        <v>457</v>
      </c>
      <c r="J136" t="s">
        <v>456</v>
      </c>
      <c r="K136">
        <v>48</v>
      </c>
      <c r="L136" t="s">
        <v>1012</v>
      </c>
      <c r="M136" t="s">
        <v>1148</v>
      </c>
      <c r="N136" t="s">
        <v>1148</v>
      </c>
    </row>
    <row r="137" spans="1:14">
      <c r="A137" t="s">
        <v>128</v>
      </c>
      <c r="B137" t="s">
        <v>466</v>
      </c>
      <c r="C137" t="s">
        <v>928</v>
      </c>
      <c r="D137">
        <v>42861</v>
      </c>
      <c r="E137" t="s">
        <v>452</v>
      </c>
      <c r="F137" t="s">
        <v>453</v>
      </c>
      <c r="G137" t="s">
        <v>11</v>
      </c>
      <c r="H137" t="s">
        <v>454</v>
      </c>
      <c r="I137" t="s">
        <v>457</v>
      </c>
      <c r="J137" t="s">
        <v>456</v>
      </c>
      <c r="K137">
        <v>48</v>
      </c>
      <c r="L137" t="s">
        <v>1012</v>
      </c>
      <c r="M137" t="s">
        <v>1148</v>
      </c>
      <c r="N137" t="s">
        <v>1148</v>
      </c>
    </row>
    <row r="138" spans="1:14">
      <c r="A138" t="s">
        <v>128</v>
      </c>
      <c r="B138" t="s">
        <v>466</v>
      </c>
      <c r="C138" t="s">
        <v>1226</v>
      </c>
      <c r="D138">
        <v>42863</v>
      </c>
      <c r="E138" t="s">
        <v>464</v>
      </c>
      <c r="F138" t="s">
        <v>453</v>
      </c>
      <c r="G138" t="s">
        <v>11</v>
      </c>
      <c r="H138" t="s">
        <v>454</v>
      </c>
      <c r="I138" t="s">
        <v>455</v>
      </c>
      <c r="J138" t="s">
        <v>456</v>
      </c>
      <c r="K138">
        <v>32</v>
      </c>
      <c r="L138" t="s">
        <v>1152</v>
      </c>
      <c r="M138" t="s">
        <v>1146</v>
      </c>
      <c r="N138" t="s">
        <v>1146</v>
      </c>
    </row>
    <row r="139" spans="1:14">
      <c r="A139" t="s">
        <v>128</v>
      </c>
      <c r="B139" t="s">
        <v>466</v>
      </c>
      <c r="C139" t="s">
        <v>472</v>
      </c>
      <c r="D139">
        <v>42877</v>
      </c>
      <c r="E139" t="s">
        <v>452</v>
      </c>
      <c r="F139" t="s">
        <v>453</v>
      </c>
      <c r="G139" t="s">
        <v>11</v>
      </c>
      <c r="H139" t="s">
        <v>454</v>
      </c>
      <c r="I139" t="s">
        <v>457</v>
      </c>
      <c r="J139" t="s">
        <v>456</v>
      </c>
      <c r="K139">
        <v>48</v>
      </c>
      <c r="L139" t="s">
        <v>1012</v>
      </c>
      <c r="M139" t="s">
        <v>1148</v>
      </c>
      <c r="N139" t="s">
        <v>1148</v>
      </c>
    </row>
    <row r="140" spans="1:14">
      <c r="A140" t="s">
        <v>128</v>
      </c>
      <c r="B140" t="s">
        <v>466</v>
      </c>
      <c r="C140" t="s">
        <v>1028</v>
      </c>
      <c r="D140">
        <v>42862</v>
      </c>
      <c r="E140" t="s">
        <v>452</v>
      </c>
      <c r="F140" t="s">
        <v>453</v>
      </c>
      <c r="G140" t="s">
        <v>11</v>
      </c>
      <c r="H140" t="s">
        <v>454</v>
      </c>
      <c r="I140" t="s">
        <v>455</v>
      </c>
      <c r="J140" t="s">
        <v>456</v>
      </c>
      <c r="K140">
        <v>48</v>
      </c>
      <c r="L140" t="s">
        <v>1012</v>
      </c>
      <c r="M140" t="s">
        <v>1148</v>
      </c>
      <c r="N140" t="s">
        <v>1148</v>
      </c>
    </row>
    <row r="141" spans="1:14">
      <c r="A141" t="s">
        <v>128</v>
      </c>
      <c r="B141" t="s">
        <v>466</v>
      </c>
      <c r="C141" t="s">
        <v>1142</v>
      </c>
      <c r="D141">
        <v>42863</v>
      </c>
      <c r="E141" t="s">
        <v>452</v>
      </c>
      <c r="F141" t="s">
        <v>453</v>
      </c>
      <c r="G141" t="s">
        <v>11</v>
      </c>
      <c r="H141" t="s">
        <v>454</v>
      </c>
      <c r="I141" t="s">
        <v>455</v>
      </c>
      <c r="J141" t="s">
        <v>456</v>
      </c>
      <c r="K141">
        <v>48</v>
      </c>
      <c r="L141" t="s">
        <v>1012</v>
      </c>
      <c r="M141" t="s">
        <v>1148</v>
      </c>
      <c r="N141" t="s">
        <v>1148</v>
      </c>
    </row>
    <row r="142" spans="1:14">
      <c r="A142" t="s">
        <v>128</v>
      </c>
      <c r="B142" t="s">
        <v>466</v>
      </c>
      <c r="C142" t="s">
        <v>1080</v>
      </c>
      <c r="D142">
        <v>42864</v>
      </c>
      <c r="E142" t="s">
        <v>464</v>
      </c>
      <c r="F142" t="s">
        <v>453</v>
      </c>
      <c r="G142" t="s">
        <v>11</v>
      </c>
      <c r="H142" t="s">
        <v>454</v>
      </c>
      <c r="I142" t="s">
        <v>455</v>
      </c>
      <c r="J142" t="s">
        <v>456</v>
      </c>
      <c r="K142">
        <v>32</v>
      </c>
      <c r="L142" t="s">
        <v>1152</v>
      </c>
      <c r="M142" t="s">
        <v>1146</v>
      </c>
      <c r="N142" t="s">
        <v>1146</v>
      </c>
    </row>
    <row r="143" spans="1:14">
      <c r="A143" t="s">
        <v>128</v>
      </c>
      <c r="B143" t="s">
        <v>466</v>
      </c>
      <c r="C143" t="s">
        <v>950</v>
      </c>
      <c r="D143">
        <v>42861</v>
      </c>
      <c r="E143" t="s">
        <v>452</v>
      </c>
      <c r="F143" t="s">
        <v>453</v>
      </c>
      <c r="G143" t="s">
        <v>11</v>
      </c>
      <c r="H143" t="s">
        <v>454</v>
      </c>
      <c r="I143" t="s">
        <v>457</v>
      </c>
      <c r="J143" t="s">
        <v>456</v>
      </c>
      <c r="K143">
        <v>48</v>
      </c>
      <c r="L143" t="s">
        <v>1012</v>
      </c>
      <c r="M143" t="s">
        <v>1148</v>
      </c>
      <c r="N143" t="s">
        <v>1148</v>
      </c>
    </row>
    <row r="144" spans="1:14">
      <c r="A144" t="s">
        <v>128</v>
      </c>
      <c r="B144" t="s">
        <v>466</v>
      </c>
      <c r="C144" t="s">
        <v>1096</v>
      </c>
      <c r="D144">
        <v>42868</v>
      </c>
      <c r="E144" t="s">
        <v>464</v>
      </c>
      <c r="F144" t="s">
        <v>453</v>
      </c>
      <c r="G144" t="s">
        <v>11</v>
      </c>
      <c r="H144" t="s">
        <v>454</v>
      </c>
      <c r="I144" t="s">
        <v>455</v>
      </c>
      <c r="J144" t="s">
        <v>456</v>
      </c>
      <c r="K144">
        <v>32</v>
      </c>
      <c r="L144" t="s">
        <v>1152</v>
      </c>
      <c r="M144" t="s">
        <v>1146</v>
      </c>
      <c r="N144" t="s">
        <v>1146</v>
      </c>
    </row>
    <row r="145" spans="1:14">
      <c r="A145" t="s">
        <v>128</v>
      </c>
      <c r="B145" t="s">
        <v>466</v>
      </c>
      <c r="C145" t="s">
        <v>1102</v>
      </c>
      <c r="D145">
        <v>42862</v>
      </c>
      <c r="E145" t="s">
        <v>459</v>
      </c>
      <c r="F145" t="s">
        <v>453</v>
      </c>
      <c r="G145" t="s">
        <v>11</v>
      </c>
      <c r="H145" t="s">
        <v>454</v>
      </c>
      <c r="I145" t="s">
        <v>455</v>
      </c>
      <c r="J145" t="s">
        <v>456</v>
      </c>
      <c r="K145">
        <v>32</v>
      </c>
      <c r="L145" t="s">
        <v>1154</v>
      </c>
      <c r="M145" t="s">
        <v>1147</v>
      </c>
      <c r="N145" t="s">
        <v>1147</v>
      </c>
    </row>
    <row r="146" spans="1:14">
      <c r="A146" t="s">
        <v>128</v>
      </c>
      <c r="B146" t="s">
        <v>466</v>
      </c>
      <c r="C146" t="s">
        <v>470</v>
      </c>
      <c r="D146">
        <v>42861</v>
      </c>
      <c r="E146" t="s">
        <v>1216</v>
      </c>
      <c r="F146" t="s">
        <v>453</v>
      </c>
      <c r="G146" t="s">
        <v>11</v>
      </c>
      <c r="H146" t="s">
        <v>454</v>
      </c>
      <c r="I146" t="s">
        <v>457</v>
      </c>
      <c r="J146" t="s">
        <v>456</v>
      </c>
      <c r="K146">
        <v>1</v>
      </c>
      <c r="L146" t="s">
        <v>1227</v>
      </c>
      <c r="M146" t="s">
        <v>1227</v>
      </c>
      <c r="N146" t="s">
        <v>1227</v>
      </c>
    </row>
    <row r="147" spans="1:14">
      <c r="A147" t="s">
        <v>128</v>
      </c>
      <c r="B147" t="s">
        <v>466</v>
      </c>
      <c r="C147" t="s">
        <v>983</v>
      </c>
      <c r="D147">
        <v>42863</v>
      </c>
      <c r="E147" t="s">
        <v>452</v>
      </c>
      <c r="F147" t="s">
        <v>453</v>
      </c>
      <c r="G147" t="s">
        <v>11</v>
      </c>
      <c r="H147" t="s">
        <v>454</v>
      </c>
      <c r="I147" t="s">
        <v>457</v>
      </c>
      <c r="J147" t="s">
        <v>456</v>
      </c>
      <c r="K147">
        <v>48</v>
      </c>
      <c r="L147" t="s">
        <v>1012</v>
      </c>
      <c r="M147" t="s">
        <v>1148</v>
      </c>
      <c r="N147" t="s">
        <v>1148</v>
      </c>
    </row>
    <row r="148" spans="1:14">
      <c r="A148" t="s">
        <v>128</v>
      </c>
      <c r="B148" t="s">
        <v>466</v>
      </c>
      <c r="C148" t="s">
        <v>467</v>
      </c>
      <c r="D148">
        <v>42861</v>
      </c>
      <c r="E148" t="s">
        <v>452</v>
      </c>
      <c r="F148" t="s">
        <v>453</v>
      </c>
      <c r="G148" t="s">
        <v>11</v>
      </c>
      <c r="H148" t="s">
        <v>454</v>
      </c>
      <c r="I148" t="s">
        <v>457</v>
      </c>
      <c r="J148" t="s">
        <v>456</v>
      </c>
      <c r="K148">
        <v>48</v>
      </c>
      <c r="L148" t="s">
        <v>1012</v>
      </c>
      <c r="M148" t="s">
        <v>1148</v>
      </c>
      <c r="N148" t="s">
        <v>1148</v>
      </c>
    </row>
    <row r="149" spans="1:14">
      <c r="A149" t="s">
        <v>128</v>
      </c>
      <c r="B149" t="s">
        <v>466</v>
      </c>
      <c r="C149" t="s">
        <v>952</v>
      </c>
      <c r="D149">
        <v>42868</v>
      </c>
      <c r="E149" t="s">
        <v>1228</v>
      </c>
      <c r="F149" t="s">
        <v>453</v>
      </c>
      <c r="G149" t="s">
        <v>11</v>
      </c>
      <c r="H149" t="s">
        <v>454</v>
      </c>
      <c r="I149" t="s">
        <v>457</v>
      </c>
      <c r="J149" t="s">
        <v>456</v>
      </c>
      <c r="K149">
        <v>1</v>
      </c>
      <c r="L149" t="s">
        <v>1229</v>
      </c>
      <c r="M149" t="s">
        <v>1229</v>
      </c>
      <c r="N149" t="s">
        <v>1229</v>
      </c>
    </row>
    <row r="150" spans="1:14">
      <c r="A150" t="s">
        <v>128</v>
      </c>
      <c r="B150" t="s">
        <v>466</v>
      </c>
      <c r="C150" t="s">
        <v>1044</v>
      </c>
      <c r="D150">
        <v>42864</v>
      </c>
      <c r="E150" t="s">
        <v>464</v>
      </c>
      <c r="F150" t="s">
        <v>453</v>
      </c>
      <c r="G150" t="s">
        <v>11</v>
      </c>
      <c r="H150" t="s">
        <v>454</v>
      </c>
      <c r="I150" t="s">
        <v>455</v>
      </c>
      <c r="J150" t="s">
        <v>456</v>
      </c>
      <c r="K150">
        <v>32</v>
      </c>
      <c r="L150" t="s">
        <v>1152</v>
      </c>
      <c r="M150" t="s">
        <v>1146</v>
      </c>
      <c r="N150" t="s">
        <v>1146</v>
      </c>
    </row>
    <row r="151" spans="1:14">
      <c r="A151" t="s">
        <v>128</v>
      </c>
      <c r="B151" t="s">
        <v>466</v>
      </c>
      <c r="C151" t="s">
        <v>1020</v>
      </c>
      <c r="D151">
        <v>42862</v>
      </c>
      <c r="E151" t="s">
        <v>452</v>
      </c>
      <c r="F151" t="s">
        <v>453</v>
      </c>
      <c r="G151" t="s">
        <v>11</v>
      </c>
      <c r="H151" t="s">
        <v>454</v>
      </c>
      <c r="I151" t="s">
        <v>455</v>
      </c>
      <c r="J151" t="s">
        <v>456</v>
      </c>
      <c r="K151">
        <v>48</v>
      </c>
      <c r="L151" t="s">
        <v>1012</v>
      </c>
      <c r="M151" t="s">
        <v>1148</v>
      </c>
      <c r="N151" t="s">
        <v>1148</v>
      </c>
    </row>
    <row r="152" spans="1:14">
      <c r="A152" t="s">
        <v>128</v>
      </c>
      <c r="B152" t="s">
        <v>466</v>
      </c>
      <c r="C152" t="s">
        <v>1230</v>
      </c>
      <c r="D152">
        <v>42863</v>
      </c>
      <c r="E152" t="s">
        <v>464</v>
      </c>
      <c r="F152" t="s">
        <v>453</v>
      </c>
      <c r="G152" t="s">
        <v>11</v>
      </c>
      <c r="H152" t="s">
        <v>454</v>
      </c>
      <c r="I152" t="s">
        <v>455</v>
      </c>
      <c r="J152" t="s">
        <v>456</v>
      </c>
      <c r="K152">
        <v>32</v>
      </c>
      <c r="L152" t="s">
        <v>1152</v>
      </c>
      <c r="M152" t="s">
        <v>1146</v>
      </c>
      <c r="N152" t="s">
        <v>1146</v>
      </c>
    </row>
    <row r="153" spans="1:14">
      <c r="A153" t="s">
        <v>128</v>
      </c>
      <c r="B153" t="s">
        <v>466</v>
      </c>
      <c r="C153" t="s">
        <v>1231</v>
      </c>
      <c r="D153">
        <v>42864</v>
      </c>
      <c r="E153" t="s">
        <v>464</v>
      </c>
      <c r="F153" t="s">
        <v>453</v>
      </c>
      <c r="G153" t="s">
        <v>11</v>
      </c>
      <c r="H153" t="s">
        <v>454</v>
      </c>
      <c r="I153" t="s">
        <v>455</v>
      </c>
      <c r="J153" t="s">
        <v>456</v>
      </c>
      <c r="K153">
        <v>32</v>
      </c>
      <c r="L153" t="s">
        <v>1152</v>
      </c>
      <c r="M153" t="s">
        <v>1146</v>
      </c>
      <c r="N153" t="s">
        <v>1146</v>
      </c>
    </row>
    <row r="154" spans="1:14">
      <c r="A154" t="s">
        <v>128</v>
      </c>
      <c r="B154" t="s">
        <v>466</v>
      </c>
      <c r="C154" t="s">
        <v>1038</v>
      </c>
      <c r="D154">
        <v>42864</v>
      </c>
      <c r="E154" t="s">
        <v>452</v>
      </c>
      <c r="F154" t="s">
        <v>453</v>
      </c>
      <c r="G154" t="s">
        <v>11</v>
      </c>
      <c r="H154" t="s">
        <v>454</v>
      </c>
      <c r="I154" t="s">
        <v>455</v>
      </c>
      <c r="J154" t="s">
        <v>456</v>
      </c>
      <c r="K154">
        <v>48</v>
      </c>
      <c r="L154" t="s">
        <v>1012</v>
      </c>
      <c r="M154" t="s">
        <v>1148</v>
      </c>
      <c r="N154" t="s">
        <v>1148</v>
      </c>
    </row>
    <row r="155" spans="1:14">
      <c r="A155" t="s">
        <v>128</v>
      </c>
      <c r="B155" t="s">
        <v>466</v>
      </c>
      <c r="C155" t="s">
        <v>1041</v>
      </c>
      <c r="D155">
        <v>42862</v>
      </c>
      <c r="E155" t="s">
        <v>452</v>
      </c>
      <c r="F155" t="s">
        <v>453</v>
      </c>
      <c r="G155" t="s">
        <v>11</v>
      </c>
      <c r="H155" t="s">
        <v>454</v>
      </c>
      <c r="I155" t="s">
        <v>455</v>
      </c>
      <c r="J155" t="s">
        <v>456</v>
      </c>
      <c r="K155">
        <v>48</v>
      </c>
      <c r="L155" t="s">
        <v>1012</v>
      </c>
      <c r="M155" t="s">
        <v>1148</v>
      </c>
      <c r="N155" t="s">
        <v>1148</v>
      </c>
    </row>
    <row r="156" spans="1:14">
      <c r="A156" t="s">
        <v>128</v>
      </c>
      <c r="B156" t="s">
        <v>466</v>
      </c>
      <c r="C156" t="s">
        <v>1232</v>
      </c>
      <c r="D156">
        <v>42863</v>
      </c>
      <c r="E156" t="s">
        <v>464</v>
      </c>
      <c r="F156" t="s">
        <v>453</v>
      </c>
      <c r="G156" t="s">
        <v>11</v>
      </c>
      <c r="H156" t="s">
        <v>454</v>
      </c>
      <c r="I156" t="s">
        <v>455</v>
      </c>
      <c r="J156" t="s">
        <v>456</v>
      </c>
      <c r="K156">
        <v>32</v>
      </c>
      <c r="L156" t="s">
        <v>1152</v>
      </c>
      <c r="M156" t="s">
        <v>1146</v>
      </c>
      <c r="N156" t="s">
        <v>1146</v>
      </c>
    </row>
    <row r="157" spans="1:14">
      <c r="A157" t="s">
        <v>128</v>
      </c>
      <c r="B157" t="s">
        <v>466</v>
      </c>
      <c r="C157" t="s">
        <v>1094</v>
      </c>
      <c r="D157">
        <v>42862</v>
      </c>
      <c r="E157" t="s">
        <v>464</v>
      </c>
      <c r="F157" t="s">
        <v>453</v>
      </c>
      <c r="G157" t="s">
        <v>11</v>
      </c>
      <c r="H157" t="s">
        <v>454</v>
      </c>
      <c r="I157" t="s">
        <v>455</v>
      </c>
      <c r="J157" t="s">
        <v>456</v>
      </c>
      <c r="K157">
        <v>32</v>
      </c>
      <c r="L157" t="s">
        <v>1152</v>
      </c>
      <c r="M157" t="s">
        <v>1146</v>
      </c>
      <c r="N157" t="s">
        <v>1146</v>
      </c>
    </row>
    <row r="158" spans="1:14">
      <c r="A158" t="s">
        <v>128</v>
      </c>
      <c r="B158" t="s">
        <v>466</v>
      </c>
      <c r="C158" t="s">
        <v>1125</v>
      </c>
      <c r="D158">
        <v>42863</v>
      </c>
      <c r="E158" t="s">
        <v>452</v>
      </c>
      <c r="F158" t="s">
        <v>453</v>
      </c>
      <c r="G158" t="s">
        <v>11</v>
      </c>
      <c r="H158" t="s">
        <v>454</v>
      </c>
      <c r="I158" t="s">
        <v>455</v>
      </c>
      <c r="J158" t="s">
        <v>456</v>
      </c>
      <c r="K158">
        <v>48</v>
      </c>
      <c r="L158" t="s">
        <v>1012</v>
      </c>
      <c r="M158" t="s">
        <v>1148</v>
      </c>
      <c r="N158" t="s">
        <v>1148</v>
      </c>
    </row>
    <row r="159" spans="1:14">
      <c r="A159" t="s">
        <v>128</v>
      </c>
      <c r="B159" t="s">
        <v>466</v>
      </c>
      <c r="C159" t="s">
        <v>1087</v>
      </c>
      <c r="D159">
        <v>42864</v>
      </c>
      <c r="E159" t="s">
        <v>452</v>
      </c>
      <c r="F159" t="s">
        <v>453</v>
      </c>
      <c r="G159" t="s">
        <v>11</v>
      </c>
      <c r="H159" t="s">
        <v>454</v>
      </c>
      <c r="I159" t="s">
        <v>455</v>
      </c>
      <c r="J159" t="s">
        <v>456</v>
      </c>
      <c r="K159">
        <v>0</v>
      </c>
      <c r="L159" t="s">
        <v>7</v>
      </c>
      <c r="M159" t="s">
        <v>7</v>
      </c>
      <c r="N159" t="s">
        <v>1233</v>
      </c>
    </row>
    <row r="160" spans="1:14">
      <c r="A160" t="s">
        <v>128</v>
      </c>
      <c r="B160" t="s">
        <v>466</v>
      </c>
      <c r="C160" t="s">
        <v>908</v>
      </c>
      <c r="D160">
        <v>42869</v>
      </c>
      <c r="E160" t="s">
        <v>452</v>
      </c>
      <c r="F160" t="s">
        <v>453</v>
      </c>
      <c r="G160" t="s">
        <v>11</v>
      </c>
      <c r="H160" t="s">
        <v>454</v>
      </c>
      <c r="I160" t="s">
        <v>457</v>
      </c>
      <c r="J160" t="s">
        <v>456</v>
      </c>
      <c r="K160">
        <v>48</v>
      </c>
      <c r="L160" t="s">
        <v>1012</v>
      </c>
      <c r="M160" t="s">
        <v>1148</v>
      </c>
      <c r="N160" t="s">
        <v>1148</v>
      </c>
    </row>
    <row r="161" spans="1:14">
      <c r="A161" t="s">
        <v>128</v>
      </c>
      <c r="B161" t="s">
        <v>466</v>
      </c>
      <c r="C161" t="s">
        <v>1234</v>
      </c>
      <c r="D161">
        <v>42862</v>
      </c>
      <c r="E161" t="s">
        <v>464</v>
      </c>
      <c r="F161" t="s">
        <v>453</v>
      </c>
      <c r="G161" t="s">
        <v>11</v>
      </c>
      <c r="H161" t="s">
        <v>454</v>
      </c>
      <c r="I161" t="s">
        <v>455</v>
      </c>
      <c r="J161" t="s">
        <v>456</v>
      </c>
      <c r="K161">
        <v>32</v>
      </c>
      <c r="L161" t="s">
        <v>1152</v>
      </c>
      <c r="M161" t="s">
        <v>1146</v>
      </c>
      <c r="N161" t="s">
        <v>1146</v>
      </c>
    </row>
    <row r="162" spans="1:14">
      <c r="A162" t="s">
        <v>128</v>
      </c>
      <c r="B162" t="s">
        <v>466</v>
      </c>
      <c r="C162" t="s">
        <v>1117</v>
      </c>
      <c r="D162">
        <v>42862</v>
      </c>
      <c r="E162" t="s">
        <v>452</v>
      </c>
      <c r="F162" t="s">
        <v>453</v>
      </c>
      <c r="G162" t="s">
        <v>11</v>
      </c>
      <c r="H162" t="s">
        <v>454</v>
      </c>
      <c r="I162" t="s">
        <v>455</v>
      </c>
      <c r="J162" t="s">
        <v>456</v>
      </c>
      <c r="K162">
        <v>48</v>
      </c>
      <c r="L162" t="s">
        <v>1012</v>
      </c>
      <c r="M162" t="s">
        <v>1148</v>
      </c>
      <c r="N162" t="s">
        <v>1148</v>
      </c>
    </row>
    <row r="163" spans="1:14">
      <c r="A163" t="s">
        <v>128</v>
      </c>
      <c r="B163" t="s">
        <v>466</v>
      </c>
      <c r="C163" t="s">
        <v>1039</v>
      </c>
      <c r="D163">
        <v>42864</v>
      </c>
      <c r="E163" t="s">
        <v>464</v>
      </c>
      <c r="F163" t="s">
        <v>453</v>
      </c>
      <c r="G163" t="s">
        <v>11</v>
      </c>
      <c r="H163" t="s">
        <v>454</v>
      </c>
      <c r="I163" t="s">
        <v>455</v>
      </c>
      <c r="J163" t="s">
        <v>456</v>
      </c>
      <c r="K163">
        <v>32</v>
      </c>
      <c r="L163" t="s">
        <v>1152</v>
      </c>
      <c r="M163" t="s">
        <v>1146</v>
      </c>
      <c r="N163" t="s">
        <v>1146</v>
      </c>
    </row>
    <row r="164" spans="1:14">
      <c r="A164" t="s">
        <v>128</v>
      </c>
      <c r="B164" t="s">
        <v>466</v>
      </c>
      <c r="C164" t="s">
        <v>1050</v>
      </c>
      <c r="D164">
        <v>42862</v>
      </c>
      <c r="E164" t="s">
        <v>464</v>
      </c>
      <c r="F164" t="s">
        <v>453</v>
      </c>
      <c r="G164" t="s">
        <v>11</v>
      </c>
      <c r="H164" t="s">
        <v>454</v>
      </c>
      <c r="I164" t="s">
        <v>455</v>
      </c>
      <c r="J164" t="s">
        <v>456</v>
      </c>
      <c r="K164">
        <v>32</v>
      </c>
      <c r="L164" t="s">
        <v>1152</v>
      </c>
      <c r="M164" t="s">
        <v>1146</v>
      </c>
      <c r="N164" t="s">
        <v>1146</v>
      </c>
    </row>
    <row r="165" spans="1:14">
      <c r="A165" t="s">
        <v>128</v>
      </c>
      <c r="B165" t="s">
        <v>466</v>
      </c>
      <c r="C165" t="s">
        <v>1030</v>
      </c>
      <c r="D165">
        <v>42863</v>
      </c>
      <c r="E165" t="s">
        <v>464</v>
      </c>
      <c r="F165" t="s">
        <v>453</v>
      </c>
      <c r="G165" t="s">
        <v>11</v>
      </c>
      <c r="H165" t="s">
        <v>454</v>
      </c>
      <c r="I165" t="s">
        <v>455</v>
      </c>
      <c r="J165" t="s">
        <v>456</v>
      </c>
      <c r="K165">
        <v>32</v>
      </c>
      <c r="L165" t="s">
        <v>1152</v>
      </c>
      <c r="M165" t="s">
        <v>1146</v>
      </c>
      <c r="N165" t="s">
        <v>1146</v>
      </c>
    </row>
    <row r="166" spans="1:14">
      <c r="A166" t="s">
        <v>128</v>
      </c>
      <c r="B166" t="s">
        <v>466</v>
      </c>
      <c r="C166" t="s">
        <v>1061</v>
      </c>
      <c r="D166">
        <v>42864</v>
      </c>
      <c r="E166" t="s">
        <v>452</v>
      </c>
      <c r="F166" t="s">
        <v>453</v>
      </c>
      <c r="G166" t="s">
        <v>11</v>
      </c>
      <c r="H166" t="s">
        <v>454</v>
      </c>
      <c r="I166" t="s">
        <v>455</v>
      </c>
      <c r="J166" t="s">
        <v>456</v>
      </c>
      <c r="K166">
        <v>48</v>
      </c>
      <c r="L166" t="s">
        <v>1012</v>
      </c>
      <c r="M166" t="s">
        <v>1148</v>
      </c>
      <c r="N166" t="s">
        <v>1148</v>
      </c>
    </row>
    <row r="167" spans="1:14">
      <c r="A167" t="s">
        <v>128</v>
      </c>
      <c r="B167" t="s">
        <v>466</v>
      </c>
      <c r="C167" t="s">
        <v>1130</v>
      </c>
      <c r="D167">
        <v>42864</v>
      </c>
      <c r="E167" t="s">
        <v>452</v>
      </c>
      <c r="F167" t="s">
        <v>453</v>
      </c>
      <c r="G167" t="s">
        <v>11</v>
      </c>
      <c r="H167" t="s">
        <v>454</v>
      </c>
      <c r="I167" t="s">
        <v>455</v>
      </c>
      <c r="J167" t="s">
        <v>456</v>
      </c>
      <c r="K167">
        <v>48</v>
      </c>
      <c r="L167" t="s">
        <v>1012</v>
      </c>
      <c r="M167" t="s">
        <v>1148</v>
      </c>
      <c r="N167" t="s">
        <v>1148</v>
      </c>
    </row>
    <row r="168" spans="1:14">
      <c r="A168" t="s">
        <v>128</v>
      </c>
      <c r="B168" t="s">
        <v>466</v>
      </c>
      <c r="C168" t="s">
        <v>1053</v>
      </c>
      <c r="D168">
        <v>42862</v>
      </c>
      <c r="E168" t="s">
        <v>452</v>
      </c>
      <c r="F168" t="s">
        <v>453</v>
      </c>
      <c r="G168" t="s">
        <v>11</v>
      </c>
      <c r="H168" t="s">
        <v>454</v>
      </c>
      <c r="I168" t="s">
        <v>455</v>
      </c>
      <c r="J168" t="s">
        <v>456</v>
      </c>
      <c r="K168">
        <v>48</v>
      </c>
      <c r="L168" t="s">
        <v>1012</v>
      </c>
      <c r="M168" t="s">
        <v>1148</v>
      </c>
      <c r="N168" t="s">
        <v>1148</v>
      </c>
    </row>
    <row r="169" spans="1:14">
      <c r="A169" t="s">
        <v>128</v>
      </c>
      <c r="B169" t="s">
        <v>466</v>
      </c>
      <c r="C169" t="s">
        <v>943</v>
      </c>
      <c r="D169">
        <v>42861</v>
      </c>
      <c r="E169" t="s">
        <v>464</v>
      </c>
      <c r="F169" t="s">
        <v>453</v>
      </c>
      <c r="G169" t="s">
        <v>11</v>
      </c>
      <c r="H169" t="s">
        <v>454</v>
      </c>
      <c r="I169" t="s">
        <v>457</v>
      </c>
      <c r="J169" t="s">
        <v>456</v>
      </c>
      <c r="K169">
        <v>16</v>
      </c>
      <c r="L169" t="s">
        <v>1010</v>
      </c>
      <c r="M169" t="s">
        <v>1235</v>
      </c>
      <c r="N169" t="s">
        <v>1235</v>
      </c>
    </row>
    <row r="170" spans="1:14">
      <c r="A170" t="s">
        <v>128</v>
      </c>
      <c r="B170" t="s">
        <v>466</v>
      </c>
      <c r="C170" t="s">
        <v>944</v>
      </c>
      <c r="D170">
        <v>42876</v>
      </c>
      <c r="E170" t="s">
        <v>452</v>
      </c>
      <c r="F170" t="s">
        <v>453</v>
      </c>
      <c r="G170" t="s">
        <v>11</v>
      </c>
      <c r="H170" t="s">
        <v>454</v>
      </c>
      <c r="I170" t="s">
        <v>457</v>
      </c>
      <c r="J170" t="s">
        <v>456</v>
      </c>
      <c r="K170">
        <v>48</v>
      </c>
      <c r="L170" t="s">
        <v>1012</v>
      </c>
      <c r="M170" t="s">
        <v>1148</v>
      </c>
      <c r="N170" t="s">
        <v>1148</v>
      </c>
    </row>
    <row r="171" spans="1:14">
      <c r="A171" t="s">
        <v>128</v>
      </c>
      <c r="B171" t="s">
        <v>466</v>
      </c>
      <c r="C171" t="s">
        <v>937</v>
      </c>
      <c r="D171">
        <v>42879</v>
      </c>
      <c r="E171" t="s">
        <v>452</v>
      </c>
      <c r="F171" t="s">
        <v>453</v>
      </c>
      <c r="G171" t="s">
        <v>11</v>
      </c>
      <c r="H171" t="s">
        <v>454</v>
      </c>
      <c r="I171" t="s">
        <v>457</v>
      </c>
      <c r="J171" t="s">
        <v>456</v>
      </c>
      <c r="K171">
        <v>48</v>
      </c>
      <c r="L171" t="s">
        <v>1012</v>
      </c>
      <c r="M171" t="s">
        <v>1148</v>
      </c>
      <c r="N171" t="s">
        <v>1148</v>
      </c>
    </row>
    <row r="172" spans="1:14">
      <c r="A172" t="s">
        <v>128</v>
      </c>
      <c r="B172" t="s">
        <v>466</v>
      </c>
      <c r="C172" t="s">
        <v>1236</v>
      </c>
      <c r="D172">
        <v>42868</v>
      </c>
      <c r="E172" t="s">
        <v>452</v>
      </c>
      <c r="F172" t="s">
        <v>453</v>
      </c>
      <c r="G172" t="s">
        <v>11</v>
      </c>
      <c r="H172" t="s">
        <v>454</v>
      </c>
      <c r="I172" t="s">
        <v>455</v>
      </c>
      <c r="J172" t="s">
        <v>456</v>
      </c>
      <c r="K172">
        <v>48</v>
      </c>
      <c r="L172" t="s">
        <v>1012</v>
      </c>
      <c r="M172" t="s">
        <v>1148</v>
      </c>
      <c r="N172" t="s">
        <v>1148</v>
      </c>
    </row>
    <row r="173" spans="1:14">
      <c r="A173" t="s">
        <v>128</v>
      </c>
      <c r="B173" t="s">
        <v>466</v>
      </c>
      <c r="C173" t="s">
        <v>1131</v>
      </c>
      <c r="D173">
        <v>42868</v>
      </c>
      <c r="E173" t="s">
        <v>464</v>
      </c>
      <c r="F173" t="s">
        <v>453</v>
      </c>
      <c r="G173" t="s">
        <v>11</v>
      </c>
      <c r="H173" t="s">
        <v>454</v>
      </c>
      <c r="I173" t="s">
        <v>455</v>
      </c>
      <c r="J173" t="s">
        <v>456</v>
      </c>
      <c r="K173">
        <v>32</v>
      </c>
      <c r="L173" t="s">
        <v>1152</v>
      </c>
      <c r="M173" t="s">
        <v>1146</v>
      </c>
      <c r="N173" t="s">
        <v>1146</v>
      </c>
    </row>
    <row r="174" spans="1:14">
      <c r="A174" t="s">
        <v>128</v>
      </c>
      <c r="B174" t="s">
        <v>466</v>
      </c>
      <c r="C174" t="s">
        <v>984</v>
      </c>
      <c r="D174">
        <v>42876</v>
      </c>
      <c r="E174" t="s">
        <v>452</v>
      </c>
      <c r="F174" t="s">
        <v>453</v>
      </c>
      <c r="G174" t="s">
        <v>11</v>
      </c>
      <c r="H174" t="s">
        <v>454</v>
      </c>
      <c r="I174" t="s">
        <v>457</v>
      </c>
      <c r="J174" t="s">
        <v>456</v>
      </c>
      <c r="K174">
        <v>48</v>
      </c>
      <c r="L174" t="s">
        <v>1012</v>
      </c>
      <c r="M174" t="s">
        <v>1148</v>
      </c>
      <c r="N174" t="s">
        <v>1148</v>
      </c>
    </row>
    <row r="175" spans="1:14">
      <c r="A175" t="s">
        <v>128</v>
      </c>
      <c r="B175" t="s">
        <v>466</v>
      </c>
      <c r="C175" t="s">
        <v>470</v>
      </c>
      <c r="D175">
        <v>42861</v>
      </c>
      <c r="E175" t="s">
        <v>452</v>
      </c>
      <c r="F175" t="s">
        <v>453</v>
      </c>
      <c r="G175" t="s">
        <v>11</v>
      </c>
      <c r="H175" t="s">
        <v>454</v>
      </c>
      <c r="I175" t="s">
        <v>457</v>
      </c>
      <c r="J175" t="s">
        <v>456</v>
      </c>
      <c r="K175">
        <v>48</v>
      </c>
      <c r="L175" t="s">
        <v>7</v>
      </c>
      <c r="M175" t="s">
        <v>7</v>
      </c>
      <c r="N175" t="s">
        <v>7</v>
      </c>
    </row>
    <row r="176" spans="1:14">
      <c r="A176" t="s">
        <v>128</v>
      </c>
      <c r="B176" t="s">
        <v>466</v>
      </c>
      <c r="C176" t="s">
        <v>1046</v>
      </c>
      <c r="D176">
        <v>42863</v>
      </c>
      <c r="E176" t="s">
        <v>452</v>
      </c>
      <c r="F176" t="s">
        <v>453</v>
      </c>
      <c r="G176" t="s">
        <v>11</v>
      </c>
      <c r="H176" t="s">
        <v>454</v>
      </c>
      <c r="I176" t="s">
        <v>455</v>
      </c>
      <c r="J176" t="s">
        <v>456</v>
      </c>
      <c r="K176">
        <v>48</v>
      </c>
      <c r="L176" t="s">
        <v>1012</v>
      </c>
      <c r="M176" t="s">
        <v>1148</v>
      </c>
      <c r="N176" t="s">
        <v>1148</v>
      </c>
    </row>
    <row r="177" spans="1:14">
      <c r="A177" t="s">
        <v>128</v>
      </c>
      <c r="B177" t="s">
        <v>466</v>
      </c>
      <c r="C177" t="s">
        <v>994</v>
      </c>
      <c r="D177">
        <v>42886</v>
      </c>
      <c r="E177" t="s">
        <v>452</v>
      </c>
      <c r="F177" t="s">
        <v>453</v>
      </c>
      <c r="G177" t="s">
        <v>11</v>
      </c>
      <c r="H177" t="s">
        <v>454</v>
      </c>
      <c r="I177" t="s">
        <v>455</v>
      </c>
      <c r="J177" t="s">
        <v>958</v>
      </c>
      <c r="K177">
        <v>-60</v>
      </c>
      <c r="L177" t="s">
        <v>992</v>
      </c>
      <c r="M177" t="s">
        <v>1237</v>
      </c>
      <c r="N177" t="s">
        <v>1238</v>
      </c>
    </row>
    <row r="178" spans="1:14">
      <c r="A178" t="s">
        <v>128</v>
      </c>
      <c r="B178" t="s">
        <v>466</v>
      </c>
      <c r="C178" t="s">
        <v>1138</v>
      </c>
      <c r="D178">
        <v>42862</v>
      </c>
      <c r="E178" t="s">
        <v>452</v>
      </c>
      <c r="F178" t="s">
        <v>453</v>
      </c>
      <c r="G178" t="s">
        <v>11</v>
      </c>
      <c r="H178" t="s">
        <v>454</v>
      </c>
      <c r="I178" t="s">
        <v>455</v>
      </c>
      <c r="J178" t="s">
        <v>456</v>
      </c>
      <c r="K178">
        <v>48</v>
      </c>
      <c r="L178" t="s">
        <v>1012</v>
      </c>
      <c r="M178" t="s">
        <v>1148</v>
      </c>
      <c r="N178" t="s">
        <v>1148</v>
      </c>
    </row>
    <row r="179" spans="1:14">
      <c r="A179" t="s">
        <v>128</v>
      </c>
      <c r="B179" t="s">
        <v>466</v>
      </c>
      <c r="C179" t="s">
        <v>923</v>
      </c>
      <c r="D179">
        <v>42862</v>
      </c>
      <c r="E179" t="s">
        <v>452</v>
      </c>
      <c r="F179" t="s">
        <v>453</v>
      </c>
      <c r="G179" t="s">
        <v>11</v>
      </c>
      <c r="H179" t="s">
        <v>454</v>
      </c>
      <c r="I179" t="s">
        <v>457</v>
      </c>
      <c r="J179" t="s">
        <v>456</v>
      </c>
      <c r="K179">
        <v>48</v>
      </c>
      <c r="L179" t="s">
        <v>1012</v>
      </c>
      <c r="M179" t="s">
        <v>1148</v>
      </c>
      <c r="N179" t="s">
        <v>1148</v>
      </c>
    </row>
    <row r="180" spans="1:14">
      <c r="A180" t="s">
        <v>128</v>
      </c>
      <c r="B180" t="s">
        <v>466</v>
      </c>
      <c r="C180" t="s">
        <v>8</v>
      </c>
      <c r="D180">
        <v>42861</v>
      </c>
      <c r="E180" t="s">
        <v>452</v>
      </c>
      <c r="F180" t="s">
        <v>453</v>
      </c>
      <c r="G180" t="s">
        <v>11</v>
      </c>
      <c r="H180" t="s">
        <v>454</v>
      </c>
      <c r="I180" t="s">
        <v>457</v>
      </c>
      <c r="J180" t="s">
        <v>456</v>
      </c>
      <c r="K180">
        <v>48</v>
      </c>
      <c r="L180" t="s">
        <v>1012</v>
      </c>
      <c r="M180" t="s">
        <v>1148</v>
      </c>
      <c r="N180" t="s">
        <v>1148</v>
      </c>
    </row>
    <row r="181" spans="1:14">
      <c r="A181" t="s">
        <v>128</v>
      </c>
      <c r="B181" t="s">
        <v>466</v>
      </c>
      <c r="C181" t="s">
        <v>1081</v>
      </c>
      <c r="D181">
        <v>42862</v>
      </c>
      <c r="E181" t="s">
        <v>464</v>
      </c>
      <c r="F181" t="s">
        <v>453</v>
      </c>
      <c r="G181" t="s">
        <v>11</v>
      </c>
      <c r="H181" t="s">
        <v>454</v>
      </c>
      <c r="I181" t="s">
        <v>455</v>
      </c>
      <c r="J181" t="s">
        <v>456</v>
      </c>
      <c r="K181">
        <v>32</v>
      </c>
      <c r="L181" t="s">
        <v>1152</v>
      </c>
      <c r="M181" t="s">
        <v>1146</v>
      </c>
      <c r="N181" t="s">
        <v>1146</v>
      </c>
    </row>
    <row r="182" spans="1:14">
      <c r="A182" t="s">
        <v>128</v>
      </c>
      <c r="B182" t="s">
        <v>466</v>
      </c>
      <c r="C182" t="s">
        <v>935</v>
      </c>
      <c r="D182">
        <v>42877</v>
      </c>
      <c r="E182" t="s">
        <v>452</v>
      </c>
      <c r="F182" t="s">
        <v>453</v>
      </c>
      <c r="G182" t="s">
        <v>11</v>
      </c>
      <c r="H182" t="s">
        <v>454</v>
      </c>
      <c r="I182" t="s">
        <v>457</v>
      </c>
      <c r="J182" t="s">
        <v>456</v>
      </c>
      <c r="K182">
        <v>48</v>
      </c>
      <c r="L182" t="s">
        <v>1012</v>
      </c>
      <c r="M182" t="s">
        <v>1148</v>
      </c>
      <c r="N182" t="s">
        <v>1148</v>
      </c>
    </row>
    <row r="183" spans="1:14">
      <c r="A183" t="s">
        <v>128</v>
      </c>
      <c r="B183" t="s">
        <v>466</v>
      </c>
      <c r="C183" t="s">
        <v>1143</v>
      </c>
      <c r="D183">
        <v>42864</v>
      </c>
      <c r="E183" t="s">
        <v>452</v>
      </c>
      <c r="F183" t="s">
        <v>453</v>
      </c>
      <c r="G183" t="s">
        <v>11</v>
      </c>
      <c r="H183" t="s">
        <v>454</v>
      </c>
      <c r="I183" t="s">
        <v>455</v>
      </c>
      <c r="J183" t="s">
        <v>456</v>
      </c>
      <c r="K183">
        <v>48</v>
      </c>
      <c r="L183" t="s">
        <v>1012</v>
      </c>
      <c r="M183" t="s">
        <v>1148</v>
      </c>
      <c r="N183" t="s">
        <v>1148</v>
      </c>
    </row>
    <row r="184" spans="1:14">
      <c r="A184" t="s">
        <v>128</v>
      </c>
      <c r="B184" t="s">
        <v>466</v>
      </c>
      <c r="C184" t="s">
        <v>1239</v>
      </c>
      <c r="D184">
        <v>42863</v>
      </c>
      <c r="E184" t="s">
        <v>452</v>
      </c>
      <c r="F184" t="s">
        <v>453</v>
      </c>
      <c r="G184" t="s">
        <v>11</v>
      </c>
      <c r="H184" t="s">
        <v>454</v>
      </c>
      <c r="I184" t="s">
        <v>455</v>
      </c>
      <c r="J184" t="s">
        <v>456</v>
      </c>
      <c r="K184">
        <v>48</v>
      </c>
      <c r="L184" t="s">
        <v>1012</v>
      </c>
      <c r="M184" t="s">
        <v>1148</v>
      </c>
      <c r="N184" t="s">
        <v>1148</v>
      </c>
    </row>
    <row r="185" spans="1:14">
      <c r="A185" t="s">
        <v>128</v>
      </c>
      <c r="B185" t="s">
        <v>466</v>
      </c>
      <c r="C185" t="s">
        <v>892</v>
      </c>
      <c r="D185">
        <v>42861</v>
      </c>
      <c r="E185" t="s">
        <v>1216</v>
      </c>
      <c r="F185" t="s">
        <v>453</v>
      </c>
      <c r="G185" t="s">
        <v>11</v>
      </c>
      <c r="H185" t="s">
        <v>454</v>
      </c>
      <c r="I185" t="s">
        <v>457</v>
      </c>
      <c r="J185" t="s">
        <v>456</v>
      </c>
      <c r="K185">
        <v>1</v>
      </c>
      <c r="L185" t="s">
        <v>1240</v>
      </c>
      <c r="M185" t="s">
        <v>1240</v>
      </c>
      <c r="N185" t="s">
        <v>1240</v>
      </c>
    </row>
    <row r="186" spans="1:14">
      <c r="A186" t="s">
        <v>128</v>
      </c>
      <c r="B186" t="s">
        <v>466</v>
      </c>
      <c r="C186" t="s">
        <v>1241</v>
      </c>
      <c r="D186">
        <v>42862</v>
      </c>
      <c r="E186" t="s">
        <v>452</v>
      </c>
      <c r="F186" t="s">
        <v>453</v>
      </c>
      <c r="G186" t="s">
        <v>11</v>
      </c>
      <c r="H186" t="s">
        <v>454</v>
      </c>
      <c r="I186" t="s">
        <v>455</v>
      </c>
      <c r="J186" t="s">
        <v>456</v>
      </c>
      <c r="K186">
        <v>48</v>
      </c>
      <c r="L186" t="s">
        <v>1012</v>
      </c>
      <c r="M186" t="s">
        <v>1148</v>
      </c>
      <c r="N186" t="s">
        <v>1148</v>
      </c>
    </row>
    <row r="187" spans="1:14">
      <c r="A187" t="s">
        <v>128</v>
      </c>
      <c r="B187" t="s">
        <v>466</v>
      </c>
      <c r="C187" t="s">
        <v>951</v>
      </c>
      <c r="D187">
        <v>42875</v>
      </c>
      <c r="E187" t="s">
        <v>1228</v>
      </c>
      <c r="F187" t="s">
        <v>453</v>
      </c>
      <c r="G187" t="s">
        <v>11</v>
      </c>
      <c r="H187" t="s">
        <v>454</v>
      </c>
      <c r="I187" t="s">
        <v>457</v>
      </c>
      <c r="J187" t="s">
        <v>456</v>
      </c>
      <c r="K187">
        <v>1</v>
      </c>
      <c r="L187" t="s">
        <v>1229</v>
      </c>
      <c r="M187" t="s">
        <v>1229</v>
      </c>
      <c r="N187" t="s">
        <v>1229</v>
      </c>
    </row>
    <row r="188" spans="1:14">
      <c r="A188" t="s">
        <v>128</v>
      </c>
      <c r="B188" t="s">
        <v>466</v>
      </c>
      <c r="C188" t="s">
        <v>892</v>
      </c>
      <c r="D188">
        <v>42861</v>
      </c>
      <c r="E188" t="s">
        <v>452</v>
      </c>
      <c r="F188" t="s">
        <v>453</v>
      </c>
      <c r="G188" t="s">
        <v>11</v>
      </c>
      <c r="H188" t="s">
        <v>454</v>
      </c>
      <c r="I188" t="s">
        <v>455</v>
      </c>
      <c r="J188" t="s">
        <v>462</v>
      </c>
      <c r="K188">
        <v>-111</v>
      </c>
      <c r="L188" t="s">
        <v>9</v>
      </c>
      <c r="M188" t="s">
        <v>1242</v>
      </c>
      <c r="N188" t="s">
        <v>1242</v>
      </c>
    </row>
    <row r="189" spans="1:14">
      <c r="A189" t="s">
        <v>128</v>
      </c>
      <c r="B189" t="s">
        <v>466</v>
      </c>
      <c r="C189" t="s">
        <v>1141</v>
      </c>
      <c r="D189">
        <v>42862</v>
      </c>
      <c r="E189" t="s">
        <v>452</v>
      </c>
      <c r="F189" t="s">
        <v>453</v>
      </c>
      <c r="G189" t="s">
        <v>11</v>
      </c>
      <c r="H189" t="s">
        <v>454</v>
      </c>
      <c r="I189" t="s">
        <v>455</v>
      </c>
      <c r="J189" t="s">
        <v>456</v>
      </c>
      <c r="K189">
        <v>48</v>
      </c>
      <c r="L189" t="s">
        <v>1012</v>
      </c>
      <c r="M189" t="s">
        <v>1148</v>
      </c>
      <c r="N189" t="s">
        <v>1148</v>
      </c>
    </row>
    <row r="190" spans="1:14">
      <c r="A190" t="s">
        <v>128</v>
      </c>
      <c r="B190" t="s">
        <v>466</v>
      </c>
      <c r="C190" t="s">
        <v>1136</v>
      </c>
      <c r="D190">
        <v>42862</v>
      </c>
      <c r="E190" t="s">
        <v>452</v>
      </c>
      <c r="F190" t="s">
        <v>453</v>
      </c>
      <c r="G190" t="s">
        <v>11</v>
      </c>
      <c r="H190" t="s">
        <v>454</v>
      </c>
      <c r="I190" t="s">
        <v>455</v>
      </c>
      <c r="J190" t="s">
        <v>456</v>
      </c>
      <c r="K190">
        <v>48</v>
      </c>
      <c r="L190" t="s">
        <v>1012</v>
      </c>
      <c r="M190" t="s">
        <v>1148</v>
      </c>
      <c r="N190" t="s">
        <v>1148</v>
      </c>
    </row>
    <row r="191" spans="1:14">
      <c r="A191" t="s">
        <v>128</v>
      </c>
      <c r="B191" t="s">
        <v>466</v>
      </c>
      <c r="C191" t="s">
        <v>1103</v>
      </c>
      <c r="D191">
        <v>42863</v>
      </c>
      <c r="E191" t="s">
        <v>464</v>
      </c>
      <c r="F191" t="s">
        <v>453</v>
      </c>
      <c r="G191" t="s">
        <v>11</v>
      </c>
      <c r="H191" t="s">
        <v>454</v>
      </c>
      <c r="I191" t="s">
        <v>455</v>
      </c>
      <c r="J191" t="s">
        <v>456</v>
      </c>
      <c r="K191">
        <v>32</v>
      </c>
      <c r="L191" t="s">
        <v>1152</v>
      </c>
      <c r="M191" t="s">
        <v>1146</v>
      </c>
      <c r="N191" t="s">
        <v>1146</v>
      </c>
    </row>
    <row r="192" spans="1:14">
      <c r="A192" t="s">
        <v>128</v>
      </c>
      <c r="B192" t="s">
        <v>466</v>
      </c>
      <c r="C192" t="s">
        <v>899</v>
      </c>
      <c r="D192">
        <v>42862</v>
      </c>
      <c r="E192" t="s">
        <v>452</v>
      </c>
      <c r="F192" t="s">
        <v>453</v>
      </c>
      <c r="G192" t="s">
        <v>11</v>
      </c>
      <c r="H192" t="s">
        <v>454</v>
      </c>
      <c r="I192" t="s">
        <v>457</v>
      </c>
      <c r="J192" t="s">
        <v>456</v>
      </c>
      <c r="K192">
        <v>48</v>
      </c>
      <c r="L192" t="s">
        <v>1012</v>
      </c>
      <c r="M192" t="s">
        <v>1148</v>
      </c>
      <c r="N192" t="s">
        <v>1148</v>
      </c>
    </row>
    <row r="193" spans="1:14">
      <c r="A193" t="s">
        <v>128</v>
      </c>
      <c r="B193" t="s">
        <v>466</v>
      </c>
      <c r="C193" t="s">
        <v>1078</v>
      </c>
      <c r="D193">
        <v>42868</v>
      </c>
      <c r="E193" t="s">
        <v>464</v>
      </c>
      <c r="F193" t="s">
        <v>453</v>
      </c>
      <c r="G193" t="s">
        <v>11</v>
      </c>
      <c r="H193" t="s">
        <v>454</v>
      </c>
      <c r="I193" t="s">
        <v>455</v>
      </c>
      <c r="J193" t="s">
        <v>456</v>
      </c>
      <c r="K193">
        <v>32</v>
      </c>
      <c r="L193" t="s">
        <v>1152</v>
      </c>
      <c r="M193" t="s">
        <v>1146</v>
      </c>
      <c r="N193" t="s">
        <v>1146</v>
      </c>
    </row>
    <row r="194" spans="1:14">
      <c r="A194" t="s">
        <v>128</v>
      </c>
      <c r="B194" t="s">
        <v>466</v>
      </c>
      <c r="C194" t="s">
        <v>1243</v>
      </c>
      <c r="D194">
        <v>42862</v>
      </c>
      <c r="E194" t="s">
        <v>452</v>
      </c>
      <c r="F194" t="s">
        <v>453</v>
      </c>
      <c r="G194" t="s">
        <v>11</v>
      </c>
      <c r="H194" t="s">
        <v>454</v>
      </c>
      <c r="I194" t="s">
        <v>455</v>
      </c>
      <c r="J194" t="s">
        <v>456</v>
      </c>
      <c r="K194">
        <v>48</v>
      </c>
      <c r="L194" t="s">
        <v>1012</v>
      </c>
      <c r="M194" t="s">
        <v>1148</v>
      </c>
      <c r="N194" t="s">
        <v>1148</v>
      </c>
    </row>
    <row r="195" spans="1:14">
      <c r="A195" t="s">
        <v>128</v>
      </c>
      <c r="B195" t="s">
        <v>466</v>
      </c>
      <c r="C195" t="s">
        <v>1033</v>
      </c>
      <c r="D195">
        <v>42868</v>
      </c>
      <c r="E195" t="s">
        <v>464</v>
      </c>
      <c r="F195" t="s">
        <v>453</v>
      </c>
      <c r="G195" t="s">
        <v>11</v>
      </c>
      <c r="H195" t="s">
        <v>454</v>
      </c>
      <c r="I195" t="s">
        <v>455</v>
      </c>
      <c r="J195" t="s">
        <v>456</v>
      </c>
      <c r="K195">
        <v>32</v>
      </c>
      <c r="L195" t="s">
        <v>1152</v>
      </c>
      <c r="M195" t="s">
        <v>1146</v>
      </c>
      <c r="N195" t="s">
        <v>1146</v>
      </c>
    </row>
    <row r="196" spans="1:14">
      <c r="A196" t="s">
        <v>128</v>
      </c>
      <c r="B196" t="s">
        <v>466</v>
      </c>
      <c r="C196" t="s">
        <v>929</v>
      </c>
      <c r="D196">
        <v>42875</v>
      </c>
      <c r="E196" t="s">
        <v>452</v>
      </c>
      <c r="F196" t="s">
        <v>453</v>
      </c>
      <c r="G196" t="s">
        <v>11</v>
      </c>
      <c r="H196" t="s">
        <v>454</v>
      </c>
      <c r="I196" t="s">
        <v>457</v>
      </c>
      <c r="J196" t="s">
        <v>456</v>
      </c>
      <c r="K196">
        <v>48</v>
      </c>
      <c r="L196" t="s">
        <v>1012</v>
      </c>
      <c r="M196" t="s">
        <v>1148</v>
      </c>
      <c r="N196" t="s">
        <v>1148</v>
      </c>
    </row>
    <row r="197" spans="1:14">
      <c r="A197" t="s">
        <v>128</v>
      </c>
      <c r="B197" t="s">
        <v>466</v>
      </c>
      <c r="C197" t="s">
        <v>1070</v>
      </c>
      <c r="D197">
        <v>42864</v>
      </c>
      <c r="E197" t="s">
        <v>464</v>
      </c>
      <c r="F197" t="s">
        <v>453</v>
      </c>
      <c r="G197" t="s">
        <v>11</v>
      </c>
      <c r="H197" t="s">
        <v>454</v>
      </c>
      <c r="I197" t="s">
        <v>455</v>
      </c>
      <c r="J197" t="s">
        <v>456</v>
      </c>
      <c r="K197">
        <v>32</v>
      </c>
      <c r="L197" t="s">
        <v>1152</v>
      </c>
      <c r="M197" t="s">
        <v>1146</v>
      </c>
      <c r="N197" t="s">
        <v>1146</v>
      </c>
    </row>
    <row r="198" spans="1:14">
      <c r="A198" t="s">
        <v>128</v>
      </c>
      <c r="B198" t="s">
        <v>466</v>
      </c>
      <c r="C198" t="s">
        <v>1244</v>
      </c>
      <c r="D198">
        <v>42862</v>
      </c>
      <c r="E198" t="s">
        <v>452</v>
      </c>
      <c r="F198" t="s">
        <v>453</v>
      </c>
      <c r="G198" t="s">
        <v>11</v>
      </c>
      <c r="H198" t="s">
        <v>454</v>
      </c>
      <c r="I198" t="s">
        <v>455</v>
      </c>
      <c r="J198" t="s">
        <v>456</v>
      </c>
      <c r="K198">
        <v>48</v>
      </c>
      <c r="L198" t="s">
        <v>1012</v>
      </c>
      <c r="M198" t="s">
        <v>1148</v>
      </c>
      <c r="N198" t="s">
        <v>1148</v>
      </c>
    </row>
    <row r="199" spans="1:14">
      <c r="A199" t="s">
        <v>128</v>
      </c>
      <c r="B199" t="s">
        <v>466</v>
      </c>
      <c r="C199" t="s">
        <v>894</v>
      </c>
      <c r="D199">
        <v>42862</v>
      </c>
      <c r="E199" t="s">
        <v>452</v>
      </c>
      <c r="F199" t="s">
        <v>453</v>
      </c>
      <c r="G199" t="s">
        <v>11</v>
      </c>
      <c r="H199" t="s">
        <v>454</v>
      </c>
      <c r="I199" t="s">
        <v>457</v>
      </c>
      <c r="J199" t="s">
        <v>456</v>
      </c>
      <c r="K199">
        <v>48</v>
      </c>
      <c r="L199" t="s">
        <v>1012</v>
      </c>
      <c r="M199" t="s">
        <v>1148</v>
      </c>
      <c r="N199" t="s">
        <v>1148</v>
      </c>
    </row>
    <row r="200" spans="1:14">
      <c r="A200" t="s">
        <v>128</v>
      </c>
      <c r="B200" t="s">
        <v>466</v>
      </c>
      <c r="C200" t="s">
        <v>1043</v>
      </c>
      <c r="D200">
        <v>42863</v>
      </c>
      <c r="E200" t="s">
        <v>452</v>
      </c>
      <c r="F200" t="s">
        <v>453</v>
      </c>
      <c r="G200" t="s">
        <v>11</v>
      </c>
      <c r="H200" t="s">
        <v>454</v>
      </c>
      <c r="I200" t="s">
        <v>455</v>
      </c>
      <c r="J200" t="s">
        <v>456</v>
      </c>
      <c r="K200">
        <v>48</v>
      </c>
      <c r="L200" t="s">
        <v>1012</v>
      </c>
      <c r="M200" t="s">
        <v>1148</v>
      </c>
      <c r="N200" t="s">
        <v>1148</v>
      </c>
    </row>
    <row r="201" spans="1:14">
      <c r="A201" t="s">
        <v>128</v>
      </c>
      <c r="B201" t="s">
        <v>466</v>
      </c>
      <c r="C201" t="s">
        <v>1109</v>
      </c>
      <c r="D201">
        <v>42864</v>
      </c>
      <c r="E201" t="s">
        <v>452</v>
      </c>
      <c r="F201" t="s">
        <v>453</v>
      </c>
      <c r="G201" t="s">
        <v>11</v>
      </c>
      <c r="H201" t="s">
        <v>454</v>
      </c>
      <c r="I201" t="s">
        <v>455</v>
      </c>
      <c r="J201" t="s">
        <v>456</v>
      </c>
      <c r="K201">
        <v>48</v>
      </c>
      <c r="L201" t="s">
        <v>1012</v>
      </c>
      <c r="M201" t="s">
        <v>1148</v>
      </c>
      <c r="N201" t="s">
        <v>1148</v>
      </c>
    </row>
    <row r="202" spans="1:14">
      <c r="A202" t="s">
        <v>128</v>
      </c>
      <c r="B202" t="s">
        <v>466</v>
      </c>
      <c r="C202" t="s">
        <v>1092</v>
      </c>
      <c r="D202">
        <v>42862</v>
      </c>
      <c r="E202" t="s">
        <v>452</v>
      </c>
      <c r="F202" t="s">
        <v>453</v>
      </c>
      <c r="G202" t="s">
        <v>11</v>
      </c>
      <c r="H202" t="s">
        <v>454</v>
      </c>
      <c r="I202" t="s">
        <v>455</v>
      </c>
      <c r="J202" t="s">
        <v>456</v>
      </c>
      <c r="K202">
        <v>48</v>
      </c>
      <c r="L202" t="s">
        <v>1012</v>
      </c>
      <c r="M202" t="s">
        <v>1148</v>
      </c>
      <c r="N202" t="s">
        <v>1148</v>
      </c>
    </row>
    <row r="203" spans="1:14">
      <c r="A203" t="s">
        <v>128</v>
      </c>
      <c r="B203" t="s">
        <v>466</v>
      </c>
      <c r="C203" t="s">
        <v>1126</v>
      </c>
      <c r="D203">
        <v>42863</v>
      </c>
      <c r="E203" t="s">
        <v>452</v>
      </c>
      <c r="F203" t="s">
        <v>453</v>
      </c>
      <c r="G203" t="s">
        <v>11</v>
      </c>
      <c r="H203" t="s">
        <v>454</v>
      </c>
      <c r="I203" t="s">
        <v>455</v>
      </c>
      <c r="J203" t="s">
        <v>456</v>
      </c>
      <c r="K203">
        <v>48</v>
      </c>
      <c r="L203" t="s">
        <v>1012</v>
      </c>
      <c r="M203" t="s">
        <v>1148</v>
      </c>
      <c r="N203" t="s">
        <v>1148</v>
      </c>
    </row>
    <row r="204" spans="1:14">
      <c r="A204" t="s">
        <v>128</v>
      </c>
      <c r="B204" t="s">
        <v>466</v>
      </c>
      <c r="C204" t="s">
        <v>1049</v>
      </c>
      <c r="D204">
        <v>42862</v>
      </c>
      <c r="E204" t="s">
        <v>452</v>
      </c>
      <c r="F204" t="s">
        <v>453</v>
      </c>
      <c r="G204" t="s">
        <v>11</v>
      </c>
      <c r="H204" t="s">
        <v>454</v>
      </c>
      <c r="I204" t="s">
        <v>455</v>
      </c>
      <c r="J204" t="s">
        <v>456</v>
      </c>
      <c r="K204">
        <v>48</v>
      </c>
      <c r="L204" t="s">
        <v>1012</v>
      </c>
      <c r="M204" t="s">
        <v>1148</v>
      </c>
      <c r="N204" t="s">
        <v>1148</v>
      </c>
    </row>
    <row r="205" spans="1:14">
      <c r="A205" t="s">
        <v>128</v>
      </c>
      <c r="B205" t="s">
        <v>466</v>
      </c>
      <c r="C205" t="s">
        <v>1113</v>
      </c>
      <c r="D205">
        <v>42868</v>
      </c>
      <c r="E205" t="s">
        <v>452</v>
      </c>
      <c r="F205" t="s">
        <v>453</v>
      </c>
      <c r="G205" t="s">
        <v>11</v>
      </c>
      <c r="H205" t="s">
        <v>454</v>
      </c>
      <c r="I205" t="s">
        <v>455</v>
      </c>
      <c r="J205" t="s">
        <v>456</v>
      </c>
      <c r="K205">
        <v>48</v>
      </c>
      <c r="L205" t="s">
        <v>1012</v>
      </c>
      <c r="M205" t="s">
        <v>1148</v>
      </c>
      <c r="N205" t="s">
        <v>1148</v>
      </c>
    </row>
    <row r="206" spans="1:14">
      <c r="A206" t="s">
        <v>128</v>
      </c>
      <c r="B206" t="s">
        <v>466</v>
      </c>
      <c r="C206" t="s">
        <v>1133</v>
      </c>
      <c r="D206">
        <v>42862</v>
      </c>
      <c r="E206" t="s">
        <v>452</v>
      </c>
      <c r="F206" t="s">
        <v>453</v>
      </c>
      <c r="G206" t="s">
        <v>11</v>
      </c>
      <c r="H206" t="s">
        <v>454</v>
      </c>
      <c r="I206" t="s">
        <v>455</v>
      </c>
      <c r="J206" t="s">
        <v>456</v>
      </c>
      <c r="K206">
        <v>48</v>
      </c>
      <c r="L206" t="s">
        <v>1012</v>
      </c>
      <c r="M206" t="s">
        <v>1148</v>
      </c>
      <c r="N206" t="s">
        <v>1148</v>
      </c>
    </row>
    <row r="207" spans="1:14">
      <c r="A207" t="s">
        <v>128</v>
      </c>
      <c r="B207" t="s">
        <v>466</v>
      </c>
      <c r="C207" t="s">
        <v>1245</v>
      </c>
      <c r="D207">
        <v>42862</v>
      </c>
      <c r="E207" t="s">
        <v>452</v>
      </c>
      <c r="F207" t="s">
        <v>453</v>
      </c>
      <c r="G207" t="s">
        <v>11</v>
      </c>
      <c r="H207" t="s">
        <v>454</v>
      </c>
      <c r="I207" t="s">
        <v>455</v>
      </c>
      <c r="J207" t="s">
        <v>456</v>
      </c>
      <c r="K207">
        <v>48</v>
      </c>
      <c r="L207" t="s">
        <v>1012</v>
      </c>
      <c r="M207" t="s">
        <v>1148</v>
      </c>
      <c r="N207" t="s">
        <v>1148</v>
      </c>
    </row>
    <row r="208" spans="1:14">
      <c r="A208" t="s">
        <v>128</v>
      </c>
      <c r="B208" t="s">
        <v>466</v>
      </c>
      <c r="C208" t="s">
        <v>1110</v>
      </c>
      <c r="D208">
        <v>42862</v>
      </c>
      <c r="E208" t="s">
        <v>452</v>
      </c>
      <c r="F208" t="s">
        <v>453</v>
      </c>
      <c r="G208" t="s">
        <v>11</v>
      </c>
      <c r="H208" t="s">
        <v>454</v>
      </c>
      <c r="I208" t="s">
        <v>455</v>
      </c>
      <c r="J208" t="s">
        <v>456</v>
      </c>
      <c r="K208">
        <v>48</v>
      </c>
      <c r="L208" t="s">
        <v>1012</v>
      </c>
      <c r="M208" t="s">
        <v>1148</v>
      </c>
      <c r="N208" t="s">
        <v>1148</v>
      </c>
    </row>
    <row r="209" spans="1:14">
      <c r="A209" t="s">
        <v>128</v>
      </c>
      <c r="B209" t="s">
        <v>466</v>
      </c>
      <c r="C209" t="s">
        <v>1122</v>
      </c>
      <c r="D209">
        <v>42863</v>
      </c>
      <c r="E209" t="s">
        <v>464</v>
      </c>
      <c r="F209" t="s">
        <v>453</v>
      </c>
      <c r="G209" t="s">
        <v>11</v>
      </c>
      <c r="H209" t="s">
        <v>454</v>
      </c>
      <c r="I209" t="s">
        <v>455</v>
      </c>
      <c r="J209" t="s">
        <v>456</v>
      </c>
      <c r="K209">
        <v>32</v>
      </c>
      <c r="L209" t="s">
        <v>1152</v>
      </c>
      <c r="M209" t="s">
        <v>1146</v>
      </c>
      <c r="N209" t="s">
        <v>1146</v>
      </c>
    </row>
    <row r="210" spans="1:14">
      <c r="A210" t="s">
        <v>128</v>
      </c>
      <c r="B210" t="s">
        <v>466</v>
      </c>
      <c r="C210" t="s">
        <v>1246</v>
      </c>
      <c r="D210">
        <v>42863</v>
      </c>
      <c r="E210" t="s">
        <v>464</v>
      </c>
      <c r="F210" t="s">
        <v>453</v>
      </c>
      <c r="G210" t="s">
        <v>11</v>
      </c>
      <c r="H210" t="s">
        <v>454</v>
      </c>
      <c r="I210" t="s">
        <v>455</v>
      </c>
      <c r="J210" t="s">
        <v>456</v>
      </c>
      <c r="K210">
        <v>32</v>
      </c>
      <c r="L210" t="s">
        <v>1152</v>
      </c>
      <c r="M210" t="s">
        <v>1146</v>
      </c>
      <c r="N210" t="s">
        <v>1146</v>
      </c>
    </row>
    <row r="211" spans="1:14">
      <c r="A211" t="s">
        <v>128</v>
      </c>
      <c r="B211" t="s">
        <v>466</v>
      </c>
      <c r="C211" t="s">
        <v>1247</v>
      </c>
      <c r="D211">
        <v>42862</v>
      </c>
      <c r="E211" t="s">
        <v>452</v>
      </c>
      <c r="F211" t="s">
        <v>453</v>
      </c>
      <c r="G211" t="s">
        <v>11</v>
      </c>
      <c r="H211" t="s">
        <v>454</v>
      </c>
      <c r="I211" t="s">
        <v>455</v>
      </c>
      <c r="J211" t="s">
        <v>456</v>
      </c>
      <c r="K211">
        <v>48</v>
      </c>
      <c r="L211" t="s">
        <v>1012</v>
      </c>
      <c r="M211" t="s">
        <v>1148</v>
      </c>
      <c r="N211" t="s">
        <v>1148</v>
      </c>
    </row>
    <row r="212" spans="1:14">
      <c r="A212" t="s">
        <v>128</v>
      </c>
      <c r="B212" t="s">
        <v>466</v>
      </c>
      <c r="C212" t="s">
        <v>470</v>
      </c>
      <c r="D212">
        <v>42861</v>
      </c>
      <c r="E212" t="s">
        <v>452</v>
      </c>
      <c r="F212" t="s">
        <v>453</v>
      </c>
      <c r="G212" t="s">
        <v>11</v>
      </c>
      <c r="H212" t="s">
        <v>454</v>
      </c>
      <c r="I212" t="s">
        <v>457</v>
      </c>
      <c r="J212" t="s">
        <v>462</v>
      </c>
      <c r="K212">
        <v>-108</v>
      </c>
      <c r="L212" t="s">
        <v>9</v>
      </c>
      <c r="M212" t="s">
        <v>1248</v>
      </c>
      <c r="N212" t="s">
        <v>1248</v>
      </c>
    </row>
    <row r="213" spans="1:14">
      <c r="A213" t="s">
        <v>128</v>
      </c>
      <c r="B213" t="s">
        <v>466</v>
      </c>
      <c r="C213" t="s">
        <v>1249</v>
      </c>
      <c r="D213">
        <v>42863</v>
      </c>
      <c r="E213" t="s">
        <v>452</v>
      </c>
      <c r="F213" t="s">
        <v>453</v>
      </c>
      <c r="G213" t="s">
        <v>11</v>
      </c>
      <c r="H213" t="s">
        <v>454</v>
      </c>
      <c r="I213" t="s">
        <v>455</v>
      </c>
      <c r="J213" t="s">
        <v>456</v>
      </c>
      <c r="K213">
        <v>48</v>
      </c>
      <c r="L213" t="s">
        <v>1012</v>
      </c>
      <c r="M213" t="s">
        <v>1148</v>
      </c>
      <c r="N213" t="s">
        <v>1148</v>
      </c>
    </row>
    <row r="214" spans="1:14">
      <c r="A214" t="s">
        <v>128</v>
      </c>
      <c r="B214" t="s">
        <v>466</v>
      </c>
      <c r="C214" t="s">
        <v>985</v>
      </c>
      <c r="D214">
        <v>42861</v>
      </c>
      <c r="E214" t="s">
        <v>452</v>
      </c>
      <c r="F214" t="s">
        <v>453</v>
      </c>
      <c r="G214" t="s">
        <v>11</v>
      </c>
      <c r="H214" t="s">
        <v>454</v>
      </c>
      <c r="I214" t="s">
        <v>457</v>
      </c>
      <c r="J214" t="s">
        <v>456</v>
      </c>
      <c r="K214">
        <v>48</v>
      </c>
      <c r="L214" t="s">
        <v>1012</v>
      </c>
      <c r="M214" t="s">
        <v>1148</v>
      </c>
      <c r="N214" t="s">
        <v>1148</v>
      </c>
    </row>
    <row r="215" spans="1:14">
      <c r="A215" t="s">
        <v>128</v>
      </c>
      <c r="B215" t="s">
        <v>466</v>
      </c>
      <c r="C215" t="s">
        <v>1145</v>
      </c>
      <c r="D215">
        <v>42862</v>
      </c>
      <c r="E215" t="s">
        <v>452</v>
      </c>
      <c r="F215" t="s">
        <v>453</v>
      </c>
      <c r="G215" t="s">
        <v>11</v>
      </c>
      <c r="H215" t="s">
        <v>454</v>
      </c>
      <c r="I215" t="s">
        <v>455</v>
      </c>
      <c r="J215" t="s">
        <v>456</v>
      </c>
      <c r="K215">
        <v>48</v>
      </c>
      <c r="L215" t="s">
        <v>1012</v>
      </c>
      <c r="M215" t="s">
        <v>1148</v>
      </c>
      <c r="N215" t="s">
        <v>1148</v>
      </c>
    </row>
    <row r="216" spans="1:14">
      <c r="A216" t="s">
        <v>128</v>
      </c>
      <c r="B216" t="s">
        <v>466</v>
      </c>
      <c r="C216" t="s">
        <v>477</v>
      </c>
      <c r="D216">
        <v>42861</v>
      </c>
      <c r="E216" t="s">
        <v>452</v>
      </c>
      <c r="F216" t="s">
        <v>453</v>
      </c>
      <c r="G216" t="s">
        <v>11</v>
      </c>
      <c r="H216" t="s">
        <v>454</v>
      </c>
      <c r="I216" t="s">
        <v>457</v>
      </c>
      <c r="J216" t="s">
        <v>456</v>
      </c>
      <c r="K216">
        <v>48</v>
      </c>
      <c r="L216" t="s">
        <v>1012</v>
      </c>
      <c r="M216" t="s">
        <v>1148</v>
      </c>
      <c r="N216" t="s">
        <v>1148</v>
      </c>
    </row>
    <row r="217" spans="1:14">
      <c r="A217" t="s">
        <v>128</v>
      </c>
      <c r="B217" t="s">
        <v>466</v>
      </c>
      <c r="C217" t="s">
        <v>960</v>
      </c>
      <c r="D217">
        <v>42876</v>
      </c>
      <c r="E217" t="s">
        <v>452</v>
      </c>
      <c r="F217" t="s">
        <v>453</v>
      </c>
      <c r="G217" t="s">
        <v>11</v>
      </c>
      <c r="H217" t="s">
        <v>454</v>
      </c>
      <c r="I217" t="s">
        <v>457</v>
      </c>
      <c r="J217" t="s">
        <v>456</v>
      </c>
      <c r="K217">
        <v>48</v>
      </c>
      <c r="L217" t="s">
        <v>1012</v>
      </c>
      <c r="M217" t="s">
        <v>1148</v>
      </c>
      <c r="N217" t="s">
        <v>1148</v>
      </c>
    </row>
    <row r="218" spans="1:14">
      <c r="A218" t="s">
        <v>128</v>
      </c>
      <c r="B218" t="s">
        <v>466</v>
      </c>
      <c r="C218" t="s">
        <v>1250</v>
      </c>
      <c r="D218">
        <v>42863</v>
      </c>
      <c r="E218" t="s">
        <v>464</v>
      </c>
      <c r="F218" t="s">
        <v>453</v>
      </c>
      <c r="G218" t="s">
        <v>11</v>
      </c>
      <c r="H218" t="s">
        <v>454</v>
      </c>
      <c r="I218" t="s">
        <v>455</v>
      </c>
      <c r="J218" t="s">
        <v>456</v>
      </c>
      <c r="K218">
        <v>32</v>
      </c>
      <c r="L218" t="s">
        <v>1152</v>
      </c>
      <c r="M218" t="s">
        <v>1146</v>
      </c>
      <c r="N218" t="s">
        <v>1146</v>
      </c>
    </row>
    <row r="219" spans="1:14">
      <c r="A219" t="s">
        <v>128</v>
      </c>
      <c r="B219" t="s">
        <v>466</v>
      </c>
      <c r="C219" t="s">
        <v>1251</v>
      </c>
      <c r="D219">
        <v>42863</v>
      </c>
      <c r="E219" t="s">
        <v>464</v>
      </c>
      <c r="F219" t="s">
        <v>453</v>
      </c>
      <c r="G219" t="s">
        <v>11</v>
      </c>
      <c r="H219" t="s">
        <v>454</v>
      </c>
      <c r="I219" t="s">
        <v>455</v>
      </c>
      <c r="J219" t="s">
        <v>456</v>
      </c>
      <c r="K219">
        <v>32</v>
      </c>
      <c r="L219" t="s">
        <v>1152</v>
      </c>
      <c r="M219" t="s">
        <v>1146</v>
      </c>
      <c r="N219" t="s">
        <v>1146</v>
      </c>
    </row>
    <row r="220" spans="1:14">
      <c r="A220" t="s">
        <v>128</v>
      </c>
      <c r="B220" t="s">
        <v>466</v>
      </c>
      <c r="C220" t="s">
        <v>1124</v>
      </c>
      <c r="D220">
        <v>42881</v>
      </c>
      <c r="E220" t="s">
        <v>464</v>
      </c>
      <c r="F220" t="s">
        <v>453</v>
      </c>
      <c r="G220" t="s">
        <v>11</v>
      </c>
      <c r="H220" t="s">
        <v>454</v>
      </c>
      <c r="I220" t="s">
        <v>455</v>
      </c>
      <c r="J220" t="s">
        <v>456</v>
      </c>
      <c r="K220">
        <v>32</v>
      </c>
      <c r="L220" t="s">
        <v>1223</v>
      </c>
      <c r="M220" t="s">
        <v>1149</v>
      </c>
      <c r="N220" t="s">
        <v>1149</v>
      </c>
    </row>
    <row r="221" spans="1:14">
      <c r="A221" t="s">
        <v>128</v>
      </c>
      <c r="B221" t="s">
        <v>466</v>
      </c>
      <c r="C221" t="s">
        <v>1055</v>
      </c>
      <c r="D221">
        <v>42880</v>
      </c>
      <c r="E221" t="s">
        <v>464</v>
      </c>
      <c r="F221" t="s">
        <v>453</v>
      </c>
      <c r="G221" t="s">
        <v>11</v>
      </c>
      <c r="H221" t="s">
        <v>454</v>
      </c>
      <c r="I221" t="s">
        <v>455</v>
      </c>
      <c r="J221" t="s">
        <v>456</v>
      </c>
      <c r="K221">
        <v>32</v>
      </c>
      <c r="L221" t="s">
        <v>1223</v>
      </c>
      <c r="M221" t="s">
        <v>1149</v>
      </c>
      <c r="N221" t="s">
        <v>1149</v>
      </c>
    </row>
    <row r="222" spans="1:14">
      <c r="A222" t="s">
        <v>128</v>
      </c>
      <c r="B222" t="s">
        <v>466</v>
      </c>
      <c r="C222" t="s">
        <v>1252</v>
      </c>
      <c r="D222">
        <v>42862</v>
      </c>
      <c r="E222" t="s">
        <v>464</v>
      </c>
      <c r="F222" t="s">
        <v>453</v>
      </c>
      <c r="G222" t="s">
        <v>11</v>
      </c>
      <c r="H222" t="s">
        <v>454</v>
      </c>
      <c r="I222" t="s">
        <v>455</v>
      </c>
      <c r="J222" t="s">
        <v>456</v>
      </c>
      <c r="K222">
        <v>32</v>
      </c>
      <c r="L222" t="s">
        <v>1152</v>
      </c>
      <c r="M222" t="s">
        <v>1146</v>
      </c>
      <c r="N222" t="s">
        <v>1146</v>
      </c>
    </row>
    <row r="223" spans="1:14">
      <c r="A223" t="s">
        <v>128</v>
      </c>
      <c r="B223" t="s">
        <v>466</v>
      </c>
      <c r="C223" t="s">
        <v>1253</v>
      </c>
      <c r="D223">
        <v>42863</v>
      </c>
      <c r="E223" t="s">
        <v>452</v>
      </c>
      <c r="F223" t="s">
        <v>453</v>
      </c>
      <c r="G223" t="s">
        <v>11</v>
      </c>
      <c r="H223" t="s">
        <v>454</v>
      </c>
      <c r="I223" t="s">
        <v>455</v>
      </c>
      <c r="J223" t="s">
        <v>456</v>
      </c>
      <c r="K223">
        <v>48</v>
      </c>
      <c r="L223" t="s">
        <v>1012</v>
      </c>
      <c r="M223" t="s">
        <v>1148</v>
      </c>
      <c r="N223" t="s">
        <v>1148</v>
      </c>
    </row>
    <row r="224" spans="1:14">
      <c r="A224" t="s">
        <v>128</v>
      </c>
      <c r="B224" t="s">
        <v>466</v>
      </c>
      <c r="C224" t="s">
        <v>1065</v>
      </c>
      <c r="D224">
        <v>42862</v>
      </c>
      <c r="E224" t="s">
        <v>452</v>
      </c>
      <c r="F224" t="s">
        <v>453</v>
      </c>
      <c r="G224" t="s">
        <v>11</v>
      </c>
      <c r="H224" t="s">
        <v>454</v>
      </c>
      <c r="I224" t="s">
        <v>455</v>
      </c>
      <c r="J224" t="s">
        <v>456</v>
      </c>
      <c r="K224">
        <v>48</v>
      </c>
      <c r="L224" t="s">
        <v>1012</v>
      </c>
      <c r="M224" t="s">
        <v>1148</v>
      </c>
      <c r="N224" t="s">
        <v>1148</v>
      </c>
    </row>
    <row r="225" spans="1:14">
      <c r="A225" t="s">
        <v>128</v>
      </c>
      <c r="B225" t="s">
        <v>466</v>
      </c>
      <c r="C225" t="s">
        <v>1087</v>
      </c>
      <c r="D225">
        <v>42863</v>
      </c>
      <c r="E225" t="s">
        <v>452</v>
      </c>
      <c r="F225" t="s">
        <v>453</v>
      </c>
      <c r="G225" t="s">
        <v>11</v>
      </c>
      <c r="H225" t="s">
        <v>454</v>
      </c>
      <c r="I225" t="s">
        <v>455</v>
      </c>
      <c r="J225" t="s">
        <v>456</v>
      </c>
      <c r="K225">
        <v>48</v>
      </c>
      <c r="L225" t="s">
        <v>1012</v>
      </c>
      <c r="M225" t="s">
        <v>1148</v>
      </c>
      <c r="N225" t="s">
        <v>1254</v>
      </c>
    </row>
    <row r="226" spans="1:14">
      <c r="A226" t="s">
        <v>128</v>
      </c>
      <c r="B226" t="s">
        <v>466</v>
      </c>
      <c r="C226" t="s">
        <v>1062</v>
      </c>
      <c r="D226">
        <v>42864</v>
      </c>
      <c r="E226" t="s">
        <v>464</v>
      </c>
      <c r="F226" t="s">
        <v>453</v>
      </c>
      <c r="G226" t="s">
        <v>11</v>
      </c>
      <c r="H226" t="s">
        <v>454</v>
      </c>
      <c r="I226" t="s">
        <v>455</v>
      </c>
      <c r="J226" t="s">
        <v>456</v>
      </c>
      <c r="K226">
        <v>32</v>
      </c>
      <c r="L226" t="s">
        <v>1152</v>
      </c>
      <c r="M226" t="s">
        <v>1146</v>
      </c>
      <c r="N226" t="s">
        <v>1146</v>
      </c>
    </row>
    <row r="227" spans="1:14">
      <c r="A227" t="s">
        <v>128</v>
      </c>
      <c r="B227" t="s">
        <v>466</v>
      </c>
      <c r="C227" t="s">
        <v>1127</v>
      </c>
      <c r="D227">
        <v>42868</v>
      </c>
      <c r="E227" t="s">
        <v>464</v>
      </c>
      <c r="F227" t="s">
        <v>453</v>
      </c>
      <c r="G227" t="s">
        <v>11</v>
      </c>
      <c r="H227" t="s">
        <v>454</v>
      </c>
      <c r="I227" t="s">
        <v>455</v>
      </c>
      <c r="J227" t="s">
        <v>456</v>
      </c>
      <c r="K227">
        <v>32</v>
      </c>
      <c r="L227" t="s">
        <v>1152</v>
      </c>
      <c r="M227" t="s">
        <v>1146</v>
      </c>
      <c r="N227" t="s">
        <v>1146</v>
      </c>
    </row>
    <row r="228" spans="1:14">
      <c r="A228" t="s">
        <v>128</v>
      </c>
      <c r="B228" t="s">
        <v>466</v>
      </c>
      <c r="C228" t="s">
        <v>1114</v>
      </c>
      <c r="D228">
        <v>42863</v>
      </c>
      <c r="E228" t="s">
        <v>452</v>
      </c>
      <c r="F228" t="s">
        <v>453</v>
      </c>
      <c r="G228" t="s">
        <v>11</v>
      </c>
      <c r="H228" t="s">
        <v>454</v>
      </c>
      <c r="I228" t="s">
        <v>455</v>
      </c>
      <c r="J228" t="s">
        <v>456</v>
      </c>
      <c r="K228">
        <v>48</v>
      </c>
      <c r="L228" t="s">
        <v>1012</v>
      </c>
      <c r="M228" t="s">
        <v>1148</v>
      </c>
      <c r="N228" t="s">
        <v>1148</v>
      </c>
    </row>
    <row r="229" spans="1:14">
      <c r="A229" t="s">
        <v>128</v>
      </c>
      <c r="B229" t="s">
        <v>466</v>
      </c>
      <c r="C229" t="s">
        <v>916</v>
      </c>
      <c r="D229">
        <v>42861</v>
      </c>
      <c r="E229" t="s">
        <v>452</v>
      </c>
      <c r="F229" t="s">
        <v>453</v>
      </c>
      <c r="G229" t="s">
        <v>11</v>
      </c>
      <c r="H229" t="s">
        <v>454</v>
      </c>
      <c r="I229" t="s">
        <v>457</v>
      </c>
      <c r="J229" t="s">
        <v>456</v>
      </c>
      <c r="K229">
        <v>48</v>
      </c>
      <c r="L229" t="s">
        <v>7</v>
      </c>
      <c r="M229" t="s">
        <v>7</v>
      </c>
      <c r="N229" t="s">
        <v>7</v>
      </c>
    </row>
    <row r="230" spans="1:14">
      <c r="A230" t="s">
        <v>128</v>
      </c>
      <c r="B230" t="s">
        <v>466</v>
      </c>
      <c r="C230" t="s">
        <v>1052</v>
      </c>
      <c r="D230">
        <v>42863</v>
      </c>
      <c r="E230" t="s">
        <v>452</v>
      </c>
      <c r="F230" t="s">
        <v>453</v>
      </c>
      <c r="G230" t="s">
        <v>11</v>
      </c>
      <c r="H230" t="s">
        <v>454</v>
      </c>
      <c r="I230" t="s">
        <v>455</v>
      </c>
      <c r="J230" t="s">
        <v>456</v>
      </c>
      <c r="K230">
        <v>48</v>
      </c>
      <c r="L230" t="s">
        <v>1012</v>
      </c>
      <c r="M230" t="s">
        <v>1148</v>
      </c>
      <c r="N230" t="s">
        <v>1148</v>
      </c>
    </row>
    <row r="231" spans="1:14">
      <c r="A231" t="s">
        <v>128</v>
      </c>
      <c r="B231" t="s">
        <v>466</v>
      </c>
      <c r="C231" t="s">
        <v>1255</v>
      </c>
      <c r="D231">
        <v>42868</v>
      </c>
      <c r="E231" t="s">
        <v>452</v>
      </c>
      <c r="F231" t="s">
        <v>453</v>
      </c>
      <c r="G231" t="s">
        <v>11</v>
      </c>
      <c r="H231" t="s">
        <v>454</v>
      </c>
      <c r="I231" t="s">
        <v>455</v>
      </c>
      <c r="J231" t="s">
        <v>456</v>
      </c>
      <c r="K231">
        <v>48</v>
      </c>
      <c r="L231" t="s">
        <v>1012</v>
      </c>
      <c r="M231" t="s">
        <v>1148</v>
      </c>
      <c r="N231" t="s">
        <v>1148</v>
      </c>
    </row>
    <row r="232" spans="1:14">
      <c r="A232" t="s">
        <v>128</v>
      </c>
      <c r="B232" t="s">
        <v>466</v>
      </c>
      <c r="C232" t="s">
        <v>1256</v>
      </c>
      <c r="D232">
        <v>42879</v>
      </c>
      <c r="E232" t="s">
        <v>464</v>
      </c>
      <c r="F232" t="s">
        <v>453</v>
      </c>
      <c r="G232" t="s">
        <v>11</v>
      </c>
      <c r="H232" t="s">
        <v>454</v>
      </c>
      <c r="I232" t="s">
        <v>455</v>
      </c>
      <c r="J232" t="s">
        <v>456</v>
      </c>
      <c r="K232">
        <v>32</v>
      </c>
      <c r="L232" t="s">
        <v>1223</v>
      </c>
      <c r="M232" t="s">
        <v>1149</v>
      </c>
      <c r="N232" t="s">
        <v>1149</v>
      </c>
    </row>
    <row r="233" spans="1:14">
      <c r="A233" t="s">
        <v>129</v>
      </c>
      <c r="B233" t="s">
        <v>474</v>
      </c>
      <c r="C233" t="s">
        <v>922</v>
      </c>
      <c r="D233">
        <v>42862</v>
      </c>
      <c r="E233" t="s">
        <v>452</v>
      </c>
      <c r="F233" t="s">
        <v>453</v>
      </c>
      <c r="G233" t="s">
        <v>11</v>
      </c>
      <c r="H233" t="s">
        <v>454</v>
      </c>
      <c r="I233" t="s">
        <v>457</v>
      </c>
      <c r="J233" t="s">
        <v>456</v>
      </c>
      <c r="K233">
        <v>48</v>
      </c>
      <c r="L233" t="s">
        <v>1012</v>
      </c>
      <c r="M233" t="s">
        <v>1148</v>
      </c>
      <c r="N233" t="s">
        <v>1148</v>
      </c>
    </row>
    <row r="234" spans="1:14">
      <c r="A234" t="s">
        <v>129</v>
      </c>
      <c r="B234" t="s">
        <v>474</v>
      </c>
      <c r="C234" t="s">
        <v>1026</v>
      </c>
      <c r="D234">
        <v>42865</v>
      </c>
      <c r="E234" t="s">
        <v>452</v>
      </c>
      <c r="F234" t="s">
        <v>453</v>
      </c>
      <c r="G234" t="s">
        <v>11</v>
      </c>
      <c r="H234" t="s">
        <v>454</v>
      </c>
      <c r="I234" t="s">
        <v>455</v>
      </c>
      <c r="J234" t="s">
        <v>456</v>
      </c>
      <c r="K234">
        <v>48</v>
      </c>
      <c r="L234" t="s">
        <v>1012</v>
      </c>
      <c r="M234" t="s">
        <v>1148</v>
      </c>
      <c r="N234" t="s">
        <v>1148</v>
      </c>
    </row>
    <row r="235" spans="1:14">
      <c r="A235" t="s">
        <v>129</v>
      </c>
      <c r="B235" t="s">
        <v>474</v>
      </c>
      <c r="C235" t="s">
        <v>913</v>
      </c>
      <c r="D235">
        <v>42862</v>
      </c>
      <c r="E235" t="s">
        <v>1216</v>
      </c>
      <c r="F235" t="s">
        <v>453</v>
      </c>
      <c r="G235" t="s">
        <v>11</v>
      </c>
      <c r="H235" t="s">
        <v>454</v>
      </c>
      <c r="I235" t="s">
        <v>457</v>
      </c>
      <c r="J235" t="s">
        <v>456</v>
      </c>
      <c r="K235">
        <v>1</v>
      </c>
      <c r="L235" t="s">
        <v>1257</v>
      </c>
      <c r="M235" t="s">
        <v>1257</v>
      </c>
      <c r="N235" t="s">
        <v>1257</v>
      </c>
    </row>
    <row r="236" spans="1:14">
      <c r="A236" t="s">
        <v>129</v>
      </c>
      <c r="B236" t="s">
        <v>474</v>
      </c>
      <c r="C236" t="s">
        <v>1258</v>
      </c>
      <c r="D236">
        <v>42862</v>
      </c>
      <c r="E236" t="s">
        <v>464</v>
      </c>
      <c r="F236" t="s">
        <v>453</v>
      </c>
      <c r="G236" t="s">
        <v>11</v>
      </c>
      <c r="H236" t="s">
        <v>454</v>
      </c>
      <c r="I236" t="s">
        <v>455</v>
      </c>
      <c r="J236" t="s">
        <v>456</v>
      </c>
      <c r="K236">
        <v>32</v>
      </c>
      <c r="L236" t="s">
        <v>1152</v>
      </c>
      <c r="M236" t="s">
        <v>1146</v>
      </c>
      <c r="N236" t="s">
        <v>1146</v>
      </c>
    </row>
    <row r="237" spans="1:14">
      <c r="A237" t="s">
        <v>129</v>
      </c>
      <c r="B237" t="s">
        <v>474</v>
      </c>
      <c r="C237" t="s">
        <v>949</v>
      </c>
      <c r="D237">
        <v>42862</v>
      </c>
      <c r="E237" t="s">
        <v>452</v>
      </c>
      <c r="F237" t="s">
        <v>453</v>
      </c>
      <c r="G237" t="s">
        <v>11</v>
      </c>
      <c r="H237" t="s">
        <v>454</v>
      </c>
      <c r="I237" t="s">
        <v>457</v>
      </c>
      <c r="J237" t="s">
        <v>462</v>
      </c>
      <c r="K237">
        <v>-93</v>
      </c>
      <c r="L237" t="s">
        <v>1259</v>
      </c>
      <c r="M237" t="s">
        <v>1260</v>
      </c>
      <c r="N237" t="s">
        <v>1260</v>
      </c>
    </row>
    <row r="238" spans="1:14">
      <c r="A238" t="s">
        <v>129</v>
      </c>
      <c r="B238" t="s">
        <v>474</v>
      </c>
      <c r="C238" t="s">
        <v>926</v>
      </c>
      <c r="D238">
        <v>42862</v>
      </c>
      <c r="E238" t="s">
        <v>452</v>
      </c>
      <c r="F238" t="s">
        <v>453</v>
      </c>
      <c r="G238" t="s">
        <v>11</v>
      </c>
      <c r="H238" t="s">
        <v>454</v>
      </c>
      <c r="I238" t="s">
        <v>457</v>
      </c>
      <c r="J238" t="s">
        <v>456</v>
      </c>
      <c r="K238">
        <v>48</v>
      </c>
      <c r="L238" t="s">
        <v>7</v>
      </c>
      <c r="M238" t="s">
        <v>7</v>
      </c>
      <c r="N238" t="s">
        <v>7</v>
      </c>
    </row>
    <row r="239" spans="1:14">
      <c r="A239" t="s">
        <v>129</v>
      </c>
      <c r="B239" t="s">
        <v>474</v>
      </c>
      <c r="C239" t="s">
        <v>924</v>
      </c>
      <c r="D239">
        <v>42862</v>
      </c>
      <c r="E239" t="s">
        <v>452</v>
      </c>
      <c r="F239" t="s">
        <v>453</v>
      </c>
      <c r="G239" t="s">
        <v>11</v>
      </c>
      <c r="H239" t="s">
        <v>454</v>
      </c>
      <c r="I239" t="s">
        <v>457</v>
      </c>
      <c r="J239" t="s">
        <v>456</v>
      </c>
      <c r="K239">
        <v>48</v>
      </c>
      <c r="L239" t="s">
        <v>1012</v>
      </c>
      <c r="M239" t="s">
        <v>1148</v>
      </c>
      <c r="N239" t="s">
        <v>1148</v>
      </c>
    </row>
    <row r="240" spans="1:14">
      <c r="A240" t="s">
        <v>129</v>
      </c>
      <c r="B240" t="s">
        <v>474</v>
      </c>
      <c r="C240" t="s">
        <v>898</v>
      </c>
      <c r="D240">
        <v>42861</v>
      </c>
      <c r="E240" t="s">
        <v>452</v>
      </c>
      <c r="F240" t="s">
        <v>453</v>
      </c>
      <c r="G240" t="s">
        <v>11</v>
      </c>
      <c r="H240" t="s">
        <v>454</v>
      </c>
      <c r="I240" t="s">
        <v>457</v>
      </c>
      <c r="J240" t="s">
        <v>456</v>
      </c>
      <c r="K240">
        <v>48</v>
      </c>
      <c r="L240" t="s">
        <v>1012</v>
      </c>
      <c r="M240" t="s">
        <v>1148</v>
      </c>
      <c r="N240" t="s">
        <v>1148</v>
      </c>
    </row>
    <row r="241" spans="1:14">
      <c r="A241" t="s">
        <v>129</v>
      </c>
      <c r="B241" t="s">
        <v>474</v>
      </c>
      <c r="C241" t="s">
        <v>913</v>
      </c>
      <c r="D241">
        <v>42862</v>
      </c>
      <c r="E241" t="s">
        <v>452</v>
      </c>
      <c r="F241" t="s">
        <v>453</v>
      </c>
      <c r="G241" t="s">
        <v>11</v>
      </c>
      <c r="H241" t="s">
        <v>454</v>
      </c>
      <c r="I241" t="s">
        <v>457</v>
      </c>
      <c r="J241" t="s">
        <v>456</v>
      </c>
      <c r="K241">
        <v>48</v>
      </c>
      <c r="L241" t="s">
        <v>7</v>
      </c>
      <c r="M241" t="s">
        <v>7</v>
      </c>
      <c r="N241" t="s">
        <v>7</v>
      </c>
    </row>
    <row r="242" spans="1:14">
      <c r="A242" t="s">
        <v>129</v>
      </c>
      <c r="B242" t="s">
        <v>474</v>
      </c>
      <c r="C242" t="s">
        <v>1083</v>
      </c>
      <c r="D242">
        <v>42863</v>
      </c>
      <c r="E242" t="s">
        <v>464</v>
      </c>
      <c r="F242" t="s">
        <v>453</v>
      </c>
      <c r="G242" t="s">
        <v>11</v>
      </c>
      <c r="H242" t="s">
        <v>454</v>
      </c>
      <c r="I242" t="s">
        <v>455</v>
      </c>
      <c r="J242" t="s">
        <v>456</v>
      </c>
      <c r="K242">
        <v>32</v>
      </c>
      <c r="L242" t="s">
        <v>1152</v>
      </c>
      <c r="M242" t="s">
        <v>1146</v>
      </c>
      <c r="N242" t="s">
        <v>1146</v>
      </c>
    </row>
    <row r="243" spans="1:14">
      <c r="A243" t="s">
        <v>129</v>
      </c>
      <c r="B243" t="s">
        <v>474</v>
      </c>
      <c r="C243" t="s">
        <v>915</v>
      </c>
      <c r="D243">
        <v>42883</v>
      </c>
      <c r="E243" t="s">
        <v>1261</v>
      </c>
      <c r="F243" t="s">
        <v>453</v>
      </c>
      <c r="G243" t="s">
        <v>11</v>
      </c>
      <c r="H243" t="s">
        <v>454</v>
      </c>
      <c r="I243" t="s">
        <v>457</v>
      </c>
      <c r="J243" t="s">
        <v>456</v>
      </c>
      <c r="K243">
        <v>1</v>
      </c>
      <c r="L243" t="s">
        <v>1262</v>
      </c>
      <c r="M243" t="s">
        <v>1262</v>
      </c>
      <c r="N243" t="s">
        <v>1262</v>
      </c>
    </row>
    <row r="244" spans="1:14">
      <c r="A244" t="s">
        <v>129</v>
      </c>
      <c r="B244" t="s">
        <v>474</v>
      </c>
      <c r="C244" t="s">
        <v>1025</v>
      </c>
      <c r="D244">
        <v>42862</v>
      </c>
      <c r="E244" t="s">
        <v>461</v>
      </c>
      <c r="F244" t="s">
        <v>453</v>
      </c>
      <c r="G244" t="s">
        <v>11</v>
      </c>
      <c r="H244" t="s">
        <v>454</v>
      </c>
      <c r="I244" t="s">
        <v>455</v>
      </c>
      <c r="J244" t="s">
        <v>456</v>
      </c>
      <c r="K244">
        <v>48</v>
      </c>
      <c r="L244" t="s">
        <v>1012</v>
      </c>
      <c r="M244" t="s">
        <v>1148</v>
      </c>
      <c r="N244" t="s">
        <v>1148</v>
      </c>
    </row>
    <row r="245" spans="1:14">
      <c r="A245" t="s">
        <v>129</v>
      </c>
      <c r="B245" t="s">
        <v>474</v>
      </c>
      <c r="C245" t="s">
        <v>1263</v>
      </c>
      <c r="D245">
        <v>42862</v>
      </c>
      <c r="E245" t="s">
        <v>452</v>
      </c>
      <c r="F245" t="s">
        <v>453</v>
      </c>
      <c r="G245" t="s">
        <v>11</v>
      </c>
      <c r="H245" t="s">
        <v>454</v>
      </c>
      <c r="I245" t="s">
        <v>455</v>
      </c>
      <c r="J245" t="s">
        <v>456</v>
      </c>
      <c r="K245">
        <v>48</v>
      </c>
      <c r="L245" t="s">
        <v>1012</v>
      </c>
      <c r="M245" t="s">
        <v>1148</v>
      </c>
      <c r="N245" t="s">
        <v>1148</v>
      </c>
    </row>
    <row r="246" spans="1:14">
      <c r="A246" t="s">
        <v>129</v>
      </c>
      <c r="B246" t="s">
        <v>474</v>
      </c>
      <c r="C246" t="s">
        <v>931</v>
      </c>
      <c r="D246">
        <v>42861</v>
      </c>
      <c r="E246" t="s">
        <v>452</v>
      </c>
      <c r="F246" t="s">
        <v>453</v>
      </c>
      <c r="G246" t="s">
        <v>11</v>
      </c>
      <c r="H246" t="s">
        <v>454</v>
      </c>
      <c r="I246" t="s">
        <v>457</v>
      </c>
      <c r="J246" t="s">
        <v>456</v>
      </c>
      <c r="K246">
        <v>48</v>
      </c>
      <c r="L246" t="s">
        <v>1012</v>
      </c>
      <c r="M246" t="s">
        <v>1148</v>
      </c>
      <c r="N246" t="s">
        <v>1148</v>
      </c>
    </row>
    <row r="247" spans="1:14">
      <c r="A247" t="s">
        <v>129</v>
      </c>
      <c r="B247" t="s">
        <v>474</v>
      </c>
      <c r="C247" t="s">
        <v>1056</v>
      </c>
      <c r="D247">
        <v>42863</v>
      </c>
      <c r="E247" t="s">
        <v>464</v>
      </c>
      <c r="F247" t="s">
        <v>453</v>
      </c>
      <c r="G247" t="s">
        <v>11</v>
      </c>
      <c r="H247" t="s">
        <v>454</v>
      </c>
      <c r="I247" t="s">
        <v>455</v>
      </c>
      <c r="J247" t="s">
        <v>456</v>
      </c>
      <c r="K247">
        <v>32</v>
      </c>
      <c r="L247" t="s">
        <v>1152</v>
      </c>
      <c r="M247" t="s">
        <v>1146</v>
      </c>
      <c r="N247" t="s">
        <v>1146</v>
      </c>
    </row>
    <row r="248" spans="1:14">
      <c r="A248" t="s">
        <v>129</v>
      </c>
      <c r="B248" t="s">
        <v>474</v>
      </c>
      <c r="C248" t="s">
        <v>1036</v>
      </c>
      <c r="D248">
        <v>42863</v>
      </c>
      <c r="E248" t="s">
        <v>464</v>
      </c>
      <c r="F248" t="s">
        <v>453</v>
      </c>
      <c r="G248" t="s">
        <v>11</v>
      </c>
      <c r="H248" t="s">
        <v>454</v>
      </c>
      <c r="I248" t="s">
        <v>455</v>
      </c>
      <c r="J248" t="s">
        <v>456</v>
      </c>
      <c r="K248">
        <v>32</v>
      </c>
      <c r="L248" t="s">
        <v>1152</v>
      </c>
      <c r="M248" t="s">
        <v>1146</v>
      </c>
      <c r="N248" t="s">
        <v>1146</v>
      </c>
    </row>
    <row r="249" spans="1:14">
      <c r="A249" t="s">
        <v>129</v>
      </c>
      <c r="B249" t="s">
        <v>474</v>
      </c>
      <c r="C249" t="s">
        <v>1047</v>
      </c>
      <c r="D249">
        <v>42862</v>
      </c>
      <c r="E249" t="s">
        <v>459</v>
      </c>
      <c r="F249" t="s">
        <v>453</v>
      </c>
      <c r="G249" t="s">
        <v>11</v>
      </c>
      <c r="H249" t="s">
        <v>454</v>
      </c>
      <c r="I249" t="s">
        <v>455</v>
      </c>
      <c r="J249" t="s">
        <v>456</v>
      </c>
      <c r="K249">
        <v>32</v>
      </c>
      <c r="L249" t="s">
        <v>1154</v>
      </c>
      <c r="M249" t="s">
        <v>1147</v>
      </c>
      <c r="N249" t="s">
        <v>1147</v>
      </c>
    </row>
    <row r="250" spans="1:14">
      <c r="A250" t="s">
        <v>129</v>
      </c>
      <c r="B250" t="s">
        <v>474</v>
      </c>
      <c r="C250" t="s">
        <v>1014</v>
      </c>
      <c r="D250">
        <v>42864</v>
      </c>
      <c r="E250" t="s">
        <v>461</v>
      </c>
      <c r="F250" t="s">
        <v>453</v>
      </c>
      <c r="G250" t="s">
        <v>11</v>
      </c>
      <c r="H250" t="s">
        <v>454</v>
      </c>
      <c r="I250" t="s">
        <v>455</v>
      </c>
      <c r="J250" t="s">
        <v>456</v>
      </c>
      <c r="K250">
        <v>48</v>
      </c>
      <c r="L250" t="s">
        <v>1012</v>
      </c>
      <c r="M250" t="s">
        <v>1148</v>
      </c>
      <c r="N250" t="s">
        <v>1148</v>
      </c>
    </row>
    <row r="251" spans="1:14">
      <c r="A251" t="s">
        <v>129</v>
      </c>
      <c r="B251" t="s">
        <v>474</v>
      </c>
      <c r="C251" t="s">
        <v>1108</v>
      </c>
      <c r="D251">
        <v>42863</v>
      </c>
      <c r="E251" t="s">
        <v>464</v>
      </c>
      <c r="F251" t="s">
        <v>453</v>
      </c>
      <c r="G251" t="s">
        <v>11</v>
      </c>
      <c r="H251" t="s">
        <v>454</v>
      </c>
      <c r="I251" t="s">
        <v>455</v>
      </c>
      <c r="J251" t="s">
        <v>456</v>
      </c>
      <c r="K251">
        <v>32</v>
      </c>
      <c r="L251" t="s">
        <v>1152</v>
      </c>
      <c r="M251" t="s">
        <v>1146</v>
      </c>
      <c r="N251" t="s">
        <v>1146</v>
      </c>
    </row>
    <row r="252" spans="1:14">
      <c r="A252" t="s">
        <v>129</v>
      </c>
      <c r="B252" t="s">
        <v>474</v>
      </c>
      <c r="C252" t="s">
        <v>926</v>
      </c>
      <c r="D252">
        <v>42862</v>
      </c>
      <c r="E252" t="s">
        <v>452</v>
      </c>
      <c r="F252" t="s">
        <v>453</v>
      </c>
      <c r="G252" t="s">
        <v>11</v>
      </c>
      <c r="H252" t="s">
        <v>454</v>
      </c>
      <c r="I252" t="s">
        <v>457</v>
      </c>
      <c r="J252" t="s">
        <v>462</v>
      </c>
      <c r="K252">
        <v>-93</v>
      </c>
      <c r="L252" t="s">
        <v>1259</v>
      </c>
      <c r="M252" t="s">
        <v>1260</v>
      </c>
      <c r="N252" t="s">
        <v>1260</v>
      </c>
    </row>
    <row r="253" spans="1:14">
      <c r="A253" t="s">
        <v>129</v>
      </c>
      <c r="B253" t="s">
        <v>474</v>
      </c>
      <c r="C253" t="s">
        <v>1051</v>
      </c>
      <c r="D253">
        <v>42862</v>
      </c>
      <c r="E253" t="s">
        <v>452</v>
      </c>
      <c r="F253" t="s">
        <v>453</v>
      </c>
      <c r="G253" t="s">
        <v>11</v>
      </c>
      <c r="H253" t="s">
        <v>454</v>
      </c>
      <c r="I253" t="s">
        <v>455</v>
      </c>
      <c r="J253" t="s">
        <v>456</v>
      </c>
      <c r="K253">
        <v>48</v>
      </c>
      <c r="L253" t="s">
        <v>1012</v>
      </c>
      <c r="M253" t="s">
        <v>1148</v>
      </c>
      <c r="N253" t="s">
        <v>1148</v>
      </c>
    </row>
    <row r="254" spans="1:14">
      <c r="A254" t="s">
        <v>129</v>
      </c>
      <c r="B254" t="s">
        <v>474</v>
      </c>
      <c r="C254" t="s">
        <v>1100</v>
      </c>
      <c r="D254">
        <v>42863</v>
      </c>
      <c r="E254" t="s">
        <v>452</v>
      </c>
      <c r="F254" t="s">
        <v>453</v>
      </c>
      <c r="G254" t="s">
        <v>11</v>
      </c>
      <c r="H254" t="s">
        <v>454</v>
      </c>
      <c r="I254" t="s">
        <v>455</v>
      </c>
      <c r="J254" t="s">
        <v>456</v>
      </c>
      <c r="K254">
        <v>48</v>
      </c>
      <c r="L254" t="s">
        <v>1012</v>
      </c>
      <c r="M254" t="s">
        <v>1148</v>
      </c>
      <c r="N254" t="s">
        <v>1148</v>
      </c>
    </row>
    <row r="255" spans="1:14">
      <c r="A255" t="s">
        <v>129</v>
      </c>
      <c r="B255" t="s">
        <v>474</v>
      </c>
      <c r="C255" t="s">
        <v>947</v>
      </c>
      <c r="D255">
        <v>42862</v>
      </c>
      <c r="E255" t="s">
        <v>452</v>
      </c>
      <c r="F255" t="s">
        <v>453</v>
      </c>
      <c r="G255" t="s">
        <v>11</v>
      </c>
      <c r="H255" t="s">
        <v>454</v>
      </c>
      <c r="I255" t="s">
        <v>457</v>
      </c>
      <c r="J255" t="s">
        <v>456</v>
      </c>
      <c r="K255">
        <v>48</v>
      </c>
      <c r="L255" t="s">
        <v>1012</v>
      </c>
      <c r="M255" t="s">
        <v>1148</v>
      </c>
      <c r="N255" t="s">
        <v>1148</v>
      </c>
    </row>
    <row r="256" spans="1:14">
      <c r="A256" t="s">
        <v>129</v>
      </c>
      <c r="B256" t="s">
        <v>474</v>
      </c>
      <c r="C256" t="s">
        <v>1059</v>
      </c>
      <c r="D256">
        <v>42865</v>
      </c>
      <c r="E256" t="s">
        <v>464</v>
      </c>
      <c r="F256" t="s">
        <v>453</v>
      </c>
      <c r="G256" t="s">
        <v>11</v>
      </c>
      <c r="H256" t="s">
        <v>454</v>
      </c>
      <c r="I256" t="s">
        <v>455</v>
      </c>
      <c r="J256" t="s">
        <v>456</v>
      </c>
      <c r="K256">
        <v>32</v>
      </c>
      <c r="L256" t="s">
        <v>1152</v>
      </c>
      <c r="M256" t="s">
        <v>1146</v>
      </c>
      <c r="N256" t="s">
        <v>1146</v>
      </c>
    </row>
    <row r="257" spans="1:14">
      <c r="A257" t="s">
        <v>129</v>
      </c>
      <c r="B257" t="s">
        <v>474</v>
      </c>
      <c r="C257" t="s">
        <v>1264</v>
      </c>
      <c r="D257">
        <v>42865</v>
      </c>
      <c r="E257" t="s">
        <v>464</v>
      </c>
      <c r="F257" t="s">
        <v>453</v>
      </c>
      <c r="G257" t="s">
        <v>11</v>
      </c>
      <c r="H257" t="s">
        <v>454</v>
      </c>
      <c r="I257" t="s">
        <v>455</v>
      </c>
      <c r="J257" t="s">
        <v>456</v>
      </c>
      <c r="K257">
        <v>32</v>
      </c>
      <c r="L257" t="s">
        <v>1152</v>
      </c>
      <c r="M257" t="s">
        <v>1146</v>
      </c>
      <c r="N257" t="s">
        <v>1146</v>
      </c>
    </row>
    <row r="258" spans="1:14">
      <c r="A258" t="s">
        <v>129</v>
      </c>
      <c r="B258" t="s">
        <v>474</v>
      </c>
      <c r="C258" t="s">
        <v>926</v>
      </c>
      <c r="D258">
        <v>42862</v>
      </c>
      <c r="E258" t="s">
        <v>1216</v>
      </c>
      <c r="F258" t="s">
        <v>453</v>
      </c>
      <c r="G258" t="s">
        <v>11</v>
      </c>
      <c r="H258" t="s">
        <v>454</v>
      </c>
      <c r="I258" t="s">
        <v>457</v>
      </c>
      <c r="J258" t="s">
        <v>456</v>
      </c>
      <c r="K258">
        <v>1</v>
      </c>
      <c r="L258" t="s">
        <v>1265</v>
      </c>
      <c r="M258" t="s">
        <v>1265</v>
      </c>
      <c r="N258" t="s">
        <v>1265</v>
      </c>
    </row>
    <row r="259" spans="1:14">
      <c r="A259" t="s">
        <v>129</v>
      </c>
      <c r="B259" t="s">
        <v>474</v>
      </c>
      <c r="C259" t="s">
        <v>904</v>
      </c>
      <c r="D259">
        <v>42862</v>
      </c>
      <c r="E259" t="s">
        <v>452</v>
      </c>
      <c r="F259" t="s">
        <v>453</v>
      </c>
      <c r="G259" t="s">
        <v>11</v>
      </c>
      <c r="H259" t="s">
        <v>454</v>
      </c>
      <c r="I259" t="s">
        <v>457</v>
      </c>
      <c r="J259" t="s">
        <v>456</v>
      </c>
      <c r="K259">
        <v>48</v>
      </c>
      <c r="L259" t="s">
        <v>1012</v>
      </c>
      <c r="M259" t="s">
        <v>1148</v>
      </c>
      <c r="N259" t="s">
        <v>1148</v>
      </c>
    </row>
    <row r="260" spans="1:14">
      <c r="A260" t="s">
        <v>129</v>
      </c>
      <c r="B260" t="s">
        <v>474</v>
      </c>
      <c r="C260" t="s">
        <v>949</v>
      </c>
      <c r="D260">
        <v>42862</v>
      </c>
      <c r="E260" t="s">
        <v>452</v>
      </c>
      <c r="F260" t="s">
        <v>453</v>
      </c>
      <c r="G260" t="s">
        <v>11</v>
      </c>
      <c r="H260" t="s">
        <v>454</v>
      </c>
      <c r="I260" t="s">
        <v>457</v>
      </c>
      <c r="J260" t="s">
        <v>456</v>
      </c>
      <c r="K260">
        <v>48</v>
      </c>
      <c r="L260" t="s">
        <v>7</v>
      </c>
      <c r="M260" t="s">
        <v>7</v>
      </c>
      <c r="N260" t="s">
        <v>7</v>
      </c>
    </row>
    <row r="261" spans="1:14">
      <c r="A261" t="s">
        <v>129</v>
      </c>
      <c r="B261" t="s">
        <v>474</v>
      </c>
      <c r="C261" t="s">
        <v>1266</v>
      </c>
      <c r="D261">
        <v>42862</v>
      </c>
      <c r="E261" t="s">
        <v>452</v>
      </c>
      <c r="F261" t="s">
        <v>453</v>
      </c>
      <c r="G261" t="s">
        <v>11</v>
      </c>
      <c r="H261" t="s">
        <v>454</v>
      </c>
      <c r="I261" t="s">
        <v>455</v>
      </c>
      <c r="J261" t="s">
        <v>456</v>
      </c>
      <c r="K261">
        <v>48</v>
      </c>
      <c r="L261" t="s">
        <v>1012</v>
      </c>
      <c r="M261" t="s">
        <v>1148</v>
      </c>
      <c r="N261" t="s">
        <v>1148</v>
      </c>
    </row>
    <row r="262" spans="1:14">
      <c r="A262" t="s">
        <v>129</v>
      </c>
      <c r="B262" t="s">
        <v>474</v>
      </c>
      <c r="C262" t="s">
        <v>933</v>
      </c>
      <c r="D262">
        <v>42862</v>
      </c>
      <c r="E262" t="s">
        <v>452</v>
      </c>
      <c r="F262" t="s">
        <v>453</v>
      </c>
      <c r="G262" t="s">
        <v>11</v>
      </c>
      <c r="H262" t="s">
        <v>454</v>
      </c>
      <c r="I262" t="s">
        <v>457</v>
      </c>
      <c r="J262" t="s">
        <v>456</v>
      </c>
      <c r="K262">
        <v>48</v>
      </c>
      <c r="L262" t="s">
        <v>1012</v>
      </c>
      <c r="M262" t="s">
        <v>1148</v>
      </c>
      <c r="N262" t="s">
        <v>1148</v>
      </c>
    </row>
    <row r="263" spans="1:14">
      <c r="A263" t="s">
        <v>129</v>
      </c>
      <c r="B263" t="s">
        <v>474</v>
      </c>
      <c r="C263" t="s">
        <v>1058</v>
      </c>
      <c r="D263">
        <v>42862</v>
      </c>
      <c r="E263" t="s">
        <v>464</v>
      </c>
      <c r="F263" t="s">
        <v>453</v>
      </c>
      <c r="G263" t="s">
        <v>11</v>
      </c>
      <c r="H263" t="s">
        <v>454</v>
      </c>
      <c r="I263" t="s">
        <v>455</v>
      </c>
      <c r="J263" t="s">
        <v>456</v>
      </c>
      <c r="K263">
        <v>32</v>
      </c>
      <c r="L263" t="s">
        <v>1152</v>
      </c>
      <c r="M263" t="s">
        <v>1146</v>
      </c>
      <c r="N263" t="s">
        <v>1146</v>
      </c>
    </row>
    <row r="264" spans="1:14">
      <c r="A264" t="s">
        <v>129</v>
      </c>
      <c r="B264" t="s">
        <v>474</v>
      </c>
      <c r="C264" t="s">
        <v>949</v>
      </c>
      <c r="D264">
        <v>42862</v>
      </c>
      <c r="E264" t="s">
        <v>1216</v>
      </c>
      <c r="F264" t="s">
        <v>453</v>
      </c>
      <c r="G264" t="s">
        <v>11</v>
      </c>
      <c r="H264" t="s">
        <v>454</v>
      </c>
      <c r="I264" t="s">
        <v>457</v>
      </c>
      <c r="J264" t="s">
        <v>456</v>
      </c>
      <c r="K264">
        <v>1</v>
      </c>
      <c r="L264" t="s">
        <v>1265</v>
      </c>
      <c r="M264" t="s">
        <v>1265</v>
      </c>
      <c r="N264" t="s">
        <v>1265</v>
      </c>
    </row>
    <row r="265" spans="1:14">
      <c r="A265" t="s">
        <v>129</v>
      </c>
      <c r="B265" t="s">
        <v>474</v>
      </c>
      <c r="C265" t="s">
        <v>1121</v>
      </c>
      <c r="D265">
        <v>42862</v>
      </c>
      <c r="E265" t="s">
        <v>452</v>
      </c>
      <c r="F265" t="s">
        <v>453</v>
      </c>
      <c r="G265" t="s">
        <v>11</v>
      </c>
      <c r="H265" t="s">
        <v>454</v>
      </c>
      <c r="I265" t="s">
        <v>457</v>
      </c>
      <c r="J265" t="s">
        <v>456</v>
      </c>
      <c r="K265">
        <v>48</v>
      </c>
      <c r="L265" t="s">
        <v>1012</v>
      </c>
      <c r="M265" t="s">
        <v>1148</v>
      </c>
      <c r="N265" t="s">
        <v>1148</v>
      </c>
    </row>
    <row r="266" spans="1:14">
      <c r="A266" t="s">
        <v>129</v>
      </c>
      <c r="B266" t="s">
        <v>474</v>
      </c>
      <c r="C266" t="s">
        <v>941</v>
      </c>
      <c r="D266">
        <v>42861</v>
      </c>
      <c r="E266" t="s">
        <v>452</v>
      </c>
      <c r="F266" t="s">
        <v>453</v>
      </c>
      <c r="G266" t="s">
        <v>11</v>
      </c>
      <c r="H266" t="s">
        <v>454</v>
      </c>
      <c r="I266" t="s">
        <v>457</v>
      </c>
      <c r="J266" t="s">
        <v>456</v>
      </c>
      <c r="K266">
        <v>48</v>
      </c>
      <c r="L266" t="s">
        <v>1012</v>
      </c>
      <c r="M266" t="s">
        <v>1148</v>
      </c>
      <c r="N266" t="s">
        <v>1148</v>
      </c>
    </row>
    <row r="267" spans="1:14">
      <c r="A267" t="s">
        <v>129</v>
      </c>
      <c r="B267" t="s">
        <v>474</v>
      </c>
      <c r="C267" t="s">
        <v>996</v>
      </c>
      <c r="D267">
        <v>42875</v>
      </c>
      <c r="E267" t="s">
        <v>452</v>
      </c>
      <c r="F267" t="s">
        <v>453</v>
      </c>
      <c r="G267" t="s">
        <v>11</v>
      </c>
      <c r="H267" t="s">
        <v>454</v>
      </c>
      <c r="I267" t="s">
        <v>457</v>
      </c>
      <c r="J267" t="s">
        <v>456</v>
      </c>
      <c r="K267">
        <v>48</v>
      </c>
      <c r="L267" t="s">
        <v>1012</v>
      </c>
      <c r="M267" t="s">
        <v>1148</v>
      </c>
      <c r="N267" t="s">
        <v>1148</v>
      </c>
    </row>
    <row r="268" spans="1:14">
      <c r="A268" t="s">
        <v>129</v>
      </c>
      <c r="B268" t="s">
        <v>474</v>
      </c>
      <c r="C268" t="s">
        <v>1076</v>
      </c>
      <c r="D268">
        <v>42864</v>
      </c>
      <c r="E268" t="s">
        <v>464</v>
      </c>
      <c r="F268" t="s">
        <v>453</v>
      </c>
      <c r="G268" t="s">
        <v>11</v>
      </c>
      <c r="H268" t="s">
        <v>454</v>
      </c>
      <c r="I268" t="s">
        <v>455</v>
      </c>
      <c r="J268" t="s">
        <v>456</v>
      </c>
      <c r="K268">
        <v>32</v>
      </c>
      <c r="L268" t="s">
        <v>1152</v>
      </c>
      <c r="M268" t="s">
        <v>1146</v>
      </c>
      <c r="N268" t="s">
        <v>1146</v>
      </c>
    </row>
    <row r="269" spans="1:14">
      <c r="A269" t="s">
        <v>129</v>
      </c>
      <c r="B269" t="s">
        <v>474</v>
      </c>
      <c r="C269" t="s">
        <v>1097</v>
      </c>
      <c r="D269">
        <v>42863</v>
      </c>
      <c r="E269" t="s">
        <v>452</v>
      </c>
      <c r="F269" t="s">
        <v>453</v>
      </c>
      <c r="G269" t="s">
        <v>11</v>
      </c>
      <c r="H269" t="s">
        <v>454</v>
      </c>
      <c r="I269" t="s">
        <v>455</v>
      </c>
      <c r="J269" t="s">
        <v>456</v>
      </c>
      <c r="K269">
        <v>48</v>
      </c>
      <c r="L269" t="s">
        <v>1012</v>
      </c>
      <c r="M269" t="s">
        <v>1148</v>
      </c>
      <c r="N269" t="s">
        <v>1148</v>
      </c>
    </row>
    <row r="270" spans="1:14">
      <c r="A270" t="s">
        <v>129</v>
      </c>
      <c r="B270" t="s">
        <v>474</v>
      </c>
      <c r="C270" t="s">
        <v>1121</v>
      </c>
      <c r="D270">
        <v>42862</v>
      </c>
      <c r="E270" t="s">
        <v>464</v>
      </c>
      <c r="F270" t="s">
        <v>453</v>
      </c>
      <c r="G270" t="s">
        <v>11</v>
      </c>
      <c r="H270" t="s">
        <v>454</v>
      </c>
      <c r="I270" t="s">
        <v>455</v>
      </c>
      <c r="J270" t="s">
        <v>456</v>
      </c>
      <c r="K270">
        <v>32</v>
      </c>
      <c r="L270" t="s">
        <v>1010</v>
      </c>
      <c r="M270" t="s">
        <v>1002</v>
      </c>
      <c r="N270" t="s">
        <v>1002</v>
      </c>
    </row>
    <row r="271" spans="1:14">
      <c r="A271" t="s">
        <v>1267</v>
      </c>
      <c r="B271" t="s">
        <v>902</v>
      </c>
      <c r="C271" t="s">
        <v>942</v>
      </c>
      <c r="D271">
        <v>42861</v>
      </c>
      <c r="E271" t="s">
        <v>452</v>
      </c>
      <c r="F271" t="s">
        <v>453</v>
      </c>
      <c r="G271" t="s">
        <v>11</v>
      </c>
      <c r="H271" t="s">
        <v>454</v>
      </c>
      <c r="I271" t="s">
        <v>457</v>
      </c>
      <c r="J271" t="s">
        <v>456</v>
      </c>
      <c r="K271">
        <v>48</v>
      </c>
      <c r="L271" t="s">
        <v>1012</v>
      </c>
      <c r="M271" t="s">
        <v>1148</v>
      </c>
      <c r="N271" t="s">
        <v>1148</v>
      </c>
    </row>
    <row r="272" spans="1:14">
      <c r="A272" t="s">
        <v>1267</v>
      </c>
      <c r="B272" t="s">
        <v>902</v>
      </c>
      <c r="C272" t="s">
        <v>911</v>
      </c>
      <c r="D272">
        <v>42861</v>
      </c>
      <c r="E272" t="s">
        <v>452</v>
      </c>
      <c r="F272" t="s">
        <v>453</v>
      </c>
      <c r="G272" t="s">
        <v>11</v>
      </c>
      <c r="H272" t="s">
        <v>454</v>
      </c>
      <c r="I272" t="s">
        <v>457</v>
      </c>
      <c r="J272" t="s">
        <v>456</v>
      </c>
      <c r="K272">
        <v>48</v>
      </c>
      <c r="L272" t="s">
        <v>1012</v>
      </c>
      <c r="M272" t="s">
        <v>1148</v>
      </c>
      <c r="N272" t="s">
        <v>1148</v>
      </c>
    </row>
    <row r="273" spans="1:14">
      <c r="A273" t="s">
        <v>1267</v>
      </c>
      <c r="B273" t="s">
        <v>902</v>
      </c>
      <c r="C273" t="s">
        <v>934</v>
      </c>
      <c r="D273">
        <v>42862</v>
      </c>
      <c r="E273" t="s">
        <v>452</v>
      </c>
      <c r="F273" t="s">
        <v>453</v>
      </c>
      <c r="G273" t="s">
        <v>11</v>
      </c>
      <c r="H273" t="s">
        <v>454</v>
      </c>
      <c r="I273" t="s">
        <v>457</v>
      </c>
      <c r="J273" t="s">
        <v>456</v>
      </c>
      <c r="K273">
        <v>48</v>
      </c>
      <c r="L273" t="s">
        <v>1012</v>
      </c>
      <c r="M273" t="s">
        <v>1148</v>
      </c>
      <c r="N273" t="s">
        <v>1148</v>
      </c>
    </row>
    <row r="274" spans="1:14">
      <c r="A274" t="s">
        <v>1268</v>
      </c>
      <c r="B274" t="s">
        <v>473</v>
      </c>
      <c r="C274" t="s">
        <v>895</v>
      </c>
      <c r="D274">
        <v>42861</v>
      </c>
      <c r="E274" t="s">
        <v>452</v>
      </c>
      <c r="F274" t="s">
        <v>453</v>
      </c>
      <c r="G274" t="s">
        <v>11</v>
      </c>
      <c r="H274" t="s">
        <v>454</v>
      </c>
      <c r="I274" t="s">
        <v>457</v>
      </c>
      <c r="J274" t="s">
        <v>456</v>
      </c>
      <c r="K274">
        <v>48</v>
      </c>
      <c r="L274" t="s">
        <v>1012</v>
      </c>
      <c r="M274" t="s">
        <v>1148</v>
      </c>
      <c r="N274" t="s">
        <v>1148</v>
      </c>
    </row>
    <row r="275" spans="1:14">
      <c r="A275" t="s">
        <v>1268</v>
      </c>
      <c r="B275" t="s">
        <v>473</v>
      </c>
      <c r="C275" t="s">
        <v>471</v>
      </c>
      <c r="D275">
        <v>42861</v>
      </c>
      <c r="E275" t="s">
        <v>452</v>
      </c>
      <c r="F275" t="s">
        <v>453</v>
      </c>
      <c r="G275" t="s">
        <v>11</v>
      </c>
      <c r="H275" t="s">
        <v>454</v>
      </c>
      <c r="I275" t="s">
        <v>457</v>
      </c>
      <c r="J275" t="s">
        <v>456</v>
      </c>
      <c r="K275">
        <v>48</v>
      </c>
      <c r="L275" t="s">
        <v>1012</v>
      </c>
      <c r="M275" t="s">
        <v>1148</v>
      </c>
      <c r="N275" t="s">
        <v>1148</v>
      </c>
    </row>
    <row r="276" spans="1:14">
      <c r="A276" t="s">
        <v>1268</v>
      </c>
      <c r="B276" t="s">
        <v>473</v>
      </c>
      <c r="C276" t="s">
        <v>920</v>
      </c>
      <c r="D276">
        <v>42861</v>
      </c>
      <c r="E276" t="s">
        <v>452</v>
      </c>
      <c r="F276" t="s">
        <v>453</v>
      </c>
      <c r="G276" t="s">
        <v>11</v>
      </c>
      <c r="H276" t="s">
        <v>454</v>
      </c>
      <c r="I276" t="s">
        <v>457</v>
      </c>
      <c r="J276" t="s">
        <v>456</v>
      </c>
      <c r="K276">
        <v>48</v>
      </c>
      <c r="L276" t="s">
        <v>1012</v>
      </c>
      <c r="M276" t="s">
        <v>1148</v>
      </c>
      <c r="N276" t="s">
        <v>1148</v>
      </c>
    </row>
    <row r="277" spans="1:14">
      <c r="A277" t="s">
        <v>1268</v>
      </c>
      <c r="B277" t="s">
        <v>473</v>
      </c>
      <c r="C277" t="s">
        <v>891</v>
      </c>
      <c r="D277">
        <v>42861</v>
      </c>
      <c r="E277" t="s">
        <v>452</v>
      </c>
      <c r="F277" t="s">
        <v>453</v>
      </c>
      <c r="G277" t="s">
        <v>11</v>
      </c>
      <c r="H277" t="s">
        <v>454</v>
      </c>
      <c r="I277" t="s">
        <v>457</v>
      </c>
      <c r="J277" t="s">
        <v>456</v>
      </c>
      <c r="K277">
        <v>48</v>
      </c>
      <c r="L277" t="s">
        <v>1012</v>
      </c>
      <c r="M277" t="s">
        <v>1148</v>
      </c>
      <c r="N277" t="s">
        <v>1148</v>
      </c>
    </row>
    <row r="278" spans="1:14">
      <c r="A278" t="s">
        <v>1268</v>
      </c>
      <c r="B278" t="s">
        <v>473</v>
      </c>
      <c r="C278" t="s">
        <v>893</v>
      </c>
      <c r="D278">
        <v>42861</v>
      </c>
      <c r="E278" t="s">
        <v>452</v>
      </c>
      <c r="F278" t="s">
        <v>453</v>
      </c>
      <c r="G278" t="s">
        <v>11</v>
      </c>
      <c r="H278" t="s">
        <v>454</v>
      </c>
      <c r="I278" t="s">
        <v>457</v>
      </c>
      <c r="J278" t="s">
        <v>456</v>
      </c>
      <c r="K278">
        <v>48</v>
      </c>
      <c r="L278" t="s">
        <v>1012</v>
      </c>
      <c r="M278" t="s">
        <v>1148</v>
      </c>
      <c r="N278" t="s">
        <v>1148</v>
      </c>
    </row>
    <row r="279" spans="1:14">
      <c r="A279" t="s">
        <v>1268</v>
      </c>
      <c r="B279" t="s">
        <v>473</v>
      </c>
      <c r="C279" t="s">
        <v>897</v>
      </c>
      <c r="D279">
        <v>42862</v>
      </c>
      <c r="E279" t="s">
        <v>452</v>
      </c>
      <c r="F279" t="s">
        <v>453</v>
      </c>
      <c r="G279" t="s">
        <v>11</v>
      </c>
      <c r="H279" t="s">
        <v>454</v>
      </c>
      <c r="I279" t="s">
        <v>457</v>
      </c>
      <c r="J279" t="s">
        <v>456</v>
      </c>
      <c r="K279">
        <v>48</v>
      </c>
      <c r="L279" t="s">
        <v>1012</v>
      </c>
      <c r="M279" t="s">
        <v>1148</v>
      </c>
      <c r="N279" t="s">
        <v>1148</v>
      </c>
    </row>
    <row r="280" spans="1:14">
      <c r="A280" t="s">
        <v>1268</v>
      </c>
      <c r="B280" t="s">
        <v>473</v>
      </c>
      <c r="C280" t="s">
        <v>907</v>
      </c>
      <c r="D280">
        <v>42861</v>
      </c>
      <c r="E280" t="s">
        <v>452</v>
      </c>
      <c r="F280" t="s">
        <v>453</v>
      </c>
      <c r="G280" t="s">
        <v>11</v>
      </c>
      <c r="H280" t="s">
        <v>454</v>
      </c>
      <c r="I280" t="s">
        <v>457</v>
      </c>
      <c r="J280" t="s">
        <v>456</v>
      </c>
      <c r="K280">
        <v>48</v>
      </c>
      <c r="L280" t="s">
        <v>1012</v>
      </c>
      <c r="M280" t="s">
        <v>1148</v>
      </c>
      <c r="N280" t="s">
        <v>1148</v>
      </c>
    </row>
    <row r="281" spans="1:14">
      <c r="A281" t="s">
        <v>1268</v>
      </c>
      <c r="B281" t="s">
        <v>473</v>
      </c>
      <c r="C281" t="s">
        <v>890</v>
      </c>
      <c r="D281">
        <v>42861</v>
      </c>
      <c r="E281" t="s">
        <v>452</v>
      </c>
      <c r="F281" t="s">
        <v>453</v>
      </c>
      <c r="G281" t="s">
        <v>11</v>
      </c>
      <c r="H281" t="s">
        <v>454</v>
      </c>
      <c r="I281" t="s">
        <v>457</v>
      </c>
      <c r="J281" t="s">
        <v>456</v>
      </c>
      <c r="K281">
        <v>48</v>
      </c>
      <c r="L281" t="s">
        <v>1012</v>
      </c>
      <c r="M281" t="s">
        <v>1148</v>
      </c>
      <c r="N281" t="s">
        <v>1148</v>
      </c>
    </row>
    <row r="282" spans="1:14">
      <c r="A282" t="s">
        <v>1268</v>
      </c>
      <c r="B282" t="s">
        <v>473</v>
      </c>
      <c r="C282" t="s">
        <v>946</v>
      </c>
      <c r="D282">
        <v>42862</v>
      </c>
      <c r="E282" t="s">
        <v>452</v>
      </c>
      <c r="F282" t="s">
        <v>453</v>
      </c>
      <c r="G282" t="s">
        <v>11</v>
      </c>
      <c r="H282" t="s">
        <v>454</v>
      </c>
      <c r="I282" t="s">
        <v>457</v>
      </c>
      <c r="J282" t="s">
        <v>456</v>
      </c>
      <c r="K282">
        <v>48</v>
      </c>
      <c r="L282" t="s">
        <v>1012</v>
      </c>
      <c r="M282" t="s">
        <v>1148</v>
      </c>
      <c r="N282" t="s">
        <v>1148</v>
      </c>
    </row>
    <row r="283" spans="1:14">
      <c r="A283" t="s">
        <v>1268</v>
      </c>
      <c r="B283" t="s">
        <v>473</v>
      </c>
      <c r="C283" t="s">
        <v>939</v>
      </c>
      <c r="D283">
        <v>42861</v>
      </c>
      <c r="E283" t="s">
        <v>452</v>
      </c>
      <c r="F283" t="s">
        <v>453</v>
      </c>
      <c r="G283" t="s">
        <v>11</v>
      </c>
      <c r="H283" t="s">
        <v>454</v>
      </c>
      <c r="I283" t="s">
        <v>457</v>
      </c>
      <c r="J283" t="s">
        <v>456</v>
      </c>
      <c r="K283">
        <v>48</v>
      </c>
      <c r="L283" t="s">
        <v>1012</v>
      </c>
      <c r="M283" t="s">
        <v>1148</v>
      </c>
      <c r="N283" t="s">
        <v>1148</v>
      </c>
    </row>
    <row r="284" spans="1:14">
      <c r="A284" t="s">
        <v>962</v>
      </c>
      <c r="B284" t="s">
        <v>64</v>
      </c>
      <c r="C284" t="s">
        <v>1088</v>
      </c>
      <c r="D284">
        <v>42861</v>
      </c>
      <c r="E284" t="s">
        <v>459</v>
      </c>
      <c r="F284" t="s">
        <v>453</v>
      </c>
      <c r="G284" t="s">
        <v>11</v>
      </c>
      <c r="H284" t="s">
        <v>454</v>
      </c>
      <c r="I284" t="s">
        <v>455</v>
      </c>
      <c r="J284" t="s">
        <v>456</v>
      </c>
      <c r="K284">
        <v>21</v>
      </c>
      <c r="L284" t="s">
        <v>961</v>
      </c>
      <c r="M284" t="s">
        <v>1269</v>
      </c>
      <c r="N284" t="s">
        <v>1269</v>
      </c>
    </row>
    <row r="285" spans="1:14">
      <c r="A285" t="s">
        <v>962</v>
      </c>
      <c r="B285" t="s">
        <v>64</v>
      </c>
      <c r="C285" t="s">
        <v>1112</v>
      </c>
      <c r="D285">
        <v>42860</v>
      </c>
      <c r="E285" t="s">
        <v>459</v>
      </c>
      <c r="F285" t="s">
        <v>453</v>
      </c>
      <c r="G285" t="s">
        <v>11</v>
      </c>
      <c r="H285" t="s">
        <v>454</v>
      </c>
      <c r="I285" t="s">
        <v>455</v>
      </c>
      <c r="J285" t="s">
        <v>456</v>
      </c>
      <c r="K285">
        <v>32</v>
      </c>
      <c r="L285" t="s">
        <v>982</v>
      </c>
      <c r="M285" t="s">
        <v>1269</v>
      </c>
      <c r="N285" t="s">
        <v>1269</v>
      </c>
    </row>
    <row r="286" spans="1:14">
      <c r="A286" t="s">
        <v>962</v>
      </c>
      <c r="B286" t="s">
        <v>64</v>
      </c>
      <c r="C286" t="s">
        <v>1140</v>
      </c>
      <c r="D286">
        <v>42862</v>
      </c>
      <c r="E286" t="s">
        <v>452</v>
      </c>
      <c r="F286" t="s">
        <v>453</v>
      </c>
      <c r="G286" t="s">
        <v>11</v>
      </c>
      <c r="H286" t="s">
        <v>454</v>
      </c>
      <c r="I286" t="s">
        <v>455</v>
      </c>
      <c r="J286" t="s">
        <v>456</v>
      </c>
      <c r="K286">
        <v>48</v>
      </c>
      <c r="L286" t="s">
        <v>1012</v>
      </c>
      <c r="M286" t="s">
        <v>1148</v>
      </c>
      <c r="N286" t="s">
        <v>1148</v>
      </c>
    </row>
    <row r="287" spans="1:14">
      <c r="A287" t="s">
        <v>962</v>
      </c>
      <c r="B287" t="s">
        <v>64</v>
      </c>
      <c r="C287" t="s">
        <v>1037</v>
      </c>
      <c r="D287">
        <v>42862</v>
      </c>
      <c r="E287" t="s">
        <v>459</v>
      </c>
      <c r="F287" t="s">
        <v>453</v>
      </c>
      <c r="G287" t="s">
        <v>11</v>
      </c>
      <c r="H287" t="s">
        <v>454</v>
      </c>
      <c r="I287" t="s">
        <v>455</v>
      </c>
      <c r="J287" t="s">
        <v>456</v>
      </c>
      <c r="K287">
        <v>32</v>
      </c>
      <c r="L287" t="s">
        <v>1154</v>
      </c>
      <c r="M287" t="s">
        <v>1147</v>
      </c>
      <c r="N287" t="s">
        <v>1147</v>
      </c>
    </row>
    <row r="288" spans="1:14">
      <c r="A288" t="s">
        <v>962</v>
      </c>
      <c r="B288" t="s">
        <v>64</v>
      </c>
      <c r="C288" t="s">
        <v>1144</v>
      </c>
      <c r="D288">
        <v>42862</v>
      </c>
      <c r="E288" t="s">
        <v>459</v>
      </c>
      <c r="F288" t="s">
        <v>453</v>
      </c>
      <c r="G288" t="s">
        <v>11</v>
      </c>
      <c r="H288" t="s">
        <v>454</v>
      </c>
      <c r="I288" t="s">
        <v>455</v>
      </c>
      <c r="J288" t="s">
        <v>456</v>
      </c>
      <c r="K288">
        <v>32</v>
      </c>
      <c r="L288" t="s">
        <v>1154</v>
      </c>
      <c r="M288" t="s">
        <v>1147</v>
      </c>
      <c r="N288" t="s">
        <v>1147</v>
      </c>
    </row>
    <row r="289" spans="1:14">
      <c r="A289" t="s">
        <v>962</v>
      </c>
      <c r="B289" t="s">
        <v>64</v>
      </c>
      <c r="C289" t="s">
        <v>1021</v>
      </c>
      <c r="D289">
        <v>42862</v>
      </c>
      <c r="E289" t="s">
        <v>452</v>
      </c>
      <c r="F289" t="s">
        <v>453</v>
      </c>
      <c r="G289" t="s">
        <v>11</v>
      </c>
      <c r="H289" t="s">
        <v>454</v>
      </c>
      <c r="I289" t="s">
        <v>455</v>
      </c>
      <c r="J289" t="s">
        <v>456</v>
      </c>
      <c r="K289">
        <v>48</v>
      </c>
      <c r="L289" t="s">
        <v>1012</v>
      </c>
      <c r="M289" t="s">
        <v>1148</v>
      </c>
      <c r="N289" t="s">
        <v>1148</v>
      </c>
    </row>
    <row r="290" spans="1:14">
      <c r="A290" t="s">
        <v>962</v>
      </c>
      <c r="B290" t="s">
        <v>64</v>
      </c>
      <c r="C290" t="s">
        <v>1270</v>
      </c>
      <c r="D290">
        <v>42862</v>
      </c>
      <c r="E290" t="s">
        <v>464</v>
      </c>
      <c r="F290" t="s">
        <v>453</v>
      </c>
      <c r="G290" t="s">
        <v>11</v>
      </c>
      <c r="H290" t="s">
        <v>454</v>
      </c>
      <c r="I290" t="s">
        <v>455</v>
      </c>
      <c r="J290" t="s">
        <v>456</v>
      </c>
      <c r="K290">
        <v>32</v>
      </c>
      <c r="L290" t="s">
        <v>1152</v>
      </c>
      <c r="M290" t="s">
        <v>1146</v>
      </c>
      <c r="N290" t="s">
        <v>1146</v>
      </c>
    </row>
    <row r="291" spans="1:14">
      <c r="A291" t="s">
        <v>962</v>
      </c>
      <c r="B291" t="s">
        <v>64</v>
      </c>
      <c r="C291" t="s">
        <v>469</v>
      </c>
      <c r="D291">
        <v>42861</v>
      </c>
      <c r="E291" t="s">
        <v>452</v>
      </c>
      <c r="F291" t="s">
        <v>453</v>
      </c>
      <c r="G291" t="s">
        <v>11</v>
      </c>
      <c r="H291" t="s">
        <v>454</v>
      </c>
      <c r="I291" t="s">
        <v>457</v>
      </c>
      <c r="J291" t="s">
        <v>456</v>
      </c>
      <c r="K291">
        <v>48</v>
      </c>
      <c r="L291" t="s">
        <v>1012</v>
      </c>
      <c r="M291" t="s">
        <v>1148</v>
      </c>
      <c r="N291" t="s">
        <v>1148</v>
      </c>
    </row>
    <row r="292" spans="1:14">
      <c r="A292" t="s">
        <v>962</v>
      </c>
      <c r="B292" t="s">
        <v>64</v>
      </c>
      <c r="C292" t="s">
        <v>1027</v>
      </c>
      <c r="D292">
        <v>42862</v>
      </c>
      <c r="E292" t="s">
        <v>452</v>
      </c>
      <c r="F292" t="s">
        <v>453</v>
      </c>
      <c r="G292" t="s">
        <v>11</v>
      </c>
      <c r="H292" t="s">
        <v>454</v>
      </c>
      <c r="I292" t="s">
        <v>455</v>
      </c>
      <c r="J292" t="s">
        <v>456</v>
      </c>
      <c r="K292">
        <v>48</v>
      </c>
      <c r="L292" t="s">
        <v>1012</v>
      </c>
      <c r="M292" t="s">
        <v>1148</v>
      </c>
      <c r="N292" t="s">
        <v>1148</v>
      </c>
    </row>
    <row r="293" spans="1:14">
      <c r="A293" t="s">
        <v>962</v>
      </c>
      <c r="B293" t="s">
        <v>64</v>
      </c>
      <c r="C293" t="s">
        <v>1107</v>
      </c>
      <c r="D293">
        <v>42862</v>
      </c>
      <c r="E293" t="s">
        <v>459</v>
      </c>
      <c r="F293" t="s">
        <v>453</v>
      </c>
      <c r="G293" t="s">
        <v>11</v>
      </c>
      <c r="H293" t="s">
        <v>454</v>
      </c>
      <c r="I293" t="s">
        <v>455</v>
      </c>
      <c r="J293" t="s">
        <v>456</v>
      </c>
      <c r="K293">
        <v>32</v>
      </c>
      <c r="L293" t="s">
        <v>1154</v>
      </c>
      <c r="M293" t="s">
        <v>1147</v>
      </c>
      <c r="N293" t="s">
        <v>1147</v>
      </c>
    </row>
    <row r="294" spans="1:14">
      <c r="A294" t="s">
        <v>962</v>
      </c>
      <c r="B294" t="s">
        <v>64</v>
      </c>
      <c r="C294" t="s">
        <v>1132</v>
      </c>
      <c r="D294">
        <v>42876</v>
      </c>
      <c r="E294" t="s">
        <v>452</v>
      </c>
      <c r="F294" t="s">
        <v>453</v>
      </c>
      <c r="G294" t="s">
        <v>11</v>
      </c>
      <c r="H294" t="s">
        <v>454</v>
      </c>
      <c r="I294" t="s">
        <v>455</v>
      </c>
      <c r="J294" t="s">
        <v>456</v>
      </c>
      <c r="K294">
        <v>48</v>
      </c>
      <c r="L294" t="s">
        <v>1012</v>
      </c>
      <c r="M294" t="s">
        <v>1148</v>
      </c>
      <c r="N294" t="s">
        <v>1148</v>
      </c>
    </row>
    <row r="295" spans="1:14">
      <c r="A295" t="s">
        <v>962</v>
      </c>
      <c r="B295" t="s">
        <v>64</v>
      </c>
      <c r="C295" t="s">
        <v>1085</v>
      </c>
      <c r="D295">
        <v>42860</v>
      </c>
      <c r="E295" t="s">
        <v>459</v>
      </c>
      <c r="F295" t="s">
        <v>453</v>
      </c>
      <c r="G295" t="s">
        <v>11</v>
      </c>
      <c r="H295" t="s">
        <v>454</v>
      </c>
      <c r="I295" t="s">
        <v>455</v>
      </c>
      <c r="J295" t="s">
        <v>456</v>
      </c>
      <c r="K295">
        <v>32</v>
      </c>
      <c r="L295" t="s">
        <v>982</v>
      </c>
      <c r="M295" t="s">
        <v>1269</v>
      </c>
      <c r="N295" t="s">
        <v>1269</v>
      </c>
    </row>
    <row r="296" spans="1:14">
      <c r="A296" t="s">
        <v>962</v>
      </c>
      <c r="B296" t="s">
        <v>64</v>
      </c>
      <c r="C296" t="s">
        <v>1271</v>
      </c>
      <c r="D296">
        <v>42862</v>
      </c>
      <c r="E296" t="s">
        <v>459</v>
      </c>
      <c r="F296" t="s">
        <v>453</v>
      </c>
      <c r="G296" t="s">
        <v>11</v>
      </c>
      <c r="H296" t="s">
        <v>454</v>
      </c>
      <c r="I296" t="s">
        <v>455</v>
      </c>
      <c r="J296" t="s">
        <v>456</v>
      </c>
      <c r="K296">
        <v>760</v>
      </c>
      <c r="L296" t="s">
        <v>1167</v>
      </c>
      <c r="M296" t="s">
        <v>1147</v>
      </c>
      <c r="N296" t="s">
        <v>1147</v>
      </c>
    </row>
    <row r="297" spans="1:14">
      <c r="A297" t="s">
        <v>962</v>
      </c>
      <c r="B297" t="s">
        <v>64</v>
      </c>
      <c r="C297" t="s">
        <v>993</v>
      </c>
      <c r="D297">
        <v>42862</v>
      </c>
      <c r="E297" t="s">
        <v>452</v>
      </c>
      <c r="F297" t="s">
        <v>453</v>
      </c>
      <c r="G297" t="s">
        <v>11</v>
      </c>
      <c r="H297" t="s">
        <v>454</v>
      </c>
      <c r="I297" t="s">
        <v>457</v>
      </c>
      <c r="J297" t="s">
        <v>456</v>
      </c>
      <c r="K297">
        <v>48</v>
      </c>
      <c r="L297" t="s">
        <v>1012</v>
      </c>
      <c r="M297" t="s">
        <v>1148</v>
      </c>
      <c r="N297" t="s">
        <v>1148</v>
      </c>
    </row>
    <row r="298" spans="1:14">
      <c r="A298" t="s">
        <v>962</v>
      </c>
      <c r="B298" t="s">
        <v>64</v>
      </c>
      <c r="C298" t="s">
        <v>1272</v>
      </c>
      <c r="D298">
        <v>42862</v>
      </c>
      <c r="E298" t="s">
        <v>464</v>
      </c>
      <c r="F298" t="s">
        <v>453</v>
      </c>
      <c r="G298" t="s">
        <v>11</v>
      </c>
      <c r="H298" t="s">
        <v>454</v>
      </c>
      <c r="I298" t="s">
        <v>455</v>
      </c>
      <c r="J298" t="s">
        <v>456</v>
      </c>
      <c r="K298">
        <v>48</v>
      </c>
      <c r="L298" t="s">
        <v>1273</v>
      </c>
      <c r="M298" t="s">
        <v>1146</v>
      </c>
      <c r="N298" t="s">
        <v>1146</v>
      </c>
    </row>
    <row r="299" spans="1:14">
      <c r="A299" t="s">
        <v>962</v>
      </c>
      <c r="B299" t="s">
        <v>64</v>
      </c>
      <c r="C299" t="s">
        <v>1129</v>
      </c>
      <c r="D299">
        <v>42859</v>
      </c>
      <c r="E299" t="s">
        <v>459</v>
      </c>
      <c r="F299" t="s">
        <v>453</v>
      </c>
      <c r="G299" t="s">
        <v>11</v>
      </c>
      <c r="H299" t="s">
        <v>454</v>
      </c>
      <c r="I299" t="s">
        <v>455</v>
      </c>
      <c r="J299" t="s">
        <v>456</v>
      </c>
      <c r="K299">
        <v>32</v>
      </c>
      <c r="L299" t="s">
        <v>1274</v>
      </c>
      <c r="M299" t="s">
        <v>1275</v>
      </c>
      <c r="N299" t="s">
        <v>1275</v>
      </c>
    </row>
    <row r="300" spans="1:14">
      <c r="A300" t="s">
        <v>962</v>
      </c>
      <c r="B300" t="s">
        <v>64</v>
      </c>
      <c r="C300" t="s">
        <v>1112</v>
      </c>
      <c r="D300">
        <v>42862</v>
      </c>
      <c r="E300" t="s">
        <v>459</v>
      </c>
      <c r="F300" t="s">
        <v>453</v>
      </c>
      <c r="G300" t="s">
        <v>11</v>
      </c>
      <c r="H300" t="s">
        <v>454</v>
      </c>
      <c r="I300" t="s">
        <v>457</v>
      </c>
      <c r="J300" t="s">
        <v>456</v>
      </c>
      <c r="K300">
        <v>32</v>
      </c>
      <c r="L300" t="s">
        <v>1154</v>
      </c>
      <c r="M300" t="s">
        <v>1147</v>
      </c>
      <c r="N300" t="s">
        <v>1147</v>
      </c>
    </row>
    <row r="301" spans="1:14">
      <c r="A301" t="s">
        <v>962</v>
      </c>
      <c r="B301" t="s">
        <v>64</v>
      </c>
      <c r="C301" t="s">
        <v>1018</v>
      </c>
      <c r="D301">
        <v>42862</v>
      </c>
      <c r="E301" t="s">
        <v>452</v>
      </c>
      <c r="F301" t="s">
        <v>453</v>
      </c>
      <c r="G301" t="s">
        <v>11</v>
      </c>
      <c r="H301" t="s">
        <v>454</v>
      </c>
      <c r="I301" t="s">
        <v>455</v>
      </c>
      <c r="J301" t="s">
        <v>456</v>
      </c>
      <c r="K301">
        <v>48</v>
      </c>
      <c r="L301" t="s">
        <v>1012</v>
      </c>
      <c r="M301" t="s">
        <v>1148</v>
      </c>
      <c r="N301" t="s">
        <v>1148</v>
      </c>
    </row>
    <row r="302" spans="1:14">
      <c r="A302" t="s">
        <v>962</v>
      </c>
      <c r="B302" t="s">
        <v>64</v>
      </c>
      <c r="C302" t="s">
        <v>997</v>
      </c>
      <c r="D302">
        <v>42861</v>
      </c>
      <c r="E302" t="s">
        <v>452</v>
      </c>
      <c r="F302" t="s">
        <v>453</v>
      </c>
      <c r="G302" t="s">
        <v>11</v>
      </c>
      <c r="H302" t="s">
        <v>454</v>
      </c>
      <c r="I302" t="s">
        <v>457</v>
      </c>
      <c r="J302" t="s">
        <v>456</v>
      </c>
      <c r="K302">
        <v>48</v>
      </c>
      <c r="L302" t="s">
        <v>1012</v>
      </c>
      <c r="M302" t="s">
        <v>1148</v>
      </c>
      <c r="N302" t="s">
        <v>1148</v>
      </c>
    </row>
    <row r="303" spans="1:14">
      <c r="A303" t="s">
        <v>962</v>
      </c>
      <c r="B303" t="s">
        <v>64</v>
      </c>
      <c r="C303" t="s">
        <v>1086</v>
      </c>
      <c r="D303">
        <v>42862</v>
      </c>
      <c r="E303" t="s">
        <v>459</v>
      </c>
      <c r="F303" t="s">
        <v>453</v>
      </c>
      <c r="G303" t="s">
        <v>11</v>
      </c>
      <c r="H303" t="s">
        <v>454</v>
      </c>
      <c r="I303" t="s">
        <v>455</v>
      </c>
      <c r="J303" t="s">
        <v>456</v>
      </c>
      <c r="K303">
        <v>32</v>
      </c>
      <c r="L303" t="s">
        <v>1154</v>
      </c>
      <c r="M303" t="s">
        <v>1147</v>
      </c>
      <c r="N303" t="s">
        <v>1147</v>
      </c>
    </row>
    <row r="304" spans="1:14">
      <c r="A304" t="s">
        <v>962</v>
      </c>
      <c r="B304" t="s">
        <v>64</v>
      </c>
      <c r="C304" t="s">
        <v>1276</v>
      </c>
      <c r="D304">
        <v>42862</v>
      </c>
      <c r="E304" t="s">
        <v>464</v>
      </c>
      <c r="F304" t="s">
        <v>453</v>
      </c>
      <c r="G304" t="s">
        <v>11</v>
      </c>
      <c r="H304" t="s">
        <v>454</v>
      </c>
      <c r="I304" t="s">
        <v>455</v>
      </c>
      <c r="J304" t="s">
        <v>456</v>
      </c>
      <c r="K304">
        <v>32</v>
      </c>
      <c r="L304" t="s">
        <v>1152</v>
      </c>
      <c r="M304" t="s">
        <v>1146</v>
      </c>
      <c r="N304" t="s">
        <v>1146</v>
      </c>
    </row>
    <row r="305" spans="1:14">
      <c r="A305" t="s">
        <v>962</v>
      </c>
      <c r="B305" t="s">
        <v>64</v>
      </c>
      <c r="C305" t="s">
        <v>986</v>
      </c>
      <c r="D305">
        <v>42861</v>
      </c>
      <c r="E305" t="s">
        <v>452</v>
      </c>
      <c r="F305" t="s">
        <v>453</v>
      </c>
      <c r="G305" t="s">
        <v>11</v>
      </c>
      <c r="H305" t="s">
        <v>454</v>
      </c>
      <c r="I305" t="s">
        <v>457</v>
      </c>
      <c r="J305" t="s">
        <v>456</v>
      </c>
      <c r="K305">
        <v>48</v>
      </c>
      <c r="L305" t="s">
        <v>1012</v>
      </c>
      <c r="M305" t="s">
        <v>1148</v>
      </c>
      <c r="N305" t="s">
        <v>1148</v>
      </c>
    </row>
    <row r="306" spans="1:14">
      <c r="A306" t="s">
        <v>962</v>
      </c>
      <c r="B306" t="s">
        <v>64</v>
      </c>
      <c r="C306" t="s">
        <v>468</v>
      </c>
      <c r="D306">
        <v>42862</v>
      </c>
      <c r="E306" t="s">
        <v>452</v>
      </c>
      <c r="F306" t="s">
        <v>453</v>
      </c>
      <c r="G306" t="s">
        <v>11</v>
      </c>
      <c r="H306" t="s">
        <v>454</v>
      </c>
      <c r="I306" t="s">
        <v>457</v>
      </c>
      <c r="J306" t="s">
        <v>456</v>
      </c>
      <c r="K306">
        <v>48</v>
      </c>
      <c r="L306" t="s">
        <v>1012</v>
      </c>
      <c r="M306" t="s">
        <v>1148</v>
      </c>
      <c r="N306" t="s">
        <v>1148</v>
      </c>
    </row>
    <row r="307" spans="1:14">
      <c r="A307" t="s">
        <v>962</v>
      </c>
      <c r="B307" t="s">
        <v>64</v>
      </c>
      <c r="C307" t="s">
        <v>993</v>
      </c>
      <c r="D307">
        <v>42883</v>
      </c>
      <c r="E307" t="s">
        <v>1228</v>
      </c>
      <c r="F307" t="s">
        <v>453</v>
      </c>
      <c r="G307" t="s">
        <v>11</v>
      </c>
      <c r="H307" t="s">
        <v>454</v>
      </c>
      <c r="I307" t="s">
        <v>457</v>
      </c>
      <c r="J307" t="s">
        <v>456</v>
      </c>
      <c r="K307">
        <v>1</v>
      </c>
      <c r="L307" t="s">
        <v>1229</v>
      </c>
      <c r="M307" t="s">
        <v>1229</v>
      </c>
      <c r="N307" t="s">
        <v>1229</v>
      </c>
    </row>
    <row r="308" spans="1:14">
      <c r="A308" t="s">
        <v>962</v>
      </c>
      <c r="B308" t="s">
        <v>64</v>
      </c>
      <c r="C308" t="s">
        <v>1106</v>
      </c>
      <c r="D308">
        <v>42862</v>
      </c>
      <c r="E308" t="s">
        <v>464</v>
      </c>
      <c r="F308" t="s">
        <v>453</v>
      </c>
      <c r="G308" t="s">
        <v>11</v>
      </c>
      <c r="H308" t="s">
        <v>454</v>
      </c>
      <c r="I308" t="s">
        <v>455</v>
      </c>
      <c r="J308" t="s">
        <v>456</v>
      </c>
      <c r="K308">
        <v>32</v>
      </c>
      <c r="L308" t="s">
        <v>1152</v>
      </c>
      <c r="M308" t="s">
        <v>1146</v>
      </c>
      <c r="N308" t="s">
        <v>1146</v>
      </c>
    </row>
    <row r="309" spans="1:14">
      <c r="A309" t="s">
        <v>962</v>
      </c>
      <c r="B309" t="s">
        <v>64</v>
      </c>
      <c r="C309" t="s">
        <v>1066</v>
      </c>
      <c r="D309">
        <v>42862</v>
      </c>
      <c r="E309" t="s">
        <v>452</v>
      </c>
      <c r="F309" t="s">
        <v>453</v>
      </c>
      <c r="G309" t="s">
        <v>11</v>
      </c>
      <c r="H309" t="s">
        <v>454</v>
      </c>
      <c r="I309" t="s">
        <v>455</v>
      </c>
      <c r="J309" t="s">
        <v>456</v>
      </c>
      <c r="K309">
        <v>48</v>
      </c>
      <c r="L309" t="s">
        <v>1012</v>
      </c>
      <c r="M309" t="s">
        <v>1148</v>
      </c>
      <c r="N309" t="s">
        <v>1148</v>
      </c>
    </row>
    <row r="310" spans="1:14">
      <c r="A310" t="s">
        <v>962</v>
      </c>
      <c r="B310" t="s">
        <v>64</v>
      </c>
      <c r="C310" t="s">
        <v>1079</v>
      </c>
      <c r="D310">
        <v>42862</v>
      </c>
      <c r="E310" t="s">
        <v>459</v>
      </c>
      <c r="F310" t="s">
        <v>453</v>
      </c>
      <c r="G310" t="s">
        <v>11</v>
      </c>
      <c r="H310" t="s">
        <v>454</v>
      </c>
      <c r="I310" t="s">
        <v>455</v>
      </c>
      <c r="J310" t="s">
        <v>456</v>
      </c>
      <c r="K310">
        <v>32</v>
      </c>
      <c r="L310" t="s">
        <v>1154</v>
      </c>
      <c r="M310" t="s">
        <v>1147</v>
      </c>
      <c r="N310" t="s">
        <v>1147</v>
      </c>
    </row>
    <row r="311" spans="1:14">
      <c r="A311" t="s">
        <v>962</v>
      </c>
      <c r="B311" t="s">
        <v>64</v>
      </c>
      <c r="C311" t="s">
        <v>1017</v>
      </c>
      <c r="D311">
        <v>42862</v>
      </c>
      <c r="E311" t="s">
        <v>452</v>
      </c>
      <c r="F311" t="s">
        <v>453</v>
      </c>
      <c r="G311" t="s">
        <v>11</v>
      </c>
      <c r="H311" t="s">
        <v>454</v>
      </c>
      <c r="I311" t="s">
        <v>455</v>
      </c>
      <c r="J311" t="s">
        <v>456</v>
      </c>
      <c r="K311">
        <v>48</v>
      </c>
      <c r="L311" t="s">
        <v>1012</v>
      </c>
      <c r="M311" t="s">
        <v>1148</v>
      </c>
      <c r="N311" t="s">
        <v>1148</v>
      </c>
    </row>
    <row r="312" spans="1:14">
      <c r="A312" t="s">
        <v>962</v>
      </c>
      <c r="B312" t="s">
        <v>64</v>
      </c>
      <c r="C312" t="s">
        <v>1144</v>
      </c>
      <c r="D312">
        <v>42879</v>
      </c>
      <c r="E312" t="s">
        <v>459</v>
      </c>
      <c r="F312" t="s">
        <v>453</v>
      </c>
      <c r="G312" t="s">
        <v>11</v>
      </c>
      <c r="H312" t="s">
        <v>454</v>
      </c>
      <c r="I312" t="s">
        <v>455</v>
      </c>
      <c r="J312" t="s">
        <v>958</v>
      </c>
      <c r="K312">
        <v>-32</v>
      </c>
      <c r="L312" t="s">
        <v>1154</v>
      </c>
      <c r="M312" t="s">
        <v>1277</v>
      </c>
      <c r="N312" t="s">
        <v>1277</v>
      </c>
    </row>
    <row r="313" spans="1:14">
      <c r="A313" t="s">
        <v>962</v>
      </c>
      <c r="B313" t="s">
        <v>64</v>
      </c>
      <c r="C313" t="s">
        <v>1029</v>
      </c>
      <c r="D313">
        <v>42862</v>
      </c>
      <c r="E313" t="s">
        <v>452</v>
      </c>
      <c r="F313" t="s">
        <v>453</v>
      </c>
      <c r="G313" t="s">
        <v>11</v>
      </c>
      <c r="H313" t="s">
        <v>454</v>
      </c>
      <c r="I313" t="s">
        <v>455</v>
      </c>
      <c r="J313" t="s">
        <v>456</v>
      </c>
      <c r="K313">
        <v>48</v>
      </c>
      <c r="L313" t="s">
        <v>1012</v>
      </c>
      <c r="M313" t="s">
        <v>1148</v>
      </c>
      <c r="N313" t="s">
        <v>1148</v>
      </c>
    </row>
    <row r="314" spans="1:14">
      <c r="A314" t="s">
        <v>962</v>
      </c>
      <c r="B314" t="s">
        <v>64</v>
      </c>
      <c r="C314" t="s">
        <v>1063</v>
      </c>
      <c r="D314">
        <v>42862</v>
      </c>
      <c r="E314" t="s">
        <v>459</v>
      </c>
      <c r="F314" t="s">
        <v>453</v>
      </c>
      <c r="G314" t="s">
        <v>11</v>
      </c>
      <c r="H314" t="s">
        <v>454</v>
      </c>
      <c r="I314" t="s">
        <v>455</v>
      </c>
      <c r="J314" t="s">
        <v>456</v>
      </c>
      <c r="K314">
        <v>32</v>
      </c>
      <c r="L314" t="s">
        <v>1154</v>
      </c>
      <c r="M314" t="s">
        <v>1147</v>
      </c>
      <c r="N314" t="s">
        <v>1147</v>
      </c>
    </row>
    <row r="315" spans="1:14">
      <c r="A315" t="s">
        <v>962</v>
      </c>
      <c r="B315" t="s">
        <v>64</v>
      </c>
      <c r="C315" t="s">
        <v>1111</v>
      </c>
      <c r="D315">
        <v>42862</v>
      </c>
      <c r="E315" t="s">
        <v>452</v>
      </c>
      <c r="F315" t="s">
        <v>453</v>
      </c>
      <c r="G315" t="s">
        <v>11</v>
      </c>
      <c r="H315" t="s">
        <v>454</v>
      </c>
      <c r="I315" t="s">
        <v>455</v>
      </c>
      <c r="J315" t="s">
        <v>456</v>
      </c>
      <c r="K315">
        <v>48</v>
      </c>
      <c r="L315" t="s">
        <v>1012</v>
      </c>
      <c r="M315" t="s">
        <v>1148</v>
      </c>
      <c r="N315" t="s">
        <v>1148</v>
      </c>
    </row>
    <row r="316" spans="1:14">
      <c r="A316" t="s">
        <v>962</v>
      </c>
      <c r="B316" t="s">
        <v>64</v>
      </c>
      <c r="C316" t="s">
        <v>989</v>
      </c>
      <c r="D316">
        <v>42861</v>
      </c>
      <c r="E316" t="s">
        <v>459</v>
      </c>
      <c r="F316" t="s">
        <v>453</v>
      </c>
      <c r="G316" t="s">
        <v>11</v>
      </c>
      <c r="H316" t="s">
        <v>454</v>
      </c>
      <c r="I316" t="s">
        <v>457</v>
      </c>
      <c r="J316" t="s">
        <v>456</v>
      </c>
      <c r="K316">
        <v>32</v>
      </c>
      <c r="L316" t="s">
        <v>1154</v>
      </c>
      <c r="M316" t="s">
        <v>1147</v>
      </c>
      <c r="N316" t="s">
        <v>1147</v>
      </c>
    </row>
    <row r="317" spans="1:14">
      <c r="A317" t="s">
        <v>962</v>
      </c>
      <c r="B317" t="s">
        <v>64</v>
      </c>
      <c r="C317" t="s">
        <v>1105</v>
      </c>
      <c r="D317">
        <v>42862</v>
      </c>
      <c r="E317" t="s">
        <v>464</v>
      </c>
      <c r="F317" t="s">
        <v>453</v>
      </c>
      <c r="G317" t="s">
        <v>11</v>
      </c>
      <c r="H317" t="s">
        <v>454</v>
      </c>
      <c r="I317" t="s">
        <v>455</v>
      </c>
      <c r="J317" t="s">
        <v>456</v>
      </c>
      <c r="K317">
        <v>32</v>
      </c>
      <c r="L317" t="s">
        <v>1152</v>
      </c>
      <c r="M317" t="s">
        <v>1146</v>
      </c>
      <c r="N317" t="s">
        <v>1146</v>
      </c>
    </row>
    <row r="318" spans="1:14">
      <c r="A318" t="s">
        <v>962</v>
      </c>
      <c r="B318" t="s">
        <v>64</v>
      </c>
      <c r="C318" t="s">
        <v>1013</v>
      </c>
      <c r="D318">
        <v>42862</v>
      </c>
      <c r="E318" t="s">
        <v>452</v>
      </c>
      <c r="F318" t="s">
        <v>453</v>
      </c>
      <c r="G318" t="s">
        <v>11</v>
      </c>
      <c r="H318" t="s">
        <v>454</v>
      </c>
      <c r="I318" t="s">
        <v>455</v>
      </c>
      <c r="J318" t="s">
        <v>456</v>
      </c>
      <c r="K318">
        <v>48</v>
      </c>
      <c r="L318" t="s">
        <v>1012</v>
      </c>
      <c r="M318" t="s">
        <v>1148</v>
      </c>
      <c r="N318" t="s">
        <v>1148</v>
      </c>
    </row>
    <row r="319" spans="1:14">
      <c r="A319" t="s">
        <v>962</v>
      </c>
      <c r="B319" t="s">
        <v>64</v>
      </c>
      <c r="C319" t="s">
        <v>1101</v>
      </c>
      <c r="D319">
        <v>42862</v>
      </c>
      <c r="E319" t="s">
        <v>452</v>
      </c>
      <c r="F319" t="s">
        <v>453</v>
      </c>
      <c r="G319" t="s">
        <v>11</v>
      </c>
      <c r="H319" t="s">
        <v>454</v>
      </c>
      <c r="I319" t="s">
        <v>455</v>
      </c>
      <c r="J319" t="s">
        <v>456</v>
      </c>
      <c r="K319">
        <v>48</v>
      </c>
      <c r="L319" t="s">
        <v>1012</v>
      </c>
      <c r="M319" t="s">
        <v>1148</v>
      </c>
      <c r="N319" t="s">
        <v>1148</v>
      </c>
    </row>
    <row r="320" spans="1:14">
      <c r="A320" t="s">
        <v>962</v>
      </c>
      <c r="B320" t="s">
        <v>64</v>
      </c>
      <c r="C320" t="s">
        <v>1085</v>
      </c>
      <c r="D320">
        <v>42862</v>
      </c>
      <c r="E320" t="s">
        <v>459</v>
      </c>
      <c r="F320" t="s">
        <v>453</v>
      </c>
      <c r="G320" t="s">
        <v>11</v>
      </c>
      <c r="H320" t="s">
        <v>454</v>
      </c>
      <c r="I320" t="s">
        <v>457</v>
      </c>
      <c r="J320" t="s">
        <v>456</v>
      </c>
      <c r="K320">
        <v>32</v>
      </c>
      <c r="L320" t="s">
        <v>1154</v>
      </c>
      <c r="M320" t="s">
        <v>1147</v>
      </c>
      <c r="N320" t="s">
        <v>1147</v>
      </c>
    </row>
    <row r="321" spans="1:14">
      <c r="A321" t="s">
        <v>962</v>
      </c>
      <c r="B321" t="s">
        <v>64</v>
      </c>
      <c r="C321" t="s">
        <v>1104</v>
      </c>
      <c r="D321">
        <v>42862</v>
      </c>
      <c r="E321" t="s">
        <v>452</v>
      </c>
      <c r="F321" t="s">
        <v>453</v>
      </c>
      <c r="G321" t="s">
        <v>11</v>
      </c>
      <c r="H321" t="s">
        <v>454</v>
      </c>
      <c r="I321" t="s">
        <v>455</v>
      </c>
      <c r="J321" t="s">
        <v>456</v>
      </c>
      <c r="K321">
        <v>48</v>
      </c>
      <c r="L321" t="s">
        <v>1012</v>
      </c>
      <c r="M321" t="s">
        <v>1148</v>
      </c>
      <c r="N321" t="s">
        <v>1148</v>
      </c>
    </row>
    <row r="322" spans="1:14">
      <c r="A322" t="s">
        <v>990</v>
      </c>
      <c r="B322" t="s">
        <v>991</v>
      </c>
      <c r="C322" t="s">
        <v>1278</v>
      </c>
      <c r="D322">
        <v>42862</v>
      </c>
      <c r="E322" t="s">
        <v>452</v>
      </c>
      <c r="F322" t="s">
        <v>453</v>
      </c>
      <c r="G322" t="s">
        <v>11</v>
      </c>
      <c r="H322" t="s">
        <v>454</v>
      </c>
      <c r="I322" t="s">
        <v>455</v>
      </c>
      <c r="J322" t="s">
        <v>456</v>
      </c>
      <c r="K322">
        <v>48</v>
      </c>
      <c r="L322" t="s">
        <v>1012</v>
      </c>
      <c r="M322" t="s">
        <v>1148</v>
      </c>
      <c r="N322" t="s">
        <v>1148</v>
      </c>
    </row>
    <row r="323" spans="1:14">
      <c r="A323" t="s">
        <v>990</v>
      </c>
      <c r="B323" t="s">
        <v>991</v>
      </c>
      <c r="C323" t="s">
        <v>1279</v>
      </c>
      <c r="D323">
        <v>42862</v>
      </c>
      <c r="E323" t="s">
        <v>452</v>
      </c>
      <c r="F323" t="s">
        <v>453</v>
      </c>
      <c r="G323" t="s">
        <v>11</v>
      </c>
      <c r="H323" t="s">
        <v>454</v>
      </c>
      <c r="I323" t="s">
        <v>457</v>
      </c>
      <c r="J323" t="s">
        <v>456</v>
      </c>
      <c r="K323">
        <v>240</v>
      </c>
      <c r="L323" t="s">
        <v>1007</v>
      </c>
      <c r="M323" t="s">
        <v>1008</v>
      </c>
      <c r="N323" t="s">
        <v>1008</v>
      </c>
    </row>
    <row r="324" spans="1:14">
      <c r="A324" t="s">
        <v>990</v>
      </c>
      <c r="B324" t="s">
        <v>991</v>
      </c>
      <c r="C324" t="s">
        <v>1280</v>
      </c>
      <c r="D324">
        <v>42885</v>
      </c>
      <c r="E324" t="s">
        <v>1281</v>
      </c>
      <c r="F324" t="s">
        <v>453</v>
      </c>
      <c r="G324" t="s">
        <v>11</v>
      </c>
      <c r="H324" t="s">
        <v>454</v>
      </c>
      <c r="I324" t="s">
        <v>457</v>
      </c>
      <c r="J324" t="s">
        <v>456</v>
      </c>
      <c r="K324">
        <v>1</v>
      </c>
      <c r="L324" t="s">
        <v>1282</v>
      </c>
      <c r="M324" t="s">
        <v>1282</v>
      </c>
      <c r="N324" t="s">
        <v>1282</v>
      </c>
    </row>
    <row r="325" spans="1:14">
      <c r="A325" t="s">
        <v>990</v>
      </c>
      <c r="B325" t="s">
        <v>991</v>
      </c>
      <c r="C325" t="s">
        <v>1283</v>
      </c>
      <c r="D325">
        <v>42885</v>
      </c>
      <c r="E325" t="s">
        <v>452</v>
      </c>
      <c r="F325" t="s">
        <v>453</v>
      </c>
      <c r="G325" t="s">
        <v>11</v>
      </c>
      <c r="H325" t="s">
        <v>454</v>
      </c>
      <c r="I325" t="s">
        <v>455</v>
      </c>
      <c r="J325" t="s">
        <v>456</v>
      </c>
      <c r="K325">
        <v>240</v>
      </c>
      <c r="L325" t="s">
        <v>7</v>
      </c>
      <c r="M325" t="s">
        <v>7</v>
      </c>
      <c r="N325" t="s">
        <v>7</v>
      </c>
    </row>
    <row r="326" spans="1:14">
      <c r="A326" t="s">
        <v>990</v>
      </c>
      <c r="B326" t="s">
        <v>991</v>
      </c>
      <c r="C326" t="s">
        <v>1280</v>
      </c>
      <c r="D326">
        <v>42885</v>
      </c>
      <c r="E326" t="s">
        <v>452</v>
      </c>
      <c r="F326" t="s">
        <v>453</v>
      </c>
      <c r="G326" t="s">
        <v>11</v>
      </c>
      <c r="H326" t="s">
        <v>454</v>
      </c>
      <c r="I326" t="s">
        <v>457</v>
      </c>
      <c r="J326" t="s">
        <v>456</v>
      </c>
      <c r="K326">
        <v>240</v>
      </c>
      <c r="L326" t="s">
        <v>7</v>
      </c>
      <c r="M326" t="s">
        <v>7</v>
      </c>
      <c r="N326" t="s">
        <v>7</v>
      </c>
    </row>
    <row r="327" spans="1:14">
      <c r="A327" t="s">
        <v>990</v>
      </c>
      <c r="B327" t="s">
        <v>991</v>
      </c>
      <c r="C327" t="s">
        <v>1284</v>
      </c>
      <c r="D327">
        <v>42862</v>
      </c>
      <c r="E327" t="s">
        <v>452</v>
      </c>
      <c r="F327" t="s">
        <v>453</v>
      </c>
      <c r="G327" t="s">
        <v>11</v>
      </c>
      <c r="H327" t="s">
        <v>454</v>
      </c>
      <c r="I327" t="s">
        <v>455</v>
      </c>
      <c r="J327" t="s">
        <v>456</v>
      </c>
      <c r="K327">
        <v>48</v>
      </c>
      <c r="L327" t="s">
        <v>1012</v>
      </c>
      <c r="M327" t="s">
        <v>1148</v>
      </c>
      <c r="N327" t="s">
        <v>1148</v>
      </c>
    </row>
    <row r="328" spans="1:14">
      <c r="A328" t="s">
        <v>990</v>
      </c>
      <c r="B328" t="s">
        <v>991</v>
      </c>
      <c r="C328" t="s">
        <v>1283</v>
      </c>
      <c r="D328">
        <v>42885</v>
      </c>
      <c r="E328" t="s">
        <v>452</v>
      </c>
      <c r="F328" t="s">
        <v>453</v>
      </c>
      <c r="G328" t="s">
        <v>11</v>
      </c>
      <c r="H328" t="s">
        <v>454</v>
      </c>
      <c r="I328" t="s">
        <v>457</v>
      </c>
      <c r="J328" t="s">
        <v>456</v>
      </c>
      <c r="K328">
        <v>48</v>
      </c>
      <c r="L328" t="s">
        <v>1012</v>
      </c>
      <c r="M328" t="s">
        <v>1148</v>
      </c>
      <c r="N328" t="s">
        <v>1148</v>
      </c>
    </row>
    <row r="329" spans="1:14">
      <c r="A329" t="s">
        <v>990</v>
      </c>
      <c r="B329" t="s">
        <v>991</v>
      </c>
      <c r="C329" t="s">
        <v>1279</v>
      </c>
      <c r="D329">
        <v>42862</v>
      </c>
      <c r="E329" t="s">
        <v>452</v>
      </c>
      <c r="F329" t="s">
        <v>453</v>
      </c>
      <c r="G329" t="s">
        <v>11</v>
      </c>
      <c r="H329" t="s">
        <v>454</v>
      </c>
      <c r="I329" t="s">
        <v>455</v>
      </c>
      <c r="J329" t="s">
        <v>456</v>
      </c>
      <c r="K329">
        <v>48</v>
      </c>
      <c r="L329" t="s">
        <v>1012</v>
      </c>
      <c r="M329" t="s">
        <v>1148</v>
      </c>
      <c r="N329" t="s">
        <v>1148</v>
      </c>
    </row>
    <row r="330" spans="1:14">
      <c r="A330" t="s">
        <v>990</v>
      </c>
      <c r="B330" t="s">
        <v>991</v>
      </c>
      <c r="C330" t="s">
        <v>1285</v>
      </c>
      <c r="D330">
        <v>42862</v>
      </c>
      <c r="E330" t="s">
        <v>452</v>
      </c>
      <c r="F330" t="s">
        <v>453</v>
      </c>
      <c r="G330" t="s">
        <v>11</v>
      </c>
      <c r="H330" t="s">
        <v>454</v>
      </c>
      <c r="I330" t="s">
        <v>455</v>
      </c>
      <c r="J330" t="s">
        <v>456</v>
      </c>
      <c r="K330">
        <v>48</v>
      </c>
      <c r="L330" t="s">
        <v>1012</v>
      </c>
      <c r="M330" t="s">
        <v>1148</v>
      </c>
      <c r="N330" t="s">
        <v>1148</v>
      </c>
    </row>
    <row r="331" spans="1:14">
      <c r="A331" t="s">
        <v>990</v>
      </c>
      <c r="B331" t="s">
        <v>991</v>
      </c>
      <c r="C331" t="s">
        <v>1286</v>
      </c>
      <c r="D331">
        <v>42862</v>
      </c>
      <c r="E331" t="s">
        <v>464</v>
      </c>
      <c r="F331" t="s">
        <v>453</v>
      </c>
      <c r="G331" t="s">
        <v>11</v>
      </c>
      <c r="H331" t="s">
        <v>454</v>
      </c>
      <c r="I331" t="s">
        <v>455</v>
      </c>
      <c r="J331" t="s">
        <v>456</v>
      </c>
      <c r="K331">
        <v>32</v>
      </c>
      <c r="L331" t="s">
        <v>1152</v>
      </c>
      <c r="M331" t="s">
        <v>1146</v>
      </c>
      <c r="N331" t="s">
        <v>1146</v>
      </c>
    </row>
    <row r="332" spans="1:14">
      <c r="A332" t="s">
        <v>990</v>
      </c>
      <c r="B332" t="s">
        <v>991</v>
      </c>
      <c r="C332" t="s">
        <v>1093</v>
      </c>
      <c r="D332">
        <v>42866</v>
      </c>
      <c r="E332" t="s">
        <v>459</v>
      </c>
      <c r="F332" t="s">
        <v>453</v>
      </c>
      <c r="G332" t="s">
        <v>11</v>
      </c>
      <c r="H332" t="s">
        <v>454</v>
      </c>
      <c r="I332" t="s">
        <v>455</v>
      </c>
      <c r="J332" t="s">
        <v>456</v>
      </c>
      <c r="K332">
        <v>32</v>
      </c>
      <c r="L332" t="s">
        <v>1154</v>
      </c>
      <c r="M332" t="s">
        <v>1147</v>
      </c>
      <c r="N332" t="s">
        <v>1147</v>
      </c>
    </row>
    <row r="333" spans="1:14">
      <c r="A333" t="s">
        <v>990</v>
      </c>
      <c r="B333" t="s">
        <v>991</v>
      </c>
      <c r="C333" t="s">
        <v>1287</v>
      </c>
      <c r="D333">
        <v>42862</v>
      </c>
      <c r="E333" t="s">
        <v>452</v>
      </c>
      <c r="F333" t="s">
        <v>453</v>
      </c>
      <c r="G333" t="s">
        <v>11</v>
      </c>
      <c r="H333" t="s">
        <v>454</v>
      </c>
      <c r="I333" t="s">
        <v>455</v>
      </c>
      <c r="J333" t="s">
        <v>456</v>
      </c>
      <c r="K333">
        <v>48</v>
      </c>
      <c r="L333" t="s">
        <v>1012</v>
      </c>
      <c r="M333" t="s">
        <v>1148</v>
      </c>
      <c r="N333" t="s">
        <v>1148</v>
      </c>
    </row>
    <row r="334" spans="1:14">
      <c r="A334" t="s">
        <v>990</v>
      </c>
      <c r="B334" t="s">
        <v>991</v>
      </c>
      <c r="C334" t="s">
        <v>912</v>
      </c>
      <c r="D334">
        <v>42862</v>
      </c>
      <c r="E334" t="s">
        <v>452</v>
      </c>
      <c r="F334" t="s">
        <v>453</v>
      </c>
      <c r="G334" t="s">
        <v>11</v>
      </c>
      <c r="H334" t="s">
        <v>454</v>
      </c>
      <c r="I334" t="s">
        <v>457</v>
      </c>
      <c r="J334" t="s">
        <v>456</v>
      </c>
      <c r="K334">
        <v>48</v>
      </c>
      <c r="L334" t="s">
        <v>1012</v>
      </c>
      <c r="M334" t="s">
        <v>1148</v>
      </c>
      <c r="N334" t="s">
        <v>1148</v>
      </c>
    </row>
    <row r="335" spans="1:14">
      <c r="A335" t="s">
        <v>990</v>
      </c>
      <c r="B335" t="s">
        <v>991</v>
      </c>
      <c r="C335" t="s">
        <v>1288</v>
      </c>
      <c r="D335">
        <v>42862</v>
      </c>
      <c r="E335" t="s">
        <v>452</v>
      </c>
      <c r="F335" t="s">
        <v>453</v>
      </c>
      <c r="G335" t="s">
        <v>11</v>
      </c>
      <c r="H335" t="s">
        <v>454</v>
      </c>
      <c r="I335" t="s">
        <v>455</v>
      </c>
      <c r="J335" t="s">
        <v>456</v>
      </c>
      <c r="K335">
        <v>48</v>
      </c>
      <c r="L335" t="s">
        <v>1012</v>
      </c>
      <c r="M335" t="s">
        <v>1148</v>
      </c>
      <c r="N335" t="s">
        <v>1148</v>
      </c>
    </row>
    <row r="336" spans="1:14">
      <c r="A336" t="s">
        <v>990</v>
      </c>
      <c r="B336" t="s">
        <v>991</v>
      </c>
      <c r="C336" t="s">
        <v>1283</v>
      </c>
      <c r="D336">
        <v>42885</v>
      </c>
      <c r="E336" t="s">
        <v>1281</v>
      </c>
      <c r="F336" t="s">
        <v>453</v>
      </c>
      <c r="G336" t="s">
        <v>11</v>
      </c>
      <c r="H336" t="s">
        <v>454</v>
      </c>
      <c r="I336" t="s">
        <v>455</v>
      </c>
      <c r="J336" t="s">
        <v>456</v>
      </c>
      <c r="K336">
        <v>1</v>
      </c>
      <c r="L336" t="s">
        <v>1282</v>
      </c>
      <c r="M336" t="s">
        <v>1282</v>
      </c>
      <c r="N336" t="s">
        <v>1282</v>
      </c>
    </row>
    <row r="337" spans="1:14">
      <c r="A337" t="s">
        <v>990</v>
      </c>
      <c r="B337" t="s">
        <v>991</v>
      </c>
      <c r="C337" t="s">
        <v>1001</v>
      </c>
      <c r="D337">
        <v>42862</v>
      </c>
      <c r="E337" t="s">
        <v>452</v>
      </c>
      <c r="F337" t="s">
        <v>453</v>
      </c>
      <c r="G337" t="s">
        <v>11</v>
      </c>
      <c r="H337" t="s">
        <v>454</v>
      </c>
      <c r="I337" t="s">
        <v>457</v>
      </c>
      <c r="J337" t="s">
        <v>456</v>
      </c>
      <c r="K337">
        <v>48</v>
      </c>
      <c r="L337" t="s">
        <v>1012</v>
      </c>
      <c r="M337" t="s">
        <v>1148</v>
      </c>
      <c r="N337" t="s">
        <v>1148</v>
      </c>
    </row>
    <row r="338" spans="1:14">
      <c r="A338" t="s">
        <v>990</v>
      </c>
      <c r="B338" t="s">
        <v>991</v>
      </c>
      <c r="C338" t="s">
        <v>987</v>
      </c>
      <c r="D338">
        <v>42862</v>
      </c>
      <c r="E338" t="s">
        <v>464</v>
      </c>
      <c r="F338" t="s">
        <v>453</v>
      </c>
      <c r="G338" t="s">
        <v>11</v>
      </c>
      <c r="H338" t="s">
        <v>454</v>
      </c>
      <c r="I338" t="s">
        <v>457</v>
      </c>
      <c r="J338" t="s">
        <v>456</v>
      </c>
      <c r="K338">
        <v>32</v>
      </c>
      <c r="L338" t="s">
        <v>1152</v>
      </c>
      <c r="M338" t="s">
        <v>1146</v>
      </c>
      <c r="N338" t="s">
        <v>1146</v>
      </c>
    </row>
    <row r="339" spans="1:14">
      <c r="A339" t="s">
        <v>990</v>
      </c>
      <c r="B339" t="s">
        <v>991</v>
      </c>
      <c r="C339" t="s">
        <v>999</v>
      </c>
      <c r="D339">
        <v>42862</v>
      </c>
      <c r="E339" t="s">
        <v>452</v>
      </c>
      <c r="F339" t="s">
        <v>453</v>
      </c>
      <c r="G339" t="s">
        <v>11</v>
      </c>
      <c r="H339" t="s">
        <v>454</v>
      </c>
      <c r="I339" t="s">
        <v>455</v>
      </c>
      <c r="J339" t="s">
        <v>456</v>
      </c>
      <c r="K339">
        <v>48</v>
      </c>
      <c r="L339" t="s">
        <v>1012</v>
      </c>
      <c r="M339" t="s">
        <v>1148</v>
      </c>
      <c r="N339" t="s">
        <v>1148</v>
      </c>
    </row>
    <row r="340" spans="1:14">
      <c r="A340" t="s">
        <v>990</v>
      </c>
      <c r="B340" t="s">
        <v>991</v>
      </c>
      <c r="C340" t="s">
        <v>1289</v>
      </c>
      <c r="D340">
        <v>42870</v>
      </c>
      <c r="E340" t="s">
        <v>452</v>
      </c>
      <c r="F340" t="s">
        <v>453</v>
      </c>
      <c r="G340" t="s">
        <v>11</v>
      </c>
      <c r="H340" t="s">
        <v>454</v>
      </c>
      <c r="I340" t="s">
        <v>455</v>
      </c>
      <c r="J340" t="s">
        <v>456</v>
      </c>
      <c r="K340">
        <v>48</v>
      </c>
      <c r="L340" t="s">
        <v>1012</v>
      </c>
      <c r="M340" t="s">
        <v>1148</v>
      </c>
      <c r="N340" t="s">
        <v>1148</v>
      </c>
    </row>
    <row r="341" spans="1:14">
      <c r="A341" t="s">
        <v>990</v>
      </c>
      <c r="B341" t="s">
        <v>991</v>
      </c>
      <c r="C341" t="s">
        <v>1290</v>
      </c>
      <c r="D341">
        <v>42884</v>
      </c>
      <c r="E341" t="s">
        <v>464</v>
      </c>
      <c r="F341" t="s">
        <v>453</v>
      </c>
      <c r="G341" t="s">
        <v>11</v>
      </c>
      <c r="H341" t="s">
        <v>454</v>
      </c>
      <c r="I341" t="s">
        <v>455</v>
      </c>
      <c r="J341" t="s">
        <v>456</v>
      </c>
      <c r="K341">
        <v>32</v>
      </c>
      <c r="L341" t="s">
        <v>1152</v>
      </c>
      <c r="M341" t="s">
        <v>1146</v>
      </c>
      <c r="N341" t="s">
        <v>1146</v>
      </c>
    </row>
    <row r="342" spans="1:14">
      <c r="A342" t="s">
        <v>990</v>
      </c>
      <c r="B342" t="s">
        <v>991</v>
      </c>
      <c r="C342" t="s">
        <v>1280</v>
      </c>
      <c r="D342">
        <v>42885</v>
      </c>
      <c r="E342" t="s">
        <v>452</v>
      </c>
      <c r="F342" t="s">
        <v>453</v>
      </c>
      <c r="G342" t="s">
        <v>11</v>
      </c>
      <c r="H342" t="s">
        <v>454</v>
      </c>
      <c r="I342" t="s">
        <v>455</v>
      </c>
      <c r="J342" t="s">
        <v>456</v>
      </c>
      <c r="K342">
        <v>48</v>
      </c>
      <c r="L342" t="s">
        <v>1012</v>
      </c>
      <c r="M342" t="s">
        <v>1148</v>
      </c>
      <c r="N342" t="s">
        <v>1148</v>
      </c>
    </row>
    <row r="343" spans="1:14">
      <c r="A343" t="s">
        <v>990</v>
      </c>
      <c r="B343" t="s">
        <v>991</v>
      </c>
      <c r="C343" t="s">
        <v>1285</v>
      </c>
      <c r="D343">
        <v>42862</v>
      </c>
      <c r="E343" t="s">
        <v>452</v>
      </c>
      <c r="F343" t="s">
        <v>453</v>
      </c>
      <c r="G343" t="s">
        <v>11</v>
      </c>
      <c r="H343" t="s">
        <v>454</v>
      </c>
      <c r="I343" t="s">
        <v>457</v>
      </c>
      <c r="J343" t="s">
        <v>456</v>
      </c>
      <c r="K343">
        <v>240</v>
      </c>
      <c r="L343" t="s">
        <v>1007</v>
      </c>
      <c r="M343" t="s">
        <v>1008</v>
      </c>
      <c r="N343" t="s">
        <v>1008</v>
      </c>
    </row>
    <row r="344" spans="1:14">
      <c r="A344" t="s">
        <v>990</v>
      </c>
      <c r="B344" t="s">
        <v>991</v>
      </c>
      <c r="C344" t="s">
        <v>1091</v>
      </c>
      <c r="D344">
        <v>42866</v>
      </c>
      <c r="E344" t="s">
        <v>459</v>
      </c>
      <c r="F344" t="s">
        <v>453</v>
      </c>
      <c r="G344" t="s">
        <v>11</v>
      </c>
      <c r="H344" t="s">
        <v>454</v>
      </c>
      <c r="I344" t="s">
        <v>455</v>
      </c>
      <c r="J344" t="s">
        <v>456</v>
      </c>
      <c r="K344">
        <v>32</v>
      </c>
      <c r="L344" t="s">
        <v>1154</v>
      </c>
      <c r="M344" t="s">
        <v>1147</v>
      </c>
      <c r="N344" t="s">
        <v>1147</v>
      </c>
    </row>
    <row r="345" spans="1:14">
      <c r="A345" t="s">
        <v>990</v>
      </c>
      <c r="B345" t="s">
        <v>991</v>
      </c>
      <c r="C345" t="s">
        <v>1291</v>
      </c>
      <c r="D345">
        <v>42862</v>
      </c>
      <c r="E345" t="s">
        <v>452</v>
      </c>
      <c r="F345" t="s">
        <v>453</v>
      </c>
      <c r="G345" t="s">
        <v>11</v>
      </c>
      <c r="H345" t="s">
        <v>454</v>
      </c>
      <c r="I345" t="s">
        <v>455</v>
      </c>
      <c r="J345" t="s">
        <v>456</v>
      </c>
      <c r="K345">
        <v>48</v>
      </c>
      <c r="L345" t="s">
        <v>1012</v>
      </c>
      <c r="M345" t="s">
        <v>1148</v>
      </c>
      <c r="N345" t="s">
        <v>1148</v>
      </c>
    </row>
    <row r="346" spans="1:14">
      <c r="A346" t="s">
        <v>990</v>
      </c>
      <c r="B346" t="s">
        <v>991</v>
      </c>
      <c r="C346" t="s">
        <v>1290</v>
      </c>
      <c r="D346">
        <v>42884</v>
      </c>
      <c r="E346" t="s">
        <v>452</v>
      </c>
      <c r="F346" t="s">
        <v>453</v>
      </c>
      <c r="G346" t="s">
        <v>11</v>
      </c>
      <c r="H346" t="s">
        <v>454</v>
      </c>
      <c r="I346" t="s">
        <v>457</v>
      </c>
      <c r="J346" t="s">
        <v>456</v>
      </c>
      <c r="K346">
        <v>240</v>
      </c>
      <c r="L346" t="s">
        <v>7</v>
      </c>
      <c r="M346" t="s">
        <v>7</v>
      </c>
      <c r="N346" t="s">
        <v>7</v>
      </c>
    </row>
    <row r="347" spans="1:14">
      <c r="A347" t="s">
        <v>990</v>
      </c>
      <c r="B347" t="s">
        <v>991</v>
      </c>
      <c r="C347" t="s">
        <v>1292</v>
      </c>
      <c r="D347">
        <v>42862</v>
      </c>
      <c r="E347" t="s">
        <v>1175</v>
      </c>
      <c r="F347" t="s">
        <v>453</v>
      </c>
      <c r="G347" t="s">
        <v>11</v>
      </c>
      <c r="H347" t="s">
        <v>454</v>
      </c>
      <c r="I347" t="s">
        <v>455</v>
      </c>
      <c r="J347" t="s">
        <v>456</v>
      </c>
      <c r="K347">
        <v>48</v>
      </c>
      <c r="L347" t="s">
        <v>1012</v>
      </c>
      <c r="M347" t="s">
        <v>1148</v>
      </c>
      <c r="N347" t="s">
        <v>1148</v>
      </c>
    </row>
    <row r="348" spans="1:14">
      <c r="A348" t="s">
        <v>990</v>
      </c>
      <c r="B348" t="s">
        <v>991</v>
      </c>
      <c r="C348" t="s">
        <v>1137</v>
      </c>
      <c r="D348">
        <v>42862</v>
      </c>
      <c r="E348" t="s">
        <v>452</v>
      </c>
      <c r="F348" t="s">
        <v>453</v>
      </c>
      <c r="G348" t="s">
        <v>11</v>
      </c>
      <c r="H348" t="s">
        <v>454</v>
      </c>
      <c r="I348" t="s">
        <v>455</v>
      </c>
      <c r="J348" t="s">
        <v>456</v>
      </c>
      <c r="K348">
        <v>48</v>
      </c>
      <c r="L348" t="s">
        <v>1012</v>
      </c>
      <c r="M348" t="s">
        <v>1148</v>
      </c>
      <c r="N348" t="s">
        <v>1148</v>
      </c>
    </row>
    <row r="349" spans="1:14">
      <c r="A349" t="s">
        <v>990</v>
      </c>
      <c r="B349" t="s">
        <v>991</v>
      </c>
      <c r="C349" t="s">
        <v>1293</v>
      </c>
      <c r="D349">
        <v>42870</v>
      </c>
      <c r="E349" t="s">
        <v>464</v>
      </c>
      <c r="F349" t="s">
        <v>453</v>
      </c>
      <c r="G349" t="s">
        <v>11</v>
      </c>
      <c r="H349" t="s">
        <v>454</v>
      </c>
      <c r="I349" t="s">
        <v>455</v>
      </c>
      <c r="J349" t="s">
        <v>456</v>
      </c>
      <c r="K349">
        <v>32</v>
      </c>
      <c r="L349" t="s">
        <v>1152</v>
      </c>
      <c r="M349" t="s">
        <v>1146</v>
      </c>
      <c r="N349" t="s">
        <v>1146</v>
      </c>
    </row>
    <row r="350" spans="1:14">
      <c r="A350" t="s">
        <v>990</v>
      </c>
      <c r="B350" t="s">
        <v>991</v>
      </c>
      <c r="C350" t="s">
        <v>1290</v>
      </c>
      <c r="D350">
        <v>42884</v>
      </c>
      <c r="E350" t="s">
        <v>1281</v>
      </c>
      <c r="F350" t="s">
        <v>453</v>
      </c>
      <c r="G350" t="s">
        <v>11</v>
      </c>
      <c r="H350" t="s">
        <v>454</v>
      </c>
      <c r="I350" t="s">
        <v>457</v>
      </c>
      <c r="J350" t="s">
        <v>456</v>
      </c>
      <c r="K350">
        <v>1</v>
      </c>
      <c r="L350" t="s">
        <v>1282</v>
      </c>
      <c r="M350" t="s">
        <v>1282</v>
      </c>
      <c r="N350" t="s">
        <v>1282</v>
      </c>
    </row>
    <row r="351" spans="1:14">
      <c r="A351" t="s">
        <v>1294</v>
      </c>
      <c r="B351" t="s">
        <v>1295</v>
      </c>
      <c r="C351" t="s">
        <v>1064</v>
      </c>
      <c r="D351">
        <v>42862</v>
      </c>
      <c r="E351" t="s">
        <v>464</v>
      </c>
      <c r="F351" t="s">
        <v>453</v>
      </c>
      <c r="G351" t="s">
        <v>11</v>
      </c>
      <c r="H351" t="s">
        <v>454</v>
      </c>
      <c r="I351" t="s">
        <v>455</v>
      </c>
      <c r="J351" t="s">
        <v>456</v>
      </c>
      <c r="K351">
        <v>32</v>
      </c>
      <c r="L351" t="s">
        <v>1152</v>
      </c>
      <c r="M351" t="s">
        <v>1146</v>
      </c>
      <c r="N351" t="s">
        <v>1146</v>
      </c>
    </row>
    <row r="352" spans="1:14">
      <c r="A352" t="s">
        <v>1294</v>
      </c>
      <c r="B352" t="s">
        <v>1295</v>
      </c>
      <c r="C352" t="s">
        <v>1296</v>
      </c>
      <c r="D352">
        <v>42862</v>
      </c>
      <c r="E352" t="s">
        <v>459</v>
      </c>
      <c r="F352" t="s">
        <v>453</v>
      </c>
      <c r="G352" t="s">
        <v>11</v>
      </c>
      <c r="H352" t="s">
        <v>454</v>
      </c>
      <c r="I352" t="s">
        <v>455</v>
      </c>
      <c r="J352" t="s">
        <v>456</v>
      </c>
      <c r="K352">
        <v>32</v>
      </c>
      <c r="L352" t="s">
        <v>1154</v>
      </c>
      <c r="M352" t="s">
        <v>1147</v>
      </c>
      <c r="N352" t="s">
        <v>1147</v>
      </c>
    </row>
    <row r="353" spans="1:14">
      <c r="A353" t="s">
        <v>1294</v>
      </c>
      <c r="B353" t="s">
        <v>1295</v>
      </c>
      <c r="C353" t="s">
        <v>1071</v>
      </c>
      <c r="D353">
        <v>42862</v>
      </c>
      <c r="E353" t="s">
        <v>452</v>
      </c>
      <c r="F353" t="s">
        <v>453</v>
      </c>
      <c r="G353" t="s">
        <v>11</v>
      </c>
      <c r="H353" t="s">
        <v>454</v>
      </c>
      <c r="I353" t="s">
        <v>455</v>
      </c>
      <c r="J353" t="s">
        <v>456</v>
      </c>
      <c r="K353">
        <v>48</v>
      </c>
      <c r="L353" t="s">
        <v>1012</v>
      </c>
      <c r="M353" t="s">
        <v>1148</v>
      </c>
      <c r="N353" t="s">
        <v>1148</v>
      </c>
    </row>
    <row r="354" spans="1:14">
      <c r="A354" t="s">
        <v>1297</v>
      </c>
      <c r="B354" t="s">
        <v>1298</v>
      </c>
      <c r="C354" t="s">
        <v>1299</v>
      </c>
      <c r="D354">
        <v>42867</v>
      </c>
      <c r="E354" t="s">
        <v>459</v>
      </c>
      <c r="F354" t="s">
        <v>453</v>
      </c>
      <c r="G354" t="s">
        <v>11</v>
      </c>
      <c r="H354" t="s">
        <v>454</v>
      </c>
      <c r="I354" t="s">
        <v>455</v>
      </c>
      <c r="J354" t="s">
        <v>456</v>
      </c>
      <c r="K354">
        <v>32</v>
      </c>
      <c r="L354" t="s">
        <v>1154</v>
      </c>
      <c r="M354" t="s">
        <v>1147</v>
      </c>
      <c r="N354" t="s">
        <v>1147</v>
      </c>
    </row>
    <row r="355" spans="1:14">
      <c r="A355" t="s">
        <v>1297</v>
      </c>
      <c r="B355" t="s">
        <v>1298</v>
      </c>
      <c r="C355" t="s">
        <v>1300</v>
      </c>
      <c r="D355">
        <v>42876</v>
      </c>
      <c r="E355" t="s">
        <v>464</v>
      </c>
      <c r="F355" t="s">
        <v>453</v>
      </c>
      <c r="G355" t="s">
        <v>11</v>
      </c>
      <c r="H355" t="s">
        <v>454</v>
      </c>
      <c r="I355" t="s">
        <v>455</v>
      </c>
      <c r="J355" t="s">
        <v>456</v>
      </c>
      <c r="K355">
        <v>32</v>
      </c>
      <c r="L355" t="s">
        <v>1010</v>
      </c>
      <c r="M355" t="s">
        <v>1002</v>
      </c>
      <c r="N355" t="s">
        <v>1002</v>
      </c>
    </row>
    <row r="356" spans="1:14">
      <c r="A356" t="s">
        <v>1297</v>
      </c>
      <c r="B356" t="s">
        <v>1298</v>
      </c>
      <c r="C356" t="s">
        <v>1300</v>
      </c>
      <c r="D356">
        <v>42876</v>
      </c>
      <c r="E356" t="s">
        <v>464</v>
      </c>
      <c r="F356" t="s">
        <v>453</v>
      </c>
      <c r="G356" t="s">
        <v>11</v>
      </c>
      <c r="H356" t="s">
        <v>454</v>
      </c>
      <c r="I356" t="s">
        <v>457</v>
      </c>
      <c r="J356" t="s">
        <v>456</v>
      </c>
      <c r="K356">
        <v>32</v>
      </c>
      <c r="L356" t="s">
        <v>1152</v>
      </c>
      <c r="M356" t="s">
        <v>1146</v>
      </c>
      <c r="N356" t="s">
        <v>1146</v>
      </c>
    </row>
    <row r="357" spans="1:14">
      <c r="A357" t="s">
        <v>1301</v>
      </c>
      <c r="B357" t="s">
        <v>1302</v>
      </c>
      <c r="C357" t="s">
        <v>1303</v>
      </c>
      <c r="D357">
        <v>42867</v>
      </c>
      <c r="E357" t="s">
        <v>459</v>
      </c>
      <c r="F357" t="s">
        <v>453</v>
      </c>
      <c r="G357" t="s">
        <v>11</v>
      </c>
      <c r="H357" t="s">
        <v>454</v>
      </c>
      <c r="I357" t="s">
        <v>455</v>
      </c>
      <c r="J357" t="s">
        <v>456</v>
      </c>
      <c r="K357">
        <v>32</v>
      </c>
      <c r="L357" t="s">
        <v>1154</v>
      </c>
      <c r="M357" t="s">
        <v>1147</v>
      </c>
      <c r="N357" t="s">
        <v>1147</v>
      </c>
    </row>
    <row r="358" spans="1:14">
      <c r="A358" t="s">
        <v>1304</v>
      </c>
      <c r="B358" t="s">
        <v>1305</v>
      </c>
      <c r="C358" t="s">
        <v>1306</v>
      </c>
      <c r="D358">
        <v>42876</v>
      </c>
      <c r="E358" t="s">
        <v>464</v>
      </c>
      <c r="F358" t="s">
        <v>453</v>
      </c>
      <c r="G358" t="s">
        <v>11</v>
      </c>
      <c r="H358" t="s">
        <v>454</v>
      </c>
      <c r="I358" t="s">
        <v>455</v>
      </c>
      <c r="J358" t="s">
        <v>456</v>
      </c>
      <c r="K358">
        <v>32</v>
      </c>
      <c r="L358" t="s">
        <v>1010</v>
      </c>
      <c r="M358" t="s">
        <v>1002</v>
      </c>
      <c r="N358" t="s">
        <v>1002</v>
      </c>
    </row>
    <row r="359" spans="1:14">
      <c r="A359" t="s">
        <v>1304</v>
      </c>
      <c r="B359" t="s">
        <v>1305</v>
      </c>
      <c r="C359" t="s">
        <v>1306</v>
      </c>
      <c r="D359">
        <v>42876</v>
      </c>
      <c r="E359" t="s">
        <v>464</v>
      </c>
      <c r="F359" t="s">
        <v>453</v>
      </c>
      <c r="G359" t="s">
        <v>11</v>
      </c>
      <c r="H359" t="s">
        <v>454</v>
      </c>
      <c r="I359" t="s">
        <v>457</v>
      </c>
      <c r="J359" t="s">
        <v>456</v>
      </c>
      <c r="K359">
        <v>32</v>
      </c>
      <c r="L359" t="s">
        <v>1152</v>
      </c>
      <c r="M359" t="s">
        <v>1146</v>
      </c>
      <c r="N359" t="s">
        <v>1146</v>
      </c>
    </row>
    <row r="360" spans="1:14">
      <c r="A360" t="s">
        <v>1307</v>
      </c>
      <c r="B360" t="s">
        <v>1308</v>
      </c>
      <c r="C360" t="s">
        <v>1309</v>
      </c>
      <c r="D360">
        <v>42876</v>
      </c>
      <c r="E360" t="s">
        <v>464</v>
      </c>
      <c r="F360" t="s">
        <v>453</v>
      </c>
      <c r="G360" t="s">
        <v>11</v>
      </c>
      <c r="H360" t="s">
        <v>454</v>
      </c>
      <c r="I360" t="s">
        <v>455</v>
      </c>
      <c r="J360" t="s">
        <v>456</v>
      </c>
      <c r="K360">
        <v>32</v>
      </c>
      <c r="L360" t="s">
        <v>1010</v>
      </c>
      <c r="M360" t="s">
        <v>1002</v>
      </c>
      <c r="N360" t="s">
        <v>1002</v>
      </c>
    </row>
    <row r="361" spans="1:14">
      <c r="A361" t="s">
        <v>1307</v>
      </c>
      <c r="B361" t="s">
        <v>1308</v>
      </c>
      <c r="C361" t="s">
        <v>1309</v>
      </c>
      <c r="D361">
        <v>42876</v>
      </c>
      <c r="E361" t="s">
        <v>464</v>
      </c>
      <c r="F361" t="s">
        <v>453</v>
      </c>
      <c r="G361" t="s">
        <v>11</v>
      </c>
      <c r="H361" t="s">
        <v>454</v>
      </c>
      <c r="I361" t="s">
        <v>457</v>
      </c>
      <c r="J361" t="s">
        <v>456</v>
      </c>
      <c r="K361">
        <v>32</v>
      </c>
      <c r="L361" t="s">
        <v>1152</v>
      </c>
      <c r="M361" t="s">
        <v>1146</v>
      </c>
      <c r="N361" t="s">
        <v>1146</v>
      </c>
    </row>
    <row r="362" spans="1:14">
      <c r="A362" t="s">
        <v>1150</v>
      </c>
      <c r="B362" t="s">
        <v>835</v>
      </c>
      <c r="C362" t="s">
        <v>1073</v>
      </c>
      <c r="D362">
        <v>42862</v>
      </c>
      <c r="E362" t="s">
        <v>1310</v>
      </c>
      <c r="F362" t="s">
        <v>11</v>
      </c>
      <c r="G362" t="s">
        <v>11</v>
      </c>
      <c r="H362" t="s">
        <v>454</v>
      </c>
      <c r="I362" t="s">
        <v>455</v>
      </c>
      <c r="J362" t="s">
        <v>456</v>
      </c>
      <c r="K362">
        <v>0</v>
      </c>
      <c r="L362" t="s">
        <v>7</v>
      </c>
      <c r="M362" t="s">
        <v>7</v>
      </c>
      <c r="N362" t="s">
        <v>1311</v>
      </c>
    </row>
    <row r="363" spans="1:14">
      <c r="A363" t="s">
        <v>1150</v>
      </c>
      <c r="B363" t="s">
        <v>835</v>
      </c>
      <c r="C363" t="s">
        <v>1099</v>
      </c>
      <c r="D363">
        <v>42862</v>
      </c>
      <c r="E363" t="s">
        <v>1310</v>
      </c>
      <c r="F363" t="s">
        <v>11</v>
      </c>
      <c r="G363" t="s">
        <v>11</v>
      </c>
      <c r="H363" t="s">
        <v>454</v>
      </c>
      <c r="I363" t="s">
        <v>457</v>
      </c>
      <c r="J363" t="s">
        <v>456</v>
      </c>
      <c r="K363">
        <v>0</v>
      </c>
      <c r="L363" t="s">
        <v>7</v>
      </c>
      <c r="M363" t="s">
        <v>7</v>
      </c>
      <c r="N363" t="s">
        <v>1311</v>
      </c>
    </row>
    <row r="364" spans="1:14">
      <c r="A364" t="s">
        <v>1150</v>
      </c>
      <c r="B364" t="s">
        <v>835</v>
      </c>
      <c r="C364" t="s">
        <v>1024</v>
      </c>
      <c r="D364">
        <v>42862</v>
      </c>
      <c r="E364" t="s">
        <v>1310</v>
      </c>
      <c r="F364" t="s">
        <v>11</v>
      </c>
      <c r="G364" t="s">
        <v>11</v>
      </c>
      <c r="H364" t="s">
        <v>454</v>
      </c>
      <c r="I364" t="s">
        <v>457</v>
      </c>
      <c r="J364" t="s">
        <v>456</v>
      </c>
      <c r="K364">
        <v>0</v>
      </c>
      <c r="L364" t="s">
        <v>7</v>
      </c>
      <c r="M364" t="s">
        <v>7</v>
      </c>
      <c r="N364" t="s">
        <v>1312</v>
      </c>
    </row>
    <row r="365" spans="1:14">
      <c r="A365" t="s">
        <v>1150</v>
      </c>
      <c r="B365" t="s">
        <v>835</v>
      </c>
      <c r="C365" t="s">
        <v>1031</v>
      </c>
      <c r="D365">
        <v>42862</v>
      </c>
      <c r="E365" t="s">
        <v>1310</v>
      </c>
      <c r="F365" t="s">
        <v>11</v>
      </c>
      <c r="G365" t="s">
        <v>11</v>
      </c>
      <c r="H365" t="s">
        <v>454</v>
      </c>
      <c r="I365" t="s">
        <v>1151</v>
      </c>
      <c r="J365" t="s">
        <v>456</v>
      </c>
      <c r="K365">
        <v>0</v>
      </c>
      <c r="L365" t="s">
        <v>7</v>
      </c>
      <c r="M365" t="s">
        <v>7</v>
      </c>
      <c r="N365" t="s">
        <v>1313</v>
      </c>
    </row>
    <row r="366" spans="1:14">
      <c r="A366" t="s">
        <v>1150</v>
      </c>
      <c r="B366" t="s">
        <v>835</v>
      </c>
      <c r="C366" t="s">
        <v>1019</v>
      </c>
      <c r="D366">
        <v>42862</v>
      </c>
      <c r="E366" t="s">
        <v>1310</v>
      </c>
      <c r="F366" t="s">
        <v>11</v>
      </c>
      <c r="G366" t="s">
        <v>11</v>
      </c>
      <c r="H366" t="s">
        <v>454</v>
      </c>
      <c r="I366" t="s">
        <v>455</v>
      </c>
      <c r="J366" t="s">
        <v>456</v>
      </c>
      <c r="K366">
        <v>0</v>
      </c>
      <c r="L366" t="s">
        <v>7</v>
      </c>
      <c r="M366" t="s">
        <v>7</v>
      </c>
      <c r="N366" t="s">
        <v>1312</v>
      </c>
    </row>
    <row r="367" spans="1:14">
      <c r="A367" t="s">
        <v>1150</v>
      </c>
      <c r="B367" t="s">
        <v>835</v>
      </c>
      <c r="C367" t="s">
        <v>1139</v>
      </c>
      <c r="D367">
        <v>42862</v>
      </c>
      <c r="E367" t="s">
        <v>1310</v>
      </c>
      <c r="F367" t="s">
        <v>11</v>
      </c>
      <c r="G367" t="s">
        <v>11</v>
      </c>
      <c r="H367" t="s">
        <v>454</v>
      </c>
      <c r="I367" t="s">
        <v>457</v>
      </c>
      <c r="J367" t="s">
        <v>456</v>
      </c>
      <c r="K367">
        <v>0</v>
      </c>
      <c r="L367" t="s">
        <v>7</v>
      </c>
      <c r="M367" t="s">
        <v>7</v>
      </c>
      <c r="N367" t="s">
        <v>1311</v>
      </c>
    </row>
    <row r="368" spans="1:14">
      <c r="A368" t="s">
        <v>1150</v>
      </c>
      <c r="B368" t="s">
        <v>835</v>
      </c>
      <c r="C368" t="s">
        <v>1077</v>
      </c>
      <c r="D368">
        <v>42862</v>
      </c>
      <c r="E368" t="s">
        <v>1310</v>
      </c>
      <c r="F368" t="s">
        <v>11</v>
      </c>
      <c r="G368" t="s">
        <v>11</v>
      </c>
      <c r="H368" t="s">
        <v>454</v>
      </c>
      <c r="I368" t="s">
        <v>455</v>
      </c>
      <c r="J368" t="s">
        <v>456</v>
      </c>
      <c r="K368">
        <v>0</v>
      </c>
      <c r="L368" t="s">
        <v>7</v>
      </c>
      <c r="M368" t="s">
        <v>7</v>
      </c>
      <c r="N368" t="s">
        <v>1311</v>
      </c>
    </row>
    <row r="369" spans="1:14">
      <c r="A369" t="s">
        <v>1150</v>
      </c>
      <c r="B369" t="s">
        <v>835</v>
      </c>
      <c r="C369" t="s">
        <v>1135</v>
      </c>
      <c r="D369">
        <v>42862</v>
      </c>
      <c r="E369" t="s">
        <v>1310</v>
      </c>
      <c r="F369" t="s">
        <v>11</v>
      </c>
      <c r="G369" t="s">
        <v>11</v>
      </c>
      <c r="H369" t="s">
        <v>454</v>
      </c>
      <c r="I369" t="s">
        <v>455</v>
      </c>
      <c r="J369" t="s">
        <v>456</v>
      </c>
      <c r="K369">
        <v>0</v>
      </c>
      <c r="L369" t="s">
        <v>7</v>
      </c>
      <c r="M369" t="s">
        <v>7</v>
      </c>
      <c r="N369" t="s">
        <v>1312</v>
      </c>
    </row>
    <row r="370" spans="1:14">
      <c r="A370" t="s">
        <v>1150</v>
      </c>
      <c r="B370" t="s">
        <v>835</v>
      </c>
      <c r="C370" t="s">
        <v>1095</v>
      </c>
      <c r="D370">
        <v>42874</v>
      </c>
      <c r="E370" t="s">
        <v>1310</v>
      </c>
      <c r="F370" t="s">
        <v>11</v>
      </c>
      <c r="G370" t="s">
        <v>11</v>
      </c>
      <c r="H370" t="s">
        <v>454</v>
      </c>
      <c r="I370" t="s">
        <v>455</v>
      </c>
      <c r="J370" t="s">
        <v>456</v>
      </c>
      <c r="K370">
        <v>0</v>
      </c>
      <c r="L370" t="s">
        <v>7</v>
      </c>
      <c r="M370" t="s">
        <v>7</v>
      </c>
      <c r="N370" t="s">
        <v>1311</v>
      </c>
    </row>
    <row r="371" spans="1:14">
      <c r="A371" t="s">
        <v>1150</v>
      </c>
      <c r="B371" t="s">
        <v>835</v>
      </c>
      <c r="C371" t="s">
        <v>1134</v>
      </c>
      <c r="D371">
        <v>42866</v>
      </c>
      <c r="E371" t="s">
        <v>1310</v>
      </c>
      <c r="F371" t="s">
        <v>11</v>
      </c>
      <c r="G371" t="s">
        <v>11</v>
      </c>
      <c r="H371" t="s">
        <v>454</v>
      </c>
      <c r="I371" t="s">
        <v>455</v>
      </c>
      <c r="J371" t="s">
        <v>456</v>
      </c>
      <c r="K371">
        <v>0</v>
      </c>
      <c r="L371" t="s">
        <v>7</v>
      </c>
      <c r="M371" t="s">
        <v>7</v>
      </c>
      <c r="N371" t="s">
        <v>1312</v>
      </c>
    </row>
    <row r="372" spans="1:14">
      <c r="A372" t="s">
        <v>1150</v>
      </c>
      <c r="B372" t="s">
        <v>835</v>
      </c>
      <c r="C372" t="s">
        <v>1084</v>
      </c>
      <c r="D372">
        <v>42862</v>
      </c>
      <c r="E372" t="s">
        <v>1310</v>
      </c>
      <c r="F372" t="s">
        <v>11</v>
      </c>
      <c r="G372" t="s">
        <v>11</v>
      </c>
      <c r="H372" t="s">
        <v>454</v>
      </c>
      <c r="I372" t="s">
        <v>457</v>
      </c>
      <c r="J372" t="s">
        <v>456</v>
      </c>
      <c r="K372">
        <v>0</v>
      </c>
      <c r="L372" t="s">
        <v>7</v>
      </c>
      <c r="M372" t="s">
        <v>7</v>
      </c>
      <c r="N372" t="s">
        <v>1311</v>
      </c>
    </row>
    <row r="373" spans="1:14">
      <c r="A373" t="s">
        <v>1150</v>
      </c>
      <c r="B373" t="s">
        <v>835</v>
      </c>
      <c r="C373" t="s">
        <v>1016</v>
      </c>
      <c r="D373">
        <v>42862</v>
      </c>
      <c r="E373" t="s">
        <v>1310</v>
      </c>
      <c r="F373" t="s">
        <v>11</v>
      </c>
      <c r="G373" t="s">
        <v>11</v>
      </c>
      <c r="H373" t="s">
        <v>454</v>
      </c>
      <c r="I373" t="s">
        <v>455</v>
      </c>
      <c r="J373" t="s">
        <v>456</v>
      </c>
      <c r="K373">
        <v>0</v>
      </c>
      <c r="L373" t="s">
        <v>7</v>
      </c>
      <c r="M373" t="s">
        <v>7</v>
      </c>
      <c r="N373" t="s">
        <v>1312</v>
      </c>
    </row>
    <row r="374" spans="1:14">
      <c r="A374" t="s">
        <v>1150</v>
      </c>
      <c r="B374" t="s">
        <v>835</v>
      </c>
      <c r="C374" t="s">
        <v>1123</v>
      </c>
      <c r="D374">
        <v>42863</v>
      </c>
      <c r="E374" t="s">
        <v>1310</v>
      </c>
      <c r="F374" t="s">
        <v>11</v>
      </c>
      <c r="G374" t="s">
        <v>11</v>
      </c>
      <c r="H374" t="s">
        <v>454</v>
      </c>
      <c r="I374" t="s">
        <v>457</v>
      </c>
      <c r="J374" t="s">
        <v>456</v>
      </c>
      <c r="K374">
        <v>0</v>
      </c>
      <c r="L374" t="s">
        <v>7</v>
      </c>
      <c r="M374" t="s">
        <v>7</v>
      </c>
      <c r="N374" t="s">
        <v>1311</v>
      </c>
    </row>
    <row r="375" spans="1:14">
      <c r="A375" t="s">
        <v>1162</v>
      </c>
      <c r="B375" t="s">
        <v>475</v>
      </c>
      <c r="C375" t="s">
        <v>917</v>
      </c>
      <c r="D375">
        <v>42862</v>
      </c>
      <c r="E375" t="s">
        <v>1310</v>
      </c>
      <c r="F375" t="s">
        <v>11</v>
      </c>
      <c r="G375" t="s">
        <v>11</v>
      </c>
      <c r="H375" t="s">
        <v>454</v>
      </c>
      <c r="I375" t="s">
        <v>457</v>
      </c>
      <c r="J375" t="s">
        <v>456</v>
      </c>
      <c r="K375">
        <v>0</v>
      </c>
      <c r="L375" t="s">
        <v>7</v>
      </c>
      <c r="M375" t="s">
        <v>7</v>
      </c>
      <c r="N375" t="s">
        <v>1312</v>
      </c>
    </row>
    <row r="376" spans="1:14">
      <c r="A376" t="s">
        <v>1009</v>
      </c>
      <c r="B376" t="s">
        <v>901</v>
      </c>
      <c r="C376" t="s">
        <v>1168</v>
      </c>
      <c r="D376">
        <v>42862</v>
      </c>
      <c r="E376" t="s">
        <v>1310</v>
      </c>
      <c r="F376" t="s">
        <v>11</v>
      </c>
      <c r="G376" t="s">
        <v>11</v>
      </c>
      <c r="H376" t="s">
        <v>454</v>
      </c>
      <c r="I376" t="s">
        <v>457</v>
      </c>
      <c r="J376" t="s">
        <v>456</v>
      </c>
      <c r="K376">
        <v>0</v>
      </c>
      <c r="L376" t="s">
        <v>7</v>
      </c>
      <c r="M376" t="s">
        <v>7</v>
      </c>
      <c r="N376" t="s">
        <v>1311</v>
      </c>
    </row>
    <row r="377" spans="1:14">
      <c r="A377" t="s">
        <v>1009</v>
      </c>
      <c r="B377" t="s">
        <v>901</v>
      </c>
      <c r="C377" t="s">
        <v>1192</v>
      </c>
      <c r="D377">
        <v>42862</v>
      </c>
      <c r="E377" t="s">
        <v>1310</v>
      </c>
      <c r="F377" t="s">
        <v>11</v>
      </c>
      <c r="G377" t="s">
        <v>11</v>
      </c>
      <c r="H377" t="s">
        <v>454</v>
      </c>
      <c r="I377" t="s">
        <v>455</v>
      </c>
      <c r="J377" t="s">
        <v>456</v>
      </c>
      <c r="K377">
        <v>0</v>
      </c>
      <c r="L377" t="s">
        <v>7</v>
      </c>
      <c r="M377" t="s">
        <v>7</v>
      </c>
      <c r="N377" t="s">
        <v>1311</v>
      </c>
    </row>
    <row r="378" spans="1:14">
      <c r="A378" t="s">
        <v>1009</v>
      </c>
      <c r="B378" t="s">
        <v>901</v>
      </c>
      <c r="C378" t="s">
        <v>1022</v>
      </c>
      <c r="D378">
        <v>42869</v>
      </c>
      <c r="E378" t="s">
        <v>1310</v>
      </c>
      <c r="F378" t="s">
        <v>11</v>
      </c>
      <c r="G378" t="s">
        <v>11</v>
      </c>
      <c r="H378" t="s">
        <v>454</v>
      </c>
      <c r="I378" t="s">
        <v>457</v>
      </c>
      <c r="J378" t="s">
        <v>456</v>
      </c>
      <c r="K378">
        <v>0</v>
      </c>
      <c r="L378" t="s">
        <v>7</v>
      </c>
      <c r="M378" t="s">
        <v>7</v>
      </c>
      <c r="N378" t="s">
        <v>1312</v>
      </c>
    </row>
    <row r="379" spans="1:14">
      <c r="A379" t="s">
        <v>1009</v>
      </c>
      <c r="B379" t="s">
        <v>901</v>
      </c>
      <c r="C379" t="s">
        <v>1185</v>
      </c>
      <c r="D379">
        <v>42859</v>
      </c>
      <c r="E379" t="s">
        <v>1310</v>
      </c>
      <c r="F379" t="s">
        <v>11</v>
      </c>
      <c r="G379" t="s">
        <v>11</v>
      </c>
      <c r="H379" t="s">
        <v>454</v>
      </c>
      <c r="I379" t="s">
        <v>457</v>
      </c>
      <c r="J379" t="s">
        <v>456</v>
      </c>
      <c r="K379">
        <v>0</v>
      </c>
      <c r="L379" t="s">
        <v>7</v>
      </c>
      <c r="M379" t="s">
        <v>7</v>
      </c>
      <c r="N379" t="s">
        <v>1312</v>
      </c>
    </row>
    <row r="380" spans="1:14">
      <c r="A380" t="s">
        <v>1009</v>
      </c>
      <c r="B380" t="s">
        <v>901</v>
      </c>
      <c r="C380" t="s">
        <v>1205</v>
      </c>
      <c r="D380">
        <v>42865</v>
      </c>
      <c r="E380" t="s">
        <v>1310</v>
      </c>
      <c r="F380" t="s">
        <v>11</v>
      </c>
      <c r="G380" t="s">
        <v>11</v>
      </c>
      <c r="H380" t="s">
        <v>454</v>
      </c>
      <c r="I380" t="s">
        <v>457</v>
      </c>
      <c r="J380" t="s">
        <v>456</v>
      </c>
      <c r="K380">
        <v>0</v>
      </c>
      <c r="L380" t="s">
        <v>7</v>
      </c>
      <c r="M380" t="s">
        <v>7</v>
      </c>
      <c r="N380" t="s">
        <v>1312</v>
      </c>
    </row>
    <row r="381" spans="1:14">
      <c r="A381" t="s">
        <v>1009</v>
      </c>
      <c r="B381" t="s">
        <v>901</v>
      </c>
      <c r="C381" t="s">
        <v>1015</v>
      </c>
      <c r="D381">
        <v>42875</v>
      </c>
      <c r="E381" t="s">
        <v>1310</v>
      </c>
      <c r="F381" t="s">
        <v>11</v>
      </c>
      <c r="G381" t="s">
        <v>11</v>
      </c>
      <c r="H381" t="s">
        <v>454</v>
      </c>
      <c r="I381" t="s">
        <v>457</v>
      </c>
      <c r="J381" t="s">
        <v>456</v>
      </c>
      <c r="K381">
        <v>0</v>
      </c>
      <c r="L381" t="s">
        <v>7</v>
      </c>
      <c r="M381" t="s">
        <v>7</v>
      </c>
      <c r="N381" t="s">
        <v>953</v>
      </c>
    </row>
    <row r="382" spans="1:14">
      <c r="A382" t="s">
        <v>1009</v>
      </c>
      <c r="B382" t="s">
        <v>901</v>
      </c>
      <c r="C382" t="s">
        <v>1196</v>
      </c>
      <c r="D382">
        <v>42862</v>
      </c>
      <c r="E382" t="s">
        <v>1310</v>
      </c>
      <c r="F382" t="s">
        <v>11</v>
      </c>
      <c r="G382" t="s">
        <v>11</v>
      </c>
      <c r="H382" t="s">
        <v>454</v>
      </c>
      <c r="I382" t="s">
        <v>457</v>
      </c>
      <c r="J382" t="s">
        <v>456</v>
      </c>
      <c r="K382">
        <v>0</v>
      </c>
      <c r="L382" t="s">
        <v>7</v>
      </c>
      <c r="M382" t="s">
        <v>7</v>
      </c>
      <c r="N382" t="s">
        <v>1311</v>
      </c>
    </row>
    <row r="383" spans="1:14">
      <c r="A383" t="s">
        <v>1009</v>
      </c>
      <c r="B383" t="s">
        <v>901</v>
      </c>
      <c r="C383" t="s">
        <v>1215</v>
      </c>
      <c r="D383">
        <v>42862</v>
      </c>
      <c r="E383" t="s">
        <v>1310</v>
      </c>
      <c r="F383" t="s">
        <v>11</v>
      </c>
      <c r="G383" t="s">
        <v>11</v>
      </c>
      <c r="H383" t="s">
        <v>454</v>
      </c>
      <c r="I383" t="s">
        <v>455</v>
      </c>
      <c r="J383" t="s">
        <v>456</v>
      </c>
      <c r="K383">
        <v>0</v>
      </c>
      <c r="L383" t="s">
        <v>7</v>
      </c>
      <c r="M383" t="s">
        <v>7</v>
      </c>
      <c r="N383" t="s">
        <v>1311</v>
      </c>
    </row>
    <row r="384" spans="1:14">
      <c r="A384" t="s">
        <v>1009</v>
      </c>
      <c r="B384" t="s">
        <v>901</v>
      </c>
      <c r="C384" t="s">
        <v>1213</v>
      </c>
      <c r="D384">
        <v>42862</v>
      </c>
      <c r="E384" t="s">
        <v>1310</v>
      </c>
      <c r="F384" t="s">
        <v>11</v>
      </c>
      <c r="G384" t="s">
        <v>11</v>
      </c>
      <c r="H384" t="s">
        <v>454</v>
      </c>
      <c r="I384" t="s">
        <v>455</v>
      </c>
      <c r="J384" t="s">
        <v>456</v>
      </c>
      <c r="K384">
        <v>0</v>
      </c>
      <c r="L384" t="s">
        <v>7</v>
      </c>
      <c r="M384" t="s">
        <v>7</v>
      </c>
      <c r="N384" t="s">
        <v>1311</v>
      </c>
    </row>
    <row r="385" spans="1:14">
      <c r="A385" t="s">
        <v>1009</v>
      </c>
      <c r="B385" t="s">
        <v>901</v>
      </c>
      <c r="C385" t="s">
        <v>1182</v>
      </c>
      <c r="D385">
        <v>42864</v>
      </c>
      <c r="E385" t="s">
        <v>1310</v>
      </c>
      <c r="F385" t="s">
        <v>11</v>
      </c>
      <c r="G385" t="s">
        <v>11</v>
      </c>
      <c r="H385" t="s">
        <v>454</v>
      </c>
      <c r="I385" t="s">
        <v>457</v>
      </c>
      <c r="J385" t="s">
        <v>456</v>
      </c>
      <c r="K385">
        <v>0</v>
      </c>
      <c r="L385" t="s">
        <v>7</v>
      </c>
      <c r="M385" t="s">
        <v>7</v>
      </c>
      <c r="N385" t="s">
        <v>1312</v>
      </c>
    </row>
    <row r="386" spans="1:14">
      <c r="A386" t="s">
        <v>128</v>
      </c>
      <c r="B386" t="s">
        <v>466</v>
      </c>
      <c r="C386" t="s">
        <v>1028</v>
      </c>
      <c r="D386">
        <v>42862</v>
      </c>
      <c r="E386" t="s">
        <v>1310</v>
      </c>
      <c r="F386" t="s">
        <v>11</v>
      </c>
      <c r="G386" t="s">
        <v>11</v>
      </c>
      <c r="H386" t="s">
        <v>454</v>
      </c>
      <c r="I386" t="s">
        <v>457</v>
      </c>
      <c r="J386" t="s">
        <v>456</v>
      </c>
      <c r="K386">
        <v>0</v>
      </c>
      <c r="L386" t="s">
        <v>7</v>
      </c>
      <c r="M386" t="s">
        <v>7</v>
      </c>
      <c r="N386" t="s">
        <v>1312</v>
      </c>
    </row>
    <row r="387" spans="1:14">
      <c r="A387" t="s">
        <v>128</v>
      </c>
      <c r="B387" t="s">
        <v>466</v>
      </c>
      <c r="C387" t="s">
        <v>1053</v>
      </c>
      <c r="D387">
        <v>42862</v>
      </c>
      <c r="E387" t="s">
        <v>1310</v>
      </c>
      <c r="F387" t="s">
        <v>11</v>
      </c>
      <c r="G387" t="s">
        <v>11</v>
      </c>
      <c r="H387" t="s">
        <v>454</v>
      </c>
      <c r="I387" t="s">
        <v>455</v>
      </c>
      <c r="J387" t="s">
        <v>456</v>
      </c>
      <c r="K387">
        <v>0</v>
      </c>
      <c r="L387" t="s">
        <v>7</v>
      </c>
      <c r="M387" t="s">
        <v>7</v>
      </c>
      <c r="N387" t="s">
        <v>1312</v>
      </c>
    </row>
    <row r="388" spans="1:14">
      <c r="A388" t="s">
        <v>128</v>
      </c>
      <c r="B388" t="s">
        <v>466</v>
      </c>
      <c r="C388" t="s">
        <v>1145</v>
      </c>
      <c r="D388">
        <v>42862</v>
      </c>
      <c r="E388" t="s">
        <v>1310</v>
      </c>
      <c r="F388" t="s">
        <v>11</v>
      </c>
      <c r="G388" t="s">
        <v>11</v>
      </c>
      <c r="H388" t="s">
        <v>454</v>
      </c>
      <c r="I388" t="s">
        <v>457</v>
      </c>
      <c r="J388" t="s">
        <v>456</v>
      </c>
      <c r="K388">
        <v>0</v>
      </c>
      <c r="L388" t="s">
        <v>7</v>
      </c>
      <c r="M388" t="s">
        <v>7</v>
      </c>
      <c r="N388" t="s">
        <v>1312</v>
      </c>
    </row>
    <row r="389" spans="1:14">
      <c r="A389" t="s">
        <v>128</v>
      </c>
      <c r="B389" t="s">
        <v>466</v>
      </c>
      <c r="C389" t="s">
        <v>952</v>
      </c>
      <c r="D389">
        <v>42868</v>
      </c>
      <c r="E389" t="s">
        <v>1310</v>
      </c>
      <c r="F389" t="s">
        <v>11</v>
      </c>
      <c r="G389" t="s">
        <v>11</v>
      </c>
      <c r="H389" t="s">
        <v>454</v>
      </c>
      <c r="I389" t="s">
        <v>457</v>
      </c>
      <c r="J389" t="s">
        <v>456</v>
      </c>
      <c r="K389">
        <v>0</v>
      </c>
      <c r="L389" t="s">
        <v>7</v>
      </c>
      <c r="M389" t="s">
        <v>7</v>
      </c>
      <c r="N389" t="s">
        <v>1314</v>
      </c>
    </row>
    <row r="390" spans="1:14">
      <c r="A390" t="s">
        <v>128</v>
      </c>
      <c r="B390" t="s">
        <v>466</v>
      </c>
      <c r="C390" t="s">
        <v>1236</v>
      </c>
      <c r="D390">
        <v>42882</v>
      </c>
      <c r="E390" t="s">
        <v>1310</v>
      </c>
      <c r="F390" t="s">
        <v>11</v>
      </c>
      <c r="G390" t="s">
        <v>11</v>
      </c>
      <c r="H390" t="s">
        <v>454</v>
      </c>
      <c r="I390" t="s">
        <v>457</v>
      </c>
      <c r="J390" t="s">
        <v>456</v>
      </c>
      <c r="K390">
        <v>0</v>
      </c>
      <c r="L390" t="s">
        <v>7</v>
      </c>
      <c r="M390" t="s">
        <v>7</v>
      </c>
      <c r="N390" t="s">
        <v>1312</v>
      </c>
    </row>
    <row r="391" spans="1:14">
      <c r="A391" t="s">
        <v>128</v>
      </c>
      <c r="B391" t="s">
        <v>466</v>
      </c>
      <c r="C391" t="s">
        <v>1138</v>
      </c>
      <c r="D391">
        <v>42862</v>
      </c>
      <c r="E391" t="s">
        <v>1310</v>
      </c>
      <c r="F391" t="s">
        <v>11</v>
      </c>
      <c r="G391" t="s">
        <v>11</v>
      </c>
      <c r="H391" t="s">
        <v>454</v>
      </c>
      <c r="I391" t="s">
        <v>457</v>
      </c>
      <c r="J391" t="s">
        <v>456</v>
      </c>
      <c r="K391">
        <v>0</v>
      </c>
      <c r="L391" t="s">
        <v>7</v>
      </c>
      <c r="M391" t="s">
        <v>7</v>
      </c>
      <c r="N391" t="s">
        <v>1312</v>
      </c>
    </row>
    <row r="392" spans="1:14">
      <c r="A392" t="s">
        <v>128</v>
      </c>
      <c r="B392" t="s">
        <v>466</v>
      </c>
      <c r="C392" t="s">
        <v>1102</v>
      </c>
      <c r="D392">
        <v>42862</v>
      </c>
      <c r="E392" t="s">
        <v>1310</v>
      </c>
      <c r="F392" t="s">
        <v>11</v>
      </c>
      <c r="G392" t="s">
        <v>11</v>
      </c>
      <c r="H392" t="s">
        <v>454</v>
      </c>
      <c r="I392" t="s">
        <v>457</v>
      </c>
      <c r="J392" t="s">
        <v>456</v>
      </c>
      <c r="K392">
        <v>0</v>
      </c>
      <c r="L392" t="s">
        <v>7</v>
      </c>
      <c r="M392" t="s">
        <v>7</v>
      </c>
      <c r="N392" t="s">
        <v>1311</v>
      </c>
    </row>
    <row r="393" spans="1:14">
      <c r="A393" t="s">
        <v>128</v>
      </c>
      <c r="B393" t="s">
        <v>466</v>
      </c>
      <c r="C393" t="s">
        <v>1042</v>
      </c>
      <c r="D393">
        <v>42879</v>
      </c>
      <c r="E393" t="s">
        <v>1310</v>
      </c>
      <c r="F393" t="s">
        <v>11</v>
      </c>
      <c r="G393" t="s">
        <v>11</v>
      </c>
      <c r="H393" t="s">
        <v>454</v>
      </c>
      <c r="I393" t="s">
        <v>457</v>
      </c>
      <c r="J393" t="s">
        <v>456</v>
      </c>
      <c r="K393">
        <v>0</v>
      </c>
      <c r="L393" t="s">
        <v>7</v>
      </c>
      <c r="M393" t="s">
        <v>7</v>
      </c>
      <c r="N393" t="s">
        <v>1311</v>
      </c>
    </row>
    <row r="394" spans="1:14">
      <c r="A394" t="s">
        <v>128</v>
      </c>
      <c r="B394" t="s">
        <v>466</v>
      </c>
      <c r="C394" t="s">
        <v>1245</v>
      </c>
      <c r="D394">
        <v>42862</v>
      </c>
      <c r="E394" t="s">
        <v>1310</v>
      </c>
      <c r="F394" t="s">
        <v>11</v>
      </c>
      <c r="G394" t="s">
        <v>11</v>
      </c>
      <c r="H394" t="s">
        <v>454</v>
      </c>
      <c r="I394" t="s">
        <v>457</v>
      </c>
      <c r="J394" t="s">
        <v>456</v>
      </c>
      <c r="K394">
        <v>0</v>
      </c>
      <c r="L394" t="s">
        <v>7</v>
      </c>
      <c r="M394" t="s">
        <v>7</v>
      </c>
      <c r="N394" t="s">
        <v>1312</v>
      </c>
    </row>
    <row r="395" spans="1:14">
      <c r="A395" t="s">
        <v>128</v>
      </c>
      <c r="B395" t="s">
        <v>466</v>
      </c>
      <c r="C395" t="s">
        <v>470</v>
      </c>
      <c r="D395">
        <v>42861</v>
      </c>
      <c r="E395" t="s">
        <v>1310</v>
      </c>
      <c r="F395" t="s">
        <v>11</v>
      </c>
      <c r="G395" t="s">
        <v>11</v>
      </c>
      <c r="H395" t="s">
        <v>454</v>
      </c>
      <c r="I395" t="s">
        <v>457</v>
      </c>
      <c r="J395" t="s">
        <v>462</v>
      </c>
      <c r="K395">
        <v>0</v>
      </c>
      <c r="L395" t="s">
        <v>7</v>
      </c>
      <c r="M395" t="s">
        <v>7</v>
      </c>
      <c r="N395" t="s">
        <v>1315</v>
      </c>
    </row>
    <row r="396" spans="1:14">
      <c r="A396" t="s">
        <v>128</v>
      </c>
      <c r="B396" t="s">
        <v>466</v>
      </c>
      <c r="C396" t="s">
        <v>1113</v>
      </c>
      <c r="D396">
        <v>42868</v>
      </c>
      <c r="E396" t="s">
        <v>1310</v>
      </c>
      <c r="F396" t="s">
        <v>11</v>
      </c>
      <c r="G396" t="s">
        <v>11</v>
      </c>
      <c r="H396" t="s">
        <v>454</v>
      </c>
      <c r="I396" t="s">
        <v>457</v>
      </c>
      <c r="J396" t="s">
        <v>456</v>
      </c>
      <c r="K396">
        <v>0</v>
      </c>
      <c r="L396" t="s">
        <v>7</v>
      </c>
      <c r="M396" t="s">
        <v>7</v>
      </c>
      <c r="N396" t="s">
        <v>1312</v>
      </c>
    </row>
    <row r="397" spans="1:14">
      <c r="A397" t="s">
        <v>128</v>
      </c>
      <c r="B397" t="s">
        <v>466</v>
      </c>
      <c r="C397" t="s">
        <v>1136</v>
      </c>
      <c r="D397">
        <v>42862</v>
      </c>
      <c r="E397" t="s">
        <v>1310</v>
      </c>
      <c r="F397" t="s">
        <v>11</v>
      </c>
      <c r="G397" t="s">
        <v>11</v>
      </c>
      <c r="H397" t="s">
        <v>454</v>
      </c>
      <c r="I397" t="s">
        <v>455</v>
      </c>
      <c r="J397" t="s">
        <v>456</v>
      </c>
      <c r="K397">
        <v>0</v>
      </c>
      <c r="L397" t="s">
        <v>7</v>
      </c>
      <c r="M397" t="s">
        <v>7</v>
      </c>
      <c r="N397" t="s">
        <v>1312</v>
      </c>
    </row>
    <row r="398" spans="1:14">
      <c r="A398" t="s">
        <v>128</v>
      </c>
      <c r="B398" t="s">
        <v>466</v>
      </c>
      <c r="C398" t="s">
        <v>1050</v>
      </c>
      <c r="D398">
        <v>42862</v>
      </c>
      <c r="E398" t="s">
        <v>1310</v>
      </c>
      <c r="F398" t="s">
        <v>11</v>
      </c>
      <c r="G398" t="s">
        <v>11</v>
      </c>
      <c r="H398" t="s">
        <v>454</v>
      </c>
      <c r="I398" t="s">
        <v>455</v>
      </c>
      <c r="J398" t="s">
        <v>456</v>
      </c>
      <c r="K398">
        <v>0</v>
      </c>
      <c r="L398" t="s">
        <v>7</v>
      </c>
      <c r="M398" t="s">
        <v>7</v>
      </c>
      <c r="N398" t="s">
        <v>1311</v>
      </c>
    </row>
    <row r="399" spans="1:14">
      <c r="A399" t="s">
        <v>128</v>
      </c>
      <c r="B399" t="s">
        <v>466</v>
      </c>
      <c r="C399" t="s">
        <v>470</v>
      </c>
      <c r="D399">
        <v>42861</v>
      </c>
      <c r="E399" t="s">
        <v>1310</v>
      </c>
      <c r="F399" t="s">
        <v>11</v>
      </c>
      <c r="G399" t="s">
        <v>11</v>
      </c>
      <c r="H399" t="s">
        <v>454</v>
      </c>
      <c r="I399" t="s">
        <v>457</v>
      </c>
      <c r="J399" t="s">
        <v>456</v>
      </c>
      <c r="K399">
        <v>0</v>
      </c>
      <c r="L399" t="s">
        <v>7</v>
      </c>
      <c r="M399" t="s">
        <v>7</v>
      </c>
      <c r="N399" t="s">
        <v>1248</v>
      </c>
    </row>
    <row r="400" spans="1:14">
      <c r="A400" t="s">
        <v>128</v>
      </c>
      <c r="B400" t="s">
        <v>466</v>
      </c>
      <c r="C400" t="s">
        <v>1041</v>
      </c>
      <c r="D400">
        <v>42862</v>
      </c>
      <c r="E400" t="s">
        <v>1310</v>
      </c>
      <c r="F400" t="s">
        <v>11</v>
      </c>
      <c r="G400" t="s">
        <v>11</v>
      </c>
      <c r="H400" t="s">
        <v>454</v>
      </c>
      <c r="I400" t="s">
        <v>457</v>
      </c>
      <c r="J400" t="s">
        <v>456</v>
      </c>
      <c r="K400">
        <v>0</v>
      </c>
      <c r="L400" t="s">
        <v>7</v>
      </c>
      <c r="M400" t="s">
        <v>7</v>
      </c>
      <c r="N400" t="s">
        <v>1312</v>
      </c>
    </row>
    <row r="401" spans="1:14">
      <c r="A401" t="s">
        <v>128</v>
      </c>
      <c r="B401" t="s">
        <v>466</v>
      </c>
      <c r="C401" t="s">
        <v>1230</v>
      </c>
      <c r="D401">
        <v>42863</v>
      </c>
      <c r="E401" t="s">
        <v>1310</v>
      </c>
      <c r="F401" t="s">
        <v>11</v>
      </c>
      <c r="G401" t="s">
        <v>11</v>
      </c>
      <c r="H401" t="s">
        <v>454</v>
      </c>
      <c r="I401" t="s">
        <v>457</v>
      </c>
      <c r="J401" t="s">
        <v>456</v>
      </c>
      <c r="K401">
        <v>0</v>
      </c>
      <c r="L401" t="s">
        <v>7</v>
      </c>
      <c r="M401" t="s">
        <v>7</v>
      </c>
      <c r="N401" t="s">
        <v>1311</v>
      </c>
    </row>
    <row r="402" spans="1:14">
      <c r="A402" t="s">
        <v>128</v>
      </c>
      <c r="B402" t="s">
        <v>466</v>
      </c>
      <c r="C402" t="s">
        <v>1131</v>
      </c>
      <c r="D402">
        <v>42868</v>
      </c>
      <c r="E402" t="s">
        <v>1310</v>
      </c>
      <c r="F402" t="s">
        <v>11</v>
      </c>
      <c r="G402" t="s">
        <v>11</v>
      </c>
      <c r="H402" t="s">
        <v>454</v>
      </c>
      <c r="I402" t="s">
        <v>455</v>
      </c>
      <c r="J402" t="s">
        <v>456</v>
      </c>
      <c r="K402">
        <v>0</v>
      </c>
      <c r="L402" t="s">
        <v>7</v>
      </c>
      <c r="M402" t="s">
        <v>7</v>
      </c>
      <c r="N402" t="s">
        <v>1311</v>
      </c>
    </row>
    <row r="403" spans="1:14">
      <c r="A403" t="s">
        <v>128</v>
      </c>
      <c r="B403" t="s">
        <v>466</v>
      </c>
      <c r="C403" t="s">
        <v>1090</v>
      </c>
      <c r="D403">
        <v>42868</v>
      </c>
      <c r="E403" t="s">
        <v>1310</v>
      </c>
      <c r="F403" t="s">
        <v>11</v>
      </c>
      <c r="G403" t="s">
        <v>11</v>
      </c>
      <c r="H403" t="s">
        <v>454</v>
      </c>
      <c r="I403" t="s">
        <v>457</v>
      </c>
      <c r="J403" t="s">
        <v>456</v>
      </c>
      <c r="K403">
        <v>0</v>
      </c>
      <c r="L403" t="s">
        <v>7</v>
      </c>
      <c r="M403" t="s">
        <v>7</v>
      </c>
      <c r="N403" t="s">
        <v>1311</v>
      </c>
    </row>
    <row r="404" spans="1:14">
      <c r="A404" t="s">
        <v>128</v>
      </c>
      <c r="B404" t="s">
        <v>466</v>
      </c>
      <c r="C404" t="s">
        <v>1120</v>
      </c>
      <c r="D404">
        <v>42862</v>
      </c>
      <c r="E404" t="s">
        <v>1310</v>
      </c>
      <c r="F404" t="s">
        <v>11</v>
      </c>
      <c r="G404" t="s">
        <v>11</v>
      </c>
      <c r="H404" t="s">
        <v>454</v>
      </c>
      <c r="I404" t="s">
        <v>457</v>
      </c>
      <c r="J404" t="s">
        <v>456</v>
      </c>
      <c r="K404">
        <v>0</v>
      </c>
      <c r="L404" t="s">
        <v>7</v>
      </c>
      <c r="M404" t="s">
        <v>7</v>
      </c>
      <c r="N404" t="s">
        <v>1312</v>
      </c>
    </row>
    <row r="405" spans="1:14">
      <c r="A405" t="s">
        <v>128</v>
      </c>
      <c r="B405" t="s">
        <v>466</v>
      </c>
      <c r="C405" t="s">
        <v>1081</v>
      </c>
      <c r="D405">
        <v>42862</v>
      </c>
      <c r="E405" t="s">
        <v>1310</v>
      </c>
      <c r="F405" t="s">
        <v>11</v>
      </c>
      <c r="G405" t="s">
        <v>11</v>
      </c>
      <c r="H405" t="s">
        <v>454</v>
      </c>
      <c r="I405" t="s">
        <v>455</v>
      </c>
      <c r="J405" t="s">
        <v>456</v>
      </c>
      <c r="K405">
        <v>0</v>
      </c>
      <c r="L405" t="s">
        <v>7</v>
      </c>
      <c r="M405" t="s">
        <v>7</v>
      </c>
      <c r="N405" t="s">
        <v>1311</v>
      </c>
    </row>
    <row r="406" spans="1:14">
      <c r="A406" t="s">
        <v>128</v>
      </c>
      <c r="B406" t="s">
        <v>466</v>
      </c>
      <c r="C406" t="s">
        <v>1020</v>
      </c>
      <c r="D406">
        <v>42862</v>
      </c>
      <c r="E406" t="s">
        <v>1310</v>
      </c>
      <c r="F406" t="s">
        <v>11</v>
      </c>
      <c r="G406" t="s">
        <v>11</v>
      </c>
      <c r="H406" t="s">
        <v>454</v>
      </c>
      <c r="I406" t="s">
        <v>457</v>
      </c>
      <c r="J406" t="s">
        <v>456</v>
      </c>
      <c r="K406">
        <v>0</v>
      </c>
      <c r="L406" t="s">
        <v>7</v>
      </c>
      <c r="M406" t="s">
        <v>7</v>
      </c>
      <c r="N406" t="s">
        <v>1312</v>
      </c>
    </row>
    <row r="407" spans="1:14">
      <c r="A407" t="s">
        <v>128</v>
      </c>
      <c r="B407" t="s">
        <v>466</v>
      </c>
      <c r="C407" t="s">
        <v>1040</v>
      </c>
      <c r="D407">
        <v>42864</v>
      </c>
      <c r="E407" t="s">
        <v>1310</v>
      </c>
      <c r="F407" t="s">
        <v>11</v>
      </c>
      <c r="G407" t="s">
        <v>11</v>
      </c>
      <c r="H407" t="s">
        <v>454</v>
      </c>
      <c r="I407" t="s">
        <v>457</v>
      </c>
      <c r="J407" t="s">
        <v>456</v>
      </c>
      <c r="K407">
        <v>0</v>
      </c>
      <c r="L407" t="s">
        <v>7</v>
      </c>
      <c r="M407" t="s">
        <v>7</v>
      </c>
      <c r="N407" t="s">
        <v>1312</v>
      </c>
    </row>
    <row r="408" spans="1:14">
      <c r="A408" t="s">
        <v>128</v>
      </c>
      <c r="B408" t="s">
        <v>466</v>
      </c>
      <c r="C408" t="s">
        <v>1048</v>
      </c>
      <c r="D408">
        <v>42879</v>
      </c>
      <c r="E408" t="s">
        <v>1310</v>
      </c>
      <c r="F408" t="s">
        <v>11</v>
      </c>
      <c r="G408" t="s">
        <v>11</v>
      </c>
      <c r="H408" t="s">
        <v>454</v>
      </c>
      <c r="I408" t="s">
        <v>457</v>
      </c>
      <c r="J408" t="s">
        <v>456</v>
      </c>
      <c r="K408">
        <v>0</v>
      </c>
      <c r="L408" t="s">
        <v>7</v>
      </c>
      <c r="M408" t="s">
        <v>7</v>
      </c>
      <c r="N408" t="s">
        <v>1311</v>
      </c>
    </row>
    <row r="409" spans="1:14">
      <c r="A409" t="s">
        <v>128</v>
      </c>
      <c r="B409" t="s">
        <v>466</v>
      </c>
      <c r="C409" t="s">
        <v>1141</v>
      </c>
      <c r="D409">
        <v>42862</v>
      </c>
      <c r="E409" t="s">
        <v>1310</v>
      </c>
      <c r="F409" t="s">
        <v>11</v>
      </c>
      <c r="G409" t="s">
        <v>11</v>
      </c>
      <c r="H409" t="s">
        <v>454</v>
      </c>
      <c r="I409" t="s">
        <v>457</v>
      </c>
      <c r="J409" t="s">
        <v>456</v>
      </c>
      <c r="K409">
        <v>0</v>
      </c>
      <c r="L409" t="s">
        <v>7</v>
      </c>
      <c r="M409" t="s">
        <v>7</v>
      </c>
      <c r="N409" t="s">
        <v>1312</v>
      </c>
    </row>
    <row r="410" spans="1:14">
      <c r="A410" t="s">
        <v>128</v>
      </c>
      <c r="B410" t="s">
        <v>466</v>
      </c>
      <c r="C410" t="s">
        <v>1224</v>
      </c>
      <c r="D410">
        <v>42862</v>
      </c>
      <c r="E410" t="s">
        <v>1310</v>
      </c>
      <c r="F410" t="s">
        <v>11</v>
      </c>
      <c r="G410" t="s">
        <v>11</v>
      </c>
      <c r="H410" t="s">
        <v>454</v>
      </c>
      <c r="I410" t="s">
        <v>457</v>
      </c>
      <c r="J410" t="s">
        <v>456</v>
      </c>
      <c r="K410">
        <v>0</v>
      </c>
      <c r="L410" t="s">
        <v>7</v>
      </c>
      <c r="M410" t="s">
        <v>7</v>
      </c>
      <c r="N410" t="s">
        <v>1312</v>
      </c>
    </row>
    <row r="411" spans="1:14">
      <c r="A411" t="s">
        <v>128</v>
      </c>
      <c r="B411" t="s">
        <v>466</v>
      </c>
      <c r="C411" t="s">
        <v>1225</v>
      </c>
      <c r="D411">
        <v>42863</v>
      </c>
      <c r="E411" t="s">
        <v>1310</v>
      </c>
      <c r="F411" t="s">
        <v>11</v>
      </c>
      <c r="G411" t="s">
        <v>11</v>
      </c>
      <c r="H411" t="s">
        <v>454</v>
      </c>
      <c r="I411" t="s">
        <v>457</v>
      </c>
      <c r="J411" t="s">
        <v>456</v>
      </c>
      <c r="K411">
        <v>0</v>
      </c>
      <c r="L411" t="s">
        <v>7</v>
      </c>
      <c r="M411" t="s">
        <v>7</v>
      </c>
      <c r="N411" t="s">
        <v>1312</v>
      </c>
    </row>
    <row r="412" spans="1:14">
      <c r="A412" t="s">
        <v>128</v>
      </c>
      <c r="B412" t="s">
        <v>466</v>
      </c>
      <c r="C412" t="s">
        <v>1115</v>
      </c>
      <c r="D412">
        <v>42868</v>
      </c>
      <c r="E412" t="s">
        <v>1310</v>
      </c>
      <c r="F412" t="s">
        <v>11</v>
      </c>
      <c r="G412" t="s">
        <v>11</v>
      </c>
      <c r="H412" t="s">
        <v>454</v>
      </c>
      <c r="I412" t="s">
        <v>455</v>
      </c>
      <c r="J412" t="s">
        <v>456</v>
      </c>
      <c r="K412">
        <v>0</v>
      </c>
      <c r="L412" t="s">
        <v>7</v>
      </c>
      <c r="M412" t="s">
        <v>7</v>
      </c>
      <c r="N412" t="s">
        <v>1311</v>
      </c>
    </row>
    <row r="413" spans="1:14">
      <c r="A413" t="s">
        <v>128</v>
      </c>
      <c r="B413" t="s">
        <v>466</v>
      </c>
      <c r="C413" t="s">
        <v>937</v>
      </c>
      <c r="D413">
        <v>42879</v>
      </c>
      <c r="E413" t="s">
        <v>1310</v>
      </c>
      <c r="F413" t="s">
        <v>11</v>
      </c>
      <c r="G413" t="s">
        <v>11</v>
      </c>
      <c r="H413" t="s">
        <v>454</v>
      </c>
      <c r="I413" t="s">
        <v>457</v>
      </c>
      <c r="J413" t="s">
        <v>456</v>
      </c>
      <c r="K413">
        <v>0</v>
      </c>
      <c r="L413" t="s">
        <v>7</v>
      </c>
      <c r="M413" t="s">
        <v>7</v>
      </c>
      <c r="N413" t="s">
        <v>953</v>
      </c>
    </row>
    <row r="414" spans="1:14">
      <c r="A414" t="s">
        <v>128</v>
      </c>
      <c r="B414" t="s">
        <v>466</v>
      </c>
      <c r="C414" t="s">
        <v>1069</v>
      </c>
      <c r="D414">
        <v>42864</v>
      </c>
      <c r="E414" t="s">
        <v>1310</v>
      </c>
      <c r="F414" t="s">
        <v>11</v>
      </c>
      <c r="G414" t="s">
        <v>11</v>
      </c>
      <c r="H414" t="s">
        <v>454</v>
      </c>
      <c r="I414" t="s">
        <v>457</v>
      </c>
      <c r="J414" t="s">
        <v>456</v>
      </c>
      <c r="K414">
        <v>0</v>
      </c>
      <c r="L414" t="s">
        <v>7</v>
      </c>
      <c r="M414" t="s">
        <v>7</v>
      </c>
      <c r="N414" t="s">
        <v>1312</v>
      </c>
    </row>
    <row r="415" spans="1:14">
      <c r="A415" t="s">
        <v>128</v>
      </c>
      <c r="B415" t="s">
        <v>466</v>
      </c>
      <c r="C415" t="s">
        <v>994</v>
      </c>
      <c r="D415">
        <v>42886</v>
      </c>
      <c r="E415" t="s">
        <v>1310</v>
      </c>
      <c r="F415" t="s">
        <v>11</v>
      </c>
      <c r="G415" t="s">
        <v>11</v>
      </c>
      <c r="H415" t="s">
        <v>454</v>
      </c>
      <c r="I415" t="s">
        <v>455</v>
      </c>
      <c r="J415" t="s">
        <v>958</v>
      </c>
      <c r="K415">
        <v>0</v>
      </c>
      <c r="L415" t="s">
        <v>7</v>
      </c>
      <c r="M415" t="s">
        <v>7</v>
      </c>
      <c r="N415" t="s">
        <v>1316</v>
      </c>
    </row>
    <row r="416" spans="1:14">
      <c r="A416" t="s">
        <v>128</v>
      </c>
      <c r="B416" t="s">
        <v>466</v>
      </c>
      <c r="C416" t="s">
        <v>892</v>
      </c>
      <c r="D416">
        <v>42861</v>
      </c>
      <c r="E416" t="s">
        <v>1310</v>
      </c>
      <c r="F416" t="s">
        <v>11</v>
      </c>
      <c r="G416" t="s">
        <v>11</v>
      </c>
      <c r="H416" t="s">
        <v>454</v>
      </c>
      <c r="I416" t="s">
        <v>457</v>
      </c>
      <c r="J416" t="s">
        <v>456</v>
      </c>
      <c r="K416">
        <v>0</v>
      </c>
      <c r="L416" t="s">
        <v>7</v>
      </c>
      <c r="M416" t="s">
        <v>7</v>
      </c>
      <c r="N416" t="s">
        <v>1242</v>
      </c>
    </row>
    <row r="417" spans="1:14">
      <c r="A417" t="s">
        <v>128</v>
      </c>
      <c r="B417" t="s">
        <v>466</v>
      </c>
      <c r="C417" t="s">
        <v>1255</v>
      </c>
      <c r="D417">
        <v>42868</v>
      </c>
      <c r="E417" t="s">
        <v>1310</v>
      </c>
      <c r="F417" t="s">
        <v>11</v>
      </c>
      <c r="G417" t="s">
        <v>11</v>
      </c>
      <c r="H417" t="s">
        <v>454</v>
      </c>
      <c r="I417" t="s">
        <v>457</v>
      </c>
      <c r="J417" t="s">
        <v>456</v>
      </c>
      <c r="K417">
        <v>0</v>
      </c>
      <c r="L417" t="s">
        <v>7</v>
      </c>
      <c r="M417" t="s">
        <v>7</v>
      </c>
      <c r="N417" t="s">
        <v>1312</v>
      </c>
    </row>
    <row r="418" spans="1:14">
      <c r="A418" t="s">
        <v>128</v>
      </c>
      <c r="B418" t="s">
        <v>466</v>
      </c>
      <c r="C418" t="s">
        <v>1128</v>
      </c>
      <c r="D418">
        <v>42862</v>
      </c>
      <c r="E418" t="s">
        <v>1310</v>
      </c>
      <c r="F418" t="s">
        <v>11</v>
      </c>
      <c r="G418" t="s">
        <v>11</v>
      </c>
      <c r="H418" t="s">
        <v>454</v>
      </c>
      <c r="I418" t="s">
        <v>455</v>
      </c>
      <c r="J418" t="s">
        <v>456</v>
      </c>
      <c r="K418">
        <v>0</v>
      </c>
      <c r="L418" t="s">
        <v>7</v>
      </c>
      <c r="M418" t="s">
        <v>7</v>
      </c>
      <c r="N418" t="s">
        <v>1311</v>
      </c>
    </row>
    <row r="419" spans="1:14">
      <c r="A419" t="s">
        <v>128</v>
      </c>
      <c r="B419" t="s">
        <v>466</v>
      </c>
      <c r="C419" t="s">
        <v>1078</v>
      </c>
      <c r="D419">
        <v>42868</v>
      </c>
      <c r="E419" t="s">
        <v>1310</v>
      </c>
      <c r="F419" t="s">
        <v>11</v>
      </c>
      <c r="G419" t="s">
        <v>11</v>
      </c>
      <c r="H419" t="s">
        <v>454</v>
      </c>
      <c r="I419" t="s">
        <v>455</v>
      </c>
      <c r="J419" t="s">
        <v>456</v>
      </c>
      <c r="K419">
        <v>0</v>
      </c>
      <c r="L419" t="s">
        <v>7</v>
      </c>
      <c r="M419" t="s">
        <v>7</v>
      </c>
      <c r="N419" t="s">
        <v>1311</v>
      </c>
    </row>
    <row r="420" spans="1:14">
      <c r="A420" t="s">
        <v>128</v>
      </c>
      <c r="B420" t="s">
        <v>466</v>
      </c>
      <c r="C420" t="s">
        <v>1126</v>
      </c>
      <c r="D420">
        <v>42863</v>
      </c>
      <c r="E420" t="s">
        <v>1310</v>
      </c>
      <c r="F420" t="s">
        <v>11</v>
      </c>
      <c r="G420" t="s">
        <v>11</v>
      </c>
      <c r="H420" t="s">
        <v>454</v>
      </c>
      <c r="I420" t="s">
        <v>457</v>
      </c>
      <c r="J420" t="s">
        <v>456</v>
      </c>
      <c r="K420">
        <v>0</v>
      </c>
      <c r="L420" t="s">
        <v>7</v>
      </c>
      <c r="M420" t="s">
        <v>7</v>
      </c>
      <c r="N420" t="s">
        <v>1312</v>
      </c>
    </row>
    <row r="421" spans="1:14">
      <c r="A421" t="s">
        <v>128</v>
      </c>
      <c r="B421" t="s">
        <v>466</v>
      </c>
      <c r="C421" t="s">
        <v>1067</v>
      </c>
      <c r="D421">
        <v>42870</v>
      </c>
      <c r="E421" t="s">
        <v>1310</v>
      </c>
      <c r="F421" t="s">
        <v>11</v>
      </c>
      <c r="G421" t="s">
        <v>11</v>
      </c>
      <c r="H421" t="s">
        <v>454</v>
      </c>
      <c r="I421" t="s">
        <v>457</v>
      </c>
      <c r="J421" t="s">
        <v>456</v>
      </c>
      <c r="K421">
        <v>0</v>
      </c>
      <c r="L421" t="s">
        <v>7</v>
      </c>
      <c r="M421" t="s">
        <v>7</v>
      </c>
      <c r="N421" t="s">
        <v>1312</v>
      </c>
    </row>
    <row r="422" spans="1:14">
      <c r="A422" t="s">
        <v>128</v>
      </c>
      <c r="B422" t="s">
        <v>466</v>
      </c>
      <c r="C422" t="s">
        <v>916</v>
      </c>
      <c r="D422">
        <v>42861</v>
      </c>
      <c r="E422" t="s">
        <v>1310</v>
      </c>
      <c r="F422" t="s">
        <v>11</v>
      </c>
      <c r="G422" t="s">
        <v>11</v>
      </c>
      <c r="H422" t="s">
        <v>454</v>
      </c>
      <c r="I422" t="s">
        <v>995</v>
      </c>
      <c r="J422" t="s">
        <v>456</v>
      </c>
      <c r="K422">
        <v>0</v>
      </c>
      <c r="L422" t="s">
        <v>7</v>
      </c>
      <c r="M422" t="s">
        <v>7</v>
      </c>
      <c r="N422" t="s">
        <v>1005</v>
      </c>
    </row>
    <row r="423" spans="1:14">
      <c r="A423" t="s">
        <v>128</v>
      </c>
      <c r="B423" t="s">
        <v>466</v>
      </c>
      <c r="C423" t="s">
        <v>1082</v>
      </c>
      <c r="D423">
        <v>42862</v>
      </c>
      <c r="E423" t="s">
        <v>1310</v>
      </c>
      <c r="F423" t="s">
        <v>11</v>
      </c>
      <c r="G423" t="s">
        <v>11</v>
      </c>
      <c r="H423" t="s">
        <v>454</v>
      </c>
      <c r="I423" t="s">
        <v>455</v>
      </c>
      <c r="J423" t="s">
        <v>456</v>
      </c>
      <c r="K423">
        <v>0</v>
      </c>
      <c r="L423" t="s">
        <v>7</v>
      </c>
      <c r="M423" t="s">
        <v>7</v>
      </c>
      <c r="N423" t="s">
        <v>1312</v>
      </c>
    </row>
    <row r="424" spans="1:14">
      <c r="A424" t="s">
        <v>128</v>
      </c>
      <c r="B424" t="s">
        <v>466</v>
      </c>
      <c r="C424" t="s">
        <v>1094</v>
      </c>
      <c r="D424">
        <v>42862</v>
      </c>
      <c r="E424" t="s">
        <v>1310</v>
      </c>
      <c r="F424" t="s">
        <v>11</v>
      </c>
      <c r="G424" t="s">
        <v>11</v>
      </c>
      <c r="H424" t="s">
        <v>454</v>
      </c>
      <c r="I424" t="s">
        <v>455</v>
      </c>
      <c r="J424" t="s">
        <v>456</v>
      </c>
      <c r="K424">
        <v>0</v>
      </c>
      <c r="L424" t="s">
        <v>7</v>
      </c>
      <c r="M424" t="s">
        <v>7</v>
      </c>
      <c r="N424" t="s">
        <v>1311</v>
      </c>
    </row>
    <row r="425" spans="1:14">
      <c r="A425" t="s">
        <v>128</v>
      </c>
      <c r="B425" t="s">
        <v>466</v>
      </c>
      <c r="C425" t="s">
        <v>916</v>
      </c>
      <c r="D425">
        <v>42861</v>
      </c>
      <c r="E425" t="s">
        <v>1310</v>
      </c>
      <c r="F425" t="s">
        <v>11</v>
      </c>
      <c r="G425" t="s">
        <v>11</v>
      </c>
      <c r="H425" t="s">
        <v>454</v>
      </c>
      <c r="I425" t="s">
        <v>457</v>
      </c>
      <c r="J425" t="s">
        <v>456</v>
      </c>
      <c r="K425">
        <v>0</v>
      </c>
      <c r="L425" t="s">
        <v>7</v>
      </c>
      <c r="M425" t="s">
        <v>7</v>
      </c>
      <c r="N425" t="s">
        <v>1317</v>
      </c>
    </row>
    <row r="426" spans="1:14">
      <c r="A426" t="s">
        <v>128</v>
      </c>
      <c r="B426" t="s">
        <v>466</v>
      </c>
      <c r="C426" t="s">
        <v>1089</v>
      </c>
      <c r="D426">
        <v>42864</v>
      </c>
      <c r="E426" t="s">
        <v>1310</v>
      </c>
      <c r="F426" t="s">
        <v>11</v>
      </c>
      <c r="G426" t="s">
        <v>11</v>
      </c>
      <c r="H426" t="s">
        <v>454</v>
      </c>
      <c r="I426" t="s">
        <v>457</v>
      </c>
      <c r="J426" t="s">
        <v>456</v>
      </c>
      <c r="K426">
        <v>0</v>
      </c>
      <c r="L426" t="s">
        <v>7</v>
      </c>
      <c r="M426" t="s">
        <v>7</v>
      </c>
      <c r="N426" t="s">
        <v>1311</v>
      </c>
    </row>
    <row r="427" spans="1:14">
      <c r="A427" t="s">
        <v>128</v>
      </c>
      <c r="B427" t="s">
        <v>466</v>
      </c>
      <c r="C427" t="s">
        <v>1092</v>
      </c>
      <c r="D427">
        <v>42862</v>
      </c>
      <c r="E427" t="s">
        <v>1310</v>
      </c>
      <c r="F427" t="s">
        <v>11</v>
      </c>
      <c r="G427" t="s">
        <v>11</v>
      </c>
      <c r="H427" t="s">
        <v>454</v>
      </c>
      <c r="I427" t="s">
        <v>455</v>
      </c>
      <c r="J427" t="s">
        <v>456</v>
      </c>
      <c r="K427">
        <v>0</v>
      </c>
      <c r="L427" t="s">
        <v>7</v>
      </c>
      <c r="M427" t="s">
        <v>7</v>
      </c>
      <c r="N427" t="s">
        <v>1312</v>
      </c>
    </row>
    <row r="428" spans="1:14">
      <c r="A428" t="s">
        <v>128</v>
      </c>
      <c r="B428" t="s">
        <v>466</v>
      </c>
      <c r="C428" t="s">
        <v>1049</v>
      </c>
      <c r="D428">
        <v>42862</v>
      </c>
      <c r="E428" t="s">
        <v>1310</v>
      </c>
      <c r="F428" t="s">
        <v>11</v>
      </c>
      <c r="G428" t="s">
        <v>11</v>
      </c>
      <c r="H428" t="s">
        <v>454</v>
      </c>
      <c r="I428" t="s">
        <v>457</v>
      </c>
      <c r="J428" t="s">
        <v>456</v>
      </c>
      <c r="K428">
        <v>0</v>
      </c>
      <c r="L428" t="s">
        <v>7</v>
      </c>
      <c r="M428" t="s">
        <v>7</v>
      </c>
      <c r="N428" t="s">
        <v>1312</v>
      </c>
    </row>
    <row r="429" spans="1:14">
      <c r="A429" t="s">
        <v>128</v>
      </c>
      <c r="B429" t="s">
        <v>466</v>
      </c>
      <c r="C429" t="s">
        <v>1110</v>
      </c>
      <c r="D429">
        <v>42862</v>
      </c>
      <c r="E429" t="s">
        <v>1310</v>
      </c>
      <c r="F429" t="s">
        <v>11</v>
      </c>
      <c r="G429" t="s">
        <v>11</v>
      </c>
      <c r="H429" t="s">
        <v>454</v>
      </c>
      <c r="I429" t="s">
        <v>455</v>
      </c>
      <c r="J429" t="s">
        <v>456</v>
      </c>
      <c r="K429">
        <v>0</v>
      </c>
      <c r="L429" t="s">
        <v>7</v>
      </c>
      <c r="M429" t="s">
        <v>7</v>
      </c>
      <c r="N429" t="s">
        <v>1312</v>
      </c>
    </row>
    <row r="430" spans="1:14">
      <c r="A430" t="s">
        <v>128</v>
      </c>
      <c r="B430" t="s">
        <v>466</v>
      </c>
      <c r="C430" t="s">
        <v>1253</v>
      </c>
      <c r="D430">
        <v>42879</v>
      </c>
      <c r="E430" t="s">
        <v>1310</v>
      </c>
      <c r="F430" t="s">
        <v>11</v>
      </c>
      <c r="G430" t="s">
        <v>11</v>
      </c>
      <c r="H430" t="s">
        <v>454</v>
      </c>
      <c r="I430" t="s">
        <v>457</v>
      </c>
      <c r="J430" t="s">
        <v>456</v>
      </c>
      <c r="K430">
        <v>0</v>
      </c>
      <c r="L430" t="s">
        <v>7</v>
      </c>
      <c r="M430" t="s">
        <v>7</v>
      </c>
      <c r="N430" t="s">
        <v>1312</v>
      </c>
    </row>
    <row r="431" spans="1:14">
      <c r="A431" t="s">
        <v>128</v>
      </c>
      <c r="B431" t="s">
        <v>466</v>
      </c>
      <c r="C431" t="s">
        <v>1256</v>
      </c>
      <c r="D431">
        <v>42879</v>
      </c>
      <c r="E431" t="s">
        <v>1310</v>
      </c>
      <c r="F431" t="s">
        <v>11</v>
      </c>
      <c r="G431" t="s">
        <v>11</v>
      </c>
      <c r="H431" t="s">
        <v>454</v>
      </c>
      <c r="I431" t="s">
        <v>457</v>
      </c>
      <c r="J431" t="s">
        <v>456</v>
      </c>
      <c r="K431">
        <v>0</v>
      </c>
      <c r="L431" t="s">
        <v>7</v>
      </c>
      <c r="M431" t="s">
        <v>7</v>
      </c>
      <c r="N431" t="s">
        <v>1311</v>
      </c>
    </row>
    <row r="432" spans="1:14">
      <c r="A432" t="s">
        <v>128</v>
      </c>
      <c r="B432" t="s">
        <v>466</v>
      </c>
      <c r="C432" t="s">
        <v>892</v>
      </c>
      <c r="D432">
        <v>42861</v>
      </c>
      <c r="E432" t="s">
        <v>1310</v>
      </c>
      <c r="F432" t="s">
        <v>11</v>
      </c>
      <c r="G432" t="s">
        <v>11</v>
      </c>
      <c r="H432" t="s">
        <v>454</v>
      </c>
      <c r="I432" t="s">
        <v>455</v>
      </c>
      <c r="J432" t="s">
        <v>462</v>
      </c>
      <c r="K432">
        <v>0</v>
      </c>
      <c r="L432" t="s">
        <v>7</v>
      </c>
      <c r="M432" t="s">
        <v>7</v>
      </c>
      <c r="N432" t="s">
        <v>1003</v>
      </c>
    </row>
    <row r="433" spans="1:14">
      <c r="A433" t="s">
        <v>128</v>
      </c>
      <c r="B433" t="s">
        <v>466</v>
      </c>
      <c r="C433" t="s">
        <v>1011</v>
      </c>
      <c r="D433">
        <v>42862</v>
      </c>
      <c r="E433" t="s">
        <v>1310</v>
      </c>
      <c r="F433" t="s">
        <v>11</v>
      </c>
      <c r="G433" t="s">
        <v>11</v>
      </c>
      <c r="H433" t="s">
        <v>454</v>
      </c>
      <c r="I433" t="s">
        <v>457</v>
      </c>
      <c r="J433" t="s">
        <v>456</v>
      </c>
      <c r="K433">
        <v>0</v>
      </c>
      <c r="L433" t="s">
        <v>7</v>
      </c>
      <c r="M433" t="s">
        <v>7</v>
      </c>
      <c r="N433" t="s">
        <v>1312</v>
      </c>
    </row>
    <row r="434" spans="1:14">
      <c r="A434" t="s">
        <v>128</v>
      </c>
      <c r="B434" t="s">
        <v>466</v>
      </c>
      <c r="C434" t="s">
        <v>1096</v>
      </c>
      <c r="D434">
        <v>42868</v>
      </c>
      <c r="E434" t="s">
        <v>1310</v>
      </c>
      <c r="F434" t="s">
        <v>11</v>
      </c>
      <c r="G434" t="s">
        <v>11</v>
      </c>
      <c r="H434" t="s">
        <v>454</v>
      </c>
      <c r="I434" t="s">
        <v>457</v>
      </c>
      <c r="J434" t="s">
        <v>456</v>
      </c>
      <c r="K434">
        <v>0</v>
      </c>
      <c r="L434" t="s">
        <v>7</v>
      </c>
      <c r="M434" t="s">
        <v>7</v>
      </c>
      <c r="N434" t="s">
        <v>1311</v>
      </c>
    </row>
    <row r="435" spans="1:14">
      <c r="A435" t="s">
        <v>128</v>
      </c>
      <c r="B435" t="s">
        <v>466</v>
      </c>
      <c r="C435" t="s">
        <v>1250</v>
      </c>
      <c r="D435">
        <v>42883</v>
      </c>
      <c r="E435" t="s">
        <v>1310</v>
      </c>
      <c r="F435" t="s">
        <v>11</v>
      </c>
      <c r="G435" t="s">
        <v>11</v>
      </c>
      <c r="H435" t="s">
        <v>454</v>
      </c>
      <c r="I435" t="s">
        <v>457</v>
      </c>
      <c r="J435" t="s">
        <v>456</v>
      </c>
      <c r="K435">
        <v>0</v>
      </c>
      <c r="L435" t="s">
        <v>7</v>
      </c>
      <c r="M435" t="s">
        <v>7</v>
      </c>
      <c r="N435" t="s">
        <v>1311</v>
      </c>
    </row>
    <row r="436" spans="1:14">
      <c r="A436" t="s">
        <v>128</v>
      </c>
      <c r="B436" t="s">
        <v>466</v>
      </c>
      <c r="C436" t="s">
        <v>1252</v>
      </c>
      <c r="D436">
        <v>42863</v>
      </c>
      <c r="E436" t="s">
        <v>1310</v>
      </c>
      <c r="F436" t="s">
        <v>11</v>
      </c>
      <c r="G436" t="s">
        <v>11</v>
      </c>
      <c r="H436" t="s">
        <v>454</v>
      </c>
      <c r="I436" t="s">
        <v>457</v>
      </c>
      <c r="J436" t="s">
        <v>456</v>
      </c>
      <c r="K436">
        <v>0</v>
      </c>
      <c r="L436" t="s">
        <v>7</v>
      </c>
      <c r="M436" t="s">
        <v>7</v>
      </c>
      <c r="N436" t="s">
        <v>1311</v>
      </c>
    </row>
    <row r="437" spans="1:14">
      <c r="A437" t="s">
        <v>128</v>
      </c>
      <c r="B437" t="s">
        <v>466</v>
      </c>
      <c r="C437" t="s">
        <v>1046</v>
      </c>
      <c r="D437">
        <v>42868</v>
      </c>
      <c r="E437" t="s">
        <v>1310</v>
      </c>
      <c r="F437" t="s">
        <v>11</v>
      </c>
      <c r="G437" t="s">
        <v>11</v>
      </c>
      <c r="H437" t="s">
        <v>454</v>
      </c>
      <c r="I437" t="s">
        <v>457</v>
      </c>
      <c r="J437" t="s">
        <v>456</v>
      </c>
      <c r="K437">
        <v>0</v>
      </c>
      <c r="L437" t="s">
        <v>7</v>
      </c>
      <c r="M437" t="s">
        <v>7</v>
      </c>
      <c r="N437" t="s">
        <v>1312</v>
      </c>
    </row>
    <row r="438" spans="1:14">
      <c r="A438" t="s">
        <v>128</v>
      </c>
      <c r="B438" t="s">
        <v>466</v>
      </c>
      <c r="C438" t="s">
        <v>1072</v>
      </c>
      <c r="D438">
        <v>42868</v>
      </c>
      <c r="E438" t="s">
        <v>1310</v>
      </c>
      <c r="F438" t="s">
        <v>11</v>
      </c>
      <c r="G438" t="s">
        <v>11</v>
      </c>
      <c r="H438" t="s">
        <v>454</v>
      </c>
      <c r="I438" t="s">
        <v>455</v>
      </c>
      <c r="J438" t="s">
        <v>456</v>
      </c>
      <c r="K438">
        <v>0</v>
      </c>
      <c r="L438" t="s">
        <v>7</v>
      </c>
      <c r="M438" t="s">
        <v>7</v>
      </c>
      <c r="N438" t="s">
        <v>1312</v>
      </c>
    </row>
    <row r="439" spans="1:14">
      <c r="A439" t="s">
        <v>128</v>
      </c>
      <c r="B439" t="s">
        <v>466</v>
      </c>
      <c r="C439" t="s">
        <v>1033</v>
      </c>
      <c r="D439">
        <v>42868</v>
      </c>
      <c r="E439" t="s">
        <v>1310</v>
      </c>
      <c r="F439" t="s">
        <v>11</v>
      </c>
      <c r="G439" t="s">
        <v>11</v>
      </c>
      <c r="H439" t="s">
        <v>454</v>
      </c>
      <c r="I439" t="s">
        <v>457</v>
      </c>
      <c r="J439" t="s">
        <v>456</v>
      </c>
      <c r="K439">
        <v>0</v>
      </c>
      <c r="L439" t="s">
        <v>7</v>
      </c>
      <c r="M439" t="s">
        <v>7</v>
      </c>
      <c r="N439" t="s">
        <v>1311</v>
      </c>
    </row>
    <row r="440" spans="1:14">
      <c r="A440" t="s">
        <v>128</v>
      </c>
      <c r="B440" t="s">
        <v>466</v>
      </c>
      <c r="C440" t="s">
        <v>1247</v>
      </c>
      <c r="D440">
        <v>42864</v>
      </c>
      <c r="E440" t="s">
        <v>1310</v>
      </c>
      <c r="F440" t="s">
        <v>11</v>
      </c>
      <c r="G440" t="s">
        <v>11</v>
      </c>
      <c r="H440" t="s">
        <v>454</v>
      </c>
      <c r="I440" t="s">
        <v>457</v>
      </c>
      <c r="J440" t="s">
        <v>456</v>
      </c>
      <c r="K440">
        <v>0</v>
      </c>
      <c r="L440" t="s">
        <v>7</v>
      </c>
      <c r="M440" t="s">
        <v>7</v>
      </c>
      <c r="N440" t="s">
        <v>1312</v>
      </c>
    </row>
    <row r="441" spans="1:14">
      <c r="A441" t="s">
        <v>128</v>
      </c>
      <c r="B441" t="s">
        <v>466</v>
      </c>
      <c r="C441" t="s">
        <v>1055</v>
      </c>
      <c r="D441">
        <v>42880</v>
      </c>
      <c r="E441" t="s">
        <v>1310</v>
      </c>
      <c r="F441" t="s">
        <v>11</v>
      </c>
      <c r="G441" t="s">
        <v>11</v>
      </c>
      <c r="H441" t="s">
        <v>454</v>
      </c>
      <c r="I441" t="s">
        <v>457</v>
      </c>
      <c r="J441" t="s">
        <v>456</v>
      </c>
      <c r="K441">
        <v>0</v>
      </c>
      <c r="L441" t="s">
        <v>7</v>
      </c>
      <c r="M441" t="s">
        <v>7</v>
      </c>
      <c r="N441" t="s">
        <v>1311</v>
      </c>
    </row>
    <row r="442" spans="1:14">
      <c r="A442" t="s">
        <v>128</v>
      </c>
      <c r="B442" t="s">
        <v>466</v>
      </c>
      <c r="C442" t="s">
        <v>1221</v>
      </c>
      <c r="D442">
        <v>42862</v>
      </c>
      <c r="E442" t="s">
        <v>1310</v>
      </c>
      <c r="F442" t="s">
        <v>11</v>
      </c>
      <c r="G442" t="s">
        <v>11</v>
      </c>
      <c r="H442" t="s">
        <v>454</v>
      </c>
      <c r="I442" t="s">
        <v>457</v>
      </c>
      <c r="J442" t="s">
        <v>456</v>
      </c>
      <c r="K442">
        <v>0</v>
      </c>
      <c r="L442" t="s">
        <v>7</v>
      </c>
      <c r="M442" t="s">
        <v>7</v>
      </c>
      <c r="N442" t="s">
        <v>1312</v>
      </c>
    </row>
    <row r="443" spans="1:14">
      <c r="A443" t="s">
        <v>129</v>
      </c>
      <c r="B443" t="s">
        <v>474</v>
      </c>
      <c r="C443" t="s">
        <v>926</v>
      </c>
      <c r="D443">
        <v>42862</v>
      </c>
      <c r="E443" t="s">
        <v>1310</v>
      </c>
      <c r="F443" t="s">
        <v>11</v>
      </c>
      <c r="G443" t="s">
        <v>11</v>
      </c>
      <c r="H443" t="s">
        <v>454</v>
      </c>
      <c r="I443" t="s">
        <v>457</v>
      </c>
      <c r="J443" t="s">
        <v>456</v>
      </c>
      <c r="K443">
        <v>0</v>
      </c>
      <c r="L443" t="s">
        <v>7</v>
      </c>
      <c r="M443" t="s">
        <v>7</v>
      </c>
      <c r="N443" t="s">
        <v>1260</v>
      </c>
    </row>
    <row r="444" spans="1:14">
      <c r="A444" t="s">
        <v>129</v>
      </c>
      <c r="B444" t="s">
        <v>474</v>
      </c>
      <c r="C444" t="s">
        <v>1264</v>
      </c>
      <c r="D444">
        <v>42865</v>
      </c>
      <c r="E444" t="s">
        <v>1310</v>
      </c>
      <c r="F444" t="s">
        <v>11</v>
      </c>
      <c r="G444" t="s">
        <v>11</v>
      </c>
      <c r="H444" t="s">
        <v>454</v>
      </c>
      <c r="I444" t="s">
        <v>457</v>
      </c>
      <c r="J444" t="s">
        <v>456</v>
      </c>
      <c r="K444">
        <v>0</v>
      </c>
      <c r="L444" t="s">
        <v>7</v>
      </c>
      <c r="M444" t="s">
        <v>7</v>
      </c>
      <c r="N444" t="s">
        <v>1311</v>
      </c>
    </row>
    <row r="445" spans="1:14">
      <c r="A445" t="s">
        <v>129</v>
      </c>
      <c r="B445" t="s">
        <v>474</v>
      </c>
      <c r="C445" t="s">
        <v>949</v>
      </c>
      <c r="D445">
        <v>42862</v>
      </c>
      <c r="E445" t="s">
        <v>1310</v>
      </c>
      <c r="F445" t="s">
        <v>11</v>
      </c>
      <c r="G445" t="s">
        <v>11</v>
      </c>
      <c r="H445" t="s">
        <v>454</v>
      </c>
      <c r="I445" t="s">
        <v>457</v>
      </c>
      <c r="J445" t="s">
        <v>462</v>
      </c>
      <c r="K445">
        <v>0</v>
      </c>
      <c r="L445" t="s">
        <v>7</v>
      </c>
      <c r="M445" t="s">
        <v>7</v>
      </c>
      <c r="N445" t="s">
        <v>1318</v>
      </c>
    </row>
    <row r="446" spans="1:14">
      <c r="A446" t="s">
        <v>129</v>
      </c>
      <c r="B446" t="s">
        <v>474</v>
      </c>
      <c r="C446" t="s">
        <v>1026</v>
      </c>
      <c r="D446">
        <v>42865</v>
      </c>
      <c r="E446" t="s">
        <v>1310</v>
      </c>
      <c r="F446" t="s">
        <v>11</v>
      </c>
      <c r="G446" t="s">
        <v>11</v>
      </c>
      <c r="H446" t="s">
        <v>454</v>
      </c>
      <c r="I446" t="s">
        <v>457</v>
      </c>
      <c r="J446" t="s">
        <v>456</v>
      </c>
      <c r="K446">
        <v>0</v>
      </c>
      <c r="L446" t="s">
        <v>7</v>
      </c>
      <c r="M446" t="s">
        <v>7</v>
      </c>
      <c r="N446" t="s">
        <v>1312</v>
      </c>
    </row>
    <row r="447" spans="1:14">
      <c r="A447" t="s">
        <v>129</v>
      </c>
      <c r="B447" t="s">
        <v>474</v>
      </c>
      <c r="C447" t="s">
        <v>926</v>
      </c>
      <c r="D447">
        <v>42862</v>
      </c>
      <c r="E447" t="s">
        <v>1310</v>
      </c>
      <c r="F447" t="s">
        <v>11</v>
      </c>
      <c r="G447" t="s">
        <v>11</v>
      </c>
      <c r="H447" t="s">
        <v>454</v>
      </c>
      <c r="I447" t="s">
        <v>457</v>
      </c>
      <c r="J447" t="s">
        <v>462</v>
      </c>
      <c r="K447">
        <v>0</v>
      </c>
      <c r="L447" t="s">
        <v>7</v>
      </c>
      <c r="M447" t="s">
        <v>7</v>
      </c>
      <c r="N447" t="s">
        <v>1318</v>
      </c>
    </row>
    <row r="448" spans="1:14">
      <c r="A448" t="s">
        <v>129</v>
      </c>
      <c r="B448" t="s">
        <v>474</v>
      </c>
      <c r="C448" t="s">
        <v>1100</v>
      </c>
      <c r="D448">
        <v>42863</v>
      </c>
      <c r="E448" t="s">
        <v>1310</v>
      </c>
      <c r="F448" t="s">
        <v>11</v>
      </c>
      <c r="G448" t="s">
        <v>11</v>
      </c>
      <c r="H448" t="s">
        <v>454</v>
      </c>
      <c r="I448" t="s">
        <v>457</v>
      </c>
      <c r="J448" t="s">
        <v>456</v>
      </c>
      <c r="K448">
        <v>0</v>
      </c>
      <c r="L448" t="s">
        <v>7</v>
      </c>
      <c r="M448" t="s">
        <v>7</v>
      </c>
      <c r="N448" t="s">
        <v>1312</v>
      </c>
    </row>
    <row r="449" spans="1:14">
      <c r="A449" t="s">
        <v>129</v>
      </c>
      <c r="B449" t="s">
        <v>474</v>
      </c>
      <c r="C449" t="s">
        <v>1014</v>
      </c>
      <c r="D449">
        <v>42865</v>
      </c>
      <c r="E449" t="s">
        <v>1310</v>
      </c>
      <c r="F449" t="s">
        <v>11</v>
      </c>
      <c r="G449" t="s">
        <v>11</v>
      </c>
      <c r="H449" t="s">
        <v>454</v>
      </c>
      <c r="I449" t="s">
        <v>457</v>
      </c>
      <c r="J449" t="s">
        <v>456</v>
      </c>
      <c r="K449">
        <v>0</v>
      </c>
      <c r="L449" t="s">
        <v>7</v>
      </c>
      <c r="M449" t="s">
        <v>7</v>
      </c>
      <c r="N449" t="s">
        <v>1312</v>
      </c>
    </row>
    <row r="450" spans="1:14">
      <c r="A450" t="s">
        <v>129</v>
      </c>
      <c r="B450" t="s">
        <v>474</v>
      </c>
      <c r="C450" t="s">
        <v>949</v>
      </c>
      <c r="D450">
        <v>42862</v>
      </c>
      <c r="E450" t="s">
        <v>1310</v>
      </c>
      <c r="F450" t="s">
        <v>11</v>
      </c>
      <c r="G450" t="s">
        <v>11</v>
      </c>
      <c r="H450" t="s">
        <v>454</v>
      </c>
      <c r="I450" t="s">
        <v>457</v>
      </c>
      <c r="J450" t="s">
        <v>456</v>
      </c>
      <c r="K450">
        <v>0</v>
      </c>
      <c r="L450" t="s">
        <v>7</v>
      </c>
      <c r="M450" t="s">
        <v>7</v>
      </c>
      <c r="N450" t="s">
        <v>1260</v>
      </c>
    </row>
    <row r="451" spans="1:14">
      <c r="A451" t="s">
        <v>129</v>
      </c>
      <c r="B451" t="s">
        <v>474</v>
      </c>
      <c r="C451" t="s">
        <v>1097</v>
      </c>
      <c r="D451">
        <v>42863</v>
      </c>
      <c r="E451" t="s">
        <v>1310</v>
      </c>
      <c r="F451" t="s">
        <v>11</v>
      </c>
      <c r="G451" t="s">
        <v>11</v>
      </c>
      <c r="H451" t="s">
        <v>454</v>
      </c>
      <c r="I451" t="s">
        <v>457</v>
      </c>
      <c r="J451" t="s">
        <v>456</v>
      </c>
      <c r="K451">
        <v>0</v>
      </c>
      <c r="L451" t="s">
        <v>7</v>
      </c>
      <c r="M451" t="s">
        <v>7</v>
      </c>
      <c r="N451" t="s">
        <v>1319</v>
      </c>
    </row>
    <row r="452" spans="1:14">
      <c r="A452" t="s">
        <v>129</v>
      </c>
      <c r="B452" t="s">
        <v>474</v>
      </c>
      <c r="C452" t="s">
        <v>913</v>
      </c>
      <c r="D452">
        <v>42862</v>
      </c>
      <c r="E452" t="s">
        <v>1310</v>
      </c>
      <c r="F452" t="s">
        <v>11</v>
      </c>
      <c r="G452" t="s">
        <v>11</v>
      </c>
      <c r="H452" t="s">
        <v>454</v>
      </c>
      <c r="I452" t="s">
        <v>457</v>
      </c>
      <c r="J452" t="s">
        <v>456</v>
      </c>
      <c r="K452">
        <v>0</v>
      </c>
      <c r="L452" t="s">
        <v>7</v>
      </c>
      <c r="M452" t="s">
        <v>7</v>
      </c>
      <c r="N452" t="s">
        <v>1320</v>
      </c>
    </row>
    <row r="453" spans="1:14">
      <c r="A453" t="s">
        <v>962</v>
      </c>
      <c r="B453" t="s">
        <v>64</v>
      </c>
      <c r="C453" t="s">
        <v>993</v>
      </c>
      <c r="D453">
        <v>42883</v>
      </c>
      <c r="E453" t="s">
        <v>1310</v>
      </c>
      <c r="F453" t="s">
        <v>11</v>
      </c>
      <c r="G453" t="s">
        <v>11</v>
      </c>
      <c r="H453" t="s">
        <v>454</v>
      </c>
      <c r="I453" t="s">
        <v>457</v>
      </c>
      <c r="J453" t="s">
        <v>456</v>
      </c>
      <c r="K453">
        <v>0</v>
      </c>
      <c r="L453" t="s">
        <v>7</v>
      </c>
      <c r="M453" t="s">
        <v>7</v>
      </c>
      <c r="N453" t="s">
        <v>1314</v>
      </c>
    </row>
    <row r="454" spans="1:14">
      <c r="A454" t="s">
        <v>962</v>
      </c>
      <c r="B454" t="s">
        <v>64</v>
      </c>
      <c r="C454" t="s">
        <v>1107</v>
      </c>
      <c r="D454">
        <v>42862</v>
      </c>
      <c r="E454" t="s">
        <v>1310</v>
      </c>
      <c r="F454" t="s">
        <v>11</v>
      </c>
      <c r="G454" t="s">
        <v>11</v>
      </c>
      <c r="H454" t="s">
        <v>454</v>
      </c>
      <c r="I454" t="s">
        <v>457</v>
      </c>
      <c r="J454" t="s">
        <v>456</v>
      </c>
      <c r="K454">
        <v>0</v>
      </c>
      <c r="L454" t="s">
        <v>7</v>
      </c>
      <c r="M454" t="s">
        <v>7</v>
      </c>
      <c r="N454" t="s">
        <v>1311</v>
      </c>
    </row>
    <row r="455" spans="1:14">
      <c r="A455" t="s">
        <v>962</v>
      </c>
      <c r="B455" t="s">
        <v>64</v>
      </c>
      <c r="C455" t="s">
        <v>1017</v>
      </c>
      <c r="D455">
        <v>42869</v>
      </c>
      <c r="E455" t="s">
        <v>1310</v>
      </c>
      <c r="F455" t="s">
        <v>11</v>
      </c>
      <c r="G455" t="s">
        <v>11</v>
      </c>
      <c r="H455" t="s">
        <v>454</v>
      </c>
      <c r="I455" t="s">
        <v>457</v>
      </c>
      <c r="J455" t="s">
        <v>456</v>
      </c>
      <c r="K455">
        <v>0</v>
      </c>
      <c r="L455" t="s">
        <v>7</v>
      </c>
      <c r="M455" t="s">
        <v>7</v>
      </c>
      <c r="N455" t="s">
        <v>953</v>
      </c>
    </row>
    <row r="456" spans="1:14">
      <c r="A456" t="s">
        <v>962</v>
      </c>
      <c r="B456" t="s">
        <v>64</v>
      </c>
      <c r="C456" t="s">
        <v>1086</v>
      </c>
      <c r="D456">
        <v>42862</v>
      </c>
      <c r="E456" t="s">
        <v>1310</v>
      </c>
      <c r="F456" t="s">
        <v>11</v>
      </c>
      <c r="G456" t="s">
        <v>11</v>
      </c>
      <c r="H456" t="s">
        <v>454</v>
      </c>
      <c r="I456" t="s">
        <v>457</v>
      </c>
      <c r="J456" t="s">
        <v>456</v>
      </c>
      <c r="K456">
        <v>0</v>
      </c>
      <c r="L456" t="s">
        <v>7</v>
      </c>
      <c r="M456" t="s">
        <v>7</v>
      </c>
      <c r="N456" t="s">
        <v>1311</v>
      </c>
    </row>
    <row r="457" spans="1:14">
      <c r="A457" t="s">
        <v>962</v>
      </c>
      <c r="B457" t="s">
        <v>64</v>
      </c>
      <c r="C457" t="s">
        <v>1027</v>
      </c>
      <c r="D457">
        <v>42869</v>
      </c>
      <c r="E457" t="s">
        <v>1310</v>
      </c>
      <c r="F457" t="s">
        <v>11</v>
      </c>
      <c r="G457" t="s">
        <v>11</v>
      </c>
      <c r="H457" t="s">
        <v>454</v>
      </c>
      <c r="I457" t="s">
        <v>457</v>
      </c>
      <c r="J457" t="s">
        <v>456</v>
      </c>
      <c r="K457">
        <v>0</v>
      </c>
      <c r="L457" t="s">
        <v>7</v>
      </c>
      <c r="M457" t="s">
        <v>7</v>
      </c>
      <c r="N457" t="s">
        <v>953</v>
      </c>
    </row>
    <row r="458" spans="1:14">
      <c r="A458" t="s">
        <v>962</v>
      </c>
      <c r="B458" t="s">
        <v>64</v>
      </c>
      <c r="C458" t="s">
        <v>1270</v>
      </c>
      <c r="D458">
        <v>42862</v>
      </c>
      <c r="E458" t="s">
        <v>1310</v>
      </c>
      <c r="F458" t="s">
        <v>11</v>
      </c>
      <c r="G458" t="s">
        <v>11</v>
      </c>
      <c r="H458" t="s">
        <v>454</v>
      </c>
      <c r="I458" t="s">
        <v>457</v>
      </c>
      <c r="J458" t="s">
        <v>456</v>
      </c>
      <c r="K458">
        <v>0</v>
      </c>
      <c r="L458" t="s">
        <v>7</v>
      </c>
      <c r="M458" t="s">
        <v>7</v>
      </c>
      <c r="N458" t="s">
        <v>1311</v>
      </c>
    </row>
    <row r="459" spans="1:14">
      <c r="A459" t="s">
        <v>962</v>
      </c>
      <c r="B459" t="s">
        <v>64</v>
      </c>
      <c r="C459" t="s">
        <v>1112</v>
      </c>
      <c r="D459">
        <v>42860</v>
      </c>
      <c r="E459" t="s">
        <v>1310</v>
      </c>
      <c r="F459" t="s">
        <v>11</v>
      </c>
      <c r="G459" t="s">
        <v>11</v>
      </c>
      <c r="H459" t="s">
        <v>454</v>
      </c>
      <c r="I459" t="s">
        <v>457</v>
      </c>
      <c r="J459" t="s">
        <v>456</v>
      </c>
      <c r="K459">
        <v>0</v>
      </c>
      <c r="L459" t="s">
        <v>7</v>
      </c>
      <c r="M459" t="s">
        <v>7</v>
      </c>
      <c r="N459" t="s">
        <v>1311</v>
      </c>
    </row>
    <row r="460" spans="1:14">
      <c r="A460" t="s">
        <v>962</v>
      </c>
      <c r="B460" t="s">
        <v>64</v>
      </c>
      <c r="C460" t="s">
        <v>1029</v>
      </c>
      <c r="D460">
        <v>42869</v>
      </c>
      <c r="E460" t="s">
        <v>1310</v>
      </c>
      <c r="F460" t="s">
        <v>11</v>
      </c>
      <c r="G460" t="s">
        <v>11</v>
      </c>
      <c r="H460" t="s">
        <v>454</v>
      </c>
      <c r="I460" t="s">
        <v>457</v>
      </c>
      <c r="J460" t="s">
        <v>456</v>
      </c>
      <c r="K460">
        <v>0</v>
      </c>
      <c r="L460" t="s">
        <v>7</v>
      </c>
      <c r="M460" t="s">
        <v>7</v>
      </c>
      <c r="N460" t="s">
        <v>953</v>
      </c>
    </row>
    <row r="461" spans="1:14">
      <c r="A461" t="s">
        <v>962</v>
      </c>
      <c r="B461" t="s">
        <v>64</v>
      </c>
      <c r="C461" t="s">
        <v>1144</v>
      </c>
      <c r="D461">
        <v>42862</v>
      </c>
      <c r="E461" t="s">
        <v>1310</v>
      </c>
      <c r="F461" t="s">
        <v>11</v>
      </c>
      <c r="G461" t="s">
        <v>11</v>
      </c>
      <c r="H461" t="s">
        <v>454</v>
      </c>
      <c r="I461" t="s">
        <v>457</v>
      </c>
      <c r="J461" t="s">
        <v>456</v>
      </c>
      <c r="K461">
        <v>0</v>
      </c>
      <c r="L461" t="s">
        <v>7</v>
      </c>
      <c r="M461" t="s">
        <v>7</v>
      </c>
      <c r="N461" t="s">
        <v>1311</v>
      </c>
    </row>
    <row r="462" spans="1:14">
      <c r="A462" t="s">
        <v>962</v>
      </c>
      <c r="B462" t="s">
        <v>64</v>
      </c>
      <c r="C462" t="s">
        <v>1088</v>
      </c>
      <c r="D462">
        <v>42861</v>
      </c>
      <c r="E462" t="s">
        <v>1310</v>
      </c>
      <c r="F462" t="s">
        <v>11</v>
      </c>
      <c r="G462" t="s">
        <v>11</v>
      </c>
      <c r="H462" t="s">
        <v>454</v>
      </c>
      <c r="I462" t="s">
        <v>455</v>
      </c>
      <c r="J462" t="s">
        <v>456</v>
      </c>
      <c r="K462">
        <v>0</v>
      </c>
      <c r="L462" t="s">
        <v>7</v>
      </c>
      <c r="M462" t="s">
        <v>7</v>
      </c>
      <c r="N462" t="s">
        <v>1311</v>
      </c>
    </row>
    <row r="463" spans="1:14">
      <c r="A463" t="s">
        <v>962</v>
      </c>
      <c r="B463" t="s">
        <v>64</v>
      </c>
      <c r="C463" t="s">
        <v>1111</v>
      </c>
      <c r="D463">
        <v>42862</v>
      </c>
      <c r="E463" t="s">
        <v>1310</v>
      </c>
      <c r="F463" t="s">
        <v>11</v>
      </c>
      <c r="G463" t="s">
        <v>11</v>
      </c>
      <c r="H463" t="s">
        <v>454</v>
      </c>
      <c r="I463" t="s">
        <v>457</v>
      </c>
      <c r="J463" t="s">
        <v>456</v>
      </c>
      <c r="K463">
        <v>0</v>
      </c>
      <c r="L463" t="s">
        <v>7</v>
      </c>
      <c r="M463" t="s">
        <v>7</v>
      </c>
      <c r="N463" t="s">
        <v>1312</v>
      </c>
    </row>
    <row r="464" spans="1:14">
      <c r="A464" t="s">
        <v>962</v>
      </c>
      <c r="B464" t="s">
        <v>64</v>
      </c>
      <c r="C464" t="s">
        <v>1144</v>
      </c>
      <c r="D464">
        <v>42879</v>
      </c>
      <c r="E464" t="s">
        <v>1310</v>
      </c>
      <c r="F464" t="s">
        <v>11</v>
      </c>
      <c r="G464" t="s">
        <v>11</v>
      </c>
      <c r="H464" t="s">
        <v>454</v>
      </c>
      <c r="I464" t="s">
        <v>455</v>
      </c>
      <c r="J464" t="s">
        <v>958</v>
      </c>
      <c r="K464">
        <v>0</v>
      </c>
      <c r="L464" t="s">
        <v>7</v>
      </c>
      <c r="M464" t="s">
        <v>7</v>
      </c>
      <c r="N464" t="s">
        <v>1321</v>
      </c>
    </row>
    <row r="465" spans="1:14">
      <c r="A465" t="s">
        <v>962</v>
      </c>
      <c r="B465" t="s">
        <v>64</v>
      </c>
      <c r="C465" t="s">
        <v>1129</v>
      </c>
      <c r="D465">
        <v>42859</v>
      </c>
      <c r="E465" t="s">
        <v>1310</v>
      </c>
      <c r="F465" t="s">
        <v>11</v>
      </c>
      <c r="G465" t="s">
        <v>11</v>
      </c>
      <c r="H465" t="s">
        <v>454</v>
      </c>
      <c r="I465" t="s">
        <v>457</v>
      </c>
      <c r="J465" t="s">
        <v>456</v>
      </c>
      <c r="K465">
        <v>0</v>
      </c>
      <c r="L465" t="s">
        <v>7</v>
      </c>
      <c r="M465" t="s">
        <v>7</v>
      </c>
      <c r="N465" t="s">
        <v>1311</v>
      </c>
    </row>
    <row r="466" spans="1:14">
      <c r="A466" t="s">
        <v>962</v>
      </c>
      <c r="B466" t="s">
        <v>64</v>
      </c>
      <c r="C466" t="s">
        <v>1079</v>
      </c>
      <c r="D466">
        <v>42862</v>
      </c>
      <c r="E466" t="s">
        <v>1310</v>
      </c>
      <c r="F466" t="s">
        <v>11</v>
      </c>
      <c r="G466" t="s">
        <v>11</v>
      </c>
      <c r="H466" t="s">
        <v>454</v>
      </c>
      <c r="I466" t="s">
        <v>457</v>
      </c>
      <c r="J466" t="s">
        <v>456</v>
      </c>
      <c r="K466">
        <v>0</v>
      </c>
      <c r="L466" t="s">
        <v>7</v>
      </c>
      <c r="M466" t="s">
        <v>7</v>
      </c>
      <c r="N466" t="s">
        <v>1311</v>
      </c>
    </row>
    <row r="467" spans="1:14">
      <c r="A467" t="s">
        <v>962</v>
      </c>
      <c r="B467" t="s">
        <v>64</v>
      </c>
      <c r="C467" t="s">
        <v>1013</v>
      </c>
      <c r="D467">
        <v>42869</v>
      </c>
      <c r="E467" t="s">
        <v>1310</v>
      </c>
      <c r="F467" t="s">
        <v>11</v>
      </c>
      <c r="G467" t="s">
        <v>11</v>
      </c>
      <c r="H467" t="s">
        <v>454</v>
      </c>
      <c r="I467" t="s">
        <v>457</v>
      </c>
      <c r="J467" t="s">
        <v>456</v>
      </c>
      <c r="K467">
        <v>0</v>
      </c>
      <c r="L467" t="s">
        <v>7</v>
      </c>
      <c r="M467" t="s">
        <v>7</v>
      </c>
      <c r="N467" t="s">
        <v>953</v>
      </c>
    </row>
    <row r="468" spans="1:14">
      <c r="A468" t="s">
        <v>962</v>
      </c>
      <c r="B468" t="s">
        <v>64</v>
      </c>
      <c r="C468" t="s">
        <v>1276</v>
      </c>
      <c r="D468">
        <v>42862</v>
      </c>
      <c r="E468" t="s">
        <v>1310</v>
      </c>
      <c r="F468" t="s">
        <v>11</v>
      </c>
      <c r="G468" t="s">
        <v>11</v>
      </c>
      <c r="H468" t="s">
        <v>454</v>
      </c>
      <c r="I468" t="s">
        <v>457</v>
      </c>
      <c r="J468" t="s">
        <v>456</v>
      </c>
      <c r="K468">
        <v>0</v>
      </c>
      <c r="L468" t="s">
        <v>7</v>
      </c>
      <c r="M468" t="s">
        <v>7</v>
      </c>
      <c r="N468" t="s">
        <v>1311</v>
      </c>
    </row>
    <row r="469" spans="1:14">
      <c r="A469" t="s">
        <v>962</v>
      </c>
      <c r="B469" t="s">
        <v>64</v>
      </c>
      <c r="C469" t="s">
        <v>1085</v>
      </c>
      <c r="D469">
        <v>42860</v>
      </c>
      <c r="E469" t="s">
        <v>1310</v>
      </c>
      <c r="F469" t="s">
        <v>11</v>
      </c>
      <c r="G469" t="s">
        <v>11</v>
      </c>
      <c r="H469" t="s">
        <v>454</v>
      </c>
      <c r="I469" t="s">
        <v>457</v>
      </c>
      <c r="J469" t="s">
        <v>456</v>
      </c>
      <c r="K469">
        <v>0</v>
      </c>
      <c r="L469" t="s">
        <v>7</v>
      </c>
      <c r="M469" t="s">
        <v>7</v>
      </c>
      <c r="N469" t="s">
        <v>1311</v>
      </c>
    </row>
    <row r="470" spans="1:14">
      <c r="A470" t="s">
        <v>962</v>
      </c>
      <c r="B470" t="s">
        <v>64</v>
      </c>
      <c r="C470" t="s">
        <v>1106</v>
      </c>
      <c r="D470">
        <v>42862</v>
      </c>
      <c r="E470" t="s">
        <v>1310</v>
      </c>
      <c r="F470" t="s">
        <v>11</v>
      </c>
      <c r="G470" t="s">
        <v>11</v>
      </c>
      <c r="H470" t="s">
        <v>454</v>
      </c>
      <c r="I470" t="s">
        <v>457</v>
      </c>
      <c r="J470" t="s">
        <v>456</v>
      </c>
      <c r="K470">
        <v>0</v>
      </c>
      <c r="L470" t="s">
        <v>7</v>
      </c>
      <c r="M470" t="s">
        <v>7</v>
      </c>
      <c r="N470" t="s">
        <v>1311</v>
      </c>
    </row>
    <row r="471" spans="1:14">
      <c r="A471" t="s">
        <v>962</v>
      </c>
      <c r="B471" t="s">
        <v>64</v>
      </c>
      <c r="C471" t="s">
        <v>1037</v>
      </c>
      <c r="D471">
        <v>42862</v>
      </c>
      <c r="E471" t="s">
        <v>1310</v>
      </c>
      <c r="F471" t="s">
        <v>11</v>
      </c>
      <c r="G471" t="s">
        <v>11</v>
      </c>
      <c r="H471" t="s">
        <v>454</v>
      </c>
      <c r="I471" t="s">
        <v>457</v>
      </c>
      <c r="J471" t="s">
        <v>456</v>
      </c>
      <c r="K471">
        <v>0</v>
      </c>
      <c r="L471" t="s">
        <v>7</v>
      </c>
      <c r="M471" t="s">
        <v>7</v>
      </c>
      <c r="N471" t="s">
        <v>1311</v>
      </c>
    </row>
    <row r="472" spans="1:14">
      <c r="A472" t="s">
        <v>962</v>
      </c>
      <c r="B472" t="s">
        <v>64</v>
      </c>
      <c r="C472" t="s">
        <v>959</v>
      </c>
      <c r="D472">
        <v>42861</v>
      </c>
      <c r="E472" t="s">
        <v>1310</v>
      </c>
      <c r="F472" t="s">
        <v>11</v>
      </c>
      <c r="G472" t="s">
        <v>11</v>
      </c>
      <c r="H472" t="s">
        <v>454</v>
      </c>
      <c r="I472" t="s">
        <v>457</v>
      </c>
      <c r="J472" t="s">
        <v>456</v>
      </c>
      <c r="K472">
        <v>0</v>
      </c>
      <c r="L472" t="s">
        <v>7</v>
      </c>
      <c r="M472" t="s">
        <v>7</v>
      </c>
      <c r="N472" t="s">
        <v>953</v>
      </c>
    </row>
    <row r="473" spans="1:14">
      <c r="A473" t="s">
        <v>962</v>
      </c>
      <c r="B473" t="s">
        <v>64</v>
      </c>
      <c r="C473" t="s">
        <v>1105</v>
      </c>
      <c r="D473">
        <v>42862</v>
      </c>
      <c r="E473" t="s">
        <v>1310</v>
      </c>
      <c r="F473" t="s">
        <v>11</v>
      </c>
      <c r="G473" t="s">
        <v>11</v>
      </c>
      <c r="H473" t="s">
        <v>454</v>
      </c>
      <c r="I473" t="s">
        <v>457</v>
      </c>
      <c r="J473" t="s">
        <v>456</v>
      </c>
      <c r="K473">
        <v>0</v>
      </c>
      <c r="L473" t="s">
        <v>7</v>
      </c>
      <c r="M473" t="s">
        <v>7</v>
      </c>
      <c r="N473" t="s">
        <v>1311</v>
      </c>
    </row>
    <row r="474" spans="1:14">
      <c r="A474" t="s">
        <v>962</v>
      </c>
      <c r="B474" t="s">
        <v>64</v>
      </c>
      <c r="C474" t="s">
        <v>1021</v>
      </c>
      <c r="D474">
        <v>42862</v>
      </c>
      <c r="E474" t="s">
        <v>1310</v>
      </c>
      <c r="F474" t="s">
        <v>11</v>
      </c>
      <c r="G474" t="s">
        <v>11</v>
      </c>
      <c r="H474" t="s">
        <v>454</v>
      </c>
      <c r="I474" t="s">
        <v>457</v>
      </c>
      <c r="J474" t="s">
        <v>456</v>
      </c>
      <c r="K474">
        <v>0</v>
      </c>
      <c r="L474" t="s">
        <v>7</v>
      </c>
      <c r="M474" t="s">
        <v>7</v>
      </c>
      <c r="N474" t="s">
        <v>1312</v>
      </c>
    </row>
    <row r="475" spans="1:14">
      <c r="A475" t="s">
        <v>962</v>
      </c>
      <c r="B475" t="s">
        <v>64</v>
      </c>
      <c r="C475" t="s">
        <v>1066</v>
      </c>
      <c r="D475">
        <v>42868</v>
      </c>
      <c r="E475" t="s">
        <v>1310</v>
      </c>
      <c r="F475" t="s">
        <v>11</v>
      </c>
      <c r="G475" t="s">
        <v>11</v>
      </c>
      <c r="H475" t="s">
        <v>454</v>
      </c>
      <c r="I475" t="s">
        <v>457</v>
      </c>
      <c r="J475" t="s">
        <v>456</v>
      </c>
      <c r="K475">
        <v>0</v>
      </c>
      <c r="L475" t="s">
        <v>7</v>
      </c>
      <c r="M475" t="s">
        <v>7</v>
      </c>
      <c r="N475" t="s">
        <v>953</v>
      </c>
    </row>
    <row r="476" spans="1:14">
      <c r="A476" t="s">
        <v>962</v>
      </c>
      <c r="B476" t="s">
        <v>64</v>
      </c>
      <c r="C476" t="s">
        <v>1068</v>
      </c>
      <c r="D476">
        <v>42869</v>
      </c>
      <c r="E476" t="s">
        <v>1310</v>
      </c>
      <c r="F476" t="s">
        <v>11</v>
      </c>
      <c r="G476" t="s">
        <v>11</v>
      </c>
      <c r="H476" t="s">
        <v>454</v>
      </c>
      <c r="I476" t="s">
        <v>455</v>
      </c>
      <c r="J476" t="s">
        <v>456</v>
      </c>
      <c r="K476">
        <v>0</v>
      </c>
      <c r="L476" t="s">
        <v>7</v>
      </c>
      <c r="M476" t="s">
        <v>7</v>
      </c>
      <c r="N476" t="s">
        <v>1311</v>
      </c>
    </row>
    <row r="477" spans="1:14">
      <c r="A477" t="s">
        <v>962</v>
      </c>
      <c r="B477" t="s">
        <v>64</v>
      </c>
      <c r="C477" t="s">
        <v>1018</v>
      </c>
      <c r="D477">
        <v>42862</v>
      </c>
      <c r="E477" t="s">
        <v>1310</v>
      </c>
      <c r="F477" t="s">
        <v>11</v>
      </c>
      <c r="G477" t="s">
        <v>11</v>
      </c>
      <c r="H477" t="s">
        <v>454</v>
      </c>
      <c r="I477" t="s">
        <v>457</v>
      </c>
      <c r="J477" t="s">
        <v>456</v>
      </c>
      <c r="K477">
        <v>0</v>
      </c>
      <c r="L477" t="s">
        <v>7</v>
      </c>
      <c r="M477" t="s">
        <v>7</v>
      </c>
      <c r="N477" t="s">
        <v>1312</v>
      </c>
    </row>
    <row r="478" spans="1:14">
      <c r="A478" t="s">
        <v>990</v>
      </c>
      <c r="B478" t="s">
        <v>991</v>
      </c>
      <c r="C478" t="s">
        <v>1137</v>
      </c>
      <c r="D478">
        <v>42862</v>
      </c>
      <c r="E478" t="s">
        <v>1310</v>
      </c>
      <c r="F478" t="s">
        <v>11</v>
      </c>
      <c r="G478" t="s">
        <v>11</v>
      </c>
      <c r="H478" t="s">
        <v>454</v>
      </c>
      <c r="I478" t="s">
        <v>457</v>
      </c>
      <c r="J478" t="s">
        <v>456</v>
      </c>
      <c r="K478">
        <v>0</v>
      </c>
      <c r="L478" t="s">
        <v>7</v>
      </c>
      <c r="M478" t="s">
        <v>7</v>
      </c>
      <c r="N478" t="s">
        <v>953</v>
      </c>
    </row>
    <row r="479" spans="1:14">
      <c r="A479" t="s">
        <v>990</v>
      </c>
      <c r="B479" t="s">
        <v>991</v>
      </c>
      <c r="C479" t="s">
        <v>1093</v>
      </c>
      <c r="D479">
        <v>42866</v>
      </c>
      <c r="E479" t="s">
        <v>1310</v>
      </c>
      <c r="F479" t="s">
        <v>11</v>
      </c>
      <c r="G479" t="s">
        <v>11</v>
      </c>
      <c r="H479" t="s">
        <v>454</v>
      </c>
      <c r="I479" t="s">
        <v>455</v>
      </c>
      <c r="J479" t="s">
        <v>456</v>
      </c>
      <c r="K479">
        <v>0</v>
      </c>
      <c r="L479" t="s">
        <v>7</v>
      </c>
      <c r="M479" t="s">
        <v>7</v>
      </c>
      <c r="N479" t="s">
        <v>1311</v>
      </c>
    </row>
    <row r="480" spans="1:14">
      <c r="A480" t="s">
        <v>990</v>
      </c>
      <c r="B480" t="s">
        <v>991</v>
      </c>
      <c r="C480" t="s">
        <v>1091</v>
      </c>
      <c r="D480">
        <v>42866</v>
      </c>
      <c r="E480" t="s">
        <v>1310</v>
      </c>
      <c r="F480" t="s">
        <v>11</v>
      </c>
      <c r="G480" t="s">
        <v>11</v>
      </c>
      <c r="H480" t="s">
        <v>454</v>
      </c>
      <c r="I480" t="s">
        <v>455</v>
      </c>
      <c r="J480" t="s">
        <v>456</v>
      </c>
      <c r="K480">
        <v>0</v>
      </c>
      <c r="L480" t="s">
        <v>7</v>
      </c>
      <c r="M480" t="s">
        <v>7</v>
      </c>
      <c r="N480" t="s">
        <v>1311</v>
      </c>
    </row>
    <row r="481" spans="1:14">
      <c r="A481" t="s">
        <v>1294</v>
      </c>
      <c r="B481" t="s">
        <v>1295</v>
      </c>
      <c r="C481" t="s">
        <v>1296</v>
      </c>
      <c r="D481">
        <v>42862</v>
      </c>
      <c r="E481" t="s">
        <v>1310</v>
      </c>
      <c r="F481" t="s">
        <v>11</v>
      </c>
      <c r="G481" t="s">
        <v>11</v>
      </c>
      <c r="H481" t="s">
        <v>454</v>
      </c>
      <c r="I481" t="s">
        <v>457</v>
      </c>
      <c r="J481" t="s">
        <v>456</v>
      </c>
      <c r="K481">
        <v>0</v>
      </c>
      <c r="L481" t="s">
        <v>7</v>
      </c>
      <c r="M481" t="s">
        <v>7</v>
      </c>
      <c r="N481" t="s">
        <v>1311</v>
      </c>
    </row>
    <row r="482" spans="1:14">
      <c r="A482" t="s">
        <v>1294</v>
      </c>
      <c r="B482" t="s">
        <v>1295</v>
      </c>
      <c r="C482" t="s">
        <v>1064</v>
      </c>
      <c r="D482">
        <v>42862</v>
      </c>
      <c r="E482" t="s">
        <v>1310</v>
      </c>
      <c r="F482" t="s">
        <v>11</v>
      </c>
      <c r="G482" t="s">
        <v>11</v>
      </c>
      <c r="H482" t="s">
        <v>454</v>
      </c>
      <c r="I482" t="s">
        <v>455</v>
      </c>
      <c r="J482" t="s">
        <v>456</v>
      </c>
      <c r="K482">
        <v>0</v>
      </c>
      <c r="L482" t="s">
        <v>7</v>
      </c>
      <c r="M482" t="s">
        <v>7</v>
      </c>
      <c r="N482" t="s">
        <v>1311</v>
      </c>
    </row>
    <row r="483" spans="1:14">
      <c r="A483" t="s">
        <v>1294</v>
      </c>
      <c r="B483" t="s">
        <v>1295</v>
      </c>
      <c r="C483" t="s">
        <v>1071</v>
      </c>
      <c r="D483">
        <v>42862</v>
      </c>
      <c r="E483" t="s">
        <v>1310</v>
      </c>
      <c r="F483" t="s">
        <v>11</v>
      </c>
      <c r="G483" t="s">
        <v>11</v>
      </c>
      <c r="H483" t="s">
        <v>454</v>
      </c>
      <c r="I483" t="s">
        <v>455</v>
      </c>
      <c r="J483" t="s">
        <v>456</v>
      </c>
      <c r="K483">
        <v>0</v>
      </c>
      <c r="L483" t="s">
        <v>7</v>
      </c>
      <c r="M483" t="s">
        <v>7</v>
      </c>
      <c r="N483" t="s">
        <v>1312</v>
      </c>
    </row>
    <row r="484" spans="1:14">
      <c r="A484" t="s">
        <v>1297</v>
      </c>
      <c r="B484" t="s">
        <v>1298</v>
      </c>
      <c r="C484" t="s">
        <v>1299</v>
      </c>
      <c r="D484">
        <v>42867</v>
      </c>
      <c r="E484" t="s">
        <v>1310</v>
      </c>
      <c r="F484" t="s">
        <v>11</v>
      </c>
      <c r="G484" t="s">
        <v>11</v>
      </c>
      <c r="H484" t="s">
        <v>454</v>
      </c>
      <c r="I484" t="s">
        <v>457</v>
      </c>
      <c r="J484" t="s">
        <v>456</v>
      </c>
      <c r="K484">
        <v>0</v>
      </c>
      <c r="L484" t="s">
        <v>7</v>
      </c>
      <c r="M484" t="s">
        <v>7</v>
      </c>
      <c r="N484" t="s">
        <v>1311</v>
      </c>
    </row>
    <row r="485" spans="1:14">
      <c r="A485" t="s">
        <v>1297</v>
      </c>
      <c r="B485" t="s">
        <v>1298</v>
      </c>
      <c r="C485" t="s">
        <v>1300</v>
      </c>
      <c r="D485">
        <v>42876</v>
      </c>
      <c r="E485" t="s">
        <v>1310</v>
      </c>
      <c r="F485" t="s">
        <v>11</v>
      </c>
      <c r="G485" t="s">
        <v>11</v>
      </c>
      <c r="H485" t="s">
        <v>454</v>
      </c>
      <c r="I485" t="s">
        <v>457</v>
      </c>
      <c r="J485" t="s">
        <v>456</v>
      </c>
      <c r="K485">
        <v>0</v>
      </c>
      <c r="L485" t="s">
        <v>7</v>
      </c>
      <c r="M485" t="s">
        <v>7</v>
      </c>
      <c r="N485" t="s">
        <v>125</v>
      </c>
    </row>
    <row r="486" spans="1:14">
      <c r="A486" t="s">
        <v>1301</v>
      </c>
      <c r="B486" t="s">
        <v>1302</v>
      </c>
      <c r="C486" t="s">
        <v>1303</v>
      </c>
      <c r="D486">
        <v>42867</v>
      </c>
      <c r="E486" t="s">
        <v>1310</v>
      </c>
      <c r="F486" t="s">
        <v>11</v>
      </c>
      <c r="G486" t="s">
        <v>11</v>
      </c>
      <c r="H486" t="s">
        <v>454</v>
      </c>
      <c r="I486" t="s">
        <v>457</v>
      </c>
      <c r="J486" t="s">
        <v>456</v>
      </c>
      <c r="K486">
        <v>0</v>
      </c>
      <c r="L486" t="s">
        <v>7</v>
      </c>
      <c r="M486" t="s">
        <v>7</v>
      </c>
      <c r="N486" t="s">
        <v>1311</v>
      </c>
    </row>
    <row r="487" spans="1:14">
      <c r="A487" t="s">
        <v>1304</v>
      </c>
      <c r="B487" t="s">
        <v>1305</v>
      </c>
      <c r="C487" t="s">
        <v>1306</v>
      </c>
      <c r="D487">
        <v>42876</v>
      </c>
      <c r="E487" t="s">
        <v>1310</v>
      </c>
      <c r="F487" t="s">
        <v>11</v>
      </c>
      <c r="G487" t="s">
        <v>11</v>
      </c>
      <c r="H487" t="s">
        <v>454</v>
      </c>
      <c r="I487" t="s">
        <v>457</v>
      </c>
      <c r="J487" t="s">
        <v>456</v>
      </c>
      <c r="K487">
        <v>0</v>
      </c>
      <c r="L487" t="s">
        <v>7</v>
      </c>
      <c r="M487" t="s">
        <v>7</v>
      </c>
      <c r="N487" t="s">
        <v>125</v>
      </c>
    </row>
  </sheetData>
  <phoneticPr fontId="6" type="noConversion"/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92D050"/>
  </sheetPr>
  <dimension ref="A1:T2491"/>
  <sheetViews>
    <sheetView workbookViewId="0">
      <pane xSplit="9" ySplit="3" topLeftCell="L4" activePane="bottomRight" state="frozen"/>
      <selection pane="topRight" activeCell="I1" sqref="I1"/>
      <selection pane="bottomLeft" activeCell="A4" sqref="A4"/>
      <selection pane="bottomRight" activeCell="H22" sqref="H22"/>
    </sheetView>
  </sheetViews>
  <sheetFormatPr defaultRowHeight="14.25"/>
  <cols>
    <col min="1" max="12" width="9" style="22"/>
    <col min="13" max="13" width="15.375" style="22" customWidth="1"/>
    <col min="14" max="14" width="8.375" style="22" customWidth="1"/>
    <col min="15" max="15" width="6.625" style="22" customWidth="1"/>
    <col min="16" max="16" width="8" style="22" customWidth="1"/>
    <col min="17" max="17" width="6.5" style="22" customWidth="1"/>
    <col min="18" max="19" width="9" style="22"/>
    <col min="20" max="20" width="10.75" style="22" customWidth="1"/>
  </cols>
  <sheetData>
    <row r="1" spans="1:20">
      <c r="A1" s="23" t="s">
        <v>436</v>
      </c>
      <c r="B1" s="23" t="s">
        <v>6</v>
      </c>
      <c r="C1" s="23" t="s">
        <v>1609</v>
      </c>
      <c r="D1" s="23" t="s">
        <v>5339</v>
      </c>
      <c r="E1" s="23" t="s">
        <v>5635</v>
      </c>
      <c r="F1" s="23" t="s">
        <v>435</v>
      </c>
      <c r="G1" s="23" t="s">
        <v>5331</v>
      </c>
      <c r="H1" s="23" t="s">
        <v>5332</v>
      </c>
      <c r="I1" s="23" t="s">
        <v>6281</v>
      </c>
      <c r="J1" s="23" t="s">
        <v>439</v>
      </c>
      <c r="K1" s="23" t="s">
        <v>6282</v>
      </c>
      <c r="L1" s="23" t="s">
        <v>6283</v>
      </c>
      <c r="M1" s="23" t="s">
        <v>5338</v>
      </c>
      <c r="N1" s="23" t="s">
        <v>6284</v>
      </c>
      <c r="O1" s="23" t="s">
        <v>479</v>
      </c>
      <c r="P1" s="23" t="s">
        <v>6285</v>
      </c>
      <c r="Q1" s="23" t="s">
        <v>6286</v>
      </c>
      <c r="R1" s="23" t="s">
        <v>6287</v>
      </c>
      <c r="S1" s="23" t="s">
        <v>5637</v>
      </c>
      <c r="T1" s="23" t="s">
        <v>6288</v>
      </c>
    </row>
    <row r="2" spans="1:20">
      <c r="A2" s="23" t="s">
        <v>4735</v>
      </c>
      <c r="B2" s="23" t="s">
        <v>4736</v>
      </c>
      <c r="C2" s="23" t="s">
        <v>16</v>
      </c>
      <c r="D2" s="23" t="s">
        <v>5451</v>
      </c>
      <c r="E2" s="23" t="s">
        <v>459</v>
      </c>
      <c r="F2" s="23" t="s">
        <v>6929</v>
      </c>
      <c r="G2" s="23" t="s">
        <v>1623</v>
      </c>
      <c r="H2" s="23" t="s">
        <v>6295</v>
      </c>
      <c r="I2" s="23" t="s">
        <v>6352</v>
      </c>
      <c r="J2" s="23" t="s">
        <v>1643</v>
      </c>
      <c r="K2" s="23" t="s">
        <v>6290</v>
      </c>
      <c r="L2" s="23" t="s">
        <v>11</v>
      </c>
      <c r="M2" s="23" t="s">
        <v>6930</v>
      </c>
      <c r="N2" s="23" t="s">
        <v>6297</v>
      </c>
      <c r="O2" s="23" t="s">
        <v>6292</v>
      </c>
      <c r="P2" s="23" t="s">
        <v>6680</v>
      </c>
      <c r="Q2" s="23">
        <v>0</v>
      </c>
      <c r="R2" s="23" t="s">
        <v>1952</v>
      </c>
      <c r="S2" s="23" t="s">
        <v>5722</v>
      </c>
      <c r="T2" s="23" t="s">
        <v>1623</v>
      </c>
    </row>
    <row r="3" spans="1:20">
      <c r="A3" s="23" t="s">
        <v>3141</v>
      </c>
      <c r="B3" s="23" t="s">
        <v>3142</v>
      </c>
      <c r="C3" s="23" t="s">
        <v>16</v>
      </c>
      <c r="D3" s="23" t="s">
        <v>1580</v>
      </c>
      <c r="E3" s="23" t="s">
        <v>461</v>
      </c>
      <c r="F3" s="23" t="s">
        <v>5520</v>
      </c>
      <c r="G3" s="23" t="s">
        <v>1623</v>
      </c>
      <c r="H3" s="23" t="s">
        <v>6295</v>
      </c>
      <c r="I3" s="23" t="s">
        <v>5457</v>
      </c>
      <c r="J3" s="23" t="s">
        <v>11</v>
      </c>
      <c r="K3" s="23" t="s">
        <v>6290</v>
      </c>
      <c r="L3" s="23" t="s">
        <v>11</v>
      </c>
      <c r="M3" s="23" t="s">
        <v>6931</v>
      </c>
      <c r="N3" s="23" t="s">
        <v>6311</v>
      </c>
      <c r="O3" s="23" t="s">
        <v>6292</v>
      </c>
      <c r="P3" s="23" t="s">
        <v>6553</v>
      </c>
      <c r="Q3" s="23">
        <v>0</v>
      </c>
      <c r="R3" s="23" t="s">
        <v>1685</v>
      </c>
      <c r="S3" s="23" t="s">
        <v>5926</v>
      </c>
      <c r="T3" s="23" t="s">
        <v>1623</v>
      </c>
    </row>
    <row r="4" spans="1:20">
      <c r="A4" s="23" t="s">
        <v>4741</v>
      </c>
      <c r="B4" s="23" t="s">
        <v>4742</v>
      </c>
      <c r="C4" s="23" t="s">
        <v>10</v>
      </c>
      <c r="D4" s="23" t="s">
        <v>1580</v>
      </c>
      <c r="E4" s="23" t="s">
        <v>452</v>
      </c>
      <c r="F4" s="23" t="s">
        <v>6932</v>
      </c>
      <c r="G4" s="23" t="s">
        <v>1623</v>
      </c>
      <c r="H4" s="23" t="s">
        <v>6295</v>
      </c>
      <c r="I4" s="23" t="s">
        <v>6302</v>
      </c>
      <c r="J4" s="23" t="s">
        <v>11</v>
      </c>
      <c r="K4" s="23" t="s">
        <v>6290</v>
      </c>
      <c r="L4" s="23" t="s">
        <v>11</v>
      </c>
      <c r="M4" s="23" t="s">
        <v>6933</v>
      </c>
      <c r="N4" s="23" t="s">
        <v>6291</v>
      </c>
      <c r="O4" s="23" t="s">
        <v>6292</v>
      </c>
      <c r="P4" s="23" t="s">
        <v>6637</v>
      </c>
      <c r="Q4" s="23">
        <v>0</v>
      </c>
      <c r="R4" s="23" t="s">
        <v>1952</v>
      </c>
      <c r="S4" s="23" t="s">
        <v>5721</v>
      </c>
      <c r="T4" s="23" t="s">
        <v>1623</v>
      </c>
    </row>
    <row r="5" spans="1:20">
      <c r="A5" s="23" t="s">
        <v>2415</v>
      </c>
      <c r="B5" s="23" t="s">
        <v>2416</v>
      </c>
      <c r="C5" s="23" t="s">
        <v>1544</v>
      </c>
      <c r="D5" s="23" t="s">
        <v>1580</v>
      </c>
      <c r="E5" s="23" t="s">
        <v>452</v>
      </c>
      <c r="F5" s="23" t="s">
        <v>6934</v>
      </c>
      <c r="G5" s="23" t="s">
        <v>1623</v>
      </c>
      <c r="H5" s="23" t="s">
        <v>6346</v>
      </c>
      <c r="I5" s="23" t="s">
        <v>5447</v>
      </c>
      <c r="J5" s="23" t="s">
        <v>11</v>
      </c>
      <c r="K5" s="23" t="s">
        <v>6290</v>
      </c>
      <c r="L5" s="23" t="s">
        <v>11</v>
      </c>
      <c r="M5" s="23" t="s">
        <v>6933</v>
      </c>
      <c r="N5" s="23" t="s">
        <v>6291</v>
      </c>
      <c r="O5" s="23" t="s">
        <v>6292</v>
      </c>
      <c r="P5" s="23" t="s">
        <v>9</v>
      </c>
      <c r="Q5" s="23">
        <v>0</v>
      </c>
      <c r="R5" s="23" t="s">
        <v>1707</v>
      </c>
      <c r="S5" s="23" t="s">
        <v>6760</v>
      </c>
      <c r="T5" s="23" t="s">
        <v>1623</v>
      </c>
    </row>
    <row r="6" spans="1:20">
      <c r="A6" s="23" t="s">
        <v>1769</v>
      </c>
      <c r="B6" s="23" t="s">
        <v>1770</v>
      </c>
      <c r="C6" s="23" t="s">
        <v>10</v>
      </c>
      <c r="D6" s="23" t="s">
        <v>1580</v>
      </c>
      <c r="E6" s="23" t="s">
        <v>452</v>
      </c>
      <c r="F6" s="23" t="s">
        <v>6935</v>
      </c>
      <c r="G6" s="23" t="s">
        <v>1623</v>
      </c>
      <c r="H6" s="23" t="s">
        <v>6337</v>
      </c>
      <c r="I6" s="23" t="s">
        <v>6474</v>
      </c>
      <c r="J6" s="23" t="s">
        <v>11</v>
      </c>
      <c r="K6" s="23" t="s">
        <v>6290</v>
      </c>
      <c r="L6" s="23" t="s">
        <v>11</v>
      </c>
      <c r="M6" s="23" t="s">
        <v>6936</v>
      </c>
      <c r="N6" s="23" t="s">
        <v>6291</v>
      </c>
      <c r="O6" s="23" t="s">
        <v>6292</v>
      </c>
      <c r="P6" s="23" t="s">
        <v>6747</v>
      </c>
      <c r="Q6" s="23">
        <v>0</v>
      </c>
      <c r="R6" s="23" t="s">
        <v>1707</v>
      </c>
      <c r="S6" s="23" t="s">
        <v>6748</v>
      </c>
      <c r="T6" s="23" t="s">
        <v>1623</v>
      </c>
    </row>
    <row r="7" spans="1:20">
      <c r="A7" s="23" t="s">
        <v>5251</v>
      </c>
      <c r="B7" s="23" t="s">
        <v>5252</v>
      </c>
      <c r="C7" s="23" t="s">
        <v>16</v>
      </c>
      <c r="D7" s="23" t="s">
        <v>1580</v>
      </c>
      <c r="E7" s="23" t="s">
        <v>452</v>
      </c>
      <c r="F7" s="23" t="s">
        <v>5504</v>
      </c>
      <c r="G7" s="23" t="s">
        <v>1623</v>
      </c>
      <c r="H7" s="23" t="s">
        <v>5579</v>
      </c>
      <c r="I7" s="23" t="s">
        <v>6289</v>
      </c>
      <c r="J7" s="23" t="s">
        <v>11</v>
      </c>
      <c r="K7" s="23" t="s">
        <v>6290</v>
      </c>
      <c r="L7" s="23" t="s">
        <v>11</v>
      </c>
      <c r="M7" s="23" t="s">
        <v>6937</v>
      </c>
      <c r="N7" s="23" t="s">
        <v>6291</v>
      </c>
      <c r="O7" s="23" t="s">
        <v>6292</v>
      </c>
      <c r="P7" s="23" t="s">
        <v>7</v>
      </c>
      <c r="Q7" s="23">
        <v>0</v>
      </c>
      <c r="R7" s="23" t="s">
        <v>6313</v>
      </c>
      <c r="S7" s="23" t="s">
        <v>6938</v>
      </c>
      <c r="T7" s="23" t="s">
        <v>1623</v>
      </c>
    </row>
    <row r="8" spans="1:20">
      <c r="A8" s="23" t="s">
        <v>2351</v>
      </c>
      <c r="B8" s="23" t="s">
        <v>2352</v>
      </c>
      <c r="C8" s="23" t="s">
        <v>16</v>
      </c>
      <c r="D8" s="23" t="s">
        <v>1580</v>
      </c>
      <c r="E8" s="23" t="s">
        <v>452</v>
      </c>
      <c r="F8" s="23" t="s">
        <v>5380</v>
      </c>
      <c r="G8" s="23" t="s">
        <v>1623</v>
      </c>
      <c r="H8" s="23" t="s">
        <v>2490</v>
      </c>
      <c r="I8" s="23" t="s">
        <v>6289</v>
      </c>
      <c r="J8" s="23" t="s">
        <v>11</v>
      </c>
      <c r="K8" s="23" t="s">
        <v>6290</v>
      </c>
      <c r="L8" s="23" t="s">
        <v>11</v>
      </c>
      <c r="M8" s="23" t="s">
        <v>6939</v>
      </c>
      <c r="N8" s="23" t="s">
        <v>6291</v>
      </c>
      <c r="O8" s="23" t="s">
        <v>6292</v>
      </c>
      <c r="P8" s="23" t="s">
        <v>7</v>
      </c>
      <c r="Q8" s="23">
        <v>0</v>
      </c>
      <c r="R8" s="23" t="s">
        <v>1707</v>
      </c>
      <c r="S8" s="23" t="s">
        <v>6027</v>
      </c>
      <c r="T8" s="23" t="s">
        <v>1623</v>
      </c>
    </row>
    <row r="9" spans="1:20">
      <c r="A9" s="23" t="s">
        <v>2185</v>
      </c>
      <c r="B9" s="23" t="s">
        <v>2186</v>
      </c>
      <c r="C9" s="23" t="s">
        <v>16</v>
      </c>
      <c r="D9" s="23" t="s">
        <v>1580</v>
      </c>
      <c r="E9" s="23" t="s">
        <v>452</v>
      </c>
      <c r="F9" s="23" t="s">
        <v>6940</v>
      </c>
      <c r="G9" s="23" t="s">
        <v>1623</v>
      </c>
      <c r="H9" s="23" t="s">
        <v>6346</v>
      </c>
      <c r="I9" s="23" t="s">
        <v>5563</v>
      </c>
      <c r="J9" s="23" t="s">
        <v>11</v>
      </c>
      <c r="K9" s="23" t="s">
        <v>6290</v>
      </c>
      <c r="L9" s="23" t="s">
        <v>11</v>
      </c>
      <c r="M9" s="23" t="s">
        <v>6941</v>
      </c>
      <c r="N9" s="23" t="s">
        <v>6291</v>
      </c>
      <c r="O9" s="23" t="s">
        <v>6292</v>
      </c>
      <c r="P9" s="23" t="s">
        <v>7</v>
      </c>
      <c r="Q9" s="23">
        <v>0</v>
      </c>
      <c r="R9" s="23" t="s">
        <v>6313</v>
      </c>
      <c r="S9" s="23" t="s">
        <v>6554</v>
      </c>
      <c r="T9" s="23" t="s">
        <v>1623</v>
      </c>
    </row>
    <row r="10" spans="1:20">
      <c r="A10" s="23" t="s">
        <v>2154</v>
      </c>
      <c r="B10" s="23" t="s">
        <v>2155</v>
      </c>
      <c r="C10" s="23" t="s">
        <v>16</v>
      </c>
      <c r="D10" s="23" t="s">
        <v>1580</v>
      </c>
      <c r="E10" s="23" t="s">
        <v>452</v>
      </c>
      <c r="F10" s="23" t="s">
        <v>5393</v>
      </c>
      <c r="G10" s="23" t="s">
        <v>1623</v>
      </c>
      <c r="H10" s="23" t="s">
        <v>6295</v>
      </c>
      <c r="I10" s="23" t="s">
        <v>5574</v>
      </c>
      <c r="J10" s="23" t="s">
        <v>11</v>
      </c>
      <c r="K10" s="23" t="s">
        <v>6290</v>
      </c>
      <c r="L10" s="23" t="s">
        <v>11</v>
      </c>
      <c r="M10" s="23" t="s">
        <v>6942</v>
      </c>
      <c r="N10" s="23" t="s">
        <v>6291</v>
      </c>
      <c r="O10" s="23" t="s">
        <v>6292</v>
      </c>
      <c r="P10" s="23" t="s">
        <v>6329</v>
      </c>
      <c r="Q10" s="23">
        <v>0</v>
      </c>
      <c r="R10" s="23" t="s">
        <v>1952</v>
      </c>
      <c r="S10" s="23" t="s">
        <v>6053</v>
      </c>
      <c r="T10" s="23" t="s">
        <v>1623</v>
      </c>
    </row>
    <row r="11" spans="1:20">
      <c r="A11" s="23" t="s">
        <v>3867</v>
      </c>
      <c r="B11" s="23" t="s">
        <v>3868</v>
      </c>
      <c r="C11" s="23" t="s">
        <v>16</v>
      </c>
      <c r="D11" s="23" t="s">
        <v>1580</v>
      </c>
      <c r="E11" s="23" t="s">
        <v>461</v>
      </c>
      <c r="F11" s="23" t="s">
        <v>6943</v>
      </c>
      <c r="G11" s="23" t="s">
        <v>1623</v>
      </c>
      <c r="H11" s="23" t="s">
        <v>6346</v>
      </c>
      <c r="I11" s="23" t="s">
        <v>6302</v>
      </c>
      <c r="J11" s="23" t="s">
        <v>11</v>
      </c>
      <c r="K11" s="23" t="s">
        <v>6290</v>
      </c>
      <c r="L11" s="23" t="s">
        <v>11</v>
      </c>
      <c r="M11" s="23" t="s">
        <v>6931</v>
      </c>
      <c r="N11" s="23" t="s">
        <v>6311</v>
      </c>
      <c r="O11" s="23" t="s">
        <v>6292</v>
      </c>
      <c r="P11" s="23" t="s">
        <v>6472</v>
      </c>
      <c r="Q11" s="23">
        <v>0</v>
      </c>
      <c r="R11" s="23" t="s">
        <v>1646</v>
      </c>
      <c r="S11" s="23" t="s">
        <v>6132</v>
      </c>
      <c r="T11" s="23" t="s">
        <v>1623</v>
      </c>
    </row>
    <row r="12" spans="1:20">
      <c r="A12" s="23" t="s">
        <v>4165</v>
      </c>
      <c r="B12" s="23" t="s">
        <v>4166</v>
      </c>
      <c r="C12" s="23" t="s">
        <v>10</v>
      </c>
      <c r="D12" s="23" t="s">
        <v>1580</v>
      </c>
      <c r="E12" s="23" t="s">
        <v>452</v>
      </c>
      <c r="F12" s="23" t="s">
        <v>5393</v>
      </c>
      <c r="G12" s="23" t="s">
        <v>1623</v>
      </c>
      <c r="H12" s="23" t="s">
        <v>6295</v>
      </c>
      <c r="I12" s="23" t="s">
        <v>5574</v>
      </c>
      <c r="J12" s="23" t="s">
        <v>11</v>
      </c>
      <c r="K12" s="23" t="s">
        <v>6290</v>
      </c>
      <c r="L12" s="23" t="s">
        <v>11</v>
      </c>
      <c r="M12" s="23" t="s">
        <v>6944</v>
      </c>
      <c r="N12" s="23" t="s">
        <v>6291</v>
      </c>
      <c r="O12" s="23" t="s">
        <v>6292</v>
      </c>
      <c r="P12" s="23" t="s">
        <v>6669</v>
      </c>
      <c r="Q12" s="23">
        <v>0</v>
      </c>
      <c r="R12" s="23" t="s">
        <v>6670</v>
      </c>
      <c r="S12" s="23" t="s">
        <v>6671</v>
      </c>
      <c r="T12" s="23" t="s">
        <v>1623</v>
      </c>
    </row>
    <row r="13" spans="1:20">
      <c r="A13" s="23" t="s">
        <v>5122</v>
      </c>
      <c r="B13" s="23" t="s">
        <v>5123</v>
      </c>
      <c r="C13" s="23" t="s">
        <v>12</v>
      </c>
      <c r="D13" s="23" t="s">
        <v>1580</v>
      </c>
      <c r="E13" s="23" t="s">
        <v>452</v>
      </c>
      <c r="F13" s="23" t="s">
        <v>6809</v>
      </c>
      <c r="G13" s="23" t="s">
        <v>1623</v>
      </c>
      <c r="H13" s="23" t="s">
        <v>6299</v>
      </c>
      <c r="I13" s="23" t="s">
        <v>6335</v>
      </c>
      <c r="J13" s="23" t="s">
        <v>11</v>
      </c>
      <c r="K13" s="23" t="s">
        <v>6290</v>
      </c>
      <c r="L13" s="23" t="s">
        <v>11</v>
      </c>
      <c r="M13" s="23" t="s">
        <v>6945</v>
      </c>
      <c r="N13" s="23" t="s">
        <v>6291</v>
      </c>
      <c r="O13" s="23" t="s">
        <v>6292</v>
      </c>
      <c r="P13" s="23" t="s">
        <v>6683</v>
      </c>
      <c r="Q13" s="23">
        <v>0</v>
      </c>
      <c r="R13" s="23" t="s">
        <v>1952</v>
      </c>
      <c r="S13" s="23" t="s">
        <v>5669</v>
      </c>
      <c r="T13" s="23" t="s">
        <v>1623</v>
      </c>
    </row>
    <row r="14" spans="1:20">
      <c r="A14" s="23" t="s">
        <v>2482</v>
      </c>
      <c r="B14" s="23" t="s">
        <v>2483</v>
      </c>
      <c r="C14" s="23" t="s">
        <v>12</v>
      </c>
      <c r="D14" s="23" t="s">
        <v>1580</v>
      </c>
      <c r="E14" s="23" t="s">
        <v>452</v>
      </c>
      <c r="F14" s="23" t="s">
        <v>6818</v>
      </c>
      <c r="G14" s="23" t="s">
        <v>1623</v>
      </c>
      <c r="H14" s="23" t="s">
        <v>6320</v>
      </c>
      <c r="I14" s="23" t="s">
        <v>6355</v>
      </c>
      <c r="J14" s="23" t="s">
        <v>11</v>
      </c>
      <c r="K14" s="23" t="s">
        <v>6290</v>
      </c>
      <c r="L14" s="23" t="s">
        <v>11</v>
      </c>
      <c r="M14" s="23" t="s">
        <v>6946</v>
      </c>
      <c r="N14" s="23" t="s">
        <v>6291</v>
      </c>
      <c r="O14" s="23" t="s">
        <v>6292</v>
      </c>
      <c r="P14" s="23" t="s">
        <v>6329</v>
      </c>
      <c r="Q14" s="23">
        <v>0</v>
      </c>
      <c r="R14" s="23" t="s">
        <v>1952</v>
      </c>
      <c r="S14" s="23" t="s">
        <v>6577</v>
      </c>
      <c r="T14" s="23" t="s">
        <v>1623</v>
      </c>
    </row>
    <row r="15" spans="1:20">
      <c r="A15" s="23" t="s">
        <v>2154</v>
      </c>
      <c r="B15" s="23" t="s">
        <v>2155</v>
      </c>
      <c r="C15" s="23" t="s">
        <v>16</v>
      </c>
      <c r="D15" s="23" t="s">
        <v>1580</v>
      </c>
      <c r="E15" s="23" t="s">
        <v>452</v>
      </c>
      <c r="F15" s="23" t="s">
        <v>5393</v>
      </c>
      <c r="G15" s="23" t="s">
        <v>1623</v>
      </c>
      <c r="H15" s="23" t="s">
        <v>6295</v>
      </c>
      <c r="I15" s="23" t="s">
        <v>5574</v>
      </c>
      <c r="J15" s="23" t="s">
        <v>11</v>
      </c>
      <c r="K15" s="23" t="s">
        <v>6290</v>
      </c>
      <c r="L15" s="23" t="s">
        <v>11</v>
      </c>
      <c r="M15" s="23" t="s">
        <v>6944</v>
      </c>
      <c r="N15" s="23" t="s">
        <v>6291</v>
      </c>
      <c r="O15" s="23" t="s">
        <v>6292</v>
      </c>
      <c r="P15" s="23" t="s">
        <v>6329</v>
      </c>
      <c r="Q15" s="23">
        <v>0</v>
      </c>
      <c r="R15" s="23" t="s">
        <v>1952</v>
      </c>
      <c r="S15" s="23" t="s">
        <v>6053</v>
      </c>
      <c r="T15" s="23" t="s">
        <v>1623</v>
      </c>
    </row>
    <row r="16" spans="1:20">
      <c r="A16" s="23" t="s">
        <v>1859</v>
      </c>
      <c r="B16" s="23" t="s">
        <v>1860</v>
      </c>
      <c r="C16" s="23" t="s">
        <v>12</v>
      </c>
      <c r="D16" s="23" t="s">
        <v>1580</v>
      </c>
      <c r="E16" s="23" t="s">
        <v>452</v>
      </c>
      <c r="F16" s="23" t="s">
        <v>6820</v>
      </c>
      <c r="G16" s="23" t="s">
        <v>1623</v>
      </c>
      <c r="H16" s="23" t="s">
        <v>6299</v>
      </c>
      <c r="I16" s="23" t="s">
        <v>6316</v>
      </c>
      <c r="J16" s="23" t="s">
        <v>11</v>
      </c>
      <c r="K16" s="23" t="s">
        <v>6290</v>
      </c>
      <c r="L16" s="23" t="s">
        <v>11</v>
      </c>
      <c r="M16" s="23" t="s">
        <v>6936</v>
      </c>
      <c r="N16" s="23" t="s">
        <v>6291</v>
      </c>
      <c r="O16" s="23" t="s">
        <v>6292</v>
      </c>
      <c r="P16" s="23" t="s">
        <v>6525</v>
      </c>
      <c r="Q16" s="23">
        <v>0</v>
      </c>
      <c r="R16" s="23" t="s">
        <v>1952</v>
      </c>
      <c r="S16" s="23" t="s">
        <v>6091</v>
      </c>
      <c r="T16" s="23" t="s">
        <v>1623</v>
      </c>
    </row>
    <row r="17" spans="1:20">
      <c r="A17" s="23" t="s">
        <v>5246</v>
      </c>
      <c r="B17" s="23" t="s">
        <v>5247</v>
      </c>
      <c r="C17" s="23" t="s">
        <v>13</v>
      </c>
      <c r="D17" s="23" t="s">
        <v>1580</v>
      </c>
      <c r="E17" s="23" t="s">
        <v>452</v>
      </c>
      <c r="F17" s="23" t="s">
        <v>6803</v>
      </c>
      <c r="G17" s="23" t="s">
        <v>1623</v>
      </c>
      <c r="H17" s="23" t="s">
        <v>5569</v>
      </c>
      <c r="I17" s="23" t="s">
        <v>6304</v>
      </c>
      <c r="J17" s="23" t="s">
        <v>11</v>
      </c>
      <c r="K17" s="23" t="s">
        <v>6290</v>
      </c>
      <c r="L17" s="23" t="s">
        <v>11</v>
      </c>
      <c r="M17" s="23" t="s">
        <v>6947</v>
      </c>
      <c r="N17" s="23" t="s">
        <v>6291</v>
      </c>
      <c r="O17" s="23" t="s">
        <v>6292</v>
      </c>
      <c r="P17" s="23" t="s">
        <v>6329</v>
      </c>
      <c r="Q17" s="23">
        <v>0</v>
      </c>
      <c r="R17" s="23" t="s">
        <v>6490</v>
      </c>
      <c r="S17" s="23" t="s">
        <v>6491</v>
      </c>
      <c r="T17" s="23" t="s">
        <v>1623</v>
      </c>
    </row>
    <row r="18" spans="1:20">
      <c r="A18" s="23" t="s">
        <v>1804</v>
      </c>
      <c r="B18" s="23" t="s">
        <v>1805</v>
      </c>
      <c r="C18" s="23" t="s">
        <v>14</v>
      </c>
      <c r="D18" s="23" t="s">
        <v>1580</v>
      </c>
      <c r="E18" s="23" t="s">
        <v>461</v>
      </c>
      <c r="F18" s="23" t="s">
        <v>6789</v>
      </c>
      <c r="G18" s="23" t="s">
        <v>1623</v>
      </c>
      <c r="H18" s="23" t="s">
        <v>6320</v>
      </c>
      <c r="I18" s="23" t="s">
        <v>6350</v>
      </c>
      <c r="J18" s="23" t="s">
        <v>11</v>
      </c>
      <c r="K18" s="23" t="s">
        <v>6290</v>
      </c>
      <c r="L18" s="23" t="s">
        <v>11</v>
      </c>
      <c r="M18" s="23" t="s">
        <v>6948</v>
      </c>
      <c r="N18" s="23" t="s">
        <v>6311</v>
      </c>
      <c r="O18" s="23" t="s">
        <v>6292</v>
      </c>
      <c r="P18" s="23" t="s">
        <v>7</v>
      </c>
      <c r="Q18" s="23">
        <v>0</v>
      </c>
      <c r="R18" s="23" t="s">
        <v>1560</v>
      </c>
      <c r="S18" s="23" t="s">
        <v>6392</v>
      </c>
      <c r="T18" s="23" t="s">
        <v>1623</v>
      </c>
    </row>
    <row r="19" spans="1:20">
      <c r="A19" s="23" t="s">
        <v>1969</v>
      </c>
      <c r="B19" s="23" t="s">
        <v>1970</v>
      </c>
      <c r="C19" s="23" t="s">
        <v>14</v>
      </c>
      <c r="D19" s="23" t="s">
        <v>1580</v>
      </c>
      <c r="E19" s="23" t="s">
        <v>452</v>
      </c>
      <c r="F19" s="23" t="s">
        <v>5552</v>
      </c>
      <c r="G19" s="23" t="s">
        <v>1623</v>
      </c>
      <c r="H19" s="23" t="s">
        <v>5569</v>
      </c>
      <c r="I19" s="23" t="s">
        <v>6316</v>
      </c>
      <c r="J19" s="23" t="s">
        <v>11</v>
      </c>
      <c r="K19" s="23" t="s">
        <v>6290</v>
      </c>
      <c r="L19" s="23" t="s">
        <v>11</v>
      </c>
      <c r="M19" s="23" t="s">
        <v>6949</v>
      </c>
      <c r="N19" s="23" t="s">
        <v>6291</v>
      </c>
      <c r="O19" s="23" t="s">
        <v>6292</v>
      </c>
      <c r="P19" s="23" t="s">
        <v>7</v>
      </c>
      <c r="Q19" s="23">
        <v>0</v>
      </c>
      <c r="R19" s="23" t="s">
        <v>6318</v>
      </c>
      <c r="S19" s="23" t="s">
        <v>6515</v>
      </c>
      <c r="T19" s="23" t="s">
        <v>1623</v>
      </c>
    </row>
    <row r="20" spans="1:20">
      <c r="A20" s="23" t="s">
        <v>3319</v>
      </c>
      <c r="B20" s="23" t="s">
        <v>3320</v>
      </c>
      <c r="C20" s="23" t="s">
        <v>10</v>
      </c>
      <c r="D20" s="23" t="s">
        <v>1580</v>
      </c>
      <c r="E20" s="23" t="s">
        <v>461</v>
      </c>
      <c r="F20" s="23" t="s">
        <v>5538</v>
      </c>
      <c r="G20" s="23" t="s">
        <v>1623</v>
      </c>
      <c r="H20" s="23" t="s">
        <v>6331</v>
      </c>
      <c r="I20" s="23" t="s">
        <v>5574</v>
      </c>
      <c r="J20" s="23" t="s">
        <v>11</v>
      </c>
      <c r="K20" s="23" t="s">
        <v>6290</v>
      </c>
      <c r="L20" s="23" t="s">
        <v>11</v>
      </c>
      <c r="M20" s="23" t="s">
        <v>6950</v>
      </c>
      <c r="N20" s="23" t="s">
        <v>6311</v>
      </c>
      <c r="O20" s="23" t="s">
        <v>6292</v>
      </c>
      <c r="P20" s="23" t="s">
        <v>7</v>
      </c>
      <c r="Q20" s="23">
        <v>0</v>
      </c>
      <c r="R20" s="23" t="s">
        <v>2089</v>
      </c>
      <c r="S20" s="23" t="s">
        <v>6728</v>
      </c>
      <c r="T20" s="23" t="s">
        <v>1623</v>
      </c>
    </row>
    <row r="21" spans="1:20">
      <c r="A21" s="23" t="s">
        <v>1901</v>
      </c>
      <c r="B21" s="23" t="s">
        <v>1902</v>
      </c>
      <c r="C21" s="23" t="s">
        <v>10</v>
      </c>
      <c r="D21" s="23" t="s">
        <v>1580</v>
      </c>
      <c r="E21" s="23" t="s">
        <v>461</v>
      </c>
      <c r="F21" s="23" t="s">
        <v>5538</v>
      </c>
      <c r="G21" s="23" t="s">
        <v>1623</v>
      </c>
      <c r="H21" s="23" t="s">
        <v>5579</v>
      </c>
      <c r="I21" s="23" t="s">
        <v>6951</v>
      </c>
      <c r="J21" s="23" t="s">
        <v>11</v>
      </c>
      <c r="K21" s="23" t="s">
        <v>6290</v>
      </c>
      <c r="L21" s="23" t="s">
        <v>11</v>
      </c>
      <c r="M21" s="23" t="s">
        <v>6931</v>
      </c>
      <c r="N21" s="23" t="s">
        <v>6311</v>
      </c>
      <c r="O21" s="23" t="s">
        <v>6292</v>
      </c>
      <c r="P21" s="23" t="s">
        <v>6591</v>
      </c>
      <c r="Q21" s="23">
        <v>0</v>
      </c>
      <c r="R21" s="23" t="s">
        <v>1685</v>
      </c>
      <c r="S21" s="23" t="s">
        <v>6083</v>
      </c>
      <c r="T21" s="23" t="s">
        <v>1623</v>
      </c>
    </row>
    <row r="22" spans="1:20">
      <c r="A22" s="23" t="s">
        <v>2728</v>
      </c>
      <c r="B22" s="23" t="s">
        <v>2729</v>
      </c>
      <c r="C22" s="23" t="s">
        <v>16</v>
      </c>
      <c r="D22" s="23" t="s">
        <v>1580</v>
      </c>
      <c r="E22" s="23" t="s">
        <v>452</v>
      </c>
      <c r="F22" s="23" t="s">
        <v>5386</v>
      </c>
      <c r="G22" s="23" t="s">
        <v>1623</v>
      </c>
      <c r="H22" s="23" t="s">
        <v>6308</v>
      </c>
      <c r="I22" s="23" t="s">
        <v>6951</v>
      </c>
      <c r="J22" s="23" t="s">
        <v>11</v>
      </c>
      <c r="K22" s="23" t="s">
        <v>6290</v>
      </c>
      <c r="L22" s="23" t="s">
        <v>11</v>
      </c>
      <c r="M22" s="23" t="s">
        <v>6949</v>
      </c>
      <c r="N22" s="23" t="s">
        <v>6291</v>
      </c>
      <c r="O22" s="23" t="s">
        <v>6292</v>
      </c>
      <c r="P22" s="23" t="s">
        <v>1012</v>
      </c>
      <c r="Q22" s="23">
        <v>0</v>
      </c>
      <c r="R22" s="23" t="s">
        <v>1559</v>
      </c>
      <c r="S22" s="23" t="s">
        <v>6349</v>
      </c>
      <c r="T22" s="23" t="s">
        <v>1623</v>
      </c>
    </row>
    <row r="23" spans="1:20">
      <c r="A23" s="23" t="s">
        <v>3228</v>
      </c>
      <c r="B23" s="23" t="s">
        <v>3229</v>
      </c>
      <c r="C23" s="23" t="s">
        <v>16</v>
      </c>
      <c r="D23" s="23" t="s">
        <v>1580</v>
      </c>
      <c r="E23" s="23" t="s">
        <v>452</v>
      </c>
      <c r="F23" s="23" t="s">
        <v>5402</v>
      </c>
      <c r="G23" s="23" t="s">
        <v>1623</v>
      </c>
      <c r="H23" s="23" t="s">
        <v>6952</v>
      </c>
      <c r="I23" s="23" t="s">
        <v>5563</v>
      </c>
      <c r="J23" s="23" t="s">
        <v>11</v>
      </c>
      <c r="K23" s="23" t="s">
        <v>6290</v>
      </c>
      <c r="L23" s="23" t="s">
        <v>11</v>
      </c>
      <c r="M23" s="23" t="s">
        <v>6953</v>
      </c>
      <c r="N23" s="23" t="s">
        <v>6291</v>
      </c>
      <c r="O23" s="23" t="s">
        <v>6292</v>
      </c>
      <c r="P23" s="23" t="s">
        <v>6329</v>
      </c>
      <c r="Q23" s="23">
        <v>0</v>
      </c>
      <c r="R23" s="23" t="s">
        <v>1952</v>
      </c>
      <c r="S23" s="23" t="s">
        <v>5914</v>
      </c>
      <c r="T23" s="23" t="s">
        <v>1623</v>
      </c>
    </row>
    <row r="24" spans="1:20">
      <c r="A24" s="23" t="s">
        <v>2977</v>
      </c>
      <c r="B24" s="23" t="s">
        <v>2978</v>
      </c>
      <c r="C24" s="23" t="s">
        <v>16</v>
      </c>
      <c r="D24" s="23" t="s">
        <v>1580</v>
      </c>
      <c r="E24" s="23" t="s">
        <v>452</v>
      </c>
      <c r="F24" s="23" t="s">
        <v>6954</v>
      </c>
      <c r="G24" s="23" t="s">
        <v>1623</v>
      </c>
      <c r="H24" s="23" t="s">
        <v>2490</v>
      </c>
      <c r="I24" s="23" t="s">
        <v>6951</v>
      </c>
      <c r="J24" s="23" t="s">
        <v>11</v>
      </c>
      <c r="K24" s="23" t="s">
        <v>6290</v>
      </c>
      <c r="L24" s="23" t="s">
        <v>11</v>
      </c>
      <c r="M24" s="23" t="s">
        <v>6955</v>
      </c>
      <c r="N24" s="23" t="s">
        <v>6291</v>
      </c>
      <c r="O24" s="23" t="s">
        <v>6292</v>
      </c>
      <c r="P24" s="23" t="s">
        <v>6956</v>
      </c>
      <c r="Q24" s="23">
        <v>0</v>
      </c>
      <c r="R24" s="23" t="s">
        <v>2980</v>
      </c>
      <c r="S24" s="23" t="s">
        <v>6957</v>
      </c>
      <c r="T24" s="23" t="s">
        <v>1623</v>
      </c>
    </row>
    <row r="25" spans="1:20">
      <c r="A25" s="23" t="s">
        <v>3953</v>
      </c>
      <c r="B25" s="23" t="s">
        <v>3954</v>
      </c>
      <c r="C25" s="23" t="s">
        <v>10</v>
      </c>
      <c r="D25" s="23" t="s">
        <v>1580</v>
      </c>
      <c r="E25" s="23" t="s">
        <v>452</v>
      </c>
      <c r="F25" s="23" t="s">
        <v>5384</v>
      </c>
      <c r="G25" s="23" t="s">
        <v>1623</v>
      </c>
      <c r="H25" s="23" t="s">
        <v>6308</v>
      </c>
      <c r="I25" s="23" t="s">
        <v>5447</v>
      </c>
      <c r="J25" s="23" t="s">
        <v>11</v>
      </c>
      <c r="K25" s="23" t="s">
        <v>6290</v>
      </c>
      <c r="L25" s="23" t="s">
        <v>11</v>
      </c>
      <c r="M25" s="23" t="s">
        <v>6937</v>
      </c>
      <c r="N25" s="23" t="s">
        <v>6291</v>
      </c>
      <c r="O25" s="23" t="s">
        <v>6292</v>
      </c>
      <c r="P25" s="23" t="s">
        <v>6329</v>
      </c>
      <c r="Q25" s="23">
        <v>0</v>
      </c>
      <c r="R25" s="23" t="s">
        <v>1952</v>
      </c>
      <c r="S25" s="23" t="s">
        <v>5817</v>
      </c>
      <c r="T25" s="23" t="s">
        <v>1623</v>
      </c>
    </row>
    <row r="26" spans="1:20">
      <c r="A26" s="23" t="s">
        <v>3013</v>
      </c>
      <c r="B26" s="23" t="s">
        <v>3014</v>
      </c>
      <c r="C26" s="23" t="s">
        <v>10</v>
      </c>
      <c r="D26" s="23" t="s">
        <v>1580</v>
      </c>
      <c r="E26" s="23" t="s">
        <v>452</v>
      </c>
      <c r="F26" s="23" t="s">
        <v>6808</v>
      </c>
      <c r="G26" s="23" t="s">
        <v>1623</v>
      </c>
      <c r="H26" s="23" t="s">
        <v>6299</v>
      </c>
      <c r="I26" s="23" t="s">
        <v>6304</v>
      </c>
      <c r="J26" s="23" t="s">
        <v>11</v>
      </c>
      <c r="K26" s="23" t="s">
        <v>6290</v>
      </c>
      <c r="L26" s="23" t="s">
        <v>11</v>
      </c>
      <c r="M26" s="23" t="s">
        <v>6947</v>
      </c>
      <c r="N26" s="23" t="s">
        <v>6291</v>
      </c>
      <c r="O26" s="23" t="s">
        <v>6292</v>
      </c>
      <c r="P26" s="23" t="s">
        <v>7</v>
      </c>
      <c r="Q26" s="23">
        <v>0</v>
      </c>
      <c r="R26" s="23" t="s">
        <v>4869</v>
      </c>
      <c r="S26" s="23" t="s">
        <v>6958</v>
      </c>
      <c r="T26" s="23" t="s">
        <v>1623</v>
      </c>
    </row>
    <row r="27" spans="1:20">
      <c r="A27" s="23" t="s">
        <v>3344</v>
      </c>
      <c r="B27" s="23" t="s">
        <v>3345</v>
      </c>
      <c r="C27" s="23" t="s">
        <v>10</v>
      </c>
      <c r="D27" s="23" t="s">
        <v>1580</v>
      </c>
      <c r="E27" s="23" t="s">
        <v>452</v>
      </c>
      <c r="F27" s="23" t="s">
        <v>6932</v>
      </c>
      <c r="G27" s="23" t="s">
        <v>1623</v>
      </c>
      <c r="H27" s="23" t="s">
        <v>6295</v>
      </c>
      <c r="I27" s="23" t="s">
        <v>6302</v>
      </c>
      <c r="J27" s="23" t="s">
        <v>11</v>
      </c>
      <c r="K27" s="23" t="s">
        <v>6290</v>
      </c>
      <c r="L27" s="23" t="s">
        <v>11</v>
      </c>
      <c r="M27" s="23" t="s">
        <v>6959</v>
      </c>
      <c r="N27" s="23" t="s">
        <v>6291</v>
      </c>
      <c r="O27" s="23" t="s">
        <v>6292</v>
      </c>
      <c r="P27" s="23" t="s">
        <v>1012</v>
      </c>
      <c r="Q27" s="23">
        <v>0</v>
      </c>
      <c r="R27" s="23" t="s">
        <v>1689</v>
      </c>
      <c r="S27" s="23" t="s">
        <v>6764</v>
      </c>
      <c r="T27" s="23" t="s">
        <v>1623</v>
      </c>
    </row>
    <row r="28" spans="1:20">
      <c r="A28" s="23" t="s">
        <v>2082</v>
      </c>
      <c r="B28" s="23" t="s">
        <v>2083</v>
      </c>
      <c r="C28" s="23" t="s">
        <v>10</v>
      </c>
      <c r="D28" s="23" t="s">
        <v>1580</v>
      </c>
      <c r="E28" s="23" t="s">
        <v>452</v>
      </c>
      <c r="F28" s="23" t="s">
        <v>6811</v>
      </c>
      <c r="G28" s="23" t="s">
        <v>1623</v>
      </c>
      <c r="H28" s="23" t="s">
        <v>6337</v>
      </c>
      <c r="I28" s="23" t="s">
        <v>6338</v>
      </c>
      <c r="J28" s="23" t="s">
        <v>11</v>
      </c>
      <c r="K28" s="23" t="s">
        <v>6290</v>
      </c>
      <c r="L28" s="23" t="s">
        <v>11</v>
      </c>
      <c r="M28" s="23" t="s">
        <v>6960</v>
      </c>
      <c r="N28" s="23" t="s">
        <v>6291</v>
      </c>
      <c r="O28" s="23" t="s">
        <v>6292</v>
      </c>
      <c r="P28" s="23" t="s">
        <v>7</v>
      </c>
      <c r="Q28" s="23">
        <v>0</v>
      </c>
      <c r="R28" s="23" t="s">
        <v>2510</v>
      </c>
      <c r="S28" s="23" t="s">
        <v>6443</v>
      </c>
      <c r="T28" s="23" t="s">
        <v>1623</v>
      </c>
    </row>
    <row r="29" spans="1:20">
      <c r="A29" s="23" t="s">
        <v>4038</v>
      </c>
      <c r="B29" s="23" t="s">
        <v>4039</v>
      </c>
      <c r="C29" s="23" t="s">
        <v>10</v>
      </c>
      <c r="D29" s="23" t="s">
        <v>1580</v>
      </c>
      <c r="E29" s="23" t="s">
        <v>452</v>
      </c>
      <c r="F29" s="23" t="s">
        <v>5393</v>
      </c>
      <c r="G29" s="23" t="s">
        <v>1623</v>
      </c>
      <c r="H29" s="23" t="s">
        <v>6295</v>
      </c>
      <c r="I29" s="23" t="s">
        <v>5574</v>
      </c>
      <c r="J29" s="23" t="s">
        <v>11</v>
      </c>
      <c r="K29" s="23" t="s">
        <v>6290</v>
      </c>
      <c r="L29" s="23" t="s">
        <v>11</v>
      </c>
      <c r="M29" s="23" t="s">
        <v>6942</v>
      </c>
      <c r="N29" s="23" t="s">
        <v>6291</v>
      </c>
      <c r="O29" s="23" t="s">
        <v>6292</v>
      </c>
      <c r="P29" s="23" t="s">
        <v>6329</v>
      </c>
      <c r="Q29" s="23">
        <v>0</v>
      </c>
      <c r="R29" s="23" t="s">
        <v>1952</v>
      </c>
      <c r="S29" s="23" t="s">
        <v>5809</v>
      </c>
      <c r="T29" s="23" t="s">
        <v>1623</v>
      </c>
    </row>
    <row r="30" spans="1:20">
      <c r="A30" s="23" t="s">
        <v>3291</v>
      </c>
      <c r="B30" s="23" t="s">
        <v>3292</v>
      </c>
      <c r="C30" s="23" t="s">
        <v>13</v>
      </c>
      <c r="D30" s="23" t="s">
        <v>1580</v>
      </c>
      <c r="E30" s="23" t="s">
        <v>452</v>
      </c>
      <c r="F30" s="23" t="s">
        <v>6812</v>
      </c>
      <c r="G30" s="23" t="s">
        <v>1623</v>
      </c>
      <c r="H30" s="23" t="s">
        <v>6299</v>
      </c>
      <c r="I30" s="23" t="s">
        <v>6300</v>
      </c>
      <c r="J30" s="23" t="s">
        <v>11</v>
      </c>
      <c r="K30" s="23" t="s">
        <v>6290</v>
      </c>
      <c r="L30" s="23" t="s">
        <v>11</v>
      </c>
      <c r="M30" s="23" t="s">
        <v>6961</v>
      </c>
      <c r="N30" s="23" t="s">
        <v>6291</v>
      </c>
      <c r="O30" s="23" t="s">
        <v>6292</v>
      </c>
      <c r="P30" s="23" t="s">
        <v>1012</v>
      </c>
      <c r="Q30" s="23">
        <v>0</v>
      </c>
      <c r="R30" s="23" t="s">
        <v>1689</v>
      </c>
      <c r="S30" s="23" t="s">
        <v>6652</v>
      </c>
      <c r="T30" s="23" t="s">
        <v>1623</v>
      </c>
    </row>
    <row r="31" spans="1:20">
      <c r="A31" s="23" t="s">
        <v>2375</v>
      </c>
      <c r="B31" s="23" t="s">
        <v>2376</v>
      </c>
      <c r="C31" s="23" t="s">
        <v>16</v>
      </c>
      <c r="D31" s="23" t="s">
        <v>1580</v>
      </c>
      <c r="E31" s="23" t="s">
        <v>452</v>
      </c>
      <c r="F31" s="23" t="s">
        <v>5380</v>
      </c>
      <c r="G31" s="23" t="s">
        <v>1623</v>
      </c>
      <c r="H31" s="23" t="s">
        <v>2490</v>
      </c>
      <c r="I31" s="23" t="s">
        <v>6289</v>
      </c>
      <c r="J31" s="23" t="s">
        <v>11</v>
      </c>
      <c r="K31" s="23" t="s">
        <v>6290</v>
      </c>
      <c r="L31" s="23" t="s">
        <v>11</v>
      </c>
      <c r="M31" s="23" t="s">
        <v>6939</v>
      </c>
      <c r="N31" s="23" t="s">
        <v>6291</v>
      </c>
      <c r="O31" s="23" t="s">
        <v>6292</v>
      </c>
      <c r="P31" s="23" t="s">
        <v>6329</v>
      </c>
      <c r="Q31" s="23">
        <v>0</v>
      </c>
      <c r="R31" s="23" t="s">
        <v>1952</v>
      </c>
      <c r="S31" s="23" t="s">
        <v>6025</v>
      </c>
      <c r="T31" s="23" t="s">
        <v>1623</v>
      </c>
    </row>
    <row r="32" spans="1:20">
      <c r="A32" s="23" t="s">
        <v>3245</v>
      </c>
      <c r="B32" s="23" t="s">
        <v>3246</v>
      </c>
      <c r="C32" s="23" t="s">
        <v>13</v>
      </c>
      <c r="D32" s="23" t="s">
        <v>1580</v>
      </c>
      <c r="E32" s="23" t="s">
        <v>452</v>
      </c>
      <c r="F32" s="23" t="s">
        <v>6962</v>
      </c>
      <c r="G32" s="23" t="s">
        <v>1623</v>
      </c>
      <c r="H32" s="23" t="s">
        <v>6299</v>
      </c>
      <c r="I32" s="23" t="s">
        <v>6300</v>
      </c>
      <c r="J32" s="23" t="s">
        <v>11</v>
      </c>
      <c r="K32" s="23" t="s">
        <v>6290</v>
      </c>
      <c r="L32" s="23" t="s">
        <v>11</v>
      </c>
      <c r="M32" s="23" t="s">
        <v>6963</v>
      </c>
      <c r="N32" s="23" t="s">
        <v>6291</v>
      </c>
      <c r="O32" s="23" t="s">
        <v>6292</v>
      </c>
      <c r="P32" s="23" t="s">
        <v>6325</v>
      </c>
      <c r="Q32" s="23">
        <v>0</v>
      </c>
      <c r="R32" s="23" t="s">
        <v>1685</v>
      </c>
      <c r="S32" s="23" t="s">
        <v>6732</v>
      </c>
      <c r="T32" s="23" t="s">
        <v>1623</v>
      </c>
    </row>
    <row r="33" spans="1:20">
      <c r="A33" s="23" t="s">
        <v>2503</v>
      </c>
      <c r="B33" s="23" t="s">
        <v>2504</v>
      </c>
      <c r="C33" s="23" t="s">
        <v>10</v>
      </c>
      <c r="D33" s="23" t="s">
        <v>1580</v>
      </c>
      <c r="E33" s="23" t="s">
        <v>452</v>
      </c>
      <c r="F33" s="23" t="s">
        <v>6808</v>
      </c>
      <c r="G33" s="23" t="s">
        <v>1623</v>
      </c>
      <c r="H33" s="23" t="s">
        <v>6299</v>
      </c>
      <c r="I33" s="23" t="s">
        <v>6304</v>
      </c>
      <c r="J33" s="23" t="s">
        <v>11</v>
      </c>
      <c r="K33" s="23" t="s">
        <v>6290</v>
      </c>
      <c r="L33" s="23" t="s">
        <v>11</v>
      </c>
      <c r="M33" s="23" t="s">
        <v>6955</v>
      </c>
      <c r="N33" s="23" t="s">
        <v>6291</v>
      </c>
      <c r="O33" s="23" t="s">
        <v>6292</v>
      </c>
      <c r="P33" s="23" t="s">
        <v>6329</v>
      </c>
      <c r="Q33" s="23">
        <v>0</v>
      </c>
      <c r="R33" s="23" t="s">
        <v>1685</v>
      </c>
      <c r="S33" s="23" t="s">
        <v>6714</v>
      </c>
      <c r="T33" s="23" t="s">
        <v>1623</v>
      </c>
    </row>
    <row r="34" spans="1:20">
      <c r="A34" s="23" t="s">
        <v>2292</v>
      </c>
      <c r="B34" s="23" t="s">
        <v>2293</v>
      </c>
      <c r="C34" s="23" t="s">
        <v>13</v>
      </c>
      <c r="D34" s="23" t="s">
        <v>1580</v>
      </c>
      <c r="E34" s="23" t="s">
        <v>452</v>
      </c>
      <c r="F34" s="23" t="s">
        <v>6962</v>
      </c>
      <c r="G34" s="23" t="s">
        <v>1623</v>
      </c>
      <c r="H34" s="23" t="s">
        <v>6299</v>
      </c>
      <c r="I34" s="23" t="s">
        <v>6300</v>
      </c>
      <c r="J34" s="23" t="s">
        <v>11</v>
      </c>
      <c r="K34" s="23" t="s">
        <v>6290</v>
      </c>
      <c r="L34" s="23" t="s">
        <v>11</v>
      </c>
      <c r="M34" s="23" t="s">
        <v>6964</v>
      </c>
      <c r="N34" s="23" t="s">
        <v>6291</v>
      </c>
      <c r="O34" s="23" t="s">
        <v>6292</v>
      </c>
      <c r="P34" s="23" t="s">
        <v>6329</v>
      </c>
      <c r="Q34" s="23">
        <v>0</v>
      </c>
      <c r="R34" s="23" t="s">
        <v>1952</v>
      </c>
      <c r="S34" s="23" t="s">
        <v>6033</v>
      </c>
      <c r="T34" s="23" t="s">
        <v>1623</v>
      </c>
    </row>
    <row r="35" spans="1:20">
      <c r="A35" s="23" t="s">
        <v>4327</v>
      </c>
      <c r="B35" s="23" t="s">
        <v>4328</v>
      </c>
      <c r="C35" s="23" t="s">
        <v>16</v>
      </c>
      <c r="D35" s="23" t="s">
        <v>1580</v>
      </c>
      <c r="E35" s="23" t="s">
        <v>452</v>
      </c>
      <c r="F35" s="23" t="s">
        <v>6940</v>
      </c>
      <c r="G35" s="23" t="s">
        <v>1623</v>
      </c>
      <c r="H35" s="23" t="s">
        <v>6346</v>
      </c>
      <c r="I35" s="23" t="s">
        <v>5563</v>
      </c>
      <c r="J35" s="23" t="s">
        <v>11</v>
      </c>
      <c r="K35" s="23" t="s">
        <v>6290</v>
      </c>
      <c r="L35" s="23" t="s">
        <v>11</v>
      </c>
      <c r="M35" s="23" t="s">
        <v>6937</v>
      </c>
      <c r="N35" s="23" t="s">
        <v>6291</v>
      </c>
      <c r="O35" s="23" t="s">
        <v>6292</v>
      </c>
      <c r="P35" s="23" t="s">
        <v>6472</v>
      </c>
      <c r="Q35" s="23">
        <v>0</v>
      </c>
      <c r="R35" s="23" t="s">
        <v>3435</v>
      </c>
      <c r="S35" s="23" t="s">
        <v>6473</v>
      </c>
      <c r="T35" s="23" t="s">
        <v>1623</v>
      </c>
    </row>
    <row r="36" spans="1:20">
      <c r="A36" s="23" t="s">
        <v>5286</v>
      </c>
      <c r="B36" s="23" t="s">
        <v>5287</v>
      </c>
      <c r="C36" s="23" t="s">
        <v>1544</v>
      </c>
      <c r="D36" s="23" t="s">
        <v>1580</v>
      </c>
      <c r="E36" s="23" t="s">
        <v>452</v>
      </c>
      <c r="F36" s="23" t="s">
        <v>5504</v>
      </c>
      <c r="G36" s="23" t="s">
        <v>1623</v>
      </c>
      <c r="H36" s="23" t="s">
        <v>6952</v>
      </c>
      <c r="I36" s="23" t="s">
        <v>6289</v>
      </c>
      <c r="J36" s="23" t="s">
        <v>11</v>
      </c>
      <c r="K36" s="23" t="s">
        <v>6290</v>
      </c>
      <c r="L36" s="23" t="s">
        <v>11</v>
      </c>
      <c r="M36" s="23" t="s">
        <v>6965</v>
      </c>
      <c r="N36" s="23" t="s">
        <v>6291</v>
      </c>
      <c r="O36" s="23" t="s">
        <v>6292</v>
      </c>
      <c r="P36" s="23" t="s">
        <v>1012</v>
      </c>
      <c r="Q36" s="23">
        <v>0</v>
      </c>
      <c r="R36" s="23" t="s">
        <v>1689</v>
      </c>
      <c r="S36" s="23" t="s">
        <v>6435</v>
      </c>
      <c r="T36" s="23" t="s">
        <v>1623</v>
      </c>
    </row>
    <row r="37" spans="1:20">
      <c r="A37" s="23" t="s">
        <v>3496</v>
      </c>
      <c r="B37" s="23" t="s">
        <v>3497</v>
      </c>
      <c r="C37" s="23" t="s">
        <v>1657</v>
      </c>
      <c r="D37" s="23" t="s">
        <v>1580</v>
      </c>
      <c r="E37" s="23" t="s">
        <v>452</v>
      </c>
      <c r="F37" s="23" t="s">
        <v>6806</v>
      </c>
      <c r="G37" s="23" t="s">
        <v>1623</v>
      </c>
      <c r="H37" s="23" t="s">
        <v>6337</v>
      </c>
      <c r="I37" s="23" t="s">
        <v>6383</v>
      </c>
      <c r="J37" s="23" t="s">
        <v>11</v>
      </c>
      <c r="K37" s="23" t="s">
        <v>6290</v>
      </c>
      <c r="L37" s="23" t="s">
        <v>11</v>
      </c>
      <c r="M37" s="23" t="s">
        <v>6961</v>
      </c>
      <c r="N37" s="23" t="s">
        <v>6291</v>
      </c>
      <c r="O37" s="23" t="s">
        <v>6292</v>
      </c>
      <c r="P37" s="23" t="s">
        <v>6456</v>
      </c>
      <c r="Q37" s="23">
        <v>0</v>
      </c>
      <c r="R37" s="23" t="s">
        <v>1952</v>
      </c>
      <c r="S37" s="23" t="s">
        <v>5874</v>
      </c>
      <c r="T37" s="23" t="s">
        <v>1623</v>
      </c>
    </row>
    <row r="38" spans="1:20">
      <c r="A38" s="23" t="s">
        <v>2725</v>
      </c>
      <c r="B38" s="23" t="s">
        <v>2726</v>
      </c>
      <c r="C38" s="23" t="s">
        <v>13</v>
      </c>
      <c r="D38" s="23" t="s">
        <v>1580</v>
      </c>
      <c r="E38" s="23" t="s">
        <v>452</v>
      </c>
      <c r="F38" s="23" t="s">
        <v>6962</v>
      </c>
      <c r="G38" s="23" t="s">
        <v>1623</v>
      </c>
      <c r="H38" s="23" t="s">
        <v>6299</v>
      </c>
      <c r="I38" s="23" t="s">
        <v>6300</v>
      </c>
      <c r="J38" s="23" t="s">
        <v>11</v>
      </c>
      <c r="K38" s="23" t="s">
        <v>6290</v>
      </c>
      <c r="L38" s="23" t="s">
        <v>11</v>
      </c>
      <c r="M38" s="23" t="s">
        <v>6966</v>
      </c>
      <c r="N38" s="23" t="s">
        <v>6291</v>
      </c>
      <c r="O38" s="23" t="s">
        <v>6292</v>
      </c>
      <c r="P38" s="23" t="s">
        <v>9</v>
      </c>
      <c r="Q38" s="23">
        <v>0</v>
      </c>
      <c r="R38" s="23" t="s">
        <v>2247</v>
      </c>
      <c r="S38" s="23" t="s">
        <v>6307</v>
      </c>
      <c r="T38" s="23" t="s">
        <v>1623</v>
      </c>
    </row>
    <row r="39" spans="1:20">
      <c r="A39" s="23" t="s">
        <v>3981</v>
      </c>
      <c r="B39" s="23" t="s">
        <v>3982</v>
      </c>
      <c r="C39" s="23" t="s">
        <v>1657</v>
      </c>
      <c r="D39" s="23" t="s">
        <v>1580</v>
      </c>
      <c r="E39" s="23" t="s">
        <v>452</v>
      </c>
      <c r="F39" s="23" t="s">
        <v>6806</v>
      </c>
      <c r="G39" s="23" t="s">
        <v>1623</v>
      </c>
      <c r="H39" s="23" t="s">
        <v>6337</v>
      </c>
      <c r="I39" s="23" t="s">
        <v>6383</v>
      </c>
      <c r="J39" s="23" t="s">
        <v>11</v>
      </c>
      <c r="K39" s="23" t="s">
        <v>6290</v>
      </c>
      <c r="L39" s="23" t="s">
        <v>11</v>
      </c>
      <c r="M39" s="23" t="s">
        <v>6966</v>
      </c>
      <c r="N39" s="23" t="s">
        <v>6291</v>
      </c>
      <c r="O39" s="23" t="s">
        <v>6292</v>
      </c>
      <c r="P39" s="23" t="s">
        <v>6586</v>
      </c>
      <c r="Q39" s="23">
        <v>0</v>
      </c>
      <c r="R39" s="23" t="s">
        <v>1952</v>
      </c>
      <c r="S39" s="23" t="s">
        <v>5815</v>
      </c>
      <c r="T39" s="23" t="s">
        <v>1623</v>
      </c>
    </row>
    <row r="40" spans="1:20">
      <c r="A40" s="23" t="s">
        <v>1691</v>
      </c>
      <c r="B40" s="23" t="s">
        <v>1692</v>
      </c>
      <c r="C40" s="23" t="s">
        <v>14</v>
      </c>
      <c r="D40" s="23" t="s">
        <v>1580</v>
      </c>
      <c r="E40" s="23" t="s">
        <v>461</v>
      </c>
      <c r="F40" s="23" t="s">
        <v>6784</v>
      </c>
      <c r="G40" s="23" t="s">
        <v>1623</v>
      </c>
      <c r="H40" s="23" t="s">
        <v>6320</v>
      </c>
      <c r="I40" s="23" t="s">
        <v>6338</v>
      </c>
      <c r="J40" s="23" t="s">
        <v>1643</v>
      </c>
      <c r="K40" s="23" t="s">
        <v>6290</v>
      </c>
      <c r="L40" s="23" t="s">
        <v>11</v>
      </c>
      <c r="M40" s="23" t="s">
        <v>6967</v>
      </c>
      <c r="N40" s="23" t="s">
        <v>6311</v>
      </c>
      <c r="O40" s="23" t="s">
        <v>6292</v>
      </c>
      <c r="P40" s="23" t="s">
        <v>6679</v>
      </c>
      <c r="Q40" s="23">
        <v>0</v>
      </c>
      <c r="R40" s="23" t="s">
        <v>1952</v>
      </c>
      <c r="S40" s="23" t="s">
        <v>6115</v>
      </c>
      <c r="T40" s="23" t="s">
        <v>1623</v>
      </c>
    </row>
    <row r="41" spans="1:20">
      <c r="A41" s="23" t="s">
        <v>2432</v>
      </c>
      <c r="B41" s="23" t="s">
        <v>2433</v>
      </c>
      <c r="C41" s="23" t="s">
        <v>12</v>
      </c>
      <c r="D41" s="23" t="s">
        <v>1580</v>
      </c>
      <c r="E41" s="23" t="s">
        <v>452</v>
      </c>
      <c r="F41" s="23" t="s">
        <v>6818</v>
      </c>
      <c r="G41" s="23" t="s">
        <v>1623</v>
      </c>
      <c r="H41" s="23" t="s">
        <v>6320</v>
      </c>
      <c r="I41" s="23" t="s">
        <v>6355</v>
      </c>
      <c r="J41" s="23" t="s">
        <v>11</v>
      </c>
      <c r="K41" s="23" t="s">
        <v>6290</v>
      </c>
      <c r="L41" s="23" t="s">
        <v>11</v>
      </c>
      <c r="M41" s="23" t="s">
        <v>6961</v>
      </c>
      <c r="N41" s="23" t="s">
        <v>6291</v>
      </c>
      <c r="O41" s="23" t="s">
        <v>6292</v>
      </c>
      <c r="P41" s="23" t="s">
        <v>6741</v>
      </c>
      <c r="Q41" s="23">
        <v>0</v>
      </c>
      <c r="R41" s="23" t="s">
        <v>1707</v>
      </c>
      <c r="S41" s="23" t="s">
        <v>6022</v>
      </c>
      <c r="T41" s="23" t="s">
        <v>1623</v>
      </c>
    </row>
    <row r="42" spans="1:20">
      <c r="A42" s="23" t="s">
        <v>5251</v>
      </c>
      <c r="B42" s="23" t="s">
        <v>5252</v>
      </c>
      <c r="C42" s="23" t="s">
        <v>16</v>
      </c>
      <c r="D42" s="23" t="s">
        <v>1580</v>
      </c>
      <c r="E42" s="23" t="s">
        <v>452</v>
      </c>
      <c r="F42" s="23" t="s">
        <v>5504</v>
      </c>
      <c r="G42" s="23" t="s">
        <v>1623</v>
      </c>
      <c r="H42" s="23" t="s">
        <v>5579</v>
      </c>
      <c r="I42" s="23" t="s">
        <v>6289</v>
      </c>
      <c r="J42" s="23" t="s">
        <v>11</v>
      </c>
      <c r="K42" s="23" t="s">
        <v>6290</v>
      </c>
      <c r="L42" s="23" t="s">
        <v>11</v>
      </c>
      <c r="M42" s="23" t="s">
        <v>6945</v>
      </c>
      <c r="N42" s="23" t="s">
        <v>6291</v>
      </c>
      <c r="O42" s="23" t="s">
        <v>6292</v>
      </c>
      <c r="P42" s="23" t="s">
        <v>7</v>
      </c>
      <c r="Q42" s="23">
        <v>0</v>
      </c>
      <c r="R42" s="23" t="s">
        <v>6313</v>
      </c>
      <c r="S42" s="23" t="s">
        <v>6938</v>
      </c>
      <c r="T42" s="23" t="s">
        <v>1623</v>
      </c>
    </row>
    <row r="43" spans="1:20">
      <c r="A43" s="23" t="s">
        <v>4458</v>
      </c>
      <c r="B43" s="23" t="s">
        <v>4459</v>
      </c>
      <c r="C43" s="23" t="s">
        <v>12</v>
      </c>
      <c r="D43" s="23" t="s">
        <v>1580</v>
      </c>
      <c r="E43" s="23" t="s">
        <v>452</v>
      </c>
      <c r="F43" s="23" t="s">
        <v>6818</v>
      </c>
      <c r="G43" s="23" t="s">
        <v>1623</v>
      </c>
      <c r="H43" s="23" t="s">
        <v>6320</v>
      </c>
      <c r="I43" s="23" t="s">
        <v>6355</v>
      </c>
      <c r="J43" s="23" t="s">
        <v>11</v>
      </c>
      <c r="K43" s="23" t="s">
        <v>6290</v>
      </c>
      <c r="L43" s="23" t="s">
        <v>11</v>
      </c>
      <c r="M43" s="23" t="s">
        <v>6961</v>
      </c>
      <c r="N43" s="23" t="s">
        <v>6291</v>
      </c>
      <c r="O43" s="23" t="s">
        <v>6292</v>
      </c>
      <c r="P43" s="23" t="s">
        <v>6437</v>
      </c>
      <c r="Q43" s="23">
        <v>0</v>
      </c>
      <c r="R43" s="23" t="s">
        <v>4004</v>
      </c>
      <c r="S43" s="23" t="s">
        <v>6438</v>
      </c>
      <c r="T43" s="23" t="s">
        <v>1623</v>
      </c>
    </row>
    <row r="44" spans="1:20">
      <c r="A44" s="23" t="s">
        <v>3492</v>
      </c>
      <c r="B44" s="23" t="s">
        <v>3493</v>
      </c>
      <c r="C44" s="23" t="s">
        <v>16</v>
      </c>
      <c r="D44" s="23" t="s">
        <v>1580</v>
      </c>
      <c r="E44" s="23" t="s">
        <v>452</v>
      </c>
      <c r="F44" s="23" t="s">
        <v>5399</v>
      </c>
      <c r="G44" s="23" t="s">
        <v>1623</v>
      </c>
      <c r="H44" s="23" t="s">
        <v>5579</v>
      </c>
      <c r="I44" s="23" t="s">
        <v>6302</v>
      </c>
      <c r="J44" s="23" t="s">
        <v>11</v>
      </c>
      <c r="K44" s="23" t="s">
        <v>6290</v>
      </c>
      <c r="L44" s="23" t="s">
        <v>11</v>
      </c>
      <c r="M44" s="23" t="s">
        <v>6949</v>
      </c>
      <c r="N44" s="23" t="s">
        <v>6291</v>
      </c>
      <c r="O44" s="23" t="s">
        <v>6292</v>
      </c>
      <c r="P44" s="23" t="s">
        <v>7</v>
      </c>
      <c r="Q44" s="23">
        <v>0</v>
      </c>
      <c r="R44" s="23" t="s">
        <v>1559</v>
      </c>
      <c r="S44" s="23" t="s">
        <v>6555</v>
      </c>
      <c r="T44" s="23" t="s">
        <v>1623</v>
      </c>
    </row>
    <row r="45" spans="1:20">
      <c r="A45" s="23" t="s">
        <v>3456</v>
      </c>
      <c r="B45" s="23" t="s">
        <v>3457</v>
      </c>
      <c r="C45" s="23" t="s">
        <v>1562</v>
      </c>
      <c r="D45" s="23" t="s">
        <v>5451</v>
      </c>
      <c r="E45" s="23" t="s">
        <v>464</v>
      </c>
      <c r="F45" s="23" t="s">
        <v>6968</v>
      </c>
      <c r="G45" s="23" t="s">
        <v>1623</v>
      </c>
      <c r="H45" s="23" t="s">
        <v>6952</v>
      </c>
      <c r="I45" s="23" t="s">
        <v>6296</v>
      </c>
      <c r="J45" s="23" t="s">
        <v>11</v>
      </c>
      <c r="K45" s="23" t="s">
        <v>6290</v>
      </c>
      <c r="L45" s="23" t="s">
        <v>11</v>
      </c>
      <c r="M45" s="23" t="s">
        <v>6969</v>
      </c>
      <c r="N45" s="23" t="s">
        <v>6297</v>
      </c>
      <c r="O45" s="23" t="s">
        <v>6292</v>
      </c>
      <c r="P45" s="23" t="s">
        <v>6655</v>
      </c>
      <c r="Q45" s="23">
        <v>0</v>
      </c>
      <c r="R45" s="23" t="s">
        <v>3460</v>
      </c>
      <c r="S45" s="23" t="s">
        <v>6180</v>
      </c>
      <c r="T45" s="23" t="s">
        <v>1623</v>
      </c>
    </row>
    <row r="46" spans="1:20">
      <c r="A46" s="23" t="s">
        <v>3219</v>
      </c>
      <c r="B46" s="23" t="s">
        <v>3220</v>
      </c>
      <c r="C46" s="23" t="s">
        <v>14</v>
      </c>
      <c r="D46" s="23" t="s">
        <v>1580</v>
      </c>
      <c r="E46" s="23" t="s">
        <v>452</v>
      </c>
      <c r="F46" s="23" t="s">
        <v>6811</v>
      </c>
      <c r="G46" s="23" t="s">
        <v>1623</v>
      </c>
      <c r="H46" s="23" t="s">
        <v>6337</v>
      </c>
      <c r="I46" s="23" t="s">
        <v>6338</v>
      </c>
      <c r="J46" s="23" t="s">
        <v>11</v>
      </c>
      <c r="K46" s="23" t="s">
        <v>6290</v>
      </c>
      <c r="L46" s="23" t="s">
        <v>11</v>
      </c>
      <c r="M46" s="23" t="s">
        <v>6947</v>
      </c>
      <c r="N46" s="23" t="s">
        <v>6291</v>
      </c>
      <c r="O46" s="23" t="s">
        <v>6292</v>
      </c>
      <c r="P46" s="23" t="s">
        <v>7</v>
      </c>
      <c r="Q46" s="23">
        <v>0</v>
      </c>
      <c r="R46" s="23" t="s">
        <v>1565</v>
      </c>
      <c r="S46" s="23" t="s">
        <v>6575</v>
      </c>
      <c r="T46" s="23" t="s">
        <v>1623</v>
      </c>
    </row>
    <row r="47" spans="1:20">
      <c r="A47" s="23" t="s">
        <v>3693</v>
      </c>
      <c r="B47" s="23" t="s">
        <v>3694</v>
      </c>
      <c r="C47" s="23" t="s">
        <v>1544</v>
      </c>
      <c r="D47" s="23" t="s">
        <v>1580</v>
      </c>
      <c r="E47" s="23" t="s">
        <v>452</v>
      </c>
      <c r="F47" s="23" t="s">
        <v>6970</v>
      </c>
      <c r="G47" s="23" t="s">
        <v>1623</v>
      </c>
      <c r="H47" s="23" t="s">
        <v>6952</v>
      </c>
      <c r="I47" s="23" t="s">
        <v>5563</v>
      </c>
      <c r="J47" s="23" t="s">
        <v>11</v>
      </c>
      <c r="K47" s="23" t="s">
        <v>6290</v>
      </c>
      <c r="L47" s="23" t="s">
        <v>11</v>
      </c>
      <c r="M47" s="23" t="s">
        <v>6949</v>
      </c>
      <c r="N47" s="23" t="s">
        <v>6291</v>
      </c>
      <c r="O47" s="23" t="s">
        <v>6292</v>
      </c>
      <c r="P47" s="23" t="s">
        <v>6541</v>
      </c>
      <c r="Q47" s="23">
        <v>0</v>
      </c>
      <c r="R47" s="23" t="s">
        <v>4800</v>
      </c>
      <c r="S47" s="23" t="s">
        <v>6542</v>
      </c>
      <c r="T47" s="23" t="s">
        <v>1623</v>
      </c>
    </row>
    <row r="48" spans="1:20">
      <c r="A48" s="23" t="s">
        <v>2378</v>
      </c>
      <c r="B48" s="23" t="s">
        <v>2379</v>
      </c>
      <c r="C48" s="23" t="s">
        <v>16</v>
      </c>
      <c r="D48" s="23" t="s">
        <v>1580</v>
      </c>
      <c r="E48" s="23" t="s">
        <v>452</v>
      </c>
      <c r="F48" s="23" t="s">
        <v>5554</v>
      </c>
      <c r="G48" s="23" t="s">
        <v>1623</v>
      </c>
      <c r="H48" s="23" t="s">
        <v>2490</v>
      </c>
      <c r="I48" s="23" t="s">
        <v>6289</v>
      </c>
      <c r="J48" s="23" t="s">
        <v>11</v>
      </c>
      <c r="K48" s="23" t="s">
        <v>6290</v>
      </c>
      <c r="L48" s="23" t="s">
        <v>11</v>
      </c>
      <c r="M48" s="23" t="s">
        <v>6936</v>
      </c>
      <c r="N48" s="23" t="s">
        <v>6291</v>
      </c>
      <c r="O48" s="23" t="s">
        <v>6292</v>
      </c>
      <c r="P48" s="23" t="s">
        <v>7</v>
      </c>
      <c r="Q48" s="23">
        <v>0</v>
      </c>
      <c r="R48" s="23" t="s">
        <v>2382</v>
      </c>
      <c r="S48" s="23" t="s">
        <v>6175</v>
      </c>
      <c r="T48" s="23" t="s">
        <v>1623</v>
      </c>
    </row>
    <row r="49" spans="1:20">
      <c r="A49" s="23" t="s">
        <v>4387</v>
      </c>
      <c r="B49" s="23" t="s">
        <v>4388</v>
      </c>
      <c r="C49" s="23" t="s">
        <v>10</v>
      </c>
      <c r="D49" s="23" t="s">
        <v>1580</v>
      </c>
      <c r="E49" s="23" t="s">
        <v>452</v>
      </c>
      <c r="F49" s="23" t="s">
        <v>5554</v>
      </c>
      <c r="G49" s="23" t="s">
        <v>1623</v>
      </c>
      <c r="H49" s="23" t="s">
        <v>2490</v>
      </c>
      <c r="I49" s="23" t="s">
        <v>6289</v>
      </c>
      <c r="J49" s="23" t="s">
        <v>1643</v>
      </c>
      <c r="K49" s="23" t="s">
        <v>6290</v>
      </c>
      <c r="L49" s="23" t="s">
        <v>11</v>
      </c>
      <c r="M49" s="23" t="s">
        <v>6936</v>
      </c>
      <c r="N49" s="23" t="s">
        <v>6291</v>
      </c>
      <c r="O49" s="23" t="s">
        <v>6292</v>
      </c>
      <c r="P49" s="23" t="s">
        <v>6627</v>
      </c>
      <c r="Q49" s="23">
        <v>0</v>
      </c>
      <c r="R49" s="23" t="s">
        <v>2874</v>
      </c>
      <c r="S49" s="23" t="s">
        <v>6628</v>
      </c>
      <c r="T49" s="23" t="s">
        <v>1623</v>
      </c>
    </row>
    <row r="50" spans="1:20">
      <c r="A50" s="23" t="s">
        <v>2147</v>
      </c>
      <c r="B50" s="23" t="s">
        <v>2148</v>
      </c>
      <c r="C50" s="23" t="s">
        <v>10</v>
      </c>
      <c r="D50" s="23" t="s">
        <v>1580</v>
      </c>
      <c r="E50" s="23" t="s">
        <v>461</v>
      </c>
      <c r="F50" s="23" t="s">
        <v>6784</v>
      </c>
      <c r="G50" s="23" t="s">
        <v>1623</v>
      </c>
      <c r="H50" s="23" t="s">
        <v>6320</v>
      </c>
      <c r="I50" s="23" t="s">
        <v>6338</v>
      </c>
      <c r="J50" s="23" t="s">
        <v>1643</v>
      </c>
      <c r="K50" s="23" t="s">
        <v>6290</v>
      </c>
      <c r="L50" s="23" t="s">
        <v>11</v>
      </c>
      <c r="M50" s="23" t="s">
        <v>6971</v>
      </c>
      <c r="N50" s="23" t="s">
        <v>6311</v>
      </c>
      <c r="O50" s="23" t="s">
        <v>6292</v>
      </c>
      <c r="P50" s="23" t="s">
        <v>6329</v>
      </c>
      <c r="Q50" s="23">
        <v>0</v>
      </c>
      <c r="R50" s="23" t="s">
        <v>1707</v>
      </c>
      <c r="S50" s="23" t="s">
        <v>6054</v>
      </c>
      <c r="T50" s="23" t="s">
        <v>1623</v>
      </c>
    </row>
    <row r="51" spans="1:20">
      <c r="A51" s="23" t="s">
        <v>5186</v>
      </c>
      <c r="B51" s="23" t="s">
        <v>5187</v>
      </c>
      <c r="C51" s="23" t="s">
        <v>16</v>
      </c>
      <c r="D51" s="23" t="s">
        <v>1580</v>
      </c>
      <c r="E51" s="23" t="s">
        <v>452</v>
      </c>
      <c r="F51" s="23" t="s">
        <v>6954</v>
      </c>
      <c r="G51" s="23" t="s">
        <v>1623</v>
      </c>
      <c r="H51" s="23" t="s">
        <v>2490</v>
      </c>
      <c r="I51" s="23" t="s">
        <v>6951</v>
      </c>
      <c r="J51" s="23" t="s">
        <v>11</v>
      </c>
      <c r="K51" s="23" t="s">
        <v>6290</v>
      </c>
      <c r="L51" s="23" t="s">
        <v>11</v>
      </c>
      <c r="M51" s="23" t="s">
        <v>6945</v>
      </c>
      <c r="N51" s="23" t="s">
        <v>6291</v>
      </c>
      <c r="O51" s="23" t="s">
        <v>6292</v>
      </c>
      <c r="P51" s="23" t="s">
        <v>1012</v>
      </c>
      <c r="Q51" s="23">
        <v>0</v>
      </c>
      <c r="R51" s="23" t="s">
        <v>1565</v>
      </c>
      <c r="S51" s="23" t="s">
        <v>6972</v>
      </c>
      <c r="T51" s="23" t="s">
        <v>1623</v>
      </c>
    </row>
    <row r="52" spans="1:20">
      <c r="A52" s="23" t="s">
        <v>3471</v>
      </c>
      <c r="B52" s="23" t="s">
        <v>3472</v>
      </c>
      <c r="C52" s="23" t="s">
        <v>14</v>
      </c>
      <c r="D52" s="23" t="s">
        <v>1580</v>
      </c>
      <c r="E52" s="23" t="s">
        <v>5632</v>
      </c>
      <c r="F52" s="23" t="s">
        <v>6973</v>
      </c>
      <c r="G52" s="23" t="s">
        <v>1623</v>
      </c>
      <c r="H52" s="23" t="s">
        <v>6308</v>
      </c>
      <c r="I52" s="23" t="s">
        <v>5563</v>
      </c>
      <c r="J52" s="23" t="s">
        <v>11</v>
      </c>
      <c r="K52" s="23" t="s">
        <v>6290</v>
      </c>
      <c r="L52" s="23" t="s">
        <v>11</v>
      </c>
      <c r="M52" s="23" t="s">
        <v>6931</v>
      </c>
      <c r="N52" s="23" t="s">
        <v>6311</v>
      </c>
      <c r="O52" s="23" t="s">
        <v>6292</v>
      </c>
      <c r="P52" s="23" t="s">
        <v>6329</v>
      </c>
      <c r="Q52" s="23">
        <v>0</v>
      </c>
      <c r="R52" s="23" t="s">
        <v>6974</v>
      </c>
      <c r="S52" s="23" t="s">
        <v>6975</v>
      </c>
      <c r="T52" s="23" t="s">
        <v>1623</v>
      </c>
    </row>
    <row r="53" spans="1:20">
      <c r="A53" s="23" t="s">
        <v>4614</v>
      </c>
      <c r="B53" s="23" t="s">
        <v>4615</v>
      </c>
      <c r="C53" s="23" t="s">
        <v>10</v>
      </c>
      <c r="D53" s="23" t="s">
        <v>1580</v>
      </c>
      <c r="E53" s="23" t="s">
        <v>452</v>
      </c>
      <c r="F53" s="23" t="s">
        <v>5392</v>
      </c>
      <c r="G53" s="23" t="s">
        <v>1623</v>
      </c>
      <c r="H53" s="23" t="s">
        <v>6295</v>
      </c>
      <c r="I53" s="23" t="s">
        <v>6302</v>
      </c>
      <c r="J53" s="23" t="s">
        <v>11</v>
      </c>
      <c r="K53" s="23" t="s">
        <v>6290</v>
      </c>
      <c r="L53" s="23" t="s">
        <v>11</v>
      </c>
      <c r="M53" s="23" t="s">
        <v>6937</v>
      </c>
      <c r="N53" s="23" t="s">
        <v>6291</v>
      </c>
      <c r="O53" s="23" t="s">
        <v>6292</v>
      </c>
      <c r="P53" s="23" t="s">
        <v>6303</v>
      </c>
      <c r="Q53" s="23">
        <v>0</v>
      </c>
      <c r="R53" s="23" t="s">
        <v>1952</v>
      </c>
      <c r="S53" s="23" t="s">
        <v>5738</v>
      </c>
      <c r="T53" s="23" t="s">
        <v>1623</v>
      </c>
    </row>
    <row r="54" spans="1:20">
      <c r="A54" s="23" t="s">
        <v>4835</v>
      </c>
      <c r="B54" s="23" t="s">
        <v>4836</v>
      </c>
      <c r="C54" s="23" t="s">
        <v>10</v>
      </c>
      <c r="D54" s="23" t="s">
        <v>1580</v>
      </c>
      <c r="E54" s="23" t="s">
        <v>461</v>
      </c>
      <c r="F54" s="23" t="s">
        <v>5538</v>
      </c>
      <c r="G54" s="23" t="s">
        <v>1623</v>
      </c>
      <c r="H54" s="23" t="s">
        <v>5579</v>
      </c>
      <c r="I54" s="23" t="s">
        <v>5574</v>
      </c>
      <c r="J54" s="23" t="s">
        <v>11</v>
      </c>
      <c r="K54" s="23" t="s">
        <v>6290</v>
      </c>
      <c r="L54" s="23" t="s">
        <v>11</v>
      </c>
      <c r="M54" s="23" t="s">
        <v>6976</v>
      </c>
      <c r="N54" s="23" t="s">
        <v>6311</v>
      </c>
      <c r="O54" s="23" t="s">
        <v>6292</v>
      </c>
      <c r="P54" s="23" t="s">
        <v>6329</v>
      </c>
      <c r="Q54" s="23">
        <v>0</v>
      </c>
      <c r="R54" s="23" t="s">
        <v>1646</v>
      </c>
      <c r="S54" s="23" t="s">
        <v>5715</v>
      </c>
      <c r="T54" s="23" t="s">
        <v>1623</v>
      </c>
    </row>
    <row r="55" spans="1:20">
      <c r="A55" s="23" t="s">
        <v>3772</v>
      </c>
      <c r="B55" s="23" t="s">
        <v>3773</v>
      </c>
      <c r="C55" s="23" t="s">
        <v>16</v>
      </c>
      <c r="D55" s="23" t="s">
        <v>1580</v>
      </c>
      <c r="E55" s="23" t="s">
        <v>452</v>
      </c>
      <c r="F55" s="23" t="s">
        <v>6977</v>
      </c>
      <c r="G55" s="23" t="s">
        <v>1623</v>
      </c>
      <c r="H55" s="23" t="s">
        <v>6346</v>
      </c>
      <c r="I55" s="23" t="s">
        <v>5563</v>
      </c>
      <c r="J55" s="23" t="s">
        <v>11</v>
      </c>
      <c r="K55" s="23" t="s">
        <v>6290</v>
      </c>
      <c r="L55" s="23" t="s">
        <v>11</v>
      </c>
      <c r="M55" s="23" t="s">
        <v>6945</v>
      </c>
      <c r="N55" s="23" t="s">
        <v>6291</v>
      </c>
      <c r="O55" s="23" t="s">
        <v>6292</v>
      </c>
      <c r="P55" s="23" t="s">
        <v>6347</v>
      </c>
      <c r="Q55" s="23">
        <v>0</v>
      </c>
      <c r="R55" s="23" t="s">
        <v>1948</v>
      </c>
      <c r="S55" s="23" t="s">
        <v>5838</v>
      </c>
      <c r="T55" s="23" t="s">
        <v>1623</v>
      </c>
    </row>
    <row r="56" spans="1:20">
      <c r="A56" s="23" t="s">
        <v>2282</v>
      </c>
      <c r="B56" s="23" t="s">
        <v>2283</v>
      </c>
      <c r="C56" s="23" t="s">
        <v>14</v>
      </c>
      <c r="D56" s="23" t="s">
        <v>1580</v>
      </c>
      <c r="E56" s="23" t="s">
        <v>461</v>
      </c>
      <c r="F56" s="23" t="s">
        <v>6784</v>
      </c>
      <c r="G56" s="23" t="s">
        <v>1623</v>
      </c>
      <c r="H56" s="23" t="s">
        <v>6320</v>
      </c>
      <c r="I56" s="23" t="s">
        <v>6338</v>
      </c>
      <c r="J56" s="23" t="s">
        <v>1643</v>
      </c>
      <c r="K56" s="23" t="s">
        <v>6290</v>
      </c>
      <c r="L56" s="23" t="s">
        <v>11</v>
      </c>
      <c r="M56" s="23" t="s">
        <v>6930</v>
      </c>
      <c r="N56" s="23" t="s">
        <v>6311</v>
      </c>
      <c r="O56" s="23" t="s">
        <v>6292</v>
      </c>
      <c r="P56" s="23" t="s">
        <v>6574</v>
      </c>
      <c r="Q56" s="23">
        <v>0</v>
      </c>
      <c r="R56" s="23" t="s">
        <v>1952</v>
      </c>
      <c r="S56" s="23" t="s">
        <v>6036</v>
      </c>
      <c r="T56" s="23" t="s">
        <v>1623</v>
      </c>
    </row>
    <row r="57" spans="1:20">
      <c r="A57" s="23" t="s">
        <v>4856</v>
      </c>
      <c r="B57" s="23" t="s">
        <v>4857</v>
      </c>
      <c r="C57" s="23" t="s">
        <v>14</v>
      </c>
      <c r="D57" s="23" t="s">
        <v>1580</v>
      </c>
      <c r="E57" s="23" t="s">
        <v>452</v>
      </c>
      <c r="F57" s="23" t="s">
        <v>6811</v>
      </c>
      <c r="G57" s="23" t="s">
        <v>1623</v>
      </c>
      <c r="H57" s="23" t="s">
        <v>6337</v>
      </c>
      <c r="I57" s="23" t="s">
        <v>6338</v>
      </c>
      <c r="J57" s="23" t="s">
        <v>11</v>
      </c>
      <c r="K57" s="23" t="s">
        <v>6290</v>
      </c>
      <c r="L57" s="23" t="s">
        <v>11</v>
      </c>
      <c r="M57" s="23" t="s">
        <v>6942</v>
      </c>
      <c r="N57" s="23" t="s">
        <v>6291</v>
      </c>
      <c r="O57" s="23" t="s">
        <v>6292</v>
      </c>
      <c r="P57" s="23" t="s">
        <v>6726</v>
      </c>
      <c r="Q57" s="23">
        <v>0</v>
      </c>
      <c r="R57" s="23" t="s">
        <v>1952</v>
      </c>
      <c r="S57" s="23" t="s">
        <v>5713</v>
      </c>
      <c r="T57" s="23" t="s">
        <v>1623</v>
      </c>
    </row>
    <row r="58" spans="1:20">
      <c r="A58" s="23" t="s">
        <v>4909</v>
      </c>
      <c r="B58" s="23" t="s">
        <v>4910</v>
      </c>
      <c r="C58" s="23" t="s">
        <v>12</v>
      </c>
      <c r="D58" s="23" t="s">
        <v>1580</v>
      </c>
      <c r="E58" s="23" t="s">
        <v>452</v>
      </c>
      <c r="F58" s="23" t="s">
        <v>6818</v>
      </c>
      <c r="G58" s="23" t="s">
        <v>1623</v>
      </c>
      <c r="H58" s="23" t="s">
        <v>6320</v>
      </c>
      <c r="I58" s="23" t="s">
        <v>6355</v>
      </c>
      <c r="J58" s="23" t="s">
        <v>11</v>
      </c>
      <c r="K58" s="23" t="s">
        <v>6290</v>
      </c>
      <c r="L58" s="23" t="s">
        <v>11</v>
      </c>
      <c r="M58" s="23" t="s">
        <v>6978</v>
      </c>
      <c r="N58" s="23" t="s">
        <v>6291</v>
      </c>
      <c r="O58" s="23" t="s">
        <v>6292</v>
      </c>
      <c r="P58" s="23" t="s">
        <v>6375</v>
      </c>
      <c r="Q58" s="23">
        <v>0</v>
      </c>
      <c r="R58" s="23" t="s">
        <v>1952</v>
      </c>
      <c r="S58" s="23" t="s">
        <v>6376</v>
      </c>
      <c r="T58" s="23" t="s">
        <v>1623</v>
      </c>
    </row>
    <row r="59" spans="1:20">
      <c r="A59" s="23" t="s">
        <v>3562</v>
      </c>
      <c r="B59" s="23" t="s">
        <v>3563</v>
      </c>
      <c r="C59" s="23" t="s">
        <v>16</v>
      </c>
      <c r="D59" s="23" t="s">
        <v>1580</v>
      </c>
      <c r="E59" s="23" t="s">
        <v>452</v>
      </c>
      <c r="F59" s="23" t="s">
        <v>5504</v>
      </c>
      <c r="G59" s="23" t="s">
        <v>1623</v>
      </c>
      <c r="H59" s="23" t="s">
        <v>5579</v>
      </c>
      <c r="I59" s="23" t="s">
        <v>6289</v>
      </c>
      <c r="J59" s="23" t="s">
        <v>11</v>
      </c>
      <c r="K59" s="23" t="s">
        <v>6290</v>
      </c>
      <c r="L59" s="23" t="s">
        <v>11</v>
      </c>
      <c r="M59" s="23" t="s">
        <v>6979</v>
      </c>
      <c r="N59" s="23" t="s">
        <v>6291</v>
      </c>
      <c r="O59" s="23" t="s">
        <v>6292</v>
      </c>
      <c r="P59" s="23" t="s">
        <v>6534</v>
      </c>
      <c r="Q59" s="23">
        <v>0</v>
      </c>
      <c r="R59" s="23" t="s">
        <v>3435</v>
      </c>
      <c r="S59" s="23" t="s">
        <v>6535</v>
      </c>
      <c r="T59" s="23" t="s">
        <v>1623</v>
      </c>
    </row>
    <row r="60" spans="1:20">
      <c r="A60" s="23" t="s">
        <v>3315</v>
      </c>
      <c r="B60" s="23" t="s">
        <v>3316</v>
      </c>
      <c r="C60" s="23" t="s">
        <v>14</v>
      </c>
      <c r="D60" s="23" t="s">
        <v>1580</v>
      </c>
      <c r="E60" s="23" t="s">
        <v>452</v>
      </c>
      <c r="F60" s="23" t="s">
        <v>6980</v>
      </c>
      <c r="G60" s="23" t="s">
        <v>1623</v>
      </c>
      <c r="H60" s="23" t="s">
        <v>5569</v>
      </c>
      <c r="I60" s="23" t="s">
        <v>6316</v>
      </c>
      <c r="J60" s="23" t="s">
        <v>11</v>
      </c>
      <c r="K60" s="23" t="s">
        <v>6290</v>
      </c>
      <c r="L60" s="23" t="s">
        <v>11</v>
      </c>
      <c r="M60" s="23" t="s">
        <v>6981</v>
      </c>
      <c r="N60" s="23" t="s">
        <v>6291</v>
      </c>
      <c r="O60" s="23" t="s">
        <v>6292</v>
      </c>
      <c r="P60" s="23" t="s">
        <v>7</v>
      </c>
      <c r="Q60" s="23">
        <v>0</v>
      </c>
      <c r="R60" s="23" t="s">
        <v>6380</v>
      </c>
      <c r="S60" s="23" t="s">
        <v>6447</v>
      </c>
      <c r="T60" s="23" t="s">
        <v>1623</v>
      </c>
    </row>
    <row r="61" spans="1:20">
      <c r="A61" s="23" t="s">
        <v>3672</v>
      </c>
      <c r="B61" s="23" t="s">
        <v>3673</v>
      </c>
      <c r="C61" s="23" t="s">
        <v>12</v>
      </c>
      <c r="D61" s="23" t="s">
        <v>1580</v>
      </c>
      <c r="E61" s="23" t="s">
        <v>452</v>
      </c>
      <c r="F61" s="23" t="s">
        <v>6818</v>
      </c>
      <c r="G61" s="23" t="s">
        <v>1623</v>
      </c>
      <c r="H61" s="23" t="s">
        <v>6320</v>
      </c>
      <c r="I61" s="23" t="s">
        <v>6355</v>
      </c>
      <c r="J61" s="23" t="s">
        <v>11</v>
      </c>
      <c r="K61" s="23" t="s">
        <v>6290</v>
      </c>
      <c r="L61" s="23" t="s">
        <v>11</v>
      </c>
      <c r="M61" s="23" t="s">
        <v>6964</v>
      </c>
      <c r="N61" s="23" t="s">
        <v>6291</v>
      </c>
      <c r="O61" s="23" t="s">
        <v>6292</v>
      </c>
      <c r="P61" s="23" t="s">
        <v>6751</v>
      </c>
      <c r="Q61" s="23">
        <v>0</v>
      </c>
      <c r="R61" s="23" t="s">
        <v>1952</v>
      </c>
      <c r="S61" s="23" t="s">
        <v>5852</v>
      </c>
      <c r="T61" s="23" t="s">
        <v>1623</v>
      </c>
    </row>
    <row r="62" spans="1:20">
      <c r="A62" s="23" t="s">
        <v>3096</v>
      </c>
      <c r="B62" s="23" t="s">
        <v>3097</v>
      </c>
      <c r="C62" s="23" t="s">
        <v>16</v>
      </c>
      <c r="D62" s="23" t="s">
        <v>1580</v>
      </c>
      <c r="E62" s="23" t="s">
        <v>452</v>
      </c>
      <c r="F62" s="23" t="s">
        <v>6954</v>
      </c>
      <c r="G62" s="23" t="s">
        <v>1623</v>
      </c>
      <c r="H62" s="23" t="s">
        <v>2490</v>
      </c>
      <c r="I62" s="23" t="s">
        <v>6951</v>
      </c>
      <c r="J62" s="23" t="s">
        <v>11</v>
      </c>
      <c r="K62" s="23" t="s">
        <v>6290</v>
      </c>
      <c r="L62" s="23" t="s">
        <v>11</v>
      </c>
      <c r="M62" s="23" t="s">
        <v>6941</v>
      </c>
      <c r="N62" s="23" t="s">
        <v>6291</v>
      </c>
      <c r="O62" s="23" t="s">
        <v>6292</v>
      </c>
      <c r="P62" s="23" t="s">
        <v>6982</v>
      </c>
      <c r="Q62" s="23">
        <v>0</v>
      </c>
      <c r="R62" s="23" t="s">
        <v>1537</v>
      </c>
      <c r="S62" s="23" t="s">
        <v>6262</v>
      </c>
      <c r="T62" s="23" t="s">
        <v>1623</v>
      </c>
    </row>
    <row r="63" spans="1:20">
      <c r="A63" s="23" t="s">
        <v>4659</v>
      </c>
      <c r="B63" s="23" t="s">
        <v>4660</v>
      </c>
      <c r="C63" s="23" t="s">
        <v>10</v>
      </c>
      <c r="D63" s="23" t="s">
        <v>1580</v>
      </c>
      <c r="E63" s="23" t="s">
        <v>452</v>
      </c>
      <c r="F63" s="23" t="s">
        <v>5583</v>
      </c>
      <c r="G63" s="23" t="s">
        <v>1623</v>
      </c>
      <c r="H63" s="23" t="s">
        <v>6308</v>
      </c>
      <c r="I63" s="23" t="s">
        <v>5447</v>
      </c>
      <c r="J63" s="23" t="s">
        <v>11</v>
      </c>
      <c r="K63" s="23" t="s">
        <v>6290</v>
      </c>
      <c r="L63" s="23" t="s">
        <v>11</v>
      </c>
      <c r="M63" s="23" t="s">
        <v>6983</v>
      </c>
      <c r="N63" s="23" t="s">
        <v>6291</v>
      </c>
      <c r="O63" s="23" t="s">
        <v>6292</v>
      </c>
      <c r="P63" s="23" t="s">
        <v>1012</v>
      </c>
      <c r="Q63" s="23">
        <v>0</v>
      </c>
      <c r="R63" s="23" t="s">
        <v>1624</v>
      </c>
      <c r="S63" s="23" t="s">
        <v>6984</v>
      </c>
      <c r="T63" s="23" t="s">
        <v>1623</v>
      </c>
    </row>
    <row r="64" spans="1:20">
      <c r="A64" s="23" t="s">
        <v>1868</v>
      </c>
      <c r="B64" s="23" t="s">
        <v>1869</v>
      </c>
      <c r="C64" s="23" t="s">
        <v>12</v>
      </c>
      <c r="D64" s="23" t="s">
        <v>1580</v>
      </c>
      <c r="E64" s="23" t="s">
        <v>461</v>
      </c>
      <c r="F64" s="23" t="s">
        <v>5526</v>
      </c>
      <c r="G64" s="23" t="s">
        <v>1623</v>
      </c>
      <c r="H64" s="23" t="s">
        <v>5569</v>
      </c>
      <c r="I64" s="23" t="s">
        <v>6304</v>
      </c>
      <c r="J64" s="23" t="s">
        <v>11</v>
      </c>
      <c r="K64" s="23" t="s">
        <v>6290</v>
      </c>
      <c r="L64" s="23" t="s">
        <v>11</v>
      </c>
      <c r="M64" s="23" t="s">
        <v>6931</v>
      </c>
      <c r="N64" s="23" t="s">
        <v>6311</v>
      </c>
      <c r="O64" s="23" t="s">
        <v>6292</v>
      </c>
      <c r="P64" s="23" t="s">
        <v>6556</v>
      </c>
      <c r="Q64" s="23">
        <v>0</v>
      </c>
      <c r="R64" s="23" t="s">
        <v>1553</v>
      </c>
      <c r="S64" s="23" t="s">
        <v>6557</v>
      </c>
      <c r="T64" s="23" t="s">
        <v>1623</v>
      </c>
    </row>
    <row r="65" spans="1:20">
      <c r="A65" s="23" t="s">
        <v>4750</v>
      </c>
      <c r="B65" s="23" t="s">
        <v>4751</v>
      </c>
      <c r="C65" s="23" t="s">
        <v>1544</v>
      </c>
      <c r="D65" s="23" t="s">
        <v>1580</v>
      </c>
      <c r="E65" s="23" t="s">
        <v>452</v>
      </c>
      <c r="F65" s="23" t="s">
        <v>6940</v>
      </c>
      <c r="G65" s="23" t="s">
        <v>1623</v>
      </c>
      <c r="H65" s="23" t="s">
        <v>6346</v>
      </c>
      <c r="I65" s="23" t="s">
        <v>5563</v>
      </c>
      <c r="J65" s="23" t="s">
        <v>1643</v>
      </c>
      <c r="K65" s="23" t="s">
        <v>6290</v>
      </c>
      <c r="L65" s="23" t="s">
        <v>11</v>
      </c>
      <c r="M65" s="23" t="s">
        <v>6937</v>
      </c>
      <c r="N65" s="23" t="s">
        <v>6291</v>
      </c>
      <c r="O65" s="23" t="s">
        <v>6292</v>
      </c>
      <c r="P65" s="23" t="s">
        <v>1012</v>
      </c>
      <c r="Q65" s="23">
        <v>0</v>
      </c>
      <c r="R65" s="23" t="s">
        <v>1559</v>
      </c>
      <c r="S65" s="23" t="s">
        <v>6712</v>
      </c>
      <c r="T65" s="23" t="s">
        <v>1623</v>
      </c>
    </row>
    <row r="66" spans="1:20">
      <c r="A66" s="23" t="s">
        <v>4672</v>
      </c>
      <c r="B66" s="23" t="s">
        <v>4673</v>
      </c>
      <c r="C66" s="23" t="s">
        <v>10</v>
      </c>
      <c r="D66" s="23" t="s">
        <v>1580</v>
      </c>
      <c r="E66" s="23" t="s">
        <v>461</v>
      </c>
      <c r="F66" s="23" t="s">
        <v>6943</v>
      </c>
      <c r="G66" s="23" t="s">
        <v>1623</v>
      </c>
      <c r="H66" s="23" t="s">
        <v>6346</v>
      </c>
      <c r="I66" s="23" t="s">
        <v>6302</v>
      </c>
      <c r="J66" s="23" t="s">
        <v>11</v>
      </c>
      <c r="K66" s="23" t="s">
        <v>6290</v>
      </c>
      <c r="L66" s="23" t="s">
        <v>11</v>
      </c>
      <c r="M66" s="23" t="s">
        <v>6931</v>
      </c>
      <c r="N66" s="23" t="s">
        <v>6311</v>
      </c>
      <c r="O66" s="23" t="s">
        <v>6292</v>
      </c>
      <c r="P66" s="23" t="s">
        <v>6676</v>
      </c>
      <c r="Q66" s="23">
        <v>0</v>
      </c>
      <c r="R66" s="23" t="s">
        <v>1646</v>
      </c>
      <c r="S66" s="23" t="s">
        <v>6677</v>
      </c>
      <c r="T66" s="23" t="s">
        <v>1623</v>
      </c>
    </row>
    <row r="67" spans="1:20">
      <c r="A67" s="23" t="s">
        <v>3631</v>
      </c>
      <c r="B67" s="23" t="s">
        <v>3632</v>
      </c>
      <c r="C67" s="23" t="s">
        <v>10</v>
      </c>
      <c r="D67" s="23" t="s">
        <v>1580</v>
      </c>
      <c r="E67" s="23" t="s">
        <v>452</v>
      </c>
      <c r="F67" s="23" t="s">
        <v>6940</v>
      </c>
      <c r="G67" s="23" t="s">
        <v>1623</v>
      </c>
      <c r="H67" s="23" t="s">
        <v>6346</v>
      </c>
      <c r="I67" s="23" t="s">
        <v>5563</v>
      </c>
      <c r="J67" s="23" t="s">
        <v>11</v>
      </c>
      <c r="K67" s="23" t="s">
        <v>6290</v>
      </c>
      <c r="L67" s="23" t="s">
        <v>11</v>
      </c>
      <c r="M67" s="23" t="s">
        <v>6965</v>
      </c>
      <c r="N67" s="23" t="s">
        <v>6291</v>
      </c>
      <c r="O67" s="23" t="s">
        <v>6292</v>
      </c>
      <c r="P67" s="23" t="s">
        <v>1012</v>
      </c>
      <c r="Q67" s="23">
        <v>0</v>
      </c>
      <c r="R67" s="23" t="s">
        <v>1559</v>
      </c>
      <c r="S67" s="23" t="s">
        <v>6194</v>
      </c>
      <c r="T67" s="23" t="s">
        <v>1623</v>
      </c>
    </row>
    <row r="68" spans="1:20">
      <c r="A68" s="23" t="s">
        <v>1944</v>
      </c>
      <c r="B68" s="23" t="s">
        <v>1945</v>
      </c>
      <c r="C68" s="23" t="s">
        <v>16</v>
      </c>
      <c r="D68" s="23" t="s">
        <v>1580</v>
      </c>
      <c r="E68" s="23" t="s">
        <v>452</v>
      </c>
      <c r="F68" s="23" t="s">
        <v>5380</v>
      </c>
      <c r="G68" s="23" t="s">
        <v>1623</v>
      </c>
      <c r="H68" s="23" t="s">
        <v>2490</v>
      </c>
      <c r="I68" s="23" t="s">
        <v>6289</v>
      </c>
      <c r="J68" s="23" t="s">
        <v>11</v>
      </c>
      <c r="K68" s="23" t="s">
        <v>6290</v>
      </c>
      <c r="L68" s="23" t="s">
        <v>11</v>
      </c>
      <c r="M68" s="23" t="s">
        <v>6985</v>
      </c>
      <c r="N68" s="23" t="s">
        <v>6291</v>
      </c>
      <c r="O68" s="23" t="s">
        <v>6292</v>
      </c>
      <c r="P68" s="23" t="s">
        <v>6488</v>
      </c>
      <c r="Q68" s="23">
        <v>0</v>
      </c>
      <c r="R68" s="23" t="s">
        <v>6323</v>
      </c>
      <c r="S68" s="23" t="s">
        <v>6143</v>
      </c>
      <c r="T68" s="23" t="s">
        <v>1593</v>
      </c>
    </row>
    <row r="69" spans="1:20">
      <c r="A69" s="23" t="s">
        <v>4327</v>
      </c>
      <c r="B69" s="23" t="s">
        <v>4328</v>
      </c>
      <c r="C69" s="23" t="s">
        <v>16</v>
      </c>
      <c r="D69" s="23" t="s">
        <v>1580</v>
      </c>
      <c r="E69" s="23" t="s">
        <v>452</v>
      </c>
      <c r="F69" s="23" t="s">
        <v>6940</v>
      </c>
      <c r="G69" s="23" t="s">
        <v>1623</v>
      </c>
      <c r="H69" s="23" t="s">
        <v>6346</v>
      </c>
      <c r="I69" s="23" t="s">
        <v>5563</v>
      </c>
      <c r="J69" s="23" t="s">
        <v>11</v>
      </c>
      <c r="K69" s="23" t="s">
        <v>6290</v>
      </c>
      <c r="L69" s="23" t="s">
        <v>11</v>
      </c>
      <c r="M69" s="23" t="s">
        <v>6944</v>
      </c>
      <c r="N69" s="23" t="s">
        <v>6291</v>
      </c>
      <c r="O69" s="23" t="s">
        <v>6292</v>
      </c>
      <c r="P69" s="23" t="s">
        <v>6472</v>
      </c>
      <c r="Q69" s="23">
        <v>0</v>
      </c>
      <c r="R69" s="23" t="s">
        <v>3435</v>
      </c>
      <c r="S69" s="23" t="s">
        <v>6473</v>
      </c>
      <c r="T69" s="23" t="s">
        <v>1623</v>
      </c>
    </row>
    <row r="70" spans="1:20">
      <c r="A70" s="23" t="s">
        <v>2439</v>
      </c>
      <c r="B70" s="23" t="s">
        <v>2440</v>
      </c>
      <c r="C70" s="23" t="s">
        <v>10</v>
      </c>
      <c r="D70" s="23" t="s">
        <v>1580</v>
      </c>
      <c r="E70" s="23" t="s">
        <v>5632</v>
      </c>
      <c r="F70" s="23" t="s">
        <v>6973</v>
      </c>
      <c r="G70" s="23" t="s">
        <v>1623</v>
      </c>
      <c r="H70" s="23" t="s">
        <v>6308</v>
      </c>
      <c r="I70" s="23" t="s">
        <v>5447</v>
      </c>
      <c r="J70" s="23" t="s">
        <v>11</v>
      </c>
      <c r="K70" s="23" t="s">
        <v>6290</v>
      </c>
      <c r="L70" s="23" t="s">
        <v>11</v>
      </c>
      <c r="M70" s="23" t="s">
        <v>6986</v>
      </c>
      <c r="N70" s="23" t="s">
        <v>6311</v>
      </c>
      <c r="O70" s="23" t="s">
        <v>6292</v>
      </c>
      <c r="P70" s="23" t="s">
        <v>6342</v>
      </c>
      <c r="Q70" s="23">
        <v>0</v>
      </c>
      <c r="R70" s="23" t="s">
        <v>6974</v>
      </c>
      <c r="S70" s="23" t="s">
        <v>6987</v>
      </c>
      <c r="T70" s="23" t="s">
        <v>1623</v>
      </c>
    </row>
    <row r="71" spans="1:20">
      <c r="A71" s="23" t="s">
        <v>4929</v>
      </c>
      <c r="B71" s="23" t="s">
        <v>4930</v>
      </c>
      <c r="C71" s="23" t="s">
        <v>10</v>
      </c>
      <c r="D71" s="23" t="s">
        <v>1580</v>
      </c>
      <c r="E71" s="23" t="s">
        <v>452</v>
      </c>
      <c r="F71" s="23" t="s">
        <v>5384</v>
      </c>
      <c r="G71" s="23" t="s">
        <v>1623</v>
      </c>
      <c r="H71" s="23" t="s">
        <v>6308</v>
      </c>
      <c r="I71" s="23" t="s">
        <v>5447</v>
      </c>
      <c r="J71" s="23" t="s">
        <v>11</v>
      </c>
      <c r="K71" s="23" t="s">
        <v>6290</v>
      </c>
      <c r="L71" s="23" t="s">
        <v>11</v>
      </c>
      <c r="M71" s="23" t="s">
        <v>6979</v>
      </c>
      <c r="N71" s="23" t="s">
        <v>6291</v>
      </c>
      <c r="O71" s="23" t="s">
        <v>6292</v>
      </c>
      <c r="P71" s="23" t="s">
        <v>1012</v>
      </c>
      <c r="Q71" s="23">
        <v>0</v>
      </c>
      <c r="R71" s="23" t="s">
        <v>1624</v>
      </c>
      <c r="S71" s="23" t="s">
        <v>6746</v>
      </c>
      <c r="T71" s="23" t="s">
        <v>1623</v>
      </c>
    </row>
    <row r="72" spans="1:20">
      <c r="A72" s="23" t="s">
        <v>5002</v>
      </c>
      <c r="B72" s="23" t="s">
        <v>5003</v>
      </c>
      <c r="C72" s="23" t="s">
        <v>16</v>
      </c>
      <c r="D72" s="23" t="s">
        <v>1580</v>
      </c>
      <c r="E72" s="23" t="s">
        <v>452</v>
      </c>
      <c r="F72" s="23" t="s">
        <v>6977</v>
      </c>
      <c r="G72" s="23" t="s">
        <v>1623</v>
      </c>
      <c r="H72" s="23" t="s">
        <v>6346</v>
      </c>
      <c r="I72" s="23" t="s">
        <v>5563</v>
      </c>
      <c r="J72" s="23" t="s">
        <v>11</v>
      </c>
      <c r="K72" s="23" t="s">
        <v>6290</v>
      </c>
      <c r="L72" s="23" t="s">
        <v>11</v>
      </c>
      <c r="M72" s="23" t="s">
        <v>6937</v>
      </c>
      <c r="N72" s="23" t="s">
        <v>6291</v>
      </c>
      <c r="O72" s="23" t="s">
        <v>6292</v>
      </c>
      <c r="P72" s="23" t="s">
        <v>9</v>
      </c>
      <c r="Q72" s="23">
        <v>0</v>
      </c>
      <c r="R72" s="23" t="s">
        <v>1948</v>
      </c>
      <c r="S72" s="23" t="s">
        <v>5691</v>
      </c>
      <c r="T72" s="23" t="s">
        <v>1623</v>
      </c>
    </row>
    <row r="73" spans="1:20">
      <c r="A73" s="23" t="s">
        <v>5248</v>
      </c>
      <c r="B73" s="23" t="s">
        <v>5249</v>
      </c>
      <c r="C73" s="23" t="s">
        <v>1544</v>
      </c>
      <c r="D73" s="23" t="s">
        <v>5451</v>
      </c>
      <c r="E73" s="23" t="s">
        <v>459</v>
      </c>
      <c r="F73" s="23" t="s">
        <v>5580</v>
      </c>
      <c r="G73" s="23" t="s">
        <v>1623</v>
      </c>
      <c r="H73" s="23" t="s">
        <v>2490</v>
      </c>
      <c r="I73" s="23" t="s">
        <v>6352</v>
      </c>
      <c r="J73" s="23" t="s">
        <v>11</v>
      </c>
      <c r="K73" s="23" t="s">
        <v>6290</v>
      </c>
      <c r="L73" s="23" t="s">
        <v>11</v>
      </c>
      <c r="M73" s="23" t="s">
        <v>6988</v>
      </c>
      <c r="N73" s="23" t="s">
        <v>6297</v>
      </c>
      <c r="O73" s="23" t="s">
        <v>6292</v>
      </c>
      <c r="P73" s="23" t="s">
        <v>1152</v>
      </c>
      <c r="Q73" s="23">
        <v>0</v>
      </c>
      <c r="R73" s="23" t="s">
        <v>6377</v>
      </c>
      <c r="S73" s="23" t="s">
        <v>6224</v>
      </c>
      <c r="T73" s="23" t="s">
        <v>1623</v>
      </c>
    </row>
    <row r="74" spans="1:20">
      <c r="A74" s="23" t="s">
        <v>2721</v>
      </c>
      <c r="B74" s="23" t="s">
        <v>2722</v>
      </c>
      <c r="C74" s="23" t="s">
        <v>10</v>
      </c>
      <c r="D74" s="23" t="s">
        <v>1580</v>
      </c>
      <c r="E74" s="23" t="s">
        <v>452</v>
      </c>
      <c r="F74" s="23" t="s">
        <v>5504</v>
      </c>
      <c r="G74" s="23" t="s">
        <v>1623</v>
      </c>
      <c r="H74" s="23" t="s">
        <v>5579</v>
      </c>
      <c r="I74" s="23" t="s">
        <v>6289</v>
      </c>
      <c r="J74" s="23" t="s">
        <v>11</v>
      </c>
      <c r="K74" s="23" t="s">
        <v>6290</v>
      </c>
      <c r="L74" s="23" t="s">
        <v>11</v>
      </c>
      <c r="M74" s="23" t="s">
        <v>6960</v>
      </c>
      <c r="N74" s="23" t="s">
        <v>6291</v>
      </c>
      <c r="O74" s="23" t="s">
        <v>6292</v>
      </c>
      <c r="P74" s="23" t="s">
        <v>6989</v>
      </c>
      <c r="Q74" s="23">
        <v>0</v>
      </c>
      <c r="R74" s="23" t="s">
        <v>1559</v>
      </c>
      <c r="S74" s="23" t="s">
        <v>6990</v>
      </c>
      <c r="T74" s="23" t="s">
        <v>1623</v>
      </c>
    </row>
    <row r="75" spans="1:20">
      <c r="A75" s="23" t="s">
        <v>4589</v>
      </c>
      <c r="B75" s="23" t="s">
        <v>4590</v>
      </c>
      <c r="C75" s="23" t="s">
        <v>16</v>
      </c>
      <c r="D75" s="23" t="s">
        <v>1580</v>
      </c>
      <c r="E75" s="23" t="s">
        <v>452</v>
      </c>
      <c r="F75" s="23" t="s">
        <v>5393</v>
      </c>
      <c r="G75" s="23" t="s">
        <v>1623</v>
      </c>
      <c r="H75" s="23" t="s">
        <v>6295</v>
      </c>
      <c r="I75" s="23" t="s">
        <v>5574</v>
      </c>
      <c r="J75" s="23" t="s">
        <v>11</v>
      </c>
      <c r="K75" s="23" t="s">
        <v>6290</v>
      </c>
      <c r="L75" s="23" t="s">
        <v>11</v>
      </c>
      <c r="M75" s="23" t="s">
        <v>6947</v>
      </c>
      <c r="N75" s="23" t="s">
        <v>6291</v>
      </c>
      <c r="O75" s="23" t="s">
        <v>6292</v>
      </c>
      <c r="P75" s="23" t="s">
        <v>6525</v>
      </c>
      <c r="Q75" s="23">
        <v>0</v>
      </c>
      <c r="R75" s="23" t="s">
        <v>4189</v>
      </c>
      <c r="S75" s="23" t="s">
        <v>6645</v>
      </c>
      <c r="T75" s="23" t="s">
        <v>1623</v>
      </c>
    </row>
    <row r="76" spans="1:20">
      <c r="A76" s="23" t="s">
        <v>1855</v>
      </c>
      <c r="B76" s="23" t="s">
        <v>1856</v>
      </c>
      <c r="C76" s="23" t="s">
        <v>1544</v>
      </c>
      <c r="D76" s="23" t="s">
        <v>5451</v>
      </c>
      <c r="E76" s="23" t="s">
        <v>464</v>
      </c>
      <c r="F76" s="23" t="s">
        <v>6991</v>
      </c>
      <c r="G76" s="23" t="s">
        <v>1623</v>
      </c>
      <c r="H76" s="23" t="s">
        <v>6346</v>
      </c>
      <c r="I76" s="23" t="s">
        <v>6296</v>
      </c>
      <c r="J76" s="23" t="s">
        <v>11</v>
      </c>
      <c r="K76" s="23" t="s">
        <v>6290</v>
      </c>
      <c r="L76" s="23" t="s">
        <v>11</v>
      </c>
      <c r="M76" s="23" t="s">
        <v>6936</v>
      </c>
      <c r="N76" s="23" t="s">
        <v>6297</v>
      </c>
      <c r="O76" s="23" t="s">
        <v>6292</v>
      </c>
      <c r="P76" s="23" t="s">
        <v>6757</v>
      </c>
      <c r="Q76" s="23">
        <v>0</v>
      </c>
      <c r="R76" s="23" t="s">
        <v>1707</v>
      </c>
      <c r="S76" s="23" t="s">
        <v>6092</v>
      </c>
      <c r="T76" s="23" t="s">
        <v>1623</v>
      </c>
    </row>
    <row r="77" spans="1:20">
      <c r="A77" s="23" t="s">
        <v>3330</v>
      </c>
      <c r="B77" s="23" t="s">
        <v>3331</v>
      </c>
      <c r="C77" s="23" t="s">
        <v>12</v>
      </c>
      <c r="D77" s="23" t="s">
        <v>1580</v>
      </c>
      <c r="E77" s="23" t="s">
        <v>452</v>
      </c>
      <c r="F77" s="23" t="s">
        <v>6818</v>
      </c>
      <c r="G77" s="23" t="s">
        <v>1623</v>
      </c>
      <c r="H77" s="23" t="s">
        <v>6320</v>
      </c>
      <c r="I77" s="23" t="s">
        <v>6355</v>
      </c>
      <c r="J77" s="23" t="s">
        <v>11</v>
      </c>
      <c r="K77" s="23" t="s">
        <v>6290</v>
      </c>
      <c r="L77" s="23" t="s">
        <v>11</v>
      </c>
      <c r="M77" s="23" t="s">
        <v>6946</v>
      </c>
      <c r="N77" s="23" t="s">
        <v>6291</v>
      </c>
      <c r="O77" s="23" t="s">
        <v>6292</v>
      </c>
      <c r="P77" s="23" t="s">
        <v>6766</v>
      </c>
      <c r="Q77" s="23">
        <v>0</v>
      </c>
      <c r="R77" s="23" t="s">
        <v>1952</v>
      </c>
      <c r="S77" s="23" t="s">
        <v>6767</v>
      </c>
      <c r="T77" s="23" t="s">
        <v>1623</v>
      </c>
    </row>
    <row r="78" spans="1:20">
      <c r="A78" s="23" t="s">
        <v>2432</v>
      </c>
      <c r="B78" s="23" t="s">
        <v>2433</v>
      </c>
      <c r="C78" s="23" t="s">
        <v>12</v>
      </c>
      <c r="D78" s="23" t="s">
        <v>1580</v>
      </c>
      <c r="E78" s="23" t="s">
        <v>452</v>
      </c>
      <c r="F78" s="23" t="s">
        <v>6818</v>
      </c>
      <c r="G78" s="23" t="s">
        <v>1623</v>
      </c>
      <c r="H78" s="23" t="s">
        <v>6320</v>
      </c>
      <c r="I78" s="23" t="s">
        <v>6355</v>
      </c>
      <c r="J78" s="23" t="s">
        <v>11</v>
      </c>
      <c r="K78" s="23" t="s">
        <v>6290</v>
      </c>
      <c r="L78" s="23" t="s">
        <v>11</v>
      </c>
      <c r="M78" s="23" t="s">
        <v>6983</v>
      </c>
      <c r="N78" s="23" t="s">
        <v>6291</v>
      </c>
      <c r="O78" s="23" t="s">
        <v>6292</v>
      </c>
      <c r="P78" s="23" t="s">
        <v>6741</v>
      </c>
      <c r="Q78" s="23">
        <v>0</v>
      </c>
      <c r="R78" s="23" t="s">
        <v>1707</v>
      </c>
      <c r="S78" s="23" t="s">
        <v>6022</v>
      </c>
      <c r="T78" s="23" t="s">
        <v>1623</v>
      </c>
    </row>
    <row r="79" spans="1:20">
      <c r="A79" s="23" t="s">
        <v>4089</v>
      </c>
      <c r="B79" s="23" t="s">
        <v>4090</v>
      </c>
      <c r="C79" s="23" t="s">
        <v>14</v>
      </c>
      <c r="D79" s="23" t="s">
        <v>1580</v>
      </c>
      <c r="E79" s="23" t="s">
        <v>461</v>
      </c>
      <c r="F79" s="23" t="s">
        <v>6784</v>
      </c>
      <c r="G79" s="23" t="s">
        <v>1623</v>
      </c>
      <c r="H79" s="23" t="s">
        <v>6320</v>
      </c>
      <c r="I79" s="23" t="s">
        <v>6338</v>
      </c>
      <c r="J79" s="23" t="s">
        <v>1643</v>
      </c>
      <c r="K79" s="23" t="s">
        <v>6290</v>
      </c>
      <c r="L79" s="23" t="s">
        <v>11</v>
      </c>
      <c r="M79" s="23" t="s">
        <v>6992</v>
      </c>
      <c r="N79" s="23" t="s">
        <v>6311</v>
      </c>
      <c r="O79" s="23" t="s">
        <v>6292</v>
      </c>
      <c r="P79" s="23" t="s">
        <v>6341</v>
      </c>
      <c r="Q79" s="23">
        <v>0</v>
      </c>
      <c r="R79" s="23" t="s">
        <v>1952</v>
      </c>
      <c r="S79" s="23" t="s">
        <v>5802</v>
      </c>
      <c r="T79" s="23" t="s">
        <v>1623</v>
      </c>
    </row>
    <row r="80" spans="1:20">
      <c r="A80" s="23" t="s">
        <v>3524</v>
      </c>
      <c r="B80" s="23" t="s">
        <v>3525</v>
      </c>
      <c r="C80" s="23" t="s">
        <v>16</v>
      </c>
      <c r="D80" s="23" t="s">
        <v>1580</v>
      </c>
      <c r="E80" s="23" t="s">
        <v>452</v>
      </c>
      <c r="F80" s="23" t="s">
        <v>6954</v>
      </c>
      <c r="G80" s="23" t="s">
        <v>1623</v>
      </c>
      <c r="H80" s="23" t="s">
        <v>6346</v>
      </c>
      <c r="I80" s="23" t="s">
        <v>6951</v>
      </c>
      <c r="J80" s="23" t="s">
        <v>11</v>
      </c>
      <c r="K80" s="23" t="s">
        <v>6290</v>
      </c>
      <c r="L80" s="23" t="s">
        <v>11</v>
      </c>
      <c r="M80" s="23" t="s">
        <v>6993</v>
      </c>
      <c r="N80" s="23" t="s">
        <v>6291</v>
      </c>
      <c r="O80" s="23" t="s">
        <v>6292</v>
      </c>
      <c r="P80" s="23" t="s">
        <v>1012</v>
      </c>
      <c r="Q80" s="23">
        <v>0</v>
      </c>
      <c r="R80" s="23" t="s">
        <v>1559</v>
      </c>
      <c r="S80" s="23" t="s">
        <v>6994</v>
      </c>
      <c r="T80" s="23" t="s">
        <v>1623</v>
      </c>
    </row>
    <row r="81" spans="1:20">
      <c r="A81" s="23" t="s">
        <v>1777</v>
      </c>
      <c r="B81" s="23" t="s">
        <v>1778</v>
      </c>
      <c r="C81" s="23" t="s">
        <v>14</v>
      </c>
      <c r="D81" s="23" t="s">
        <v>1580</v>
      </c>
      <c r="E81" s="23" t="s">
        <v>461</v>
      </c>
      <c r="F81" s="23" t="s">
        <v>6789</v>
      </c>
      <c r="G81" s="23" t="s">
        <v>1623</v>
      </c>
      <c r="H81" s="23" t="s">
        <v>6320</v>
      </c>
      <c r="I81" s="23" t="s">
        <v>6350</v>
      </c>
      <c r="J81" s="23" t="s">
        <v>11</v>
      </c>
      <c r="K81" s="23" t="s">
        <v>6290</v>
      </c>
      <c r="L81" s="23" t="s">
        <v>11</v>
      </c>
      <c r="M81" s="23" t="s">
        <v>6995</v>
      </c>
      <c r="N81" s="23" t="s">
        <v>6311</v>
      </c>
      <c r="O81" s="23" t="s">
        <v>6292</v>
      </c>
      <c r="P81" s="23" t="s">
        <v>6364</v>
      </c>
      <c r="Q81" s="23">
        <v>0</v>
      </c>
      <c r="R81" s="23" t="s">
        <v>2014</v>
      </c>
      <c r="S81" s="23" t="s">
        <v>6099</v>
      </c>
      <c r="T81" s="23" t="s">
        <v>1623</v>
      </c>
    </row>
    <row r="82" spans="1:20">
      <c r="A82" s="23" t="s">
        <v>4405</v>
      </c>
      <c r="B82" s="23" t="s">
        <v>4406</v>
      </c>
      <c r="C82" s="23" t="s">
        <v>14</v>
      </c>
      <c r="D82" s="23" t="s">
        <v>1580</v>
      </c>
      <c r="E82" s="23" t="s">
        <v>461</v>
      </c>
      <c r="F82" s="23" t="s">
        <v>5538</v>
      </c>
      <c r="G82" s="23" t="s">
        <v>1623</v>
      </c>
      <c r="H82" s="23" t="s">
        <v>5579</v>
      </c>
      <c r="I82" s="23" t="s">
        <v>5574</v>
      </c>
      <c r="J82" s="23" t="s">
        <v>11</v>
      </c>
      <c r="K82" s="23" t="s">
        <v>6290</v>
      </c>
      <c r="L82" s="23" t="s">
        <v>11</v>
      </c>
      <c r="M82" s="23" t="s">
        <v>6996</v>
      </c>
      <c r="N82" s="23" t="s">
        <v>6311</v>
      </c>
      <c r="O82" s="23" t="s">
        <v>6292</v>
      </c>
      <c r="P82" s="23" t="s">
        <v>6500</v>
      </c>
      <c r="Q82" s="23">
        <v>0</v>
      </c>
      <c r="R82" s="23" t="s">
        <v>1646</v>
      </c>
      <c r="S82" s="23" t="s">
        <v>5756</v>
      </c>
      <c r="T82" s="23" t="s">
        <v>1623</v>
      </c>
    </row>
    <row r="83" spans="1:20">
      <c r="A83" s="23" t="s">
        <v>4221</v>
      </c>
      <c r="B83" s="23" t="s">
        <v>4222</v>
      </c>
      <c r="C83" s="23" t="s">
        <v>14</v>
      </c>
      <c r="D83" s="23" t="s">
        <v>1580</v>
      </c>
      <c r="E83" s="23" t="s">
        <v>452</v>
      </c>
      <c r="F83" s="23" t="s">
        <v>6804</v>
      </c>
      <c r="G83" s="23" t="s">
        <v>1623</v>
      </c>
      <c r="H83" s="23" t="s">
        <v>6334</v>
      </c>
      <c r="I83" s="23" t="s">
        <v>6321</v>
      </c>
      <c r="J83" s="23" t="s">
        <v>11</v>
      </c>
      <c r="K83" s="23" t="s">
        <v>6290</v>
      </c>
      <c r="L83" s="23" t="s">
        <v>11</v>
      </c>
      <c r="M83" s="23" t="s">
        <v>6944</v>
      </c>
      <c r="N83" s="23" t="s">
        <v>6291</v>
      </c>
      <c r="O83" s="23" t="s">
        <v>6292</v>
      </c>
      <c r="P83" s="23" t="s">
        <v>6329</v>
      </c>
      <c r="Q83" s="23">
        <v>0</v>
      </c>
      <c r="R83" s="23" t="s">
        <v>1952</v>
      </c>
      <c r="S83" s="23" t="s">
        <v>6583</v>
      </c>
      <c r="T83" s="23" t="s">
        <v>1623</v>
      </c>
    </row>
    <row r="84" spans="1:20">
      <c r="A84" s="23" t="s">
        <v>2033</v>
      </c>
      <c r="B84" s="23" t="s">
        <v>2034</v>
      </c>
      <c r="C84" s="23" t="s">
        <v>12</v>
      </c>
      <c r="D84" s="23" t="s">
        <v>1580</v>
      </c>
      <c r="E84" s="23" t="s">
        <v>452</v>
      </c>
      <c r="F84" s="23" t="s">
        <v>5552</v>
      </c>
      <c r="G84" s="23" t="s">
        <v>1623</v>
      </c>
      <c r="H84" s="23" t="s">
        <v>5569</v>
      </c>
      <c r="I84" s="23" t="s">
        <v>6316</v>
      </c>
      <c r="J84" s="23" t="s">
        <v>11</v>
      </c>
      <c r="K84" s="23" t="s">
        <v>6290</v>
      </c>
      <c r="L84" s="23" t="s">
        <v>11</v>
      </c>
      <c r="M84" s="23" t="s">
        <v>6936</v>
      </c>
      <c r="N84" s="23" t="s">
        <v>6291</v>
      </c>
      <c r="O84" s="23" t="s">
        <v>6292</v>
      </c>
      <c r="P84" s="23" t="s">
        <v>6360</v>
      </c>
      <c r="Q84" s="23">
        <v>0</v>
      </c>
      <c r="R84" s="23" t="s">
        <v>1952</v>
      </c>
      <c r="S84" s="23" t="s">
        <v>6069</v>
      </c>
      <c r="T84" s="23" t="s">
        <v>1623</v>
      </c>
    </row>
    <row r="85" spans="1:20">
      <c r="A85" s="23" t="s">
        <v>4841</v>
      </c>
      <c r="B85" s="23" t="s">
        <v>4842</v>
      </c>
      <c r="C85" s="23" t="s">
        <v>16</v>
      </c>
      <c r="D85" s="23" t="s">
        <v>1580</v>
      </c>
      <c r="E85" s="23" t="s">
        <v>452</v>
      </c>
      <c r="F85" s="23" t="s">
        <v>6954</v>
      </c>
      <c r="G85" s="23" t="s">
        <v>1623</v>
      </c>
      <c r="H85" s="23" t="s">
        <v>6346</v>
      </c>
      <c r="I85" s="23" t="s">
        <v>6951</v>
      </c>
      <c r="J85" s="23" t="s">
        <v>11</v>
      </c>
      <c r="K85" s="23" t="s">
        <v>6290</v>
      </c>
      <c r="L85" s="23" t="s">
        <v>11</v>
      </c>
      <c r="M85" s="23" t="s">
        <v>6997</v>
      </c>
      <c r="N85" s="23" t="s">
        <v>6291</v>
      </c>
      <c r="O85" s="23" t="s">
        <v>6292</v>
      </c>
      <c r="P85" s="23" t="s">
        <v>1012</v>
      </c>
      <c r="Q85" s="23">
        <v>0</v>
      </c>
      <c r="R85" s="23" t="s">
        <v>1552</v>
      </c>
      <c r="S85" s="23" t="s">
        <v>6998</v>
      </c>
      <c r="T85" s="23" t="s">
        <v>1623</v>
      </c>
    </row>
    <row r="86" spans="1:20">
      <c r="A86" s="23" t="s">
        <v>2781</v>
      </c>
      <c r="B86" s="23" t="s">
        <v>2782</v>
      </c>
      <c r="C86" s="23" t="s">
        <v>12</v>
      </c>
      <c r="D86" s="23" t="s">
        <v>1580</v>
      </c>
      <c r="E86" s="23" t="s">
        <v>452</v>
      </c>
      <c r="F86" s="23" t="s">
        <v>6809</v>
      </c>
      <c r="G86" s="23" t="s">
        <v>1623</v>
      </c>
      <c r="H86" s="23" t="s">
        <v>6299</v>
      </c>
      <c r="I86" s="23" t="s">
        <v>6335</v>
      </c>
      <c r="J86" s="23" t="s">
        <v>11</v>
      </c>
      <c r="K86" s="23" t="s">
        <v>6290</v>
      </c>
      <c r="L86" s="23" t="s">
        <v>11</v>
      </c>
      <c r="M86" s="23" t="s">
        <v>6947</v>
      </c>
      <c r="N86" s="23" t="s">
        <v>6291</v>
      </c>
      <c r="O86" s="23" t="s">
        <v>6292</v>
      </c>
      <c r="P86" s="23" t="s">
        <v>6512</v>
      </c>
      <c r="Q86" s="23">
        <v>0</v>
      </c>
      <c r="R86" s="23" t="s">
        <v>1952</v>
      </c>
      <c r="S86" s="23" t="s">
        <v>5978</v>
      </c>
      <c r="T86" s="23" t="s">
        <v>1623</v>
      </c>
    </row>
    <row r="87" spans="1:20">
      <c r="A87" s="23" t="s">
        <v>4614</v>
      </c>
      <c r="B87" s="23" t="s">
        <v>4615</v>
      </c>
      <c r="C87" s="23" t="s">
        <v>10</v>
      </c>
      <c r="D87" s="23" t="s">
        <v>1580</v>
      </c>
      <c r="E87" s="23" t="s">
        <v>452</v>
      </c>
      <c r="F87" s="23" t="s">
        <v>5392</v>
      </c>
      <c r="G87" s="23" t="s">
        <v>1623</v>
      </c>
      <c r="H87" s="23" t="s">
        <v>6295</v>
      </c>
      <c r="I87" s="23" t="s">
        <v>6302</v>
      </c>
      <c r="J87" s="23" t="s">
        <v>11</v>
      </c>
      <c r="K87" s="23" t="s">
        <v>6290</v>
      </c>
      <c r="L87" s="23" t="s">
        <v>11</v>
      </c>
      <c r="M87" s="23" t="s">
        <v>6960</v>
      </c>
      <c r="N87" s="23" t="s">
        <v>6291</v>
      </c>
      <c r="O87" s="23" t="s">
        <v>6292</v>
      </c>
      <c r="P87" s="23" t="s">
        <v>6303</v>
      </c>
      <c r="Q87" s="23">
        <v>0</v>
      </c>
      <c r="R87" s="23" t="s">
        <v>1952</v>
      </c>
      <c r="S87" s="23" t="s">
        <v>5738</v>
      </c>
      <c r="T87" s="23" t="s">
        <v>1623</v>
      </c>
    </row>
    <row r="88" spans="1:20">
      <c r="A88" s="23" t="s">
        <v>2157</v>
      </c>
      <c r="B88" s="23" t="s">
        <v>2158</v>
      </c>
      <c r="C88" s="23" t="s">
        <v>14</v>
      </c>
      <c r="D88" s="23" t="s">
        <v>1580</v>
      </c>
      <c r="E88" s="23" t="s">
        <v>452</v>
      </c>
      <c r="F88" s="23" t="s">
        <v>6809</v>
      </c>
      <c r="G88" s="23" t="s">
        <v>1623</v>
      </c>
      <c r="H88" s="23" t="s">
        <v>6299</v>
      </c>
      <c r="I88" s="23" t="s">
        <v>6335</v>
      </c>
      <c r="J88" s="23" t="s">
        <v>11</v>
      </c>
      <c r="K88" s="23" t="s">
        <v>6290</v>
      </c>
      <c r="L88" s="23" t="s">
        <v>11</v>
      </c>
      <c r="M88" s="23" t="s">
        <v>6960</v>
      </c>
      <c r="N88" s="23" t="s">
        <v>6291</v>
      </c>
      <c r="O88" s="23" t="s">
        <v>6292</v>
      </c>
      <c r="P88" s="23" t="s">
        <v>6674</v>
      </c>
      <c r="Q88" s="23">
        <v>0</v>
      </c>
      <c r="R88" s="23" t="s">
        <v>1952</v>
      </c>
      <c r="S88" s="23" t="s">
        <v>6052</v>
      </c>
      <c r="T88" s="23" t="s">
        <v>1623</v>
      </c>
    </row>
    <row r="89" spans="1:20">
      <c r="A89" s="23" t="s">
        <v>4686</v>
      </c>
      <c r="B89" s="23" t="s">
        <v>4687</v>
      </c>
      <c r="C89" s="23" t="s">
        <v>10</v>
      </c>
      <c r="D89" s="23" t="s">
        <v>1580</v>
      </c>
      <c r="E89" s="23" t="s">
        <v>452</v>
      </c>
      <c r="F89" s="23" t="s">
        <v>5583</v>
      </c>
      <c r="G89" s="23" t="s">
        <v>1623</v>
      </c>
      <c r="H89" s="23" t="s">
        <v>6308</v>
      </c>
      <c r="I89" s="23" t="s">
        <v>5447</v>
      </c>
      <c r="J89" s="23" t="s">
        <v>11</v>
      </c>
      <c r="K89" s="23" t="s">
        <v>6290</v>
      </c>
      <c r="L89" s="23" t="s">
        <v>11</v>
      </c>
      <c r="M89" s="23" t="s">
        <v>6963</v>
      </c>
      <c r="N89" s="23" t="s">
        <v>6291</v>
      </c>
      <c r="O89" s="23" t="s">
        <v>6292</v>
      </c>
      <c r="P89" s="23" t="s">
        <v>1012</v>
      </c>
      <c r="Q89" s="23">
        <v>0</v>
      </c>
      <c r="R89" s="23" t="s">
        <v>1559</v>
      </c>
      <c r="S89" s="23" t="s">
        <v>6201</v>
      </c>
      <c r="T89" s="23" t="s">
        <v>1623</v>
      </c>
    </row>
    <row r="90" spans="1:20">
      <c r="A90" s="23" t="s">
        <v>2657</v>
      </c>
      <c r="B90" s="23" t="s">
        <v>2658</v>
      </c>
      <c r="C90" s="23" t="s">
        <v>16</v>
      </c>
      <c r="D90" s="23" t="s">
        <v>1580</v>
      </c>
      <c r="E90" s="23" t="s">
        <v>452</v>
      </c>
      <c r="F90" s="23" t="s">
        <v>6954</v>
      </c>
      <c r="G90" s="23" t="s">
        <v>1623</v>
      </c>
      <c r="H90" s="23" t="s">
        <v>2490</v>
      </c>
      <c r="I90" s="23" t="s">
        <v>6951</v>
      </c>
      <c r="J90" s="23" t="s">
        <v>11</v>
      </c>
      <c r="K90" s="23" t="s">
        <v>6290</v>
      </c>
      <c r="L90" s="23" t="s">
        <v>11</v>
      </c>
      <c r="M90" s="23" t="s">
        <v>6999</v>
      </c>
      <c r="N90" s="23" t="s">
        <v>6291</v>
      </c>
      <c r="O90" s="23" t="s">
        <v>6292</v>
      </c>
      <c r="P90" s="23" t="s">
        <v>1012</v>
      </c>
      <c r="Q90" s="23">
        <v>0</v>
      </c>
      <c r="R90" s="23" t="s">
        <v>1559</v>
      </c>
      <c r="S90" s="23" t="s">
        <v>7000</v>
      </c>
      <c r="T90" s="23" t="s">
        <v>1623</v>
      </c>
    </row>
    <row r="91" spans="1:20">
      <c r="A91" s="23" t="s">
        <v>2096</v>
      </c>
      <c r="B91" s="23" t="s">
        <v>2097</v>
      </c>
      <c r="C91" s="23" t="s">
        <v>16</v>
      </c>
      <c r="D91" s="23" t="s">
        <v>1580</v>
      </c>
      <c r="E91" s="23" t="s">
        <v>452</v>
      </c>
      <c r="F91" s="23" t="s">
        <v>5399</v>
      </c>
      <c r="G91" s="23" t="s">
        <v>1623</v>
      </c>
      <c r="H91" s="23" t="s">
        <v>5579</v>
      </c>
      <c r="I91" s="23" t="s">
        <v>6302</v>
      </c>
      <c r="J91" s="23" t="s">
        <v>11</v>
      </c>
      <c r="K91" s="23" t="s">
        <v>6290</v>
      </c>
      <c r="L91" s="23" t="s">
        <v>11</v>
      </c>
      <c r="M91" s="23" t="s">
        <v>6936</v>
      </c>
      <c r="N91" s="23" t="s">
        <v>6291</v>
      </c>
      <c r="O91" s="23" t="s">
        <v>6292</v>
      </c>
      <c r="P91" s="23" t="s">
        <v>6329</v>
      </c>
      <c r="Q91" s="23">
        <v>0</v>
      </c>
      <c r="R91" s="23" t="s">
        <v>1707</v>
      </c>
      <c r="S91" s="23" t="s">
        <v>6059</v>
      </c>
      <c r="T91" s="23" t="s">
        <v>1623</v>
      </c>
    </row>
    <row r="92" spans="1:20">
      <c r="A92" s="23" t="s">
        <v>1878</v>
      </c>
      <c r="B92" s="23" t="s">
        <v>1879</v>
      </c>
      <c r="C92" s="23" t="s">
        <v>10</v>
      </c>
      <c r="D92" s="23" t="s">
        <v>1580</v>
      </c>
      <c r="E92" s="23" t="s">
        <v>461</v>
      </c>
      <c r="F92" s="23" t="s">
        <v>5524</v>
      </c>
      <c r="G92" s="23" t="s">
        <v>1623</v>
      </c>
      <c r="H92" s="23" t="s">
        <v>6334</v>
      </c>
      <c r="I92" s="23" t="s">
        <v>6335</v>
      </c>
      <c r="J92" s="23" t="s">
        <v>11</v>
      </c>
      <c r="K92" s="23" t="s">
        <v>6290</v>
      </c>
      <c r="L92" s="23" t="s">
        <v>11</v>
      </c>
      <c r="M92" s="23" t="s">
        <v>6931</v>
      </c>
      <c r="N92" s="23" t="s">
        <v>6311</v>
      </c>
      <c r="O92" s="23" t="s">
        <v>6292</v>
      </c>
      <c r="P92" s="23" t="s">
        <v>6416</v>
      </c>
      <c r="Q92" s="23">
        <v>0</v>
      </c>
      <c r="R92" s="23" t="s">
        <v>2014</v>
      </c>
      <c r="S92" s="23" t="s">
        <v>6087</v>
      </c>
      <c r="T92" s="23" t="s">
        <v>1623</v>
      </c>
    </row>
    <row r="93" spans="1:20">
      <c r="A93" s="23" t="s">
        <v>1823</v>
      </c>
      <c r="B93" s="23" t="s">
        <v>1824</v>
      </c>
      <c r="C93" s="23" t="s">
        <v>1544</v>
      </c>
      <c r="D93" s="23" t="s">
        <v>1580</v>
      </c>
      <c r="E93" s="23" t="s">
        <v>452</v>
      </c>
      <c r="F93" s="23" t="s">
        <v>5380</v>
      </c>
      <c r="G93" s="23" t="s">
        <v>1623</v>
      </c>
      <c r="H93" s="23" t="s">
        <v>2490</v>
      </c>
      <c r="I93" s="23" t="s">
        <v>6289</v>
      </c>
      <c r="J93" s="23" t="s">
        <v>11</v>
      </c>
      <c r="K93" s="23" t="s">
        <v>6290</v>
      </c>
      <c r="L93" s="23" t="s">
        <v>11</v>
      </c>
      <c r="M93" s="23" t="s">
        <v>7001</v>
      </c>
      <c r="N93" s="23" t="s">
        <v>6291</v>
      </c>
      <c r="O93" s="23" t="s">
        <v>6292</v>
      </c>
      <c r="P93" s="23" t="s">
        <v>6461</v>
      </c>
      <c r="Q93" s="23">
        <v>0</v>
      </c>
      <c r="R93" s="23" t="s">
        <v>1952</v>
      </c>
      <c r="S93" s="23" t="s">
        <v>6094</v>
      </c>
      <c r="T93" s="23" t="s">
        <v>1623</v>
      </c>
    </row>
    <row r="94" spans="1:20">
      <c r="A94" s="23" t="s">
        <v>1808</v>
      </c>
      <c r="B94" s="23" t="s">
        <v>1809</v>
      </c>
      <c r="C94" s="23" t="s">
        <v>10</v>
      </c>
      <c r="D94" s="23" t="s">
        <v>1580</v>
      </c>
      <c r="E94" s="23" t="s">
        <v>452</v>
      </c>
      <c r="F94" s="23" t="s">
        <v>5384</v>
      </c>
      <c r="G94" s="23" t="s">
        <v>1623</v>
      </c>
      <c r="H94" s="23" t="s">
        <v>6308</v>
      </c>
      <c r="I94" s="23" t="s">
        <v>5447</v>
      </c>
      <c r="J94" s="23" t="s">
        <v>11</v>
      </c>
      <c r="K94" s="23" t="s">
        <v>6290</v>
      </c>
      <c r="L94" s="23" t="s">
        <v>11</v>
      </c>
      <c r="M94" s="23" t="s">
        <v>6945</v>
      </c>
      <c r="N94" s="23" t="s">
        <v>6291</v>
      </c>
      <c r="O94" s="23" t="s">
        <v>6292</v>
      </c>
      <c r="P94" s="23" t="s">
        <v>7</v>
      </c>
      <c r="Q94" s="23">
        <v>0</v>
      </c>
      <c r="R94" s="23" t="s">
        <v>2163</v>
      </c>
      <c r="S94" s="23" t="s">
        <v>6499</v>
      </c>
      <c r="T94" s="23" t="s">
        <v>1623</v>
      </c>
    </row>
    <row r="95" spans="1:20">
      <c r="A95" s="23" t="s">
        <v>3192</v>
      </c>
      <c r="B95" s="23" t="s">
        <v>3193</v>
      </c>
      <c r="C95" s="23" t="s">
        <v>16</v>
      </c>
      <c r="D95" s="23" t="s">
        <v>1580</v>
      </c>
      <c r="E95" s="23" t="s">
        <v>452</v>
      </c>
      <c r="F95" s="23" t="s">
        <v>6954</v>
      </c>
      <c r="G95" s="23" t="s">
        <v>1623</v>
      </c>
      <c r="H95" s="23" t="s">
        <v>2490</v>
      </c>
      <c r="I95" s="23" t="s">
        <v>6951</v>
      </c>
      <c r="J95" s="23" t="s">
        <v>11</v>
      </c>
      <c r="K95" s="23" t="s">
        <v>6290</v>
      </c>
      <c r="L95" s="23" t="s">
        <v>11</v>
      </c>
      <c r="M95" s="23" t="s">
        <v>6937</v>
      </c>
      <c r="N95" s="23" t="s">
        <v>6291</v>
      </c>
      <c r="O95" s="23" t="s">
        <v>6292</v>
      </c>
      <c r="P95" s="23" t="s">
        <v>1012</v>
      </c>
      <c r="Q95" s="23">
        <v>0</v>
      </c>
      <c r="R95" s="23" t="s">
        <v>1559</v>
      </c>
      <c r="S95" s="23" t="s">
        <v>7002</v>
      </c>
      <c r="T95" s="23" t="s">
        <v>1623</v>
      </c>
    </row>
    <row r="96" spans="1:20">
      <c r="A96" s="23" t="s">
        <v>1765</v>
      </c>
      <c r="B96" s="23" t="s">
        <v>1766</v>
      </c>
      <c r="C96" s="23" t="s">
        <v>14</v>
      </c>
      <c r="D96" s="23" t="s">
        <v>1580</v>
      </c>
      <c r="E96" s="23" t="s">
        <v>452</v>
      </c>
      <c r="F96" s="23" t="s">
        <v>6980</v>
      </c>
      <c r="G96" s="23" t="s">
        <v>1623</v>
      </c>
      <c r="H96" s="23" t="s">
        <v>5569</v>
      </c>
      <c r="I96" s="23" t="s">
        <v>6316</v>
      </c>
      <c r="J96" s="23" t="s">
        <v>11</v>
      </c>
      <c r="K96" s="23" t="s">
        <v>6290</v>
      </c>
      <c r="L96" s="23" t="s">
        <v>11</v>
      </c>
      <c r="M96" s="23" t="s">
        <v>6969</v>
      </c>
      <c r="N96" s="23" t="s">
        <v>6291</v>
      </c>
      <c r="O96" s="23" t="s">
        <v>6292</v>
      </c>
      <c r="P96" s="23" t="s">
        <v>6704</v>
      </c>
      <c r="Q96" s="23">
        <v>0</v>
      </c>
      <c r="R96" s="23" t="s">
        <v>1707</v>
      </c>
      <c r="S96" s="23" t="s">
        <v>6102</v>
      </c>
      <c r="T96" s="23" t="s">
        <v>1623</v>
      </c>
    </row>
    <row r="97" spans="1:20">
      <c r="A97" s="23" t="s">
        <v>2977</v>
      </c>
      <c r="B97" s="23" t="s">
        <v>2978</v>
      </c>
      <c r="C97" s="23" t="s">
        <v>16</v>
      </c>
      <c r="D97" s="23" t="s">
        <v>1580</v>
      </c>
      <c r="E97" s="23" t="s">
        <v>452</v>
      </c>
      <c r="F97" s="23" t="s">
        <v>6954</v>
      </c>
      <c r="G97" s="23" t="s">
        <v>1623</v>
      </c>
      <c r="H97" s="23" t="s">
        <v>2490</v>
      </c>
      <c r="I97" s="23" t="s">
        <v>6951</v>
      </c>
      <c r="J97" s="23" t="s">
        <v>11</v>
      </c>
      <c r="K97" s="23" t="s">
        <v>6290</v>
      </c>
      <c r="L97" s="23" t="s">
        <v>11</v>
      </c>
      <c r="M97" s="23" t="s">
        <v>6960</v>
      </c>
      <c r="N97" s="23" t="s">
        <v>6291</v>
      </c>
      <c r="O97" s="23" t="s">
        <v>6292</v>
      </c>
      <c r="P97" s="23" t="s">
        <v>6956</v>
      </c>
      <c r="Q97" s="23">
        <v>0</v>
      </c>
      <c r="R97" s="23" t="s">
        <v>2980</v>
      </c>
      <c r="S97" s="23" t="s">
        <v>6957</v>
      </c>
      <c r="T97" s="23" t="s">
        <v>1623</v>
      </c>
    </row>
    <row r="98" spans="1:20">
      <c r="A98" s="23" t="s">
        <v>4411</v>
      </c>
      <c r="B98" s="23" t="s">
        <v>4412</v>
      </c>
      <c r="C98" s="23" t="s">
        <v>1544</v>
      </c>
      <c r="D98" s="23" t="s">
        <v>5451</v>
      </c>
      <c r="E98" s="23" t="s">
        <v>464</v>
      </c>
      <c r="F98" s="23" t="s">
        <v>6968</v>
      </c>
      <c r="G98" s="23" t="s">
        <v>1623</v>
      </c>
      <c r="H98" s="23" t="s">
        <v>5579</v>
      </c>
      <c r="I98" s="23" t="s">
        <v>6296</v>
      </c>
      <c r="J98" s="23" t="s">
        <v>11</v>
      </c>
      <c r="K98" s="23" t="s">
        <v>6290</v>
      </c>
      <c r="L98" s="23" t="s">
        <v>11</v>
      </c>
      <c r="M98" s="23" t="s">
        <v>6961</v>
      </c>
      <c r="N98" s="23" t="s">
        <v>6297</v>
      </c>
      <c r="O98" s="23" t="s">
        <v>6292</v>
      </c>
      <c r="P98" s="23" t="s">
        <v>7</v>
      </c>
      <c r="Q98" s="23">
        <v>0</v>
      </c>
      <c r="R98" s="23" t="s">
        <v>6490</v>
      </c>
      <c r="S98" s="23" t="s">
        <v>6567</v>
      </c>
      <c r="T98" s="23" t="s">
        <v>1623</v>
      </c>
    </row>
    <row r="99" spans="1:20">
      <c r="A99" s="23" t="s">
        <v>3953</v>
      </c>
      <c r="B99" s="23" t="s">
        <v>3954</v>
      </c>
      <c r="C99" s="23" t="s">
        <v>10</v>
      </c>
      <c r="D99" s="23" t="s">
        <v>1580</v>
      </c>
      <c r="E99" s="23" t="s">
        <v>452</v>
      </c>
      <c r="F99" s="23" t="s">
        <v>5384</v>
      </c>
      <c r="G99" s="23" t="s">
        <v>1623</v>
      </c>
      <c r="H99" s="23" t="s">
        <v>6308</v>
      </c>
      <c r="I99" s="23" t="s">
        <v>5447</v>
      </c>
      <c r="J99" s="23" t="s">
        <v>11</v>
      </c>
      <c r="K99" s="23" t="s">
        <v>6290</v>
      </c>
      <c r="L99" s="23" t="s">
        <v>11</v>
      </c>
      <c r="M99" s="23" t="s">
        <v>6945</v>
      </c>
      <c r="N99" s="23" t="s">
        <v>6291</v>
      </c>
      <c r="O99" s="23" t="s">
        <v>6292</v>
      </c>
      <c r="P99" s="23" t="s">
        <v>6329</v>
      </c>
      <c r="Q99" s="23">
        <v>0</v>
      </c>
      <c r="R99" s="23" t="s">
        <v>1952</v>
      </c>
      <c r="S99" s="23" t="s">
        <v>5817</v>
      </c>
      <c r="T99" s="23" t="s">
        <v>1623</v>
      </c>
    </row>
    <row r="100" spans="1:20">
      <c r="A100" s="23" t="s">
        <v>1743</v>
      </c>
      <c r="B100" s="23" t="s">
        <v>1744</v>
      </c>
      <c r="C100" s="23" t="s">
        <v>1544</v>
      </c>
      <c r="D100" s="23" t="s">
        <v>1580</v>
      </c>
      <c r="E100" s="23" t="s">
        <v>452</v>
      </c>
      <c r="F100" s="23" t="s">
        <v>5504</v>
      </c>
      <c r="G100" s="23" t="s">
        <v>1623</v>
      </c>
      <c r="H100" s="23" t="s">
        <v>5579</v>
      </c>
      <c r="I100" s="23" t="s">
        <v>6289</v>
      </c>
      <c r="J100" s="23" t="s">
        <v>11</v>
      </c>
      <c r="K100" s="23" t="s">
        <v>6290</v>
      </c>
      <c r="L100" s="23" t="s">
        <v>11</v>
      </c>
      <c r="M100" s="23" t="s">
        <v>6944</v>
      </c>
      <c r="N100" s="23" t="s">
        <v>6291</v>
      </c>
      <c r="O100" s="23" t="s">
        <v>6292</v>
      </c>
      <c r="P100" s="23" t="s">
        <v>7</v>
      </c>
      <c r="Q100" s="23">
        <v>0</v>
      </c>
      <c r="R100" s="23" t="s">
        <v>6313</v>
      </c>
      <c r="S100" s="23" t="s">
        <v>6107</v>
      </c>
      <c r="T100" s="23" t="s">
        <v>1623</v>
      </c>
    </row>
    <row r="101" spans="1:20">
      <c r="A101" s="23" t="s">
        <v>2614</v>
      </c>
      <c r="B101" s="23" t="s">
        <v>2615</v>
      </c>
      <c r="C101" s="23" t="s">
        <v>14</v>
      </c>
      <c r="D101" s="23" t="s">
        <v>1580</v>
      </c>
      <c r="E101" s="23" t="s">
        <v>452</v>
      </c>
      <c r="F101" s="23" t="s">
        <v>6980</v>
      </c>
      <c r="G101" s="23" t="s">
        <v>1623</v>
      </c>
      <c r="H101" s="23" t="s">
        <v>5569</v>
      </c>
      <c r="I101" s="23" t="s">
        <v>6316</v>
      </c>
      <c r="J101" s="23" t="s">
        <v>11</v>
      </c>
      <c r="K101" s="23" t="s">
        <v>6290</v>
      </c>
      <c r="L101" s="23" t="s">
        <v>11</v>
      </c>
      <c r="M101" s="23" t="s">
        <v>6969</v>
      </c>
      <c r="N101" s="23" t="s">
        <v>6291</v>
      </c>
      <c r="O101" s="23" t="s">
        <v>6292</v>
      </c>
      <c r="P101" s="23" t="s">
        <v>6695</v>
      </c>
      <c r="Q101" s="23">
        <v>0</v>
      </c>
      <c r="R101" s="23" t="s">
        <v>1952</v>
      </c>
      <c r="S101" s="23" t="s">
        <v>6696</v>
      </c>
      <c r="T101" s="23" t="s">
        <v>1623</v>
      </c>
    </row>
    <row r="102" spans="1:20">
      <c r="A102" s="23" t="s">
        <v>2251</v>
      </c>
      <c r="B102" s="23" t="s">
        <v>2252</v>
      </c>
      <c r="C102" s="23" t="s">
        <v>14</v>
      </c>
      <c r="D102" s="23" t="s">
        <v>1580</v>
      </c>
      <c r="E102" s="23" t="s">
        <v>452</v>
      </c>
      <c r="F102" s="23" t="s">
        <v>6816</v>
      </c>
      <c r="G102" s="23" t="s">
        <v>1623</v>
      </c>
      <c r="H102" s="23" t="s">
        <v>6334</v>
      </c>
      <c r="I102" s="23" t="s">
        <v>6343</v>
      </c>
      <c r="J102" s="23" t="s">
        <v>11</v>
      </c>
      <c r="K102" s="23" t="s">
        <v>6290</v>
      </c>
      <c r="L102" s="23" t="s">
        <v>11</v>
      </c>
      <c r="M102" s="23" t="s">
        <v>6969</v>
      </c>
      <c r="N102" s="23" t="s">
        <v>6291</v>
      </c>
      <c r="O102" s="23" t="s">
        <v>6292</v>
      </c>
      <c r="P102" s="23" t="s">
        <v>6363</v>
      </c>
      <c r="Q102" s="23">
        <v>0</v>
      </c>
      <c r="R102" s="23" t="s">
        <v>1685</v>
      </c>
      <c r="S102" s="23" t="s">
        <v>6597</v>
      </c>
      <c r="T102" s="23" t="s">
        <v>1623</v>
      </c>
    </row>
    <row r="103" spans="1:20">
      <c r="A103" s="23" t="s">
        <v>2154</v>
      </c>
      <c r="B103" s="23" t="s">
        <v>2155</v>
      </c>
      <c r="C103" s="23" t="s">
        <v>16</v>
      </c>
      <c r="D103" s="23" t="s">
        <v>1580</v>
      </c>
      <c r="E103" s="23" t="s">
        <v>452</v>
      </c>
      <c r="F103" s="23" t="s">
        <v>5393</v>
      </c>
      <c r="G103" s="23" t="s">
        <v>1623</v>
      </c>
      <c r="H103" s="23" t="s">
        <v>6295</v>
      </c>
      <c r="I103" s="23" t="s">
        <v>5574</v>
      </c>
      <c r="J103" s="23" t="s">
        <v>11</v>
      </c>
      <c r="K103" s="23" t="s">
        <v>6290</v>
      </c>
      <c r="L103" s="23" t="s">
        <v>11</v>
      </c>
      <c r="M103" s="23" t="s">
        <v>6965</v>
      </c>
      <c r="N103" s="23" t="s">
        <v>6291</v>
      </c>
      <c r="O103" s="23" t="s">
        <v>6292</v>
      </c>
      <c r="P103" s="23" t="s">
        <v>6329</v>
      </c>
      <c r="Q103" s="23">
        <v>0</v>
      </c>
      <c r="R103" s="23" t="s">
        <v>1952</v>
      </c>
      <c r="S103" s="23" t="s">
        <v>6053</v>
      </c>
      <c r="T103" s="23" t="s">
        <v>1623</v>
      </c>
    </row>
    <row r="104" spans="1:20">
      <c r="A104" s="23" t="s">
        <v>1758</v>
      </c>
      <c r="B104" s="23" t="s">
        <v>1759</v>
      </c>
      <c r="C104" s="23" t="s">
        <v>10</v>
      </c>
      <c r="D104" s="23" t="s">
        <v>1580</v>
      </c>
      <c r="E104" s="23" t="s">
        <v>452</v>
      </c>
      <c r="F104" s="23" t="s">
        <v>6808</v>
      </c>
      <c r="G104" s="23" t="s">
        <v>1623</v>
      </c>
      <c r="H104" s="23" t="s">
        <v>6299</v>
      </c>
      <c r="I104" s="23" t="s">
        <v>6304</v>
      </c>
      <c r="J104" s="23" t="s">
        <v>11</v>
      </c>
      <c r="K104" s="23" t="s">
        <v>6290</v>
      </c>
      <c r="L104" s="23" t="s">
        <v>11</v>
      </c>
      <c r="M104" s="23" t="s">
        <v>6944</v>
      </c>
      <c r="N104" s="23" t="s">
        <v>6291</v>
      </c>
      <c r="O104" s="23" t="s">
        <v>6292</v>
      </c>
      <c r="P104" s="23" t="s">
        <v>6329</v>
      </c>
      <c r="Q104" s="23">
        <v>0</v>
      </c>
      <c r="R104" s="23" t="s">
        <v>1685</v>
      </c>
      <c r="S104" s="23" t="s">
        <v>6502</v>
      </c>
      <c r="T104" s="23" t="s">
        <v>1623</v>
      </c>
    </row>
    <row r="105" spans="1:20">
      <c r="A105" s="23" t="s">
        <v>1686</v>
      </c>
      <c r="B105" s="23" t="s">
        <v>1687</v>
      </c>
      <c r="C105" s="23" t="s">
        <v>10</v>
      </c>
      <c r="D105" s="23" t="s">
        <v>1580</v>
      </c>
      <c r="E105" s="23" t="s">
        <v>452</v>
      </c>
      <c r="F105" s="23" t="s">
        <v>5583</v>
      </c>
      <c r="G105" s="23" t="s">
        <v>1623</v>
      </c>
      <c r="H105" s="23" t="s">
        <v>6308</v>
      </c>
      <c r="I105" s="23" t="s">
        <v>5447</v>
      </c>
      <c r="J105" s="23" t="s">
        <v>11</v>
      </c>
      <c r="K105" s="23" t="s">
        <v>6290</v>
      </c>
      <c r="L105" s="23" t="s">
        <v>11</v>
      </c>
      <c r="M105" s="23" t="s">
        <v>6966</v>
      </c>
      <c r="N105" s="23" t="s">
        <v>6291</v>
      </c>
      <c r="O105" s="23" t="s">
        <v>6292</v>
      </c>
      <c r="P105" s="23" t="s">
        <v>1012</v>
      </c>
      <c r="Q105" s="23">
        <v>0</v>
      </c>
      <c r="R105" s="23" t="s">
        <v>1689</v>
      </c>
      <c r="S105" s="23" t="s">
        <v>6210</v>
      </c>
      <c r="T105" s="23" t="s">
        <v>1623</v>
      </c>
    </row>
    <row r="106" spans="1:20">
      <c r="A106" s="23" t="s">
        <v>3787</v>
      </c>
      <c r="B106" s="23" t="s">
        <v>3788</v>
      </c>
      <c r="C106" s="23" t="s">
        <v>1544</v>
      </c>
      <c r="D106" s="23" t="s">
        <v>5451</v>
      </c>
      <c r="E106" s="23" t="s">
        <v>464</v>
      </c>
      <c r="F106" s="23" t="s">
        <v>5575</v>
      </c>
      <c r="G106" s="23" t="s">
        <v>1623</v>
      </c>
      <c r="H106" s="23" t="s">
        <v>2490</v>
      </c>
      <c r="I106" s="23" t="s">
        <v>6296</v>
      </c>
      <c r="J106" s="23" t="s">
        <v>11</v>
      </c>
      <c r="K106" s="23" t="s">
        <v>6290</v>
      </c>
      <c r="L106" s="23" t="s">
        <v>11</v>
      </c>
      <c r="M106" s="23" t="s">
        <v>6959</v>
      </c>
      <c r="N106" s="23" t="s">
        <v>6297</v>
      </c>
      <c r="O106" s="23" t="s">
        <v>6292</v>
      </c>
      <c r="P106" s="23" t="s">
        <v>1152</v>
      </c>
      <c r="Q106" s="23">
        <v>0</v>
      </c>
      <c r="R106" s="23" t="s">
        <v>1559</v>
      </c>
      <c r="S106" s="23" t="s">
        <v>5836</v>
      </c>
      <c r="T106" s="23" t="s">
        <v>1623</v>
      </c>
    </row>
    <row r="107" spans="1:20">
      <c r="A107" s="23" t="s">
        <v>3846</v>
      </c>
      <c r="B107" s="23" t="s">
        <v>3847</v>
      </c>
      <c r="C107" s="23" t="s">
        <v>1562</v>
      </c>
      <c r="D107" s="23" t="s">
        <v>1580</v>
      </c>
      <c r="E107" s="23" t="s">
        <v>452</v>
      </c>
      <c r="F107" s="23" t="s">
        <v>5583</v>
      </c>
      <c r="G107" s="23" t="s">
        <v>1623</v>
      </c>
      <c r="H107" s="23" t="s">
        <v>6308</v>
      </c>
      <c r="I107" s="23" t="s">
        <v>5447</v>
      </c>
      <c r="J107" s="23" t="s">
        <v>11</v>
      </c>
      <c r="K107" s="23" t="s">
        <v>6290</v>
      </c>
      <c r="L107" s="23" t="s">
        <v>11</v>
      </c>
      <c r="M107" s="23" t="s">
        <v>6981</v>
      </c>
      <c r="N107" s="23" t="s">
        <v>6291</v>
      </c>
      <c r="O107" s="23" t="s">
        <v>6292</v>
      </c>
      <c r="P107" s="23" t="s">
        <v>1152</v>
      </c>
      <c r="Q107" s="23">
        <v>0</v>
      </c>
      <c r="R107" s="23" t="s">
        <v>5032</v>
      </c>
      <c r="S107" s="23" t="s">
        <v>6218</v>
      </c>
      <c r="T107" s="23" t="s">
        <v>1623</v>
      </c>
    </row>
    <row r="108" spans="1:20">
      <c r="A108" s="23" t="s">
        <v>5190</v>
      </c>
      <c r="B108" s="23" t="s">
        <v>5191</v>
      </c>
      <c r="C108" s="23" t="s">
        <v>16</v>
      </c>
      <c r="D108" s="23" t="s">
        <v>1580</v>
      </c>
      <c r="E108" s="23" t="s">
        <v>452</v>
      </c>
      <c r="F108" s="23" t="s">
        <v>6954</v>
      </c>
      <c r="G108" s="23" t="s">
        <v>1623</v>
      </c>
      <c r="H108" s="23" t="s">
        <v>6346</v>
      </c>
      <c r="I108" s="23" t="s">
        <v>6951</v>
      </c>
      <c r="J108" s="23" t="s">
        <v>11</v>
      </c>
      <c r="K108" s="23" t="s">
        <v>6290</v>
      </c>
      <c r="L108" s="23" t="s">
        <v>11</v>
      </c>
      <c r="M108" s="23" t="s">
        <v>7003</v>
      </c>
      <c r="N108" s="23" t="s">
        <v>6291</v>
      </c>
      <c r="O108" s="23" t="s">
        <v>6292</v>
      </c>
      <c r="P108" s="23" t="s">
        <v>1012</v>
      </c>
      <c r="Q108" s="23">
        <v>0</v>
      </c>
      <c r="R108" s="23" t="s">
        <v>1565</v>
      </c>
      <c r="S108" s="23" t="s">
        <v>7004</v>
      </c>
      <c r="T108" s="23" t="s">
        <v>1623</v>
      </c>
    </row>
    <row r="109" spans="1:20">
      <c r="A109" s="23" t="s">
        <v>2193</v>
      </c>
      <c r="B109" s="23" t="s">
        <v>2194</v>
      </c>
      <c r="C109" s="23" t="s">
        <v>13</v>
      </c>
      <c r="D109" s="23" t="s">
        <v>1580</v>
      </c>
      <c r="E109" s="23" t="s">
        <v>452</v>
      </c>
      <c r="F109" s="23" t="s">
        <v>6962</v>
      </c>
      <c r="G109" s="23" t="s">
        <v>1623</v>
      </c>
      <c r="H109" s="23" t="s">
        <v>6299</v>
      </c>
      <c r="I109" s="23" t="s">
        <v>6300</v>
      </c>
      <c r="J109" s="23" t="s">
        <v>11</v>
      </c>
      <c r="K109" s="23" t="s">
        <v>6290</v>
      </c>
      <c r="L109" s="23" t="s">
        <v>11</v>
      </c>
      <c r="M109" s="23" t="s">
        <v>6963</v>
      </c>
      <c r="N109" s="23" t="s">
        <v>6291</v>
      </c>
      <c r="O109" s="23" t="s">
        <v>6292</v>
      </c>
      <c r="P109" s="23" t="s">
        <v>6681</v>
      </c>
      <c r="Q109" s="23">
        <v>0</v>
      </c>
      <c r="R109" s="23" t="s">
        <v>1952</v>
      </c>
      <c r="S109" s="23" t="s">
        <v>6049</v>
      </c>
      <c r="T109" s="23" t="s">
        <v>1623</v>
      </c>
    </row>
    <row r="110" spans="1:20">
      <c r="A110" s="23" t="s">
        <v>3093</v>
      </c>
      <c r="B110" s="23" t="s">
        <v>3094</v>
      </c>
      <c r="C110" s="23" t="s">
        <v>12</v>
      </c>
      <c r="D110" s="23" t="s">
        <v>1580</v>
      </c>
      <c r="E110" s="23" t="s">
        <v>452</v>
      </c>
      <c r="F110" s="23" t="s">
        <v>6804</v>
      </c>
      <c r="G110" s="23" t="s">
        <v>1623</v>
      </c>
      <c r="H110" s="23" t="s">
        <v>6334</v>
      </c>
      <c r="I110" s="23" t="s">
        <v>6321</v>
      </c>
      <c r="J110" s="23" t="s">
        <v>11</v>
      </c>
      <c r="K110" s="23" t="s">
        <v>6290</v>
      </c>
      <c r="L110" s="23" t="s">
        <v>11</v>
      </c>
      <c r="M110" s="23" t="s">
        <v>6941</v>
      </c>
      <c r="N110" s="23" t="s">
        <v>6291</v>
      </c>
      <c r="O110" s="23" t="s">
        <v>6292</v>
      </c>
      <c r="P110" s="23" t="s">
        <v>6329</v>
      </c>
      <c r="Q110" s="23">
        <v>0</v>
      </c>
      <c r="R110" s="23" t="s">
        <v>1952</v>
      </c>
      <c r="S110" s="23" t="s">
        <v>5930</v>
      </c>
      <c r="T110" s="23" t="s">
        <v>1623</v>
      </c>
    </row>
    <row r="111" spans="1:20">
      <c r="A111" s="23" t="s">
        <v>4832</v>
      </c>
      <c r="B111" s="23" t="s">
        <v>4833</v>
      </c>
      <c r="C111" s="23" t="s">
        <v>1544</v>
      </c>
      <c r="D111" s="23" t="s">
        <v>5451</v>
      </c>
      <c r="E111" s="23" t="s">
        <v>459</v>
      </c>
      <c r="F111" s="23" t="s">
        <v>6929</v>
      </c>
      <c r="G111" s="23" t="s">
        <v>1623</v>
      </c>
      <c r="H111" s="23" t="s">
        <v>6295</v>
      </c>
      <c r="I111" s="23" t="s">
        <v>6352</v>
      </c>
      <c r="J111" s="23" t="s">
        <v>1643</v>
      </c>
      <c r="K111" s="23" t="s">
        <v>6290</v>
      </c>
      <c r="L111" s="23" t="s">
        <v>11</v>
      </c>
      <c r="M111" s="23" t="s">
        <v>6930</v>
      </c>
      <c r="N111" s="23" t="s">
        <v>6297</v>
      </c>
      <c r="O111" s="23" t="s">
        <v>6292</v>
      </c>
      <c r="P111" s="23" t="s">
        <v>6423</v>
      </c>
      <c r="Q111" s="23">
        <v>0</v>
      </c>
      <c r="R111" s="23" t="s">
        <v>1952</v>
      </c>
      <c r="S111" s="23" t="s">
        <v>5716</v>
      </c>
      <c r="T111" s="23" t="s">
        <v>1623</v>
      </c>
    </row>
    <row r="112" spans="1:20">
      <c r="A112" s="23" t="s">
        <v>3003</v>
      </c>
      <c r="B112" s="23" t="s">
        <v>3004</v>
      </c>
      <c r="C112" s="23" t="s">
        <v>10</v>
      </c>
      <c r="D112" s="23" t="s">
        <v>1580</v>
      </c>
      <c r="E112" s="23" t="s">
        <v>5632</v>
      </c>
      <c r="F112" s="23" t="s">
        <v>6973</v>
      </c>
      <c r="G112" s="23" t="s">
        <v>1623</v>
      </c>
      <c r="H112" s="23" t="s">
        <v>6308</v>
      </c>
      <c r="I112" s="23" t="s">
        <v>5447</v>
      </c>
      <c r="J112" s="23" t="s">
        <v>11</v>
      </c>
      <c r="K112" s="23" t="s">
        <v>6290</v>
      </c>
      <c r="L112" s="23" t="s">
        <v>11</v>
      </c>
      <c r="M112" s="23" t="s">
        <v>6996</v>
      </c>
      <c r="N112" s="23" t="s">
        <v>6311</v>
      </c>
      <c r="O112" s="23" t="s">
        <v>6292</v>
      </c>
      <c r="P112" s="23" t="s">
        <v>7</v>
      </c>
      <c r="Q112" s="23">
        <v>0</v>
      </c>
      <c r="R112" s="23" t="s">
        <v>6974</v>
      </c>
      <c r="S112" s="23" t="s">
        <v>7005</v>
      </c>
      <c r="T112" s="23" t="s">
        <v>1623</v>
      </c>
    </row>
    <row r="113" spans="1:20">
      <c r="A113" s="23" t="s">
        <v>1944</v>
      </c>
      <c r="B113" s="23" t="s">
        <v>1945</v>
      </c>
      <c r="C113" s="23" t="s">
        <v>16</v>
      </c>
      <c r="D113" s="23" t="s">
        <v>1580</v>
      </c>
      <c r="E113" s="23" t="s">
        <v>452</v>
      </c>
      <c r="F113" s="23" t="s">
        <v>5380</v>
      </c>
      <c r="G113" s="23" t="s">
        <v>1623</v>
      </c>
      <c r="H113" s="23" t="s">
        <v>2490</v>
      </c>
      <c r="I113" s="23" t="s">
        <v>6289</v>
      </c>
      <c r="J113" s="23" t="s">
        <v>11</v>
      </c>
      <c r="K113" s="23" t="s">
        <v>6290</v>
      </c>
      <c r="L113" s="23" t="s">
        <v>11</v>
      </c>
      <c r="M113" s="23" t="s">
        <v>7006</v>
      </c>
      <c r="N113" s="23" t="s">
        <v>6291</v>
      </c>
      <c r="O113" s="23" t="s">
        <v>6292</v>
      </c>
      <c r="P113" s="23" t="s">
        <v>6488</v>
      </c>
      <c r="Q113" s="23">
        <v>0</v>
      </c>
      <c r="R113" s="23" t="s">
        <v>6323</v>
      </c>
      <c r="S113" s="23" t="s">
        <v>6143</v>
      </c>
      <c r="T113" s="23" t="s">
        <v>1593</v>
      </c>
    </row>
    <row r="114" spans="1:20">
      <c r="A114" s="23" t="s">
        <v>2229</v>
      </c>
      <c r="B114" s="23" t="s">
        <v>2230</v>
      </c>
      <c r="C114" s="23" t="s">
        <v>18</v>
      </c>
      <c r="D114" s="23" t="s">
        <v>1580</v>
      </c>
      <c r="E114" s="23" t="s">
        <v>452</v>
      </c>
      <c r="F114" s="23" t="s">
        <v>6821</v>
      </c>
      <c r="G114" s="23" t="s">
        <v>1623</v>
      </c>
      <c r="H114" s="23" t="s">
        <v>6354</v>
      </c>
      <c r="I114" s="23" t="s">
        <v>6355</v>
      </c>
      <c r="J114" s="23" t="s">
        <v>11</v>
      </c>
      <c r="K114" s="23" t="s">
        <v>6290</v>
      </c>
      <c r="L114" s="23" t="s">
        <v>11</v>
      </c>
      <c r="M114" s="23" t="s">
        <v>6933</v>
      </c>
      <c r="N114" s="23" t="s">
        <v>6291</v>
      </c>
      <c r="O114" s="23" t="s">
        <v>6292</v>
      </c>
      <c r="P114" s="23" t="s">
        <v>6663</v>
      </c>
      <c r="Q114" s="23">
        <v>0</v>
      </c>
      <c r="R114" s="23" t="s">
        <v>1952</v>
      </c>
      <c r="S114" s="23" t="s">
        <v>6042</v>
      </c>
      <c r="T114" s="23" t="s">
        <v>1623</v>
      </c>
    </row>
    <row r="115" spans="1:20">
      <c r="A115" s="23" t="s">
        <v>1801</v>
      </c>
      <c r="B115" s="23" t="s">
        <v>1802</v>
      </c>
      <c r="C115" s="23" t="s">
        <v>12</v>
      </c>
      <c r="D115" s="23" t="s">
        <v>1580</v>
      </c>
      <c r="E115" s="23" t="s">
        <v>452</v>
      </c>
      <c r="F115" s="23" t="s">
        <v>6804</v>
      </c>
      <c r="G115" s="23" t="s">
        <v>1623</v>
      </c>
      <c r="H115" s="23" t="s">
        <v>6334</v>
      </c>
      <c r="I115" s="23" t="s">
        <v>6321</v>
      </c>
      <c r="J115" s="23" t="s">
        <v>11</v>
      </c>
      <c r="K115" s="23" t="s">
        <v>6290</v>
      </c>
      <c r="L115" s="23" t="s">
        <v>11</v>
      </c>
      <c r="M115" s="23" t="s">
        <v>6965</v>
      </c>
      <c r="N115" s="23" t="s">
        <v>6291</v>
      </c>
      <c r="O115" s="23" t="s">
        <v>6292</v>
      </c>
      <c r="P115" s="23" t="s">
        <v>6329</v>
      </c>
      <c r="Q115" s="23">
        <v>0</v>
      </c>
      <c r="R115" s="23" t="s">
        <v>1952</v>
      </c>
      <c r="S115" s="23" t="s">
        <v>6097</v>
      </c>
      <c r="T115" s="23" t="s">
        <v>1623</v>
      </c>
    </row>
    <row r="116" spans="1:20">
      <c r="A116" s="23" t="s">
        <v>4973</v>
      </c>
      <c r="B116" s="23" t="s">
        <v>4974</v>
      </c>
      <c r="C116" s="23" t="s">
        <v>14</v>
      </c>
      <c r="D116" s="23" t="s">
        <v>1580</v>
      </c>
      <c r="E116" s="23" t="s">
        <v>461</v>
      </c>
      <c r="F116" s="23" t="s">
        <v>5526</v>
      </c>
      <c r="G116" s="23" t="s">
        <v>1623</v>
      </c>
      <c r="H116" s="23" t="s">
        <v>5569</v>
      </c>
      <c r="I116" s="23" t="s">
        <v>6304</v>
      </c>
      <c r="J116" s="23" t="s">
        <v>11</v>
      </c>
      <c r="K116" s="23" t="s">
        <v>6290</v>
      </c>
      <c r="L116" s="23" t="s">
        <v>11</v>
      </c>
      <c r="M116" s="23" t="s">
        <v>6931</v>
      </c>
      <c r="N116" s="23" t="s">
        <v>6311</v>
      </c>
      <c r="O116" s="23" t="s">
        <v>6292</v>
      </c>
      <c r="P116" s="23" t="s">
        <v>7</v>
      </c>
      <c r="Q116" s="23">
        <v>0</v>
      </c>
      <c r="R116" s="23" t="s">
        <v>1560</v>
      </c>
      <c r="S116" s="23" t="s">
        <v>6622</v>
      </c>
      <c r="T116" s="23" t="s">
        <v>1623</v>
      </c>
    </row>
    <row r="117" spans="1:20">
      <c r="A117" s="23" t="s">
        <v>2076</v>
      </c>
      <c r="B117" s="23" t="s">
        <v>2077</v>
      </c>
      <c r="C117" s="23" t="s">
        <v>14</v>
      </c>
      <c r="D117" s="23" t="s">
        <v>1580</v>
      </c>
      <c r="E117" s="23" t="s">
        <v>452</v>
      </c>
      <c r="F117" s="23" t="s">
        <v>5392</v>
      </c>
      <c r="G117" s="23" t="s">
        <v>1623</v>
      </c>
      <c r="H117" s="23" t="s">
        <v>6295</v>
      </c>
      <c r="I117" s="23" t="s">
        <v>6302</v>
      </c>
      <c r="J117" s="23" t="s">
        <v>11</v>
      </c>
      <c r="K117" s="23" t="s">
        <v>6290</v>
      </c>
      <c r="L117" s="23" t="s">
        <v>11</v>
      </c>
      <c r="M117" s="23" t="s">
        <v>6979</v>
      </c>
      <c r="N117" s="23" t="s">
        <v>6291</v>
      </c>
      <c r="O117" s="23" t="s">
        <v>6292</v>
      </c>
      <c r="P117" s="23" t="s">
        <v>1012</v>
      </c>
      <c r="Q117" s="23">
        <v>0</v>
      </c>
      <c r="R117" s="23" t="s">
        <v>1559</v>
      </c>
      <c r="S117" s="23" t="s">
        <v>6209</v>
      </c>
      <c r="T117" s="23" t="s">
        <v>1623</v>
      </c>
    </row>
    <row r="118" spans="1:20">
      <c r="A118" s="23" t="s">
        <v>3081</v>
      </c>
      <c r="B118" s="23" t="s">
        <v>3082</v>
      </c>
      <c r="C118" s="23" t="s">
        <v>10</v>
      </c>
      <c r="D118" s="23" t="s">
        <v>1580</v>
      </c>
      <c r="E118" s="23" t="s">
        <v>452</v>
      </c>
      <c r="F118" s="23" t="s">
        <v>7007</v>
      </c>
      <c r="G118" s="23" t="s">
        <v>1623</v>
      </c>
      <c r="H118" s="23" t="s">
        <v>5579</v>
      </c>
      <c r="I118" s="23" t="s">
        <v>5563</v>
      </c>
      <c r="J118" s="23" t="s">
        <v>11</v>
      </c>
      <c r="K118" s="23" t="s">
        <v>6290</v>
      </c>
      <c r="L118" s="23" t="s">
        <v>11</v>
      </c>
      <c r="M118" s="23" t="s">
        <v>7008</v>
      </c>
      <c r="N118" s="23" t="s">
        <v>6291</v>
      </c>
      <c r="O118" s="23" t="s">
        <v>6292</v>
      </c>
      <c r="P118" s="23" t="s">
        <v>6594</v>
      </c>
      <c r="Q118" s="23">
        <v>0</v>
      </c>
      <c r="R118" s="23" t="s">
        <v>7009</v>
      </c>
      <c r="S118" s="23" t="s">
        <v>7010</v>
      </c>
      <c r="T118" s="23" t="s">
        <v>1623</v>
      </c>
    </row>
    <row r="119" spans="1:20">
      <c r="A119" s="23" t="s">
        <v>5186</v>
      </c>
      <c r="B119" s="23" t="s">
        <v>5187</v>
      </c>
      <c r="C119" s="23" t="s">
        <v>16</v>
      </c>
      <c r="D119" s="23" t="s">
        <v>1580</v>
      </c>
      <c r="E119" s="23" t="s">
        <v>452</v>
      </c>
      <c r="F119" s="23" t="s">
        <v>6954</v>
      </c>
      <c r="G119" s="23" t="s">
        <v>1623</v>
      </c>
      <c r="H119" s="23" t="s">
        <v>6346</v>
      </c>
      <c r="I119" s="23" t="s">
        <v>6951</v>
      </c>
      <c r="J119" s="23" t="s">
        <v>11</v>
      </c>
      <c r="K119" s="23" t="s">
        <v>6290</v>
      </c>
      <c r="L119" s="23" t="s">
        <v>11</v>
      </c>
      <c r="M119" s="23" t="s">
        <v>7011</v>
      </c>
      <c r="N119" s="23" t="s">
        <v>6291</v>
      </c>
      <c r="O119" s="23" t="s">
        <v>6292</v>
      </c>
      <c r="P119" s="23" t="s">
        <v>1012</v>
      </c>
      <c r="Q119" s="23">
        <v>0</v>
      </c>
      <c r="R119" s="23" t="s">
        <v>1565</v>
      </c>
      <c r="S119" s="23" t="s">
        <v>6972</v>
      </c>
      <c r="T119" s="23" t="s">
        <v>1623</v>
      </c>
    </row>
    <row r="120" spans="1:20">
      <c r="A120" s="23" t="s">
        <v>3042</v>
      </c>
      <c r="B120" s="23" t="s">
        <v>3043</v>
      </c>
      <c r="C120" s="23" t="s">
        <v>14</v>
      </c>
      <c r="D120" s="23" t="s">
        <v>1580</v>
      </c>
      <c r="E120" s="23" t="s">
        <v>5632</v>
      </c>
      <c r="F120" s="23" t="s">
        <v>6973</v>
      </c>
      <c r="G120" s="23" t="s">
        <v>1623</v>
      </c>
      <c r="H120" s="23" t="s">
        <v>6308</v>
      </c>
      <c r="I120" s="23" t="s">
        <v>5563</v>
      </c>
      <c r="J120" s="23" t="s">
        <v>11</v>
      </c>
      <c r="K120" s="23" t="s">
        <v>6290</v>
      </c>
      <c r="L120" s="23" t="s">
        <v>11</v>
      </c>
      <c r="M120" s="23" t="s">
        <v>7012</v>
      </c>
      <c r="N120" s="23" t="s">
        <v>6311</v>
      </c>
      <c r="O120" s="23" t="s">
        <v>6292</v>
      </c>
      <c r="P120" s="23" t="s">
        <v>6329</v>
      </c>
      <c r="Q120" s="23">
        <v>0</v>
      </c>
      <c r="R120" s="23" t="s">
        <v>6974</v>
      </c>
      <c r="S120" s="23" t="s">
        <v>7013</v>
      </c>
      <c r="T120" s="23" t="s">
        <v>1623</v>
      </c>
    </row>
    <row r="121" spans="1:20">
      <c r="A121" s="23" t="s">
        <v>2805</v>
      </c>
      <c r="B121" s="23" t="s">
        <v>2806</v>
      </c>
      <c r="C121" s="23" t="s">
        <v>12</v>
      </c>
      <c r="D121" s="23" t="s">
        <v>1580</v>
      </c>
      <c r="E121" s="23" t="s">
        <v>452</v>
      </c>
      <c r="F121" s="23" t="s">
        <v>6980</v>
      </c>
      <c r="G121" s="23" t="s">
        <v>1623</v>
      </c>
      <c r="H121" s="23" t="s">
        <v>5569</v>
      </c>
      <c r="I121" s="23" t="s">
        <v>6316</v>
      </c>
      <c r="J121" s="23" t="s">
        <v>11</v>
      </c>
      <c r="K121" s="23" t="s">
        <v>6290</v>
      </c>
      <c r="L121" s="23" t="s">
        <v>11</v>
      </c>
      <c r="M121" s="23" t="s">
        <v>6983</v>
      </c>
      <c r="N121" s="23" t="s">
        <v>6291</v>
      </c>
      <c r="O121" s="23" t="s">
        <v>6292</v>
      </c>
      <c r="P121" s="23" t="s">
        <v>6325</v>
      </c>
      <c r="Q121" s="23">
        <v>0</v>
      </c>
      <c r="R121" s="23" t="s">
        <v>6490</v>
      </c>
      <c r="S121" s="23" t="s">
        <v>6578</v>
      </c>
      <c r="T121" s="23" t="s">
        <v>1623</v>
      </c>
    </row>
    <row r="122" spans="1:20">
      <c r="A122" s="23" t="s">
        <v>3020</v>
      </c>
      <c r="B122" s="23" t="s">
        <v>3021</v>
      </c>
      <c r="C122" s="23" t="s">
        <v>10</v>
      </c>
      <c r="D122" s="23" t="s">
        <v>1580</v>
      </c>
      <c r="E122" s="23" t="s">
        <v>452</v>
      </c>
      <c r="F122" s="23" t="s">
        <v>6940</v>
      </c>
      <c r="G122" s="23" t="s">
        <v>1623</v>
      </c>
      <c r="H122" s="23" t="s">
        <v>6346</v>
      </c>
      <c r="I122" s="23" t="s">
        <v>5563</v>
      </c>
      <c r="J122" s="23" t="s">
        <v>11</v>
      </c>
      <c r="K122" s="23" t="s">
        <v>6290</v>
      </c>
      <c r="L122" s="23" t="s">
        <v>11</v>
      </c>
      <c r="M122" s="23" t="s">
        <v>6979</v>
      </c>
      <c r="N122" s="23" t="s">
        <v>6291</v>
      </c>
      <c r="O122" s="23" t="s">
        <v>6292</v>
      </c>
      <c r="P122" s="23" t="s">
        <v>6561</v>
      </c>
      <c r="Q122" s="23">
        <v>0</v>
      </c>
      <c r="R122" s="23" t="s">
        <v>3022</v>
      </c>
      <c r="S122" s="23" t="s">
        <v>6562</v>
      </c>
      <c r="T122" s="23" t="s">
        <v>1623</v>
      </c>
    </row>
    <row r="123" spans="1:20">
      <c r="A123" s="23" t="s">
        <v>3160</v>
      </c>
      <c r="B123" s="23" t="s">
        <v>3161</v>
      </c>
      <c r="C123" s="23" t="s">
        <v>16</v>
      </c>
      <c r="D123" s="23" t="s">
        <v>1580</v>
      </c>
      <c r="E123" s="23" t="s">
        <v>452</v>
      </c>
      <c r="F123" s="23" t="s">
        <v>5393</v>
      </c>
      <c r="G123" s="23" t="s">
        <v>1623</v>
      </c>
      <c r="H123" s="23" t="s">
        <v>6295</v>
      </c>
      <c r="I123" s="23" t="s">
        <v>5574</v>
      </c>
      <c r="J123" s="23" t="s">
        <v>11</v>
      </c>
      <c r="K123" s="23" t="s">
        <v>6290</v>
      </c>
      <c r="L123" s="23" t="s">
        <v>11</v>
      </c>
      <c r="M123" s="23" t="s">
        <v>6944</v>
      </c>
      <c r="N123" s="23" t="s">
        <v>6291</v>
      </c>
      <c r="O123" s="23" t="s">
        <v>6292</v>
      </c>
      <c r="P123" s="23" t="s">
        <v>7</v>
      </c>
      <c r="Q123" s="23">
        <v>0</v>
      </c>
      <c r="R123" s="23" t="s">
        <v>1559</v>
      </c>
      <c r="S123" s="23" t="s">
        <v>6417</v>
      </c>
      <c r="T123" s="23" t="s">
        <v>1623</v>
      </c>
    </row>
    <row r="124" spans="1:20">
      <c r="A124" s="23" t="s">
        <v>1787</v>
      </c>
      <c r="B124" s="23" t="s">
        <v>1788</v>
      </c>
      <c r="C124" s="23" t="s">
        <v>1562</v>
      </c>
      <c r="D124" s="23" t="s">
        <v>5451</v>
      </c>
      <c r="E124" s="23" t="s">
        <v>464</v>
      </c>
      <c r="F124" s="23" t="s">
        <v>5575</v>
      </c>
      <c r="G124" s="23" t="s">
        <v>1623</v>
      </c>
      <c r="H124" s="23" t="s">
        <v>2490</v>
      </c>
      <c r="I124" s="23" t="s">
        <v>6296</v>
      </c>
      <c r="J124" s="23" t="s">
        <v>11</v>
      </c>
      <c r="K124" s="23" t="s">
        <v>6290</v>
      </c>
      <c r="L124" s="23" t="s">
        <v>11</v>
      </c>
      <c r="M124" s="23" t="s">
        <v>6959</v>
      </c>
      <c r="N124" s="23" t="s">
        <v>6297</v>
      </c>
      <c r="O124" s="23" t="s">
        <v>6292</v>
      </c>
      <c r="P124" s="23" t="s">
        <v>7</v>
      </c>
      <c r="Q124" s="23">
        <v>0</v>
      </c>
      <c r="R124" s="23" t="s">
        <v>2000</v>
      </c>
      <c r="S124" s="23" t="s">
        <v>6187</v>
      </c>
      <c r="T124" s="23" t="s">
        <v>1623</v>
      </c>
    </row>
    <row r="125" spans="1:20">
      <c r="A125" s="23" t="s">
        <v>2479</v>
      </c>
      <c r="B125" s="23" t="s">
        <v>2480</v>
      </c>
      <c r="C125" s="23" t="s">
        <v>14</v>
      </c>
      <c r="D125" s="23" t="s">
        <v>1580</v>
      </c>
      <c r="E125" s="23" t="s">
        <v>452</v>
      </c>
      <c r="F125" s="23" t="s">
        <v>6809</v>
      </c>
      <c r="G125" s="23" t="s">
        <v>1623</v>
      </c>
      <c r="H125" s="23" t="s">
        <v>6299</v>
      </c>
      <c r="I125" s="23" t="s">
        <v>6335</v>
      </c>
      <c r="J125" s="23" t="s">
        <v>11</v>
      </c>
      <c r="K125" s="23" t="s">
        <v>6290</v>
      </c>
      <c r="L125" s="23" t="s">
        <v>11</v>
      </c>
      <c r="M125" s="23" t="s">
        <v>6979</v>
      </c>
      <c r="N125" s="23" t="s">
        <v>6291</v>
      </c>
      <c r="O125" s="23" t="s">
        <v>6292</v>
      </c>
      <c r="P125" s="23" t="s">
        <v>6721</v>
      </c>
      <c r="Q125" s="23">
        <v>0</v>
      </c>
      <c r="R125" s="23" t="s">
        <v>1952</v>
      </c>
      <c r="S125" s="23" t="s">
        <v>6722</v>
      </c>
      <c r="T125" s="23" t="s">
        <v>1623</v>
      </c>
    </row>
    <row r="126" spans="1:20">
      <c r="A126" s="23" t="s">
        <v>3096</v>
      </c>
      <c r="B126" s="23" t="s">
        <v>3097</v>
      </c>
      <c r="C126" s="23" t="s">
        <v>16</v>
      </c>
      <c r="D126" s="23" t="s">
        <v>1580</v>
      </c>
      <c r="E126" s="23" t="s">
        <v>452</v>
      </c>
      <c r="F126" s="23" t="s">
        <v>6954</v>
      </c>
      <c r="G126" s="23" t="s">
        <v>1623</v>
      </c>
      <c r="H126" s="23" t="s">
        <v>6346</v>
      </c>
      <c r="I126" s="23" t="s">
        <v>6951</v>
      </c>
      <c r="J126" s="23" t="s">
        <v>11</v>
      </c>
      <c r="K126" s="23" t="s">
        <v>6290</v>
      </c>
      <c r="L126" s="23" t="s">
        <v>11</v>
      </c>
      <c r="M126" s="23" t="s">
        <v>6993</v>
      </c>
      <c r="N126" s="23" t="s">
        <v>6291</v>
      </c>
      <c r="O126" s="23" t="s">
        <v>6292</v>
      </c>
      <c r="P126" s="23" t="s">
        <v>6982</v>
      </c>
      <c r="Q126" s="23">
        <v>0</v>
      </c>
      <c r="R126" s="23" t="s">
        <v>1537</v>
      </c>
      <c r="S126" s="23" t="s">
        <v>6262</v>
      </c>
      <c r="T126" s="23" t="s">
        <v>1623</v>
      </c>
    </row>
    <row r="127" spans="1:20">
      <c r="A127" s="23" t="s">
        <v>2647</v>
      </c>
      <c r="B127" s="23" t="s">
        <v>2648</v>
      </c>
      <c r="C127" s="23" t="s">
        <v>10</v>
      </c>
      <c r="D127" s="23" t="s">
        <v>1580</v>
      </c>
      <c r="E127" s="23" t="s">
        <v>461</v>
      </c>
      <c r="F127" s="23" t="s">
        <v>5538</v>
      </c>
      <c r="G127" s="23" t="s">
        <v>1623</v>
      </c>
      <c r="H127" s="23" t="s">
        <v>5579</v>
      </c>
      <c r="I127" s="23" t="s">
        <v>6951</v>
      </c>
      <c r="J127" s="23" t="s">
        <v>11</v>
      </c>
      <c r="K127" s="23" t="s">
        <v>6290</v>
      </c>
      <c r="L127" s="23" t="s">
        <v>11</v>
      </c>
      <c r="M127" s="23" t="s">
        <v>6931</v>
      </c>
      <c r="N127" s="23" t="s">
        <v>6311</v>
      </c>
      <c r="O127" s="23" t="s">
        <v>6292</v>
      </c>
      <c r="P127" s="23" t="s">
        <v>7</v>
      </c>
      <c r="Q127" s="23">
        <v>0</v>
      </c>
      <c r="R127" s="23" t="s">
        <v>1646</v>
      </c>
      <c r="S127" s="23" t="s">
        <v>5998</v>
      </c>
      <c r="T127" s="23" t="s">
        <v>1623</v>
      </c>
    </row>
    <row r="128" spans="1:20">
      <c r="A128" s="23" t="s">
        <v>5047</v>
      </c>
      <c r="B128" s="23" t="s">
        <v>5048</v>
      </c>
      <c r="C128" s="23" t="s">
        <v>13</v>
      </c>
      <c r="D128" s="23" t="s">
        <v>1580</v>
      </c>
      <c r="E128" s="23" t="s">
        <v>452</v>
      </c>
      <c r="F128" s="23" t="s">
        <v>5544</v>
      </c>
      <c r="G128" s="23" t="s">
        <v>1623</v>
      </c>
      <c r="H128" s="23" t="s">
        <v>6315</v>
      </c>
      <c r="I128" s="23" t="s">
        <v>6316</v>
      </c>
      <c r="J128" s="23" t="s">
        <v>11</v>
      </c>
      <c r="K128" s="23" t="s">
        <v>6290</v>
      </c>
      <c r="L128" s="23" t="s">
        <v>11</v>
      </c>
      <c r="M128" s="23" t="s">
        <v>6965</v>
      </c>
      <c r="N128" s="23" t="s">
        <v>6291</v>
      </c>
      <c r="O128" s="23" t="s">
        <v>6292</v>
      </c>
      <c r="P128" s="23" t="s">
        <v>6510</v>
      </c>
      <c r="Q128" s="23">
        <v>0</v>
      </c>
      <c r="R128" s="23" t="s">
        <v>1952</v>
      </c>
      <c r="S128" s="23" t="s">
        <v>6511</v>
      </c>
      <c r="T128" s="23" t="s">
        <v>1623</v>
      </c>
    </row>
    <row r="129" spans="1:20">
      <c r="A129" s="23" t="s">
        <v>3287</v>
      </c>
      <c r="B129" s="23" t="s">
        <v>3288</v>
      </c>
      <c r="C129" s="23" t="s">
        <v>14</v>
      </c>
      <c r="D129" s="23" t="s">
        <v>1580</v>
      </c>
      <c r="E129" s="23" t="s">
        <v>452</v>
      </c>
      <c r="F129" s="23" t="s">
        <v>6826</v>
      </c>
      <c r="G129" s="23" t="s">
        <v>1623</v>
      </c>
      <c r="H129" s="23" t="s">
        <v>6337</v>
      </c>
      <c r="I129" s="23" t="s">
        <v>6300</v>
      </c>
      <c r="J129" s="23" t="s">
        <v>11</v>
      </c>
      <c r="K129" s="23" t="s">
        <v>6290</v>
      </c>
      <c r="L129" s="23" t="s">
        <v>11</v>
      </c>
      <c r="M129" s="23" t="s">
        <v>6933</v>
      </c>
      <c r="N129" s="23" t="s">
        <v>6291</v>
      </c>
      <c r="O129" s="23" t="s">
        <v>6292</v>
      </c>
      <c r="P129" s="23" t="s">
        <v>7</v>
      </c>
      <c r="Q129" s="23">
        <v>0</v>
      </c>
      <c r="R129" s="23" t="s">
        <v>1559</v>
      </c>
      <c r="S129" s="23" t="s">
        <v>6426</v>
      </c>
      <c r="T129" s="23" t="s">
        <v>1623</v>
      </c>
    </row>
    <row r="130" spans="1:20">
      <c r="A130" s="23" t="s">
        <v>4616</v>
      </c>
      <c r="B130" s="23" t="s">
        <v>4617</v>
      </c>
      <c r="C130" s="23" t="s">
        <v>1577</v>
      </c>
      <c r="D130" s="23" t="s">
        <v>5451</v>
      </c>
      <c r="E130" s="23" t="s">
        <v>464</v>
      </c>
      <c r="F130" s="23" t="s">
        <v>6991</v>
      </c>
      <c r="G130" s="23" t="s">
        <v>1623</v>
      </c>
      <c r="H130" s="23" t="s">
        <v>6346</v>
      </c>
      <c r="I130" s="23" t="s">
        <v>6296</v>
      </c>
      <c r="J130" s="23" t="s">
        <v>11</v>
      </c>
      <c r="K130" s="23" t="s">
        <v>6290</v>
      </c>
      <c r="L130" s="23" t="s">
        <v>11</v>
      </c>
      <c r="M130" s="23" t="s">
        <v>6936</v>
      </c>
      <c r="N130" s="23" t="s">
        <v>6297</v>
      </c>
      <c r="O130" s="23" t="s">
        <v>6292</v>
      </c>
      <c r="P130" s="23" t="s">
        <v>6719</v>
      </c>
      <c r="Q130" s="23">
        <v>0</v>
      </c>
      <c r="R130" s="23" t="s">
        <v>6366</v>
      </c>
      <c r="S130" s="23" t="s">
        <v>6720</v>
      </c>
      <c r="T130" s="23" t="s">
        <v>1623</v>
      </c>
    </row>
    <row r="131" spans="1:20">
      <c r="A131" s="23" t="s">
        <v>2185</v>
      </c>
      <c r="B131" s="23" t="s">
        <v>2186</v>
      </c>
      <c r="C131" s="23" t="s">
        <v>16</v>
      </c>
      <c r="D131" s="23" t="s">
        <v>1580</v>
      </c>
      <c r="E131" s="23" t="s">
        <v>452</v>
      </c>
      <c r="F131" s="23" t="s">
        <v>6940</v>
      </c>
      <c r="G131" s="23" t="s">
        <v>1623</v>
      </c>
      <c r="H131" s="23" t="s">
        <v>6346</v>
      </c>
      <c r="I131" s="23" t="s">
        <v>5563</v>
      </c>
      <c r="J131" s="23" t="s">
        <v>11</v>
      </c>
      <c r="K131" s="23" t="s">
        <v>6290</v>
      </c>
      <c r="L131" s="23" t="s">
        <v>11</v>
      </c>
      <c r="M131" s="23" t="s">
        <v>6947</v>
      </c>
      <c r="N131" s="23" t="s">
        <v>6291</v>
      </c>
      <c r="O131" s="23" t="s">
        <v>6292</v>
      </c>
      <c r="P131" s="23" t="s">
        <v>7</v>
      </c>
      <c r="Q131" s="23">
        <v>0</v>
      </c>
      <c r="R131" s="23" t="s">
        <v>6313</v>
      </c>
      <c r="S131" s="23" t="s">
        <v>6554</v>
      </c>
      <c r="T131" s="23" t="s">
        <v>1623</v>
      </c>
    </row>
    <row r="132" spans="1:20">
      <c r="A132" s="23" t="s">
        <v>5122</v>
      </c>
      <c r="B132" s="23" t="s">
        <v>5123</v>
      </c>
      <c r="C132" s="23" t="s">
        <v>12</v>
      </c>
      <c r="D132" s="23" t="s">
        <v>1580</v>
      </c>
      <c r="E132" s="23" t="s">
        <v>452</v>
      </c>
      <c r="F132" s="23" t="s">
        <v>6809</v>
      </c>
      <c r="G132" s="23" t="s">
        <v>1623</v>
      </c>
      <c r="H132" s="23" t="s">
        <v>6299</v>
      </c>
      <c r="I132" s="23" t="s">
        <v>6335</v>
      </c>
      <c r="J132" s="23" t="s">
        <v>11</v>
      </c>
      <c r="K132" s="23" t="s">
        <v>6290</v>
      </c>
      <c r="L132" s="23" t="s">
        <v>11</v>
      </c>
      <c r="M132" s="23" t="s">
        <v>6965</v>
      </c>
      <c r="N132" s="23" t="s">
        <v>6291</v>
      </c>
      <c r="O132" s="23" t="s">
        <v>6292</v>
      </c>
      <c r="P132" s="23" t="s">
        <v>6683</v>
      </c>
      <c r="Q132" s="23">
        <v>0</v>
      </c>
      <c r="R132" s="23" t="s">
        <v>1952</v>
      </c>
      <c r="S132" s="23" t="s">
        <v>5669</v>
      </c>
      <c r="T132" s="23" t="s">
        <v>1623</v>
      </c>
    </row>
    <row r="133" spans="1:20">
      <c r="A133" s="23" t="s">
        <v>2432</v>
      </c>
      <c r="B133" s="23" t="s">
        <v>2433</v>
      </c>
      <c r="C133" s="23" t="s">
        <v>12</v>
      </c>
      <c r="D133" s="23" t="s">
        <v>1580</v>
      </c>
      <c r="E133" s="23" t="s">
        <v>452</v>
      </c>
      <c r="F133" s="23" t="s">
        <v>6818</v>
      </c>
      <c r="G133" s="23" t="s">
        <v>1623</v>
      </c>
      <c r="H133" s="23" t="s">
        <v>6320</v>
      </c>
      <c r="I133" s="23" t="s">
        <v>6355</v>
      </c>
      <c r="J133" s="23" t="s">
        <v>11</v>
      </c>
      <c r="K133" s="23" t="s">
        <v>6290</v>
      </c>
      <c r="L133" s="23" t="s">
        <v>11</v>
      </c>
      <c r="M133" s="23" t="s">
        <v>6964</v>
      </c>
      <c r="N133" s="23" t="s">
        <v>6291</v>
      </c>
      <c r="O133" s="23" t="s">
        <v>6292</v>
      </c>
      <c r="P133" s="23" t="s">
        <v>6741</v>
      </c>
      <c r="Q133" s="23">
        <v>0</v>
      </c>
      <c r="R133" s="23" t="s">
        <v>1707</v>
      </c>
      <c r="S133" s="23" t="s">
        <v>6022</v>
      </c>
      <c r="T133" s="23" t="s">
        <v>1623</v>
      </c>
    </row>
    <row r="134" spans="1:20">
      <c r="A134" s="23" t="s">
        <v>2977</v>
      </c>
      <c r="B134" s="23" t="s">
        <v>2978</v>
      </c>
      <c r="C134" s="23" t="s">
        <v>16</v>
      </c>
      <c r="D134" s="23" t="s">
        <v>1580</v>
      </c>
      <c r="E134" s="23" t="s">
        <v>452</v>
      </c>
      <c r="F134" s="23" t="s">
        <v>6954</v>
      </c>
      <c r="G134" s="23" t="s">
        <v>1623</v>
      </c>
      <c r="H134" s="23" t="s">
        <v>2490</v>
      </c>
      <c r="I134" s="23" t="s">
        <v>6951</v>
      </c>
      <c r="J134" s="23" t="s">
        <v>11</v>
      </c>
      <c r="K134" s="23" t="s">
        <v>6290</v>
      </c>
      <c r="L134" s="23" t="s">
        <v>11</v>
      </c>
      <c r="M134" s="23" t="s">
        <v>6979</v>
      </c>
      <c r="N134" s="23" t="s">
        <v>6291</v>
      </c>
      <c r="O134" s="23" t="s">
        <v>6292</v>
      </c>
      <c r="P134" s="23" t="s">
        <v>6956</v>
      </c>
      <c r="Q134" s="23">
        <v>0</v>
      </c>
      <c r="R134" s="23" t="s">
        <v>2980</v>
      </c>
      <c r="S134" s="23" t="s">
        <v>6957</v>
      </c>
      <c r="T134" s="23" t="s">
        <v>1623</v>
      </c>
    </row>
    <row r="135" spans="1:20">
      <c r="A135" s="23" t="s">
        <v>3154</v>
      </c>
      <c r="B135" s="23" t="s">
        <v>3155</v>
      </c>
      <c r="C135" s="23" t="s">
        <v>10</v>
      </c>
      <c r="D135" s="23" t="s">
        <v>1580</v>
      </c>
      <c r="E135" s="23" t="s">
        <v>5632</v>
      </c>
      <c r="F135" s="23" t="s">
        <v>6973</v>
      </c>
      <c r="G135" s="23" t="s">
        <v>1623</v>
      </c>
      <c r="H135" s="23" t="s">
        <v>6308</v>
      </c>
      <c r="I135" s="23" t="s">
        <v>5447</v>
      </c>
      <c r="J135" s="23" t="s">
        <v>11</v>
      </c>
      <c r="K135" s="23" t="s">
        <v>6290</v>
      </c>
      <c r="L135" s="23" t="s">
        <v>11</v>
      </c>
      <c r="M135" s="23" t="s">
        <v>6976</v>
      </c>
      <c r="N135" s="23" t="s">
        <v>6311</v>
      </c>
      <c r="O135" s="23" t="s">
        <v>6292</v>
      </c>
      <c r="P135" s="23" t="s">
        <v>1012</v>
      </c>
      <c r="Q135" s="23">
        <v>0</v>
      </c>
      <c r="R135" s="23" t="s">
        <v>6974</v>
      </c>
      <c r="S135" s="23" t="s">
        <v>7014</v>
      </c>
      <c r="T135" s="23" t="s">
        <v>1623</v>
      </c>
    </row>
    <row r="136" spans="1:20">
      <c r="A136" s="23" t="s">
        <v>4115</v>
      </c>
      <c r="B136" s="23" t="s">
        <v>4116</v>
      </c>
      <c r="C136" s="23" t="s">
        <v>16</v>
      </c>
      <c r="D136" s="23" t="s">
        <v>1580</v>
      </c>
      <c r="E136" s="23" t="s">
        <v>452</v>
      </c>
      <c r="F136" s="23" t="s">
        <v>5393</v>
      </c>
      <c r="G136" s="23" t="s">
        <v>1623</v>
      </c>
      <c r="H136" s="23" t="s">
        <v>6295</v>
      </c>
      <c r="I136" s="23" t="s">
        <v>5574</v>
      </c>
      <c r="J136" s="23" t="s">
        <v>11</v>
      </c>
      <c r="K136" s="23" t="s">
        <v>6290</v>
      </c>
      <c r="L136" s="23" t="s">
        <v>11</v>
      </c>
      <c r="M136" s="23" t="s">
        <v>6937</v>
      </c>
      <c r="N136" s="23" t="s">
        <v>6291</v>
      </c>
      <c r="O136" s="23" t="s">
        <v>6292</v>
      </c>
      <c r="P136" s="23" t="s">
        <v>6706</v>
      </c>
      <c r="Q136" s="23">
        <v>0</v>
      </c>
      <c r="R136" s="23" t="s">
        <v>6339</v>
      </c>
      <c r="S136" s="23" t="s">
        <v>6707</v>
      </c>
      <c r="T136" s="23" t="s">
        <v>1623</v>
      </c>
    </row>
    <row r="137" spans="1:20">
      <c r="A137" s="23" t="s">
        <v>1884</v>
      </c>
      <c r="B137" s="23" t="s">
        <v>1885</v>
      </c>
      <c r="C137" s="23" t="s">
        <v>16</v>
      </c>
      <c r="D137" s="23" t="s">
        <v>1580</v>
      </c>
      <c r="E137" s="23" t="s">
        <v>452</v>
      </c>
      <c r="F137" s="23" t="s">
        <v>5402</v>
      </c>
      <c r="G137" s="23" t="s">
        <v>1623</v>
      </c>
      <c r="H137" s="23" t="s">
        <v>6952</v>
      </c>
      <c r="I137" s="23" t="s">
        <v>5563</v>
      </c>
      <c r="J137" s="23" t="s">
        <v>11</v>
      </c>
      <c r="K137" s="23" t="s">
        <v>6290</v>
      </c>
      <c r="L137" s="23" t="s">
        <v>11</v>
      </c>
      <c r="M137" s="23" t="s">
        <v>6985</v>
      </c>
      <c r="N137" s="23" t="s">
        <v>6291</v>
      </c>
      <c r="O137" s="23" t="s">
        <v>6292</v>
      </c>
      <c r="P137" s="23" t="s">
        <v>6329</v>
      </c>
      <c r="Q137" s="23">
        <v>0</v>
      </c>
      <c r="R137" s="23" t="s">
        <v>6442</v>
      </c>
      <c r="S137" s="23" t="s">
        <v>6590</v>
      </c>
      <c r="T137" s="23" t="s">
        <v>1623</v>
      </c>
    </row>
    <row r="138" spans="1:20">
      <c r="A138" s="23" t="s">
        <v>2758</v>
      </c>
      <c r="B138" s="23" t="s">
        <v>2759</v>
      </c>
      <c r="C138" s="23" t="s">
        <v>10</v>
      </c>
      <c r="D138" s="23" t="s">
        <v>1580</v>
      </c>
      <c r="E138" s="23" t="s">
        <v>461</v>
      </c>
      <c r="F138" s="23" t="s">
        <v>6789</v>
      </c>
      <c r="G138" s="23" t="s">
        <v>1623</v>
      </c>
      <c r="H138" s="23" t="s">
        <v>6320</v>
      </c>
      <c r="I138" s="23" t="s">
        <v>6350</v>
      </c>
      <c r="J138" s="23" t="s">
        <v>11</v>
      </c>
      <c r="K138" s="23" t="s">
        <v>6290</v>
      </c>
      <c r="L138" s="23" t="s">
        <v>11</v>
      </c>
      <c r="M138" s="23" t="s">
        <v>7015</v>
      </c>
      <c r="N138" s="23" t="s">
        <v>6311</v>
      </c>
      <c r="O138" s="23" t="s">
        <v>6292</v>
      </c>
      <c r="P138" s="23" t="s">
        <v>6371</v>
      </c>
      <c r="Q138" s="23">
        <v>0</v>
      </c>
      <c r="R138" s="23" t="s">
        <v>2014</v>
      </c>
      <c r="S138" s="23" t="s">
        <v>6372</v>
      </c>
      <c r="T138" s="23" t="s">
        <v>1623</v>
      </c>
    </row>
    <row r="139" spans="1:20">
      <c r="A139" s="23" t="s">
        <v>1804</v>
      </c>
      <c r="B139" s="23" t="s">
        <v>1805</v>
      </c>
      <c r="C139" s="23" t="s">
        <v>14</v>
      </c>
      <c r="D139" s="23" t="s">
        <v>1580</v>
      </c>
      <c r="E139" s="23" t="s">
        <v>461</v>
      </c>
      <c r="F139" s="23" t="s">
        <v>6789</v>
      </c>
      <c r="G139" s="23" t="s">
        <v>1623</v>
      </c>
      <c r="H139" s="23" t="s">
        <v>6320</v>
      </c>
      <c r="I139" s="23" t="s">
        <v>6350</v>
      </c>
      <c r="J139" s="23" t="s">
        <v>11</v>
      </c>
      <c r="K139" s="23" t="s">
        <v>6290</v>
      </c>
      <c r="L139" s="23" t="s">
        <v>11</v>
      </c>
      <c r="M139" s="23" t="s">
        <v>7016</v>
      </c>
      <c r="N139" s="23" t="s">
        <v>6311</v>
      </c>
      <c r="O139" s="23" t="s">
        <v>6292</v>
      </c>
      <c r="P139" s="23" t="s">
        <v>7</v>
      </c>
      <c r="Q139" s="23">
        <v>0</v>
      </c>
      <c r="R139" s="23" t="s">
        <v>1560</v>
      </c>
      <c r="S139" s="23" t="s">
        <v>6392</v>
      </c>
      <c r="T139" s="23" t="s">
        <v>1623</v>
      </c>
    </row>
    <row r="140" spans="1:20">
      <c r="A140" s="23" t="s">
        <v>5190</v>
      </c>
      <c r="B140" s="23" t="s">
        <v>5191</v>
      </c>
      <c r="C140" s="23" t="s">
        <v>16</v>
      </c>
      <c r="D140" s="23" t="s">
        <v>1580</v>
      </c>
      <c r="E140" s="23" t="s">
        <v>452</v>
      </c>
      <c r="F140" s="23" t="s">
        <v>6954</v>
      </c>
      <c r="G140" s="23" t="s">
        <v>1623</v>
      </c>
      <c r="H140" s="23" t="s">
        <v>6346</v>
      </c>
      <c r="I140" s="23" t="s">
        <v>6951</v>
      </c>
      <c r="J140" s="23" t="s">
        <v>11</v>
      </c>
      <c r="K140" s="23" t="s">
        <v>6290</v>
      </c>
      <c r="L140" s="23" t="s">
        <v>11</v>
      </c>
      <c r="M140" s="23" t="s">
        <v>6993</v>
      </c>
      <c r="N140" s="23" t="s">
        <v>6291</v>
      </c>
      <c r="O140" s="23" t="s">
        <v>6292</v>
      </c>
      <c r="P140" s="23" t="s">
        <v>1012</v>
      </c>
      <c r="Q140" s="23">
        <v>0</v>
      </c>
      <c r="R140" s="23" t="s">
        <v>1565</v>
      </c>
      <c r="S140" s="23" t="s">
        <v>7004</v>
      </c>
      <c r="T140" s="23" t="s">
        <v>1623</v>
      </c>
    </row>
    <row r="141" spans="1:20">
      <c r="A141" s="23" t="s">
        <v>1758</v>
      </c>
      <c r="B141" s="23" t="s">
        <v>1759</v>
      </c>
      <c r="C141" s="23" t="s">
        <v>10</v>
      </c>
      <c r="D141" s="23" t="s">
        <v>1580</v>
      </c>
      <c r="E141" s="23" t="s">
        <v>452</v>
      </c>
      <c r="F141" s="23" t="s">
        <v>6808</v>
      </c>
      <c r="G141" s="23" t="s">
        <v>1623</v>
      </c>
      <c r="H141" s="23" t="s">
        <v>6299</v>
      </c>
      <c r="I141" s="23" t="s">
        <v>6304</v>
      </c>
      <c r="J141" s="23" t="s">
        <v>11</v>
      </c>
      <c r="K141" s="23" t="s">
        <v>6290</v>
      </c>
      <c r="L141" s="23" t="s">
        <v>11</v>
      </c>
      <c r="M141" s="23" t="s">
        <v>6979</v>
      </c>
      <c r="N141" s="23" t="s">
        <v>6291</v>
      </c>
      <c r="O141" s="23" t="s">
        <v>6292</v>
      </c>
      <c r="P141" s="23" t="s">
        <v>6329</v>
      </c>
      <c r="Q141" s="23">
        <v>0</v>
      </c>
      <c r="R141" s="23" t="s">
        <v>1685</v>
      </c>
      <c r="S141" s="23" t="s">
        <v>6502</v>
      </c>
      <c r="T141" s="23" t="s">
        <v>1623</v>
      </c>
    </row>
    <row r="142" spans="1:20">
      <c r="A142" s="23" t="s">
        <v>3500</v>
      </c>
      <c r="B142" s="23" t="s">
        <v>3501</v>
      </c>
      <c r="C142" s="23" t="s">
        <v>10</v>
      </c>
      <c r="D142" s="23" t="s">
        <v>1580</v>
      </c>
      <c r="E142" s="23" t="s">
        <v>452</v>
      </c>
      <c r="F142" s="23" t="s">
        <v>6935</v>
      </c>
      <c r="G142" s="23" t="s">
        <v>1623</v>
      </c>
      <c r="H142" s="23" t="s">
        <v>6337</v>
      </c>
      <c r="I142" s="23" t="s">
        <v>6474</v>
      </c>
      <c r="J142" s="23" t="s">
        <v>11</v>
      </c>
      <c r="K142" s="23" t="s">
        <v>6290</v>
      </c>
      <c r="L142" s="23" t="s">
        <v>11</v>
      </c>
      <c r="M142" s="23" t="s">
        <v>6949</v>
      </c>
      <c r="N142" s="23" t="s">
        <v>6291</v>
      </c>
      <c r="O142" s="23" t="s">
        <v>6292</v>
      </c>
      <c r="P142" s="23" t="s">
        <v>6317</v>
      </c>
      <c r="Q142" s="23">
        <v>0</v>
      </c>
      <c r="R142" s="23" t="s">
        <v>3483</v>
      </c>
      <c r="S142" s="23" t="s">
        <v>6593</v>
      </c>
      <c r="T142" s="23" t="s">
        <v>1623</v>
      </c>
    </row>
    <row r="143" spans="1:20">
      <c r="A143" s="23" t="s">
        <v>1927</v>
      </c>
      <c r="B143" s="23" t="s">
        <v>1928</v>
      </c>
      <c r="C143" s="23" t="s">
        <v>14</v>
      </c>
      <c r="D143" s="23" t="s">
        <v>1580</v>
      </c>
      <c r="E143" s="23" t="s">
        <v>461</v>
      </c>
      <c r="F143" s="23" t="s">
        <v>6797</v>
      </c>
      <c r="G143" s="23" t="s">
        <v>1623</v>
      </c>
      <c r="H143" s="23" t="s">
        <v>6334</v>
      </c>
      <c r="I143" s="23" t="s">
        <v>6321</v>
      </c>
      <c r="J143" s="23" t="s">
        <v>1643</v>
      </c>
      <c r="K143" s="23" t="s">
        <v>6290</v>
      </c>
      <c r="L143" s="23" t="s">
        <v>11</v>
      </c>
      <c r="M143" s="23" t="s">
        <v>6931</v>
      </c>
      <c r="N143" s="23" t="s">
        <v>6311</v>
      </c>
      <c r="O143" s="23" t="s">
        <v>6292</v>
      </c>
      <c r="P143" s="23" t="s">
        <v>1012</v>
      </c>
      <c r="Q143" s="23">
        <v>0</v>
      </c>
      <c r="R143" s="23" t="s">
        <v>1560</v>
      </c>
      <c r="S143" s="23" t="s">
        <v>6624</v>
      </c>
      <c r="T143" s="23" t="s">
        <v>1623</v>
      </c>
    </row>
    <row r="144" spans="1:20">
      <c r="A144" s="23" t="s">
        <v>3382</v>
      </c>
      <c r="B144" s="23" t="s">
        <v>3383</v>
      </c>
      <c r="C144" s="23" t="s">
        <v>11</v>
      </c>
      <c r="D144" s="23" t="s">
        <v>1580</v>
      </c>
      <c r="E144" s="23" t="s">
        <v>461</v>
      </c>
      <c r="F144" s="23" t="s">
        <v>7017</v>
      </c>
      <c r="G144" s="23" t="s">
        <v>1623</v>
      </c>
      <c r="H144" s="23" t="s">
        <v>6295</v>
      </c>
      <c r="I144" s="23" t="s">
        <v>5574</v>
      </c>
      <c r="J144" s="23" t="s">
        <v>11</v>
      </c>
      <c r="K144" s="23" t="s">
        <v>6290</v>
      </c>
      <c r="L144" s="23" t="s">
        <v>11</v>
      </c>
      <c r="M144" s="23" t="s">
        <v>7018</v>
      </c>
      <c r="N144" s="23" t="s">
        <v>6311</v>
      </c>
      <c r="O144" s="23" t="s">
        <v>6292</v>
      </c>
      <c r="P144" s="23" t="s">
        <v>1012</v>
      </c>
      <c r="Q144" s="23">
        <v>0</v>
      </c>
      <c r="R144" s="23" t="s">
        <v>1558</v>
      </c>
      <c r="S144" s="23" t="s">
        <v>6195</v>
      </c>
      <c r="T144" s="23" t="s">
        <v>1623</v>
      </c>
    </row>
    <row r="145" spans="1:20">
      <c r="A145" s="23" t="s">
        <v>3013</v>
      </c>
      <c r="B145" s="23" t="s">
        <v>3014</v>
      </c>
      <c r="C145" s="23" t="s">
        <v>10</v>
      </c>
      <c r="D145" s="23" t="s">
        <v>1580</v>
      </c>
      <c r="E145" s="23" t="s">
        <v>452</v>
      </c>
      <c r="F145" s="23" t="s">
        <v>6808</v>
      </c>
      <c r="G145" s="23" t="s">
        <v>1623</v>
      </c>
      <c r="H145" s="23" t="s">
        <v>6299</v>
      </c>
      <c r="I145" s="23" t="s">
        <v>6304</v>
      </c>
      <c r="J145" s="23" t="s">
        <v>11</v>
      </c>
      <c r="K145" s="23" t="s">
        <v>6290</v>
      </c>
      <c r="L145" s="23" t="s">
        <v>11</v>
      </c>
      <c r="M145" s="23" t="s">
        <v>6937</v>
      </c>
      <c r="N145" s="23" t="s">
        <v>6291</v>
      </c>
      <c r="O145" s="23" t="s">
        <v>6292</v>
      </c>
      <c r="P145" s="23" t="s">
        <v>7</v>
      </c>
      <c r="Q145" s="23">
        <v>0</v>
      </c>
      <c r="R145" s="23" t="s">
        <v>1685</v>
      </c>
      <c r="S145" s="23" t="s">
        <v>6549</v>
      </c>
      <c r="T145" s="23" t="s">
        <v>1623</v>
      </c>
    </row>
    <row r="146" spans="1:20">
      <c r="A146" s="23" t="s">
        <v>4841</v>
      </c>
      <c r="B146" s="23" t="s">
        <v>4842</v>
      </c>
      <c r="C146" s="23" t="s">
        <v>16</v>
      </c>
      <c r="D146" s="23" t="s">
        <v>1580</v>
      </c>
      <c r="E146" s="23" t="s">
        <v>452</v>
      </c>
      <c r="F146" s="23" t="s">
        <v>6954</v>
      </c>
      <c r="G146" s="23" t="s">
        <v>1623</v>
      </c>
      <c r="H146" s="23" t="s">
        <v>2490</v>
      </c>
      <c r="I146" s="23" t="s">
        <v>6951</v>
      </c>
      <c r="J146" s="23" t="s">
        <v>11</v>
      </c>
      <c r="K146" s="23" t="s">
        <v>6290</v>
      </c>
      <c r="L146" s="23" t="s">
        <v>11</v>
      </c>
      <c r="M146" s="23" t="s">
        <v>6941</v>
      </c>
      <c r="N146" s="23" t="s">
        <v>6291</v>
      </c>
      <c r="O146" s="23" t="s">
        <v>6292</v>
      </c>
      <c r="P146" s="23" t="s">
        <v>1012</v>
      </c>
      <c r="Q146" s="23">
        <v>0</v>
      </c>
      <c r="R146" s="23" t="s">
        <v>1552</v>
      </c>
      <c r="S146" s="23" t="s">
        <v>6998</v>
      </c>
      <c r="T146" s="23" t="s">
        <v>1623</v>
      </c>
    </row>
    <row r="147" spans="1:20">
      <c r="A147" s="23" t="s">
        <v>4695</v>
      </c>
      <c r="B147" s="23" t="s">
        <v>4696</v>
      </c>
      <c r="C147" s="23" t="s">
        <v>10</v>
      </c>
      <c r="D147" s="23" t="s">
        <v>1580</v>
      </c>
      <c r="E147" s="23" t="s">
        <v>5632</v>
      </c>
      <c r="F147" s="23" t="s">
        <v>6973</v>
      </c>
      <c r="G147" s="23" t="s">
        <v>1623</v>
      </c>
      <c r="H147" s="23" t="s">
        <v>6308</v>
      </c>
      <c r="I147" s="23" t="s">
        <v>5563</v>
      </c>
      <c r="J147" s="23" t="s">
        <v>11</v>
      </c>
      <c r="K147" s="23" t="s">
        <v>6290</v>
      </c>
      <c r="L147" s="23" t="s">
        <v>11</v>
      </c>
      <c r="M147" s="23" t="s">
        <v>6931</v>
      </c>
      <c r="N147" s="23" t="s">
        <v>6311</v>
      </c>
      <c r="O147" s="23" t="s">
        <v>6292</v>
      </c>
      <c r="P147" s="23" t="s">
        <v>6421</v>
      </c>
      <c r="Q147" s="23">
        <v>0</v>
      </c>
      <c r="R147" s="23" t="s">
        <v>6974</v>
      </c>
      <c r="S147" s="23" t="s">
        <v>7019</v>
      </c>
      <c r="T147" s="23" t="s">
        <v>1623</v>
      </c>
    </row>
    <row r="148" spans="1:20">
      <c r="A148" s="23" t="s">
        <v>2251</v>
      </c>
      <c r="B148" s="23" t="s">
        <v>2252</v>
      </c>
      <c r="C148" s="23" t="s">
        <v>14</v>
      </c>
      <c r="D148" s="23" t="s">
        <v>1580</v>
      </c>
      <c r="E148" s="23" t="s">
        <v>452</v>
      </c>
      <c r="F148" s="23" t="s">
        <v>6816</v>
      </c>
      <c r="G148" s="23" t="s">
        <v>1623</v>
      </c>
      <c r="H148" s="23" t="s">
        <v>6334</v>
      </c>
      <c r="I148" s="23" t="s">
        <v>6343</v>
      </c>
      <c r="J148" s="23" t="s">
        <v>11</v>
      </c>
      <c r="K148" s="23" t="s">
        <v>6290</v>
      </c>
      <c r="L148" s="23" t="s">
        <v>11</v>
      </c>
      <c r="M148" s="23" t="s">
        <v>7020</v>
      </c>
      <c r="N148" s="23" t="s">
        <v>6291</v>
      </c>
      <c r="O148" s="23" t="s">
        <v>6292</v>
      </c>
      <c r="P148" s="23" t="s">
        <v>6363</v>
      </c>
      <c r="Q148" s="23">
        <v>0</v>
      </c>
      <c r="R148" s="23" t="s">
        <v>1685</v>
      </c>
      <c r="S148" s="23" t="s">
        <v>6597</v>
      </c>
      <c r="T148" s="23" t="s">
        <v>1623</v>
      </c>
    </row>
    <row r="149" spans="1:20">
      <c r="A149" s="23" t="s">
        <v>1671</v>
      </c>
      <c r="B149" s="23" t="s">
        <v>1672</v>
      </c>
      <c r="C149" s="23" t="s">
        <v>1544</v>
      </c>
      <c r="D149" s="23" t="s">
        <v>1580</v>
      </c>
      <c r="E149" s="23" t="s">
        <v>452</v>
      </c>
      <c r="F149" s="23" t="s">
        <v>7021</v>
      </c>
      <c r="G149" s="23" t="s">
        <v>1623</v>
      </c>
      <c r="H149" s="23" t="s">
        <v>6308</v>
      </c>
      <c r="I149" s="23" t="s">
        <v>5574</v>
      </c>
      <c r="J149" s="23" t="s">
        <v>11</v>
      </c>
      <c r="K149" s="23" t="s">
        <v>6290</v>
      </c>
      <c r="L149" s="23" t="s">
        <v>11</v>
      </c>
      <c r="M149" s="23" t="s">
        <v>7022</v>
      </c>
      <c r="N149" s="23" t="s">
        <v>6291</v>
      </c>
      <c r="O149" s="23" t="s">
        <v>6292</v>
      </c>
      <c r="P149" s="23" t="s">
        <v>6329</v>
      </c>
      <c r="Q149" s="23">
        <v>0</v>
      </c>
      <c r="R149" s="23" t="s">
        <v>1952</v>
      </c>
      <c r="S149" s="23" t="s">
        <v>6466</v>
      </c>
      <c r="T149" s="23" t="s">
        <v>1623</v>
      </c>
    </row>
    <row r="150" spans="1:20">
      <c r="A150" s="23" t="s">
        <v>1896</v>
      </c>
      <c r="B150" s="23" t="s">
        <v>1897</v>
      </c>
      <c r="C150" s="23" t="s">
        <v>16</v>
      </c>
      <c r="D150" s="23" t="s">
        <v>1580</v>
      </c>
      <c r="E150" s="23" t="s">
        <v>452</v>
      </c>
      <c r="F150" s="23" t="s">
        <v>6977</v>
      </c>
      <c r="G150" s="23" t="s">
        <v>1623</v>
      </c>
      <c r="H150" s="23" t="s">
        <v>6346</v>
      </c>
      <c r="I150" s="23" t="s">
        <v>5563</v>
      </c>
      <c r="J150" s="23" t="s">
        <v>11</v>
      </c>
      <c r="K150" s="23" t="s">
        <v>6290</v>
      </c>
      <c r="L150" s="23" t="s">
        <v>11</v>
      </c>
      <c r="M150" s="23" t="s">
        <v>6945</v>
      </c>
      <c r="N150" s="23" t="s">
        <v>6291</v>
      </c>
      <c r="O150" s="23" t="s">
        <v>6292</v>
      </c>
      <c r="P150" s="23" t="s">
        <v>6368</v>
      </c>
      <c r="Q150" s="23">
        <v>0</v>
      </c>
      <c r="R150" s="23" t="s">
        <v>1707</v>
      </c>
      <c r="S150" s="23" t="s">
        <v>6369</v>
      </c>
      <c r="T150" s="23" t="s">
        <v>1623</v>
      </c>
    </row>
    <row r="151" spans="1:20">
      <c r="A151" s="23" t="s">
        <v>1755</v>
      </c>
      <c r="B151" s="23" t="s">
        <v>1756</v>
      </c>
      <c r="C151" s="23" t="s">
        <v>10</v>
      </c>
      <c r="D151" s="23" t="s">
        <v>1580</v>
      </c>
      <c r="E151" s="23" t="s">
        <v>452</v>
      </c>
      <c r="F151" s="23" t="s">
        <v>5392</v>
      </c>
      <c r="G151" s="23" t="s">
        <v>1623</v>
      </c>
      <c r="H151" s="23" t="s">
        <v>6295</v>
      </c>
      <c r="I151" s="23" t="s">
        <v>6302</v>
      </c>
      <c r="J151" s="23" t="s">
        <v>11</v>
      </c>
      <c r="K151" s="23" t="s">
        <v>6290</v>
      </c>
      <c r="L151" s="23" t="s">
        <v>11</v>
      </c>
      <c r="M151" s="23" t="s">
        <v>6941</v>
      </c>
      <c r="N151" s="23" t="s">
        <v>6291</v>
      </c>
      <c r="O151" s="23" t="s">
        <v>6292</v>
      </c>
      <c r="P151" s="23" t="s">
        <v>6418</v>
      </c>
      <c r="Q151" s="23">
        <v>0</v>
      </c>
      <c r="R151" s="23" t="s">
        <v>1952</v>
      </c>
      <c r="S151" s="23" t="s">
        <v>6105</v>
      </c>
      <c r="T151" s="23" t="s">
        <v>1623</v>
      </c>
    </row>
    <row r="152" spans="1:20">
      <c r="A152" s="23" t="s">
        <v>3219</v>
      </c>
      <c r="B152" s="23" t="s">
        <v>3220</v>
      </c>
      <c r="C152" s="23" t="s">
        <v>14</v>
      </c>
      <c r="D152" s="23" t="s">
        <v>1580</v>
      </c>
      <c r="E152" s="23" t="s">
        <v>452</v>
      </c>
      <c r="F152" s="23" t="s">
        <v>6811</v>
      </c>
      <c r="G152" s="23" t="s">
        <v>1623</v>
      </c>
      <c r="H152" s="23" t="s">
        <v>6337</v>
      </c>
      <c r="I152" s="23" t="s">
        <v>6338</v>
      </c>
      <c r="J152" s="23" t="s">
        <v>11</v>
      </c>
      <c r="K152" s="23" t="s">
        <v>6290</v>
      </c>
      <c r="L152" s="23" t="s">
        <v>11</v>
      </c>
      <c r="M152" s="23" t="s">
        <v>6944</v>
      </c>
      <c r="N152" s="23" t="s">
        <v>6291</v>
      </c>
      <c r="O152" s="23" t="s">
        <v>6292</v>
      </c>
      <c r="P152" s="23" t="s">
        <v>7</v>
      </c>
      <c r="Q152" s="23">
        <v>0</v>
      </c>
      <c r="R152" s="23" t="s">
        <v>1565</v>
      </c>
      <c r="S152" s="23" t="s">
        <v>6575</v>
      </c>
      <c r="T152" s="23" t="s">
        <v>1623</v>
      </c>
    </row>
    <row r="153" spans="1:20">
      <c r="A153" s="23" t="s">
        <v>5181</v>
      </c>
      <c r="B153" s="23" t="s">
        <v>5182</v>
      </c>
      <c r="C153" s="23" t="s">
        <v>14</v>
      </c>
      <c r="D153" s="23" t="s">
        <v>1580</v>
      </c>
      <c r="E153" s="23" t="s">
        <v>452</v>
      </c>
      <c r="F153" s="23" t="s">
        <v>6811</v>
      </c>
      <c r="G153" s="23" t="s">
        <v>1623</v>
      </c>
      <c r="H153" s="23" t="s">
        <v>6337</v>
      </c>
      <c r="I153" s="23" t="s">
        <v>6338</v>
      </c>
      <c r="J153" s="23" t="s">
        <v>11</v>
      </c>
      <c r="K153" s="23" t="s">
        <v>6290</v>
      </c>
      <c r="L153" s="23" t="s">
        <v>11</v>
      </c>
      <c r="M153" s="23" t="s">
        <v>6960</v>
      </c>
      <c r="N153" s="23" t="s">
        <v>6291</v>
      </c>
      <c r="O153" s="23" t="s">
        <v>6292</v>
      </c>
      <c r="P153" s="23" t="s">
        <v>6621</v>
      </c>
      <c r="Q153" s="23">
        <v>0</v>
      </c>
      <c r="R153" s="23" t="s">
        <v>1952</v>
      </c>
      <c r="S153" s="23" t="s">
        <v>5662</v>
      </c>
      <c r="T153" s="23" t="s">
        <v>1623</v>
      </c>
    </row>
    <row r="154" spans="1:20">
      <c r="A154" s="23" t="s">
        <v>2977</v>
      </c>
      <c r="B154" s="23" t="s">
        <v>2978</v>
      </c>
      <c r="C154" s="23" t="s">
        <v>16</v>
      </c>
      <c r="D154" s="23" t="s">
        <v>1580</v>
      </c>
      <c r="E154" s="23" t="s">
        <v>452</v>
      </c>
      <c r="F154" s="23" t="s">
        <v>6954</v>
      </c>
      <c r="G154" s="23" t="s">
        <v>1623</v>
      </c>
      <c r="H154" s="23" t="s">
        <v>2490</v>
      </c>
      <c r="I154" s="23" t="s">
        <v>6951</v>
      </c>
      <c r="J154" s="23" t="s">
        <v>11</v>
      </c>
      <c r="K154" s="23" t="s">
        <v>6290</v>
      </c>
      <c r="L154" s="23" t="s">
        <v>11</v>
      </c>
      <c r="M154" s="23" t="s">
        <v>6944</v>
      </c>
      <c r="N154" s="23" t="s">
        <v>6291</v>
      </c>
      <c r="O154" s="23" t="s">
        <v>6292</v>
      </c>
      <c r="P154" s="23" t="s">
        <v>6956</v>
      </c>
      <c r="Q154" s="23">
        <v>0</v>
      </c>
      <c r="R154" s="23" t="s">
        <v>2980</v>
      </c>
      <c r="S154" s="23" t="s">
        <v>6957</v>
      </c>
      <c r="T154" s="23" t="s">
        <v>1623</v>
      </c>
    </row>
    <row r="155" spans="1:20">
      <c r="A155" s="23" t="s">
        <v>4205</v>
      </c>
      <c r="B155" s="23" t="s">
        <v>4206</v>
      </c>
      <c r="C155" s="23" t="s">
        <v>12</v>
      </c>
      <c r="D155" s="23" t="s">
        <v>1580</v>
      </c>
      <c r="E155" s="23" t="s">
        <v>452</v>
      </c>
      <c r="F155" s="23" t="s">
        <v>6818</v>
      </c>
      <c r="G155" s="23" t="s">
        <v>1623</v>
      </c>
      <c r="H155" s="23" t="s">
        <v>6320</v>
      </c>
      <c r="I155" s="23" t="s">
        <v>6355</v>
      </c>
      <c r="J155" s="23" t="s">
        <v>11</v>
      </c>
      <c r="K155" s="23" t="s">
        <v>6290</v>
      </c>
      <c r="L155" s="23" t="s">
        <v>11</v>
      </c>
      <c r="M155" s="23" t="s">
        <v>6983</v>
      </c>
      <c r="N155" s="23" t="s">
        <v>6291</v>
      </c>
      <c r="O155" s="23" t="s">
        <v>6292</v>
      </c>
      <c r="P155" s="23" t="s">
        <v>6530</v>
      </c>
      <c r="Q155" s="23">
        <v>0</v>
      </c>
      <c r="R155" s="23" t="s">
        <v>1952</v>
      </c>
      <c r="S155" s="23" t="s">
        <v>6531</v>
      </c>
      <c r="T155" s="23" t="s">
        <v>1623</v>
      </c>
    </row>
    <row r="156" spans="1:20">
      <c r="A156" s="23" t="s">
        <v>2971</v>
      </c>
      <c r="B156" s="23" t="s">
        <v>2972</v>
      </c>
      <c r="C156" s="23" t="s">
        <v>14</v>
      </c>
      <c r="D156" s="23" t="s">
        <v>1580</v>
      </c>
      <c r="E156" s="23" t="s">
        <v>452</v>
      </c>
      <c r="F156" s="23" t="s">
        <v>6809</v>
      </c>
      <c r="G156" s="23" t="s">
        <v>1623</v>
      </c>
      <c r="H156" s="23" t="s">
        <v>6299</v>
      </c>
      <c r="I156" s="23" t="s">
        <v>6335</v>
      </c>
      <c r="J156" s="23" t="s">
        <v>11</v>
      </c>
      <c r="K156" s="23" t="s">
        <v>6290</v>
      </c>
      <c r="L156" s="23" t="s">
        <v>11</v>
      </c>
      <c r="M156" s="23" t="s">
        <v>6979</v>
      </c>
      <c r="N156" s="23" t="s">
        <v>6291</v>
      </c>
      <c r="O156" s="23" t="s">
        <v>6292</v>
      </c>
      <c r="P156" s="23" t="s">
        <v>6743</v>
      </c>
      <c r="Q156" s="23">
        <v>0</v>
      </c>
      <c r="R156" s="23" t="s">
        <v>1952</v>
      </c>
      <c r="S156" s="23" t="s">
        <v>6744</v>
      </c>
      <c r="T156" s="23" t="s">
        <v>1623</v>
      </c>
    </row>
    <row r="157" spans="1:20">
      <c r="A157" s="23" t="s">
        <v>2933</v>
      </c>
      <c r="B157" s="23" t="s">
        <v>2934</v>
      </c>
      <c r="C157" s="23" t="s">
        <v>10</v>
      </c>
      <c r="D157" s="23" t="s">
        <v>1580</v>
      </c>
      <c r="E157" s="23" t="s">
        <v>452</v>
      </c>
      <c r="F157" s="23" t="s">
        <v>6977</v>
      </c>
      <c r="G157" s="23" t="s">
        <v>1623</v>
      </c>
      <c r="H157" s="23" t="s">
        <v>6346</v>
      </c>
      <c r="I157" s="23" t="s">
        <v>5563</v>
      </c>
      <c r="J157" s="23" t="s">
        <v>11</v>
      </c>
      <c r="K157" s="23" t="s">
        <v>6290</v>
      </c>
      <c r="L157" s="23" t="s">
        <v>11</v>
      </c>
      <c r="M157" s="23" t="s">
        <v>6937</v>
      </c>
      <c r="N157" s="23" t="s">
        <v>6291</v>
      </c>
      <c r="O157" s="23" t="s">
        <v>6292</v>
      </c>
      <c r="P157" s="23" t="s">
        <v>6570</v>
      </c>
      <c r="Q157" s="23">
        <v>0</v>
      </c>
      <c r="R157" s="23" t="s">
        <v>1948</v>
      </c>
      <c r="S157" s="23" t="s">
        <v>5954</v>
      </c>
      <c r="T157" s="23" t="s">
        <v>1623</v>
      </c>
    </row>
    <row r="158" spans="1:20">
      <c r="A158" s="23" t="s">
        <v>5294</v>
      </c>
      <c r="B158" s="23" t="s">
        <v>5295</v>
      </c>
      <c r="C158" s="23" t="s">
        <v>13</v>
      </c>
      <c r="D158" s="23" t="s">
        <v>1580</v>
      </c>
      <c r="E158" s="23" t="s">
        <v>1175</v>
      </c>
      <c r="F158" s="23" t="s">
        <v>6793</v>
      </c>
      <c r="G158" s="23" t="s">
        <v>1623</v>
      </c>
      <c r="H158" s="23" t="s">
        <v>6299</v>
      </c>
      <c r="I158" s="23" t="s">
        <v>6321</v>
      </c>
      <c r="J158" s="23" t="s">
        <v>11</v>
      </c>
      <c r="K158" s="23" t="s">
        <v>6290</v>
      </c>
      <c r="L158" s="23" t="s">
        <v>11</v>
      </c>
      <c r="M158" s="23" t="s">
        <v>6931</v>
      </c>
      <c r="N158" s="23" t="s">
        <v>6291</v>
      </c>
      <c r="O158" s="23" t="s">
        <v>6292</v>
      </c>
      <c r="P158" s="23" t="s">
        <v>1012</v>
      </c>
      <c r="Q158" s="23">
        <v>0</v>
      </c>
      <c r="R158" s="23" t="s">
        <v>6413</v>
      </c>
      <c r="S158" s="23" t="s">
        <v>6532</v>
      </c>
      <c r="T158" s="23" t="s">
        <v>1623</v>
      </c>
    </row>
    <row r="159" spans="1:20">
      <c r="A159" s="23" t="s">
        <v>5038</v>
      </c>
      <c r="B159" s="23" t="s">
        <v>5039</v>
      </c>
      <c r="C159" s="23" t="s">
        <v>13</v>
      </c>
      <c r="D159" s="23" t="s">
        <v>1580</v>
      </c>
      <c r="E159" s="23" t="s">
        <v>452</v>
      </c>
      <c r="F159" s="23" t="s">
        <v>6962</v>
      </c>
      <c r="G159" s="23" t="s">
        <v>1623</v>
      </c>
      <c r="H159" s="23" t="s">
        <v>6299</v>
      </c>
      <c r="I159" s="23" t="s">
        <v>6300</v>
      </c>
      <c r="J159" s="23" t="s">
        <v>11</v>
      </c>
      <c r="K159" s="23" t="s">
        <v>6290</v>
      </c>
      <c r="L159" s="23" t="s">
        <v>11</v>
      </c>
      <c r="M159" s="23" t="s">
        <v>6966</v>
      </c>
      <c r="N159" s="23" t="s">
        <v>6291</v>
      </c>
      <c r="O159" s="23" t="s">
        <v>6292</v>
      </c>
      <c r="P159" s="23" t="s">
        <v>6329</v>
      </c>
      <c r="Q159" s="23">
        <v>0</v>
      </c>
      <c r="R159" s="23" t="s">
        <v>1952</v>
      </c>
      <c r="S159" s="23" t="s">
        <v>5684</v>
      </c>
      <c r="T159" s="23" t="s">
        <v>1623</v>
      </c>
    </row>
    <row r="160" spans="1:20">
      <c r="A160" s="23" t="s">
        <v>4103</v>
      </c>
      <c r="B160" s="23" t="s">
        <v>4104</v>
      </c>
      <c r="C160" s="23" t="s">
        <v>1544</v>
      </c>
      <c r="D160" s="23" t="s">
        <v>1580</v>
      </c>
      <c r="E160" s="23" t="s">
        <v>452</v>
      </c>
      <c r="F160" s="23" t="s">
        <v>6977</v>
      </c>
      <c r="G160" s="23" t="s">
        <v>1623</v>
      </c>
      <c r="H160" s="23" t="s">
        <v>6346</v>
      </c>
      <c r="I160" s="23" t="s">
        <v>5563</v>
      </c>
      <c r="J160" s="23" t="s">
        <v>1643</v>
      </c>
      <c r="K160" s="23" t="s">
        <v>6290</v>
      </c>
      <c r="L160" s="23" t="s">
        <v>11</v>
      </c>
      <c r="M160" s="23" t="s">
        <v>6947</v>
      </c>
      <c r="N160" s="23" t="s">
        <v>6291</v>
      </c>
      <c r="O160" s="23" t="s">
        <v>6292</v>
      </c>
      <c r="P160" s="23" t="s">
        <v>6329</v>
      </c>
      <c r="Q160" s="23">
        <v>0</v>
      </c>
      <c r="R160" s="23" t="s">
        <v>4499</v>
      </c>
      <c r="S160" s="23" t="s">
        <v>5799</v>
      </c>
      <c r="T160" s="23" t="s">
        <v>1623</v>
      </c>
    </row>
    <row r="161" spans="1:20">
      <c r="A161" s="23" t="s">
        <v>1675</v>
      </c>
      <c r="B161" s="23" t="s">
        <v>1676</v>
      </c>
      <c r="C161" s="23" t="s">
        <v>16</v>
      </c>
      <c r="D161" s="23" t="s">
        <v>1580</v>
      </c>
      <c r="E161" s="23" t="s">
        <v>452</v>
      </c>
      <c r="F161" s="23" t="s">
        <v>5380</v>
      </c>
      <c r="G161" s="23" t="s">
        <v>1623</v>
      </c>
      <c r="H161" s="23" t="s">
        <v>2490</v>
      </c>
      <c r="I161" s="23" t="s">
        <v>6289</v>
      </c>
      <c r="J161" s="23" t="s">
        <v>11</v>
      </c>
      <c r="K161" s="23" t="s">
        <v>6290</v>
      </c>
      <c r="L161" s="23" t="s">
        <v>11</v>
      </c>
      <c r="M161" s="23" t="s">
        <v>7006</v>
      </c>
      <c r="N161" s="23" t="s">
        <v>6291</v>
      </c>
      <c r="O161" s="23" t="s">
        <v>6292</v>
      </c>
      <c r="P161" s="23" t="s">
        <v>6405</v>
      </c>
      <c r="Q161" s="23">
        <v>0</v>
      </c>
      <c r="R161" s="23" t="s">
        <v>1952</v>
      </c>
      <c r="S161" s="23" t="s">
        <v>6119</v>
      </c>
      <c r="T161" s="23" t="s">
        <v>1623</v>
      </c>
    </row>
    <row r="162" spans="1:20">
      <c r="A162" s="23" t="s">
        <v>2573</v>
      </c>
      <c r="B162" s="23" t="s">
        <v>2574</v>
      </c>
      <c r="C162" s="23" t="s">
        <v>14</v>
      </c>
      <c r="D162" s="23" t="s">
        <v>1580</v>
      </c>
      <c r="E162" s="23" t="s">
        <v>452</v>
      </c>
      <c r="F162" s="23" t="s">
        <v>5384</v>
      </c>
      <c r="G162" s="23" t="s">
        <v>1623</v>
      </c>
      <c r="H162" s="23" t="s">
        <v>6308</v>
      </c>
      <c r="I162" s="23" t="s">
        <v>5447</v>
      </c>
      <c r="J162" s="23" t="s">
        <v>11</v>
      </c>
      <c r="K162" s="23" t="s">
        <v>6290</v>
      </c>
      <c r="L162" s="23" t="s">
        <v>11</v>
      </c>
      <c r="M162" s="23" t="s">
        <v>6960</v>
      </c>
      <c r="N162" s="23" t="s">
        <v>6291</v>
      </c>
      <c r="O162" s="23" t="s">
        <v>6292</v>
      </c>
      <c r="P162" s="23" t="s">
        <v>6329</v>
      </c>
      <c r="Q162" s="23">
        <v>0</v>
      </c>
      <c r="R162" s="23" t="s">
        <v>1952</v>
      </c>
      <c r="S162" s="23" t="s">
        <v>6009</v>
      </c>
      <c r="T162" s="23" t="s">
        <v>1623</v>
      </c>
    </row>
    <row r="163" spans="1:20">
      <c r="A163" s="23" t="s">
        <v>4205</v>
      </c>
      <c r="B163" s="23" t="s">
        <v>4206</v>
      </c>
      <c r="C163" s="23" t="s">
        <v>12</v>
      </c>
      <c r="D163" s="23" t="s">
        <v>1580</v>
      </c>
      <c r="E163" s="23" t="s">
        <v>452</v>
      </c>
      <c r="F163" s="23" t="s">
        <v>6818</v>
      </c>
      <c r="G163" s="23" t="s">
        <v>1623</v>
      </c>
      <c r="H163" s="23" t="s">
        <v>6320</v>
      </c>
      <c r="I163" s="23" t="s">
        <v>6355</v>
      </c>
      <c r="J163" s="23" t="s">
        <v>11</v>
      </c>
      <c r="K163" s="23" t="s">
        <v>6290</v>
      </c>
      <c r="L163" s="23" t="s">
        <v>11</v>
      </c>
      <c r="M163" s="23" t="s">
        <v>6946</v>
      </c>
      <c r="N163" s="23" t="s">
        <v>6291</v>
      </c>
      <c r="O163" s="23" t="s">
        <v>6292</v>
      </c>
      <c r="P163" s="23" t="s">
        <v>6530</v>
      </c>
      <c r="Q163" s="23">
        <v>0</v>
      </c>
      <c r="R163" s="23" t="s">
        <v>1952</v>
      </c>
      <c r="S163" s="23" t="s">
        <v>6531</v>
      </c>
      <c r="T163" s="23" t="s">
        <v>1623</v>
      </c>
    </row>
    <row r="164" spans="1:20">
      <c r="A164" s="23" t="s">
        <v>3105</v>
      </c>
      <c r="B164" s="23" t="s">
        <v>3106</v>
      </c>
      <c r="C164" s="23" t="s">
        <v>1544</v>
      </c>
      <c r="D164" s="23" t="s">
        <v>5451</v>
      </c>
      <c r="E164" s="23" t="s">
        <v>464</v>
      </c>
      <c r="F164" s="23" t="s">
        <v>7023</v>
      </c>
      <c r="G164" s="23" t="s">
        <v>1623</v>
      </c>
      <c r="H164" s="23" t="s">
        <v>6295</v>
      </c>
      <c r="I164" s="23" t="s">
        <v>6296</v>
      </c>
      <c r="J164" s="23" t="s">
        <v>11</v>
      </c>
      <c r="K164" s="23" t="s">
        <v>6290</v>
      </c>
      <c r="L164" s="23" t="s">
        <v>11</v>
      </c>
      <c r="M164" s="23" t="s">
        <v>7024</v>
      </c>
      <c r="N164" s="23" t="s">
        <v>6297</v>
      </c>
      <c r="O164" s="23" t="s">
        <v>6292</v>
      </c>
      <c r="P164" s="23" t="s">
        <v>7</v>
      </c>
      <c r="Q164" s="23">
        <v>0</v>
      </c>
      <c r="R164" s="23" t="s">
        <v>1850</v>
      </c>
      <c r="S164" s="23" t="s">
        <v>6647</v>
      </c>
      <c r="T164" s="23" t="s">
        <v>1623</v>
      </c>
    </row>
    <row r="165" spans="1:20">
      <c r="A165" s="23" t="s">
        <v>2692</v>
      </c>
      <c r="B165" s="23" t="s">
        <v>2693</v>
      </c>
      <c r="C165" s="23" t="s">
        <v>14</v>
      </c>
      <c r="D165" s="23" t="s">
        <v>1580</v>
      </c>
      <c r="E165" s="23" t="s">
        <v>452</v>
      </c>
      <c r="F165" s="23" t="s">
        <v>5392</v>
      </c>
      <c r="G165" s="23" t="s">
        <v>1623</v>
      </c>
      <c r="H165" s="23" t="s">
        <v>6295</v>
      </c>
      <c r="I165" s="23" t="s">
        <v>6302</v>
      </c>
      <c r="J165" s="23" t="s">
        <v>11</v>
      </c>
      <c r="K165" s="23" t="s">
        <v>6290</v>
      </c>
      <c r="L165" s="23" t="s">
        <v>11</v>
      </c>
      <c r="M165" s="23" t="s">
        <v>6960</v>
      </c>
      <c r="N165" s="23" t="s">
        <v>6291</v>
      </c>
      <c r="O165" s="23" t="s">
        <v>6292</v>
      </c>
      <c r="P165" s="23" t="s">
        <v>1012</v>
      </c>
      <c r="Q165" s="23">
        <v>0</v>
      </c>
      <c r="R165" s="23" t="s">
        <v>1565</v>
      </c>
      <c r="S165" s="23" t="s">
        <v>7025</v>
      </c>
      <c r="T165" s="23" t="s">
        <v>1623</v>
      </c>
    </row>
    <row r="166" spans="1:20">
      <c r="A166" s="23" t="s">
        <v>2375</v>
      </c>
      <c r="B166" s="23" t="s">
        <v>2376</v>
      </c>
      <c r="C166" s="23" t="s">
        <v>16</v>
      </c>
      <c r="D166" s="23" t="s">
        <v>1580</v>
      </c>
      <c r="E166" s="23" t="s">
        <v>452</v>
      </c>
      <c r="F166" s="23" t="s">
        <v>5380</v>
      </c>
      <c r="G166" s="23" t="s">
        <v>1623</v>
      </c>
      <c r="H166" s="23" t="s">
        <v>2490</v>
      </c>
      <c r="I166" s="23" t="s">
        <v>6289</v>
      </c>
      <c r="J166" s="23" t="s">
        <v>11</v>
      </c>
      <c r="K166" s="23" t="s">
        <v>6290</v>
      </c>
      <c r="L166" s="23" t="s">
        <v>11</v>
      </c>
      <c r="M166" s="23" t="s">
        <v>7001</v>
      </c>
      <c r="N166" s="23" t="s">
        <v>6291</v>
      </c>
      <c r="O166" s="23" t="s">
        <v>6292</v>
      </c>
      <c r="P166" s="23" t="s">
        <v>6329</v>
      </c>
      <c r="Q166" s="23">
        <v>0</v>
      </c>
      <c r="R166" s="23" t="s">
        <v>1952</v>
      </c>
      <c r="S166" s="23" t="s">
        <v>6025</v>
      </c>
      <c r="T166" s="23" t="s">
        <v>1623</v>
      </c>
    </row>
    <row r="167" spans="1:20">
      <c r="A167" s="23" t="s">
        <v>2193</v>
      </c>
      <c r="B167" s="23" t="s">
        <v>2194</v>
      </c>
      <c r="C167" s="23" t="s">
        <v>13</v>
      </c>
      <c r="D167" s="23" t="s">
        <v>1580</v>
      </c>
      <c r="E167" s="23" t="s">
        <v>452</v>
      </c>
      <c r="F167" s="23" t="s">
        <v>6962</v>
      </c>
      <c r="G167" s="23" t="s">
        <v>1623</v>
      </c>
      <c r="H167" s="23" t="s">
        <v>6299</v>
      </c>
      <c r="I167" s="23" t="s">
        <v>6300</v>
      </c>
      <c r="J167" s="23" t="s">
        <v>11</v>
      </c>
      <c r="K167" s="23" t="s">
        <v>6290</v>
      </c>
      <c r="L167" s="23" t="s">
        <v>11</v>
      </c>
      <c r="M167" s="23" t="s">
        <v>6946</v>
      </c>
      <c r="N167" s="23" t="s">
        <v>6291</v>
      </c>
      <c r="O167" s="23" t="s">
        <v>6292</v>
      </c>
      <c r="P167" s="23" t="s">
        <v>6681</v>
      </c>
      <c r="Q167" s="23">
        <v>0</v>
      </c>
      <c r="R167" s="23" t="s">
        <v>1952</v>
      </c>
      <c r="S167" s="23" t="s">
        <v>6049</v>
      </c>
      <c r="T167" s="23" t="s">
        <v>1623</v>
      </c>
    </row>
    <row r="168" spans="1:20">
      <c r="A168" s="23" t="s">
        <v>3023</v>
      </c>
      <c r="B168" s="23" t="s">
        <v>3024</v>
      </c>
      <c r="C168" s="23" t="s">
        <v>16</v>
      </c>
      <c r="D168" s="23" t="s">
        <v>1580</v>
      </c>
      <c r="E168" s="23" t="s">
        <v>452</v>
      </c>
      <c r="F168" s="23" t="s">
        <v>5504</v>
      </c>
      <c r="G168" s="23" t="s">
        <v>1623</v>
      </c>
      <c r="H168" s="23" t="s">
        <v>5579</v>
      </c>
      <c r="I168" s="23" t="s">
        <v>6289</v>
      </c>
      <c r="J168" s="23" t="s">
        <v>11</v>
      </c>
      <c r="K168" s="23" t="s">
        <v>6290</v>
      </c>
      <c r="L168" s="23" t="s">
        <v>11</v>
      </c>
      <c r="M168" s="23" t="s">
        <v>6960</v>
      </c>
      <c r="N168" s="23" t="s">
        <v>6291</v>
      </c>
      <c r="O168" s="23" t="s">
        <v>6292</v>
      </c>
      <c r="P168" s="23" t="s">
        <v>6472</v>
      </c>
      <c r="Q168" s="23">
        <v>0</v>
      </c>
      <c r="R168" s="23" t="s">
        <v>6313</v>
      </c>
      <c r="S168" s="23" t="s">
        <v>5944</v>
      </c>
      <c r="T168" s="23" t="s">
        <v>1623</v>
      </c>
    </row>
    <row r="169" spans="1:20">
      <c r="A169" s="23" t="s">
        <v>4929</v>
      </c>
      <c r="B169" s="23" t="s">
        <v>4930</v>
      </c>
      <c r="C169" s="23" t="s">
        <v>10</v>
      </c>
      <c r="D169" s="23" t="s">
        <v>1580</v>
      </c>
      <c r="E169" s="23" t="s">
        <v>452</v>
      </c>
      <c r="F169" s="23" t="s">
        <v>5384</v>
      </c>
      <c r="G169" s="23" t="s">
        <v>1623</v>
      </c>
      <c r="H169" s="23" t="s">
        <v>6308</v>
      </c>
      <c r="I169" s="23" t="s">
        <v>6951</v>
      </c>
      <c r="J169" s="23" t="s">
        <v>11</v>
      </c>
      <c r="K169" s="23" t="s">
        <v>6290</v>
      </c>
      <c r="L169" s="23" t="s">
        <v>11</v>
      </c>
      <c r="M169" s="23" t="s">
        <v>6965</v>
      </c>
      <c r="N169" s="23" t="s">
        <v>6291</v>
      </c>
      <c r="O169" s="23" t="s">
        <v>6292</v>
      </c>
      <c r="P169" s="23" t="s">
        <v>1012</v>
      </c>
      <c r="Q169" s="23">
        <v>0</v>
      </c>
      <c r="R169" s="23" t="s">
        <v>1624</v>
      </c>
      <c r="S169" s="23" t="s">
        <v>6746</v>
      </c>
      <c r="T169" s="23" t="s">
        <v>1623</v>
      </c>
    </row>
    <row r="170" spans="1:20">
      <c r="A170" s="23" t="s">
        <v>3471</v>
      </c>
      <c r="B170" s="23" t="s">
        <v>3472</v>
      </c>
      <c r="C170" s="23" t="s">
        <v>14</v>
      </c>
      <c r="D170" s="23" t="s">
        <v>1580</v>
      </c>
      <c r="E170" s="23" t="s">
        <v>5632</v>
      </c>
      <c r="F170" s="23" t="s">
        <v>6973</v>
      </c>
      <c r="G170" s="23" t="s">
        <v>1623</v>
      </c>
      <c r="H170" s="23" t="s">
        <v>6308</v>
      </c>
      <c r="I170" s="23" t="s">
        <v>5447</v>
      </c>
      <c r="J170" s="23" t="s">
        <v>11</v>
      </c>
      <c r="K170" s="23" t="s">
        <v>6290</v>
      </c>
      <c r="L170" s="23" t="s">
        <v>11</v>
      </c>
      <c r="M170" s="23" t="s">
        <v>6976</v>
      </c>
      <c r="N170" s="23" t="s">
        <v>6311</v>
      </c>
      <c r="O170" s="23" t="s">
        <v>6292</v>
      </c>
      <c r="P170" s="23" t="s">
        <v>6329</v>
      </c>
      <c r="Q170" s="23">
        <v>0</v>
      </c>
      <c r="R170" s="23" t="s">
        <v>6974</v>
      </c>
      <c r="S170" s="23" t="s">
        <v>6975</v>
      </c>
      <c r="T170" s="23" t="s">
        <v>1623</v>
      </c>
    </row>
    <row r="171" spans="1:20">
      <c r="A171" s="23" t="s">
        <v>2725</v>
      </c>
      <c r="B171" s="23" t="s">
        <v>2726</v>
      </c>
      <c r="C171" s="23" t="s">
        <v>13</v>
      </c>
      <c r="D171" s="23" t="s">
        <v>1580</v>
      </c>
      <c r="E171" s="23" t="s">
        <v>452</v>
      </c>
      <c r="F171" s="23" t="s">
        <v>6962</v>
      </c>
      <c r="G171" s="23" t="s">
        <v>1623</v>
      </c>
      <c r="H171" s="23" t="s">
        <v>6299</v>
      </c>
      <c r="I171" s="23" t="s">
        <v>6300</v>
      </c>
      <c r="J171" s="23" t="s">
        <v>11</v>
      </c>
      <c r="K171" s="23" t="s">
        <v>6290</v>
      </c>
      <c r="L171" s="23" t="s">
        <v>11</v>
      </c>
      <c r="M171" s="23" t="s">
        <v>6946</v>
      </c>
      <c r="N171" s="23" t="s">
        <v>6291</v>
      </c>
      <c r="O171" s="23" t="s">
        <v>6292</v>
      </c>
      <c r="P171" s="23" t="s">
        <v>9</v>
      </c>
      <c r="Q171" s="23">
        <v>0</v>
      </c>
      <c r="R171" s="23" t="s">
        <v>2247</v>
      </c>
      <c r="S171" s="23" t="s">
        <v>6307</v>
      </c>
      <c r="T171" s="23" t="s">
        <v>1623</v>
      </c>
    </row>
    <row r="172" spans="1:20">
      <c r="A172" s="23" t="s">
        <v>1950</v>
      </c>
      <c r="B172" s="23" t="s">
        <v>1951</v>
      </c>
      <c r="C172" s="23" t="s">
        <v>14</v>
      </c>
      <c r="D172" s="23" t="s">
        <v>1580</v>
      </c>
      <c r="E172" s="23" t="s">
        <v>452</v>
      </c>
      <c r="F172" s="23" t="s">
        <v>6980</v>
      </c>
      <c r="G172" s="23" t="s">
        <v>1623</v>
      </c>
      <c r="H172" s="23" t="s">
        <v>5569</v>
      </c>
      <c r="I172" s="23" t="s">
        <v>6316</v>
      </c>
      <c r="J172" s="23" t="s">
        <v>11</v>
      </c>
      <c r="K172" s="23" t="s">
        <v>6290</v>
      </c>
      <c r="L172" s="23" t="s">
        <v>11</v>
      </c>
      <c r="M172" s="23" t="s">
        <v>6963</v>
      </c>
      <c r="N172" s="23" t="s">
        <v>6291</v>
      </c>
      <c r="O172" s="23" t="s">
        <v>6292</v>
      </c>
      <c r="P172" s="23" t="s">
        <v>6600</v>
      </c>
      <c r="Q172" s="23">
        <v>0</v>
      </c>
      <c r="R172" s="23" t="s">
        <v>1952</v>
      </c>
      <c r="S172" s="23" t="s">
        <v>6129</v>
      </c>
      <c r="T172" s="23" t="s">
        <v>1593</v>
      </c>
    </row>
    <row r="173" spans="1:20">
      <c r="A173" s="23" t="s">
        <v>1755</v>
      </c>
      <c r="B173" s="23" t="s">
        <v>1756</v>
      </c>
      <c r="C173" s="23" t="s">
        <v>10</v>
      </c>
      <c r="D173" s="23" t="s">
        <v>1580</v>
      </c>
      <c r="E173" s="23" t="s">
        <v>452</v>
      </c>
      <c r="F173" s="23" t="s">
        <v>5392</v>
      </c>
      <c r="G173" s="23" t="s">
        <v>1623</v>
      </c>
      <c r="H173" s="23" t="s">
        <v>6295</v>
      </c>
      <c r="I173" s="23" t="s">
        <v>6302</v>
      </c>
      <c r="J173" s="23" t="s">
        <v>11</v>
      </c>
      <c r="K173" s="23" t="s">
        <v>6290</v>
      </c>
      <c r="L173" s="23" t="s">
        <v>11</v>
      </c>
      <c r="M173" s="23" t="s">
        <v>6960</v>
      </c>
      <c r="N173" s="23" t="s">
        <v>6291</v>
      </c>
      <c r="O173" s="23" t="s">
        <v>6292</v>
      </c>
      <c r="P173" s="23" t="s">
        <v>6418</v>
      </c>
      <c r="Q173" s="23">
        <v>0</v>
      </c>
      <c r="R173" s="23" t="s">
        <v>1952</v>
      </c>
      <c r="S173" s="23" t="s">
        <v>6105</v>
      </c>
      <c r="T173" s="23" t="s">
        <v>1623</v>
      </c>
    </row>
    <row r="174" spans="1:20">
      <c r="A174" s="23" t="s">
        <v>5002</v>
      </c>
      <c r="B174" s="23" t="s">
        <v>5003</v>
      </c>
      <c r="C174" s="23" t="s">
        <v>16</v>
      </c>
      <c r="D174" s="23" t="s">
        <v>1580</v>
      </c>
      <c r="E174" s="23" t="s">
        <v>452</v>
      </c>
      <c r="F174" s="23" t="s">
        <v>6977</v>
      </c>
      <c r="G174" s="23" t="s">
        <v>1623</v>
      </c>
      <c r="H174" s="23" t="s">
        <v>6346</v>
      </c>
      <c r="I174" s="23" t="s">
        <v>5563</v>
      </c>
      <c r="J174" s="23" t="s">
        <v>11</v>
      </c>
      <c r="K174" s="23" t="s">
        <v>6290</v>
      </c>
      <c r="L174" s="23" t="s">
        <v>11</v>
      </c>
      <c r="M174" s="23" t="s">
        <v>6955</v>
      </c>
      <c r="N174" s="23" t="s">
        <v>6291</v>
      </c>
      <c r="O174" s="23" t="s">
        <v>6292</v>
      </c>
      <c r="P174" s="23" t="s">
        <v>9</v>
      </c>
      <c r="Q174" s="23">
        <v>0</v>
      </c>
      <c r="R174" s="23" t="s">
        <v>1948</v>
      </c>
      <c r="S174" s="23" t="s">
        <v>5691</v>
      </c>
      <c r="T174" s="23" t="s">
        <v>1623</v>
      </c>
    </row>
    <row r="175" spans="1:20">
      <c r="A175" s="23" t="s">
        <v>3168</v>
      </c>
      <c r="B175" s="23" t="s">
        <v>3169</v>
      </c>
      <c r="C175" s="23" t="s">
        <v>1562</v>
      </c>
      <c r="D175" s="23" t="s">
        <v>5451</v>
      </c>
      <c r="E175" s="23" t="s">
        <v>459</v>
      </c>
      <c r="F175" s="23" t="s">
        <v>5580</v>
      </c>
      <c r="G175" s="23" t="s">
        <v>1623</v>
      </c>
      <c r="H175" s="23" t="s">
        <v>2490</v>
      </c>
      <c r="I175" s="23" t="s">
        <v>6352</v>
      </c>
      <c r="J175" s="23" t="s">
        <v>11</v>
      </c>
      <c r="K175" s="23" t="s">
        <v>6290</v>
      </c>
      <c r="L175" s="23" t="s">
        <v>11</v>
      </c>
      <c r="M175" s="23" t="s">
        <v>6988</v>
      </c>
      <c r="N175" s="23" t="s">
        <v>6297</v>
      </c>
      <c r="O175" s="23" t="s">
        <v>6292</v>
      </c>
      <c r="P175" s="23" t="s">
        <v>982</v>
      </c>
      <c r="Q175" s="23">
        <v>0</v>
      </c>
      <c r="R175" s="23" t="s">
        <v>1689</v>
      </c>
      <c r="S175" s="23" t="s">
        <v>6204</v>
      </c>
      <c r="T175" s="23" t="s">
        <v>1623</v>
      </c>
    </row>
    <row r="176" spans="1:20">
      <c r="A176" s="23" t="s">
        <v>5028</v>
      </c>
      <c r="B176" s="23" t="s">
        <v>5029</v>
      </c>
      <c r="C176" s="23" t="s">
        <v>16</v>
      </c>
      <c r="D176" s="23" t="s">
        <v>1580</v>
      </c>
      <c r="E176" s="23" t="s">
        <v>452</v>
      </c>
      <c r="F176" s="23" t="s">
        <v>6954</v>
      </c>
      <c r="G176" s="23" t="s">
        <v>1623</v>
      </c>
      <c r="H176" s="23" t="s">
        <v>2490</v>
      </c>
      <c r="I176" s="23" t="s">
        <v>6951</v>
      </c>
      <c r="J176" s="23" t="s">
        <v>11</v>
      </c>
      <c r="K176" s="23" t="s">
        <v>6290</v>
      </c>
      <c r="L176" s="23" t="s">
        <v>11</v>
      </c>
      <c r="M176" s="23" t="s">
        <v>6942</v>
      </c>
      <c r="N176" s="23" t="s">
        <v>6291</v>
      </c>
      <c r="O176" s="23" t="s">
        <v>6292</v>
      </c>
      <c r="P176" s="23" t="s">
        <v>6982</v>
      </c>
      <c r="Q176" s="23">
        <v>0</v>
      </c>
      <c r="R176" s="23" t="s">
        <v>5032</v>
      </c>
      <c r="S176" s="23" t="s">
        <v>6263</v>
      </c>
      <c r="T176" s="23" t="s">
        <v>1623</v>
      </c>
    </row>
    <row r="177" spans="1:20">
      <c r="A177" s="23" t="s">
        <v>5181</v>
      </c>
      <c r="B177" s="23" t="s">
        <v>5182</v>
      </c>
      <c r="C177" s="23" t="s">
        <v>14</v>
      </c>
      <c r="D177" s="23" t="s">
        <v>1580</v>
      </c>
      <c r="E177" s="23" t="s">
        <v>452</v>
      </c>
      <c r="F177" s="23" t="s">
        <v>6811</v>
      </c>
      <c r="G177" s="23" t="s">
        <v>1623</v>
      </c>
      <c r="H177" s="23" t="s">
        <v>6337</v>
      </c>
      <c r="I177" s="23" t="s">
        <v>6338</v>
      </c>
      <c r="J177" s="23" t="s">
        <v>11</v>
      </c>
      <c r="K177" s="23" t="s">
        <v>6290</v>
      </c>
      <c r="L177" s="23" t="s">
        <v>11</v>
      </c>
      <c r="M177" s="23" t="s">
        <v>6937</v>
      </c>
      <c r="N177" s="23" t="s">
        <v>6291</v>
      </c>
      <c r="O177" s="23" t="s">
        <v>6292</v>
      </c>
      <c r="P177" s="23" t="s">
        <v>6621</v>
      </c>
      <c r="Q177" s="23">
        <v>0</v>
      </c>
      <c r="R177" s="23" t="s">
        <v>1952</v>
      </c>
      <c r="S177" s="23" t="s">
        <v>5662</v>
      </c>
      <c r="T177" s="23" t="s">
        <v>1623</v>
      </c>
    </row>
    <row r="178" spans="1:20">
      <c r="A178" s="23" t="s">
        <v>2193</v>
      </c>
      <c r="B178" s="23" t="s">
        <v>2194</v>
      </c>
      <c r="C178" s="23" t="s">
        <v>13</v>
      </c>
      <c r="D178" s="23" t="s">
        <v>1580</v>
      </c>
      <c r="E178" s="23" t="s">
        <v>452</v>
      </c>
      <c r="F178" s="23" t="s">
        <v>6962</v>
      </c>
      <c r="G178" s="23" t="s">
        <v>1623</v>
      </c>
      <c r="H178" s="23" t="s">
        <v>6299</v>
      </c>
      <c r="I178" s="23" t="s">
        <v>6300</v>
      </c>
      <c r="J178" s="23" t="s">
        <v>11</v>
      </c>
      <c r="K178" s="23" t="s">
        <v>6290</v>
      </c>
      <c r="L178" s="23" t="s">
        <v>11</v>
      </c>
      <c r="M178" s="23" t="s">
        <v>6978</v>
      </c>
      <c r="N178" s="23" t="s">
        <v>6291</v>
      </c>
      <c r="O178" s="23" t="s">
        <v>6292</v>
      </c>
      <c r="P178" s="23" t="s">
        <v>6681</v>
      </c>
      <c r="Q178" s="23">
        <v>0</v>
      </c>
      <c r="R178" s="23" t="s">
        <v>1952</v>
      </c>
      <c r="S178" s="23" t="s">
        <v>6049</v>
      </c>
      <c r="T178" s="23" t="s">
        <v>1623</v>
      </c>
    </row>
    <row r="179" spans="1:20">
      <c r="A179" s="23" t="s">
        <v>4268</v>
      </c>
      <c r="B179" s="23" t="s">
        <v>4269</v>
      </c>
      <c r="C179" s="23" t="s">
        <v>12</v>
      </c>
      <c r="D179" s="23" t="s">
        <v>1580</v>
      </c>
      <c r="E179" s="23" t="s">
        <v>452</v>
      </c>
      <c r="F179" s="23" t="s">
        <v>6823</v>
      </c>
      <c r="G179" s="23" t="s">
        <v>1623</v>
      </c>
      <c r="H179" s="23" t="s">
        <v>6320</v>
      </c>
      <c r="I179" s="23" t="s">
        <v>6474</v>
      </c>
      <c r="J179" s="23" t="s">
        <v>11</v>
      </c>
      <c r="K179" s="23" t="s">
        <v>6290</v>
      </c>
      <c r="L179" s="23" t="s">
        <v>11</v>
      </c>
      <c r="M179" s="23" t="s">
        <v>6933</v>
      </c>
      <c r="N179" s="23" t="s">
        <v>6291</v>
      </c>
      <c r="O179" s="23" t="s">
        <v>6292</v>
      </c>
      <c r="P179" s="23" t="s">
        <v>6483</v>
      </c>
      <c r="Q179" s="23">
        <v>0</v>
      </c>
      <c r="R179" s="23" t="s">
        <v>1952</v>
      </c>
      <c r="S179" s="23" t="s">
        <v>5768</v>
      </c>
      <c r="T179" s="23" t="s">
        <v>1623</v>
      </c>
    </row>
    <row r="180" spans="1:20">
      <c r="A180" s="23" t="s">
        <v>2157</v>
      </c>
      <c r="B180" s="23" t="s">
        <v>2158</v>
      </c>
      <c r="C180" s="23" t="s">
        <v>14</v>
      </c>
      <c r="D180" s="23" t="s">
        <v>1580</v>
      </c>
      <c r="E180" s="23" t="s">
        <v>452</v>
      </c>
      <c r="F180" s="23" t="s">
        <v>6809</v>
      </c>
      <c r="G180" s="23" t="s">
        <v>1623</v>
      </c>
      <c r="H180" s="23" t="s">
        <v>6299</v>
      </c>
      <c r="I180" s="23" t="s">
        <v>6335</v>
      </c>
      <c r="J180" s="23" t="s">
        <v>11</v>
      </c>
      <c r="K180" s="23" t="s">
        <v>6290</v>
      </c>
      <c r="L180" s="23" t="s">
        <v>11</v>
      </c>
      <c r="M180" s="23" t="s">
        <v>6944</v>
      </c>
      <c r="N180" s="23" t="s">
        <v>6291</v>
      </c>
      <c r="O180" s="23" t="s">
        <v>6292</v>
      </c>
      <c r="P180" s="23" t="s">
        <v>6674</v>
      </c>
      <c r="Q180" s="23">
        <v>0</v>
      </c>
      <c r="R180" s="23" t="s">
        <v>1952</v>
      </c>
      <c r="S180" s="23" t="s">
        <v>6052</v>
      </c>
      <c r="T180" s="23" t="s">
        <v>1623</v>
      </c>
    </row>
    <row r="181" spans="1:20">
      <c r="A181" s="23" t="s">
        <v>5054</v>
      </c>
      <c r="B181" s="23" t="s">
        <v>5055</v>
      </c>
      <c r="C181" s="23" t="s">
        <v>10</v>
      </c>
      <c r="D181" s="23" t="s">
        <v>1580</v>
      </c>
      <c r="E181" s="23" t="s">
        <v>452</v>
      </c>
      <c r="F181" s="23" t="s">
        <v>5402</v>
      </c>
      <c r="G181" s="23" t="s">
        <v>1623</v>
      </c>
      <c r="H181" s="23" t="s">
        <v>6952</v>
      </c>
      <c r="I181" s="23" t="s">
        <v>5563</v>
      </c>
      <c r="J181" s="23" t="s">
        <v>11</v>
      </c>
      <c r="K181" s="23" t="s">
        <v>6290</v>
      </c>
      <c r="L181" s="23" t="s">
        <v>11</v>
      </c>
      <c r="M181" s="23" t="s">
        <v>6985</v>
      </c>
      <c r="N181" s="23" t="s">
        <v>6291</v>
      </c>
      <c r="O181" s="23" t="s">
        <v>6292</v>
      </c>
      <c r="P181" s="23" t="s">
        <v>6303</v>
      </c>
      <c r="Q181" s="23">
        <v>0</v>
      </c>
      <c r="R181" s="23" t="s">
        <v>1952</v>
      </c>
      <c r="S181" s="23" t="s">
        <v>5680</v>
      </c>
      <c r="T181" s="23" t="s">
        <v>1623</v>
      </c>
    </row>
    <row r="182" spans="1:20">
      <c r="A182" s="23" t="s">
        <v>4180</v>
      </c>
      <c r="B182" s="23" t="s">
        <v>4181</v>
      </c>
      <c r="C182" s="23" t="s">
        <v>14</v>
      </c>
      <c r="D182" s="23" t="s">
        <v>1580</v>
      </c>
      <c r="E182" s="23" t="s">
        <v>452</v>
      </c>
      <c r="F182" s="23" t="s">
        <v>6804</v>
      </c>
      <c r="G182" s="23" t="s">
        <v>1623</v>
      </c>
      <c r="H182" s="23" t="s">
        <v>6334</v>
      </c>
      <c r="I182" s="23" t="s">
        <v>6321</v>
      </c>
      <c r="J182" s="23" t="s">
        <v>11</v>
      </c>
      <c r="K182" s="23" t="s">
        <v>6290</v>
      </c>
      <c r="L182" s="23" t="s">
        <v>11</v>
      </c>
      <c r="M182" s="23" t="s">
        <v>6965</v>
      </c>
      <c r="N182" s="23" t="s">
        <v>6291</v>
      </c>
      <c r="O182" s="23" t="s">
        <v>6292</v>
      </c>
      <c r="P182" s="23" t="s">
        <v>6329</v>
      </c>
      <c r="Q182" s="23">
        <v>0</v>
      </c>
      <c r="R182" s="23" t="s">
        <v>1952</v>
      </c>
      <c r="S182" s="23" t="s">
        <v>5783</v>
      </c>
      <c r="T182" s="23" t="s">
        <v>1623</v>
      </c>
    </row>
    <row r="183" spans="1:20">
      <c r="A183" s="23" t="s">
        <v>5289</v>
      </c>
      <c r="B183" s="23" t="s">
        <v>5290</v>
      </c>
      <c r="C183" s="23" t="s">
        <v>14</v>
      </c>
      <c r="D183" s="23" t="s">
        <v>1580</v>
      </c>
      <c r="E183" s="23" t="s">
        <v>452</v>
      </c>
      <c r="F183" s="23" t="s">
        <v>6816</v>
      </c>
      <c r="G183" s="23" t="s">
        <v>1623</v>
      </c>
      <c r="H183" s="23" t="s">
        <v>6334</v>
      </c>
      <c r="I183" s="23" t="s">
        <v>6343</v>
      </c>
      <c r="J183" s="23" t="s">
        <v>11</v>
      </c>
      <c r="K183" s="23" t="s">
        <v>6290</v>
      </c>
      <c r="L183" s="23" t="s">
        <v>11</v>
      </c>
      <c r="M183" s="23" t="s">
        <v>6964</v>
      </c>
      <c r="N183" s="23" t="s">
        <v>6291</v>
      </c>
      <c r="O183" s="23" t="s">
        <v>6292</v>
      </c>
      <c r="P183" s="23" t="s">
        <v>6329</v>
      </c>
      <c r="Q183" s="23">
        <v>0</v>
      </c>
      <c r="R183" s="23" t="s">
        <v>1952</v>
      </c>
      <c r="S183" s="23" t="s">
        <v>5643</v>
      </c>
      <c r="T183" s="23" t="s">
        <v>1623</v>
      </c>
    </row>
    <row r="184" spans="1:20">
      <c r="A184" s="23" t="s">
        <v>4417</v>
      </c>
      <c r="B184" s="23" t="s">
        <v>4418</v>
      </c>
      <c r="C184" s="23" t="s">
        <v>10</v>
      </c>
      <c r="D184" s="23" t="s">
        <v>1580</v>
      </c>
      <c r="E184" s="23" t="s">
        <v>452</v>
      </c>
      <c r="F184" s="23" t="s">
        <v>6808</v>
      </c>
      <c r="G184" s="23" t="s">
        <v>1623</v>
      </c>
      <c r="H184" s="23" t="s">
        <v>6299</v>
      </c>
      <c r="I184" s="23" t="s">
        <v>6304</v>
      </c>
      <c r="J184" s="23" t="s">
        <v>11</v>
      </c>
      <c r="K184" s="23" t="s">
        <v>6290</v>
      </c>
      <c r="L184" s="23" t="s">
        <v>11</v>
      </c>
      <c r="M184" s="23" t="s">
        <v>6944</v>
      </c>
      <c r="N184" s="23" t="s">
        <v>6291</v>
      </c>
      <c r="O184" s="23" t="s">
        <v>6292</v>
      </c>
      <c r="P184" s="23" t="s">
        <v>6329</v>
      </c>
      <c r="Q184" s="23">
        <v>0</v>
      </c>
      <c r="R184" s="23" t="s">
        <v>1685</v>
      </c>
      <c r="S184" s="23" t="s">
        <v>6682</v>
      </c>
      <c r="T184" s="23" t="s">
        <v>1623</v>
      </c>
    </row>
    <row r="185" spans="1:20">
      <c r="A185" s="23" t="s">
        <v>3975</v>
      </c>
      <c r="B185" s="23" t="s">
        <v>3976</v>
      </c>
      <c r="C185" s="23" t="s">
        <v>10</v>
      </c>
      <c r="D185" s="23" t="s">
        <v>1580</v>
      </c>
      <c r="E185" s="23" t="s">
        <v>452</v>
      </c>
      <c r="F185" s="23" t="s">
        <v>6940</v>
      </c>
      <c r="G185" s="23" t="s">
        <v>1623</v>
      </c>
      <c r="H185" s="23" t="s">
        <v>6346</v>
      </c>
      <c r="I185" s="23" t="s">
        <v>5563</v>
      </c>
      <c r="J185" s="23" t="s">
        <v>11</v>
      </c>
      <c r="K185" s="23" t="s">
        <v>6290</v>
      </c>
      <c r="L185" s="23" t="s">
        <v>11</v>
      </c>
      <c r="M185" s="23" t="s">
        <v>6965</v>
      </c>
      <c r="N185" s="23" t="s">
        <v>6291</v>
      </c>
      <c r="O185" s="23" t="s">
        <v>6292</v>
      </c>
      <c r="P185" s="23" t="s">
        <v>6561</v>
      </c>
      <c r="Q185" s="23">
        <v>0</v>
      </c>
      <c r="R185" s="23" t="s">
        <v>3979</v>
      </c>
      <c r="S185" s="23" t="s">
        <v>6745</v>
      </c>
      <c r="T185" s="23" t="s">
        <v>1623</v>
      </c>
    </row>
    <row r="186" spans="1:20">
      <c r="A186" s="23" t="s">
        <v>3192</v>
      </c>
      <c r="B186" s="23" t="s">
        <v>3193</v>
      </c>
      <c r="C186" s="23" t="s">
        <v>16</v>
      </c>
      <c r="D186" s="23" t="s">
        <v>1580</v>
      </c>
      <c r="E186" s="23" t="s">
        <v>452</v>
      </c>
      <c r="F186" s="23" t="s">
        <v>6954</v>
      </c>
      <c r="G186" s="23" t="s">
        <v>1623</v>
      </c>
      <c r="H186" s="23" t="s">
        <v>2490</v>
      </c>
      <c r="I186" s="23" t="s">
        <v>6951</v>
      </c>
      <c r="J186" s="23" t="s">
        <v>11</v>
      </c>
      <c r="K186" s="23" t="s">
        <v>6290</v>
      </c>
      <c r="L186" s="23" t="s">
        <v>11</v>
      </c>
      <c r="M186" s="23" t="s">
        <v>6944</v>
      </c>
      <c r="N186" s="23" t="s">
        <v>6291</v>
      </c>
      <c r="O186" s="23" t="s">
        <v>6292</v>
      </c>
      <c r="P186" s="23" t="s">
        <v>1012</v>
      </c>
      <c r="Q186" s="23">
        <v>0</v>
      </c>
      <c r="R186" s="23" t="s">
        <v>1559</v>
      </c>
      <c r="S186" s="23" t="s">
        <v>7002</v>
      </c>
      <c r="T186" s="23" t="s">
        <v>1623</v>
      </c>
    </row>
    <row r="187" spans="1:20">
      <c r="A187" s="23" t="s">
        <v>4221</v>
      </c>
      <c r="B187" s="23" t="s">
        <v>4222</v>
      </c>
      <c r="C187" s="23" t="s">
        <v>14</v>
      </c>
      <c r="D187" s="23" t="s">
        <v>1580</v>
      </c>
      <c r="E187" s="23" t="s">
        <v>452</v>
      </c>
      <c r="F187" s="23" t="s">
        <v>6804</v>
      </c>
      <c r="G187" s="23" t="s">
        <v>1623</v>
      </c>
      <c r="H187" s="23" t="s">
        <v>6334</v>
      </c>
      <c r="I187" s="23" t="s">
        <v>6321</v>
      </c>
      <c r="J187" s="23" t="s">
        <v>11</v>
      </c>
      <c r="K187" s="23" t="s">
        <v>6290</v>
      </c>
      <c r="L187" s="23" t="s">
        <v>11</v>
      </c>
      <c r="M187" s="23" t="s">
        <v>6960</v>
      </c>
      <c r="N187" s="23" t="s">
        <v>6291</v>
      </c>
      <c r="O187" s="23" t="s">
        <v>6292</v>
      </c>
      <c r="P187" s="23" t="s">
        <v>6329</v>
      </c>
      <c r="Q187" s="23">
        <v>0</v>
      </c>
      <c r="R187" s="23" t="s">
        <v>1952</v>
      </c>
      <c r="S187" s="23" t="s">
        <v>6583</v>
      </c>
      <c r="T187" s="23" t="s">
        <v>1623</v>
      </c>
    </row>
    <row r="188" spans="1:20">
      <c r="A188" s="23" t="s">
        <v>5184</v>
      </c>
      <c r="B188" s="23" t="s">
        <v>5185</v>
      </c>
      <c r="C188" s="23" t="s">
        <v>16</v>
      </c>
      <c r="D188" s="23" t="s">
        <v>1580</v>
      </c>
      <c r="E188" s="23" t="s">
        <v>452</v>
      </c>
      <c r="F188" s="23" t="s">
        <v>5393</v>
      </c>
      <c r="G188" s="23" t="s">
        <v>1623</v>
      </c>
      <c r="H188" s="23" t="s">
        <v>6295</v>
      </c>
      <c r="I188" s="23" t="s">
        <v>5574</v>
      </c>
      <c r="J188" s="23" t="s">
        <v>11</v>
      </c>
      <c r="K188" s="23" t="s">
        <v>6290</v>
      </c>
      <c r="L188" s="23" t="s">
        <v>11</v>
      </c>
      <c r="M188" s="23" t="s">
        <v>6965</v>
      </c>
      <c r="N188" s="23" t="s">
        <v>6291</v>
      </c>
      <c r="O188" s="23" t="s">
        <v>6292</v>
      </c>
      <c r="P188" s="23" t="s">
        <v>7</v>
      </c>
      <c r="Q188" s="23">
        <v>0</v>
      </c>
      <c r="R188" s="23" t="s">
        <v>2510</v>
      </c>
      <c r="S188" s="23" t="s">
        <v>6667</v>
      </c>
      <c r="T188" s="23" t="s">
        <v>1623</v>
      </c>
    </row>
    <row r="189" spans="1:20">
      <c r="A189" s="23" t="s">
        <v>5017</v>
      </c>
      <c r="B189" s="23" t="s">
        <v>5018</v>
      </c>
      <c r="C189" s="23" t="s">
        <v>12</v>
      </c>
      <c r="D189" s="23" t="s">
        <v>1580</v>
      </c>
      <c r="E189" s="23" t="s">
        <v>452</v>
      </c>
      <c r="F189" s="23" t="s">
        <v>6820</v>
      </c>
      <c r="G189" s="23" t="s">
        <v>1623</v>
      </c>
      <c r="H189" s="23" t="s">
        <v>6299</v>
      </c>
      <c r="I189" s="23" t="s">
        <v>6316</v>
      </c>
      <c r="J189" s="23" t="s">
        <v>11</v>
      </c>
      <c r="K189" s="23" t="s">
        <v>6290</v>
      </c>
      <c r="L189" s="23" t="s">
        <v>11</v>
      </c>
      <c r="M189" s="23" t="s">
        <v>6949</v>
      </c>
      <c r="N189" s="23" t="s">
        <v>6291</v>
      </c>
      <c r="O189" s="23" t="s">
        <v>6292</v>
      </c>
      <c r="P189" s="23" t="s">
        <v>6699</v>
      </c>
      <c r="Q189" s="23">
        <v>0</v>
      </c>
      <c r="R189" s="23" t="s">
        <v>1952</v>
      </c>
      <c r="S189" s="23" t="s">
        <v>6700</v>
      </c>
      <c r="T189" s="23" t="s">
        <v>1623</v>
      </c>
    </row>
    <row r="190" spans="1:20">
      <c r="A190" s="23" t="s">
        <v>4841</v>
      </c>
      <c r="B190" s="23" t="s">
        <v>4842</v>
      </c>
      <c r="C190" s="23" t="s">
        <v>16</v>
      </c>
      <c r="D190" s="23" t="s">
        <v>1580</v>
      </c>
      <c r="E190" s="23" t="s">
        <v>452</v>
      </c>
      <c r="F190" s="23" t="s">
        <v>6954</v>
      </c>
      <c r="G190" s="23" t="s">
        <v>1623</v>
      </c>
      <c r="H190" s="23" t="s">
        <v>2490</v>
      </c>
      <c r="I190" s="23" t="s">
        <v>6951</v>
      </c>
      <c r="J190" s="23" t="s">
        <v>11</v>
      </c>
      <c r="K190" s="23" t="s">
        <v>6290</v>
      </c>
      <c r="L190" s="23" t="s">
        <v>11</v>
      </c>
      <c r="M190" s="23" t="s">
        <v>6947</v>
      </c>
      <c r="N190" s="23" t="s">
        <v>6291</v>
      </c>
      <c r="O190" s="23" t="s">
        <v>6292</v>
      </c>
      <c r="P190" s="23" t="s">
        <v>1012</v>
      </c>
      <c r="Q190" s="23">
        <v>0</v>
      </c>
      <c r="R190" s="23" t="s">
        <v>1552</v>
      </c>
      <c r="S190" s="23" t="s">
        <v>6998</v>
      </c>
      <c r="T190" s="23" t="s">
        <v>1623</v>
      </c>
    </row>
    <row r="191" spans="1:20">
      <c r="A191" s="23" t="s">
        <v>2193</v>
      </c>
      <c r="B191" s="23" t="s">
        <v>2194</v>
      </c>
      <c r="C191" s="23" t="s">
        <v>13</v>
      </c>
      <c r="D191" s="23" t="s">
        <v>1580</v>
      </c>
      <c r="E191" s="23" t="s">
        <v>452</v>
      </c>
      <c r="F191" s="23" t="s">
        <v>6812</v>
      </c>
      <c r="G191" s="23" t="s">
        <v>1623</v>
      </c>
      <c r="H191" s="23" t="s">
        <v>6299</v>
      </c>
      <c r="I191" s="23" t="s">
        <v>6300</v>
      </c>
      <c r="J191" s="23" t="s">
        <v>11</v>
      </c>
      <c r="K191" s="23" t="s">
        <v>6290</v>
      </c>
      <c r="L191" s="23" t="s">
        <v>11</v>
      </c>
      <c r="M191" s="23" t="s">
        <v>6969</v>
      </c>
      <c r="N191" s="23" t="s">
        <v>6291</v>
      </c>
      <c r="O191" s="23" t="s">
        <v>6292</v>
      </c>
      <c r="P191" s="23" t="s">
        <v>6681</v>
      </c>
      <c r="Q191" s="23">
        <v>0</v>
      </c>
      <c r="R191" s="23" t="s">
        <v>1952</v>
      </c>
      <c r="S191" s="23" t="s">
        <v>6049</v>
      </c>
      <c r="T191" s="23" t="s">
        <v>1623</v>
      </c>
    </row>
    <row r="192" spans="1:20">
      <c r="A192" s="23" t="s">
        <v>1793</v>
      </c>
      <c r="B192" s="23" t="s">
        <v>1794</v>
      </c>
      <c r="C192" s="23" t="s">
        <v>1544</v>
      </c>
      <c r="D192" s="23" t="s">
        <v>5451</v>
      </c>
      <c r="E192" s="23" t="s">
        <v>459</v>
      </c>
      <c r="F192" s="23" t="s">
        <v>5580</v>
      </c>
      <c r="G192" s="23" t="s">
        <v>1623</v>
      </c>
      <c r="H192" s="23" t="s">
        <v>2490</v>
      </c>
      <c r="I192" s="23" t="s">
        <v>6352</v>
      </c>
      <c r="J192" s="23" t="s">
        <v>11</v>
      </c>
      <c r="K192" s="23" t="s">
        <v>6290</v>
      </c>
      <c r="L192" s="23" t="s">
        <v>11</v>
      </c>
      <c r="M192" s="23" t="s">
        <v>6988</v>
      </c>
      <c r="N192" s="23" t="s">
        <v>6297</v>
      </c>
      <c r="O192" s="23" t="s">
        <v>6292</v>
      </c>
      <c r="P192" s="23" t="s">
        <v>1152</v>
      </c>
      <c r="Q192" s="23">
        <v>0</v>
      </c>
      <c r="R192" s="23" t="s">
        <v>6377</v>
      </c>
      <c r="S192" s="23" t="s">
        <v>6229</v>
      </c>
      <c r="T192" s="23" t="s">
        <v>1623</v>
      </c>
    </row>
    <row r="193" spans="1:20">
      <c r="A193" s="23" t="s">
        <v>3524</v>
      </c>
      <c r="B193" s="23" t="s">
        <v>3525</v>
      </c>
      <c r="C193" s="23" t="s">
        <v>16</v>
      </c>
      <c r="D193" s="23" t="s">
        <v>1580</v>
      </c>
      <c r="E193" s="23" t="s">
        <v>452</v>
      </c>
      <c r="F193" s="23" t="s">
        <v>6954</v>
      </c>
      <c r="G193" s="23" t="s">
        <v>1623</v>
      </c>
      <c r="H193" s="23" t="s">
        <v>6346</v>
      </c>
      <c r="I193" s="23" t="s">
        <v>6951</v>
      </c>
      <c r="J193" s="23" t="s">
        <v>11</v>
      </c>
      <c r="K193" s="23" t="s">
        <v>6290</v>
      </c>
      <c r="L193" s="23" t="s">
        <v>11</v>
      </c>
      <c r="M193" s="23" t="s">
        <v>7003</v>
      </c>
      <c r="N193" s="23" t="s">
        <v>6291</v>
      </c>
      <c r="O193" s="23" t="s">
        <v>6292</v>
      </c>
      <c r="P193" s="23" t="s">
        <v>1012</v>
      </c>
      <c r="Q193" s="23">
        <v>0</v>
      </c>
      <c r="R193" s="23" t="s">
        <v>1559</v>
      </c>
      <c r="S193" s="23" t="s">
        <v>6994</v>
      </c>
      <c r="T193" s="23" t="s">
        <v>1623</v>
      </c>
    </row>
    <row r="194" spans="1:20">
      <c r="A194" s="23" t="s">
        <v>2445</v>
      </c>
      <c r="B194" s="23" t="s">
        <v>2446</v>
      </c>
      <c r="C194" s="23" t="s">
        <v>10</v>
      </c>
      <c r="D194" s="23" t="s">
        <v>1580</v>
      </c>
      <c r="E194" s="23" t="s">
        <v>452</v>
      </c>
      <c r="F194" s="23" t="s">
        <v>5402</v>
      </c>
      <c r="G194" s="23" t="s">
        <v>1623</v>
      </c>
      <c r="H194" s="23" t="s">
        <v>6952</v>
      </c>
      <c r="I194" s="23" t="s">
        <v>5563</v>
      </c>
      <c r="J194" s="23" t="s">
        <v>11</v>
      </c>
      <c r="K194" s="23" t="s">
        <v>6290</v>
      </c>
      <c r="L194" s="23" t="s">
        <v>11</v>
      </c>
      <c r="M194" s="23" t="s">
        <v>6953</v>
      </c>
      <c r="N194" s="23" t="s">
        <v>6291</v>
      </c>
      <c r="O194" s="23" t="s">
        <v>6292</v>
      </c>
      <c r="P194" s="23" t="s">
        <v>7</v>
      </c>
      <c r="Q194" s="23">
        <v>0</v>
      </c>
      <c r="R194" s="23" t="s">
        <v>1707</v>
      </c>
      <c r="S194" s="23" t="s">
        <v>6019</v>
      </c>
      <c r="T194" s="23" t="s">
        <v>1623</v>
      </c>
    </row>
    <row r="195" spans="1:20">
      <c r="A195" s="23" t="s">
        <v>5022</v>
      </c>
      <c r="B195" s="23" t="s">
        <v>5023</v>
      </c>
      <c r="C195" s="23" t="s">
        <v>10</v>
      </c>
      <c r="D195" s="23" t="s">
        <v>1580</v>
      </c>
      <c r="E195" s="23" t="s">
        <v>452</v>
      </c>
      <c r="F195" s="23" t="s">
        <v>5402</v>
      </c>
      <c r="G195" s="23" t="s">
        <v>1623</v>
      </c>
      <c r="H195" s="23" t="s">
        <v>6952</v>
      </c>
      <c r="I195" s="23" t="s">
        <v>5563</v>
      </c>
      <c r="J195" s="23" t="s">
        <v>11</v>
      </c>
      <c r="K195" s="23" t="s">
        <v>6290</v>
      </c>
      <c r="L195" s="23" t="s">
        <v>11</v>
      </c>
      <c r="M195" s="23" t="s">
        <v>6953</v>
      </c>
      <c r="N195" s="23" t="s">
        <v>6291</v>
      </c>
      <c r="O195" s="23" t="s">
        <v>6292</v>
      </c>
      <c r="P195" s="23" t="s">
        <v>6329</v>
      </c>
      <c r="Q195" s="23">
        <v>0</v>
      </c>
      <c r="R195" s="23" t="s">
        <v>1952</v>
      </c>
      <c r="S195" s="23" t="s">
        <v>5685</v>
      </c>
      <c r="T195" s="23" t="s">
        <v>1623</v>
      </c>
    </row>
    <row r="196" spans="1:20">
      <c r="A196" s="23" t="s">
        <v>2275</v>
      </c>
      <c r="B196" s="23" t="s">
        <v>2276</v>
      </c>
      <c r="C196" s="23" t="s">
        <v>10</v>
      </c>
      <c r="D196" s="23" t="s">
        <v>1580</v>
      </c>
      <c r="E196" s="23" t="s">
        <v>452</v>
      </c>
      <c r="F196" s="23" t="s">
        <v>5392</v>
      </c>
      <c r="G196" s="23" t="s">
        <v>1623</v>
      </c>
      <c r="H196" s="23" t="s">
        <v>6295</v>
      </c>
      <c r="I196" s="23" t="s">
        <v>6302</v>
      </c>
      <c r="J196" s="23" t="s">
        <v>11</v>
      </c>
      <c r="K196" s="23" t="s">
        <v>6290</v>
      </c>
      <c r="L196" s="23" t="s">
        <v>11</v>
      </c>
      <c r="M196" s="23" t="s">
        <v>6955</v>
      </c>
      <c r="N196" s="23" t="s">
        <v>6291</v>
      </c>
      <c r="O196" s="23" t="s">
        <v>6292</v>
      </c>
      <c r="P196" s="23" t="s">
        <v>7</v>
      </c>
      <c r="Q196" s="23">
        <v>0</v>
      </c>
      <c r="R196" s="23" t="s">
        <v>1707</v>
      </c>
      <c r="S196" s="23" t="s">
        <v>6037</v>
      </c>
      <c r="T196" s="23" t="s">
        <v>1623</v>
      </c>
    </row>
    <row r="197" spans="1:20">
      <c r="A197" s="23" t="s">
        <v>5212</v>
      </c>
      <c r="B197" s="23" t="s">
        <v>5213</v>
      </c>
      <c r="C197" s="23" t="s">
        <v>16</v>
      </c>
      <c r="D197" s="23" t="s">
        <v>1580</v>
      </c>
      <c r="E197" s="23" t="s">
        <v>452</v>
      </c>
      <c r="F197" s="23" t="s">
        <v>5402</v>
      </c>
      <c r="G197" s="23" t="s">
        <v>1623</v>
      </c>
      <c r="H197" s="23" t="s">
        <v>6952</v>
      </c>
      <c r="I197" s="23" t="s">
        <v>5563</v>
      </c>
      <c r="J197" s="23" t="s">
        <v>11</v>
      </c>
      <c r="K197" s="23" t="s">
        <v>6290</v>
      </c>
      <c r="L197" s="23" t="s">
        <v>11</v>
      </c>
      <c r="M197" s="23" t="s">
        <v>7026</v>
      </c>
      <c r="N197" s="23" t="s">
        <v>6291</v>
      </c>
      <c r="O197" s="23" t="s">
        <v>6292</v>
      </c>
      <c r="P197" s="23" t="s">
        <v>6329</v>
      </c>
      <c r="Q197" s="23">
        <v>0</v>
      </c>
      <c r="R197" s="23" t="s">
        <v>1952</v>
      </c>
      <c r="S197" s="23" t="s">
        <v>5656</v>
      </c>
      <c r="T197" s="23" t="s">
        <v>1623</v>
      </c>
    </row>
    <row r="198" spans="1:20">
      <c r="A198" s="23" t="s">
        <v>5286</v>
      </c>
      <c r="B198" s="23" t="s">
        <v>5287</v>
      </c>
      <c r="C198" s="23" t="s">
        <v>1544</v>
      </c>
      <c r="D198" s="23" t="s">
        <v>1580</v>
      </c>
      <c r="E198" s="23" t="s">
        <v>452</v>
      </c>
      <c r="F198" s="23" t="s">
        <v>5504</v>
      </c>
      <c r="G198" s="23" t="s">
        <v>1623</v>
      </c>
      <c r="H198" s="23" t="s">
        <v>5579</v>
      </c>
      <c r="I198" s="23" t="s">
        <v>6289</v>
      </c>
      <c r="J198" s="23" t="s">
        <v>11</v>
      </c>
      <c r="K198" s="23" t="s">
        <v>6290</v>
      </c>
      <c r="L198" s="23" t="s">
        <v>11</v>
      </c>
      <c r="M198" s="23" t="s">
        <v>6945</v>
      </c>
      <c r="N198" s="23" t="s">
        <v>6291</v>
      </c>
      <c r="O198" s="23" t="s">
        <v>6292</v>
      </c>
      <c r="P198" s="23" t="s">
        <v>1012</v>
      </c>
      <c r="Q198" s="23">
        <v>0</v>
      </c>
      <c r="R198" s="23" t="s">
        <v>1689</v>
      </c>
      <c r="S198" s="23" t="s">
        <v>6435</v>
      </c>
      <c r="T198" s="23" t="s">
        <v>1623</v>
      </c>
    </row>
    <row r="199" spans="1:20">
      <c r="A199" s="23" t="s">
        <v>2275</v>
      </c>
      <c r="B199" s="23" t="s">
        <v>2276</v>
      </c>
      <c r="C199" s="23" t="s">
        <v>10</v>
      </c>
      <c r="D199" s="23" t="s">
        <v>1580</v>
      </c>
      <c r="E199" s="23" t="s">
        <v>452</v>
      </c>
      <c r="F199" s="23" t="s">
        <v>5392</v>
      </c>
      <c r="G199" s="23" t="s">
        <v>1623</v>
      </c>
      <c r="H199" s="23" t="s">
        <v>6295</v>
      </c>
      <c r="I199" s="23" t="s">
        <v>6302</v>
      </c>
      <c r="J199" s="23" t="s">
        <v>11</v>
      </c>
      <c r="K199" s="23" t="s">
        <v>6290</v>
      </c>
      <c r="L199" s="23" t="s">
        <v>11</v>
      </c>
      <c r="M199" s="23" t="s">
        <v>6937</v>
      </c>
      <c r="N199" s="23" t="s">
        <v>6291</v>
      </c>
      <c r="O199" s="23" t="s">
        <v>6292</v>
      </c>
      <c r="P199" s="23" t="s">
        <v>7</v>
      </c>
      <c r="Q199" s="23">
        <v>0</v>
      </c>
      <c r="R199" s="23" t="s">
        <v>1707</v>
      </c>
      <c r="S199" s="23" t="s">
        <v>6037</v>
      </c>
      <c r="T199" s="23" t="s">
        <v>1623</v>
      </c>
    </row>
    <row r="200" spans="1:20">
      <c r="A200" s="23" t="s">
        <v>2919</v>
      </c>
      <c r="B200" s="23" t="s">
        <v>2920</v>
      </c>
      <c r="C200" s="23" t="s">
        <v>1544</v>
      </c>
      <c r="D200" s="23" t="s">
        <v>1580</v>
      </c>
      <c r="E200" s="23" t="s">
        <v>452</v>
      </c>
      <c r="F200" s="23" t="s">
        <v>6826</v>
      </c>
      <c r="G200" s="23" t="s">
        <v>1623</v>
      </c>
      <c r="H200" s="23" t="s">
        <v>6337</v>
      </c>
      <c r="I200" s="23" t="s">
        <v>6300</v>
      </c>
      <c r="J200" s="23" t="s">
        <v>11</v>
      </c>
      <c r="K200" s="23" t="s">
        <v>6290</v>
      </c>
      <c r="L200" s="23" t="s">
        <v>11</v>
      </c>
      <c r="M200" s="23" t="s">
        <v>6933</v>
      </c>
      <c r="N200" s="23" t="s">
        <v>6291</v>
      </c>
      <c r="O200" s="23" t="s">
        <v>6292</v>
      </c>
      <c r="P200" s="23" t="s">
        <v>1012</v>
      </c>
      <c r="Q200" s="23">
        <v>0</v>
      </c>
      <c r="R200" s="23" t="s">
        <v>1689</v>
      </c>
      <c r="S200" s="23" t="s">
        <v>7027</v>
      </c>
      <c r="T200" s="23" t="s">
        <v>1623</v>
      </c>
    </row>
    <row r="201" spans="1:20">
      <c r="A201" s="23" t="s">
        <v>1780</v>
      </c>
      <c r="B201" s="23" t="s">
        <v>1781</v>
      </c>
      <c r="C201" s="23" t="s">
        <v>14</v>
      </c>
      <c r="D201" s="23" t="s">
        <v>1580</v>
      </c>
      <c r="E201" s="23" t="s">
        <v>452</v>
      </c>
      <c r="F201" s="23" t="s">
        <v>6816</v>
      </c>
      <c r="G201" s="23" t="s">
        <v>1623</v>
      </c>
      <c r="H201" s="23" t="s">
        <v>6334</v>
      </c>
      <c r="I201" s="23" t="s">
        <v>6343</v>
      </c>
      <c r="J201" s="23" t="s">
        <v>11</v>
      </c>
      <c r="K201" s="23" t="s">
        <v>6290</v>
      </c>
      <c r="L201" s="23" t="s">
        <v>11</v>
      </c>
      <c r="M201" s="23" t="s">
        <v>6966</v>
      </c>
      <c r="N201" s="23" t="s">
        <v>6291</v>
      </c>
      <c r="O201" s="23" t="s">
        <v>6292</v>
      </c>
      <c r="P201" s="23" t="s">
        <v>7</v>
      </c>
      <c r="Q201" s="23">
        <v>0</v>
      </c>
      <c r="R201" s="23" t="s">
        <v>1565</v>
      </c>
      <c r="S201" s="23" t="s">
        <v>6344</v>
      </c>
      <c r="T201" s="23" t="s">
        <v>1623</v>
      </c>
    </row>
    <row r="202" spans="1:20">
      <c r="A202" s="23" t="s">
        <v>3335</v>
      </c>
      <c r="B202" s="23" t="s">
        <v>3336</v>
      </c>
      <c r="C202" s="23" t="s">
        <v>14</v>
      </c>
      <c r="D202" s="23" t="s">
        <v>1580</v>
      </c>
      <c r="E202" s="23" t="s">
        <v>452</v>
      </c>
      <c r="F202" s="23" t="s">
        <v>6811</v>
      </c>
      <c r="G202" s="23" t="s">
        <v>1623</v>
      </c>
      <c r="H202" s="23" t="s">
        <v>6337</v>
      </c>
      <c r="I202" s="23" t="s">
        <v>6338</v>
      </c>
      <c r="J202" s="23" t="s">
        <v>11</v>
      </c>
      <c r="K202" s="23" t="s">
        <v>6290</v>
      </c>
      <c r="L202" s="23" t="s">
        <v>11</v>
      </c>
      <c r="M202" s="23" t="s">
        <v>6945</v>
      </c>
      <c r="N202" s="23" t="s">
        <v>6291</v>
      </c>
      <c r="O202" s="23" t="s">
        <v>6292</v>
      </c>
      <c r="P202" s="23" t="s">
        <v>6478</v>
      </c>
      <c r="Q202" s="23">
        <v>0</v>
      </c>
      <c r="R202" s="23" t="s">
        <v>1952</v>
      </c>
      <c r="S202" s="23" t="s">
        <v>5891</v>
      </c>
      <c r="T202" s="23" t="s">
        <v>1623</v>
      </c>
    </row>
    <row r="203" spans="1:20">
      <c r="A203" s="23" t="s">
        <v>2708</v>
      </c>
      <c r="B203" s="23" t="s">
        <v>2709</v>
      </c>
      <c r="C203" s="23" t="s">
        <v>14</v>
      </c>
      <c r="D203" s="23" t="s">
        <v>1580</v>
      </c>
      <c r="E203" s="23" t="s">
        <v>461</v>
      </c>
      <c r="F203" s="23" t="s">
        <v>6784</v>
      </c>
      <c r="G203" s="23" t="s">
        <v>1623</v>
      </c>
      <c r="H203" s="23" t="s">
        <v>6320</v>
      </c>
      <c r="I203" s="23" t="s">
        <v>6338</v>
      </c>
      <c r="J203" s="23" t="s">
        <v>1643</v>
      </c>
      <c r="K203" s="23" t="s">
        <v>6290</v>
      </c>
      <c r="L203" s="23" t="s">
        <v>11</v>
      </c>
      <c r="M203" s="23" t="s">
        <v>6971</v>
      </c>
      <c r="N203" s="23" t="s">
        <v>6311</v>
      </c>
      <c r="O203" s="23" t="s">
        <v>6292</v>
      </c>
      <c r="P203" s="23" t="s">
        <v>6648</v>
      </c>
      <c r="Q203" s="23">
        <v>0</v>
      </c>
      <c r="R203" s="23" t="s">
        <v>1952</v>
      </c>
      <c r="S203" s="23" t="s">
        <v>6649</v>
      </c>
      <c r="T203" s="23" t="s">
        <v>1623</v>
      </c>
    </row>
    <row r="204" spans="1:20">
      <c r="A204" s="23" t="s">
        <v>4971</v>
      </c>
      <c r="B204" s="23" t="s">
        <v>4972</v>
      </c>
      <c r="C204" s="23" t="s">
        <v>10</v>
      </c>
      <c r="D204" s="23" t="s">
        <v>1580</v>
      </c>
      <c r="E204" s="23" t="s">
        <v>452</v>
      </c>
      <c r="F204" s="23" t="s">
        <v>5402</v>
      </c>
      <c r="G204" s="23" t="s">
        <v>1623</v>
      </c>
      <c r="H204" s="23" t="s">
        <v>6952</v>
      </c>
      <c r="I204" s="23" t="s">
        <v>5563</v>
      </c>
      <c r="J204" s="23" t="s">
        <v>11</v>
      </c>
      <c r="K204" s="23" t="s">
        <v>6290</v>
      </c>
      <c r="L204" s="23" t="s">
        <v>11</v>
      </c>
      <c r="M204" s="23" t="s">
        <v>6953</v>
      </c>
      <c r="N204" s="23" t="s">
        <v>6291</v>
      </c>
      <c r="O204" s="23" t="s">
        <v>6292</v>
      </c>
      <c r="P204" s="23" t="s">
        <v>6325</v>
      </c>
      <c r="Q204" s="23">
        <v>0</v>
      </c>
      <c r="R204" s="23" t="s">
        <v>2510</v>
      </c>
      <c r="S204" s="23" t="s">
        <v>6733</v>
      </c>
      <c r="T204" s="23" t="s">
        <v>1623</v>
      </c>
    </row>
    <row r="205" spans="1:20">
      <c r="A205" s="23" t="s">
        <v>4205</v>
      </c>
      <c r="B205" s="23" t="s">
        <v>4206</v>
      </c>
      <c r="C205" s="23" t="s">
        <v>12</v>
      </c>
      <c r="D205" s="23" t="s">
        <v>1580</v>
      </c>
      <c r="E205" s="23" t="s">
        <v>452</v>
      </c>
      <c r="F205" s="23" t="s">
        <v>6818</v>
      </c>
      <c r="G205" s="23" t="s">
        <v>1623</v>
      </c>
      <c r="H205" s="23" t="s">
        <v>6320</v>
      </c>
      <c r="I205" s="23" t="s">
        <v>6355</v>
      </c>
      <c r="J205" s="23" t="s">
        <v>11</v>
      </c>
      <c r="K205" s="23" t="s">
        <v>6290</v>
      </c>
      <c r="L205" s="23" t="s">
        <v>11</v>
      </c>
      <c r="M205" s="23" t="s">
        <v>6964</v>
      </c>
      <c r="N205" s="23" t="s">
        <v>6291</v>
      </c>
      <c r="O205" s="23" t="s">
        <v>6292</v>
      </c>
      <c r="P205" s="23" t="s">
        <v>6530</v>
      </c>
      <c r="Q205" s="23">
        <v>0</v>
      </c>
      <c r="R205" s="23" t="s">
        <v>1952</v>
      </c>
      <c r="S205" s="23" t="s">
        <v>6531</v>
      </c>
      <c r="T205" s="23" t="s">
        <v>1623</v>
      </c>
    </row>
    <row r="206" spans="1:20">
      <c r="A206" s="23" t="s">
        <v>3514</v>
      </c>
      <c r="B206" s="23" t="s">
        <v>3515</v>
      </c>
      <c r="C206" s="23" t="s">
        <v>11</v>
      </c>
      <c r="D206" s="23" t="s">
        <v>5451</v>
      </c>
      <c r="E206" s="23" t="s">
        <v>464</v>
      </c>
      <c r="F206" s="23" t="s">
        <v>5575</v>
      </c>
      <c r="G206" s="23" t="s">
        <v>1623</v>
      </c>
      <c r="H206" s="23" t="s">
        <v>2490</v>
      </c>
      <c r="I206" s="23" t="s">
        <v>6296</v>
      </c>
      <c r="J206" s="23" t="s">
        <v>11</v>
      </c>
      <c r="K206" s="23" t="s">
        <v>6290</v>
      </c>
      <c r="L206" s="23" t="s">
        <v>11</v>
      </c>
      <c r="M206" s="23" t="s">
        <v>6959</v>
      </c>
      <c r="N206" s="23" t="s">
        <v>6297</v>
      </c>
      <c r="O206" s="23" t="s">
        <v>6292</v>
      </c>
      <c r="P206" s="23" t="s">
        <v>6459</v>
      </c>
      <c r="Q206" s="23">
        <v>0</v>
      </c>
      <c r="R206" s="23" t="s">
        <v>2874</v>
      </c>
      <c r="S206" s="23" t="s">
        <v>6701</v>
      </c>
      <c r="T206" s="23" t="s">
        <v>1623</v>
      </c>
    </row>
    <row r="207" spans="1:20">
      <c r="A207" s="23" t="s">
        <v>2908</v>
      </c>
      <c r="B207" s="23" t="s">
        <v>2909</v>
      </c>
      <c r="C207" s="23" t="s">
        <v>16</v>
      </c>
      <c r="D207" s="23" t="s">
        <v>1580</v>
      </c>
      <c r="E207" s="23" t="s">
        <v>452</v>
      </c>
      <c r="F207" s="23" t="s">
        <v>6954</v>
      </c>
      <c r="G207" s="23" t="s">
        <v>1623</v>
      </c>
      <c r="H207" s="23" t="s">
        <v>6346</v>
      </c>
      <c r="I207" s="23" t="s">
        <v>6951</v>
      </c>
      <c r="J207" s="23" t="s">
        <v>11</v>
      </c>
      <c r="K207" s="23" t="s">
        <v>6290</v>
      </c>
      <c r="L207" s="23" t="s">
        <v>11</v>
      </c>
      <c r="M207" s="23" t="s">
        <v>6997</v>
      </c>
      <c r="N207" s="23" t="s">
        <v>6291</v>
      </c>
      <c r="O207" s="23" t="s">
        <v>6292</v>
      </c>
      <c r="P207" s="23" t="s">
        <v>6982</v>
      </c>
      <c r="Q207" s="23">
        <v>0</v>
      </c>
      <c r="R207" s="23" t="s">
        <v>7028</v>
      </c>
      <c r="S207" s="23" t="s">
        <v>7029</v>
      </c>
      <c r="T207" s="23" t="s">
        <v>1623</v>
      </c>
    </row>
    <row r="208" spans="1:20">
      <c r="A208" s="23" t="s">
        <v>3471</v>
      </c>
      <c r="B208" s="23" t="s">
        <v>3472</v>
      </c>
      <c r="C208" s="23" t="s">
        <v>14</v>
      </c>
      <c r="D208" s="23" t="s">
        <v>1580</v>
      </c>
      <c r="E208" s="23" t="s">
        <v>5632</v>
      </c>
      <c r="F208" s="23" t="s">
        <v>6973</v>
      </c>
      <c r="G208" s="23" t="s">
        <v>1623</v>
      </c>
      <c r="H208" s="23" t="s">
        <v>6308</v>
      </c>
      <c r="I208" s="23" t="s">
        <v>5447</v>
      </c>
      <c r="J208" s="23" t="s">
        <v>11</v>
      </c>
      <c r="K208" s="23" t="s">
        <v>6290</v>
      </c>
      <c r="L208" s="23" t="s">
        <v>11</v>
      </c>
      <c r="M208" s="23" t="s">
        <v>6950</v>
      </c>
      <c r="N208" s="23" t="s">
        <v>6311</v>
      </c>
      <c r="O208" s="23" t="s">
        <v>6292</v>
      </c>
      <c r="P208" s="23" t="s">
        <v>6329</v>
      </c>
      <c r="Q208" s="23">
        <v>0</v>
      </c>
      <c r="R208" s="23" t="s">
        <v>6974</v>
      </c>
      <c r="S208" s="23" t="s">
        <v>6975</v>
      </c>
      <c r="T208" s="23" t="s">
        <v>1623</v>
      </c>
    </row>
    <row r="209" spans="1:20">
      <c r="A209" s="23" t="s">
        <v>4038</v>
      </c>
      <c r="B209" s="23" t="s">
        <v>4039</v>
      </c>
      <c r="C209" s="23" t="s">
        <v>10</v>
      </c>
      <c r="D209" s="23" t="s">
        <v>1580</v>
      </c>
      <c r="E209" s="23" t="s">
        <v>452</v>
      </c>
      <c r="F209" s="23" t="s">
        <v>5393</v>
      </c>
      <c r="G209" s="23" t="s">
        <v>1623</v>
      </c>
      <c r="H209" s="23" t="s">
        <v>6295</v>
      </c>
      <c r="I209" s="23" t="s">
        <v>5574</v>
      </c>
      <c r="J209" s="23" t="s">
        <v>11</v>
      </c>
      <c r="K209" s="23" t="s">
        <v>6290</v>
      </c>
      <c r="L209" s="23" t="s">
        <v>11</v>
      </c>
      <c r="M209" s="23" t="s">
        <v>6960</v>
      </c>
      <c r="N209" s="23" t="s">
        <v>6291</v>
      </c>
      <c r="O209" s="23" t="s">
        <v>6292</v>
      </c>
      <c r="P209" s="23" t="s">
        <v>6329</v>
      </c>
      <c r="Q209" s="23">
        <v>0</v>
      </c>
      <c r="R209" s="23" t="s">
        <v>1952</v>
      </c>
      <c r="S209" s="23" t="s">
        <v>5809</v>
      </c>
      <c r="T209" s="23" t="s">
        <v>1623</v>
      </c>
    </row>
    <row r="210" spans="1:20">
      <c r="A210" s="23" t="s">
        <v>2375</v>
      </c>
      <c r="B210" s="23" t="s">
        <v>2376</v>
      </c>
      <c r="C210" s="23" t="s">
        <v>16</v>
      </c>
      <c r="D210" s="23" t="s">
        <v>1580</v>
      </c>
      <c r="E210" s="23" t="s">
        <v>452</v>
      </c>
      <c r="F210" s="23" t="s">
        <v>5380</v>
      </c>
      <c r="G210" s="23" t="s">
        <v>1623</v>
      </c>
      <c r="H210" s="23" t="s">
        <v>2490</v>
      </c>
      <c r="I210" s="23" t="s">
        <v>6289</v>
      </c>
      <c r="J210" s="23" t="s">
        <v>11</v>
      </c>
      <c r="K210" s="23" t="s">
        <v>6290</v>
      </c>
      <c r="L210" s="23" t="s">
        <v>11</v>
      </c>
      <c r="M210" s="23" t="s">
        <v>6953</v>
      </c>
      <c r="N210" s="23" t="s">
        <v>6291</v>
      </c>
      <c r="O210" s="23" t="s">
        <v>6292</v>
      </c>
      <c r="P210" s="23" t="s">
        <v>6329</v>
      </c>
      <c r="Q210" s="23">
        <v>0</v>
      </c>
      <c r="R210" s="23" t="s">
        <v>1952</v>
      </c>
      <c r="S210" s="23" t="s">
        <v>6025</v>
      </c>
      <c r="T210" s="23" t="s">
        <v>1623</v>
      </c>
    </row>
    <row r="211" spans="1:20">
      <c r="A211" s="23" t="s">
        <v>3055</v>
      </c>
      <c r="B211" s="23" t="s">
        <v>3056</v>
      </c>
      <c r="C211" s="23" t="s">
        <v>10</v>
      </c>
      <c r="D211" s="23" t="s">
        <v>1580</v>
      </c>
      <c r="E211" s="23" t="s">
        <v>452</v>
      </c>
      <c r="F211" s="23" t="s">
        <v>5393</v>
      </c>
      <c r="G211" s="23" t="s">
        <v>1623</v>
      </c>
      <c r="H211" s="23" t="s">
        <v>6295</v>
      </c>
      <c r="I211" s="23" t="s">
        <v>5574</v>
      </c>
      <c r="J211" s="23" t="s">
        <v>11</v>
      </c>
      <c r="K211" s="23" t="s">
        <v>6290</v>
      </c>
      <c r="L211" s="23" t="s">
        <v>11</v>
      </c>
      <c r="M211" s="23" t="s">
        <v>6965</v>
      </c>
      <c r="N211" s="23" t="s">
        <v>6291</v>
      </c>
      <c r="O211" s="23" t="s">
        <v>6292</v>
      </c>
      <c r="P211" s="23" t="s">
        <v>6467</v>
      </c>
      <c r="Q211" s="23">
        <v>0</v>
      </c>
      <c r="R211" s="23" t="s">
        <v>6442</v>
      </c>
      <c r="S211" s="23" t="s">
        <v>6468</v>
      </c>
      <c r="T211" s="23" t="s">
        <v>1623</v>
      </c>
    </row>
    <row r="212" spans="1:20">
      <c r="A212" s="23" t="s">
        <v>3745</v>
      </c>
      <c r="B212" s="23" t="s">
        <v>3746</v>
      </c>
      <c r="C212" s="23" t="s">
        <v>10</v>
      </c>
      <c r="D212" s="23" t="s">
        <v>1580</v>
      </c>
      <c r="E212" s="23" t="s">
        <v>461</v>
      </c>
      <c r="F212" s="23" t="s">
        <v>5538</v>
      </c>
      <c r="G212" s="23" t="s">
        <v>1623</v>
      </c>
      <c r="H212" s="23" t="s">
        <v>5579</v>
      </c>
      <c r="I212" s="23" t="s">
        <v>6951</v>
      </c>
      <c r="J212" s="23" t="s">
        <v>11</v>
      </c>
      <c r="K212" s="23" t="s">
        <v>6290</v>
      </c>
      <c r="L212" s="23" t="s">
        <v>11</v>
      </c>
      <c r="M212" s="23" t="s">
        <v>6931</v>
      </c>
      <c r="N212" s="23" t="s">
        <v>6311</v>
      </c>
      <c r="O212" s="23" t="s">
        <v>6292</v>
      </c>
      <c r="P212" s="23" t="s">
        <v>125</v>
      </c>
      <c r="Q212" s="23">
        <v>0</v>
      </c>
      <c r="R212" s="23" t="s">
        <v>1646</v>
      </c>
      <c r="S212" s="23" t="s">
        <v>5842</v>
      </c>
      <c r="T212" s="23" t="s">
        <v>1623</v>
      </c>
    </row>
    <row r="213" spans="1:20">
      <c r="A213" s="23" t="s">
        <v>2482</v>
      </c>
      <c r="B213" s="23" t="s">
        <v>2483</v>
      </c>
      <c r="C213" s="23" t="s">
        <v>12</v>
      </c>
      <c r="D213" s="23" t="s">
        <v>1580</v>
      </c>
      <c r="E213" s="23" t="s">
        <v>452</v>
      </c>
      <c r="F213" s="23" t="s">
        <v>6818</v>
      </c>
      <c r="G213" s="23" t="s">
        <v>1623</v>
      </c>
      <c r="H213" s="23" t="s">
        <v>6320</v>
      </c>
      <c r="I213" s="23" t="s">
        <v>6355</v>
      </c>
      <c r="J213" s="23" t="s">
        <v>11</v>
      </c>
      <c r="K213" s="23" t="s">
        <v>6290</v>
      </c>
      <c r="L213" s="23" t="s">
        <v>11</v>
      </c>
      <c r="M213" s="23" t="s">
        <v>6966</v>
      </c>
      <c r="N213" s="23" t="s">
        <v>6291</v>
      </c>
      <c r="O213" s="23" t="s">
        <v>6292</v>
      </c>
      <c r="P213" s="23" t="s">
        <v>6329</v>
      </c>
      <c r="Q213" s="23">
        <v>0</v>
      </c>
      <c r="R213" s="23" t="s">
        <v>1952</v>
      </c>
      <c r="S213" s="23" t="s">
        <v>6577</v>
      </c>
      <c r="T213" s="23" t="s">
        <v>1623</v>
      </c>
    </row>
    <row r="214" spans="1:20">
      <c r="A214" s="23" t="s">
        <v>5136</v>
      </c>
      <c r="B214" s="23" t="s">
        <v>5137</v>
      </c>
      <c r="C214" s="23" t="s">
        <v>10</v>
      </c>
      <c r="D214" s="23" t="s">
        <v>1580</v>
      </c>
      <c r="E214" s="23" t="s">
        <v>452</v>
      </c>
      <c r="F214" s="23" t="s">
        <v>6980</v>
      </c>
      <c r="G214" s="23" t="s">
        <v>1623</v>
      </c>
      <c r="H214" s="23" t="s">
        <v>5569</v>
      </c>
      <c r="I214" s="23" t="s">
        <v>6316</v>
      </c>
      <c r="J214" s="23" t="s">
        <v>11</v>
      </c>
      <c r="K214" s="23" t="s">
        <v>6290</v>
      </c>
      <c r="L214" s="23" t="s">
        <v>11</v>
      </c>
      <c r="M214" s="23" t="s">
        <v>6963</v>
      </c>
      <c r="N214" s="23" t="s">
        <v>6291</v>
      </c>
      <c r="O214" s="23" t="s">
        <v>6292</v>
      </c>
      <c r="P214" s="23" t="s">
        <v>6537</v>
      </c>
      <c r="Q214" s="23">
        <v>0</v>
      </c>
      <c r="R214" s="23" t="s">
        <v>1952</v>
      </c>
      <c r="S214" s="23" t="s">
        <v>5666</v>
      </c>
      <c r="T214" s="23" t="s">
        <v>1623</v>
      </c>
    </row>
    <row r="215" spans="1:20">
      <c r="A215" s="23" t="s">
        <v>2802</v>
      </c>
      <c r="B215" s="23" t="s">
        <v>2803</v>
      </c>
      <c r="C215" s="23" t="s">
        <v>10</v>
      </c>
      <c r="D215" s="23" t="s">
        <v>1580</v>
      </c>
      <c r="E215" s="23" t="s">
        <v>452</v>
      </c>
      <c r="F215" s="23" t="s">
        <v>5384</v>
      </c>
      <c r="G215" s="23" t="s">
        <v>1623</v>
      </c>
      <c r="H215" s="23" t="s">
        <v>6308</v>
      </c>
      <c r="I215" s="23" t="s">
        <v>6951</v>
      </c>
      <c r="J215" s="23" t="s">
        <v>11</v>
      </c>
      <c r="K215" s="23" t="s">
        <v>6290</v>
      </c>
      <c r="L215" s="23" t="s">
        <v>11</v>
      </c>
      <c r="M215" s="23" t="s">
        <v>6965</v>
      </c>
      <c r="N215" s="23" t="s">
        <v>6291</v>
      </c>
      <c r="O215" s="23" t="s">
        <v>6292</v>
      </c>
      <c r="P215" s="23" t="s">
        <v>6329</v>
      </c>
      <c r="Q215" s="23">
        <v>0</v>
      </c>
      <c r="R215" s="23" t="s">
        <v>1952</v>
      </c>
      <c r="S215" s="23" t="s">
        <v>5974</v>
      </c>
      <c r="T215" s="23" t="s">
        <v>1623</v>
      </c>
    </row>
    <row r="216" spans="1:20">
      <c r="A216" s="23" t="s">
        <v>4944</v>
      </c>
      <c r="B216" s="23" t="s">
        <v>4945</v>
      </c>
      <c r="C216" s="23" t="s">
        <v>1544</v>
      </c>
      <c r="D216" s="23" t="s">
        <v>1580</v>
      </c>
      <c r="E216" s="23" t="s">
        <v>452</v>
      </c>
      <c r="F216" s="23" t="s">
        <v>5380</v>
      </c>
      <c r="G216" s="23" t="s">
        <v>1623</v>
      </c>
      <c r="H216" s="23" t="s">
        <v>2490</v>
      </c>
      <c r="I216" s="23" t="s">
        <v>6289</v>
      </c>
      <c r="J216" s="23" t="s">
        <v>11</v>
      </c>
      <c r="K216" s="23" t="s">
        <v>6290</v>
      </c>
      <c r="L216" s="23" t="s">
        <v>11</v>
      </c>
      <c r="M216" s="23" t="s">
        <v>7030</v>
      </c>
      <c r="N216" s="23" t="s">
        <v>6291</v>
      </c>
      <c r="O216" s="23" t="s">
        <v>6292</v>
      </c>
      <c r="P216" s="23" t="s">
        <v>6329</v>
      </c>
      <c r="Q216" s="23">
        <v>0</v>
      </c>
      <c r="R216" s="23" t="s">
        <v>1952</v>
      </c>
      <c r="S216" s="23" t="s">
        <v>6690</v>
      </c>
      <c r="T216" s="23" t="s">
        <v>1623</v>
      </c>
    </row>
    <row r="217" spans="1:20">
      <c r="A217" s="23" t="s">
        <v>2351</v>
      </c>
      <c r="B217" s="23" t="s">
        <v>2352</v>
      </c>
      <c r="C217" s="23" t="s">
        <v>16</v>
      </c>
      <c r="D217" s="23" t="s">
        <v>1580</v>
      </c>
      <c r="E217" s="23" t="s">
        <v>452</v>
      </c>
      <c r="F217" s="23" t="s">
        <v>5380</v>
      </c>
      <c r="G217" s="23" t="s">
        <v>1623</v>
      </c>
      <c r="H217" s="23" t="s">
        <v>2490</v>
      </c>
      <c r="I217" s="23" t="s">
        <v>6289</v>
      </c>
      <c r="J217" s="23" t="s">
        <v>11</v>
      </c>
      <c r="K217" s="23" t="s">
        <v>6290</v>
      </c>
      <c r="L217" s="23" t="s">
        <v>11</v>
      </c>
      <c r="M217" s="23" t="s">
        <v>6985</v>
      </c>
      <c r="N217" s="23" t="s">
        <v>6291</v>
      </c>
      <c r="O217" s="23" t="s">
        <v>6292</v>
      </c>
      <c r="P217" s="23" t="s">
        <v>7</v>
      </c>
      <c r="Q217" s="23">
        <v>0</v>
      </c>
      <c r="R217" s="23" t="s">
        <v>1707</v>
      </c>
      <c r="S217" s="23" t="s">
        <v>6027</v>
      </c>
      <c r="T217" s="23" t="s">
        <v>1623</v>
      </c>
    </row>
    <row r="218" spans="1:20">
      <c r="A218" s="23" t="s">
        <v>2226</v>
      </c>
      <c r="B218" s="23" t="s">
        <v>2227</v>
      </c>
      <c r="C218" s="23" t="s">
        <v>10</v>
      </c>
      <c r="D218" s="23" t="s">
        <v>1580</v>
      </c>
      <c r="E218" s="23" t="s">
        <v>461</v>
      </c>
      <c r="F218" s="23" t="s">
        <v>5538</v>
      </c>
      <c r="G218" s="23" t="s">
        <v>1623</v>
      </c>
      <c r="H218" s="23" t="s">
        <v>6331</v>
      </c>
      <c r="I218" s="23" t="s">
        <v>5574</v>
      </c>
      <c r="J218" s="23" t="s">
        <v>11</v>
      </c>
      <c r="K218" s="23" t="s">
        <v>6290</v>
      </c>
      <c r="L218" s="23" t="s">
        <v>11</v>
      </c>
      <c r="M218" s="23" t="s">
        <v>6986</v>
      </c>
      <c r="N218" s="23" t="s">
        <v>6311</v>
      </c>
      <c r="O218" s="23" t="s">
        <v>6292</v>
      </c>
      <c r="P218" s="23" t="s">
        <v>6477</v>
      </c>
      <c r="Q218" s="23">
        <v>0</v>
      </c>
      <c r="R218" s="23" t="s">
        <v>1646</v>
      </c>
      <c r="S218" s="23" t="s">
        <v>6043</v>
      </c>
      <c r="T218" s="23" t="s">
        <v>1623</v>
      </c>
    </row>
    <row r="219" spans="1:20">
      <c r="A219" s="23" t="s">
        <v>3559</v>
      </c>
      <c r="B219" s="23" t="s">
        <v>3560</v>
      </c>
      <c r="C219" s="23" t="s">
        <v>1544</v>
      </c>
      <c r="D219" s="23" t="s">
        <v>5451</v>
      </c>
      <c r="E219" s="23" t="s">
        <v>464</v>
      </c>
      <c r="F219" s="23" t="s">
        <v>6968</v>
      </c>
      <c r="G219" s="23" t="s">
        <v>1623</v>
      </c>
      <c r="H219" s="23" t="s">
        <v>5579</v>
      </c>
      <c r="I219" s="23" t="s">
        <v>6296</v>
      </c>
      <c r="J219" s="23" t="s">
        <v>11</v>
      </c>
      <c r="K219" s="23" t="s">
        <v>6290</v>
      </c>
      <c r="L219" s="23" t="s">
        <v>11</v>
      </c>
      <c r="M219" s="23" t="s">
        <v>6961</v>
      </c>
      <c r="N219" s="23" t="s">
        <v>6297</v>
      </c>
      <c r="O219" s="23" t="s">
        <v>6292</v>
      </c>
      <c r="P219" s="23" t="s">
        <v>7</v>
      </c>
      <c r="Q219" s="23">
        <v>0</v>
      </c>
      <c r="R219" s="23" t="s">
        <v>1952</v>
      </c>
      <c r="S219" s="23" t="s">
        <v>5864</v>
      </c>
      <c r="T219" s="23" t="s">
        <v>1623</v>
      </c>
    </row>
    <row r="220" spans="1:20">
      <c r="A220" s="23" t="s">
        <v>2375</v>
      </c>
      <c r="B220" s="23" t="s">
        <v>2376</v>
      </c>
      <c r="C220" s="23" t="s">
        <v>16</v>
      </c>
      <c r="D220" s="23" t="s">
        <v>1580</v>
      </c>
      <c r="E220" s="23" t="s">
        <v>452</v>
      </c>
      <c r="F220" s="23" t="s">
        <v>5380</v>
      </c>
      <c r="G220" s="23" t="s">
        <v>1623</v>
      </c>
      <c r="H220" s="23" t="s">
        <v>2490</v>
      </c>
      <c r="I220" s="23" t="s">
        <v>6289</v>
      </c>
      <c r="J220" s="23" t="s">
        <v>11</v>
      </c>
      <c r="K220" s="23" t="s">
        <v>6290</v>
      </c>
      <c r="L220" s="23" t="s">
        <v>11</v>
      </c>
      <c r="M220" s="23" t="s">
        <v>7030</v>
      </c>
      <c r="N220" s="23" t="s">
        <v>6291</v>
      </c>
      <c r="O220" s="23" t="s">
        <v>6292</v>
      </c>
      <c r="P220" s="23" t="s">
        <v>6329</v>
      </c>
      <c r="Q220" s="23">
        <v>0</v>
      </c>
      <c r="R220" s="23" t="s">
        <v>1952</v>
      </c>
      <c r="S220" s="23" t="s">
        <v>6025</v>
      </c>
      <c r="T220" s="23" t="s">
        <v>1623</v>
      </c>
    </row>
    <row r="221" spans="1:20">
      <c r="A221" s="23" t="s">
        <v>2214</v>
      </c>
      <c r="B221" s="23" t="s">
        <v>2215</v>
      </c>
      <c r="C221" s="23" t="s">
        <v>10</v>
      </c>
      <c r="D221" s="23" t="s">
        <v>1580</v>
      </c>
      <c r="E221" s="23" t="s">
        <v>452</v>
      </c>
      <c r="F221" s="23" t="s">
        <v>5392</v>
      </c>
      <c r="G221" s="23" t="s">
        <v>1623</v>
      </c>
      <c r="H221" s="23" t="s">
        <v>6295</v>
      </c>
      <c r="I221" s="23" t="s">
        <v>6302</v>
      </c>
      <c r="J221" s="23" t="s">
        <v>11</v>
      </c>
      <c r="K221" s="23" t="s">
        <v>6290</v>
      </c>
      <c r="L221" s="23" t="s">
        <v>11</v>
      </c>
      <c r="M221" s="23" t="s">
        <v>6937</v>
      </c>
      <c r="N221" s="23" t="s">
        <v>6291</v>
      </c>
      <c r="O221" s="23" t="s">
        <v>6292</v>
      </c>
      <c r="P221" s="23" t="s">
        <v>6729</v>
      </c>
      <c r="Q221" s="23">
        <v>0</v>
      </c>
      <c r="R221" s="23" t="s">
        <v>1707</v>
      </c>
      <c r="S221" s="23" t="s">
        <v>6730</v>
      </c>
      <c r="T221" s="23" t="s">
        <v>1623</v>
      </c>
    </row>
    <row r="222" spans="1:20">
      <c r="A222" s="23" t="s">
        <v>3086</v>
      </c>
      <c r="B222" s="23" t="s">
        <v>3087</v>
      </c>
      <c r="C222" s="23" t="s">
        <v>14</v>
      </c>
      <c r="D222" s="23" t="s">
        <v>1580</v>
      </c>
      <c r="E222" s="23" t="s">
        <v>452</v>
      </c>
      <c r="F222" s="23" t="s">
        <v>6826</v>
      </c>
      <c r="G222" s="23" t="s">
        <v>1623</v>
      </c>
      <c r="H222" s="23" t="s">
        <v>6337</v>
      </c>
      <c r="I222" s="23" t="s">
        <v>6300</v>
      </c>
      <c r="J222" s="23" t="s">
        <v>11</v>
      </c>
      <c r="K222" s="23" t="s">
        <v>6290</v>
      </c>
      <c r="L222" s="23" t="s">
        <v>11</v>
      </c>
      <c r="M222" s="23" t="s">
        <v>6959</v>
      </c>
      <c r="N222" s="23" t="s">
        <v>6291</v>
      </c>
      <c r="O222" s="23" t="s">
        <v>6292</v>
      </c>
      <c r="P222" s="23" t="s">
        <v>6329</v>
      </c>
      <c r="Q222" s="23">
        <v>0</v>
      </c>
      <c r="R222" s="23" t="s">
        <v>1952</v>
      </c>
      <c r="S222" s="23" t="s">
        <v>5931</v>
      </c>
      <c r="T222" s="23" t="s">
        <v>1623</v>
      </c>
    </row>
    <row r="223" spans="1:20">
      <c r="A223" s="23" t="s">
        <v>4528</v>
      </c>
      <c r="B223" s="23" t="s">
        <v>4529</v>
      </c>
      <c r="C223" s="23" t="s">
        <v>13</v>
      </c>
      <c r="D223" s="23" t="s">
        <v>1580</v>
      </c>
      <c r="E223" s="23" t="s">
        <v>1175</v>
      </c>
      <c r="F223" s="23" t="s">
        <v>6793</v>
      </c>
      <c r="G223" s="23" t="s">
        <v>1623</v>
      </c>
      <c r="H223" s="23" t="s">
        <v>6299</v>
      </c>
      <c r="I223" s="23" t="s">
        <v>6321</v>
      </c>
      <c r="J223" s="23" t="s">
        <v>11</v>
      </c>
      <c r="K223" s="23" t="s">
        <v>6290</v>
      </c>
      <c r="L223" s="23" t="s">
        <v>11</v>
      </c>
      <c r="M223" s="23" t="s">
        <v>6931</v>
      </c>
      <c r="N223" s="23" t="s">
        <v>6291</v>
      </c>
      <c r="O223" s="23" t="s">
        <v>6292</v>
      </c>
      <c r="P223" s="23" t="s">
        <v>6362</v>
      </c>
      <c r="Q223" s="23">
        <v>0</v>
      </c>
      <c r="R223" s="23" t="s">
        <v>1952</v>
      </c>
      <c r="S223" s="23" t="s">
        <v>5746</v>
      </c>
      <c r="T223" s="23" t="s">
        <v>1623</v>
      </c>
    </row>
    <row r="224" spans="1:20">
      <c r="A224" s="23" t="s">
        <v>2569</v>
      </c>
      <c r="B224" s="23" t="s">
        <v>2570</v>
      </c>
      <c r="C224" s="23" t="s">
        <v>13</v>
      </c>
      <c r="D224" s="23" t="s">
        <v>1580</v>
      </c>
      <c r="E224" s="23" t="s">
        <v>1175</v>
      </c>
      <c r="F224" s="23" t="s">
        <v>6793</v>
      </c>
      <c r="G224" s="23" t="s">
        <v>1623</v>
      </c>
      <c r="H224" s="23" t="s">
        <v>6299</v>
      </c>
      <c r="I224" s="23" t="s">
        <v>6321</v>
      </c>
      <c r="J224" s="23" t="s">
        <v>11</v>
      </c>
      <c r="K224" s="23" t="s">
        <v>6290</v>
      </c>
      <c r="L224" s="23" t="s">
        <v>11</v>
      </c>
      <c r="M224" s="23" t="s">
        <v>6931</v>
      </c>
      <c r="N224" s="23" t="s">
        <v>6291</v>
      </c>
      <c r="O224" s="23" t="s">
        <v>6292</v>
      </c>
      <c r="P224" s="23" t="s">
        <v>7</v>
      </c>
      <c r="Q224" s="23">
        <v>0</v>
      </c>
      <c r="R224" s="23" t="s">
        <v>1707</v>
      </c>
      <c r="S224" s="23" t="s">
        <v>6548</v>
      </c>
      <c r="T224" s="23" t="s">
        <v>1623</v>
      </c>
    </row>
    <row r="225" spans="1:20">
      <c r="A225" s="23" t="s">
        <v>5070</v>
      </c>
      <c r="B225" s="23" t="s">
        <v>5071</v>
      </c>
      <c r="C225" s="23" t="s">
        <v>16</v>
      </c>
      <c r="D225" s="23" t="s">
        <v>1580</v>
      </c>
      <c r="E225" s="23" t="s">
        <v>452</v>
      </c>
      <c r="F225" s="23" t="s">
        <v>5504</v>
      </c>
      <c r="G225" s="23" t="s">
        <v>1623</v>
      </c>
      <c r="H225" s="23" t="s">
        <v>5579</v>
      </c>
      <c r="I225" s="23" t="s">
        <v>6289</v>
      </c>
      <c r="J225" s="23" t="s">
        <v>11</v>
      </c>
      <c r="K225" s="23" t="s">
        <v>6290</v>
      </c>
      <c r="L225" s="23" t="s">
        <v>11</v>
      </c>
      <c r="M225" s="23" t="s">
        <v>6979</v>
      </c>
      <c r="N225" s="23" t="s">
        <v>6291</v>
      </c>
      <c r="O225" s="23" t="s">
        <v>6292</v>
      </c>
      <c r="P225" s="23" t="s">
        <v>6629</v>
      </c>
      <c r="Q225" s="23">
        <v>0</v>
      </c>
      <c r="R225" s="23" t="s">
        <v>6313</v>
      </c>
      <c r="S225" s="23" t="s">
        <v>6630</v>
      </c>
      <c r="T225" s="23" t="s">
        <v>1623</v>
      </c>
    </row>
    <row r="226" spans="1:20">
      <c r="A226" s="23" t="s">
        <v>5088</v>
      </c>
      <c r="B226" s="23" t="s">
        <v>5089</v>
      </c>
      <c r="C226" s="23" t="s">
        <v>14</v>
      </c>
      <c r="D226" s="23" t="s">
        <v>1580</v>
      </c>
      <c r="E226" s="23" t="s">
        <v>461</v>
      </c>
      <c r="F226" s="23" t="s">
        <v>6784</v>
      </c>
      <c r="G226" s="23" t="s">
        <v>1623</v>
      </c>
      <c r="H226" s="23" t="s">
        <v>6320</v>
      </c>
      <c r="I226" s="23" t="s">
        <v>6338</v>
      </c>
      <c r="J226" s="23" t="s">
        <v>1643</v>
      </c>
      <c r="K226" s="23" t="s">
        <v>6290</v>
      </c>
      <c r="L226" s="23" t="s">
        <v>11</v>
      </c>
      <c r="M226" s="23" t="s">
        <v>7031</v>
      </c>
      <c r="N226" s="23" t="s">
        <v>6311</v>
      </c>
      <c r="O226" s="23" t="s">
        <v>6292</v>
      </c>
      <c r="P226" s="23" t="s">
        <v>6433</v>
      </c>
      <c r="Q226" s="23">
        <v>0</v>
      </c>
      <c r="R226" s="23" t="s">
        <v>1952</v>
      </c>
      <c r="S226" s="23" t="s">
        <v>6434</v>
      </c>
      <c r="T226" s="23" t="s">
        <v>1623</v>
      </c>
    </row>
    <row r="227" spans="1:20">
      <c r="A227" s="23" t="s">
        <v>3124</v>
      </c>
      <c r="B227" s="23" t="s">
        <v>3125</v>
      </c>
      <c r="C227" s="23" t="s">
        <v>10</v>
      </c>
      <c r="D227" s="23" t="s">
        <v>1580</v>
      </c>
      <c r="E227" s="23" t="s">
        <v>5632</v>
      </c>
      <c r="F227" s="23" t="s">
        <v>6973</v>
      </c>
      <c r="G227" s="23" t="s">
        <v>1623</v>
      </c>
      <c r="H227" s="23" t="s">
        <v>6308</v>
      </c>
      <c r="I227" s="23" t="s">
        <v>5563</v>
      </c>
      <c r="J227" s="23" t="s">
        <v>11</v>
      </c>
      <c r="K227" s="23" t="s">
        <v>6290</v>
      </c>
      <c r="L227" s="23" t="s">
        <v>11</v>
      </c>
      <c r="M227" s="23" t="s">
        <v>6931</v>
      </c>
      <c r="N227" s="23" t="s">
        <v>6311</v>
      </c>
      <c r="O227" s="23" t="s">
        <v>6292</v>
      </c>
      <c r="P227" s="23" t="s">
        <v>6614</v>
      </c>
      <c r="Q227" s="23">
        <v>0</v>
      </c>
      <c r="R227" s="23" t="s">
        <v>6974</v>
      </c>
      <c r="S227" s="23" t="s">
        <v>7032</v>
      </c>
      <c r="T227" s="23" t="s">
        <v>1623</v>
      </c>
    </row>
    <row r="228" spans="1:20">
      <c r="A228" s="23" t="s">
        <v>2426</v>
      </c>
      <c r="B228" s="23" t="s">
        <v>2427</v>
      </c>
      <c r="C228" s="23" t="s">
        <v>10</v>
      </c>
      <c r="D228" s="23" t="s">
        <v>1580</v>
      </c>
      <c r="E228" s="23" t="s">
        <v>5632</v>
      </c>
      <c r="F228" s="23" t="s">
        <v>6973</v>
      </c>
      <c r="G228" s="23" t="s">
        <v>1623</v>
      </c>
      <c r="H228" s="23" t="s">
        <v>6308</v>
      </c>
      <c r="I228" s="23" t="s">
        <v>5563</v>
      </c>
      <c r="J228" s="23" t="s">
        <v>11</v>
      </c>
      <c r="K228" s="23" t="s">
        <v>6290</v>
      </c>
      <c r="L228" s="23" t="s">
        <v>11</v>
      </c>
      <c r="M228" s="23" t="s">
        <v>6931</v>
      </c>
      <c r="N228" s="23" t="s">
        <v>6311</v>
      </c>
      <c r="O228" s="23" t="s">
        <v>6292</v>
      </c>
      <c r="P228" s="23" t="s">
        <v>6563</v>
      </c>
      <c r="Q228" s="23">
        <v>0</v>
      </c>
      <c r="R228" s="23" t="s">
        <v>6974</v>
      </c>
      <c r="S228" s="23" t="s">
        <v>7033</v>
      </c>
      <c r="T228" s="23" t="s">
        <v>1623</v>
      </c>
    </row>
    <row r="229" spans="1:20">
      <c r="A229" s="23" t="s">
        <v>2199</v>
      </c>
      <c r="B229" s="23" t="s">
        <v>2200</v>
      </c>
      <c r="C229" s="23" t="s">
        <v>10</v>
      </c>
      <c r="D229" s="23" t="s">
        <v>1580</v>
      </c>
      <c r="E229" s="23" t="s">
        <v>452</v>
      </c>
      <c r="F229" s="23" t="s">
        <v>6940</v>
      </c>
      <c r="G229" s="23" t="s">
        <v>1623</v>
      </c>
      <c r="H229" s="23" t="s">
        <v>6346</v>
      </c>
      <c r="I229" s="23" t="s">
        <v>5563</v>
      </c>
      <c r="J229" s="23" t="s">
        <v>11</v>
      </c>
      <c r="K229" s="23" t="s">
        <v>6290</v>
      </c>
      <c r="L229" s="23" t="s">
        <v>11</v>
      </c>
      <c r="M229" s="23" t="s">
        <v>6941</v>
      </c>
      <c r="N229" s="23" t="s">
        <v>6291</v>
      </c>
      <c r="O229" s="23" t="s">
        <v>6292</v>
      </c>
      <c r="P229" s="23" t="s">
        <v>1012</v>
      </c>
      <c r="Q229" s="23">
        <v>0</v>
      </c>
      <c r="R229" s="23" t="s">
        <v>1624</v>
      </c>
      <c r="S229" s="23" t="s">
        <v>6220</v>
      </c>
      <c r="T229" s="23" t="s">
        <v>1623</v>
      </c>
    </row>
    <row r="230" spans="1:20">
      <c r="A230" s="23" t="s">
        <v>2049</v>
      </c>
      <c r="B230" s="23" t="s">
        <v>2050</v>
      </c>
      <c r="C230" s="23" t="s">
        <v>14</v>
      </c>
      <c r="D230" s="23" t="s">
        <v>1580</v>
      </c>
      <c r="E230" s="23" t="s">
        <v>452</v>
      </c>
      <c r="F230" s="23" t="s">
        <v>6804</v>
      </c>
      <c r="G230" s="23" t="s">
        <v>1623</v>
      </c>
      <c r="H230" s="23" t="s">
        <v>6334</v>
      </c>
      <c r="I230" s="23" t="s">
        <v>6321</v>
      </c>
      <c r="J230" s="23" t="s">
        <v>11</v>
      </c>
      <c r="K230" s="23" t="s">
        <v>6290</v>
      </c>
      <c r="L230" s="23" t="s">
        <v>11</v>
      </c>
      <c r="M230" s="23" t="s">
        <v>6941</v>
      </c>
      <c r="N230" s="23" t="s">
        <v>6291</v>
      </c>
      <c r="O230" s="23" t="s">
        <v>6292</v>
      </c>
      <c r="P230" s="23" t="s">
        <v>6414</v>
      </c>
      <c r="Q230" s="23">
        <v>0</v>
      </c>
      <c r="R230" s="23" t="s">
        <v>1952</v>
      </c>
      <c r="S230" s="23" t="s">
        <v>6415</v>
      </c>
      <c r="T230" s="23" t="s">
        <v>1623</v>
      </c>
    </row>
    <row r="231" spans="1:20">
      <c r="A231" s="23" t="s">
        <v>5020</v>
      </c>
      <c r="B231" s="23" t="s">
        <v>5021</v>
      </c>
      <c r="C231" s="23" t="s">
        <v>16</v>
      </c>
      <c r="D231" s="23" t="s">
        <v>1580</v>
      </c>
      <c r="E231" s="23" t="s">
        <v>452</v>
      </c>
      <c r="F231" s="23" t="s">
        <v>6970</v>
      </c>
      <c r="G231" s="23" t="s">
        <v>1623</v>
      </c>
      <c r="H231" s="23" t="s">
        <v>6952</v>
      </c>
      <c r="I231" s="23" t="s">
        <v>5563</v>
      </c>
      <c r="J231" s="23" t="s">
        <v>1643</v>
      </c>
      <c r="K231" s="23" t="s">
        <v>6290</v>
      </c>
      <c r="L231" s="23" t="s">
        <v>11</v>
      </c>
      <c r="M231" s="23" t="s">
        <v>6949</v>
      </c>
      <c r="N231" s="23" t="s">
        <v>6291</v>
      </c>
      <c r="O231" s="23" t="s">
        <v>6292</v>
      </c>
      <c r="P231" s="23" t="s">
        <v>6481</v>
      </c>
      <c r="Q231" s="23">
        <v>0</v>
      </c>
      <c r="R231" s="23" t="s">
        <v>1707</v>
      </c>
      <c r="S231" s="23" t="s">
        <v>6482</v>
      </c>
      <c r="T231" s="23" t="s">
        <v>1623</v>
      </c>
    </row>
    <row r="232" spans="1:20">
      <c r="A232" s="23" t="s">
        <v>2868</v>
      </c>
      <c r="B232" s="23" t="s">
        <v>2869</v>
      </c>
      <c r="C232" s="23" t="s">
        <v>1544</v>
      </c>
      <c r="D232" s="23" t="s">
        <v>5451</v>
      </c>
      <c r="E232" s="23" t="s">
        <v>464</v>
      </c>
      <c r="F232" s="23" t="s">
        <v>6991</v>
      </c>
      <c r="G232" s="23" t="s">
        <v>1623</v>
      </c>
      <c r="H232" s="23" t="s">
        <v>6346</v>
      </c>
      <c r="I232" s="23" t="s">
        <v>6296</v>
      </c>
      <c r="J232" s="23" t="s">
        <v>11</v>
      </c>
      <c r="K232" s="23" t="s">
        <v>6290</v>
      </c>
      <c r="L232" s="23" t="s">
        <v>11</v>
      </c>
      <c r="M232" s="23" t="s">
        <v>6949</v>
      </c>
      <c r="N232" s="23" t="s">
        <v>6297</v>
      </c>
      <c r="O232" s="23" t="s">
        <v>6292</v>
      </c>
      <c r="P232" s="23" t="s">
        <v>6406</v>
      </c>
      <c r="Q232" s="23">
        <v>0</v>
      </c>
      <c r="R232" s="23" t="s">
        <v>1707</v>
      </c>
      <c r="S232" s="23" t="s">
        <v>6407</v>
      </c>
      <c r="T232" s="23" t="s">
        <v>1623</v>
      </c>
    </row>
    <row r="233" spans="1:20">
      <c r="A233" s="23" t="s">
        <v>4205</v>
      </c>
      <c r="B233" s="23" t="s">
        <v>4206</v>
      </c>
      <c r="C233" s="23" t="s">
        <v>12</v>
      </c>
      <c r="D233" s="23" t="s">
        <v>1580</v>
      </c>
      <c r="E233" s="23" t="s">
        <v>452</v>
      </c>
      <c r="F233" s="23" t="s">
        <v>6818</v>
      </c>
      <c r="G233" s="23" t="s">
        <v>1623</v>
      </c>
      <c r="H233" s="23" t="s">
        <v>6320</v>
      </c>
      <c r="I233" s="23" t="s">
        <v>6355</v>
      </c>
      <c r="J233" s="23" t="s">
        <v>11</v>
      </c>
      <c r="K233" s="23" t="s">
        <v>6290</v>
      </c>
      <c r="L233" s="23" t="s">
        <v>11</v>
      </c>
      <c r="M233" s="23" t="s">
        <v>7020</v>
      </c>
      <c r="N233" s="23" t="s">
        <v>6291</v>
      </c>
      <c r="O233" s="23" t="s">
        <v>6292</v>
      </c>
      <c r="P233" s="23" t="s">
        <v>6530</v>
      </c>
      <c r="Q233" s="23">
        <v>0</v>
      </c>
      <c r="R233" s="23" t="s">
        <v>1952</v>
      </c>
      <c r="S233" s="23" t="s">
        <v>6531</v>
      </c>
      <c r="T233" s="23" t="s">
        <v>1623</v>
      </c>
    </row>
    <row r="234" spans="1:20">
      <c r="A234" s="23" t="s">
        <v>3656</v>
      </c>
      <c r="B234" s="23" t="s">
        <v>3657</v>
      </c>
      <c r="C234" s="23" t="s">
        <v>10</v>
      </c>
      <c r="D234" s="23" t="s">
        <v>1580</v>
      </c>
      <c r="E234" s="23" t="s">
        <v>452</v>
      </c>
      <c r="F234" s="23" t="s">
        <v>6970</v>
      </c>
      <c r="G234" s="23" t="s">
        <v>1623</v>
      </c>
      <c r="H234" s="23" t="s">
        <v>5579</v>
      </c>
      <c r="I234" s="23" t="s">
        <v>5563</v>
      </c>
      <c r="J234" s="23" t="s">
        <v>11</v>
      </c>
      <c r="K234" s="23" t="s">
        <v>6290</v>
      </c>
      <c r="L234" s="23" t="s">
        <v>11</v>
      </c>
      <c r="M234" s="23" t="s">
        <v>6936</v>
      </c>
      <c r="N234" s="23" t="s">
        <v>6291</v>
      </c>
      <c r="O234" s="23" t="s">
        <v>6292</v>
      </c>
      <c r="P234" s="23" t="s">
        <v>6329</v>
      </c>
      <c r="Q234" s="23">
        <v>0</v>
      </c>
      <c r="R234" s="23" t="s">
        <v>1952</v>
      </c>
      <c r="S234" s="23" t="s">
        <v>5854</v>
      </c>
      <c r="T234" s="23" t="s">
        <v>1623</v>
      </c>
    </row>
    <row r="235" spans="1:20">
      <c r="A235" s="23" t="s">
        <v>1808</v>
      </c>
      <c r="B235" s="23" t="s">
        <v>1809</v>
      </c>
      <c r="C235" s="23" t="s">
        <v>10</v>
      </c>
      <c r="D235" s="23" t="s">
        <v>1580</v>
      </c>
      <c r="E235" s="23" t="s">
        <v>452</v>
      </c>
      <c r="F235" s="23" t="s">
        <v>5384</v>
      </c>
      <c r="G235" s="23" t="s">
        <v>1623</v>
      </c>
      <c r="H235" s="23" t="s">
        <v>6308</v>
      </c>
      <c r="I235" s="23" t="s">
        <v>5447</v>
      </c>
      <c r="J235" s="23" t="s">
        <v>11</v>
      </c>
      <c r="K235" s="23" t="s">
        <v>6290</v>
      </c>
      <c r="L235" s="23" t="s">
        <v>11</v>
      </c>
      <c r="M235" s="23" t="s">
        <v>6941</v>
      </c>
      <c r="N235" s="23" t="s">
        <v>6291</v>
      </c>
      <c r="O235" s="23" t="s">
        <v>6292</v>
      </c>
      <c r="P235" s="23" t="s">
        <v>7</v>
      </c>
      <c r="Q235" s="23">
        <v>0</v>
      </c>
      <c r="R235" s="23" t="s">
        <v>2163</v>
      </c>
      <c r="S235" s="23" t="s">
        <v>6499</v>
      </c>
      <c r="T235" s="23" t="s">
        <v>1623</v>
      </c>
    </row>
    <row r="236" spans="1:20">
      <c r="A236" s="23" t="s">
        <v>4080</v>
      </c>
      <c r="B236" s="23" t="s">
        <v>4081</v>
      </c>
      <c r="C236" s="23" t="s">
        <v>14</v>
      </c>
      <c r="D236" s="23" t="s">
        <v>1580</v>
      </c>
      <c r="E236" s="23" t="s">
        <v>452</v>
      </c>
      <c r="F236" s="23" t="s">
        <v>5384</v>
      </c>
      <c r="G236" s="23" t="s">
        <v>1623</v>
      </c>
      <c r="H236" s="23" t="s">
        <v>6308</v>
      </c>
      <c r="I236" s="23" t="s">
        <v>5447</v>
      </c>
      <c r="J236" s="23" t="s">
        <v>11</v>
      </c>
      <c r="K236" s="23" t="s">
        <v>6290</v>
      </c>
      <c r="L236" s="23" t="s">
        <v>11</v>
      </c>
      <c r="M236" s="23" t="s">
        <v>6942</v>
      </c>
      <c r="N236" s="23" t="s">
        <v>6291</v>
      </c>
      <c r="O236" s="23" t="s">
        <v>6292</v>
      </c>
      <c r="P236" s="23" t="s">
        <v>6329</v>
      </c>
      <c r="Q236" s="23">
        <v>0</v>
      </c>
      <c r="R236" s="23" t="s">
        <v>1952</v>
      </c>
      <c r="S236" s="23" t="s">
        <v>5804</v>
      </c>
      <c r="T236" s="23" t="s">
        <v>1623</v>
      </c>
    </row>
    <row r="237" spans="1:20">
      <c r="A237" s="23" t="s">
        <v>4180</v>
      </c>
      <c r="B237" s="23" t="s">
        <v>4181</v>
      </c>
      <c r="C237" s="23" t="s">
        <v>14</v>
      </c>
      <c r="D237" s="23" t="s">
        <v>1580</v>
      </c>
      <c r="E237" s="23" t="s">
        <v>452</v>
      </c>
      <c r="F237" s="23" t="s">
        <v>6804</v>
      </c>
      <c r="G237" s="23" t="s">
        <v>1623</v>
      </c>
      <c r="H237" s="23" t="s">
        <v>6334</v>
      </c>
      <c r="I237" s="23" t="s">
        <v>6321</v>
      </c>
      <c r="J237" s="23" t="s">
        <v>11</v>
      </c>
      <c r="K237" s="23" t="s">
        <v>6290</v>
      </c>
      <c r="L237" s="23" t="s">
        <v>11</v>
      </c>
      <c r="M237" s="23" t="s">
        <v>6937</v>
      </c>
      <c r="N237" s="23" t="s">
        <v>6291</v>
      </c>
      <c r="O237" s="23" t="s">
        <v>6292</v>
      </c>
      <c r="P237" s="23" t="s">
        <v>6329</v>
      </c>
      <c r="Q237" s="23">
        <v>0</v>
      </c>
      <c r="R237" s="23" t="s">
        <v>1952</v>
      </c>
      <c r="S237" s="23" t="s">
        <v>5783</v>
      </c>
      <c r="T237" s="23" t="s">
        <v>1623</v>
      </c>
    </row>
    <row r="238" spans="1:20">
      <c r="A238" s="23" t="s">
        <v>3972</v>
      </c>
      <c r="B238" s="23" t="s">
        <v>3973</v>
      </c>
      <c r="C238" s="23" t="s">
        <v>10</v>
      </c>
      <c r="D238" s="23" t="s">
        <v>1580</v>
      </c>
      <c r="E238" s="23" t="s">
        <v>5632</v>
      </c>
      <c r="F238" s="23" t="s">
        <v>6973</v>
      </c>
      <c r="G238" s="23" t="s">
        <v>1623</v>
      </c>
      <c r="H238" s="23" t="s">
        <v>6308</v>
      </c>
      <c r="I238" s="23" t="s">
        <v>5563</v>
      </c>
      <c r="J238" s="23" t="s">
        <v>11</v>
      </c>
      <c r="K238" s="23" t="s">
        <v>6290</v>
      </c>
      <c r="L238" s="23" t="s">
        <v>11</v>
      </c>
      <c r="M238" s="23" t="s">
        <v>6931</v>
      </c>
      <c r="N238" s="23" t="s">
        <v>6311</v>
      </c>
      <c r="O238" s="23" t="s">
        <v>6292</v>
      </c>
      <c r="P238" s="23" t="s">
        <v>6329</v>
      </c>
      <c r="Q238" s="23">
        <v>0</v>
      </c>
      <c r="R238" s="23" t="s">
        <v>6974</v>
      </c>
      <c r="S238" s="23" t="s">
        <v>7034</v>
      </c>
      <c r="T238" s="23" t="s">
        <v>1623</v>
      </c>
    </row>
    <row r="239" spans="1:20">
      <c r="A239" s="23" t="s">
        <v>2079</v>
      </c>
      <c r="B239" s="23" t="s">
        <v>2080</v>
      </c>
      <c r="C239" s="23" t="s">
        <v>14</v>
      </c>
      <c r="D239" s="23" t="s">
        <v>1580</v>
      </c>
      <c r="E239" s="23" t="s">
        <v>452</v>
      </c>
      <c r="F239" s="23" t="s">
        <v>6824</v>
      </c>
      <c r="G239" s="23" t="s">
        <v>1623</v>
      </c>
      <c r="H239" s="23" t="s">
        <v>6299</v>
      </c>
      <c r="I239" s="23" t="s">
        <v>6316</v>
      </c>
      <c r="J239" s="23" t="s">
        <v>11</v>
      </c>
      <c r="K239" s="23" t="s">
        <v>6290</v>
      </c>
      <c r="L239" s="23" t="s">
        <v>11</v>
      </c>
      <c r="M239" s="23" t="s">
        <v>6933</v>
      </c>
      <c r="N239" s="23" t="s">
        <v>6291</v>
      </c>
      <c r="O239" s="23" t="s">
        <v>6292</v>
      </c>
      <c r="P239" s="23" t="s">
        <v>6322</v>
      </c>
      <c r="Q239" s="23">
        <v>0</v>
      </c>
      <c r="R239" s="23" t="s">
        <v>6323</v>
      </c>
      <c r="S239" s="23" t="s">
        <v>6324</v>
      </c>
      <c r="T239" s="23" t="s">
        <v>1623</v>
      </c>
    </row>
    <row r="240" spans="1:20">
      <c r="A240" s="23" t="s">
        <v>4047</v>
      </c>
      <c r="B240" s="23" t="s">
        <v>4048</v>
      </c>
      <c r="C240" s="23" t="s">
        <v>12</v>
      </c>
      <c r="D240" s="23" t="s">
        <v>1580</v>
      </c>
      <c r="E240" s="23" t="s">
        <v>452</v>
      </c>
      <c r="F240" s="23" t="s">
        <v>6820</v>
      </c>
      <c r="G240" s="23" t="s">
        <v>1623</v>
      </c>
      <c r="H240" s="23" t="s">
        <v>6299</v>
      </c>
      <c r="I240" s="23" t="s">
        <v>6316</v>
      </c>
      <c r="J240" s="23" t="s">
        <v>11</v>
      </c>
      <c r="K240" s="23" t="s">
        <v>6290</v>
      </c>
      <c r="L240" s="23" t="s">
        <v>11</v>
      </c>
      <c r="M240" s="23" t="s">
        <v>6936</v>
      </c>
      <c r="N240" s="23" t="s">
        <v>6291</v>
      </c>
      <c r="O240" s="23" t="s">
        <v>6292</v>
      </c>
      <c r="P240" s="23" t="s">
        <v>6379</v>
      </c>
      <c r="Q240" s="23">
        <v>0</v>
      </c>
      <c r="R240" s="23" t="s">
        <v>1952</v>
      </c>
      <c r="S240" s="23" t="s">
        <v>5808</v>
      </c>
      <c r="T240" s="23" t="s">
        <v>1623</v>
      </c>
    </row>
    <row r="241" spans="1:20">
      <c r="A241" s="23" t="s">
        <v>3228</v>
      </c>
      <c r="B241" s="23" t="s">
        <v>3229</v>
      </c>
      <c r="C241" s="23" t="s">
        <v>16</v>
      </c>
      <c r="D241" s="23" t="s">
        <v>1580</v>
      </c>
      <c r="E241" s="23" t="s">
        <v>452</v>
      </c>
      <c r="F241" s="23" t="s">
        <v>5402</v>
      </c>
      <c r="G241" s="23" t="s">
        <v>1623</v>
      </c>
      <c r="H241" s="23" t="s">
        <v>6952</v>
      </c>
      <c r="I241" s="23" t="s">
        <v>5563</v>
      </c>
      <c r="J241" s="23" t="s">
        <v>11</v>
      </c>
      <c r="K241" s="23" t="s">
        <v>6290</v>
      </c>
      <c r="L241" s="23" t="s">
        <v>11</v>
      </c>
      <c r="M241" s="23" t="s">
        <v>7030</v>
      </c>
      <c r="N241" s="23" t="s">
        <v>6291</v>
      </c>
      <c r="O241" s="23" t="s">
        <v>6292</v>
      </c>
      <c r="P241" s="23" t="s">
        <v>6329</v>
      </c>
      <c r="Q241" s="23">
        <v>0</v>
      </c>
      <c r="R241" s="23" t="s">
        <v>1952</v>
      </c>
      <c r="S241" s="23" t="s">
        <v>5914</v>
      </c>
      <c r="T241" s="23" t="s">
        <v>1623</v>
      </c>
    </row>
    <row r="242" spans="1:20">
      <c r="A242" s="23" t="s">
        <v>5002</v>
      </c>
      <c r="B242" s="23" t="s">
        <v>5003</v>
      </c>
      <c r="C242" s="23" t="s">
        <v>16</v>
      </c>
      <c r="D242" s="23" t="s">
        <v>1580</v>
      </c>
      <c r="E242" s="23" t="s">
        <v>452</v>
      </c>
      <c r="F242" s="23" t="s">
        <v>6977</v>
      </c>
      <c r="G242" s="23" t="s">
        <v>1623</v>
      </c>
      <c r="H242" s="23" t="s">
        <v>6346</v>
      </c>
      <c r="I242" s="23" t="s">
        <v>5563</v>
      </c>
      <c r="J242" s="23" t="s">
        <v>11</v>
      </c>
      <c r="K242" s="23" t="s">
        <v>6290</v>
      </c>
      <c r="L242" s="23" t="s">
        <v>11</v>
      </c>
      <c r="M242" s="23" t="s">
        <v>6979</v>
      </c>
      <c r="N242" s="23" t="s">
        <v>6291</v>
      </c>
      <c r="O242" s="23" t="s">
        <v>6292</v>
      </c>
      <c r="P242" s="23" t="s">
        <v>9</v>
      </c>
      <c r="Q242" s="23">
        <v>0</v>
      </c>
      <c r="R242" s="23" t="s">
        <v>1948</v>
      </c>
      <c r="S242" s="23" t="s">
        <v>5691</v>
      </c>
      <c r="T242" s="23" t="s">
        <v>1623</v>
      </c>
    </row>
    <row r="243" spans="1:20">
      <c r="A243" s="23" t="s">
        <v>2849</v>
      </c>
      <c r="B243" s="23" t="s">
        <v>2850</v>
      </c>
      <c r="C243" s="23" t="s">
        <v>12</v>
      </c>
      <c r="D243" s="23" t="s">
        <v>1580</v>
      </c>
      <c r="E243" s="23" t="s">
        <v>452</v>
      </c>
      <c r="F243" s="23" t="s">
        <v>5552</v>
      </c>
      <c r="G243" s="23" t="s">
        <v>1623</v>
      </c>
      <c r="H243" s="23" t="s">
        <v>5569</v>
      </c>
      <c r="I243" s="23" t="s">
        <v>6316</v>
      </c>
      <c r="J243" s="23" t="s">
        <v>11</v>
      </c>
      <c r="K243" s="23" t="s">
        <v>6290</v>
      </c>
      <c r="L243" s="23" t="s">
        <v>11</v>
      </c>
      <c r="M243" s="23" t="s">
        <v>6949</v>
      </c>
      <c r="N243" s="23" t="s">
        <v>6291</v>
      </c>
      <c r="O243" s="23" t="s">
        <v>6292</v>
      </c>
      <c r="P243" s="23" t="s">
        <v>7</v>
      </c>
      <c r="Q243" s="23">
        <v>0</v>
      </c>
      <c r="R243" s="23" t="s">
        <v>6380</v>
      </c>
      <c r="S243" s="23" t="s">
        <v>6381</v>
      </c>
      <c r="T243" s="23" t="s">
        <v>1623</v>
      </c>
    </row>
    <row r="244" spans="1:20">
      <c r="A244" s="23" t="s">
        <v>1627</v>
      </c>
      <c r="B244" s="23" t="s">
        <v>1628</v>
      </c>
      <c r="C244" s="23" t="s">
        <v>16</v>
      </c>
      <c r="D244" s="23" t="s">
        <v>1580</v>
      </c>
      <c r="E244" s="23" t="s">
        <v>452</v>
      </c>
      <c r="F244" s="23" t="s">
        <v>6940</v>
      </c>
      <c r="G244" s="23" t="s">
        <v>1623</v>
      </c>
      <c r="H244" s="23" t="s">
        <v>6346</v>
      </c>
      <c r="I244" s="23" t="s">
        <v>5563</v>
      </c>
      <c r="J244" s="23" t="s">
        <v>11</v>
      </c>
      <c r="K244" s="23" t="s">
        <v>6290</v>
      </c>
      <c r="L244" s="23" t="s">
        <v>11</v>
      </c>
      <c r="M244" s="23" t="s">
        <v>6945</v>
      </c>
      <c r="N244" s="23" t="s">
        <v>6291</v>
      </c>
      <c r="O244" s="23" t="s">
        <v>6292</v>
      </c>
      <c r="P244" s="23" t="s">
        <v>6400</v>
      </c>
      <c r="Q244" s="23">
        <v>0</v>
      </c>
      <c r="R244" s="23" t="s">
        <v>3255</v>
      </c>
      <c r="S244" s="23" t="s">
        <v>6401</v>
      </c>
      <c r="T244" s="23" t="s">
        <v>1623</v>
      </c>
    </row>
    <row r="245" spans="1:20">
      <c r="A245" s="23" t="s">
        <v>4249</v>
      </c>
      <c r="B245" s="23" t="s">
        <v>4250</v>
      </c>
      <c r="C245" s="23" t="s">
        <v>16</v>
      </c>
      <c r="D245" s="23" t="s">
        <v>1580</v>
      </c>
      <c r="E245" s="23" t="s">
        <v>461</v>
      </c>
      <c r="F245" s="23" t="s">
        <v>5489</v>
      </c>
      <c r="G245" s="23" t="s">
        <v>1623</v>
      </c>
      <c r="H245" s="23" t="s">
        <v>6952</v>
      </c>
      <c r="I245" s="23" t="s">
        <v>5460</v>
      </c>
      <c r="J245" s="23" t="s">
        <v>11</v>
      </c>
      <c r="K245" s="23" t="s">
        <v>6290</v>
      </c>
      <c r="L245" s="23" t="s">
        <v>11</v>
      </c>
      <c r="M245" s="23" t="s">
        <v>6931</v>
      </c>
      <c r="N245" s="23" t="s">
        <v>6311</v>
      </c>
      <c r="O245" s="23" t="s">
        <v>6292</v>
      </c>
      <c r="P245" s="23" t="s">
        <v>6312</v>
      </c>
      <c r="Q245" s="23">
        <v>0</v>
      </c>
      <c r="R245" s="23" t="s">
        <v>6313</v>
      </c>
      <c r="S245" s="23" t="s">
        <v>5771</v>
      </c>
      <c r="T245" s="23" t="s">
        <v>1623</v>
      </c>
    </row>
    <row r="246" spans="1:20">
      <c r="A246" s="23" t="s">
        <v>3840</v>
      </c>
      <c r="B246" s="23" t="s">
        <v>3841</v>
      </c>
      <c r="C246" s="23" t="s">
        <v>13</v>
      </c>
      <c r="D246" s="23" t="s">
        <v>1580</v>
      </c>
      <c r="E246" s="23" t="s">
        <v>452</v>
      </c>
      <c r="F246" s="23" t="s">
        <v>6962</v>
      </c>
      <c r="G246" s="23" t="s">
        <v>1623</v>
      </c>
      <c r="H246" s="23" t="s">
        <v>6299</v>
      </c>
      <c r="I246" s="23" t="s">
        <v>6300</v>
      </c>
      <c r="J246" s="23" t="s">
        <v>11</v>
      </c>
      <c r="K246" s="23" t="s">
        <v>6290</v>
      </c>
      <c r="L246" s="23" t="s">
        <v>11</v>
      </c>
      <c r="M246" s="23" t="s">
        <v>6946</v>
      </c>
      <c r="N246" s="23" t="s">
        <v>6291</v>
      </c>
      <c r="O246" s="23" t="s">
        <v>6292</v>
      </c>
      <c r="P246" s="23" t="s">
        <v>6327</v>
      </c>
      <c r="Q246" s="23">
        <v>0</v>
      </c>
      <c r="R246" s="23" t="s">
        <v>1952</v>
      </c>
      <c r="S246" s="23" t="s">
        <v>5829</v>
      </c>
      <c r="T246" s="23" t="s">
        <v>1623</v>
      </c>
    </row>
    <row r="247" spans="1:20">
      <c r="A247" s="23" t="s">
        <v>2010</v>
      </c>
      <c r="B247" s="23" t="s">
        <v>2011</v>
      </c>
      <c r="C247" s="23" t="s">
        <v>10</v>
      </c>
      <c r="D247" s="23" t="s">
        <v>1580</v>
      </c>
      <c r="E247" s="23" t="s">
        <v>452</v>
      </c>
      <c r="F247" s="23" t="s">
        <v>5554</v>
      </c>
      <c r="G247" s="23" t="s">
        <v>1623</v>
      </c>
      <c r="H247" s="23" t="s">
        <v>2490</v>
      </c>
      <c r="I247" s="23" t="s">
        <v>6289</v>
      </c>
      <c r="J247" s="23" t="s">
        <v>11</v>
      </c>
      <c r="K247" s="23" t="s">
        <v>6290</v>
      </c>
      <c r="L247" s="23" t="s">
        <v>11</v>
      </c>
      <c r="M247" s="23" t="s">
        <v>6936</v>
      </c>
      <c r="N247" s="23" t="s">
        <v>6291</v>
      </c>
      <c r="O247" s="23" t="s">
        <v>6292</v>
      </c>
      <c r="P247" s="23" t="s">
        <v>7</v>
      </c>
      <c r="Q247" s="23">
        <v>0</v>
      </c>
      <c r="R247" s="23" t="s">
        <v>6449</v>
      </c>
      <c r="S247" s="23" t="s">
        <v>6450</v>
      </c>
      <c r="T247" s="23" t="s">
        <v>1623</v>
      </c>
    </row>
    <row r="248" spans="1:20">
      <c r="A248" s="23" t="s">
        <v>3124</v>
      </c>
      <c r="B248" s="23" t="s">
        <v>3125</v>
      </c>
      <c r="C248" s="23" t="s">
        <v>10</v>
      </c>
      <c r="D248" s="23" t="s">
        <v>1580</v>
      </c>
      <c r="E248" s="23" t="s">
        <v>5632</v>
      </c>
      <c r="F248" s="23" t="s">
        <v>6973</v>
      </c>
      <c r="G248" s="23" t="s">
        <v>1623</v>
      </c>
      <c r="H248" s="23" t="s">
        <v>6308</v>
      </c>
      <c r="I248" s="23" t="s">
        <v>5447</v>
      </c>
      <c r="J248" s="23" t="s">
        <v>11</v>
      </c>
      <c r="K248" s="23" t="s">
        <v>6290</v>
      </c>
      <c r="L248" s="23" t="s">
        <v>11</v>
      </c>
      <c r="M248" s="23" t="s">
        <v>7035</v>
      </c>
      <c r="N248" s="23" t="s">
        <v>6311</v>
      </c>
      <c r="O248" s="23" t="s">
        <v>6292</v>
      </c>
      <c r="P248" s="23" t="s">
        <v>6614</v>
      </c>
      <c r="Q248" s="23">
        <v>0</v>
      </c>
      <c r="R248" s="23" t="s">
        <v>6974</v>
      </c>
      <c r="S248" s="23" t="s">
        <v>7032</v>
      </c>
      <c r="T248" s="23" t="s">
        <v>1623</v>
      </c>
    </row>
    <row r="249" spans="1:20">
      <c r="A249" s="23" t="s">
        <v>3028</v>
      </c>
      <c r="B249" s="23" t="s">
        <v>3029</v>
      </c>
      <c r="C249" s="23" t="s">
        <v>1544</v>
      </c>
      <c r="D249" s="23" t="s">
        <v>5451</v>
      </c>
      <c r="E249" s="23" t="s">
        <v>464</v>
      </c>
      <c r="F249" s="23" t="s">
        <v>7023</v>
      </c>
      <c r="G249" s="23" t="s">
        <v>1623</v>
      </c>
      <c r="H249" s="23" t="s">
        <v>6295</v>
      </c>
      <c r="I249" s="23" t="s">
        <v>6296</v>
      </c>
      <c r="J249" s="23" t="s">
        <v>11</v>
      </c>
      <c r="K249" s="23" t="s">
        <v>6290</v>
      </c>
      <c r="L249" s="23" t="s">
        <v>11</v>
      </c>
      <c r="M249" s="23" t="s">
        <v>7036</v>
      </c>
      <c r="N249" s="23" t="s">
        <v>6297</v>
      </c>
      <c r="O249" s="23" t="s">
        <v>6292</v>
      </c>
      <c r="P249" s="23" t="s">
        <v>6329</v>
      </c>
      <c r="Q249" s="23">
        <v>0</v>
      </c>
      <c r="R249" s="23" t="s">
        <v>1952</v>
      </c>
      <c r="S249" s="23" t="s">
        <v>5941</v>
      </c>
      <c r="T249" s="23" t="s">
        <v>1623</v>
      </c>
    </row>
    <row r="250" spans="1:20">
      <c r="A250" s="23" t="s">
        <v>3507</v>
      </c>
      <c r="B250" s="23" t="s">
        <v>3508</v>
      </c>
      <c r="C250" s="23" t="s">
        <v>12</v>
      </c>
      <c r="D250" s="23" t="s">
        <v>1580</v>
      </c>
      <c r="E250" s="23" t="s">
        <v>452</v>
      </c>
      <c r="F250" s="23" t="s">
        <v>6820</v>
      </c>
      <c r="G250" s="23" t="s">
        <v>1623</v>
      </c>
      <c r="H250" s="23" t="s">
        <v>6299</v>
      </c>
      <c r="I250" s="23" t="s">
        <v>6316</v>
      </c>
      <c r="J250" s="23" t="s">
        <v>11</v>
      </c>
      <c r="K250" s="23" t="s">
        <v>6290</v>
      </c>
      <c r="L250" s="23" t="s">
        <v>11</v>
      </c>
      <c r="M250" s="23" t="s">
        <v>6949</v>
      </c>
      <c r="N250" s="23" t="s">
        <v>6291</v>
      </c>
      <c r="O250" s="23" t="s">
        <v>6292</v>
      </c>
      <c r="P250" s="23" t="s">
        <v>7</v>
      </c>
      <c r="Q250" s="23">
        <v>0</v>
      </c>
      <c r="R250" s="23" t="s">
        <v>6323</v>
      </c>
      <c r="S250" s="23" t="s">
        <v>5871</v>
      </c>
      <c r="T250" s="23" t="s">
        <v>1623</v>
      </c>
    </row>
    <row r="251" spans="1:20">
      <c r="A251" s="23" t="s">
        <v>5186</v>
      </c>
      <c r="B251" s="23" t="s">
        <v>5187</v>
      </c>
      <c r="C251" s="23" t="s">
        <v>16</v>
      </c>
      <c r="D251" s="23" t="s">
        <v>1580</v>
      </c>
      <c r="E251" s="23" t="s">
        <v>452</v>
      </c>
      <c r="F251" s="23" t="s">
        <v>6954</v>
      </c>
      <c r="G251" s="23" t="s">
        <v>1623</v>
      </c>
      <c r="H251" s="23" t="s">
        <v>2490</v>
      </c>
      <c r="I251" s="23" t="s">
        <v>6951</v>
      </c>
      <c r="J251" s="23" t="s">
        <v>11</v>
      </c>
      <c r="K251" s="23" t="s">
        <v>6290</v>
      </c>
      <c r="L251" s="23" t="s">
        <v>11</v>
      </c>
      <c r="M251" s="23" t="s">
        <v>6942</v>
      </c>
      <c r="N251" s="23" t="s">
        <v>6291</v>
      </c>
      <c r="O251" s="23" t="s">
        <v>6292</v>
      </c>
      <c r="P251" s="23" t="s">
        <v>1012</v>
      </c>
      <c r="Q251" s="23">
        <v>0</v>
      </c>
      <c r="R251" s="23" t="s">
        <v>1565</v>
      </c>
      <c r="S251" s="23" t="s">
        <v>6972</v>
      </c>
      <c r="T251" s="23" t="s">
        <v>1623</v>
      </c>
    </row>
    <row r="252" spans="1:20">
      <c r="A252" s="23" t="s">
        <v>1755</v>
      </c>
      <c r="B252" s="23" t="s">
        <v>1756</v>
      </c>
      <c r="C252" s="23" t="s">
        <v>10</v>
      </c>
      <c r="D252" s="23" t="s">
        <v>1580</v>
      </c>
      <c r="E252" s="23" t="s">
        <v>452</v>
      </c>
      <c r="F252" s="23" t="s">
        <v>5392</v>
      </c>
      <c r="G252" s="23" t="s">
        <v>1623</v>
      </c>
      <c r="H252" s="23" t="s">
        <v>6295</v>
      </c>
      <c r="I252" s="23" t="s">
        <v>6302</v>
      </c>
      <c r="J252" s="23" t="s">
        <v>11</v>
      </c>
      <c r="K252" s="23" t="s">
        <v>6290</v>
      </c>
      <c r="L252" s="23" t="s">
        <v>11</v>
      </c>
      <c r="M252" s="23" t="s">
        <v>6945</v>
      </c>
      <c r="N252" s="23" t="s">
        <v>6291</v>
      </c>
      <c r="O252" s="23" t="s">
        <v>6292</v>
      </c>
      <c r="P252" s="23" t="s">
        <v>6418</v>
      </c>
      <c r="Q252" s="23">
        <v>0</v>
      </c>
      <c r="R252" s="23" t="s">
        <v>1952</v>
      </c>
      <c r="S252" s="23" t="s">
        <v>6105</v>
      </c>
      <c r="T252" s="23" t="s">
        <v>1623</v>
      </c>
    </row>
    <row r="253" spans="1:20">
      <c r="A253" s="23" t="s">
        <v>3840</v>
      </c>
      <c r="B253" s="23" t="s">
        <v>3841</v>
      </c>
      <c r="C253" s="23" t="s">
        <v>13</v>
      </c>
      <c r="D253" s="23" t="s">
        <v>1580</v>
      </c>
      <c r="E253" s="23" t="s">
        <v>452</v>
      </c>
      <c r="F253" s="23" t="s">
        <v>6812</v>
      </c>
      <c r="G253" s="23" t="s">
        <v>1623</v>
      </c>
      <c r="H253" s="23" t="s">
        <v>6299</v>
      </c>
      <c r="I253" s="23" t="s">
        <v>6300</v>
      </c>
      <c r="J253" s="23" t="s">
        <v>11</v>
      </c>
      <c r="K253" s="23" t="s">
        <v>6290</v>
      </c>
      <c r="L253" s="23" t="s">
        <v>11</v>
      </c>
      <c r="M253" s="23" t="s">
        <v>6969</v>
      </c>
      <c r="N253" s="23" t="s">
        <v>6291</v>
      </c>
      <c r="O253" s="23" t="s">
        <v>6292</v>
      </c>
      <c r="P253" s="23" t="s">
        <v>6327</v>
      </c>
      <c r="Q253" s="23">
        <v>0</v>
      </c>
      <c r="R253" s="23" t="s">
        <v>1952</v>
      </c>
      <c r="S253" s="23" t="s">
        <v>5829</v>
      </c>
      <c r="T253" s="23" t="s">
        <v>1623</v>
      </c>
    </row>
    <row r="254" spans="1:20">
      <c r="A254" s="23" t="s">
        <v>4956</v>
      </c>
      <c r="B254" s="23" t="s">
        <v>4957</v>
      </c>
      <c r="C254" s="23" t="s">
        <v>16</v>
      </c>
      <c r="D254" s="23" t="s">
        <v>1580</v>
      </c>
      <c r="E254" s="23" t="s">
        <v>452</v>
      </c>
      <c r="F254" s="23" t="s">
        <v>5393</v>
      </c>
      <c r="G254" s="23" t="s">
        <v>1623</v>
      </c>
      <c r="H254" s="23" t="s">
        <v>6295</v>
      </c>
      <c r="I254" s="23" t="s">
        <v>5574</v>
      </c>
      <c r="J254" s="23" t="s">
        <v>11</v>
      </c>
      <c r="K254" s="23" t="s">
        <v>6290</v>
      </c>
      <c r="L254" s="23" t="s">
        <v>11</v>
      </c>
      <c r="M254" s="23" t="s">
        <v>6979</v>
      </c>
      <c r="N254" s="23" t="s">
        <v>6291</v>
      </c>
      <c r="O254" s="23" t="s">
        <v>6292</v>
      </c>
      <c r="P254" s="23" t="s">
        <v>6525</v>
      </c>
      <c r="Q254" s="23">
        <v>0</v>
      </c>
      <c r="R254" s="23" t="s">
        <v>1952</v>
      </c>
      <c r="S254" s="23" t="s">
        <v>5697</v>
      </c>
      <c r="T254" s="23" t="s">
        <v>1623</v>
      </c>
    </row>
    <row r="255" spans="1:20">
      <c r="A255" s="23" t="s">
        <v>4641</v>
      </c>
      <c r="B255" s="23" t="s">
        <v>4642</v>
      </c>
      <c r="C255" s="23" t="s">
        <v>1563</v>
      </c>
      <c r="D255" s="23" t="s">
        <v>5451</v>
      </c>
      <c r="E255" s="23" t="s">
        <v>459</v>
      </c>
      <c r="F255" s="23" t="s">
        <v>5577</v>
      </c>
      <c r="G255" s="23" t="s">
        <v>1623</v>
      </c>
      <c r="H255" s="23" t="s">
        <v>6346</v>
      </c>
      <c r="I255" s="23" t="s">
        <v>6352</v>
      </c>
      <c r="J255" s="23" t="s">
        <v>11</v>
      </c>
      <c r="K255" s="23" t="s">
        <v>6290</v>
      </c>
      <c r="L255" s="23" t="s">
        <v>11</v>
      </c>
      <c r="M255" s="23" t="s">
        <v>6930</v>
      </c>
      <c r="N255" s="23" t="s">
        <v>6297</v>
      </c>
      <c r="O255" s="23" t="s">
        <v>6292</v>
      </c>
      <c r="P255" s="23" t="s">
        <v>1152</v>
      </c>
      <c r="Q255" s="23">
        <v>0</v>
      </c>
      <c r="R255" s="23" t="s">
        <v>6413</v>
      </c>
      <c r="S255" s="23" t="s">
        <v>6222</v>
      </c>
      <c r="T255" s="23" t="s">
        <v>1623</v>
      </c>
    </row>
    <row r="256" spans="1:20">
      <c r="A256" s="23" t="s">
        <v>2657</v>
      </c>
      <c r="B256" s="23" t="s">
        <v>2658</v>
      </c>
      <c r="C256" s="23" t="s">
        <v>16</v>
      </c>
      <c r="D256" s="23" t="s">
        <v>1580</v>
      </c>
      <c r="E256" s="23" t="s">
        <v>452</v>
      </c>
      <c r="F256" s="23" t="s">
        <v>6954</v>
      </c>
      <c r="G256" s="23" t="s">
        <v>1623</v>
      </c>
      <c r="H256" s="23" t="s">
        <v>2490</v>
      </c>
      <c r="I256" s="23" t="s">
        <v>6951</v>
      </c>
      <c r="J256" s="23" t="s">
        <v>11</v>
      </c>
      <c r="K256" s="23" t="s">
        <v>6290</v>
      </c>
      <c r="L256" s="23" t="s">
        <v>11</v>
      </c>
      <c r="M256" s="23" t="s">
        <v>6945</v>
      </c>
      <c r="N256" s="23" t="s">
        <v>6291</v>
      </c>
      <c r="O256" s="23" t="s">
        <v>6292</v>
      </c>
      <c r="P256" s="23" t="s">
        <v>1012</v>
      </c>
      <c r="Q256" s="23">
        <v>0</v>
      </c>
      <c r="R256" s="23" t="s">
        <v>1559</v>
      </c>
      <c r="S256" s="23" t="s">
        <v>7000</v>
      </c>
      <c r="T256" s="23" t="s">
        <v>1623</v>
      </c>
    </row>
    <row r="257" spans="1:20">
      <c r="A257" s="23" t="s">
        <v>4971</v>
      </c>
      <c r="B257" s="23" t="s">
        <v>4972</v>
      </c>
      <c r="C257" s="23" t="s">
        <v>10</v>
      </c>
      <c r="D257" s="23" t="s">
        <v>1580</v>
      </c>
      <c r="E257" s="23" t="s">
        <v>452</v>
      </c>
      <c r="F257" s="23" t="s">
        <v>5402</v>
      </c>
      <c r="G257" s="23" t="s">
        <v>1623</v>
      </c>
      <c r="H257" s="23" t="s">
        <v>6952</v>
      </c>
      <c r="I257" s="23" t="s">
        <v>5563</v>
      </c>
      <c r="J257" s="23" t="s">
        <v>11</v>
      </c>
      <c r="K257" s="23" t="s">
        <v>6290</v>
      </c>
      <c r="L257" s="23" t="s">
        <v>11</v>
      </c>
      <c r="M257" s="23" t="s">
        <v>7030</v>
      </c>
      <c r="N257" s="23" t="s">
        <v>6291</v>
      </c>
      <c r="O257" s="23" t="s">
        <v>6292</v>
      </c>
      <c r="P257" s="23" t="s">
        <v>6325</v>
      </c>
      <c r="Q257" s="23">
        <v>0</v>
      </c>
      <c r="R257" s="23" t="s">
        <v>2510</v>
      </c>
      <c r="S257" s="23" t="s">
        <v>6733</v>
      </c>
      <c r="T257" s="23" t="s">
        <v>1623</v>
      </c>
    </row>
    <row r="258" spans="1:20">
      <c r="A258" s="23" t="s">
        <v>3124</v>
      </c>
      <c r="B258" s="23" t="s">
        <v>3125</v>
      </c>
      <c r="C258" s="23" t="s">
        <v>10</v>
      </c>
      <c r="D258" s="23" t="s">
        <v>1580</v>
      </c>
      <c r="E258" s="23" t="s">
        <v>5632</v>
      </c>
      <c r="F258" s="23" t="s">
        <v>6973</v>
      </c>
      <c r="G258" s="23" t="s">
        <v>1623</v>
      </c>
      <c r="H258" s="23" t="s">
        <v>6308</v>
      </c>
      <c r="I258" s="23" t="s">
        <v>5447</v>
      </c>
      <c r="J258" s="23" t="s">
        <v>11</v>
      </c>
      <c r="K258" s="23" t="s">
        <v>6290</v>
      </c>
      <c r="L258" s="23" t="s">
        <v>11</v>
      </c>
      <c r="M258" s="23" t="s">
        <v>6976</v>
      </c>
      <c r="N258" s="23" t="s">
        <v>6311</v>
      </c>
      <c r="O258" s="23" t="s">
        <v>6292</v>
      </c>
      <c r="P258" s="23" t="s">
        <v>6614</v>
      </c>
      <c r="Q258" s="23">
        <v>0</v>
      </c>
      <c r="R258" s="23" t="s">
        <v>6974</v>
      </c>
      <c r="S258" s="23" t="s">
        <v>7032</v>
      </c>
      <c r="T258" s="23" t="s">
        <v>1623</v>
      </c>
    </row>
    <row r="259" spans="1:20">
      <c r="A259" s="23" t="s">
        <v>2193</v>
      </c>
      <c r="B259" s="23" t="s">
        <v>2194</v>
      </c>
      <c r="C259" s="23" t="s">
        <v>13</v>
      </c>
      <c r="D259" s="23" t="s">
        <v>1580</v>
      </c>
      <c r="E259" s="23" t="s">
        <v>452</v>
      </c>
      <c r="F259" s="23" t="s">
        <v>6812</v>
      </c>
      <c r="G259" s="23" t="s">
        <v>1623</v>
      </c>
      <c r="H259" s="23" t="s">
        <v>6299</v>
      </c>
      <c r="I259" s="23" t="s">
        <v>6300</v>
      </c>
      <c r="J259" s="23" t="s">
        <v>11</v>
      </c>
      <c r="K259" s="23" t="s">
        <v>6290</v>
      </c>
      <c r="L259" s="23" t="s">
        <v>11</v>
      </c>
      <c r="M259" s="23" t="s">
        <v>6961</v>
      </c>
      <c r="N259" s="23" t="s">
        <v>6291</v>
      </c>
      <c r="O259" s="23" t="s">
        <v>6292</v>
      </c>
      <c r="P259" s="23" t="s">
        <v>6681</v>
      </c>
      <c r="Q259" s="23">
        <v>0</v>
      </c>
      <c r="R259" s="23" t="s">
        <v>1952</v>
      </c>
      <c r="S259" s="23" t="s">
        <v>6049</v>
      </c>
      <c r="T259" s="23" t="s">
        <v>1623</v>
      </c>
    </row>
    <row r="260" spans="1:20">
      <c r="A260" s="23" t="s">
        <v>3013</v>
      </c>
      <c r="B260" s="23" t="s">
        <v>3014</v>
      </c>
      <c r="C260" s="23" t="s">
        <v>10</v>
      </c>
      <c r="D260" s="23" t="s">
        <v>1580</v>
      </c>
      <c r="E260" s="23" t="s">
        <v>452</v>
      </c>
      <c r="F260" s="23" t="s">
        <v>6808</v>
      </c>
      <c r="G260" s="23" t="s">
        <v>1623</v>
      </c>
      <c r="H260" s="23" t="s">
        <v>6299</v>
      </c>
      <c r="I260" s="23" t="s">
        <v>6304</v>
      </c>
      <c r="J260" s="23" t="s">
        <v>11</v>
      </c>
      <c r="K260" s="23" t="s">
        <v>6290</v>
      </c>
      <c r="L260" s="23" t="s">
        <v>11</v>
      </c>
      <c r="M260" s="23" t="s">
        <v>6965</v>
      </c>
      <c r="N260" s="23" t="s">
        <v>6291</v>
      </c>
      <c r="O260" s="23" t="s">
        <v>6292</v>
      </c>
      <c r="P260" s="23" t="s">
        <v>7</v>
      </c>
      <c r="Q260" s="23">
        <v>0</v>
      </c>
      <c r="R260" s="23" t="s">
        <v>1685</v>
      </c>
      <c r="S260" s="23" t="s">
        <v>6549</v>
      </c>
      <c r="T260" s="23" t="s">
        <v>1623</v>
      </c>
    </row>
    <row r="261" spans="1:20">
      <c r="A261" s="23" t="s">
        <v>3172</v>
      </c>
      <c r="B261" s="23" t="s">
        <v>3173</v>
      </c>
      <c r="C261" s="23" t="s">
        <v>12</v>
      </c>
      <c r="D261" s="23" t="s">
        <v>1580</v>
      </c>
      <c r="E261" s="23" t="s">
        <v>452</v>
      </c>
      <c r="F261" s="23" t="s">
        <v>6820</v>
      </c>
      <c r="G261" s="23" t="s">
        <v>1623</v>
      </c>
      <c r="H261" s="23" t="s">
        <v>6299</v>
      </c>
      <c r="I261" s="23" t="s">
        <v>6316</v>
      </c>
      <c r="J261" s="23" t="s">
        <v>11</v>
      </c>
      <c r="K261" s="23" t="s">
        <v>6290</v>
      </c>
      <c r="L261" s="23" t="s">
        <v>11</v>
      </c>
      <c r="M261" s="23" t="s">
        <v>6936</v>
      </c>
      <c r="N261" s="23" t="s">
        <v>6291</v>
      </c>
      <c r="O261" s="23" t="s">
        <v>6292</v>
      </c>
      <c r="P261" s="23" t="s">
        <v>6568</v>
      </c>
      <c r="Q261" s="23">
        <v>0</v>
      </c>
      <c r="R261" s="23" t="s">
        <v>1952</v>
      </c>
      <c r="S261" s="23" t="s">
        <v>6569</v>
      </c>
      <c r="T261" s="23" t="s">
        <v>1623</v>
      </c>
    </row>
    <row r="262" spans="1:20">
      <c r="A262" s="23" t="s">
        <v>2977</v>
      </c>
      <c r="B262" s="23" t="s">
        <v>2978</v>
      </c>
      <c r="C262" s="23" t="s">
        <v>16</v>
      </c>
      <c r="D262" s="23" t="s">
        <v>1580</v>
      </c>
      <c r="E262" s="23" t="s">
        <v>452</v>
      </c>
      <c r="F262" s="23" t="s">
        <v>6954</v>
      </c>
      <c r="G262" s="23" t="s">
        <v>1623</v>
      </c>
      <c r="H262" s="23" t="s">
        <v>6346</v>
      </c>
      <c r="I262" s="23" t="s">
        <v>6951</v>
      </c>
      <c r="J262" s="23" t="s">
        <v>11</v>
      </c>
      <c r="K262" s="23" t="s">
        <v>6290</v>
      </c>
      <c r="L262" s="23" t="s">
        <v>11</v>
      </c>
      <c r="M262" s="23" t="s">
        <v>7037</v>
      </c>
      <c r="N262" s="23" t="s">
        <v>6291</v>
      </c>
      <c r="O262" s="23" t="s">
        <v>6292</v>
      </c>
      <c r="P262" s="23" t="s">
        <v>6956</v>
      </c>
      <c r="Q262" s="23">
        <v>0</v>
      </c>
      <c r="R262" s="23" t="s">
        <v>2980</v>
      </c>
      <c r="S262" s="23" t="s">
        <v>6957</v>
      </c>
      <c r="T262" s="23" t="s">
        <v>1623</v>
      </c>
    </row>
    <row r="263" spans="1:20">
      <c r="A263" s="23" t="s">
        <v>3725</v>
      </c>
      <c r="B263" s="23" t="s">
        <v>3726</v>
      </c>
      <c r="C263" s="23" t="s">
        <v>10</v>
      </c>
      <c r="D263" s="23" t="s">
        <v>1580</v>
      </c>
      <c r="E263" s="23" t="s">
        <v>452</v>
      </c>
      <c r="F263" s="23" t="s">
        <v>5384</v>
      </c>
      <c r="G263" s="23" t="s">
        <v>1623</v>
      </c>
      <c r="H263" s="23" t="s">
        <v>6308</v>
      </c>
      <c r="I263" s="23" t="s">
        <v>5447</v>
      </c>
      <c r="J263" s="23" t="s">
        <v>11</v>
      </c>
      <c r="K263" s="23" t="s">
        <v>6290</v>
      </c>
      <c r="L263" s="23" t="s">
        <v>11</v>
      </c>
      <c r="M263" s="23" t="s">
        <v>6944</v>
      </c>
      <c r="N263" s="23" t="s">
        <v>6291</v>
      </c>
      <c r="O263" s="23" t="s">
        <v>6292</v>
      </c>
      <c r="P263" s="23" t="s">
        <v>6522</v>
      </c>
      <c r="Q263" s="23">
        <v>0</v>
      </c>
      <c r="R263" s="23" t="s">
        <v>3979</v>
      </c>
      <c r="S263" s="23" t="s">
        <v>6685</v>
      </c>
      <c r="T263" s="23" t="s">
        <v>1623</v>
      </c>
    </row>
    <row r="264" spans="1:20">
      <c r="A264" s="23" t="s">
        <v>4876</v>
      </c>
      <c r="B264" s="23" t="s">
        <v>4877</v>
      </c>
      <c r="C264" s="23" t="s">
        <v>10</v>
      </c>
      <c r="D264" s="23" t="s">
        <v>1580</v>
      </c>
      <c r="E264" s="23" t="s">
        <v>452</v>
      </c>
      <c r="F264" s="23" t="s">
        <v>5384</v>
      </c>
      <c r="G264" s="23" t="s">
        <v>1623</v>
      </c>
      <c r="H264" s="23" t="s">
        <v>6308</v>
      </c>
      <c r="I264" s="23" t="s">
        <v>5447</v>
      </c>
      <c r="J264" s="23" t="s">
        <v>11</v>
      </c>
      <c r="K264" s="23" t="s">
        <v>6290</v>
      </c>
      <c r="L264" s="23" t="s">
        <v>11</v>
      </c>
      <c r="M264" s="23" t="s">
        <v>6979</v>
      </c>
      <c r="N264" s="23" t="s">
        <v>6291</v>
      </c>
      <c r="O264" s="23" t="s">
        <v>6292</v>
      </c>
      <c r="P264" s="23" t="s">
        <v>1012</v>
      </c>
      <c r="Q264" s="23">
        <v>0</v>
      </c>
      <c r="R264" s="23" t="s">
        <v>1624</v>
      </c>
      <c r="S264" s="23" t="s">
        <v>7038</v>
      </c>
      <c r="T264" s="23" t="s">
        <v>1623</v>
      </c>
    </row>
    <row r="265" spans="1:20">
      <c r="A265" s="23" t="s">
        <v>1675</v>
      </c>
      <c r="B265" s="23" t="s">
        <v>1676</v>
      </c>
      <c r="C265" s="23" t="s">
        <v>16</v>
      </c>
      <c r="D265" s="23" t="s">
        <v>1580</v>
      </c>
      <c r="E265" s="23" t="s">
        <v>452</v>
      </c>
      <c r="F265" s="23" t="s">
        <v>5380</v>
      </c>
      <c r="G265" s="23" t="s">
        <v>1623</v>
      </c>
      <c r="H265" s="23" t="s">
        <v>2490</v>
      </c>
      <c r="I265" s="23" t="s">
        <v>6289</v>
      </c>
      <c r="J265" s="23" t="s">
        <v>11</v>
      </c>
      <c r="K265" s="23" t="s">
        <v>6290</v>
      </c>
      <c r="L265" s="23" t="s">
        <v>11</v>
      </c>
      <c r="M265" s="23" t="s">
        <v>7001</v>
      </c>
      <c r="N265" s="23" t="s">
        <v>6291</v>
      </c>
      <c r="O265" s="23" t="s">
        <v>6292</v>
      </c>
      <c r="P265" s="23" t="s">
        <v>6405</v>
      </c>
      <c r="Q265" s="23">
        <v>0</v>
      </c>
      <c r="R265" s="23" t="s">
        <v>1952</v>
      </c>
      <c r="S265" s="23" t="s">
        <v>6119</v>
      </c>
      <c r="T265" s="23" t="s">
        <v>1623</v>
      </c>
    </row>
    <row r="266" spans="1:20">
      <c r="A266" s="23" t="s">
        <v>5222</v>
      </c>
      <c r="B266" s="23" t="s">
        <v>5223</v>
      </c>
      <c r="C266" s="23" t="s">
        <v>1657</v>
      </c>
      <c r="D266" s="23" t="s">
        <v>1580</v>
      </c>
      <c r="E266" s="23" t="s">
        <v>452</v>
      </c>
      <c r="F266" s="23" t="s">
        <v>6806</v>
      </c>
      <c r="G266" s="23" t="s">
        <v>1623</v>
      </c>
      <c r="H266" s="23" t="s">
        <v>6337</v>
      </c>
      <c r="I266" s="23" t="s">
        <v>6383</v>
      </c>
      <c r="J266" s="23" t="s">
        <v>11</v>
      </c>
      <c r="K266" s="23" t="s">
        <v>6290</v>
      </c>
      <c r="L266" s="23" t="s">
        <v>11</v>
      </c>
      <c r="M266" s="23" t="s">
        <v>6969</v>
      </c>
      <c r="N266" s="23" t="s">
        <v>6291</v>
      </c>
      <c r="O266" s="23" t="s">
        <v>6292</v>
      </c>
      <c r="P266" s="23" t="s">
        <v>6351</v>
      </c>
      <c r="Q266" s="23">
        <v>0</v>
      </c>
      <c r="R266" s="23" t="s">
        <v>1952</v>
      </c>
      <c r="S266" s="23" t="s">
        <v>5654</v>
      </c>
      <c r="T266" s="23" t="s">
        <v>1623</v>
      </c>
    </row>
    <row r="267" spans="1:20">
      <c r="A267" s="23" t="s">
        <v>3908</v>
      </c>
      <c r="B267" s="23" t="s">
        <v>3909</v>
      </c>
      <c r="C267" s="23" t="s">
        <v>16</v>
      </c>
      <c r="D267" s="23" t="s">
        <v>1580</v>
      </c>
      <c r="E267" s="23" t="s">
        <v>461</v>
      </c>
      <c r="F267" s="23" t="s">
        <v>7017</v>
      </c>
      <c r="G267" s="23" t="s">
        <v>1623</v>
      </c>
      <c r="H267" s="23" t="s">
        <v>6295</v>
      </c>
      <c r="I267" s="23" t="s">
        <v>5574</v>
      </c>
      <c r="J267" s="23" t="s">
        <v>1643</v>
      </c>
      <c r="K267" s="23" t="s">
        <v>6290</v>
      </c>
      <c r="L267" s="23" t="s">
        <v>11</v>
      </c>
      <c r="M267" s="23" t="s">
        <v>7018</v>
      </c>
      <c r="N267" s="23" t="s">
        <v>6311</v>
      </c>
      <c r="O267" s="23" t="s">
        <v>6292</v>
      </c>
      <c r="P267" s="23" t="s">
        <v>9</v>
      </c>
      <c r="Q267" s="23">
        <v>0</v>
      </c>
      <c r="R267" s="23" t="s">
        <v>1707</v>
      </c>
      <c r="S267" s="23" t="s">
        <v>5822</v>
      </c>
      <c r="T267" s="23" t="s">
        <v>1623</v>
      </c>
    </row>
    <row r="268" spans="1:20">
      <c r="A268" s="23" t="s">
        <v>4956</v>
      </c>
      <c r="B268" s="23" t="s">
        <v>4957</v>
      </c>
      <c r="C268" s="23" t="s">
        <v>16</v>
      </c>
      <c r="D268" s="23" t="s">
        <v>1580</v>
      </c>
      <c r="E268" s="23" t="s">
        <v>452</v>
      </c>
      <c r="F268" s="23" t="s">
        <v>5393</v>
      </c>
      <c r="G268" s="23" t="s">
        <v>1623</v>
      </c>
      <c r="H268" s="23" t="s">
        <v>6295</v>
      </c>
      <c r="I268" s="23" t="s">
        <v>5574</v>
      </c>
      <c r="J268" s="23" t="s">
        <v>11</v>
      </c>
      <c r="K268" s="23" t="s">
        <v>6290</v>
      </c>
      <c r="L268" s="23" t="s">
        <v>11</v>
      </c>
      <c r="M268" s="23" t="s">
        <v>6945</v>
      </c>
      <c r="N268" s="23" t="s">
        <v>6291</v>
      </c>
      <c r="O268" s="23" t="s">
        <v>6292</v>
      </c>
      <c r="P268" s="23" t="s">
        <v>6525</v>
      </c>
      <c r="Q268" s="23">
        <v>0</v>
      </c>
      <c r="R268" s="23" t="s">
        <v>1952</v>
      </c>
      <c r="S268" s="23" t="s">
        <v>5697</v>
      </c>
      <c r="T268" s="23" t="s">
        <v>1623</v>
      </c>
    </row>
    <row r="269" spans="1:20">
      <c r="A269" s="23" t="s">
        <v>3108</v>
      </c>
      <c r="B269" s="23" t="s">
        <v>3109</v>
      </c>
      <c r="C269" s="23" t="s">
        <v>14</v>
      </c>
      <c r="D269" s="23" t="s">
        <v>1580</v>
      </c>
      <c r="E269" s="23" t="s">
        <v>452</v>
      </c>
      <c r="F269" s="23" t="s">
        <v>6811</v>
      </c>
      <c r="G269" s="23" t="s">
        <v>1623</v>
      </c>
      <c r="H269" s="23" t="s">
        <v>6337</v>
      </c>
      <c r="I269" s="23" t="s">
        <v>6338</v>
      </c>
      <c r="J269" s="23" t="s">
        <v>11</v>
      </c>
      <c r="K269" s="23" t="s">
        <v>6290</v>
      </c>
      <c r="L269" s="23" t="s">
        <v>11</v>
      </c>
      <c r="M269" s="23" t="s">
        <v>6942</v>
      </c>
      <c r="N269" s="23" t="s">
        <v>6291</v>
      </c>
      <c r="O269" s="23" t="s">
        <v>6292</v>
      </c>
      <c r="P269" s="23" t="s">
        <v>6329</v>
      </c>
      <c r="Q269" s="23">
        <v>0</v>
      </c>
      <c r="R269" s="23" t="s">
        <v>1952</v>
      </c>
      <c r="S269" s="23" t="s">
        <v>5928</v>
      </c>
      <c r="T269" s="23" t="s">
        <v>1623</v>
      </c>
    </row>
    <row r="270" spans="1:20">
      <c r="A270" s="23" t="s">
        <v>1896</v>
      </c>
      <c r="B270" s="23" t="s">
        <v>1897</v>
      </c>
      <c r="C270" s="23" t="s">
        <v>16</v>
      </c>
      <c r="D270" s="23" t="s">
        <v>1580</v>
      </c>
      <c r="E270" s="23" t="s">
        <v>452</v>
      </c>
      <c r="F270" s="23" t="s">
        <v>6977</v>
      </c>
      <c r="G270" s="23" t="s">
        <v>1623</v>
      </c>
      <c r="H270" s="23" t="s">
        <v>6346</v>
      </c>
      <c r="I270" s="23" t="s">
        <v>5563</v>
      </c>
      <c r="J270" s="23" t="s">
        <v>11</v>
      </c>
      <c r="K270" s="23" t="s">
        <v>6290</v>
      </c>
      <c r="L270" s="23" t="s">
        <v>11</v>
      </c>
      <c r="M270" s="23" t="s">
        <v>6947</v>
      </c>
      <c r="N270" s="23" t="s">
        <v>6291</v>
      </c>
      <c r="O270" s="23" t="s">
        <v>6292</v>
      </c>
      <c r="P270" s="23" t="s">
        <v>6368</v>
      </c>
      <c r="Q270" s="23">
        <v>0</v>
      </c>
      <c r="R270" s="23" t="s">
        <v>1707</v>
      </c>
      <c r="S270" s="23" t="s">
        <v>6369</v>
      </c>
      <c r="T270" s="23" t="s">
        <v>1623</v>
      </c>
    </row>
    <row r="271" spans="1:20">
      <c r="A271" s="23" t="s">
        <v>2453</v>
      </c>
      <c r="B271" s="23" t="s">
        <v>2454</v>
      </c>
      <c r="C271" s="23" t="s">
        <v>1562</v>
      </c>
      <c r="D271" s="23" t="s">
        <v>1580</v>
      </c>
      <c r="E271" s="23" t="s">
        <v>452</v>
      </c>
      <c r="F271" s="23" t="s">
        <v>6940</v>
      </c>
      <c r="G271" s="23" t="s">
        <v>1623</v>
      </c>
      <c r="H271" s="23" t="s">
        <v>6346</v>
      </c>
      <c r="I271" s="23" t="s">
        <v>5563</v>
      </c>
      <c r="J271" s="23" t="s">
        <v>11</v>
      </c>
      <c r="K271" s="23" t="s">
        <v>6290</v>
      </c>
      <c r="L271" s="23" t="s">
        <v>11</v>
      </c>
      <c r="M271" s="23" t="s">
        <v>6944</v>
      </c>
      <c r="N271" s="23" t="s">
        <v>6291</v>
      </c>
      <c r="O271" s="23" t="s">
        <v>6292</v>
      </c>
      <c r="P271" s="23" t="s">
        <v>6363</v>
      </c>
      <c r="Q271" s="23">
        <v>0</v>
      </c>
      <c r="R271" s="23" t="s">
        <v>2305</v>
      </c>
      <c r="S271" s="23" t="s">
        <v>6736</v>
      </c>
      <c r="T271" s="23" t="s">
        <v>1623</v>
      </c>
    </row>
    <row r="272" spans="1:20">
      <c r="A272" s="23" t="s">
        <v>4659</v>
      </c>
      <c r="B272" s="23" t="s">
        <v>4660</v>
      </c>
      <c r="C272" s="23" t="s">
        <v>10</v>
      </c>
      <c r="D272" s="23" t="s">
        <v>1580</v>
      </c>
      <c r="E272" s="23" t="s">
        <v>452</v>
      </c>
      <c r="F272" s="23" t="s">
        <v>5583</v>
      </c>
      <c r="G272" s="23" t="s">
        <v>1623</v>
      </c>
      <c r="H272" s="23" t="s">
        <v>6308</v>
      </c>
      <c r="I272" s="23" t="s">
        <v>5447</v>
      </c>
      <c r="J272" s="23" t="s">
        <v>11</v>
      </c>
      <c r="K272" s="23" t="s">
        <v>6290</v>
      </c>
      <c r="L272" s="23" t="s">
        <v>11</v>
      </c>
      <c r="M272" s="23" t="s">
        <v>6946</v>
      </c>
      <c r="N272" s="23" t="s">
        <v>6291</v>
      </c>
      <c r="O272" s="23" t="s">
        <v>6292</v>
      </c>
      <c r="P272" s="23" t="s">
        <v>1012</v>
      </c>
      <c r="Q272" s="23">
        <v>0</v>
      </c>
      <c r="R272" s="23" t="s">
        <v>1624</v>
      </c>
      <c r="S272" s="23" t="s">
        <v>6984</v>
      </c>
      <c r="T272" s="23" t="s">
        <v>1623</v>
      </c>
    </row>
    <row r="273" spans="1:20">
      <c r="A273" s="23" t="s">
        <v>1871</v>
      </c>
      <c r="B273" s="23" t="s">
        <v>1872</v>
      </c>
      <c r="C273" s="23" t="s">
        <v>12</v>
      </c>
      <c r="D273" s="23" t="s">
        <v>1580</v>
      </c>
      <c r="E273" s="23" t="s">
        <v>452</v>
      </c>
      <c r="F273" s="23" t="s">
        <v>6818</v>
      </c>
      <c r="G273" s="23" t="s">
        <v>1623</v>
      </c>
      <c r="H273" s="23" t="s">
        <v>6320</v>
      </c>
      <c r="I273" s="23" t="s">
        <v>6355</v>
      </c>
      <c r="J273" s="23" t="s">
        <v>11</v>
      </c>
      <c r="K273" s="23" t="s">
        <v>6290</v>
      </c>
      <c r="L273" s="23" t="s">
        <v>11</v>
      </c>
      <c r="M273" s="23" t="s">
        <v>6983</v>
      </c>
      <c r="N273" s="23" t="s">
        <v>6291</v>
      </c>
      <c r="O273" s="23" t="s">
        <v>6292</v>
      </c>
      <c r="P273" s="23" t="s">
        <v>6329</v>
      </c>
      <c r="Q273" s="23">
        <v>0</v>
      </c>
      <c r="R273" s="23" t="s">
        <v>6427</v>
      </c>
      <c r="S273" s="23" t="s">
        <v>6428</v>
      </c>
      <c r="T273" s="23" t="s">
        <v>1623</v>
      </c>
    </row>
    <row r="274" spans="1:20">
      <c r="A274" s="23" t="s">
        <v>2549</v>
      </c>
      <c r="B274" s="23" t="s">
        <v>2550</v>
      </c>
      <c r="C274" s="23" t="s">
        <v>10</v>
      </c>
      <c r="D274" s="23" t="s">
        <v>1580</v>
      </c>
      <c r="E274" s="23" t="s">
        <v>452</v>
      </c>
      <c r="F274" s="23" t="s">
        <v>6970</v>
      </c>
      <c r="G274" s="23" t="s">
        <v>1623</v>
      </c>
      <c r="H274" s="23" t="s">
        <v>5579</v>
      </c>
      <c r="I274" s="23" t="s">
        <v>5563</v>
      </c>
      <c r="J274" s="23" t="s">
        <v>11</v>
      </c>
      <c r="K274" s="23" t="s">
        <v>6290</v>
      </c>
      <c r="L274" s="23" t="s">
        <v>11</v>
      </c>
      <c r="M274" s="23" t="s">
        <v>6936</v>
      </c>
      <c r="N274" s="23" t="s">
        <v>6291</v>
      </c>
      <c r="O274" s="23" t="s">
        <v>6292</v>
      </c>
      <c r="P274" s="23" t="s">
        <v>6551</v>
      </c>
      <c r="Q274" s="23">
        <v>0</v>
      </c>
      <c r="R274" s="23" t="s">
        <v>2553</v>
      </c>
      <c r="S274" s="23" t="s">
        <v>6189</v>
      </c>
      <c r="T274" s="23" t="s">
        <v>1623</v>
      </c>
    </row>
    <row r="275" spans="1:20">
      <c r="A275" s="23" t="s">
        <v>4035</v>
      </c>
      <c r="B275" s="23" t="s">
        <v>4036</v>
      </c>
      <c r="C275" s="23" t="s">
        <v>16</v>
      </c>
      <c r="D275" s="23" t="s">
        <v>1580</v>
      </c>
      <c r="E275" s="23" t="s">
        <v>452</v>
      </c>
      <c r="F275" s="23" t="s">
        <v>5380</v>
      </c>
      <c r="G275" s="23" t="s">
        <v>1623</v>
      </c>
      <c r="H275" s="23" t="s">
        <v>2490</v>
      </c>
      <c r="I275" s="23" t="s">
        <v>6289</v>
      </c>
      <c r="J275" s="23" t="s">
        <v>11</v>
      </c>
      <c r="K275" s="23" t="s">
        <v>6290</v>
      </c>
      <c r="L275" s="23" t="s">
        <v>11</v>
      </c>
      <c r="M275" s="23" t="s">
        <v>6985</v>
      </c>
      <c r="N275" s="23" t="s">
        <v>6291</v>
      </c>
      <c r="O275" s="23" t="s">
        <v>6292</v>
      </c>
      <c r="P275" s="23" t="s">
        <v>6293</v>
      </c>
      <c r="Q275" s="23">
        <v>0</v>
      </c>
      <c r="R275" s="23" t="s">
        <v>1685</v>
      </c>
      <c r="S275" s="23" t="s">
        <v>6294</v>
      </c>
      <c r="T275" s="23" t="s">
        <v>1623</v>
      </c>
    </row>
    <row r="276" spans="1:20">
      <c r="A276" s="23" t="s">
        <v>4155</v>
      </c>
      <c r="B276" s="23" t="s">
        <v>4156</v>
      </c>
      <c r="C276" s="23" t="s">
        <v>14</v>
      </c>
      <c r="D276" s="23" t="s">
        <v>1580</v>
      </c>
      <c r="E276" s="23" t="s">
        <v>452</v>
      </c>
      <c r="F276" s="23" t="s">
        <v>5384</v>
      </c>
      <c r="G276" s="23" t="s">
        <v>1623</v>
      </c>
      <c r="H276" s="23" t="s">
        <v>6308</v>
      </c>
      <c r="I276" s="23" t="s">
        <v>5447</v>
      </c>
      <c r="J276" s="23" t="s">
        <v>11</v>
      </c>
      <c r="K276" s="23" t="s">
        <v>6290</v>
      </c>
      <c r="L276" s="23" t="s">
        <v>11</v>
      </c>
      <c r="M276" s="23" t="s">
        <v>6941</v>
      </c>
      <c r="N276" s="23" t="s">
        <v>6291</v>
      </c>
      <c r="O276" s="23" t="s">
        <v>6292</v>
      </c>
      <c r="P276" s="23" t="s">
        <v>6309</v>
      </c>
      <c r="Q276" s="23">
        <v>0</v>
      </c>
      <c r="R276" s="23" t="s">
        <v>1952</v>
      </c>
      <c r="S276" s="23" t="s">
        <v>6310</v>
      </c>
      <c r="T276" s="23" t="s">
        <v>1548</v>
      </c>
    </row>
    <row r="277" spans="1:20">
      <c r="A277" s="23" t="s">
        <v>3881</v>
      </c>
      <c r="B277" s="23" t="s">
        <v>3882</v>
      </c>
      <c r="C277" s="23" t="s">
        <v>1544</v>
      </c>
      <c r="D277" s="23" t="s">
        <v>1580</v>
      </c>
      <c r="E277" s="23" t="s">
        <v>452</v>
      </c>
      <c r="F277" s="23" t="s">
        <v>5380</v>
      </c>
      <c r="G277" s="23" t="s">
        <v>1623</v>
      </c>
      <c r="H277" s="23" t="s">
        <v>2490</v>
      </c>
      <c r="I277" s="23" t="s">
        <v>6289</v>
      </c>
      <c r="J277" s="23" t="s">
        <v>11</v>
      </c>
      <c r="K277" s="23" t="s">
        <v>6290</v>
      </c>
      <c r="L277" s="23" t="s">
        <v>11</v>
      </c>
      <c r="M277" s="23" t="s">
        <v>7001</v>
      </c>
      <c r="N277" s="23" t="s">
        <v>6291</v>
      </c>
      <c r="O277" s="23" t="s">
        <v>6292</v>
      </c>
      <c r="P277" s="23" t="s">
        <v>1012</v>
      </c>
      <c r="Q277" s="23">
        <v>0</v>
      </c>
      <c r="R277" s="23" t="s">
        <v>3947</v>
      </c>
      <c r="S277" s="23" t="s">
        <v>7039</v>
      </c>
      <c r="T277" s="23" t="s">
        <v>1623</v>
      </c>
    </row>
    <row r="278" spans="1:20">
      <c r="A278" s="23" t="s">
        <v>2781</v>
      </c>
      <c r="B278" s="23" t="s">
        <v>2782</v>
      </c>
      <c r="C278" s="23" t="s">
        <v>12</v>
      </c>
      <c r="D278" s="23" t="s">
        <v>1580</v>
      </c>
      <c r="E278" s="23" t="s">
        <v>452</v>
      </c>
      <c r="F278" s="23" t="s">
        <v>6809</v>
      </c>
      <c r="G278" s="23" t="s">
        <v>1623</v>
      </c>
      <c r="H278" s="23" t="s">
        <v>6299</v>
      </c>
      <c r="I278" s="23" t="s">
        <v>6335</v>
      </c>
      <c r="J278" s="23" t="s">
        <v>11</v>
      </c>
      <c r="K278" s="23" t="s">
        <v>6290</v>
      </c>
      <c r="L278" s="23" t="s">
        <v>11</v>
      </c>
      <c r="M278" s="23" t="s">
        <v>6941</v>
      </c>
      <c r="N278" s="23" t="s">
        <v>6291</v>
      </c>
      <c r="O278" s="23" t="s">
        <v>6292</v>
      </c>
      <c r="P278" s="23" t="s">
        <v>6512</v>
      </c>
      <c r="Q278" s="23">
        <v>0</v>
      </c>
      <c r="R278" s="23" t="s">
        <v>1952</v>
      </c>
      <c r="S278" s="23" t="s">
        <v>5978</v>
      </c>
      <c r="T278" s="23" t="s">
        <v>1623</v>
      </c>
    </row>
    <row r="279" spans="1:20">
      <c r="A279" s="23" t="s">
        <v>1691</v>
      </c>
      <c r="B279" s="23" t="s">
        <v>1692</v>
      </c>
      <c r="C279" s="23" t="s">
        <v>14</v>
      </c>
      <c r="D279" s="23" t="s">
        <v>1580</v>
      </c>
      <c r="E279" s="23" t="s">
        <v>461</v>
      </c>
      <c r="F279" s="23" t="s">
        <v>6784</v>
      </c>
      <c r="G279" s="23" t="s">
        <v>1623</v>
      </c>
      <c r="H279" s="23" t="s">
        <v>6320</v>
      </c>
      <c r="I279" s="23" t="s">
        <v>6338</v>
      </c>
      <c r="J279" s="23" t="s">
        <v>1643</v>
      </c>
      <c r="K279" s="23" t="s">
        <v>6290</v>
      </c>
      <c r="L279" s="23" t="s">
        <v>11</v>
      </c>
      <c r="M279" s="23" t="s">
        <v>7040</v>
      </c>
      <c r="N279" s="23" t="s">
        <v>6311</v>
      </c>
      <c r="O279" s="23" t="s">
        <v>6292</v>
      </c>
      <c r="P279" s="23" t="s">
        <v>6679</v>
      </c>
      <c r="Q279" s="23">
        <v>0</v>
      </c>
      <c r="R279" s="23" t="s">
        <v>1952</v>
      </c>
      <c r="S279" s="23" t="s">
        <v>6115</v>
      </c>
      <c r="T279" s="23" t="s">
        <v>1623</v>
      </c>
    </row>
    <row r="280" spans="1:20">
      <c r="A280" s="23" t="s">
        <v>2919</v>
      </c>
      <c r="B280" s="23" t="s">
        <v>2920</v>
      </c>
      <c r="C280" s="23" t="s">
        <v>1544</v>
      </c>
      <c r="D280" s="23" t="s">
        <v>1580</v>
      </c>
      <c r="E280" s="23" t="s">
        <v>452</v>
      </c>
      <c r="F280" s="23" t="s">
        <v>6826</v>
      </c>
      <c r="G280" s="23" t="s">
        <v>1623</v>
      </c>
      <c r="H280" s="23" t="s">
        <v>6337</v>
      </c>
      <c r="I280" s="23" t="s">
        <v>6300</v>
      </c>
      <c r="J280" s="23" t="s">
        <v>11</v>
      </c>
      <c r="K280" s="23" t="s">
        <v>6290</v>
      </c>
      <c r="L280" s="23" t="s">
        <v>11</v>
      </c>
      <c r="M280" s="23" t="s">
        <v>6959</v>
      </c>
      <c r="N280" s="23" t="s">
        <v>6291</v>
      </c>
      <c r="O280" s="23" t="s">
        <v>6292</v>
      </c>
      <c r="P280" s="23" t="s">
        <v>1012</v>
      </c>
      <c r="Q280" s="23">
        <v>0</v>
      </c>
      <c r="R280" s="23" t="s">
        <v>1689</v>
      </c>
      <c r="S280" s="23" t="s">
        <v>7027</v>
      </c>
      <c r="T280" s="23" t="s">
        <v>1623</v>
      </c>
    </row>
    <row r="281" spans="1:20">
      <c r="A281" s="23" t="s">
        <v>3448</v>
      </c>
      <c r="B281" s="23" t="s">
        <v>3449</v>
      </c>
      <c r="C281" s="23" t="s">
        <v>1563</v>
      </c>
      <c r="D281" s="23" t="s">
        <v>5451</v>
      </c>
      <c r="E281" s="23" t="s">
        <v>464</v>
      </c>
      <c r="F281" s="23" t="s">
        <v>5575</v>
      </c>
      <c r="G281" s="23" t="s">
        <v>1623</v>
      </c>
      <c r="H281" s="23" t="s">
        <v>2490</v>
      </c>
      <c r="I281" s="23" t="s">
        <v>6296</v>
      </c>
      <c r="J281" s="23" t="s">
        <v>11</v>
      </c>
      <c r="K281" s="23" t="s">
        <v>6290</v>
      </c>
      <c r="L281" s="23" t="s">
        <v>11</v>
      </c>
      <c r="M281" s="23" t="s">
        <v>6959</v>
      </c>
      <c r="N281" s="23" t="s">
        <v>6297</v>
      </c>
      <c r="O281" s="23" t="s">
        <v>6292</v>
      </c>
      <c r="P281" s="23" t="s">
        <v>1152</v>
      </c>
      <c r="Q281" s="23">
        <v>0</v>
      </c>
      <c r="R281" s="23" t="s">
        <v>2089</v>
      </c>
      <c r="S281" s="23" t="s">
        <v>6213</v>
      </c>
      <c r="T281" s="23" t="s">
        <v>1623</v>
      </c>
    </row>
    <row r="282" spans="1:20">
      <c r="A282" s="23" t="s">
        <v>2657</v>
      </c>
      <c r="B282" s="23" t="s">
        <v>2658</v>
      </c>
      <c r="C282" s="23" t="s">
        <v>16</v>
      </c>
      <c r="D282" s="23" t="s">
        <v>1580</v>
      </c>
      <c r="E282" s="23" t="s">
        <v>452</v>
      </c>
      <c r="F282" s="23" t="s">
        <v>6954</v>
      </c>
      <c r="G282" s="23" t="s">
        <v>1623</v>
      </c>
      <c r="H282" s="23" t="s">
        <v>2490</v>
      </c>
      <c r="I282" s="23" t="s">
        <v>6951</v>
      </c>
      <c r="J282" s="23" t="s">
        <v>11</v>
      </c>
      <c r="K282" s="23" t="s">
        <v>6290</v>
      </c>
      <c r="L282" s="23" t="s">
        <v>11</v>
      </c>
      <c r="M282" s="23" t="s">
        <v>6979</v>
      </c>
      <c r="N282" s="23" t="s">
        <v>6291</v>
      </c>
      <c r="O282" s="23" t="s">
        <v>6292</v>
      </c>
      <c r="P282" s="23" t="s">
        <v>1012</v>
      </c>
      <c r="Q282" s="23">
        <v>0</v>
      </c>
      <c r="R282" s="23" t="s">
        <v>1559</v>
      </c>
      <c r="S282" s="23" t="s">
        <v>7000</v>
      </c>
      <c r="T282" s="23" t="s">
        <v>1623</v>
      </c>
    </row>
    <row r="283" spans="1:20">
      <c r="A283" s="23" t="s">
        <v>1959</v>
      </c>
      <c r="B283" s="23" t="s">
        <v>1960</v>
      </c>
      <c r="C283" s="23" t="s">
        <v>16</v>
      </c>
      <c r="D283" s="23" t="s">
        <v>1580</v>
      </c>
      <c r="E283" s="23" t="s">
        <v>461</v>
      </c>
      <c r="F283" s="23" t="s">
        <v>7017</v>
      </c>
      <c r="G283" s="23" t="s">
        <v>1623</v>
      </c>
      <c r="H283" s="23" t="s">
        <v>6295</v>
      </c>
      <c r="I283" s="23" t="s">
        <v>5574</v>
      </c>
      <c r="J283" s="23" t="s">
        <v>1643</v>
      </c>
      <c r="K283" s="23" t="s">
        <v>6290</v>
      </c>
      <c r="L283" s="23" t="s">
        <v>11</v>
      </c>
      <c r="M283" s="23" t="s">
        <v>7018</v>
      </c>
      <c r="N283" s="23" t="s">
        <v>6311</v>
      </c>
      <c r="O283" s="23" t="s">
        <v>6292</v>
      </c>
      <c r="P283" s="23" t="s">
        <v>6357</v>
      </c>
      <c r="Q283" s="23">
        <v>0</v>
      </c>
      <c r="R283" s="23" t="s">
        <v>3301</v>
      </c>
      <c r="S283" s="23" t="s">
        <v>6708</v>
      </c>
      <c r="T283" s="23" t="s">
        <v>1623</v>
      </c>
    </row>
    <row r="284" spans="1:20">
      <c r="A284" s="23" t="s">
        <v>5210</v>
      </c>
      <c r="B284" s="23" t="s">
        <v>5211</v>
      </c>
      <c r="C284" s="23" t="s">
        <v>16</v>
      </c>
      <c r="D284" s="23" t="s">
        <v>1580</v>
      </c>
      <c r="E284" s="23" t="s">
        <v>452</v>
      </c>
      <c r="F284" s="23" t="s">
        <v>5402</v>
      </c>
      <c r="G284" s="23" t="s">
        <v>1623</v>
      </c>
      <c r="H284" s="23" t="s">
        <v>6952</v>
      </c>
      <c r="I284" s="23" t="s">
        <v>5563</v>
      </c>
      <c r="J284" s="23" t="s">
        <v>11</v>
      </c>
      <c r="K284" s="23" t="s">
        <v>6290</v>
      </c>
      <c r="L284" s="23" t="s">
        <v>11</v>
      </c>
      <c r="M284" s="23" t="s">
        <v>7041</v>
      </c>
      <c r="N284" s="23" t="s">
        <v>6291</v>
      </c>
      <c r="O284" s="23" t="s">
        <v>6292</v>
      </c>
      <c r="P284" s="23" t="s">
        <v>6329</v>
      </c>
      <c r="Q284" s="23">
        <v>0</v>
      </c>
      <c r="R284" s="23" t="s">
        <v>1952</v>
      </c>
      <c r="S284" s="23" t="s">
        <v>5657</v>
      </c>
      <c r="T284" s="23" t="s">
        <v>1623</v>
      </c>
    </row>
    <row r="285" spans="1:20">
      <c r="A285" s="23" t="s">
        <v>3192</v>
      </c>
      <c r="B285" s="23" t="s">
        <v>3193</v>
      </c>
      <c r="C285" s="23" t="s">
        <v>16</v>
      </c>
      <c r="D285" s="23" t="s">
        <v>1580</v>
      </c>
      <c r="E285" s="23" t="s">
        <v>452</v>
      </c>
      <c r="F285" s="23" t="s">
        <v>6954</v>
      </c>
      <c r="G285" s="23" t="s">
        <v>1623</v>
      </c>
      <c r="H285" s="23" t="s">
        <v>6346</v>
      </c>
      <c r="I285" s="23" t="s">
        <v>6951</v>
      </c>
      <c r="J285" s="23" t="s">
        <v>11</v>
      </c>
      <c r="K285" s="23" t="s">
        <v>6290</v>
      </c>
      <c r="L285" s="23" t="s">
        <v>11</v>
      </c>
      <c r="M285" s="23" t="s">
        <v>7042</v>
      </c>
      <c r="N285" s="23" t="s">
        <v>6291</v>
      </c>
      <c r="O285" s="23" t="s">
        <v>6292</v>
      </c>
      <c r="P285" s="23" t="s">
        <v>1012</v>
      </c>
      <c r="Q285" s="23">
        <v>0</v>
      </c>
      <c r="R285" s="23" t="s">
        <v>1559</v>
      </c>
      <c r="S285" s="23" t="s">
        <v>7002</v>
      </c>
      <c r="T285" s="23" t="s">
        <v>1623</v>
      </c>
    </row>
    <row r="286" spans="1:20">
      <c r="A286" s="23" t="s">
        <v>5002</v>
      </c>
      <c r="B286" s="23" t="s">
        <v>5003</v>
      </c>
      <c r="C286" s="23" t="s">
        <v>16</v>
      </c>
      <c r="D286" s="23" t="s">
        <v>1580</v>
      </c>
      <c r="E286" s="23" t="s">
        <v>452</v>
      </c>
      <c r="F286" s="23" t="s">
        <v>6977</v>
      </c>
      <c r="G286" s="23" t="s">
        <v>1623</v>
      </c>
      <c r="H286" s="23" t="s">
        <v>6346</v>
      </c>
      <c r="I286" s="23" t="s">
        <v>5563</v>
      </c>
      <c r="J286" s="23" t="s">
        <v>11</v>
      </c>
      <c r="K286" s="23" t="s">
        <v>6290</v>
      </c>
      <c r="L286" s="23" t="s">
        <v>11</v>
      </c>
      <c r="M286" s="23" t="s">
        <v>6960</v>
      </c>
      <c r="N286" s="23" t="s">
        <v>6291</v>
      </c>
      <c r="O286" s="23" t="s">
        <v>6292</v>
      </c>
      <c r="P286" s="23" t="s">
        <v>9</v>
      </c>
      <c r="Q286" s="23">
        <v>0</v>
      </c>
      <c r="R286" s="23" t="s">
        <v>1948</v>
      </c>
      <c r="S286" s="23" t="s">
        <v>5691</v>
      </c>
      <c r="T286" s="23" t="s">
        <v>1623</v>
      </c>
    </row>
    <row r="287" spans="1:20">
      <c r="A287" s="23" t="s">
        <v>3333</v>
      </c>
      <c r="B287" s="23" t="s">
        <v>3334</v>
      </c>
      <c r="C287" s="23" t="s">
        <v>14</v>
      </c>
      <c r="D287" s="23" t="s">
        <v>1580</v>
      </c>
      <c r="E287" s="23" t="s">
        <v>452</v>
      </c>
      <c r="F287" s="23" t="s">
        <v>6811</v>
      </c>
      <c r="G287" s="23" t="s">
        <v>1623</v>
      </c>
      <c r="H287" s="23" t="s">
        <v>6337</v>
      </c>
      <c r="I287" s="23" t="s">
        <v>6338</v>
      </c>
      <c r="J287" s="23" t="s">
        <v>11</v>
      </c>
      <c r="K287" s="23" t="s">
        <v>6290</v>
      </c>
      <c r="L287" s="23" t="s">
        <v>11</v>
      </c>
      <c r="M287" s="23" t="s">
        <v>6979</v>
      </c>
      <c r="N287" s="23" t="s">
        <v>6291</v>
      </c>
      <c r="O287" s="23" t="s">
        <v>6292</v>
      </c>
      <c r="P287" s="23" t="s">
        <v>6653</v>
      </c>
      <c r="Q287" s="23">
        <v>0</v>
      </c>
      <c r="R287" s="23" t="s">
        <v>1952</v>
      </c>
      <c r="S287" s="23" t="s">
        <v>5892</v>
      </c>
      <c r="T287" s="23" t="s">
        <v>1623</v>
      </c>
    </row>
    <row r="288" spans="1:20">
      <c r="A288" s="23" t="s">
        <v>3366</v>
      </c>
      <c r="B288" s="23" t="s">
        <v>3367</v>
      </c>
      <c r="C288" s="23" t="s">
        <v>1544</v>
      </c>
      <c r="D288" s="23" t="s">
        <v>1580</v>
      </c>
      <c r="E288" s="23" t="s">
        <v>452</v>
      </c>
      <c r="F288" s="23" t="s">
        <v>6977</v>
      </c>
      <c r="G288" s="23" t="s">
        <v>1623</v>
      </c>
      <c r="H288" s="23" t="s">
        <v>6346</v>
      </c>
      <c r="I288" s="23" t="s">
        <v>5563</v>
      </c>
      <c r="J288" s="23" t="s">
        <v>1643</v>
      </c>
      <c r="K288" s="23" t="s">
        <v>6290</v>
      </c>
      <c r="L288" s="23" t="s">
        <v>11</v>
      </c>
      <c r="M288" s="23" t="s">
        <v>6947</v>
      </c>
      <c r="N288" s="23" t="s">
        <v>6291</v>
      </c>
      <c r="O288" s="23" t="s">
        <v>6292</v>
      </c>
      <c r="P288" s="23" t="s">
        <v>9</v>
      </c>
      <c r="Q288" s="23">
        <v>0</v>
      </c>
      <c r="R288" s="23" t="s">
        <v>1948</v>
      </c>
      <c r="S288" s="23" t="s">
        <v>5884</v>
      </c>
      <c r="T288" s="23" t="s">
        <v>1623</v>
      </c>
    </row>
    <row r="289" spans="1:20">
      <c r="A289" s="23" t="s">
        <v>2743</v>
      </c>
      <c r="B289" s="23" t="s">
        <v>2744</v>
      </c>
      <c r="C289" s="23" t="s">
        <v>16</v>
      </c>
      <c r="D289" s="23" t="s">
        <v>1580</v>
      </c>
      <c r="E289" s="23" t="s">
        <v>452</v>
      </c>
      <c r="F289" s="23" t="s">
        <v>5399</v>
      </c>
      <c r="G289" s="23" t="s">
        <v>1623</v>
      </c>
      <c r="H289" s="23" t="s">
        <v>5579</v>
      </c>
      <c r="I289" s="23" t="s">
        <v>6302</v>
      </c>
      <c r="J289" s="23" t="s">
        <v>11</v>
      </c>
      <c r="K289" s="23" t="s">
        <v>6290</v>
      </c>
      <c r="L289" s="23" t="s">
        <v>11</v>
      </c>
      <c r="M289" s="23" t="s">
        <v>6949</v>
      </c>
      <c r="N289" s="23" t="s">
        <v>6291</v>
      </c>
      <c r="O289" s="23" t="s">
        <v>6292</v>
      </c>
      <c r="P289" s="23" t="s">
        <v>6550</v>
      </c>
      <c r="Q289" s="23">
        <v>0</v>
      </c>
      <c r="R289" s="23" t="s">
        <v>1952</v>
      </c>
      <c r="S289" s="23" t="s">
        <v>5984</v>
      </c>
      <c r="T289" s="23" t="s">
        <v>1623</v>
      </c>
    </row>
    <row r="290" spans="1:20">
      <c r="A290" s="23" t="s">
        <v>3330</v>
      </c>
      <c r="B290" s="23" t="s">
        <v>3331</v>
      </c>
      <c r="C290" s="23" t="s">
        <v>12</v>
      </c>
      <c r="D290" s="23" t="s">
        <v>1580</v>
      </c>
      <c r="E290" s="23" t="s">
        <v>452</v>
      </c>
      <c r="F290" s="23" t="s">
        <v>6818</v>
      </c>
      <c r="G290" s="23" t="s">
        <v>1623</v>
      </c>
      <c r="H290" s="23" t="s">
        <v>6320</v>
      </c>
      <c r="I290" s="23" t="s">
        <v>6355</v>
      </c>
      <c r="J290" s="23" t="s">
        <v>11</v>
      </c>
      <c r="K290" s="23" t="s">
        <v>6290</v>
      </c>
      <c r="L290" s="23" t="s">
        <v>11</v>
      </c>
      <c r="M290" s="23" t="s">
        <v>6964</v>
      </c>
      <c r="N290" s="23" t="s">
        <v>6291</v>
      </c>
      <c r="O290" s="23" t="s">
        <v>6292</v>
      </c>
      <c r="P290" s="23" t="s">
        <v>6766</v>
      </c>
      <c r="Q290" s="23">
        <v>0</v>
      </c>
      <c r="R290" s="23" t="s">
        <v>1952</v>
      </c>
      <c r="S290" s="23" t="s">
        <v>6767</v>
      </c>
      <c r="T290" s="23" t="s">
        <v>1623</v>
      </c>
    </row>
    <row r="291" spans="1:20">
      <c r="A291" s="23" t="s">
        <v>4327</v>
      </c>
      <c r="B291" s="23" t="s">
        <v>4328</v>
      </c>
      <c r="C291" s="23" t="s">
        <v>16</v>
      </c>
      <c r="D291" s="23" t="s">
        <v>1580</v>
      </c>
      <c r="E291" s="23" t="s">
        <v>452</v>
      </c>
      <c r="F291" s="23" t="s">
        <v>6940</v>
      </c>
      <c r="G291" s="23" t="s">
        <v>1623</v>
      </c>
      <c r="H291" s="23" t="s">
        <v>6346</v>
      </c>
      <c r="I291" s="23" t="s">
        <v>5563</v>
      </c>
      <c r="J291" s="23" t="s">
        <v>11</v>
      </c>
      <c r="K291" s="23" t="s">
        <v>6290</v>
      </c>
      <c r="L291" s="23" t="s">
        <v>11</v>
      </c>
      <c r="M291" s="23" t="s">
        <v>6945</v>
      </c>
      <c r="N291" s="23" t="s">
        <v>6291</v>
      </c>
      <c r="O291" s="23" t="s">
        <v>6292</v>
      </c>
      <c r="P291" s="23" t="s">
        <v>6472</v>
      </c>
      <c r="Q291" s="23">
        <v>0</v>
      </c>
      <c r="R291" s="23" t="s">
        <v>3435</v>
      </c>
      <c r="S291" s="23" t="s">
        <v>6473</v>
      </c>
      <c r="T291" s="23" t="s">
        <v>1623</v>
      </c>
    </row>
    <row r="292" spans="1:20">
      <c r="A292" s="23" t="s">
        <v>4346</v>
      </c>
      <c r="B292" s="23" t="s">
        <v>4347</v>
      </c>
      <c r="C292" s="23" t="s">
        <v>1544</v>
      </c>
      <c r="D292" s="23" t="s">
        <v>1580</v>
      </c>
      <c r="E292" s="23" t="s">
        <v>452</v>
      </c>
      <c r="F292" s="23" t="s">
        <v>5380</v>
      </c>
      <c r="G292" s="23" t="s">
        <v>1623</v>
      </c>
      <c r="H292" s="23" t="s">
        <v>2490</v>
      </c>
      <c r="I292" s="23" t="s">
        <v>6289</v>
      </c>
      <c r="J292" s="23" t="s">
        <v>11</v>
      </c>
      <c r="K292" s="23" t="s">
        <v>6290</v>
      </c>
      <c r="L292" s="23" t="s">
        <v>11</v>
      </c>
      <c r="M292" s="23" t="s">
        <v>6953</v>
      </c>
      <c r="N292" s="23" t="s">
        <v>6291</v>
      </c>
      <c r="O292" s="23" t="s">
        <v>6292</v>
      </c>
      <c r="P292" s="23" t="s">
        <v>6431</v>
      </c>
      <c r="Q292" s="23">
        <v>0</v>
      </c>
      <c r="R292" s="23" t="s">
        <v>3979</v>
      </c>
      <c r="S292" s="23" t="s">
        <v>6588</v>
      </c>
      <c r="T292" s="23" t="s">
        <v>1623</v>
      </c>
    </row>
    <row r="293" spans="1:20">
      <c r="A293" s="23" t="s">
        <v>2758</v>
      </c>
      <c r="B293" s="23" t="s">
        <v>2759</v>
      </c>
      <c r="C293" s="23" t="s">
        <v>10</v>
      </c>
      <c r="D293" s="23" t="s">
        <v>1580</v>
      </c>
      <c r="E293" s="23" t="s">
        <v>461</v>
      </c>
      <c r="F293" s="23" t="s">
        <v>6789</v>
      </c>
      <c r="G293" s="23" t="s">
        <v>1623</v>
      </c>
      <c r="H293" s="23" t="s">
        <v>6320</v>
      </c>
      <c r="I293" s="23" t="s">
        <v>6350</v>
      </c>
      <c r="J293" s="23" t="s">
        <v>11</v>
      </c>
      <c r="K293" s="23" t="s">
        <v>6290</v>
      </c>
      <c r="L293" s="23" t="s">
        <v>11</v>
      </c>
      <c r="M293" s="23" t="s">
        <v>7008</v>
      </c>
      <c r="N293" s="23" t="s">
        <v>6311</v>
      </c>
      <c r="O293" s="23" t="s">
        <v>6292</v>
      </c>
      <c r="P293" s="23" t="s">
        <v>6371</v>
      </c>
      <c r="Q293" s="23">
        <v>0</v>
      </c>
      <c r="R293" s="23" t="s">
        <v>2014</v>
      </c>
      <c r="S293" s="23" t="s">
        <v>6372</v>
      </c>
      <c r="T293" s="23" t="s">
        <v>1623</v>
      </c>
    </row>
    <row r="294" spans="1:20">
      <c r="A294" s="23" t="s">
        <v>2925</v>
      </c>
      <c r="B294" s="23" t="s">
        <v>2926</v>
      </c>
      <c r="C294" s="23" t="s">
        <v>10</v>
      </c>
      <c r="D294" s="23" t="s">
        <v>1580</v>
      </c>
      <c r="E294" s="23" t="s">
        <v>452</v>
      </c>
      <c r="F294" s="23" t="s">
        <v>6808</v>
      </c>
      <c r="G294" s="23" t="s">
        <v>1623</v>
      </c>
      <c r="H294" s="23" t="s">
        <v>6299</v>
      </c>
      <c r="I294" s="23" t="s">
        <v>6304</v>
      </c>
      <c r="J294" s="23" t="s">
        <v>11</v>
      </c>
      <c r="K294" s="23" t="s">
        <v>6290</v>
      </c>
      <c r="L294" s="23" t="s">
        <v>11</v>
      </c>
      <c r="M294" s="23" t="s">
        <v>6942</v>
      </c>
      <c r="N294" s="23" t="s">
        <v>6291</v>
      </c>
      <c r="O294" s="23" t="s">
        <v>6292</v>
      </c>
      <c r="P294" s="23" t="s">
        <v>6429</v>
      </c>
      <c r="Q294" s="23">
        <v>0</v>
      </c>
      <c r="R294" s="23" t="s">
        <v>1685</v>
      </c>
      <c r="S294" s="23" t="s">
        <v>6430</v>
      </c>
      <c r="T294" s="23" t="s">
        <v>1623</v>
      </c>
    </row>
    <row r="295" spans="1:20">
      <c r="A295" s="23" t="s">
        <v>3260</v>
      </c>
      <c r="B295" s="23" t="s">
        <v>3261</v>
      </c>
      <c r="C295" s="23" t="s">
        <v>13</v>
      </c>
      <c r="D295" s="23" t="s">
        <v>1580</v>
      </c>
      <c r="E295" s="23" t="s">
        <v>452</v>
      </c>
      <c r="F295" s="23" t="s">
        <v>6803</v>
      </c>
      <c r="G295" s="23" t="s">
        <v>1623</v>
      </c>
      <c r="H295" s="23" t="s">
        <v>5569</v>
      </c>
      <c r="I295" s="23" t="s">
        <v>6304</v>
      </c>
      <c r="J295" s="23" t="s">
        <v>11</v>
      </c>
      <c r="K295" s="23" t="s">
        <v>6290</v>
      </c>
      <c r="L295" s="23" t="s">
        <v>11</v>
      </c>
      <c r="M295" s="23" t="s">
        <v>6945</v>
      </c>
      <c r="N295" s="23" t="s">
        <v>6291</v>
      </c>
      <c r="O295" s="23" t="s">
        <v>6292</v>
      </c>
      <c r="P295" s="23" t="s">
        <v>1012</v>
      </c>
      <c r="Q295" s="23">
        <v>0</v>
      </c>
      <c r="R295" s="23" t="s">
        <v>1689</v>
      </c>
      <c r="S295" s="23" t="s">
        <v>7043</v>
      </c>
      <c r="T295" s="23" t="s">
        <v>1623</v>
      </c>
    </row>
    <row r="296" spans="1:20">
      <c r="A296" s="23" t="s">
        <v>2251</v>
      </c>
      <c r="B296" s="23" t="s">
        <v>2252</v>
      </c>
      <c r="C296" s="23" t="s">
        <v>14</v>
      </c>
      <c r="D296" s="23" t="s">
        <v>1580</v>
      </c>
      <c r="E296" s="23" t="s">
        <v>452</v>
      </c>
      <c r="F296" s="23" t="s">
        <v>6816</v>
      </c>
      <c r="G296" s="23" t="s">
        <v>1623</v>
      </c>
      <c r="H296" s="23" t="s">
        <v>6334</v>
      </c>
      <c r="I296" s="23" t="s">
        <v>6343</v>
      </c>
      <c r="J296" s="23" t="s">
        <v>11</v>
      </c>
      <c r="K296" s="23" t="s">
        <v>6290</v>
      </c>
      <c r="L296" s="23" t="s">
        <v>11</v>
      </c>
      <c r="M296" s="23" t="s">
        <v>6983</v>
      </c>
      <c r="N296" s="23" t="s">
        <v>6291</v>
      </c>
      <c r="O296" s="23" t="s">
        <v>6292</v>
      </c>
      <c r="P296" s="23" t="s">
        <v>6363</v>
      </c>
      <c r="Q296" s="23">
        <v>0</v>
      </c>
      <c r="R296" s="23" t="s">
        <v>1685</v>
      </c>
      <c r="S296" s="23" t="s">
        <v>6597</v>
      </c>
      <c r="T296" s="23" t="s">
        <v>1623</v>
      </c>
    </row>
    <row r="297" spans="1:20">
      <c r="A297" s="23" t="s">
        <v>5225</v>
      </c>
      <c r="B297" s="23" t="s">
        <v>5226</v>
      </c>
      <c r="C297" s="23" t="s">
        <v>14</v>
      </c>
      <c r="D297" s="23" t="s">
        <v>1580</v>
      </c>
      <c r="E297" s="23" t="s">
        <v>452</v>
      </c>
      <c r="F297" s="23" t="s">
        <v>6826</v>
      </c>
      <c r="G297" s="23" t="s">
        <v>1623</v>
      </c>
      <c r="H297" s="23" t="s">
        <v>6337</v>
      </c>
      <c r="I297" s="23" t="s">
        <v>6300</v>
      </c>
      <c r="J297" s="23" t="s">
        <v>11</v>
      </c>
      <c r="K297" s="23" t="s">
        <v>6290</v>
      </c>
      <c r="L297" s="23" t="s">
        <v>11</v>
      </c>
      <c r="M297" s="23" t="s">
        <v>6933</v>
      </c>
      <c r="N297" s="23" t="s">
        <v>6291</v>
      </c>
      <c r="O297" s="23" t="s">
        <v>6292</v>
      </c>
      <c r="P297" s="23" t="s">
        <v>6329</v>
      </c>
      <c r="Q297" s="23">
        <v>0</v>
      </c>
      <c r="R297" s="23" t="s">
        <v>1952</v>
      </c>
      <c r="S297" s="23" t="s">
        <v>5653</v>
      </c>
      <c r="T297" s="23" t="s">
        <v>1623</v>
      </c>
    </row>
    <row r="298" spans="1:20">
      <c r="A298" s="23" t="s">
        <v>1735</v>
      </c>
      <c r="B298" s="23" t="s">
        <v>1736</v>
      </c>
      <c r="C298" s="23" t="s">
        <v>14</v>
      </c>
      <c r="D298" s="23" t="s">
        <v>1580</v>
      </c>
      <c r="E298" s="23" t="s">
        <v>452</v>
      </c>
      <c r="F298" s="23" t="s">
        <v>6825</v>
      </c>
      <c r="G298" s="23" t="s">
        <v>1623</v>
      </c>
      <c r="H298" s="23" t="s">
        <v>5569</v>
      </c>
      <c r="I298" s="23" t="s">
        <v>6343</v>
      </c>
      <c r="J298" s="23" t="s">
        <v>11</v>
      </c>
      <c r="K298" s="23" t="s">
        <v>6290</v>
      </c>
      <c r="L298" s="23" t="s">
        <v>11</v>
      </c>
      <c r="M298" s="23" t="s">
        <v>6959</v>
      </c>
      <c r="N298" s="23" t="s">
        <v>6291</v>
      </c>
      <c r="O298" s="23" t="s">
        <v>6292</v>
      </c>
      <c r="P298" s="23" t="s">
        <v>6581</v>
      </c>
      <c r="Q298" s="23">
        <v>0</v>
      </c>
      <c r="R298" s="23" t="s">
        <v>1948</v>
      </c>
      <c r="S298" s="23" t="s">
        <v>6109</v>
      </c>
      <c r="T298" s="23" t="s">
        <v>1623</v>
      </c>
    </row>
    <row r="299" spans="1:20">
      <c r="A299" s="23" t="s">
        <v>2482</v>
      </c>
      <c r="B299" s="23" t="s">
        <v>2483</v>
      </c>
      <c r="C299" s="23" t="s">
        <v>12</v>
      </c>
      <c r="D299" s="23" t="s">
        <v>1580</v>
      </c>
      <c r="E299" s="23" t="s">
        <v>452</v>
      </c>
      <c r="F299" s="23" t="s">
        <v>6818</v>
      </c>
      <c r="G299" s="23" t="s">
        <v>1623</v>
      </c>
      <c r="H299" s="23" t="s">
        <v>6320</v>
      </c>
      <c r="I299" s="23" t="s">
        <v>6355</v>
      </c>
      <c r="J299" s="23" t="s">
        <v>11</v>
      </c>
      <c r="K299" s="23" t="s">
        <v>6290</v>
      </c>
      <c r="L299" s="23" t="s">
        <v>11</v>
      </c>
      <c r="M299" s="23" t="s">
        <v>6963</v>
      </c>
      <c r="N299" s="23" t="s">
        <v>6291</v>
      </c>
      <c r="O299" s="23" t="s">
        <v>6292</v>
      </c>
      <c r="P299" s="23" t="s">
        <v>6329</v>
      </c>
      <c r="Q299" s="23">
        <v>0</v>
      </c>
      <c r="R299" s="23" t="s">
        <v>1952</v>
      </c>
      <c r="S299" s="23" t="s">
        <v>6577</v>
      </c>
      <c r="T299" s="23" t="s">
        <v>1623</v>
      </c>
    </row>
    <row r="300" spans="1:20">
      <c r="A300" s="23" t="s">
        <v>2802</v>
      </c>
      <c r="B300" s="23" t="s">
        <v>2803</v>
      </c>
      <c r="C300" s="23" t="s">
        <v>10</v>
      </c>
      <c r="D300" s="23" t="s">
        <v>1580</v>
      </c>
      <c r="E300" s="23" t="s">
        <v>452</v>
      </c>
      <c r="F300" s="23" t="s">
        <v>5384</v>
      </c>
      <c r="G300" s="23" t="s">
        <v>1623</v>
      </c>
      <c r="H300" s="23" t="s">
        <v>6308</v>
      </c>
      <c r="I300" s="23" t="s">
        <v>5447</v>
      </c>
      <c r="J300" s="23" t="s">
        <v>11</v>
      </c>
      <c r="K300" s="23" t="s">
        <v>6290</v>
      </c>
      <c r="L300" s="23" t="s">
        <v>11</v>
      </c>
      <c r="M300" s="23" t="s">
        <v>6979</v>
      </c>
      <c r="N300" s="23" t="s">
        <v>6291</v>
      </c>
      <c r="O300" s="23" t="s">
        <v>6292</v>
      </c>
      <c r="P300" s="23" t="s">
        <v>6329</v>
      </c>
      <c r="Q300" s="23">
        <v>0</v>
      </c>
      <c r="R300" s="23" t="s">
        <v>1952</v>
      </c>
      <c r="S300" s="23" t="s">
        <v>5974</v>
      </c>
      <c r="T300" s="23" t="s">
        <v>1623</v>
      </c>
    </row>
    <row r="301" spans="1:20">
      <c r="A301" s="23" t="s">
        <v>1953</v>
      </c>
      <c r="B301" s="23" t="s">
        <v>1954</v>
      </c>
      <c r="C301" s="23" t="s">
        <v>14</v>
      </c>
      <c r="D301" s="23" t="s">
        <v>1580</v>
      </c>
      <c r="E301" s="23" t="s">
        <v>452</v>
      </c>
      <c r="F301" s="23" t="s">
        <v>6816</v>
      </c>
      <c r="G301" s="23" t="s">
        <v>1623</v>
      </c>
      <c r="H301" s="23" t="s">
        <v>6334</v>
      </c>
      <c r="I301" s="23" t="s">
        <v>6343</v>
      </c>
      <c r="J301" s="23" t="s">
        <v>11</v>
      </c>
      <c r="K301" s="23" t="s">
        <v>6290</v>
      </c>
      <c r="L301" s="23" t="s">
        <v>11</v>
      </c>
      <c r="M301" s="23" t="s">
        <v>6966</v>
      </c>
      <c r="N301" s="23" t="s">
        <v>6291</v>
      </c>
      <c r="O301" s="23" t="s">
        <v>6292</v>
      </c>
      <c r="P301" s="23" t="s">
        <v>6457</v>
      </c>
      <c r="Q301" s="23">
        <v>0</v>
      </c>
      <c r="R301" s="23" t="s">
        <v>1952</v>
      </c>
      <c r="S301" s="23" t="s">
        <v>6458</v>
      </c>
      <c r="T301" s="23" t="s">
        <v>1623</v>
      </c>
    </row>
    <row r="302" spans="1:20">
      <c r="A302" s="23" t="s">
        <v>1698</v>
      </c>
      <c r="B302" s="23" t="s">
        <v>1699</v>
      </c>
      <c r="C302" s="23" t="s">
        <v>1544</v>
      </c>
      <c r="D302" s="23" t="s">
        <v>1580</v>
      </c>
      <c r="E302" s="23" t="s">
        <v>452</v>
      </c>
      <c r="F302" s="23" t="s">
        <v>5384</v>
      </c>
      <c r="G302" s="23" t="s">
        <v>1623</v>
      </c>
      <c r="H302" s="23" t="s">
        <v>6308</v>
      </c>
      <c r="I302" s="23" t="s">
        <v>5447</v>
      </c>
      <c r="J302" s="23" t="s">
        <v>11</v>
      </c>
      <c r="K302" s="23" t="s">
        <v>6290</v>
      </c>
      <c r="L302" s="23" t="s">
        <v>11</v>
      </c>
      <c r="M302" s="23" t="s">
        <v>6979</v>
      </c>
      <c r="N302" s="23" t="s">
        <v>6291</v>
      </c>
      <c r="O302" s="23" t="s">
        <v>6292</v>
      </c>
      <c r="P302" s="23" t="s">
        <v>6533</v>
      </c>
      <c r="Q302" s="23">
        <v>0</v>
      </c>
      <c r="R302" s="23" t="s">
        <v>1952</v>
      </c>
      <c r="S302" s="23" t="s">
        <v>6113</v>
      </c>
      <c r="T302" s="23" t="s">
        <v>1623</v>
      </c>
    </row>
    <row r="303" spans="1:20">
      <c r="A303" s="23" t="s">
        <v>2114</v>
      </c>
      <c r="B303" s="23" t="s">
        <v>2115</v>
      </c>
      <c r="C303" s="23" t="s">
        <v>1544</v>
      </c>
      <c r="D303" s="23" t="s">
        <v>5451</v>
      </c>
      <c r="E303" s="23" t="s">
        <v>464</v>
      </c>
      <c r="F303" s="23" t="s">
        <v>6968</v>
      </c>
      <c r="G303" s="23" t="s">
        <v>1623</v>
      </c>
      <c r="H303" s="23" t="s">
        <v>5579</v>
      </c>
      <c r="I303" s="23" t="s">
        <v>6296</v>
      </c>
      <c r="J303" s="23" t="s">
        <v>11</v>
      </c>
      <c r="K303" s="23" t="s">
        <v>6290</v>
      </c>
      <c r="L303" s="23" t="s">
        <v>11</v>
      </c>
      <c r="M303" s="23" t="s">
        <v>6961</v>
      </c>
      <c r="N303" s="23" t="s">
        <v>6297</v>
      </c>
      <c r="O303" s="23" t="s">
        <v>6292</v>
      </c>
      <c r="P303" s="23" t="s">
        <v>6675</v>
      </c>
      <c r="Q303" s="23">
        <v>0</v>
      </c>
      <c r="R303" s="23" t="s">
        <v>1952</v>
      </c>
      <c r="S303" s="23" t="s">
        <v>6056</v>
      </c>
      <c r="T303" s="23" t="s">
        <v>1623</v>
      </c>
    </row>
    <row r="304" spans="1:20">
      <c r="A304" s="23" t="s">
        <v>5122</v>
      </c>
      <c r="B304" s="23" t="s">
        <v>5123</v>
      </c>
      <c r="C304" s="23" t="s">
        <v>12</v>
      </c>
      <c r="D304" s="23" t="s">
        <v>1580</v>
      </c>
      <c r="E304" s="23" t="s">
        <v>452</v>
      </c>
      <c r="F304" s="23" t="s">
        <v>6809</v>
      </c>
      <c r="G304" s="23" t="s">
        <v>1623</v>
      </c>
      <c r="H304" s="23" t="s">
        <v>6299</v>
      </c>
      <c r="I304" s="23" t="s">
        <v>6335</v>
      </c>
      <c r="J304" s="23" t="s">
        <v>11</v>
      </c>
      <c r="K304" s="23" t="s">
        <v>6290</v>
      </c>
      <c r="L304" s="23" t="s">
        <v>11</v>
      </c>
      <c r="M304" s="23" t="s">
        <v>6947</v>
      </c>
      <c r="N304" s="23" t="s">
        <v>6291</v>
      </c>
      <c r="O304" s="23" t="s">
        <v>6292</v>
      </c>
      <c r="P304" s="23" t="s">
        <v>6683</v>
      </c>
      <c r="Q304" s="23">
        <v>0</v>
      </c>
      <c r="R304" s="23" t="s">
        <v>1952</v>
      </c>
      <c r="S304" s="23" t="s">
        <v>5669</v>
      </c>
      <c r="T304" s="23" t="s">
        <v>1623</v>
      </c>
    </row>
    <row r="305" spans="1:20">
      <c r="A305" s="23" t="s">
        <v>1913</v>
      </c>
      <c r="B305" s="23" t="s">
        <v>1914</v>
      </c>
      <c r="C305" s="23" t="s">
        <v>16</v>
      </c>
      <c r="D305" s="23" t="s">
        <v>1580</v>
      </c>
      <c r="E305" s="23" t="s">
        <v>452</v>
      </c>
      <c r="F305" s="23" t="s">
        <v>6980</v>
      </c>
      <c r="G305" s="23" t="s">
        <v>1623</v>
      </c>
      <c r="H305" s="23" t="s">
        <v>5569</v>
      </c>
      <c r="I305" s="23" t="s">
        <v>6316</v>
      </c>
      <c r="J305" s="23" t="s">
        <v>11</v>
      </c>
      <c r="K305" s="23" t="s">
        <v>6290</v>
      </c>
      <c r="L305" s="23" t="s">
        <v>11</v>
      </c>
      <c r="M305" s="23" t="s">
        <v>6961</v>
      </c>
      <c r="N305" s="23" t="s">
        <v>6291</v>
      </c>
      <c r="O305" s="23" t="s">
        <v>6292</v>
      </c>
      <c r="P305" s="23" t="s">
        <v>6713</v>
      </c>
      <c r="Q305" s="23">
        <v>0</v>
      </c>
      <c r="R305" s="23" t="s">
        <v>1707</v>
      </c>
      <c r="S305" s="23" t="s">
        <v>6080</v>
      </c>
      <c r="T305" s="23" t="s">
        <v>1623</v>
      </c>
    </row>
    <row r="306" spans="1:20">
      <c r="A306" s="23" t="s">
        <v>2269</v>
      </c>
      <c r="B306" s="23" t="s">
        <v>2270</v>
      </c>
      <c r="C306" s="23" t="s">
        <v>14</v>
      </c>
      <c r="D306" s="23" t="s">
        <v>1580</v>
      </c>
      <c r="E306" s="23" t="s">
        <v>452</v>
      </c>
      <c r="F306" s="23" t="s">
        <v>6826</v>
      </c>
      <c r="G306" s="23" t="s">
        <v>1623</v>
      </c>
      <c r="H306" s="23" t="s">
        <v>6337</v>
      </c>
      <c r="I306" s="23" t="s">
        <v>6300</v>
      </c>
      <c r="J306" s="23" t="s">
        <v>11</v>
      </c>
      <c r="K306" s="23" t="s">
        <v>6290</v>
      </c>
      <c r="L306" s="23" t="s">
        <v>11</v>
      </c>
      <c r="M306" s="23" t="s">
        <v>6933</v>
      </c>
      <c r="N306" s="23" t="s">
        <v>6291</v>
      </c>
      <c r="O306" s="23" t="s">
        <v>6292</v>
      </c>
      <c r="P306" s="23" t="s">
        <v>6329</v>
      </c>
      <c r="Q306" s="23">
        <v>0</v>
      </c>
      <c r="R306" s="23" t="s">
        <v>1952</v>
      </c>
      <c r="S306" s="23" t="s">
        <v>6039</v>
      </c>
      <c r="T306" s="23" t="s">
        <v>1623</v>
      </c>
    </row>
    <row r="307" spans="1:20">
      <c r="A307" s="23" t="s">
        <v>5186</v>
      </c>
      <c r="B307" s="23" t="s">
        <v>5187</v>
      </c>
      <c r="C307" s="23" t="s">
        <v>16</v>
      </c>
      <c r="D307" s="23" t="s">
        <v>1580</v>
      </c>
      <c r="E307" s="23" t="s">
        <v>452</v>
      </c>
      <c r="F307" s="23" t="s">
        <v>6954</v>
      </c>
      <c r="G307" s="23" t="s">
        <v>1623</v>
      </c>
      <c r="H307" s="23" t="s">
        <v>6346</v>
      </c>
      <c r="I307" s="23" t="s">
        <v>6951</v>
      </c>
      <c r="J307" s="23" t="s">
        <v>11</v>
      </c>
      <c r="K307" s="23" t="s">
        <v>6290</v>
      </c>
      <c r="L307" s="23" t="s">
        <v>11</v>
      </c>
      <c r="M307" s="23" t="s">
        <v>7003</v>
      </c>
      <c r="N307" s="23" t="s">
        <v>6291</v>
      </c>
      <c r="O307" s="23" t="s">
        <v>6292</v>
      </c>
      <c r="P307" s="23" t="s">
        <v>1012</v>
      </c>
      <c r="Q307" s="23">
        <v>0</v>
      </c>
      <c r="R307" s="23" t="s">
        <v>1565</v>
      </c>
      <c r="S307" s="23" t="s">
        <v>6972</v>
      </c>
      <c r="T307" s="23" t="s">
        <v>1623</v>
      </c>
    </row>
    <row r="308" spans="1:20">
      <c r="A308" s="23" t="s">
        <v>2339</v>
      </c>
      <c r="B308" s="23" t="s">
        <v>2340</v>
      </c>
      <c r="C308" s="23" t="s">
        <v>10</v>
      </c>
      <c r="D308" s="23" t="s">
        <v>1580</v>
      </c>
      <c r="E308" s="23" t="s">
        <v>452</v>
      </c>
      <c r="F308" s="23" t="s">
        <v>5392</v>
      </c>
      <c r="G308" s="23" t="s">
        <v>1623</v>
      </c>
      <c r="H308" s="23" t="s">
        <v>6295</v>
      </c>
      <c r="I308" s="23" t="s">
        <v>6302</v>
      </c>
      <c r="J308" s="23" t="s">
        <v>11</v>
      </c>
      <c r="K308" s="23" t="s">
        <v>6290</v>
      </c>
      <c r="L308" s="23" t="s">
        <v>11</v>
      </c>
      <c r="M308" s="23" t="s">
        <v>7044</v>
      </c>
      <c r="N308" s="23" t="s">
        <v>6291</v>
      </c>
      <c r="O308" s="23" t="s">
        <v>6292</v>
      </c>
      <c r="P308" s="23" t="s">
        <v>6618</v>
      </c>
      <c r="Q308" s="23">
        <v>0</v>
      </c>
      <c r="R308" s="23" t="s">
        <v>1952</v>
      </c>
      <c r="S308" s="23" t="s">
        <v>6619</v>
      </c>
      <c r="T308" s="23" t="s">
        <v>1623</v>
      </c>
    </row>
    <row r="309" spans="1:20">
      <c r="A309" s="23" t="s">
        <v>2205</v>
      </c>
      <c r="B309" s="23" t="s">
        <v>2206</v>
      </c>
      <c r="C309" s="23" t="s">
        <v>10</v>
      </c>
      <c r="D309" s="23" t="s">
        <v>1580</v>
      </c>
      <c r="E309" s="23" t="s">
        <v>452</v>
      </c>
      <c r="F309" s="23" t="s">
        <v>5384</v>
      </c>
      <c r="G309" s="23" t="s">
        <v>1623</v>
      </c>
      <c r="H309" s="23" t="s">
        <v>6308</v>
      </c>
      <c r="I309" s="23" t="s">
        <v>5447</v>
      </c>
      <c r="J309" s="23" t="s">
        <v>11</v>
      </c>
      <c r="K309" s="23" t="s">
        <v>6290</v>
      </c>
      <c r="L309" s="23" t="s">
        <v>11</v>
      </c>
      <c r="M309" s="23" t="s">
        <v>6947</v>
      </c>
      <c r="N309" s="23" t="s">
        <v>6291</v>
      </c>
      <c r="O309" s="23" t="s">
        <v>6292</v>
      </c>
      <c r="P309" s="23" t="s">
        <v>6410</v>
      </c>
      <c r="Q309" s="23">
        <v>0</v>
      </c>
      <c r="R309" s="23" t="s">
        <v>1952</v>
      </c>
      <c r="S309" s="23" t="s">
        <v>6411</v>
      </c>
      <c r="T309" s="23" t="s">
        <v>1623</v>
      </c>
    </row>
    <row r="310" spans="1:20">
      <c r="A310" s="23" t="s">
        <v>4075</v>
      </c>
      <c r="B310" s="23" t="s">
        <v>4076</v>
      </c>
      <c r="C310" s="23" t="s">
        <v>10</v>
      </c>
      <c r="D310" s="23" t="s">
        <v>1580</v>
      </c>
      <c r="E310" s="23" t="s">
        <v>452</v>
      </c>
      <c r="F310" s="23" t="s">
        <v>6932</v>
      </c>
      <c r="G310" s="23" t="s">
        <v>1623</v>
      </c>
      <c r="H310" s="23" t="s">
        <v>6295</v>
      </c>
      <c r="I310" s="23" t="s">
        <v>6302</v>
      </c>
      <c r="J310" s="23" t="s">
        <v>11</v>
      </c>
      <c r="K310" s="23" t="s">
        <v>6290</v>
      </c>
      <c r="L310" s="23" t="s">
        <v>11</v>
      </c>
      <c r="M310" s="23" t="s">
        <v>6959</v>
      </c>
      <c r="N310" s="23" t="s">
        <v>6291</v>
      </c>
      <c r="O310" s="23" t="s">
        <v>6292</v>
      </c>
      <c r="P310" s="23" t="s">
        <v>6329</v>
      </c>
      <c r="Q310" s="23">
        <v>0</v>
      </c>
      <c r="R310" s="23" t="s">
        <v>1952</v>
      </c>
      <c r="S310" s="23" t="s">
        <v>5805</v>
      </c>
      <c r="T310" s="23" t="s">
        <v>1623</v>
      </c>
    </row>
    <row r="311" spans="1:20">
      <c r="A311" s="23" t="s">
        <v>3514</v>
      </c>
      <c r="B311" s="23" t="s">
        <v>3515</v>
      </c>
      <c r="C311" s="23" t="s">
        <v>11</v>
      </c>
      <c r="D311" s="23" t="s">
        <v>5451</v>
      </c>
      <c r="E311" s="23" t="s">
        <v>464</v>
      </c>
      <c r="F311" s="23" t="s">
        <v>5575</v>
      </c>
      <c r="G311" s="23" t="s">
        <v>1623</v>
      </c>
      <c r="H311" s="23" t="s">
        <v>2490</v>
      </c>
      <c r="I311" s="23" t="s">
        <v>6296</v>
      </c>
      <c r="J311" s="23" t="s">
        <v>11</v>
      </c>
      <c r="K311" s="23" t="s">
        <v>6290</v>
      </c>
      <c r="L311" s="23" t="s">
        <v>11</v>
      </c>
      <c r="M311" s="23" t="s">
        <v>6933</v>
      </c>
      <c r="N311" s="23" t="s">
        <v>6297</v>
      </c>
      <c r="O311" s="23" t="s">
        <v>6292</v>
      </c>
      <c r="P311" s="23" t="s">
        <v>6459</v>
      </c>
      <c r="Q311" s="23">
        <v>0</v>
      </c>
      <c r="R311" s="23" t="s">
        <v>2874</v>
      </c>
      <c r="S311" s="23" t="s">
        <v>6701</v>
      </c>
      <c r="T311" s="23" t="s">
        <v>1623</v>
      </c>
    </row>
    <row r="312" spans="1:20">
      <c r="A312" s="23" t="s">
        <v>4115</v>
      </c>
      <c r="B312" s="23" t="s">
        <v>4116</v>
      </c>
      <c r="C312" s="23" t="s">
        <v>16</v>
      </c>
      <c r="D312" s="23" t="s">
        <v>1580</v>
      </c>
      <c r="E312" s="23" t="s">
        <v>452</v>
      </c>
      <c r="F312" s="23" t="s">
        <v>5393</v>
      </c>
      <c r="G312" s="23" t="s">
        <v>1623</v>
      </c>
      <c r="H312" s="23" t="s">
        <v>6295</v>
      </c>
      <c r="I312" s="23" t="s">
        <v>5574</v>
      </c>
      <c r="J312" s="23" t="s">
        <v>11</v>
      </c>
      <c r="K312" s="23" t="s">
        <v>6290</v>
      </c>
      <c r="L312" s="23" t="s">
        <v>11</v>
      </c>
      <c r="M312" s="23" t="s">
        <v>6960</v>
      </c>
      <c r="N312" s="23" t="s">
        <v>6291</v>
      </c>
      <c r="O312" s="23" t="s">
        <v>6292</v>
      </c>
      <c r="P312" s="23" t="s">
        <v>6706</v>
      </c>
      <c r="Q312" s="23">
        <v>0</v>
      </c>
      <c r="R312" s="23" t="s">
        <v>6339</v>
      </c>
      <c r="S312" s="23" t="s">
        <v>6707</v>
      </c>
      <c r="T312" s="23" t="s">
        <v>1623</v>
      </c>
    </row>
    <row r="313" spans="1:20">
      <c r="A313" s="23" t="s">
        <v>3055</v>
      </c>
      <c r="B313" s="23" t="s">
        <v>3056</v>
      </c>
      <c r="C313" s="23" t="s">
        <v>10</v>
      </c>
      <c r="D313" s="23" t="s">
        <v>1580</v>
      </c>
      <c r="E313" s="23" t="s">
        <v>452</v>
      </c>
      <c r="F313" s="23" t="s">
        <v>5393</v>
      </c>
      <c r="G313" s="23" t="s">
        <v>1623</v>
      </c>
      <c r="H313" s="23" t="s">
        <v>6295</v>
      </c>
      <c r="I313" s="23" t="s">
        <v>5574</v>
      </c>
      <c r="J313" s="23" t="s">
        <v>11</v>
      </c>
      <c r="K313" s="23" t="s">
        <v>6290</v>
      </c>
      <c r="L313" s="23" t="s">
        <v>11</v>
      </c>
      <c r="M313" s="23" t="s">
        <v>6955</v>
      </c>
      <c r="N313" s="23" t="s">
        <v>6291</v>
      </c>
      <c r="O313" s="23" t="s">
        <v>6292</v>
      </c>
      <c r="P313" s="23" t="s">
        <v>6467</v>
      </c>
      <c r="Q313" s="23">
        <v>0</v>
      </c>
      <c r="R313" s="23" t="s">
        <v>6442</v>
      </c>
      <c r="S313" s="23" t="s">
        <v>6468</v>
      </c>
      <c r="T313" s="23" t="s">
        <v>1623</v>
      </c>
    </row>
    <row r="314" spans="1:20">
      <c r="A314" s="23" t="s">
        <v>2208</v>
      </c>
      <c r="B314" s="23" t="s">
        <v>2209</v>
      </c>
      <c r="C314" s="23" t="s">
        <v>10</v>
      </c>
      <c r="D314" s="23" t="s">
        <v>1580</v>
      </c>
      <c r="E314" s="23" t="s">
        <v>461</v>
      </c>
      <c r="F314" s="23" t="s">
        <v>6943</v>
      </c>
      <c r="G314" s="23" t="s">
        <v>1623</v>
      </c>
      <c r="H314" s="23" t="s">
        <v>6346</v>
      </c>
      <c r="I314" s="23" t="s">
        <v>6302</v>
      </c>
      <c r="J314" s="23" t="s">
        <v>11</v>
      </c>
      <c r="K314" s="23" t="s">
        <v>6290</v>
      </c>
      <c r="L314" s="23" t="s">
        <v>11</v>
      </c>
      <c r="M314" s="23" t="s">
        <v>6931</v>
      </c>
      <c r="N314" s="23" t="s">
        <v>6311</v>
      </c>
      <c r="O314" s="23" t="s">
        <v>6292</v>
      </c>
      <c r="P314" s="23" t="s">
        <v>6650</v>
      </c>
      <c r="Q314" s="23">
        <v>0</v>
      </c>
      <c r="R314" s="23" t="s">
        <v>1646</v>
      </c>
      <c r="S314" s="23" t="s">
        <v>6651</v>
      </c>
      <c r="T314" s="23" t="s">
        <v>1623</v>
      </c>
    </row>
    <row r="315" spans="1:20">
      <c r="A315" s="23" t="s">
        <v>5006</v>
      </c>
      <c r="B315" s="23" t="s">
        <v>5007</v>
      </c>
      <c r="C315" s="23" t="s">
        <v>12</v>
      </c>
      <c r="D315" s="23" t="s">
        <v>1580</v>
      </c>
      <c r="E315" s="23" t="s">
        <v>461</v>
      </c>
      <c r="F315" s="23" t="s">
        <v>6797</v>
      </c>
      <c r="G315" s="23" t="s">
        <v>1623</v>
      </c>
      <c r="H315" s="23" t="s">
        <v>6334</v>
      </c>
      <c r="I315" s="23" t="s">
        <v>6321</v>
      </c>
      <c r="J315" s="23" t="s">
        <v>11</v>
      </c>
      <c r="K315" s="23" t="s">
        <v>6290</v>
      </c>
      <c r="L315" s="23" t="s">
        <v>11</v>
      </c>
      <c r="M315" s="23" t="s">
        <v>6931</v>
      </c>
      <c r="N315" s="23" t="s">
        <v>6311</v>
      </c>
      <c r="O315" s="23" t="s">
        <v>6292</v>
      </c>
      <c r="P315" s="23" t="s">
        <v>6497</v>
      </c>
      <c r="Q315" s="23">
        <v>0</v>
      </c>
      <c r="R315" s="23" t="s">
        <v>1553</v>
      </c>
      <c r="S315" s="23" t="s">
        <v>6125</v>
      </c>
      <c r="T315" s="23" t="s">
        <v>1623</v>
      </c>
    </row>
    <row r="316" spans="1:20">
      <c r="A316" s="23" t="s">
        <v>2351</v>
      </c>
      <c r="B316" s="23" t="s">
        <v>2352</v>
      </c>
      <c r="C316" s="23" t="s">
        <v>16</v>
      </c>
      <c r="D316" s="23" t="s">
        <v>1580</v>
      </c>
      <c r="E316" s="23" t="s">
        <v>452</v>
      </c>
      <c r="F316" s="23" t="s">
        <v>5380</v>
      </c>
      <c r="G316" s="23" t="s">
        <v>1623</v>
      </c>
      <c r="H316" s="23" t="s">
        <v>2490</v>
      </c>
      <c r="I316" s="23" t="s">
        <v>6289</v>
      </c>
      <c r="J316" s="23" t="s">
        <v>11</v>
      </c>
      <c r="K316" s="23" t="s">
        <v>6290</v>
      </c>
      <c r="L316" s="23" t="s">
        <v>11</v>
      </c>
      <c r="M316" s="23" t="s">
        <v>7001</v>
      </c>
      <c r="N316" s="23" t="s">
        <v>6291</v>
      </c>
      <c r="O316" s="23" t="s">
        <v>6292</v>
      </c>
      <c r="P316" s="23" t="s">
        <v>7</v>
      </c>
      <c r="Q316" s="23">
        <v>0</v>
      </c>
      <c r="R316" s="23" t="s">
        <v>1707</v>
      </c>
      <c r="S316" s="23" t="s">
        <v>6027</v>
      </c>
      <c r="T316" s="23" t="s">
        <v>1623</v>
      </c>
    </row>
    <row r="317" spans="1:20">
      <c r="A317" s="23" t="s">
        <v>2226</v>
      </c>
      <c r="B317" s="23" t="s">
        <v>2227</v>
      </c>
      <c r="C317" s="23" t="s">
        <v>10</v>
      </c>
      <c r="D317" s="23" t="s">
        <v>1580</v>
      </c>
      <c r="E317" s="23" t="s">
        <v>461</v>
      </c>
      <c r="F317" s="23" t="s">
        <v>5538</v>
      </c>
      <c r="G317" s="23" t="s">
        <v>1623</v>
      </c>
      <c r="H317" s="23" t="s">
        <v>5579</v>
      </c>
      <c r="I317" s="23" t="s">
        <v>6951</v>
      </c>
      <c r="J317" s="23" t="s">
        <v>11</v>
      </c>
      <c r="K317" s="23" t="s">
        <v>6290</v>
      </c>
      <c r="L317" s="23" t="s">
        <v>11</v>
      </c>
      <c r="M317" s="23" t="s">
        <v>6931</v>
      </c>
      <c r="N317" s="23" t="s">
        <v>6311</v>
      </c>
      <c r="O317" s="23" t="s">
        <v>6292</v>
      </c>
      <c r="P317" s="23" t="s">
        <v>6477</v>
      </c>
      <c r="Q317" s="23">
        <v>0</v>
      </c>
      <c r="R317" s="23" t="s">
        <v>1646</v>
      </c>
      <c r="S317" s="23" t="s">
        <v>6043</v>
      </c>
      <c r="T317" s="23" t="s">
        <v>1623</v>
      </c>
    </row>
    <row r="318" spans="1:20">
      <c r="A318" s="23" t="s">
        <v>4053</v>
      </c>
      <c r="B318" s="23" t="s">
        <v>4054</v>
      </c>
      <c r="C318" s="23" t="s">
        <v>16</v>
      </c>
      <c r="D318" s="23" t="s">
        <v>1580</v>
      </c>
      <c r="E318" s="23" t="s">
        <v>452</v>
      </c>
      <c r="F318" s="23" t="s">
        <v>5504</v>
      </c>
      <c r="G318" s="23" t="s">
        <v>1623</v>
      </c>
      <c r="H318" s="23" t="s">
        <v>5579</v>
      </c>
      <c r="I318" s="23" t="s">
        <v>6289</v>
      </c>
      <c r="J318" s="23" t="s">
        <v>11</v>
      </c>
      <c r="K318" s="23" t="s">
        <v>6290</v>
      </c>
      <c r="L318" s="23" t="s">
        <v>11</v>
      </c>
      <c r="M318" s="23" t="s">
        <v>6937</v>
      </c>
      <c r="N318" s="23" t="s">
        <v>6291</v>
      </c>
      <c r="O318" s="23" t="s">
        <v>6292</v>
      </c>
      <c r="P318" s="23" t="s">
        <v>7</v>
      </c>
      <c r="Q318" s="23">
        <v>0</v>
      </c>
      <c r="R318" s="23" t="s">
        <v>7045</v>
      </c>
      <c r="S318" s="23" t="s">
        <v>7046</v>
      </c>
      <c r="T318" s="23" t="s">
        <v>1623</v>
      </c>
    </row>
    <row r="319" spans="1:20">
      <c r="A319" s="23" t="s">
        <v>5088</v>
      </c>
      <c r="B319" s="23" t="s">
        <v>5089</v>
      </c>
      <c r="C319" s="23" t="s">
        <v>14</v>
      </c>
      <c r="D319" s="23" t="s">
        <v>1580</v>
      </c>
      <c r="E319" s="23" t="s">
        <v>461</v>
      </c>
      <c r="F319" s="23" t="s">
        <v>6784</v>
      </c>
      <c r="G319" s="23" t="s">
        <v>1623</v>
      </c>
      <c r="H319" s="23" t="s">
        <v>6320</v>
      </c>
      <c r="I319" s="23" t="s">
        <v>6338</v>
      </c>
      <c r="J319" s="23" t="s">
        <v>1643</v>
      </c>
      <c r="K319" s="23" t="s">
        <v>6290</v>
      </c>
      <c r="L319" s="23" t="s">
        <v>11</v>
      </c>
      <c r="M319" s="23" t="s">
        <v>6967</v>
      </c>
      <c r="N319" s="23" t="s">
        <v>6311</v>
      </c>
      <c r="O319" s="23" t="s">
        <v>6292</v>
      </c>
      <c r="P319" s="23" t="s">
        <v>6433</v>
      </c>
      <c r="Q319" s="23">
        <v>0</v>
      </c>
      <c r="R319" s="23" t="s">
        <v>1952</v>
      </c>
      <c r="S319" s="23" t="s">
        <v>6434</v>
      </c>
      <c r="T319" s="23" t="s">
        <v>1623</v>
      </c>
    </row>
    <row r="320" spans="1:20">
      <c r="A320" s="23" t="s">
        <v>3266</v>
      </c>
      <c r="B320" s="23" t="s">
        <v>3267</v>
      </c>
      <c r="C320" s="23" t="s">
        <v>16</v>
      </c>
      <c r="D320" s="23" t="s">
        <v>1580</v>
      </c>
      <c r="E320" s="23" t="s">
        <v>452</v>
      </c>
      <c r="F320" s="23" t="s">
        <v>6935</v>
      </c>
      <c r="G320" s="23" t="s">
        <v>1623</v>
      </c>
      <c r="H320" s="23" t="s">
        <v>6337</v>
      </c>
      <c r="I320" s="23" t="s">
        <v>6474</v>
      </c>
      <c r="J320" s="23" t="s">
        <v>11</v>
      </c>
      <c r="K320" s="23" t="s">
        <v>6290</v>
      </c>
      <c r="L320" s="23" t="s">
        <v>11</v>
      </c>
      <c r="M320" s="23" t="s">
        <v>6949</v>
      </c>
      <c r="N320" s="23" t="s">
        <v>6291</v>
      </c>
      <c r="O320" s="23" t="s">
        <v>6292</v>
      </c>
      <c r="P320" s="23" t="s">
        <v>6329</v>
      </c>
      <c r="Q320" s="23">
        <v>0</v>
      </c>
      <c r="R320" s="23" t="s">
        <v>1952</v>
      </c>
      <c r="S320" s="23" t="s">
        <v>5906</v>
      </c>
      <c r="T320" s="23" t="s">
        <v>1623</v>
      </c>
    </row>
    <row r="321" spans="1:20">
      <c r="A321" s="23" t="s">
        <v>3360</v>
      </c>
      <c r="B321" s="23" t="s">
        <v>3361</v>
      </c>
      <c r="C321" s="23" t="s">
        <v>14</v>
      </c>
      <c r="D321" s="23" t="s">
        <v>1580</v>
      </c>
      <c r="E321" s="23" t="s">
        <v>461</v>
      </c>
      <c r="F321" s="23" t="s">
        <v>5526</v>
      </c>
      <c r="G321" s="23" t="s">
        <v>1623</v>
      </c>
      <c r="H321" s="23" t="s">
        <v>5569</v>
      </c>
      <c r="I321" s="23" t="s">
        <v>6304</v>
      </c>
      <c r="J321" s="23" t="s">
        <v>11</v>
      </c>
      <c r="K321" s="23" t="s">
        <v>6290</v>
      </c>
      <c r="L321" s="23" t="s">
        <v>11</v>
      </c>
      <c r="M321" s="23" t="s">
        <v>6931</v>
      </c>
      <c r="N321" s="23" t="s">
        <v>6311</v>
      </c>
      <c r="O321" s="23" t="s">
        <v>6292</v>
      </c>
      <c r="P321" s="23" t="s">
        <v>6770</v>
      </c>
      <c r="Q321" s="23">
        <v>0</v>
      </c>
      <c r="R321" s="23" t="s">
        <v>2014</v>
      </c>
      <c r="S321" s="23" t="s">
        <v>6771</v>
      </c>
      <c r="T321" s="23" t="s">
        <v>1623</v>
      </c>
    </row>
    <row r="322" spans="1:20">
      <c r="A322" s="23" t="s">
        <v>5251</v>
      </c>
      <c r="B322" s="23" t="s">
        <v>5252</v>
      </c>
      <c r="C322" s="23" t="s">
        <v>16</v>
      </c>
      <c r="D322" s="23" t="s">
        <v>1580</v>
      </c>
      <c r="E322" s="23" t="s">
        <v>452</v>
      </c>
      <c r="F322" s="23" t="s">
        <v>5504</v>
      </c>
      <c r="G322" s="23" t="s">
        <v>1623</v>
      </c>
      <c r="H322" s="23" t="s">
        <v>5579</v>
      </c>
      <c r="I322" s="23" t="s">
        <v>6289</v>
      </c>
      <c r="J322" s="23" t="s">
        <v>11</v>
      </c>
      <c r="K322" s="23" t="s">
        <v>6290</v>
      </c>
      <c r="L322" s="23" t="s">
        <v>11</v>
      </c>
      <c r="M322" s="23" t="s">
        <v>6942</v>
      </c>
      <c r="N322" s="23" t="s">
        <v>6291</v>
      </c>
      <c r="O322" s="23" t="s">
        <v>6292</v>
      </c>
      <c r="P322" s="23" t="s">
        <v>7</v>
      </c>
      <c r="Q322" s="23">
        <v>0</v>
      </c>
      <c r="R322" s="23" t="s">
        <v>6313</v>
      </c>
      <c r="S322" s="23" t="s">
        <v>6938</v>
      </c>
      <c r="T322" s="23" t="s">
        <v>1623</v>
      </c>
    </row>
    <row r="323" spans="1:20">
      <c r="A323" s="23" t="s">
        <v>1765</v>
      </c>
      <c r="B323" s="23" t="s">
        <v>1766</v>
      </c>
      <c r="C323" s="23" t="s">
        <v>14</v>
      </c>
      <c r="D323" s="23" t="s">
        <v>1580</v>
      </c>
      <c r="E323" s="23" t="s">
        <v>452</v>
      </c>
      <c r="F323" s="23" t="s">
        <v>6980</v>
      </c>
      <c r="G323" s="23" t="s">
        <v>1623</v>
      </c>
      <c r="H323" s="23" t="s">
        <v>5569</v>
      </c>
      <c r="I323" s="23" t="s">
        <v>6316</v>
      </c>
      <c r="J323" s="23" t="s">
        <v>11</v>
      </c>
      <c r="K323" s="23" t="s">
        <v>6290</v>
      </c>
      <c r="L323" s="23" t="s">
        <v>11</v>
      </c>
      <c r="M323" s="23" t="s">
        <v>6946</v>
      </c>
      <c r="N323" s="23" t="s">
        <v>6291</v>
      </c>
      <c r="O323" s="23" t="s">
        <v>6292</v>
      </c>
      <c r="P323" s="23" t="s">
        <v>6704</v>
      </c>
      <c r="Q323" s="23">
        <v>0</v>
      </c>
      <c r="R323" s="23" t="s">
        <v>1707</v>
      </c>
      <c r="S323" s="23" t="s">
        <v>6102</v>
      </c>
      <c r="T323" s="23" t="s">
        <v>1623</v>
      </c>
    </row>
    <row r="324" spans="1:20">
      <c r="A324" s="23" t="s">
        <v>1901</v>
      </c>
      <c r="B324" s="23" t="s">
        <v>1902</v>
      </c>
      <c r="C324" s="23" t="s">
        <v>10</v>
      </c>
      <c r="D324" s="23" t="s">
        <v>1580</v>
      </c>
      <c r="E324" s="23" t="s">
        <v>461</v>
      </c>
      <c r="F324" s="23" t="s">
        <v>5538</v>
      </c>
      <c r="G324" s="23" t="s">
        <v>1623</v>
      </c>
      <c r="H324" s="23" t="s">
        <v>6331</v>
      </c>
      <c r="I324" s="23" t="s">
        <v>5574</v>
      </c>
      <c r="J324" s="23" t="s">
        <v>11</v>
      </c>
      <c r="K324" s="23" t="s">
        <v>6290</v>
      </c>
      <c r="L324" s="23" t="s">
        <v>11</v>
      </c>
      <c r="M324" s="23" t="s">
        <v>7035</v>
      </c>
      <c r="N324" s="23" t="s">
        <v>6311</v>
      </c>
      <c r="O324" s="23" t="s">
        <v>6292</v>
      </c>
      <c r="P324" s="23" t="s">
        <v>6591</v>
      </c>
      <c r="Q324" s="23">
        <v>0</v>
      </c>
      <c r="R324" s="23" t="s">
        <v>1685</v>
      </c>
      <c r="S324" s="23" t="s">
        <v>6083</v>
      </c>
      <c r="T324" s="23" t="s">
        <v>1623</v>
      </c>
    </row>
    <row r="325" spans="1:20">
      <c r="A325" s="23" t="s">
        <v>4420</v>
      </c>
      <c r="B325" s="23" t="s">
        <v>4421</v>
      </c>
      <c r="C325" s="23" t="s">
        <v>14</v>
      </c>
      <c r="D325" s="23" t="s">
        <v>1580</v>
      </c>
      <c r="E325" s="23" t="s">
        <v>452</v>
      </c>
      <c r="F325" s="23" t="s">
        <v>6811</v>
      </c>
      <c r="G325" s="23" t="s">
        <v>1623</v>
      </c>
      <c r="H325" s="23" t="s">
        <v>6337</v>
      </c>
      <c r="I325" s="23" t="s">
        <v>6338</v>
      </c>
      <c r="J325" s="23" t="s">
        <v>11</v>
      </c>
      <c r="K325" s="23" t="s">
        <v>6290</v>
      </c>
      <c r="L325" s="23" t="s">
        <v>11</v>
      </c>
      <c r="M325" s="23" t="s">
        <v>6942</v>
      </c>
      <c r="N325" s="23" t="s">
        <v>6291</v>
      </c>
      <c r="O325" s="23" t="s">
        <v>6292</v>
      </c>
      <c r="P325" s="23" t="s">
        <v>6329</v>
      </c>
      <c r="Q325" s="23">
        <v>0</v>
      </c>
      <c r="R325" s="23" t="s">
        <v>1952</v>
      </c>
      <c r="S325" s="23" t="s">
        <v>5753</v>
      </c>
      <c r="T325" s="23" t="s">
        <v>1623</v>
      </c>
    </row>
    <row r="326" spans="1:20">
      <c r="A326" s="23" t="s">
        <v>3222</v>
      </c>
      <c r="B326" s="23" t="s">
        <v>3223</v>
      </c>
      <c r="C326" s="23" t="s">
        <v>14</v>
      </c>
      <c r="D326" s="23" t="s">
        <v>1580</v>
      </c>
      <c r="E326" s="23" t="s">
        <v>461</v>
      </c>
      <c r="F326" s="23" t="s">
        <v>6789</v>
      </c>
      <c r="G326" s="23" t="s">
        <v>1623</v>
      </c>
      <c r="H326" s="23" t="s">
        <v>6320</v>
      </c>
      <c r="I326" s="23" t="s">
        <v>6350</v>
      </c>
      <c r="J326" s="23" t="s">
        <v>11</v>
      </c>
      <c r="K326" s="23" t="s">
        <v>6290</v>
      </c>
      <c r="L326" s="23" t="s">
        <v>11</v>
      </c>
      <c r="M326" s="23" t="s">
        <v>7008</v>
      </c>
      <c r="N326" s="23" t="s">
        <v>6311</v>
      </c>
      <c r="O326" s="23" t="s">
        <v>6292</v>
      </c>
      <c r="P326" s="23" t="s">
        <v>6329</v>
      </c>
      <c r="Q326" s="23">
        <v>0</v>
      </c>
      <c r="R326" s="23" t="s">
        <v>2014</v>
      </c>
      <c r="S326" s="23" t="s">
        <v>5916</v>
      </c>
      <c r="T326" s="23" t="s">
        <v>1623</v>
      </c>
    </row>
    <row r="327" spans="1:20">
      <c r="A327" s="23" t="s">
        <v>1698</v>
      </c>
      <c r="B327" s="23" t="s">
        <v>1699</v>
      </c>
      <c r="C327" s="23" t="s">
        <v>1544</v>
      </c>
      <c r="D327" s="23" t="s">
        <v>1580</v>
      </c>
      <c r="E327" s="23" t="s">
        <v>452</v>
      </c>
      <c r="F327" s="23" t="s">
        <v>5384</v>
      </c>
      <c r="G327" s="23" t="s">
        <v>1623</v>
      </c>
      <c r="H327" s="23" t="s">
        <v>6308</v>
      </c>
      <c r="I327" s="23" t="s">
        <v>5447</v>
      </c>
      <c r="J327" s="23" t="s">
        <v>11</v>
      </c>
      <c r="K327" s="23" t="s">
        <v>6290</v>
      </c>
      <c r="L327" s="23" t="s">
        <v>11</v>
      </c>
      <c r="M327" s="23" t="s">
        <v>6947</v>
      </c>
      <c r="N327" s="23" t="s">
        <v>6291</v>
      </c>
      <c r="O327" s="23" t="s">
        <v>6292</v>
      </c>
      <c r="P327" s="23" t="s">
        <v>6533</v>
      </c>
      <c r="Q327" s="23">
        <v>0</v>
      </c>
      <c r="R327" s="23" t="s">
        <v>1952</v>
      </c>
      <c r="S327" s="23" t="s">
        <v>6113</v>
      </c>
      <c r="T327" s="23" t="s">
        <v>1623</v>
      </c>
    </row>
    <row r="328" spans="1:20">
      <c r="A328" s="23" t="s">
        <v>2147</v>
      </c>
      <c r="B328" s="23" t="s">
        <v>2148</v>
      </c>
      <c r="C328" s="23" t="s">
        <v>10</v>
      </c>
      <c r="D328" s="23" t="s">
        <v>1580</v>
      </c>
      <c r="E328" s="23" t="s">
        <v>461</v>
      </c>
      <c r="F328" s="23" t="s">
        <v>6784</v>
      </c>
      <c r="G328" s="23" t="s">
        <v>1623</v>
      </c>
      <c r="H328" s="23" t="s">
        <v>6320</v>
      </c>
      <c r="I328" s="23" t="s">
        <v>6338</v>
      </c>
      <c r="J328" s="23" t="s">
        <v>1643</v>
      </c>
      <c r="K328" s="23" t="s">
        <v>6290</v>
      </c>
      <c r="L328" s="23" t="s">
        <v>11</v>
      </c>
      <c r="M328" s="23" t="s">
        <v>6992</v>
      </c>
      <c r="N328" s="23" t="s">
        <v>6311</v>
      </c>
      <c r="O328" s="23" t="s">
        <v>6292</v>
      </c>
      <c r="P328" s="23" t="s">
        <v>6329</v>
      </c>
      <c r="Q328" s="23">
        <v>0</v>
      </c>
      <c r="R328" s="23" t="s">
        <v>1707</v>
      </c>
      <c r="S328" s="23" t="s">
        <v>6054</v>
      </c>
      <c r="T328" s="23" t="s">
        <v>1623</v>
      </c>
    </row>
    <row r="329" spans="1:20">
      <c r="A329" s="23" t="s">
        <v>3175</v>
      </c>
      <c r="B329" s="23" t="s">
        <v>3176</v>
      </c>
      <c r="C329" s="23" t="s">
        <v>16</v>
      </c>
      <c r="D329" s="23" t="s">
        <v>1580</v>
      </c>
      <c r="E329" s="23" t="s">
        <v>452</v>
      </c>
      <c r="F329" s="23" t="s">
        <v>6977</v>
      </c>
      <c r="G329" s="23" t="s">
        <v>1623</v>
      </c>
      <c r="H329" s="23" t="s">
        <v>6346</v>
      </c>
      <c r="I329" s="23" t="s">
        <v>5563</v>
      </c>
      <c r="J329" s="23" t="s">
        <v>11</v>
      </c>
      <c r="K329" s="23" t="s">
        <v>6290</v>
      </c>
      <c r="L329" s="23" t="s">
        <v>11</v>
      </c>
      <c r="M329" s="23" t="s">
        <v>6937</v>
      </c>
      <c r="N329" s="23" t="s">
        <v>6291</v>
      </c>
      <c r="O329" s="23" t="s">
        <v>6292</v>
      </c>
      <c r="P329" s="23" t="s">
        <v>6368</v>
      </c>
      <c r="Q329" s="23">
        <v>0</v>
      </c>
      <c r="R329" s="23" t="s">
        <v>1707</v>
      </c>
      <c r="S329" s="23" t="s">
        <v>6686</v>
      </c>
      <c r="T329" s="23" t="s">
        <v>1623</v>
      </c>
    </row>
    <row r="330" spans="1:20">
      <c r="A330" s="23" t="s">
        <v>2725</v>
      </c>
      <c r="B330" s="23" t="s">
        <v>2726</v>
      </c>
      <c r="C330" s="23" t="s">
        <v>13</v>
      </c>
      <c r="D330" s="23" t="s">
        <v>1580</v>
      </c>
      <c r="E330" s="23" t="s">
        <v>452</v>
      </c>
      <c r="F330" s="23" t="s">
        <v>6962</v>
      </c>
      <c r="G330" s="23" t="s">
        <v>1623</v>
      </c>
      <c r="H330" s="23" t="s">
        <v>6299</v>
      </c>
      <c r="I330" s="23" t="s">
        <v>6300</v>
      </c>
      <c r="J330" s="23" t="s">
        <v>11</v>
      </c>
      <c r="K330" s="23" t="s">
        <v>6290</v>
      </c>
      <c r="L330" s="23" t="s">
        <v>11</v>
      </c>
      <c r="M330" s="23" t="s">
        <v>6964</v>
      </c>
      <c r="N330" s="23" t="s">
        <v>6291</v>
      </c>
      <c r="O330" s="23" t="s">
        <v>6292</v>
      </c>
      <c r="P330" s="23" t="s">
        <v>9</v>
      </c>
      <c r="Q330" s="23">
        <v>0</v>
      </c>
      <c r="R330" s="23" t="s">
        <v>2247</v>
      </c>
      <c r="S330" s="23" t="s">
        <v>6307</v>
      </c>
      <c r="T330" s="23" t="s">
        <v>1623</v>
      </c>
    </row>
    <row r="331" spans="1:20">
      <c r="A331" s="23" t="s">
        <v>2887</v>
      </c>
      <c r="B331" s="23" t="s">
        <v>2884</v>
      </c>
      <c r="C331" s="23" t="s">
        <v>14</v>
      </c>
      <c r="D331" s="23" t="s">
        <v>1580</v>
      </c>
      <c r="E331" s="23" t="s">
        <v>461</v>
      </c>
      <c r="F331" s="23" t="s">
        <v>5538</v>
      </c>
      <c r="G331" s="23" t="s">
        <v>1623</v>
      </c>
      <c r="H331" s="23" t="s">
        <v>6331</v>
      </c>
      <c r="I331" s="23" t="s">
        <v>5574</v>
      </c>
      <c r="J331" s="23" t="s">
        <v>11</v>
      </c>
      <c r="K331" s="23" t="s">
        <v>6290</v>
      </c>
      <c r="L331" s="23" t="s">
        <v>11</v>
      </c>
      <c r="M331" s="23" t="s">
        <v>7035</v>
      </c>
      <c r="N331" s="23" t="s">
        <v>6311</v>
      </c>
      <c r="O331" s="23" t="s">
        <v>6292</v>
      </c>
      <c r="P331" s="23" t="s">
        <v>1012</v>
      </c>
      <c r="Q331" s="23">
        <v>0</v>
      </c>
      <c r="R331" s="23" t="s">
        <v>4499</v>
      </c>
      <c r="S331" s="23" t="s">
        <v>6202</v>
      </c>
      <c r="T331" s="23" t="s">
        <v>1623</v>
      </c>
    </row>
    <row r="332" spans="1:20">
      <c r="A332" s="23" t="s">
        <v>4796</v>
      </c>
      <c r="B332" s="23" t="s">
        <v>4797</v>
      </c>
      <c r="C332" s="23" t="s">
        <v>15</v>
      </c>
      <c r="D332" s="23" t="s">
        <v>1580</v>
      </c>
      <c r="E332" s="23" t="s">
        <v>452</v>
      </c>
      <c r="F332" s="23" t="s">
        <v>5544</v>
      </c>
      <c r="G332" s="23" t="s">
        <v>1623</v>
      </c>
      <c r="H332" s="23" t="s">
        <v>6315</v>
      </c>
      <c r="I332" s="23" t="s">
        <v>6316</v>
      </c>
      <c r="J332" s="23" t="s">
        <v>11</v>
      </c>
      <c r="K332" s="23" t="s">
        <v>6290</v>
      </c>
      <c r="L332" s="23" t="s">
        <v>11</v>
      </c>
      <c r="M332" s="23" t="s">
        <v>6965</v>
      </c>
      <c r="N332" s="23" t="s">
        <v>6291</v>
      </c>
      <c r="O332" s="23" t="s">
        <v>6292</v>
      </c>
      <c r="P332" s="23" t="s">
        <v>6472</v>
      </c>
      <c r="Q332" s="23">
        <v>0</v>
      </c>
      <c r="R332" s="23" t="s">
        <v>1666</v>
      </c>
      <c r="S332" s="23" t="s">
        <v>6654</v>
      </c>
      <c r="T332" s="23" t="s">
        <v>1623</v>
      </c>
    </row>
    <row r="333" spans="1:20">
      <c r="A333" s="23" t="s">
        <v>3972</v>
      </c>
      <c r="B333" s="23" t="s">
        <v>3973</v>
      </c>
      <c r="C333" s="23" t="s">
        <v>10</v>
      </c>
      <c r="D333" s="23" t="s">
        <v>1580</v>
      </c>
      <c r="E333" s="23" t="s">
        <v>5632</v>
      </c>
      <c r="F333" s="23" t="s">
        <v>6973</v>
      </c>
      <c r="G333" s="23" t="s">
        <v>1623</v>
      </c>
      <c r="H333" s="23" t="s">
        <v>6308</v>
      </c>
      <c r="I333" s="23" t="s">
        <v>5447</v>
      </c>
      <c r="J333" s="23" t="s">
        <v>11</v>
      </c>
      <c r="K333" s="23" t="s">
        <v>6290</v>
      </c>
      <c r="L333" s="23" t="s">
        <v>11</v>
      </c>
      <c r="M333" s="23" t="s">
        <v>6986</v>
      </c>
      <c r="N333" s="23" t="s">
        <v>6311</v>
      </c>
      <c r="O333" s="23" t="s">
        <v>6292</v>
      </c>
      <c r="P333" s="23" t="s">
        <v>6329</v>
      </c>
      <c r="Q333" s="23">
        <v>0</v>
      </c>
      <c r="R333" s="23" t="s">
        <v>6974</v>
      </c>
      <c r="S333" s="23" t="s">
        <v>7034</v>
      </c>
      <c r="T333" s="23" t="s">
        <v>1623</v>
      </c>
    </row>
    <row r="334" spans="1:20">
      <c r="A334" s="23" t="s">
        <v>5054</v>
      </c>
      <c r="B334" s="23" t="s">
        <v>5055</v>
      </c>
      <c r="C334" s="23" t="s">
        <v>10</v>
      </c>
      <c r="D334" s="23" t="s">
        <v>1580</v>
      </c>
      <c r="E334" s="23" t="s">
        <v>452</v>
      </c>
      <c r="F334" s="23" t="s">
        <v>5402</v>
      </c>
      <c r="G334" s="23" t="s">
        <v>1623</v>
      </c>
      <c r="H334" s="23" t="s">
        <v>6952</v>
      </c>
      <c r="I334" s="23" t="s">
        <v>5563</v>
      </c>
      <c r="J334" s="23" t="s">
        <v>11</v>
      </c>
      <c r="K334" s="23" t="s">
        <v>6290</v>
      </c>
      <c r="L334" s="23" t="s">
        <v>11</v>
      </c>
      <c r="M334" s="23" t="s">
        <v>7006</v>
      </c>
      <c r="N334" s="23" t="s">
        <v>6291</v>
      </c>
      <c r="O334" s="23" t="s">
        <v>6292</v>
      </c>
      <c r="P334" s="23" t="s">
        <v>6303</v>
      </c>
      <c r="Q334" s="23">
        <v>0</v>
      </c>
      <c r="R334" s="23" t="s">
        <v>1952</v>
      </c>
      <c r="S334" s="23" t="s">
        <v>5680</v>
      </c>
      <c r="T334" s="23" t="s">
        <v>1623</v>
      </c>
    </row>
    <row r="335" spans="1:20">
      <c r="A335" s="23" t="s">
        <v>2124</v>
      </c>
      <c r="B335" s="23" t="s">
        <v>2125</v>
      </c>
      <c r="C335" s="23" t="s">
        <v>13</v>
      </c>
      <c r="D335" s="23" t="s">
        <v>1580</v>
      </c>
      <c r="E335" s="23" t="s">
        <v>1175</v>
      </c>
      <c r="F335" s="23" t="s">
        <v>6793</v>
      </c>
      <c r="G335" s="23" t="s">
        <v>1623</v>
      </c>
      <c r="H335" s="23" t="s">
        <v>6299</v>
      </c>
      <c r="I335" s="23" t="s">
        <v>6321</v>
      </c>
      <c r="J335" s="23" t="s">
        <v>11</v>
      </c>
      <c r="K335" s="23" t="s">
        <v>6290</v>
      </c>
      <c r="L335" s="23" t="s">
        <v>11</v>
      </c>
      <c r="M335" s="23" t="s">
        <v>6931</v>
      </c>
      <c r="N335" s="23" t="s">
        <v>6291</v>
      </c>
      <c r="O335" s="23" t="s">
        <v>6292</v>
      </c>
      <c r="P335" s="23" t="s">
        <v>6762</v>
      </c>
      <c r="Q335" s="23">
        <v>0</v>
      </c>
      <c r="R335" s="23" t="s">
        <v>1952</v>
      </c>
      <c r="S335" s="23" t="s">
        <v>6763</v>
      </c>
      <c r="T335" s="23" t="s">
        <v>1623</v>
      </c>
    </row>
    <row r="336" spans="1:20">
      <c r="A336" s="23" t="s">
        <v>3108</v>
      </c>
      <c r="B336" s="23" t="s">
        <v>3109</v>
      </c>
      <c r="C336" s="23" t="s">
        <v>14</v>
      </c>
      <c r="D336" s="23" t="s">
        <v>1580</v>
      </c>
      <c r="E336" s="23" t="s">
        <v>452</v>
      </c>
      <c r="F336" s="23" t="s">
        <v>6811</v>
      </c>
      <c r="G336" s="23" t="s">
        <v>1623</v>
      </c>
      <c r="H336" s="23" t="s">
        <v>6337</v>
      </c>
      <c r="I336" s="23" t="s">
        <v>6338</v>
      </c>
      <c r="J336" s="23" t="s">
        <v>11</v>
      </c>
      <c r="K336" s="23" t="s">
        <v>6290</v>
      </c>
      <c r="L336" s="23" t="s">
        <v>11</v>
      </c>
      <c r="M336" s="23" t="s">
        <v>6941</v>
      </c>
      <c r="N336" s="23" t="s">
        <v>6291</v>
      </c>
      <c r="O336" s="23" t="s">
        <v>6292</v>
      </c>
      <c r="P336" s="23" t="s">
        <v>6329</v>
      </c>
      <c r="Q336" s="23">
        <v>0</v>
      </c>
      <c r="R336" s="23" t="s">
        <v>1952</v>
      </c>
      <c r="S336" s="23" t="s">
        <v>5928</v>
      </c>
      <c r="T336" s="23" t="s">
        <v>1623</v>
      </c>
    </row>
    <row r="337" spans="1:20">
      <c r="A337" s="23" t="s">
        <v>2614</v>
      </c>
      <c r="B337" s="23" t="s">
        <v>2615</v>
      </c>
      <c r="C337" s="23" t="s">
        <v>14</v>
      </c>
      <c r="D337" s="23" t="s">
        <v>1580</v>
      </c>
      <c r="E337" s="23" t="s">
        <v>452</v>
      </c>
      <c r="F337" s="23" t="s">
        <v>6980</v>
      </c>
      <c r="G337" s="23" t="s">
        <v>1623</v>
      </c>
      <c r="H337" s="23" t="s">
        <v>5569</v>
      </c>
      <c r="I337" s="23" t="s">
        <v>6316</v>
      </c>
      <c r="J337" s="23" t="s">
        <v>11</v>
      </c>
      <c r="K337" s="23" t="s">
        <v>6290</v>
      </c>
      <c r="L337" s="23" t="s">
        <v>11</v>
      </c>
      <c r="M337" s="23" t="s">
        <v>6981</v>
      </c>
      <c r="N337" s="23" t="s">
        <v>6291</v>
      </c>
      <c r="O337" s="23" t="s">
        <v>6292</v>
      </c>
      <c r="P337" s="23" t="s">
        <v>6695</v>
      </c>
      <c r="Q337" s="23">
        <v>0</v>
      </c>
      <c r="R337" s="23" t="s">
        <v>1952</v>
      </c>
      <c r="S337" s="23" t="s">
        <v>6696</v>
      </c>
      <c r="T337" s="23" t="s">
        <v>1623</v>
      </c>
    </row>
    <row r="338" spans="1:20">
      <c r="A338" s="23" t="s">
        <v>4407</v>
      </c>
      <c r="B338" s="23" t="s">
        <v>4408</v>
      </c>
      <c r="C338" s="23" t="s">
        <v>1562</v>
      </c>
      <c r="D338" s="23" t="s">
        <v>1580</v>
      </c>
      <c r="E338" s="23" t="s">
        <v>452</v>
      </c>
      <c r="F338" s="23" t="s">
        <v>6954</v>
      </c>
      <c r="G338" s="23" t="s">
        <v>1623</v>
      </c>
      <c r="H338" s="23" t="s">
        <v>6346</v>
      </c>
      <c r="I338" s="23" t="s">
        <v>6951</v>
      </c>
      <c r="J338" s="23" t="s">
        <v>11</v>
      </c>
      <c r="K338" s="23" t="s">
        <v>6290</v>
      </c>
      <c r="L338" s="23" t="s">
        <v>11</v>
      </c>
      <c r="M338" s="23" t="s">
        <v>6997</v>
      </c>
      <c r="N338" s="23" t="s">
        <v>6291</v>
      </c>
      <c r="O338" s="23" t="s">
        <v>6292</v>
      </c>
      <c r="P338" s="23" t="s">
        <v>1012</v>
      </c>
      <c r="Q338" s="23">
        <v>0</v>
      </c>
      <c r="R338" s="23" t="s">
        <v>1559</v>
      </c>
      <c r="S338" s="23" t="s">
        <v>7047</v>
      </c>
      <c r="T338" s="23" t="s">
        <v>1623</v>
      </c>
    </row>
    <row r="339" spans="1:20">
      <c r="A339" s="23" t="s">
        <v>4449</v>
      </c>
      <c r="B339" s="23" t="s">
        <v>4450</v>
      </c>
      <c r="C339" s="23" t="s">
        <v>1544</v>
      </c>
      <c r="D339" s="23" t="s">
        <v>1580</v>
      </c>
      <c r="E339" s="23" t="s">
        <v>452</v>
      </c>
      <c r="F339" s="23" t="s">
        <v>6970</v>
      </c>
      <c r="G339" s="23" t="s">
        <v>1623</v>
      </c>
      <c r="H339" s="23" t="s">
        <v>5579</v>
      </c>
      <c r="I339" s="23" t="s">
        <v>5563</v>
      </c>
      <c r="J339" s="23" t="s">
        <v>11</v>
      </c>
      <c r="K339" s="23" t="s">
        <v>6290</v>
      </c>
      <c r="L339" s="23" t="s">
        <v>11</v>
      </c>
      <c r="M339" s="23" t="s">
        <v>6936</v>
      </c>
      <c r="N339" s="23" t="s">
        <v>6291</v>
      </c>
      <c r="O339" s="23" t="s">
        <v>6292</v>
      </c>
      <c r="P339" s="23" t="s">
        <v>6739</v>
      </c>
      <c r="Q339" s="23">
        <v>0</v>
      </c>
      <c r="R339" s="23" t="s">
        <v>1952</v>
      </c>
      <c r="S339" s="23" t="s">
        <v>6740</v>
      </c>
      <c r="T339" s="23" t="s">
        <v>1623</v>
      </c>
    </row>
    <row r="340" spans="1:20">
      <c r="A340" s="23" t="s">
        <v>5154</v>
      </c>
      <c r="B340" s="23" t="s">
        <v>5155</v>
      </c>
      <c r="C340" s="23" t="s">
        <v>10</v>
      </c>
      <c r="D340" s="23" t="s">
        <v>1580</v>
      </c>
      <c r="E340" s="23" t="s">
        <v>452</v>
      </c>
      <c r="F340" s="23" t="s">
        <v>6977</v>
      </c>
      <c r="G340" s="23" t="s">
        <v>1623</v>
      </c>
      <c r="H340" s="23" t="s">
        <v>6346</v>
      </c>
      <c r="I340" s="23" t="s">
        <v>5563</v>
      </c>
      <c r="J340" s="23" t="s">
        <v>11</v>
      </c>
      <c r="K340" s="23" t="s">
        <v>6290</v>
      </c>
      <c r="L340" s="23" t="s">
        <v>11</v>
      </c>
      <c r="M340" s="23" t="s">
        <v>6937</v>
      </c>
      <c r="N340" s="23" t="s">
        <v>6291</v>
      </c>
      <c r="O340" s="23" t="s">
        <v>6292</v>
      </c>
      <c r="P340" s="23" t="s">
        <v>7</v>
      </c>
      <c r="Q340" s="23">
        <v>0</v>
      </c>
      <c r="R340" s="23" t="s">
        <v>2247</v>
      </c>
      <c r="S340" s="23" t="s">
        <v>6524</v>
      </c>
      <c r="T340" s="23" t="s">
        <v>1623</v>
      </c>
    </row>
    <row r="341" spans="1:20">
      <c r="A341" s="23" t="s">
        <v>4420</v>
      </c>
      <c r="B341" s="23" t="s">
        <v>4421</v>
      </c>
      <c r="C341" s="23" t="s">
        <v>14</v>
      </c>
      <c r="D341" s="23" t="s">
        <v>1580</v>
      </c>
      <c r="E341" s="23" t="s">
        <v>452</v>
      </c>
      <c r="F341" s="23" t="s">
        <v>6811</v>
      </c>
      <c r="G341" s="23" t="s">
        <v>1623</v>
      </c>
      <c r="H341" s="23" t="s">
        <v>6337</v>
      </c>
      <c r="I341" s="23" t="s">
        <v>6338</v>
      </c>
      <c r="J341" s="23" t="s">
        <v>11</v>
      </c>
      <c r="K341" s="23" t="s">
        <v>6290</v>
      </c>
      <c r="L341" s="23" t="s">
        <v>11</v>
      </c>
      <c r="M341" s="23" t="s">
        <v>6960</v>
      </c>
      <c r="N341" s="23" t="s">
        <v>6291</v>
      </c>
      <c r="O341" s="23" t="s">
        <v>6292</v>
      </c>
      <c r="P341" s="23" t="s">
        <v>6329</v>
      </c>
      <c r="Q341" s="23">
        <v>0</v>
      </c>
      <c r="R341" s="23" t="s">
        <v>1952</v>
      </c>
      <c r="S341" s="23" t="s">
        <v>5753</v>
      </c>
      <c r="T341" s="23" t="s">
        <v>1623</v>
      </c>
    </row>
    <row r="342" spans="1:20">
      <c r="A342" s="23" t="s">
        <v>4361</v>
      </c>
      <c r="B342" s="23" t="s">
        <v>4362</v>
      </c>
      <c r="C342" s="23" t="s">
        <v>16</v>
      </c>
      <c r="D342" s="23" t="s">
        <v>1580</v>
      </c>
      <c r="E342" s="23" t="s">
        <v>461</v>
      </c>
      <c r="F342" s="23" t="s">
        <v>5539</v>
      </c>
      <c r="G342" s="23" t="s">
        <v>1623</v>
      </c>
      <c r="H342" s="23" t="s">
        <v>2490</v>
      </c>
      <c r="I342" s="23" t="s">
        <v>6370</v>
      </c>
      <c r="J342" s="23" t="s">
        <v>11</v>
      </c>
      <c r="K342" s="23" t="s">
        <v>6290</v>
      </c>
      <c r="L342" s="23" t="s">
        <v>11</v>
      </c>
      <c r="M342" s="23" t="s">
        <v>7048</v>
      </c>
      <c r="N342" s="23" t="s">
        <v>6311</v>
      </c>
      <c r="O342" s="23" t="s">
        <v>6292</v>
      </c>
      <c r="P342" s="23" t="s">
        <v>6543</v>
      </c>
      <c r="Q342" s="23">
        <v>0</v>
      </c>
      <c r="R342" s="23" t="s">
        <v>2656</v>
      </c>
      <c r="S342" s="23" t="s">
        <v>6233</v>
      </c>
      <c r="T342" s="23" t="s">
        <v>1623</v>
      </c>
    </row>
    <row r="343" spans="1:20">
      <c r="A343" s="23" t="s">
        <v>4958</v>
      </c>
      <c r="B343" s="23" t="s">
        <v>4959</v>
      </c>
      <c r="C343" s="23" t="s">
        <v>10</v>
      </c>
      <c r="D343" s="23" t="s">
        <v>1580</v>
      </c>
      <c r="E343" s="23" t="s">
        <v>452</v>
      </c>
      <c r="F343" s="23" t="s">
        <v>5393</v>
      </c>
      <c r="G343" s="23" t="s">
        <v>1623</v>
      </c>
      <c r="H343" s="23" t="s">
        <v>6295</v>
      </c>
      <c r="I343" s="23" t="s">
        <v>5574</v>
      </c>
      <c r="J343" s="23" t="s">
        <v>11</v>
      </c>
      <c r="K343" s="23" t="s">
        <v>6290</v>
      </c>
      <c r="L343" s="23" t="s">
        <v>11</v>
      </c>
      <c r="M343" s="23" t="s">
        <v>6947</v>
      </c>
      <c r="N343" s="23" t="s">
        <v>6291</v>
      </c>
      <c r="O343" s="23" t="s">
        <v>6292</v>
      </c>
      <c r="P343" s="23" t="s">
        <v>6329</v>
      </c>
      <c r="Q343" s="23">
        <v>0</v>
      </c>
      <c r="R343" s="23" t="s">
        <v>1952</v>
      </c>
      <c r="S343" s="23" t="s">
        <v>5696</v>
      </c>
      <c r="T343" s="23" t="s">
        <v>1623</v>
      </c>
    </row>
    <row r="344" spans="1:20">
      <c r="A344" s="23" t="s">
        <v>4035</v>
      </c>
      <c r="B344" s="23" t="s">
        <v>4036</v>
      </c>
      <c r="C344" s="23" t="s">
        <v>16</v>
      </c>
      <c r="D344" s="23" t="s">
        <v>1580</v>
      </c>
      <c r="E344" s="23" t="s">
        <v>452</v>
      </c>
      <c r="F344" s="23" t="s">
        <v>5380</v>
      </c>
      <c r="G344" s="23" t="s">
        <v>1623</v>
      </c>
      <c r="H344" s="23" t="s">
        <v>2490</v>
      </c>
      <c r="I344" s="23" t="s">
        <v>6289</v>
      </c>
      <c r="J344" s="23" t="s">
        <v>11</v>
      </c>
      <c r="K344" s="23" t="s">
        <v>6290</v>
      </c>
      <c r="L344" s="23" t="s">
        <v>11</v>
      </c>
      <c r="M344" s="23" t="s">
        <v>6939</v>
      </c>
      <c r="N344" s="23" t="s">
        <v>6291</v>
      </c>
      <c r="O344" s="23" t="s">
        <v>6292</v>
      </c>
      <c r="P344" s="23" t="s">
        <v>6293</v>
      </c>
      <c r="Q344" s="23">
        <v>0</v>
      </c>
      <c r="R344" s="23" t="s">
        <v>1685</v>
      </c>
      <c r="S344" s="23" t="s">
        <v>6294</v>
      </c>
      <c r="T344" s="23" t="s">
        <v>1623</v>
      </c>
    </row>
    <row r="345" spans="1:20">
      <c r="A345" s="23" t="s">
        <v>4000</v>
      </c>
      <c r="B345" s="23" t="s">
        <v>4001</v>
      </c>
      <c r="C345" s="23" t="s">
        <v>1544</v>
      </c>
      <c r="D345" s="23" t="s">
        <v>5451</v>
      </c>
      <c r="E345" s="23" t="s">
        <v>464</v>
      </c>
      <c r="F345" s="23" t="s">
        <v>5573</v>
      </c>
      <c r="G345" s="23" t="s">
        <v>1623</v>
      </c>
      <c r="H345" s="23" t="s">
        <v>2490</v>
      </c>
      <c r="I345" s="23" t="s">
        <v>6296</v>
      </c>
      <c r="J345" s="23" t="s">
        <v>11</v>
      </c>
      <c r="K345" s="23" t="s">
        <v>6290</v>
      </c>
      <c r="L345" s="23" t="s">
        <v>11</v>
      </c>
      <c r="M345" s="23" t="s">
        <v>7049</v>
      </c>
      <c r="N345" s="23" t="s">
        <v>6297</v>
      </c>
      <c r="O345" s="23" t="s">
        <v>6292</v>
      </c>
      <c r="P345" s="23" t="s">
        <v>7</v>
      </c>
      <c r="Q345" s="23">
        <v>0</v>
      </c>
      <c r="R345" s="23" t="s">
        <v>1559</v>
      </c>
      <c r="S345" s="23" t="s">
        <v>6718</v>
      </c>
      <c r="T345" s="23" t="s">
        <v>1623</v>
      </c>
    </row>
    <row r="346" spans="1:20">
      <c r="A346" s="23" t="s">
        <v>2781</v>
      </c>
      <c r="B346" s="23" t="s">
        <v>2782</v>
      </c>
      <c r="C346" s="23" t="s">
        <v>12</v>
      </c>
      <c r="D346" s="23" t="s">
        <v>1580</v>
      </c>
      <c r="E346" s="23" t="s">
        <v>452</v>
      </c>
      <c r="F346" s="23" t="s">
        <v>6809</v>
      </c>
      <c r="G346" s="23" t="s">
        <v>1623</v>
      </c>
      <c r="H346" s="23" t="s">
        <v>6299</v>
      </c>
      <c r="I346" s="23" t="s">
        <v>6335</v>
      </c>
      <c r="J346" s="23" t="s">
        <v>11</v>
      </c>
      <c r="K346" s="23" t="s">
        <v>6290</v>
      </c>
      <c r="L346" s="23" t="s">
        <v>11</v>
      </c>
      <c r="M346" s="23" t="s">
        <v>6965</v>
      </c>
      <c r="N346" s="23" t="s">
        <v>6291</v>
      </c>
      <c r="O346" s="23" t="s">
        <v>6292</v>
      </c>
      <c r="P346" s="23" t="s">
        <v>6512</v>
      </c>
      <c r="Q346" s="23">
        <v>0</v>
      </c>
      <c r="R346" s="23" t="s">
        <v>1952</v>
      </c>
      <c r="S346" s="23" t="s">
        <v>5978</v>
      </c>
      <c r="T346" s="23" t="s">
        <v>1623</v>
      </c>
    </row>
    <row r="347" spans="1:20">
      <c r="A347" s="23" t="s">
        <v>3492</v>
      </c>
      <c r="B347" s="23" t="s">
        <v>3493</v>
      </c>
      <c r="C347" s="23" t="s">
        <v>16</v>
      </c>
      <c r="D347" s="23" t="s">
        <v>1580</v>
      </c>
      <c r="E347" s="23" t="s">
        <v>452</v>
      </c>
      <c r="F347" s="23" t="s">
        <v>5399</v>
      </c>
      <c r="G347" s="23" t="s">
        <v>1623</v>
      </c>
      <c r="H347" s="23" t="s">
        <v>5579</v>
      </c>
      <c r="I347" s="23" t="s">
        <v>6302</v>
      </c>
      <c r="J347" s="23" t="s">
        <v>11</v>
      </c>
      <c r="K347" s="23" t="s">
        <v>6290</v>
      </c>
      <c r="L347" s="23" t="s">
        <v>11</v>
      </c>
      <c r="M347" s="23" t="s">
        <v>6936</v>
      </c>
      <c r="N347" s="23" t="s">
        <v>6291</v>
      </c>
      <c r="O347" s="23" t="s">
        <v>6292</v>
      </c>
      <c r="P347" s="23" t="s">
        <v>7</v>
      </c>
      <c r="Q347" s="23">
        <v>0</v>
      </c>
      <c r="R347" s="23" t="s">
        <v>1559</v>
      </c>
      <c r="S347" s="23" t="s">
        <v>6555</v>
      </c>
      <c r="T347" s="23" t="s">
        <v>1623</v>
      </c>
    </row>
    <row r="348" spans="1:20">
      <c r="A348" s="23" t="s">
        <v>3228</v>
      </c>
      <c r="B348" s="23" t="s">
        <v>3229</v>
      </c>
      <c r="C348" s="23" t="s">
        <v>16</v>
      </c>
      <c r="D348" s="23" t="s">
        <v>1580</v>
      </c>
      <c r="E348" s="23" t="s">
        <v>452</v>
      </c>
      <c r="F348" s="23" t="s">
        <v>5402</v>
      </c>
      <c r="G348" s="23" t="s">
        <v>1623</v>
      </c>
      <c r="H348" s="23" t="s">
        <v>6952</v>
      </c>
      <c r="I348" s="23" t="s">
        <v>5563</v>
      </c>
      <c r="J348" s="23" t="s">
        <v>11</v>
      </c>
      <c r="K348" s="23" t="s">
        <v>6290</v>
      </c>
      <c r="L348" s="23" t="s">
        <v>11</v>
      </c>
      <c r="M348" s="23" t="s">
        <v>7041</v>
      </c>
      <c r="N348" s="23" t="s">
        <v>6291</v>
      </c>
      <c r="O348" s="23" t="s">
        <v>6292</v>
      </c>
      <c r="P348" s="23" t="s">
        <v>6329</v>
      </c>
      <c r="Q348" s="23">
        <v>0</v>
      </c>
      <c r="R348" s="23" t="s">
        <v>1952</v>
      </c>
      <c r="S348" s="23" t="s">
        <v>5914</v>
      </c>
      <c r="T348" s="23" t="s">
        <v>1623</v>
      </c>
    </row>
    <row r="349" spans="1:20">
      <c r="A349" s="23" t="s">
        <v>4756</v>
      </c>
      <c r="B349" s="23" t="s">
        <v>4757</v>
      </c>
      <c r="C349" s="23" t="s">
        <v>14</v>
      </c>
      <c r="D349" s="23" t="s">
        <v>1580</v>
      </c>
      <c r="E349" s="23" t="s">
        <v>452</v>
      </c>
      <c r="F349" s="23" t="s">
        <v>6816</v>
      </c>
      <c r="G349" s="23" t="s">
        <v>1623</v>
      </c>
      <c r="H349" s="23" t="s">
        <v>6334</v>
      </c>
      <c r="I349" s="23" t="s">
        <v>6343</v>
      </c>
      <c r="J349" s="23" t="s">
        <v>11</v>
      </c>
      <c r="K349" s="23" t="s">
        <v>6290</v>
      </c>
      <c r="L349" s="23" t="s">
        <v>11</v>
      </c>
      <c r="M349" s="23" t="s">
        <v>6966</v>
      </c>
      <c r="N349" s="23" t="s">
        <v>6291</v>
      </c>
      <c r="O349" s="23" t="s">
        <v>6292</v>
      </c>
      <c r="P349" s="23" t="s">
        <v>6451</v>
      </c>
      <c r="Q349" s="23">
        <v>0</v>
      </c>
      <c r="R349" s="23" t="s">
        <v>1952</v>
      </c>
      <c r="S349" s="23" t="s">
        <v>5718</v>
      </c>
      <c r="T349" s="23" t="s">
        <v>1623</v>
      </c>
    </row>
    <row r="350" spans="1:20">
      <c r="A350" s="23" t="s">
        <v>4417</v>
      </c>
      <c r="B350" s="23" t="s">
        <v>4418</v>
      </c>
      <c r="C350" s="23" t="s">
        <v>10</v>
      </c>
      <c r="D350" s="23" t="s">
        <v>1580</v>
      </c>
      <c r="E350" s="23" t="s">
        <v>452</v>
      </c>
      <c r="F350" s="23" t="s">
        <v>6808</v>
      </c>
      <c r="G350" s="23" t="s">
        <v>1623</v>
      </c>
      <c r="H350" s="23" t="s">
        <v>6299</v>
      </c>
      <c r="I350" s="23" t="s">
        <v>6304</v>
      </c>
      <c r="J350" s="23" t="s">
        <v>11</v>
      </c>
      <c r="K350" s="23" t="s">
        <v>6290</v>
      </c>
      <c r="L350" s="23" t="s">
        <v>11</v>
      </c>
      <c r="M350" s="23" t="s">
        <v>6947</v>
      </c>
      <c r="N350" s="23" t="s">
        <v>6291</v>
      </c>
      <c r="O350" s="23" t="s">
        <v>6292</v>
      </c>
      <c r="P350" s="23" t="s">
        <v>6329</v>
      </c>
      <c r="Q350" s="23">
        <v>0</v>
      </c>
      <c r="R350" s="23" t="s">
        <v>1685</v>
      </c>
      <c r="S350" s="23" t="s">
        <v>6682</v>
      </c>
      <c r="T350" s="23" t="s">
        <v>1623</v>
      </c>
    </row>
    <row r="351" spans="1:20">
      <c r="A351" s="23" t="s">
        <v>3003</v>
      </c>
      <c r="B351" s="23" t="s">
        <v>3004</v>
      </c>
      <c r="C351" s="23" t="s">
        <v>10</v>
      </c>
      <c r="D351" s="23" t="s">
        <v>1580</v>
      </c>
      <c r="E351" s="23" t="s">
        <v>5632</v>
      </c>
      <c r="F351" s="23" t="s">
        <v>6973</v>
      </c>
      <c r="G351" s="23" t="s">
        <v>1623</v>
      </c>
      <c r="H351" s="23" t="s">
        <v>6308</v>
      </c>
      <c r="I351" s="23" t="s">
        <v>5447</v>
      </c>
      <c r="J351" s="23" t="s">
        <v>11</v>
      </c>
      <c r="K351" s="23" t="s">
        <v>6290</v>
      </c>
      <c r="L351" s="23" t="s">
        <v>11</v>
      </c>
      <c r="M351" s="23" t="s">
        <v>7050</v>
      </c>
      <c r="N351" s="23" t="s">
        <v>6311</v>
      </c>
      <c r="O351" s="23" t="s">
        <v>6292</v>
      </c>
      <c r="P351" s="23" t="s">
        <v>7</v>
      </c>
      <c r="Q351" s="23">
        <v>0</v>
      </c>
      <c r="R351" s="23" t="s">
        <v>6974</v>
      </c>
      <c r="S351" s="23" t="s">
        <v>7005</v>
      </c>
      <c r="T351" s="23" t="s">
        <v>1623</v>
      </c>
    </row>
    <row r="352" spans="1:20">
      <c r="A352" s="23" t="s">
        <v>2185</v>
      </c>
      <c r="B352" s="23" t="s">
        <v>2186</v>
      </c>
      <c r="C352" s="23" t="s">
        <v>16</v>
      </c>
      <c r="D352" s="23" t="s">
        <v>1580</v>
      </c>
      <c r="E352" s="23" t="s">
        <v>452</v>
      </c>
      <c r="F352" s="23" t="s">
        <v>6940</v>
      </c>
      <c r="G352" s="23" t="s">
        <v>1623</v>
      </c>
      <c r="H352" s="23" t="s">
        <v>6346</v>
      </c>
      <c r="I352" s="23" t="s">
        <v>5563</v>
      </c>
      <c r="J352" s="23" t="s">
        <v>11</v>
      </c>
      <c r="K352" s="23" t="s">
        <v>6290</v>
      </c>
      <c r="L352" s="23" t="s">
        <v>11</v>
      </c>
      <c r="M352" s="23" t="s">
        <v>6944</v>
      </c>
      <c r="N352" s="23" t="s">
        <v>6291</v>
      </c>
      <c r="O352" s="23" t="s">
        <v>6292</v>
      </c>
      <c r="P352" s="23" t="s">
        <v>7</v>
      </c>
      <c r="Q352" s="23">
        <v>0</v>
      </c>
      <c r="R352" s="23" t="s">
        <v>6313</v>
      </c>
      <c r="S352" s="23" t="s">
        <v>6554</v>
      </c>
      <c r="T352" s="23" t="s">
        <v>1623</v>
      </c>
    </row>
    <row r="353" spans="1:20">
      <c r="A353" s="23" t="s">
        <v>4944</v>
      </c>
      <c r="B353" s="23" t="s">
        <v>4945</v>
      </c>
      <c r="C353" s="23" t="s">
        <v>1544</v>
      </c>
      <c r="D353" s="23" t="s">
        <v>1580</v>
      </c>
      <c r="E353" s="23" t="s">
        <v>452</v>
      </c>
      <c r="F353" s="23" t="s">
        <v>5380</v>
      </c>
      <c r="G353" s="23" t="s">
        <v>1623</v>
      </c>
      <c r="H353" s="23" t="s">
        <v>2490</v>
      </c>
      <c r="I353" s="23" t="s">
        <v>6289</v>
      </c>
      <c r="J353" s="23" t="s">
        <v>11</v>
      </c>
      <c r="K353" s="23" t="s">
        <v>6290</v>
      </c>
      <c r="L353" s="23" t="s">
        <v>11</v>
      </c>
      <c r="M353" s="23" t="s">
        <v>7051</v>
      </c>
      <c r="N353" s="23" t="s">
        <v>6291</v>
      </c>
      <c r="O353" s="23" t="s">
        <v>6292</v>
      </c>
      <c r="P353" s="23" t="s">
        <v>6329</v>
      </c>
      <c r="Q353" s="23">
        <v>0</v>
      </c>
      <c r="R353" s="23" t="s">
        <v>1952</v>
      </c>
      <c r="S353" s="23" t="s">
        <v>6690</v>
      </c>
      <c r="T353" s="23" t="s">
        <v>1623</v>
      </c>
    </row>
    <row r="354" spans="1:20">
      <c r="A354" s="23" t="s">
        <v>4165</v>
      </c>
      <c r="B354" s="23" t="s">
        <v>4166</v>
      </c>
      <c r="C354" s="23" t="s">
        <v>10</v>
      </c>
      <c r="D354" s="23" t="s">
        <v>1580</v>
      </c>
      <c r="E354" s="23" t="s">
        <v>452</v>
      </c>
      <c r="F354" s="23" t="s">
        <v>5393</v>
      </c>
      <c r="G354" s="23" t="s">
        <v>1623</v>
      </c>
      <c r="H354" s="23" t="s">
        <v>6295</v>
      </c>
      <c r="I354" s="23" t="s">
        <v>5574</v>
      </c>
      <c r="J354" s="23" t="s">
        <v>11</v>
      </c>
      <c r="K354" s="23" t="s">
        <v>6290</v>
      </c>
      <c r="L354" s="23" t="s">
        <v>11</v>
      </c>
      <c r="M354" s="23" t="s">
        <v>6960</v>
      </c>
      <c r="N354" s="23" t="s">
        <v>6291</v>
      </c>
      <c r="O354" s="23" t="s">
        <v>6292</v>
      </c>
      <c r="P354" s="23" t="s">
        <v>6669</v>
      </c>
      <c r="Q354" s="23">
        <v>0</v>
      </c>
      <c r="R354" s="23" t="s">
        <v>6670</v>
      </c>
      <c r="S354" s="23" t="s">
        <v>6671</v>
      </c>
      <c r="T354" s="23" t="s">
        <v>1623</v>
      </c>
    </row>
    <row r="355" spans="1:20">
      <c r="A355" s="23" t="s">
        <v>3330</v>
      </c>
      <c r="B355" s="23" t="s">
        <v>3331</v>
      </c>
      <c r="C355" s="23" t="s">
        <v>12</v>
      </c>
      <c r="D355" s="23" t="s">
        <v>1580</v>
      </c>
      <c r="E355" s="23" t="s">
        <v>452</v>
      </c>
      <c r="F355" s="23" t="s">
        <v>6818</v>
      </c>
      <c r="G355" s="23" t="s">
        <v>1623</v>
      </c>
      <c r="H355" s="23" t="s">
        <v>6320</v>
      </c>
      <c r="I355" s="23" t="s">
        <v>6355</v>
      </c>
      <c r="J355" s="23" t="s">
        <v>11</v>
      </c>
      <c r="K355" s="23" t="s">
        <v>6290</v>
      </c>
      <c r="L355" s="23" t="s">
        <v>11</v>
      </c>
      <c r="M355" s="23" t="s">
        <v>6981</v>
      </c>
      <c r="N355" s="23" t="s">
        <v>6291</v>
      </c>
      <c r="O355" s="23" t="s">
        <v>6292</v>
      </c>
      <c r="P355" s="23" t="s">
        <v>6713</v>
      </c>
      <c r="Q355" s="23">
        <v>0</v>
      </c>
      <c r="R355" s="23" t="s">
        <v>2553</v>
      </c>
      <c r="S355" s="23" t="s">
        <v>7052</v>
      </c>
      <c r="T355" s="23" t="s">
        <v>1623</v>
      </c>
    </row>
    <row r="356" spans="1:20">
      <c r="A356" s="23" t="s">
        <v>5002</v>
      </c>
      <c r="B356" s="23" t="s">
        <v>5003</v>
      </c>
      <c r="C356" s="23" t="s">
        <v>16</v>
      </c>
      <c r="D356" s="23" t="s">
        <v>1580</v>
      </c>
      <c r="E356" s="23" t="s">
        <v>452</v>
      </c>
      <c r="F356" s="23" t="s">
        <v>6977</v>
      </c>
      <c r="G356" s="23" t="s">
        <v>1623</v>
      </c>
      <c r="H356" s="23" t="s">
        <v>6346</v>
      </c>
      <c r="I356" s="23" t="s">
        <v>5563</v>
      </c>
      <c r="J356" s="23" t="s">
        <v>11</v>
      </c>
      <c r="K356" s="23" t="s">
        <v>6290</v>
      </c>
      <c r="L356" s="23" t="s">
        <v>11</v>
      </c>
      <c r="M356" s="23" t="s">
        <v>6944</v>
      </c>
      <c r="N356" s="23" t="s">
        <v>6291</v>
      </c>
      <c r="O356" s="23" t="s">
        <v>6292</v>
      </c>
      <c r="P356" s="23" t="s">
        <v>9</v>
      </c>
      <c r="Q356" s="23">
        <v>0</v>
      </c>
      <c r="R356" s="23" t="s">
        <v>1948</v>
      </c>
      <c r="S356" s="23" t="s">
        <v>5691</v>
      </c>
      <c r="T356" s="23" t="s">
        <v>1623</v>
      </c>
    </row>
    <row r="357" spans="1:20">
      <c r="A357" s="23" t="s">
        <v>2708</v>
      </c>
      <c r="B357" s="23" t="s">
        <v>2709</v>
      </c>
      <c r="C357" s="23" t="s">
        <v>14</v>
      </c>
      <c r="D357" s="23" t="s">
        <v>1580</v>
      </c>
      <c r="E357" s="23" t="s">
        <v>461</v>
      </c>
      <c r="F357" s="23" t="s">
        <v>6784</v>
      </c>
      <c r="G357" s="23" t="s">
        <v>1623</v>
      </c>
      <c r="H357" s="23" t="s">
        <v>6320</v>
      </c>
      <c r="I357" s="23" t="s">
        <v>6338</v>
      </c>
      <c r="J357" s="23" t="s">
        <v>1643</v>
      </c>
      <c r="K357" s="23" t="s">
        <v>6290</v>
      </c>
      <c r="L357" s="23" t="s">
        <v>11</v>
      </c>
      <c r="M357" s="23" t="s">
        <v>6930</v>
      </c>
      <c r="N357" s="23" t="s">
        <v>6311</v>
      </c>
      <c r="O357" s="23" t="s">
        <v>6292</v>
      </c>
      <c r="P357" s="23" t="s">
        <v>6648</v>
      </c>
      <c r="Q357" s="23">
        <v>0</v>
      </c>
      <c r="R357" s="23" t="s">
        <v>1952</v>
      </c>
      <c r="S357" s="23" t="s">
        <v>6649</v>
      </c>
      <c r="T357" s="23" t="s">
        <v>1623</v>
      </c>
    </row>
    <row r="358" spans="1:20">
      <c r="A358" s="23" t="s">
        <v>2445</v>
      </c>
      <c r="B358" s="23" t="s">
        <v>2446</v>
      </c>
      <c r="C358" s="23" t="s">
        <v>10</v>
      </c>
      <c r="D358" s="23" t="s">
        <v>1580</v>
      </c>
      <c r="E358" s="23" t="s">
        <v>452</v>
      </c>
      <c r="F358" s="23" t="s">
        <v>5402</v>
      </c>
      <c r="G358" s="23" t="s">
        <v>1623</v>
      </c>
      <c r="H358" s="23" t="s">
        <v>6952</v>
      </c>
      <c r="I358" s="23" t="s">
        <v>5563</v>
      </c>
      <c r="J358" s="23" t="s">
        <v>11</v>
      </c>
      <c r="K358" s="23" t="s">
        <v>6290</v>
      </c>
      <c r="L358" s="23" t="s">
        <v>11</v>
      </c>
      <c r="M358" s="23" t="s">
        <v>6985</v>
      </c>
      <c r="N358" s="23" t="s">
        <v>6291</v>
      </c>
      <c r="O358" s="23" t="s">
        <v>6292</v>
      </c>
      <c r="P358" s="23" t="s">
        <v>7</v>
      </c>
      <c r="Q358" s="23">
        <v>0</v>
      </c>
      <c r="R358" s="23" t="s">
        <v>1707</v>
      </c>
      <c r="S358" s="23" t="s">
        <v>6019</v>
      </c>
      <c r="T358" s="23" t="s">
        <v>1623</v>
      </c>
    </row>
    <row r="359" spans="1:20">
      <c r="A359" s="23" t="s">
        <v>2585</v>
      </c>
      <c r="B359" s="23" t="s">
        <v>2586</v>
      </c>
      <c r="C359" s="23" t="s">
        <v>12</v>
      </c>
      <c r="D359" s="23" t="s">
        <v>1580</v>
      </c>
      <c r="E359" s="23" t="s">
        <v>452</v>
      </c>
      <c r="F359" s="23" t="s">
        <v>6809</v>
      </c>
      <c r="G359" s="23" t="s">
        <v>1623</v>
      </c>
      <c r="H359" s="23" t="s">
        <v>6299</v>
      </c>
      <c r="I359" s="23" t="s">
        <v>6335</v>
      </c>
      <c r="J359" s="23" t="s">
        <v>11</v>
      </c>
      <c r="K359" s="23" t="s">
        <v>6290</v>
      </c>
      <c r="L359" s="23" t="s">
        <v>11</v>
      </c>
      <c r="M359" s="23" t="s">
        <v>6960</v>
      </c>
      <c r="N359" s="23" t="s">
        <v>6291</v>
      </c>
      <c r="O359" s="23" t="s">
        <v>6292</v>
      </c>
      <c r="P359" s="23" t="s">
        <v>6388</v>
      </c>
      <c r="Q359" s="23">
        <v>0</v>
      </c>
      <c r="R359" s="23" t="s">
        <v>1952</v>
      </c>
      <c r="S359" s="23" t="s">
        <v>6007</v>
      </c>
      <c r="T359" s="23" t="s">
        <v>1623</v>
      </c>
    </row>
    <row r="360" spans="1:20">
      <c r="A360" s="23" t="s">
        <v>4035</v>
      </c>
      <c r="B360" s="23" t="s">
        <v>4036</v>
      </c>
      <c r="C360" s="23" t="s">
        <v>16</v>
      </c>
      <c r="D360" s="23" t="s">
        <v>1580</v>
      </c>
      <c r="E360" s="23" t="s">
        <v>452</v>
      </c>
      <c r="F360" s="23" t="s">
        <v>5380</v>
      </c>
      <c r="G360" s="23" t="s">
        <v>1623</v>
      </c>
      <c r="H360" s="23" t="s">
        <v>2490</v>
      </c>
      <c r="I360" s="23" t="s">
        <v>6289</v>
      </c>
      <c r="J360" s="23" t="s">
        <v>11</v>
      </c>
      <c r="K360" s="23" t="s">
        <v>6290</v>
      </c>
      <c r="L360" s="23" t="s">
        <v>11</v>
      </c>
      <c r="M360" s="23" t="s">
        <v>7041</v>
      </c>
      <c r="N360" s="23" t="s">
        <v>6291</v>
      </c>
      <c r="O360" s="23" t="s">
        <v>6292</v>
      </c>
      <c r="P360" s="23" t="s">
        <v>6293</v>
      </c>
      <c r="Q360" s="23">
        <v>0</v>
      </c>
      <c r="R360" s="23" t="s">
        <v>1685</v>
      </c>
      <c r="S360" s="23" t="s">
        <v>6294</v>
      </c>
      <c r="T360" s="23" t="s">
        <v>1623</v>
      </c>
    </row>
    <row r="361" spans="1:20">
      <c r="A361" s="23" t="s">
        <v>5181</v>
      </c>
      <c r="B361" s="23" t="s">
        <v>5182</v>
      </c>
      <c r="C361" s="23" t="s">
        <v>14</v>
      </c>
      <c r="D361" s="23" t="s">
        <v>1580</v>
      </c>
      <c r="E361" s="23" t="s">
        <v>452</v>
      </c>
      <c r="F361" s="23" t="s">
        <v>6811</v>
      </c>
      <c r="G361" s="23" t="s">
        <v>1623</v>
      </c>
      <c r="H361" s="23" t="s">
        <v>6337</v>
      </c>
      <c r="I361" s="23" t="s">
        <v>6338</v>
      </c>
      <c r="J361" s="23" t="s">
        <v>11</v>
      </c>
      <c r="K361" s="23" t="s">
        <v>6290</v>
      </c>
      <c r="L361" s="23" t="s">
        <v>11</v>
      </c>
      <c r="M361" s="23" t="s">
        <v>6979</v>
      </c>
      <c r="N361" s="23" t="s">
        <v>6291</v>
      </c>
      <c r="O361" s="23" t="s">
        <v>6292</v>
      </c>
      <c r="P361" s="23" t="s">
        <v>6621</v>
      </c>
      <c r="Q361" s="23">
        <v>0</v>
      </c>
      <c r="R361" s="23" t="s">
        <v>1952</v>
      </c>
      <c r="S361" s="23" t="s">
        <v>5662</v>
      </c>
      <c r="T361" s="23" t="s">
        <v>1623</v>
      </c>
    </row>
    <row r="362" spans="1:20">
      <c r="A362" s="23" t="s">
        <v>3709</v>
      </c>
      <c r="B362" s="23" t="s">
        <v>3710</v>
      </c>
      <c r="C362" s="23" t="s">
        <v>18</v>
      </c>
      <c r="D362" s="23" t="s">
        <v>1580</v>
      </c>
      <c r="E362" s="23" t="s">
        <v>452</v>
      </c>
      <c r="F362" s="23" t="s">
        <v>6821</v>
      </c>
      <c r="G362" s="23" t="s">
        <v>1623</v>
      </c>
      <c r="H362" s="23" t="s">
        <v>6354</v>
      </c>
      <c r="I362" s="23" t="s">
        <v>6355</v>
      </c>
      <c r="J362" s="23" t="s">
        <v>11</v>
      </c>
      <c r="K362" s="23" t="s">
        <v>6290</v>
      </c>
      <c r="L362" s="23" t="s">
        <v>11</v>
      </c>
      <c r="M362" s="23" t="s">
        <v>6933</v>
      </c>
      <c r="N362" s="23" t="s">
        <v>6291</v>
      </c>
      <c r="O362" s="23" t="s">
        <v>6292</v>
      </c>
      <c r="P362" s="23" t="s">
        <v>6692</v>
      </c>
      <c r="Q362" s="23">
        <v>0</v>
      </c>
      <c r="R362" s="23" t="s">
        <v>1952</v>
      </c>
      <c r="S362" s="23" t="s">
        <v>6693</v>
      </c>
      <c r="T362" s="23" t="s">
        <v>1623</v>
      </c>
    </row>
    <row r="363" spans="1:20">
      <c r="A363" s="23" t="s">
        <v>4862</v>
      </c>
      <c r="B363" s="23" t="s">
        <v>4863</v>
      </c>
      <c r="C363" s="23" t="s">
        <v>12</v>
      </c>
      <c r="D363" s="23" t="s">
        <v>1580</v>
      </c>
      <c r="E363" s="23" t="s">
        <v>452</v>
      </c>
      <c r="F363" s="23" t="s">
        <v>5552</v>
      </c>
      <c r="G363" s="23" t="s">
        <v>1623</v>
      </c>
      <c r="H363" s="23" t="s">
        <v>5569</v>
      </c>
      <c r="I363" s="23" t="s">
        <v>6316</v>
      </c>
      <c r="J363" s="23" t="s">
        <v>11</v>
      </c>
      <c r="K363" s="23" t="s">
        <v>6290</v>
      </c>
      <c r="L363" s="23" t="s">
        <v>11</v>
      </c>
      <c r="M363" s="23" t="s">
        <v>6936</v>
      </c>
      <c r="N363" s="23" t="s">
        <v>6291</v>
      </c>
      <c r="O363" s="23" t="s">
        <v>6292</v>
      </c>
      <c r="P363" s="23" t="s">
        <v>6419</v>
      </c>
      <c r="Q363" s="23">
        <v>0</v>
      </c>
      <c r="R363" s="23" t="s">
        <v>2632</v>
      </c>
      <c r="S363" s="23" t="s">
        <v>6420</v>
      </c>
      <c r="T363" s="23" t="s">
        <v>1623</v>
      </c>
    </row>
    <row r="364" spans="1:20">
      <c r="A364" s="23" t="s">
        <v>2205</v>
      </c>
      <c r="B364" s="23" t="s">
        <v>2206</v>
      </c>
      <c r="C364" s="23" t="s">
        <v>10</v>
      </c>
      <c r="D364" s="23" t="s">
        <v>1580</v>
      </c>
      <c r="E364" s="23" t="s">
        <v>452</v>
      </c>
      <c r="F364" s="23" t="s">
        <v>5384</v>
      </c>
      <c r="G364" s="23" t="s">
        <v>1623</v>
      </c>
      <c r="H364" s="23" t="s">
        <v>6308</v>
      </c>
      <c r="I364" s="23" t="s">
        <v>5447</v>
      </c>
      <c r="J364" s="23" t="s">
        <v>11</v>
      </c>
      <c r="K364" s="23" t="s">
        <v>6290</v>
      </c>
      <c r="L364" s="23" t="s">
        <v>11</v>
      </c>
      <c r="M364" s="23" t="s">
        <v>6941</v>
      </c>
      <c r="N364" s="23" t="s">
        <v>6291</v>
      </c>
      <c r="O364" s="23" t="s">
        <v>6292</v>
      </c>
      <c r="P364" s="23" t="s">
        <v>6410</v>
      </c>
      <c r="Q364" s="23">
        <v>0</v>
      </c>
      <c r="R364" s="23" t="s">
        <v>1952</v>
      </c>
      <c r="S364" s="23" t="s">
        <v>6411</v>
      </c>
      <c r="T364" s="23" t="s">
        <v>1623</v>
      </c>
    </row>
    <row r="365" spans="1:20">
      <c r="A365" s="23" t="s">
        <v>3055</v>
      </c>
      <c r="B365" s="23" t="s">
        <v>3056</v>
      </c>
      <c r="C365" s="23" t="s">
        <v>10</v>
      </c>
      <c r="D365" s="23" t="s">
        <v>1580</v>
      </c>
      <c r="E365" s="23" t="s">
        <v>452</v>
      </c>
      <c r="F365" s="23" t="s">
        <v>5393</v>
      </c>
      <c r="G365" s="23" t="s">
        <v>1623</v>
      </c>
      <c r="H365" s="23" t="s">
        <v>6295</v>
      </c>
      <c r="I365" s="23" t="s">
        <v>5574</v>
      </c>
      <c r="J365" s="23" t="s">
        <v>11</v>
      </c>
      <c r="K365" s="23" t="s">
        <v>6290</v>
      </c>
      <c r="L365" s="23" t="s">
        <v>11</v>
      </c>
      <c r="M365" s="23" t="s">
        <v>6960</v>
      </c>
      <c r="N365" s="23" t="s">
        <v>6291</v>
      </c>
      <c r="O365" s="23" t="s">
        <v>6292</v>
      </c>
      <c r="P365" s="23" t="s">
        <v>6467</v>
      </c>
      <c r="Q365" s="23">
        <v>0</v>
      </c>
      <c r="R365" s="23" t="s">
        <v>6442</v>
      </c>
      <c r="S365" s="23" t="s">
        <v>6468</v>
      </c>
      <c r="T365" s="23" t="s">
        <v>1623</v>
      </c>
    </row>
    <row r="366" spans="1:20">
      <c r="A366" s="23" t="s">
        <v>2745</v>
      </c>
      <c r="B366" s="23" t="s">
        <v>2746</v>
      </c>
      <c r="C366" s="23" t="s">
        <v>10</v>
      </c>
      <c r="D366" s="23" t="s">
        <v>1580</v>
      </c>
      <c r="E366" s="23" t="s">
        <v>452</v>
      </c>
      <c r="F366" s="23" t="s">
        <v>5386</v>
      </c>
      <c r="G366" s="23" t="s">
        <v>1623</v>
      </c>
      <c r="H366" s="23" t="s">
        <v>6308</v>
      </c>
      <c r="I366" s="23" t="s">
        <v>5447</v>
      </c>
      <c r="J366" s="23" t="s">
        <v>11</v>
      </c>
      <c r="K366" s="23" t="s">
        <v>6290</v>
      </c>
      <c r="L366" s="23" t="s">
        <v>11</v>
      </c>
      <c r="M366" s="23" t="s">
        <v>6936</v>
      </c>
      <c r="N366" s="23" t="s">
        <v>6291</v>
      </c>
      <c r="O366" s="23" t="s">
        <v>6292</v>
      </c>
      <c r="P366" s="23" t="s">
        <v>1012</v>
      </c>
      <c r="Q366" s="23">
        <v>0</v>
      </c>
      <c r="R366" s="23" t="s">
        <v>1624</v>
      </c>
      <c r="S366" s="23" t="s">
        <v>6409</v>
      </c>
      <c r="T366" s="23" t="s">
        <v>1623</v>
      </c>
    </row>
    <row r="367" spans="1:20">
      <c r="A367" s="23" t="s">
        <v>5246</v>
      </c>
      <c r="B367" s="23" t="s">
        <v>5247</v>
      </c>
      <c r="C367" s="23" t="s">
        <v>13</v>
      </c>
      <c r="D367" s="23" t="s">
        <v>1580</v>
      </c>
      <c r="E367" s="23" t="s">
        <v>452</v>
      </c>
      <c r="F367" s="23" t="s">
        <v>6803</v>
      </c>
      <c r="G367" s="23" t="s">
        <v>1623</v>
      </c>
      <c r="H367" s="23" t="s">
        <v>5569</v>
      </c>
      <c r="I367" s="23" t="s">
        <v>6304</v>
      </c>
      <c r="J367" s="23" t="s">
        <v>11</v>
      </c>
      <c r="K367" s="23" t="s">
        <v>6290</v>
      </c>
      <c r="L367" s="23" t="s">
        <v>11</v>
      </c>
      <c r="M367" s="23" t="s">
        <v>6955</v>
      </c>
      <c r="N367" s="23" t="s">
        <v>6291</v>
      </c>
      <c r="O367" s="23" t="s">
        <v>6292</v>
      </c>
      <c r="P367" s="23" t="s">
        <v>6329</v>
      </c>
      <c r="Q367" s="23">
        <v>0</v>
      </c>
      <c r="R367" s="23" t="s">
        <v>6490</v>
      </c>
      <c r="S367" s="23" t="s">
        <v>6491</v>
      </c>
      <c r="T367" s="23" t="s">
        <v>1623</v>
      </c>
    </row>
    <row r="368" spans="1:20">
      <c r="A368" s="23" t="s">
        <v>3151</v>
      </c>
      <c r="B368" s="23" t="s">
        <v>3152</v>
      </c>
      <c r="C368" s="23" t="s">
        <v>13</v>
      </c>
      <c r="D368" s="23" t="s">
        <v>1580</v>
      </c>
      <c r="E368" s="23" t="s">
        <v>452</v>
      </c>
      <c r="F368" s="23" t="s">
        <v>5552</v>
      </c>
      <c r="G368" s="23" t="s">
        <v>1623</v>
      </c>
      <c r="H368" s="23" t="s">
        <v>5569</v>
      </c>
      <c r="I368" s="23" t="s">
        <v>6316</v>
      </c>
      <c r="J368" s="23" t="s">
        <v>11</v>
      </c>
      <c r="K368" s="23" t="s">
        <v>6290</v>
      </c>
      <c r="L368" s="23" t="s">
        <v>11</v>
      </c>
      <c r="M368" s="23" t="s">
        <v>6936</v>
      </c>
      <c r="N368" s="23" t="s">
        <v>6291</v>
      </c>
      <c r="O368" s="23" t="s">
        <v>6292</v>
      </c>
      <c r="P368" s="23" t="s">
        <v>1012</v>
      </c>
      <c r="Q368" s="23">
        <v>0</v>
      </c>
      <c r="R368" s="23" t="s">
        <v>1689</v>
      </c>
      <c r="S368" s="23" t="s">
        <v>7053</v>
      </c>
      <c r="T368" s="23" t="s">
        <v>1623</v>
      </c>
    </row>
    <row r="369" spans="1:20">
      <c r="A369" s="23" t="s">
        <v>4956</v>
      </c>
      <c r="B369" s="23" t="s">
        <v>4957</v>
      </c>
      <c r="C369" s="23" t="s">
        <v>16</v>
      </c>
      <c r="D369" s="23" t="s">
        <v>1580</v>
      </c>
      <c r="E369" s="23" t="s">
        <v>452</v>
      </c>
      <c r="F369" s="23" t="s">
        <v>5393</v>
      </c>
      <c r="G369" s="23" t="s">
        <v>1623</v>
      </c>
      <c r="H369" s="23" t="s">
        <v>6295</v>
      </c>
      <c r="I369" s="23" t="s">
        <v>5574</v>
      </c>
      <c r="J369" s="23" t="s">
        <v>11</v>
      </c>
      <c r="K369" s="23" t="s">
        <v>6290</v>
      </c>
      <c r="L369" s="23" t="s">
        <v>11</v>
      </c>
      <c r="M369" s="23" t="s">
        <v>6955</v>
      </c>
      <c r="N369" s="23" t="s">
        <v>6291</v>
      </c>
      <c r="O369" s="23" t="s">
        <v>6292</v>
      </c>
      <c r="P369" s="23" t="s">
        <v>6525</v>
      </c>
      <c r="Q369" s="23">
        <v>0</v>
      </c>
      <c r="R369" s="23" t="s">
        <v>1952</v>
      </c>
      <c r="S369" s="23" t="s">
        <v>5697</v>
      </c>
      <c r="T369" s="23" t="s">
        <v>1623</v>
      </c>
    </row>
    <row r="370" spans="1:20">
      <c r="A370" s="23" t="s">
        <v>3569</v>
      </c>
      <c r="B370" s="23" t="s">
        <v>3570</v>
      </c>
      <c r="C370" s="23" t="s">
        <v>14</v>
      </c>
      <c r="D370" s="23" t="s">
        <v>1580</v>
      </c>
      <c r="E370" s="23" t="s">
        <v>452</v>
      </c>
      <c r="F370" s="23" t="s">
        <v>6826</v>
      </c>
      <c r="G370" s="23" t="s">
        <v>1623</v>
      </c>
      <c r="H370" s="23" t="s">
        <v>6337</v>
      </c>
      <c r="I370" s="23" t="s">
        <v>6300</v>
      </c>
      <c r="J370" s="23" t="s">
        <v>11</v>
      </c>
      <c r="K370" s="23" t="s">
        <v>6290</v>
      </c>
      <c r="L370" s="23" t="s">
        <v>11</v>
      </c>
      <c r="M370" s="23" t="s">
        <v>6933</v>
      </c>
      <c r="N370" s="23" t="s">
        <v>6291</v>
      </c>
      <c r="O370" s="23" t="s">
        <v>6292</v>
      </c>
      <c r="P370" s="23" t="s">
        <v>6329</v>
      </c>
      <c r="Q370" s="23">
        <v>0</v>
      </c>
      <c r="R370" s="23" t="s">
        <v>1952</v>
      </c>
      <c r="S370" s="23" t="s">
        <v>5862</v>
      </c>
      <c r="T370" s="23" t="s">
        <v>1623</v>
      </c>
    </row>
    <row r="371" spans="1:20">
      <c r="A371" s="23" t="s">
        <v>5088</v>
      </c>
      <c r="B371" s="23" t="s">
        <v>5089</v>
      </c>
      <c r="C371" s="23" t="s">
        <v>14</v>
      </c>
      <c r="D371" s="23" t="s">
        <v>1580</v>
      </c>
      <c r="E371" s="23" t="s">
        <v>461</v>
      </c>
      <c r="F371" s="23" t="s">
        <v>6784</v>
      </c>
      <c r="G371" s="23" t="s">
        <v>1623</v>
      </c>
      <c r="H371" s="23" t="s">
        <v>6320</v>
      </c>
      <c r="I371" s="23" t="s">
        <v>6338</v>
      </c>
      <c r="J371" s="23" t="s">
        <v>1643</v>
      </c>
      <c r="K371" s="23" t="s">
        <v>6290</v>
      </c>
      <c r="L371" s="23" t="s">
        <v>11</v>
      </c>
      <c r="M371" s="23" t="s">
        <v>6992</v>
      </c>
      <c r="N371" s="23" t="s">
        <v>6311</v>
      </c>
      <c r="O371" s="23" t="s">
        <v>6292</v>
      </c>
      <c r="P371" s="23" t="s">
        <v>6433</v>
      </c>
      <c r="Q371" s="23">
        <v>0</v>
      </c>
      <c r="R371" s="23" t="s">
        <v>1952</v>
      </c>
      <c r="S371" s="23" t="s">
        <v>6434</v>
      </c>
      <c r="T371" s="23" t="s">
        <v>1623</v>
      </c>
    </row>
    <row r="372" spans="1:20">
      <c r="A372" s="23" t="s">
        <v>4205</v>
      </c>
      <c r="B372" s="23" t="s">
        <v>4206</v>
      </c>
      <c r="C372" s="23" t="s">
        <v>12</v>
      </c>
      <c r="D372" s="23" t="s">
        <v>1580</v>
      </c>
      <c r="E372" s="23" t="s">
        <v>452</v>
      </c>
      <c r="F372" s="23" t="s">
        <v>6818</v>
      </c>
      <c r="G372" s="23" t="s">
        <v>1623</v>
      </c>
      <c r="H372" s="23" t="s">
        <v>6320</v>
      </c>
      <c r="I372" s="23" t="s">
        <v>6355</v>
      </c>
      <c r="J372" s="23" t="s">
        <v>11</v>
      </c>
      <c r="K372" s="23" t="s">
        <v>6290</v>
      </c>
      <c r="L372" s="23" t="s">
        <v>11</v>
      </c>
      <c r="M372" s="23" t="s">
        <v>6978</v>
      </c>
      <c r="N372" s="23" t="s">
        <v>6291</v>
      </c>
      <c r="O372" s="23" t="s">
        <v>6292</v>
      </c>
      <c r="P372" s="23" t="s">
        <v>6530</v>
      </c>
      <c r="Q372" s="23">
        <v>0</v>
      </c>
      <c r="R372" s="23" t="s">
        <v>1952</v>
      </c>
      <c r="S372" s="23" t="s">
        <v>6531</v>
      </c>
      <c r="T372" s="23" t="s">
        <v>1623</v>
      </c>
    </row>
    <row r="373" spans="1:20">
      <c r="A373" s="23" t="s">
        <v>4407</v>
      </c>
      <c r="B373" s="23" t="s">
        <v>4408</v>
      </c>
      <c r="C373" s="23" t="s">
        <v>1562</v>
      </c>
      <c r="D373" s="23" t="s">
        <v>1580</v>
      </c>
      <c r="E373" s="23" t="s">
        <v>452</v>
      </c>
      <c r="F373" s="23" t="s">
        <v>6954</v>
      </c>
      <c r="G373" s="23" t="s">
        <v>1623</v>
      </c>
      <c r="H373" s="23" t="s">
        <v>2490</v>
      </c>
      <c r="I373" s="23" t="s">
        <v>6951</v>
      </c>
      <c r="J373" s="23" t="s">
        <v>11</v>
      </c>
      <c r="K373" s="23" t="s">
        <v>6290</v>
      </c>
      <c r="L373" s="23" t="s">
        <v>11</v>
      </c>
      <c r="M373" s="23" t="s">
        <v>6979</v>
      </c>
      <c r="N373" s="23" t="s">
        <v>6291</v>
      </c>
      <c r="O373" s="23" t="s">
        <v>6292</v>
      </c>
      <c r="P373" s="23" t="s">
        <v>1012</v>
      </c>
      <c r="Q373" s="23">
        <v>0</v>
      </c>
      <c r="R373" s="23" t="s">
        <v>1559</v>
      </c>
      <c r="S373" s="23" t="s">
        <v>7047</v>
      </c>
      <c r="T373" s="23" t="s">
        <v>1623</v>
      </c>
    </row>
    <row r="374" spans="1:20">
      <c r="A374" s="23" t="s">
        <v>2922</v>
      </c>
      <c r="B374" s="23" t="s">
        <v>2923</v>
      </c>
      <c r="C374" s="23" t="s">
        <v>10</v>
      </c>
      <c r="D374" s="23" t="s">
        <v>1580</v>
      </c>
      <c r="E374" s="23" t="s">
        <v>452</v>
      </c>
      <c r="F374" s="23" t="s">
        <v>6816</v>
      </c>
      <c r="G374" s="23" t="s">
        <v>1623</v>
      </c>
      <c r="H374" s="23" t="s">
        <v>6334</v>
      </c>
      <c r="I374" s="23" t="s">
        <v>6343</v>
      </c>
      <c r="J374" s="23" t="s">
        <v>11</v>
      </c>
      <c r="K374" s="23" t="s">
        <v>6290</v>
      </c>
      <c r="L374" s="23" t="s">
        <v>11</v>
      </c>
      <c r="M374" s="23" t="s">
        <v>6961</v>
      </c>
      <c r="N374" s="23" t="s">
        <v>6291</v>
      </c>
      <c r="O374" s="23" t="s">
        <v>6292</v>
      </c>
      <c r="P374" s="23" t="s">
        <v>6329</v>
      </c>
      <c r="Q374" s="23">
        <v>0</v>
      </c>
      <c r="R374" s="23" t="s">
        <v>1952</v>
      </c>
      <c r="S374" s="23" t="s">
        <v>5956</v>
      </c>
      <c r="T374" s="23" t="s">
        <v>1623</v>
      </c>
    </row>
    <row r="375" spans="1:20">
      <c r="A375" s="23" t="s">
        <v>2154</v>
      </c>
      <c r="B375" s="23" t="s">
        <v>2155</v>
      </c>
      <c r="C375" s="23" t="s">
        <v>16</v>
      </c>
      <c r="D375" s="23" t="s">
        <v>1580</v>
      </c>
      <c r="E375" s="23" t="s">
        <v>452</v>
      </c>
      <c r="F375" s="23" t="s">
        <v>5393</v>
      </c>
      <c r="G375" s="23" t="s">
        <v>1623</v>
      </c>
      <c r="H375" s="23" t="s">
        <v>6295</v>
      </c>
      <c r="I375" s="23" t="s">
        <v>5574</v>
      </c>
      <c r="J375" s="23" t="s">
        <v>11</v>
      </c>
      <c r="K375" s="23" t="s">
        <v>6290</v>
      </c>
      <c r="L375" s="23" t="s">
        <v>11</v>
      </c>
      <c r="M375" s="23" t="s">
        <v>6947</v>
      </c>
      <c r="N375" s="23" t="s">
        <v>6291</v>
      </c>
      <c r="O375" s="23" t="s">
        <v>6292</v>
      </c>
      <c r="P375" s="23" t="s">
        <v>6329</v>
      </c>
      <c r="Q375" s="23">
        <v>0</v>
      </c>
      <c r="R375" s="23" t="s">
        <v>1952</v>
      </c>
      <c r="S375" s="23" t="s">
        <v>6053</v>
      </c>
      <c r="T375" s="23" t="s">
        <v>1623</v>
      </c>
    </row>
    <row r="376" spans="1:20">
      <c r="A376" s="23" t="s">
        <v>2383</v>
      </c>
      <c r="B376" s="23" t="s">
        <v>2384</v>
      </c>
      <c r="C376" s="23" t="s">
        <v>1544</v>
      </c>
      <c r="D376" s="23" t="s">
        <v>5451</v>
      </c>
      <c r="E376" s="23" t="s">
        <v>464</v>
      </c>
      <c r="F376" s="23" t="s">
        <v>5573</v>
      </c>
      <c r="G376" s="23" t="s">
        <v>1623</v>
      </c>
      <c r="H376" s="23" t="s">
        <v>2490</v>
      </c>
      <c r="I376" s="23" t="s">
        <v>6296</v>
      </c>
      <c r="J376" s="23" t="s">
        <v>11</v>
      </c>
      <c r="K376" s="23" t="s">
        <v>6290</v>
      </c>
      <c r="L376" s="23" t="s">
        <v>11</v>
      </c>
      <c r="M376" s="23" t="s">
        <v>7054</v>
      </c>
      <c r="N376" s="23" t="s">
        <v>6297</v>
      </c>
      <c r="O376" s="23" t="s">
        <v>6292</v>
      </c>
      <c r="P376" s="23" t="s">
        <v>1152</v>
      </c>
      <c r="Q376" s="23">
        <v>0</v>
      </c>
      <c r="R376" s="23" t="s">
        <v>1850</v>
      </c>
      <c r="S376" s="23" t="s">
        <v>6216</v>
      </c>
      <c r="T376" s="23" t="s">
        <v>1623</v>
      </c>
    </row>
    <row r="377" spans="1:20">
      <c r="A377" s="23" t="s">
        <v>5181</v>
      </c>
      <c r="B377" s="23" t="s">
        <v>5182</v>
      </c>
      <c r="C377" s="23" t="s">
        <v>14</v>
      </c>
      <c r="D377" s="23" t="s">
        <v>1580</v>
      </c>
      <c r="E377" s="23" t="s">
        <v>452</v>
      </c>
      <c r="F377" s="23" t="s">
        <v>6811</v>
      </c>
      <c r="G377" s="23" t="s">
        <v>1623</v>
      </c>
      <c r="H377" s="23" t="s">
        <v>6337</v>
      </c>
      <c r="I377" s="23" t="s">
        <v>6338</v>
      </c>
      <c r="J377" s="23" t="s">
        <v>11</v>
      </c>
      <c r="K377" s="23" t="s">
        <v>6290</v>
      </c>
      <c r="L377" s="23" t="s">
        <v>11</v>
      </c>
      <c r="M377" s="23" t="s">
        <v>6955</v>
      </c>
      <c r="N377" s="23" t="s">
        <v>6291</v>
      </c>
      <c r="O377" s="23" t="s">
        <v>6292</v>
      </c>
      <c r="P377" s="23" t="s">
        <v>6621</v>
      </c>
      <c r="Q377" s="23">
        <v>0</v>
      </c>
      <c r="R377" s="23" t="s">
        <v>1952</v>
      </c>
      <c r="S377" s="23" t="s">
        <v>5662</v>
      </c>
      <c r="T377" s="23" t="s">
        <v>1623</v>
      </c>
    </row>
    <row r="378" spans="1:20">
      <c r="A378" s="23" t="s">
        <v>1950</v>
      </c>
      <c r="B378" s="23" t="s">
        <v>1951</v>
      </c>
      <c r="C378" s="23" t="s">
        <v>14</v>
      </c>
      <c r="D378" s="23" t="s">
        <v>1580</v>
      </c>
      <c r="E378" s="23" t="s">
        <v>452</v>
      </c>
      <c r="F378" s="23" t="s">
        <v>6980</v>
      </c>
      <c r="G378" s="23" t="s">
        <v>1623</v>
      </c>
      <c r="H378" s="23" t="s">
        <v>5569</v>
      </c>
      <c r="I378" s="23" t="s">
        <v>6316</v>
      </c>
      <c r="J378" s="23" t="s">
        <v>11</v>
      </c>
      <c r="K378" s="23" t="s">
        <v>6290</v>
      </c>
      <c r="L378" s="23" t="s">
        <v>11</v>
      </c>
      <c r="M378" s="23" t="s">
        <v>6983</v>
      </c>
      <c r="N378" s="23" t="s">
        <v>6291</v>
      </c>
      <c r="O378" s="23" t="s">
        <v>6292</v>
      </c>
      <c r="P378" s="23" t="s">
        <v>6600</v>
      </c>
      <c r="Q378" s="23">
        <v>0</v>
      </c>
      <c r="R378" s="23" t="s">
        <v>1952</v>
      </c>
      <c r="S378" s="23" t="s">
        <v>6129</v>
      </c>
      <c r="T378" s="23" t="s">
        <v>1593</v>
      </c>
    </row>
    <row r="379" spans="1:20">
      <c r="A379" s="23" t="s">
        <v>4346</v>
      </c>
      <c r="B379" s="23" t="s">
        <v>4347</v>
      </c>
      <c r="C379" s="23" t="s">
        <v>1544</v>
      </c>
      <c r="D379" s="23" t="s">
        <v>1580</v>
      </c>
      <c r="E379" s="23" t="s">
        <v>452</v>
      </c>
      <c r="F379" s="23" t="s">
        <v>5380</v>
      </c>
      <c r="G379" s="23" t="s">
        <v>1623</v>
      </c>
      <c r="H379" s="23" t="s">
        <v>2490</v>
      </c>
      <c r="I379" s="23" t="s">
        <v>6289</v>
      </c>
      <c r="J379" s="23" t="s">
        <v>11</v>
      </c>
      <c r="K379" s="23" t="s">
        <v>6290</v>
      </c>
      <c r="L379" s="23" t="s">
        <v>11</v>
      </c>
      <c r="M379" s="23" t="s">
        <v>7041</v>
      </c>
      <c r="N379" s="23" t="s">
        <v>6291</v>
      </c>
      <c r="O379" s="23" t="s">
        <v>6292</v>
      </c>
      <c r="P379" s="23" t="s">
        <v>6431</v>
      </c>
      <c r="Q379" s="23">
        <v>0</v>
      </c>
      <c r="R379" s="23" t="s">
        <v>3979</v>
      </c>
      <c r="S379" s="23" t="s">
        <v>6588</v>
      </c>
      <c r="T379" s="23" t="s">
        <v>1623</v>
      </c>
    </row>
    <row r="380" spans="1:20">
      <c r="A380" s="23" t="s">
        <v>3484</v>
      </c>
      <c r="B380" s="23" t="s">
        <v>3485</v>
      </c>
      <c r="C380" s="23" t="s">
        <v>16</v>
      </c>
      <c r="D380" s="23" t="s">
        <v>1580</v>
      </c>
      <c r="E380" s="23" t="s">
        <v>452</v>
      </c>
      <c r="F380" s="23" t="s">
        <v>5504</v>
      </c>
      <c r="G380" s="23" t="s">
        <v>1623</v>
      </c>
      <c r="H380" s="23" t="s">
        <v>5579</v>
      </c>
      <c r="I380" s="23" t="s">
        <v>6289</v>
      </c>
      <c r="J380" s="23" t="s">
        <v>11</v>
      </c>
      <c r="K380" s="23" t="s">
        <v>6290</v>
      </c>
      <c r="L380" s="23" t="s">
        <v>11</v>
      </c>
      <c r="M380" s="23" t="s">
        <v>6941</v>
      </c>
      <c r="N380" s="23" t="s">
        <v>6291</v>
      </c>
      <c r="O380" s="23" t="s">
        <v>6292</v>
      </c>
      <c r="P380" s="23" t="s">
        <v>7055</v>
      </c>
      <c r="Q380" s="23">
        <v>0</v>
      </c>
      <c r="R380" s="23" t="s">
        <v>1948</v>
      </c>
      <c r="S380" s="23" t="s">
        <v>7056</v>
      </c>
      <c r="T380" s="23" t="s">
        <v>1623</v>
      </c>
    </row>
    <row r="381" spans="1:20">
      <c r="A381" s="23" t="s">
        <v>2002</v>
      </c>
      <c r="B381" s="23" t="s">
        <v>2003</v>
      </c>
      <c r="C381" s="23" t="s">
        <v>10</v>
      </c>
      <c r="D381" s="23" t="s">
        <v>1580</v>
      </c>
      <c r="E381" s="23" t="s">
        <v>452</v>
      </c>
      <c r="F381" s="23" t="s">
        <v>5393</v>
      </c>
      <c r="G381" s="23" t="s">
        <v>1623</v>
      </c>
      <c r="H381" s="23" t="s">
        <v>6295</v>
      </c>
      <c r="I381" s="23" t="s">
        <v>5574</v>
      </c>
      <c r="J381" s="23" t="s">
        <v>11</v>
      </c>
      <c r="K381" s="23" t="s">
        <v>6290</v>
      </c>
      <c r="L381" s="23" t="s">
        <v>11</v>
      </c>
      <c r="M381" s="23" t="s">
        <v>6945</v>
      </c>
      <c r="N381" s="23" t="s">
        <v>6291</v>
      </c>
      <c r="O381" s="23" t="s">
        <v>6292</v>
      </c>
      <c r="P381" s="23" t="s">
        <v>6982</v>
      </c>
      <c r="Q381" s="23">
        <v>0</v>
      </c>
      <c r="R381" s="23" t="s">
        <v>7057</v>
      </c>
      <c r="S381" s="23" t="s">
        <v>7058</v>
      </c>
      <c r="T381" s="23" t="s">
        <v>1623</v>
      </c>
    </row>
    <row r="382" spans="1:20">
      <c r="A382" s="23" t="s">
        <v>2002</v>
      </c>
      <c r="B382" s="23" t="s">
        <v>2003</v>
      </c>
      <c r="C382" s="23" t="s">
        <v>10</v>
      </c>
      <c r="D382" s="23" t="s">
        <v>1580</v>
      </c>
      <c r="E382" s="23" t="s">
        <v>452</v>
      </c>
      <c r="F382" s="23" t="s">
        <v>5393</v>
      </c>
      <c r="G382" s="23" t="s">
        <v>1623</v>
      </c>
      <c r="H382" s="23" t="s">
        <v>6295</v>
      </c>
      <c r="I382" s="23" t="s">
        <v>5574</v>
      </c>
      <c r="J382" s="23" t="s">
        <v>11</v>
      </c>
      <c r="K382" s="23" t="s">
        <v>6290</v>
      </c>
      <c r="L382" s="23" t="s">
        <v>11</v>
      </c>
      <c r="M382" s="23" t="s">
        <v>6947</v>
      </c>
      <c r="N382" s="23" t="s">
        <v>6291</v>
      </c>
      <c r="O382" s="23" t="s">
        <v>6292</v>
      </c>
      <c r="P382" s="23" t="s">
        <v>6982</v>
      </c>
      <c r="Q382" s="23">
        <v>0</v>
      </c>
      <c r="R382" s="23" t="s">
        <v>7057</v>
      </c>
      <c r="S382" s="23" t="s">
        <v>7058</v>
      </c>
      <c r="T382" s="23" t="s">
        <v>1623</v>
      </c>
    </row>
    <row r="383" spans="1:20">
      <c r="A383" s="23" t="s">
        <v>2536</v>
      </c>
      <c r="B383" s="23" t="s">
        <v>2537</v>
      </c>
      <c r="C383" s="23" t="s">
        <v>1562</v>
      </c>
      <c r="D383" s="23" t="s">
        <v>5451</v>
      </c>
      <c r="E383" s="23" t="s">
        <v>464</v>
      </c>
      <c r="F383" s="23" t="s">
        <v>5573</v>
      </c>
      <c r="G383" s="23" t="s">
        <v>1623</v>
      </c>
      <c r="H383" s="23" t="s">
        <v>2490</v>
      </c>
      <c r="I383" s="23" t="s">
        <v>6296</v>
      </c>
      <c r="J383" s="23" t="s">
        <v>11</v>
      </c>
      <c r="K383" s="23" t="s">
        <v>6290</v>
      </c>
      <c r="L383" s="23" t="s">
        <v>11</v>
      </c>
      <c r="M383" s="23" t="s">
        <v>7054</v>
      </c>
      <c r="N383" s="23" t="s">
        <v>6297</v>
      </c>
      <c r="O383" s="23" t="s">
        <v>6292</v>
      </c>
      <c r="P383" s="23" t="s">
        <v>1152</v>
      </c>
      <c r="Q383" s="23">
        <v>0</v>
      </c>
      <c r="R383" s="23" t="s">
        <v>1552</v>
      </c>
      <c r="S383" s="23" t="s">
        <v>6234</v>
      </c>
      <c r="T383" s="23" t="s">
        <v>1032</v>
      </c>
    </row>
    <row r="384" spans="1:20">
      <c r="A384" s="23" t="s">
        <v>3981</v>
      </c>
      <c r="B384" s="23" t="s">
        <v>3982</v>
      </c>
      <c r="C384" s="23" t="s">
        <v>1657</v>
      </c>
      <c r="D384" s="23" t="s">
        <v>1580</v>
      </c>
      <c r="E384" s="23" t="s">
        <v>452</v>
      </c>
      <c r="F384" s="23" t="s">
        <v>6806</v>
      </c>
      <c r="G384" s="23" t="s">
        <v>1623</v>
      </c>
      <c r="H384" s="23" t="s">
        <v>6337</v>
      </c>
      <c r="I384" s="23" t="s">
        <v>6383</v>
      </c>
      <c r="J384" s="23" t="s">
        <v>11</v>
      </c>
      <c r="K384" s="23" t="s">
        <v>6290</v>
      </c>
      <c r="L384" s="23" t="s">
        <v>11</v>
      </c>
      <c r="M384" s="23" t="s">
        <v>6981</v>
      </c>
      <c r="N384" s="23" t="s">
        <v>6291</v>
      </c>
      <c r="O384" s="23" t="s">
        <v>6292</v>
      </c>
      <c r="P384" s="23" t="s">
        <v>6586</v>
      </c>
      <c r="Q384" s="23">
        <v>0</v>
      </c>
      <c r="R384" s="23" t="s">
        <v>1952</v>
      </c>
      <c r="S384" s="23" t="s">
        <v>5815</v>
      </c>
      <c r="T384" s="23" t="s">
        <v>1623</v>
      </c>
    </row>
    <row r="385" spans="1:20">
      <c r="A385" s="23" t="s">
        <v>4944</v>
      </c>
      <c r="B385" s="23" t="s">
        <v>4945</v>
      </c>
      <c r="C385" s="23" t="s">
        <v>1544</v>
      </c>
      <c r="D385" s="23" t="s">
        <v>1580</v>
      </c>
      <c r="E385" s="23" t="s">
        <v>452</v>
      </c>
      <c r="F385" s="23" t="s">
        <v>5380</v>
      </c>
      <c r="G385" s="23" t="s">
        <v>1623</v>
      </c>
      <c r="H385" s="23" t="s">
        <v>2490</v>
      </c>
      <c r="I385" s="23" t="s">
        <v>6289</v>
      </c>
      <c r="J385" s="23" t="s">
        <v>11</v>
      </c>
      <c r="K385" s="23" t="s">
        <v>6290</v>
      </c>
      <c r="L385" s="23" t="s">
        <v>11</v>
      </c>
      <c r="M385" s="23" t="s">
        <v>7001</v>
      </c>
      <c r="N385" s="23" t="s">
        <v>6291</v>
      </c>
      <c r="O385" s="23" t="s">
        <v>6292</v>
      </c>
      <c r="P385" s="23" t="s">
        <v>6329</v>
      </c>
      <c r="Q385" s="23">
        <v>0</v>
      </c>
      <c r="R385" s="23" t="s">
        <v>1952</v>
      </c>
      <c r="S385" s="23" t="s">
        <v>6690</v>
      </c>
      <c r="T385" s="23" t="s">
        <v>1623</v>
      </c>
    </row>
    <row r="386" spans="1:20">
      <c r="A386" s="23" t="s">
        <v>3578</v>
      </c>
      <c r="B386" s="23" t="s">
        <v>3579</v>
      </c>
      <c r="C386" s="23" t="s">
        <v>10</v>
      </c>
      <c r="D386" s="23" t="s">
        <v>1580</v>
      </c>
      <c r="E386" s="23" t="s">
        <v>452</v>
      </c>
      <c r="F386" s="23" t="s">
        <v>5386</v>
      </c>
      <c r="G386" s="23" t="s">
        <v>1623</v>
      </c>
      <c r="H386" s="23" t="s">
        <v>6308</v>
      </c>
      <c r="I386" s="23" t="s">
        <v>6951</v>
      </c>
      <c r="J386" s="23" t="s">
        <v>11</v>
      </c>
      <c r="K386" s="23" t="s">
        <v>6290</v>
      </c>
      <c r="L386" s="23" t="s">
        <v>11</v>
      </c>
      <c r="M386" s="23" t="s">
        <v>6949</v>
      </c>
      <c r="N386" s="23" t="s">
        <v>6291</v>
      </c>
      <c r="O386" s="23" t="s">
        <v>6292</v>
      </c>
      <c r="P386" s="23" t="s">
        <v>6522</v>
      </c>
      <c r="Q386" s="23">
        <v>0</v>
      </c>
      <c r="R386" s="23" t="s">
        <v>1790</v>
      </c>
      <c r="S386" s="23" t="s">
        <v>6523</v>
      </c>
      <c r="T386" s="23" t="s">
        <v>1623</v>
      </c>
    </row>
    <row r="387" spans="1:20">
      <c r="A387" s="23" t="s">
        <v>2802</v>
      </c>
      <c r="B387" s="23" t="s">
        <v>2803</v>
      </c>
      <c r="C387" s="23" t="s">
        <v>10</v>
      </c>
      <c r="D387" s="23" t="s">
        <v>1580</v>
      </c>
      <c r="E387" s="23" t="s">
        <v>452</v>
      </c>
      <c r="F387" s="23" t="s">
        <v>5384</v>
      </c>
      <c r="G387" s="23" t="s">
        <v>1623</v>
      </c>
      <c r="H387" s="23" t="s">
        <v>6308</v>
      </c>
      <c r="I387" s="23" t="s">
        <v>5447</v>
      </c>
      <c r="J387" s="23" t="s">
        <v>11</v>
      </c>
      <c r="K387" s="23" t="s">
        <v>6290</v>
      </c>
      <c r="L387" s="23" t="s">
        <v>11</v>
      </c>
      <c r="M387" s="23" t="s">
        <v>6937</v>
      </c>
      <c r="N387" s="23" t="s">
        <v>6291</v>
      </c>
      <c r="O387" s="23" t="s">
        <v>6292</v>
      </c>
      <c r="P387" s="23" t="s">
        <v>6329</v>
      </c>
      <c r="Q387" s="23">
        <v>0</v>
      </c>
      <c r="R387" s="23" t="s">
        <v>1952</v>
      </c>
      <c r="S387" s="23" t="s">
        <v>5974</v>
      </c>
      <c r="T387" s="23" t="s">
        <v>1623</v>
      </c>
    </row>
    <row r="388" spans="1:20">
      <c r="A388" s="23" t="s">
        <v>4152</v>
      </c>
      <c r="B388" s="23" t="s">
        <v>4153</v>
      </c>
      <c r="C388" s="23" t="s">
        <v>10</v>
      </c>
      <c r="D388" s="23" t="s">
        <v>1580</v>
      </c>
      <c r="E388" s="23" t="s">
        <v>461</v>
      </c>
      <c r="F388" s="23" t="s">
        <v>5538</v>
      </c>
      <c r="G388" s="23" t="s">
        <v>1623</v>
      </c>
      <c r="H388" s="23" t="s">
        <v>5579</v>
      </c>
      <c r="I388" s="23" t="s">
        <v>5574</v>
      </c>
      <c r="J388" s="23" t="s">
        <v>11</v>
      </c>
      <c r="K388" s="23" t="s">
        <v>6290</v>
      </c>
      <c r="L388" s="23" t="s">
        <v>11</v>
      </c>
      <c r="M388" s="23" t="s">
        <v>6996</v>
      </c>
      <c r="N388" s="23" t="s">
        <v>6311</v>
      </c>
      <c r="O388" s="23" t="s">
        <v>6292</v>
      </c>
      <c r="P388" s="23" t="s">
        <v>6559</v>
      </c>
      <c r="Q388" s="23">
        <v>0</v>
      </c>
      <c r="R388" s="23" t="s">
        <v>1646</v>
      </c>
      <c r="S388" s="23" t="s">
        <v>6560</v>
      </c>
      <c r="T388" s="23" t="s">
        <v>1623</v>
      </c>
    </row>
    <row r="389" spans="1:20">
      <c r="A389" s="23" t="s">
        <v>2052</v>
      </c>
      <c r="B389" s="23" t="s">
        <v>2053</v>
      </c>
      <c r="C389" s="23" t="s">
        <v>12</v>
      </c>
      <c r="D389" s="23" t="s">
        <v>1580</v>
      </c>
      <c r="E389" s="23" t="s">
        <v>452</v>
      </c>
      <c r="F389" s="23" t="s">
        <v>6820</v>
      </c>
      <c r="G389" s="23" t="s">
        <v>1623</v>
      </c>
      <c r="H389" s="23" t="s">
        <v>6299</v>
      </c>
      <c r="I389" s="23" t="s">
        <v>6316</v>
      </c>
      <c r="J389" s="23" t="s">
        <v>11</v>
      </c>
      <c r="K389" s="23" t="s">
        <v>6290</v>
      </c>
      <c r="L389" s="23" t="s">
        <v>11</v>
      </c>
      <c r="M389" s="23" t="s">
        <v>6949</v>
      </c>
      <c r="N389" s="23" t="s">
        <v>6291</v>
      </c>
      <c r="O389" s="23" t="s">
        <v>6292</v>
      </c>
      <c r="P389" s="23" t="s">
        <v>6691</v>
      </c>
      <c r="Q389" s="23">
        <v>0</v>
      </c>
      <c r="R389" s="23" t="s">
        <v>1952</v>
      </c>
      <c r="S389" s="23" t="s">
        <v>6067</v>
      </c>
      <c r="T389" s="23" t="s">
        <v>1623</v>
      </c>
    </row>
    <row r="390" spans="1:20">
      <c r="A390" s="23" t="s">
        <v>2503</v>
      </c>
      <c r="B390" s="23" t="s">
        <v>2504</v>
      </c>
      <c r="C390" s="23" t="s">
        <v>10</v>
      </c>
      <c r="D390" s="23" t="s">
        <v>1580</v>
      </c>
      <c r="E390" s="23" t="s">
        <v>452</v>
      </c>
      <c r="F390" s="23" t="s">
        <v>6808</v>
      </c>
      <c r="G390" s="23" t="s">
        <v>1623</v>
      </c>
      <c r="H390" s="23" t="s">
        <v>6299</v>
      </c>
      <c r="I390" s="23" t="s">
        <v>6304</v>
      </c>
      <c r="J390" s="23" t="s">
        <v>11</v>
      </c>
      <c r="K390" s="23" t="s">
        <v>6290</v>
      </c>
      <c r="L390" s="23" t="s">
        <v>11</v>
      </c>
      <c r="M390" s="23" t="s">
        <v>6945</v>
      </c>
      <c r="N390" s="23" t="s">
        <v>6291</v>
      </c>
      <c r="O390" s="23" t="s">
        <v>6292</v>
      </c>
      <c r="P390" s="23" t="s">
        <v>6329</v>
      </c>
      <c r="Q390" s="23">
        <v>0</v>
      </c>
      <c r="R390" s="23" t="s">
        <v>1685</v>
      </c>
      <c r="S390" s="23" t="s">
        <v>6714</v>
      </c>
      <c r="T390" s="23" t="s">
        <v>1623</v>
      </c>
    </row>
    <row r="391" spans="1:20">
      <c r="A391" s="23" t="s">
        <v>3465</v>
      </c>
      <c r="B391" s="23" t="s">
        <v>3466</v>
      </c>
      <c r="C391" s="23" t="s">
        <v>14</v>
      </c>
      <c r="D391" s="23" t="s">
        <v>1580</v>
      </c>
      <c r="E391" s="23" t="s">
        <v>461</v>
      </c>
      <c r="F391" s="23" t="s">
        <v>6789</v>
      </c>
      <c r="G391" s="23" t="s">
        <v>1623</v>
      </c>
      <c r="H391" s="23" t="s">
        <v>6320</v>
      </c>
      <c r="I391" s="23" t="s">
        <v>6350</v>
      </c>
      <c r="J391" s="23" t="s">
        <v>11</v>
      </c>
      <c r="K391" s="23" t="s">
        <v>6290</v>
      </c>
      <c r="L391" s="23" t="s">
        <v>11</v>
      </c>
      <c r="M391" s="23" t="s">
        <v>7059</v>
      </c>
      <c r="N391" s="23" t="s">
        <v>6311</v>
      </c>
      <c r="O391" s="23" t="s">
        <v>6292</v>
      </c>
      <c r="P391" s="23" t="s">
        <v>6329</v>
      </c>
      <c r="Q391" s="23">
        <v>0</v>
      </c>
      <c r="R391" s="23" t="s">
        <v>2014</v>
      </c>
      <c r="S391" s="23" t="s">
        <v>5879</v>
      </c>
      <c r="T391" s="23" t="s">
        <v>1623</v>
      </c>
    </row>
    <row r="392" spans="1:20">
      <c r="A392" s="23" t="s">
        <v>1743</v>
      </c>
      <c r="B392" s="23" t="s">
        <v>1744</v>
      </c>
      <c r="C392" s="23" t="s">
        <v>1544</v>
      </c>
      <c r="D392" s="23" t="s">
        <v>1580</v>
      </c>
      <c r="E392" s="23" t="s">
        <v>452</v>
      </c>
      <c r="F392" s="23" t="s">
        <v>5504</v>
      </c>
      <c r="G392" s="23" t="s">
        <v>1623</v>
      </c>
      <c r="H392" s="23" t="s">
        <v>5579</v>
      </c>
      <c r="I392" s="23" t="s">
        <v>6289</v>
      </c>
      <c r="J392" s="23" t="s">
        <v>11</v>
      </c>
      <c r="K392" s="23" t="s">
        <v>6290</v>
      </c>
      <c r="L392" s="23" t="s">
        <v>11</v>
      </c>
      <c r="M392" s="23" t="s">
        <v>6941</v>
      </c>
      <c r="N392" s="23" t="s">
        <v>6291</v>
      </c>
      <c r="O392" s="23" t="s">
        <v>6292</v>
      </c>
      <c r="P392" s="23" t="s">
        <v>7</v>
      </c>
      <c r="Q392" s="23">
        <v>0</v>
      </c>
      <c r="R392" s="23" t="s">
        <v>6313</v>
      </c>
      <c r="S392" s="23" t="s">
        <v>6107</v>
      </c>
      <c r="T392" s="23" t="s">
        <v>1623</v>
      </c>
    </row>
    <row r="393" spans="1:20">
      <c r="A393" s="23" t="s">
        <v>2596</v>
      </c>
      <c r="B393" s="23" t="s">
        <v>2597</v>
      </c>
      <c r="C393" s="23" t="s">
        <v>10</v>
      </c>
      <c r="D393" s="23" t="s">
        <v>1580</v>
      </c>
      <c r="E393" s="23" t="s">
        <v>452</v>
      </c>
      <c r="F393" s="23" t="s">
        <v>6808</v>
      </c>
      <c r="G393" s="23" t="s">
        <v>1623</v>
      </c>
      <c r="H393" s="23" t="s">
        <v>6299</v>
      </c>
      <c r="I393" s="23" t="s">
        <v>6304</v>
      </c>
      <c r="J393" s="23" t="s">
        <v>11</v>
      </c>
      <c r="K393" s="23" t="s">
        <v>6290</v>
      </c>
      <c r="L393" s="23" t="s">
        <v>11</v>
      </c>
      <c r="M393" s="23" t="s">
        <v>6937</v>
      </c>
      <c r="N393" s="23" t="s">
        <v>6291</v>
      </c>
      <c r="O393" s="23" t="s">
        <v>6292</v>
      </c>
      <c r="P393" s="23" t="s">
        <v>1012</v>
      </c>
      <c r="Q393" s="23">
        <v>0</v>
      </c>
      <c r="R393" s="23" t="s">
        <v>7060</v>
      </c>
      <c r="S393" s="23" t="s">
        <v>7061</v>
      </c>
      <c r="T393" s="23" t="s">
        <v>1623</v>
      </c>
    </row>
    <row r="394" spans="1:20">
      <c r="A394" s="23" t="s">
        <v>1944</v>
      </c>
      <c r="B394" s="23" t="s">
        <v>1945</v>
      </c>
      <c r="C394" s="23" t="s">
        <v>16</v>
      </c>
      <c r="D394" s="23" t="s">
        <v>1580</v>
      </c>
      <c r="E394" s="23" t="s">
        <v>452</v>
      </c>
      <c r="F394" s="23" t="s">
        <v>5380</v>
      </c>
      <c r="G394" s="23" t="s">
        <v>1623</v>
      </c>
      <c r="H394" s="23" t="s">
        <v>2490</v>
      </c>
      <c r="I394" s="23" t="s">
        <v>6289</v>
      </c>
      <c r="J394" s="23" t="s">
        <v>11</v>
      </c>
      <c r="K394" s="23" t="s">
        <v>6290</v>
      </c>
      <c r="L394" s="23" t="s">
        <v>11</v>
      </c>
      <c r="M394" s="23" t="s">
        <v>7030</v>
      </c>
      <c r="N394" s="23" t="s">
        <v>6291</v>
      </c>
      <c r="O394" s="23" t="s">
        <v>6292</v>
      </c>
      <c r="P394" s="23" t="s">
        <v>6488</v>
      </c>
      <c r="Q394" s="23">
        <v>0</v>
      </c>
      <c r="R394" s="23" t="s">
        <v>6323</v>
      </c>
      <c r="S394" s="23" t="s">
        <v>6143</v>
      </c>
      <c r="T394" s="23" t="s">
        <v>1593</v>
      </c>
    </row>
    <row r="395" spans="1:20">
      <c r="A395" s="23" t="s">
        <v>2285</v>
      </c>
      <c r="B395" s="23" t="s">
        <v>2286</v>
      </c>
      <c r="C395" s="23" t="s">
        <v>13</v>
      </c>
      <c r="D395" s="23" t="s">
        <v>1580</v>
      </c>
      <c r="E395" s="23" t="s">
        <v>452</v>
      </c>
      <c r="F395" s="23" t="s">
        <v>5544</v>
      </c>
      <c r="G395" s="23" t="s">
        <v>1623</v>
      </c>
      <c r="H395" s="23" t="s">
        <v>6315</v>
      </c>
      <c r="I395" s="23" t="s">
        <v>6316</v>
      </c>
      <c r="J395" s="23" t="s">
        <v>11</v>
      </c>
      <c r="K395" s="23" t="s">
        <v>6290</v>
      </c>
      <c r="L395" s="23" t="s">
        <v>11</v>
      </c>
      <c r="M395" s="23" t="s">
        <v>6965</v>
      </c>
      <c r="N395" s="23" t="s">
        <v>6291</v>
      </c>
      <c r="O395" s="23" t="s">
        <v>6292</v>
      </c>
      <c r="P395" s="23" t="s">
        <v>6317</v>
      </c>
      <c r="Q395" s="23">
        <v>0</v>
      </c>
      <c r="R395" s="23" t="s">
        <v>6318</v>
      </c>
      <c r="S395" s="23" t="s">
        <v>6319</v>
      </c>
      <c r="T395" s="23" t="s">
        <v>1623</v>
      </c>
    </row>
    <row r="396" spans="1:20">
      <c r="A396" s="23" t="s">
        <v>4017</v>
      </c>
      <c r="B396" s="23" t="s">
        <v>4018</v>
      </c>
      <c r="C396" s="23" t="s">
        <v>16</v>
      </c>
      <c r="D396" s="23" t="s">
        <v>1580</v>
      </c>
      <c r="E396" s="23" t="s">
        <v>452</v>
      </c>
      <c r="F396" s="23" t="s">
        <v>6954</v>
      </c>
      <c r="G396" s="23" t="s">
        <v>1623</v>
      </c>
      <c r="H396" s="23" t="s">
        <v>6346</v>
      </c>
      <c r="I396" s="23" t="s">
        <v>6951</v>
      </c>
      <c r="J396" s="23" t="s">
        <v>11</v>
      </c>
      <c r="K396" s="23" t="s">
        <v>6290</v>
      </c>
      <c r="L396" s="23" t="s">
        <v>11</v>
      </c>
      <c r="M396" s="23" t="s">
        <v>7011</v>
      </c>
      <c r="N396" s="23" t="s">
        <v>6291</v>
      </c>
      <c r="O396" s="23" t="s">
        <v>6292</v>
      </c>
      <c r="P396" s="23" t="s">
        <v>7</v>
      </c>
      <c r="Q396" s="23">
        <v>0</v>
      </c>
      <c r="R396" s="23" t="s">
        <v>7028</v>
      </c>
      <c r="S396" s="23" t="s">
        <v>7062</v>
      </c>
      <c r="T396" s="23" t="s">
        <v>1623</v>
      </c>
    </row>
    <row r="397" spans="1:20">
      <c r="A397" s="23" t="s">
        <v>3037</v>
      </c>
      <c r="B397" s="23" t="s">
        <v>3038</v>
      </c>
      <c r="C397" s="23" t="s">
        <v>1563</v>
      </c>
      <c r="D397" s="23" t="s">
        <v>5451</v>
      </c>
      <c r="E397" s="23" t="s">
        <v>464</v>
      </c>
      <c r="F397" s="23" t="s">
        <v>6991</v>
      </c>
      <c r="G397" s="23" t="s">
        <v>1623</v>
      </c>
      <c r="H397" s="23" t="s">
        <v>6346</v>
      </c>
      <c r="I397" s="23" t="s">
        <v>6296</v>
      </c>
      <c r="J397" s="23" t="s">
        <v>11</v>
      </c>
      <c r="K397" s="23" t="s">
        <v>6290</v>
      </c>
      <c r="L397" s="23" t="s">
        <v>11</v>
      </c>
      <c r="M397" s="23" t="s">
        <v>6949</v>
      </c>
      <c r="N397" s="23" t="s">
        <v>6297</v>
      </c>
      <c r="O397" s="23" t="s">
        <v>6292</v>
      </c>
      <c r="P397" s="23" t="s">
        <v>6545</v>
      </c>
      <c r="Q397" s="23">
        <v>0</v>
      </c>
      <c r="R397" s="23" t="s">
        <v>6366</v>
      </c>
      <c r="S397" s="23" t="s">
        <v>6135</v>
      </c>
      <c r="T397" s="23" t="s">
        <v>1623</v>
      </c>
    </row>
    <row r="398" spans="1:20">
      <c r="A398" s="23" t="s">
        <v>5054</v>
      </c>
      <c r="B398" s="23" t="s">
        <v>5055</v>
      </c>
      <c r="C398" s="23" t="s">
        <v>10</v>
      </c>
      <c r="D398" s="23" t="s">
        <v>1580</v>
      </c>
      <c r="E398" s="23" t="s">
        <v>452</v>
      </c>
      <c r="F398" s="23" t="s">
        <v>5402</v>
      </c>
      <c r="G398" s="23" t="s">
        <v>1623</v>
      </c>
      <c r="H398" s="23" t="s">
        <v>6952</v>
      </c>
      <c r="I398" s="23" t="s">
        <v>5563</v>
      </c>
      <c r="J398" s="23" t="s">
        <v>11</v>
      </c>
      <c r="K398" s="23" t="s">
        <v>6290</v>
      </c>
      <c r="L398" s="23" t="s">
        <v>11</v>
      </c>
      <c r="M398" s="23" t="s">
        <v>6953</v>
      </c>
      <c r="N398" s="23" t="s">
        <v>6291</v>
      </c>
      <c r="O398" s="23" t="s">
        <v>6292</v>
      </c>
      <c r="P398" s="23" t="s">
        <v>6303</v>
      </c>
      <c r="Q398" s="23">
        <v>0</v>
      </c>
      <c r="R398" s="23" t="s">
        <v>1952</v>
      </c>
      <c r="S398" s="23" t="s">
        <v>5680</v>
      </c>
      <c r="T398" s="23" t="s">
        <v>1623</v>
      </c>
    </row>
    <row r="399" spans="1:20">
      <c r="A399" s="23" t="s">
        <v>2981</v>
      </c>
      <c r="B399" s="23" t="s">
        <v>2982</v>
      </c>
      <c r="C399" s="23" t="s">
        <v>14</v>
      </c>
      <c r="D399" s="23" t="s">
        <v>1580</v>
      </c>
      <c r="E399" s="23" t="s">
        <v>452</v>
      </c>
      <c r="F399" s="23" t="s">
        <v>5583</v>
      </c>
      <c r="G399" s="23" t="s">
        <v>1623</v>
      </c>
      <c r="H399" s="23" t="s">
        <v>6308</v>
      </c>
      <c r="I399" s="23" t="s">
        <v>5447</v>
      </c>
      <c r="J399" s="23" t="s">
        <v>11</v>
      </c>
      <c r="K399" s="23" t="s">
        <v>6290</v>
      </c>
      <c r="L399" s="23" t="s">
        <v>11</v>
      </c>
      <c r="M399" s="23" t="s">
        <v>6963</v>
      </c>
      <c r="N399" s="23" t="s">
        <v>6291</v>
      </c>
      <c r="O399" s="23" t="s">
        <v>6292</v>
      </c>
      <c r="P399" s="23" t="s">
        <v>1012</v>
      </c>
      <c r="Q399" s="23">
        <v>0</v>
      </c>
      <c r="R399" s="23" t="s">
        <v>1565</v>
      </c>
      <c r="S399" s="23" t="s">
        <v>7063</v>
      </c>
      <c r="T399" s="23" t="s">
        <v>1548</v>
      </c>
    </row>
    <row r="400" spans="1:20">
      <c r="A400" s="23" t="s">
        <v>4180</v>
      </c>
      <c r="B400" s="23" t="s">
        <v>4181</v>
      </c>
      <c r="C400" s="23" t="s">
        <v>14</v>
      </c>
      <c r="D400" s="23" t="s">
        <v>1580</v>
      </c>
      <c r="E400" s="23" t="s">
        <v>452</v>
      </c>
      <c r="F400" s="23" t="s">
        <v>6804</v>
      </c>
      <c r="G400" s="23" t="s">
        <v>1623</v>
      </c>
      <c r="H400" s="23" t="s">
        <v>6334</v>
      </c>
      <c r="I400" s="23" t="s">
        <v>6321</v>
      </c>
      <c r="J400" s="23" t="s">
        <v>11</v>
      </c>
      <c r="K400" s="23" t="s">
        <v>6290</v>
      </c>
      <c r="L400" s="23" t="s">
        <v>11</v>
      </c>
      <c r="M400" s="23" t="s">
        <v>6945</v>
      </c>
      <c r="N400" s="23" t="s">
        <v>6291</v>
      </c>
      <c r="O400" s="23" t="s">
        <v>6292</v>
      </c>
      <c r="P400" s="23" t="s">
        <v>6329</v>
      </c>
      <c r="Q400" s="23">
        <v>0</v>
      </c>
      <c r="R400" s="23" t="s">
        <v>1952</v>
      </c>
      <c r="S400" s="23" t="s">
        <v>5783</v>
      </c>
      <c r="T400" s="23" t="s">
        <v>1623</v>
      </c>
    </row>
    <row r="401" spans="1:20">
      <c r="A401" s="23" t="s">
        <v>4296</v>
      </c>
      <c r="B401" s="23" t="s">
        <v>4297</v>
      </c>
      <c r="C401" s="23" t="s">
        <v>14</v>
      </c>
      <c r="D401" s="23" t="s">
        <v>1580</v>
      </c>
      <c r="E401" s="23" t="s">
        <v>452</v>
      </c>
      <c r="F401" s="23" t="s">
        <v>5392</v>
      </c>
      <c r="G401" s="23" t="s">
        <v>1623</v>
      </c>
      <c r="H401" s="23" t="s">
        <v>6295</v>
      </c>
      <c r="I401" s="23" t="s">
        <v>6302</v>
      </c>
      <c r="J401" s="23" t="s">
        <v>11</v>
      </c>
      <c r="K401" s="23" t="s">
        <v>6290</v>
      </c>
      <c r="L401" s="23" t="s">
        <v>11</v>
      </c>
      <c r="M401" s="23" t="s">
        <v>6960</v>
      </c>
      <c r="N401" s="23" t="s">
        <v>6291</v>
      </c>
      <c r="O401" s="23" t="s">
        <v>6292</v>
      </c>
      <c r="P401" s="23" t="s">
        <v>7064</v>
      </c>
      <c r="Q401" s="23">
        <v>0</v>
      </c>
      <c r="R401" s="23" t="s">
        <v>1559</v>
      </c>
      <c r="S401" s="23" t="s">
        <v>7065</v>
      </c>
      <c r="T401" s="23" t="s">
        <v>1623</v>
      </c>
    </row>
    <row r="402" spans="1:20">
      <c r="A402" s="23" t="s">
        <v>5070</v>
      </c>
      <c r="B402" s="23" t="s">
        <v>5071</v>
      </c>
      <c r="C402" s="23" t="s">
        <v>16</v>
      </c>
      <c r="D402" s="23" t="s">
        <v>1580</v>
      </c>
      <c r="E402" s="23" t="s">
        <v>452</v>
      </c>
      <c r="F402" s="23" t="s">
        <v>5504</v>
      </c>
      <c r="G402" s="23" t="s">
        <v>1623</v>
      </c>
      <c r="H402" s="23" t="s">
        <v>5579</v>
      </c>
      <c r="I402" s="23" t="s">
        <v>6289</v>
      </c>
      <c r="J402" s="23" t="s">
        <v>11</v>
      </c>
      <c r="K402" s="23" t="s">
        <v>6290</v>
      </c>
      <c r="L402" s="23" t="s">
        <v>11</v>
      </c>
      <c r="M402" s="23" t="s">
        <v>6945</v>
      </c>
      <c r="N402" s="23" t="s">
        <v>6291</v>
      </c>
      <c r="O402" s="23" t="s">
        <v>6292</v>
      </c>
      <c r="P402" s="23" t="s">
        <v>6629</v>
      </c>
      <c r="Q402" s="23">
        <v>0</v>
      </c>
      <c r="R402" s="23" t="s">
        <v>6313</v>
      </c>
      <c r="S402" s="23" t="s">
        <v>6630</v>
      </c>
      <c r="T402" s="23" t="s">
        <v>1623</v>
      </c>
    </row>
    <row r="403" spans="1:20">
      <c r="A403" s="23" t="s">
        <v>2894</v>
      </c>
      <c r="B403" s="23" t="s">
        <v>2895</v>
      </c>
      <c r="C403" s="23" t="s">
        <v>12</v>
      </c>
      <c r="D403" s="23" t="s">
        <v>1580</v>
      </c>
      <c r="E403" s="23" t="s">
        <v>452</v>
      </c>
      <c r="F403" s="23" t="s">
        <v>6820</v>
      </c>
      <c r="G403" s="23" t="s">
        <v>1623</v>
      </c>
      <c r="H403" s="23" t="s">
        <v>6299</v>
      </c>
      <c r="I403" s="23" t="s">
        <v>6316</v>
      </c>
      <c r="J403" s="23" t="s">
        <v>11</v>
      </c>
      <c r="K403" s="23" t="s">
        <v>6290</v>
      </c>
      <c r="L403" s="23" t="s">
        <v>11</v>
      </c>
      <c r="M403" s="23" t="s">
        <v>6936</v>
      </c>
      <c r="N403" s="23" t="s">
        <v>6291</v>
      </c>
      <c r="O403" s="23" t="s">
        <v>6292</v>
      </c>
      <c r="P403" s="23" t="s">
        <v>6329</v>
      </c>
      <c r="Q403" s="23">
        <v>0</v>
      </c>
      <c r="R403" s="23" t="s">
        <v>1952</v>
      </c>
      <c r="S403" s="23" t="s">
        <v>5962</v>
      </c>
      <c r="T403" s="23" t="s">
        <v>1623</v>
      </c>
    </row>
    <row r="404" spans="1:20">
      <c r="A404" s="23" t="s">
        <v>3981</v>
      </c>
      <c r="B404" s="23" t="s">
        <v>3982</v>
      </c>
      <c r="C404" s="23" t="s">
        <v>1657</v>
      </c>
      <c r="D404" s="23" t="s">
        <v>1580</v>
      </c>
      <c r="E404" s="23" t="s">
        <v>452</v>
      </c>
      <c r="F404" s="23" t="s">
        <v>6806</v>
      </c>
      <c r="G404" s="23" t="s">
        <v>1623</v>
      </c>
      <c r="H404" s="23" t="s">
        <v>6337</v>
      </c>
      <c r="I404" s="23" t="s">
        <v>6383</v>
      </c>
      <c r="J404" s="23" t="s">
        <v>11</v>
      </c>
      <c r="K404" s="23" t="s">
        <v>6290</v>
      </c>
      <c r="L404" s="23" t="s">
        <v>11</v>
      </c>
      <c r="M404" s="23" t="s">
        <v>6946</v>
      </c>
      <c r="N404" s="23" t="s">
        <v>6291</v>
      </c>
      <c r="O404" s="23" t="s">
        <v>6292</v>
      </c>
      <c r="P404" s="23" t="s">
        <v>6586</v>
      </c>
      <c r="Q404" s="23">
        <v>0</v>
      </c>
      <c r="R404" s="23" t="s">
        <v>1952</v>
      </c>
      <c r="S404" s="23" t="s">
        <v>5815</v>
      </c>
      <c r="T404" s="23" t="s">
        <v>1623</v>
      </c>
    </row>
    <row r="405" spans="1:20">
      <c r="A405" s="23" t="s">
        <v>5286</v>
      </c>
      <c r="B405" s="23" t="s">
        <v>5287</v>
      </c>
      <c r="C405" s="23" t="s">
        <v>1544</v>
      </c>
      <c r="D405" s="23" t="s">
        <v>1580</v>
      </c>
      <c r="E405" s="23" t="s">
        <v>452</v>
      </c>
      <c r="F405" s="23" t="s">
        <v>5504</v>
      </c>
      <c r="G405" s="23" t="s">
        <v>1623</v>
      </c>
      <c r="H405" s="23" t="s">
        <v>5579</v>
      </c>
      <c r="I405" s="23" t="s">
        <v>6289</v>
      </c>
      <c r="J405" s="23" t="s">
        <v>11</v>
      </c>
      <c r="K405" s="23" t="s">
        <v>6290</v>
      </c>
      <c r="L405" s="23" t="s">
        <v>11</v>
      </c>
      <c r="M405" s="23" t="s">
        <v>6942</v>
      </c>
      <c r="N405" s="23" t="s">
        <v>6291</v>
      </c>
      <c r="O405" s="23" t="s">
        <v>6292</v>
      </c>
      <c r="P405" s="23" t="s">
        <v>1012</v>
      </c>
      <c r="Q405" s="23">
        <v>0</v>
      </c>
      <c r="R405" s="23" t="s">
        <v>1689</v>
      </c>
      <c r="S405" s="23" t="s">
        <v>6435</v>
      </c>
      <c r="T405" s="23" t="s">
        <v>1623</v>
      </c>
    </row>
    <row r="406" spans="1:20">
      <c r="A406" s="23" t="s">
        <v>3248</v>
      </c>
      <c r="B406" s="23" t="s">
        <v>3249</v>
      </c>
      <c r="C406" s="23" t="s">
        <v>12</v>
      </c>
      <c r="D406" s="23" t="s">
        <v>1580</v>
      </c>
      <c r="E406" s="23" t="s">
        <v>452</v>
      </c>
      <c r="F406" s="23" t="s">
        <v>6980</v>
      </c>
      <c r="G406" s="23" t="s">
        <v>1623</v>
      </c>
      <c r="H406" s="23" t="s">
        <v>5569</v>
      </c>
      <c r="I406" s="23" t="s">
        <v>6316</v>
      </c>
      <c r="J406" s="23" t="s">
        <v>11</v>
      </c>
      <c r="K406" s="23" t="s">
        <v>6290</v>
      </c>
      <c r="L406" s="23" t="s">
        <v>11</v>
      </c>
      <c r="M406" s="23" t="s">
        <v>6963</v>
      </c>
      <c r="N406" s="23" t="s">
        <v>6291</v>
      </c>
      <c r="O406" s="23" t="s">
        <v>6292</v>
      </c>
      <c r="P406" s="23" t="s">
        <v>6329</v>
      </c>
      <c r="Q406" s="23">
        <v>0</v>
      </c>
      <c r="R406" s="23" t="s">
        <v>1707</v>
      </c>
      <c r="S406" s="23" t="s">
        <v>5909</v>
      </c>
      <c r="T406" s="23" t="s">
        <v>1623</v>
      </c>
    </row>
    <row r="407" spans="1:20">
      <c r="A407" s="23" t="s">
        <v>4909</v>
      </c>
      <c r="B407" s="23" t="s">
        <v>4910</v>
      </c>
      <c r="C407" s="23" t="s">
        <v>12</v>
      </c>
      <c r="D407" s="23" t="s">
        <v>1580</v>
      </c>
      <c r="E407" s="23" t="s">
        <v>452</v>
      </c>
      <c r="F407" s="23" t="s">
        <v>6818</v>
      </c>
      <c r="G407" s="23" t="s">
        <v>1623</v>
      </c>
      <c r="H407" s="23" t="s">
        <v>6320</v>
      </c>
      <c r="I407" s="23" t="s">
        <v>6355</v>
      </c>
      <c r="J407" s="23" t="s">
        <v>11</v>
      </c>
      <c r="K407" s="23" t="s">
        <v>6290</v>
      </c>
      <c r="L407" s="23" t="s">
        <v>11</v>
      </c>
      <c r="M407" s="23" t="s">
        <v>6966</v>
      </c>
      <c r="N407" s="23" t="s">
        <v>6291</v>
      </c>
      <c r="O407" s="23" t="s">
        <v>6292</v>
      </c>
      <c r="P407" s="23" t="s">
        <v>6375</v>
      </c>
      <c r="Q407" s="23">
        <v>0</v>
      </c>
      <c r="R407" s="23" t="s">
        <v>1952</v>
      </c>
      <c r="S407" s="23" t="s">
        <v>6376</v>
      </c>
      <c r="T407" s="23" t="s">
        <v>1623</v>
      </c>
    </row>
    <row r="408" spans="1:20">
      <c r="A408" s="23" t="s">
        <v>1755</v>
      </c>
      <c r="B408" s="23" t="s">
        <v>1756</v>
      </c>
      <c r="C408" s="23" t="s">
        <v>10</v>
      </c>
      <c r="D408" s="23" t="s">
        <v>1580</v>
      </c>
      <c r="E408" s="23" t="s">
        <v>452</v>
      </c>
      <c r="F408" s="23" t="s">
        <v>5392</v>
      </c>
      <c r="G408" s="23" t="s">
        <v>1623</v>
      </c>
      <c r="H408" s="23" t="s">
        <v>6295</v>
      </c>
      <c r="I408" s="23" t="s">
        <v>6302</v>
      </c>
      <c r="J408" s="23" t="s">
        <v>11</v>
      </c>
      <c r="K408" s="23" t="s">
        <v>6290</v>
      </c>
      <c r="L408" s="23" t="s">
        <v>11</v>
      </c>
      <c r="M408" s="23" t="s">
        <v>7044</v>
      </c>
      <c r="N408" s="23" t="s">
        <v>6291</v>
      </c>
      <c r="O408" s="23" t="s">
        <v>6292</v>
      </c>
      <c r="P408" s="23" t="s">
        <v>6418</v>
      </c>
      <c r="Q408" s="23">
        <v>0</v>
      </c>
      <c r="R408" s="23" t="s">
        <v>1952</v>
      </c>
      <c r="S408" s="23" t="s">
        <v>6105</v>
      </c>
      <c r="T408" s="23" t="s">
        <v>1623</v>
      </c>
    </row>
    <row r="409" spans="1:20">
      <c r="A409" s="23" t="s">
        <v>2503</v>
      </c>
      <c r="B409" s="23" t="s">
        <v>2504</v>
      </c>
      <c r="C409" s="23" t="s">
        <v>10</v>
      </c>
      <c r="D409" s="23" t="s">
        <v>1580</v>
      </c>
      <c r="E409" s="23" t="s">
        <v>452</v>
      </c>
      <c r="F409" s="23" t="s">
        <v>6808</v>
      </c>
      <c r="G409" s="23" t="s">
        <v>1623</v>
      </c>
      <c r="H409" s="23" t="s">
        <v>6299</v>
      </c>
      <c r="I409" s="23" t="s">
        <v>6304</v>
      </c>
      <c r="J409" s="23" t="s">
        <v>11</v>
      </c>
      <c r="K409" s="23" t="s">
        <v>6290</v>
      </c>
      <c r="L409" s="23" t="s">
        <v>11</v>
      </c>
      <c r="M409" s="23" t="s">
        <v>6965</v>
      </c>
      <c r="N409" s="23" t="s">
        <v>6291</v>
      </c>
      <c r="O409" s="23" t="s">
        <v>6292</v>
      </c>
      <c r="P409" s="23" t="s">
        <v>6329</v>
      </c>
      <c r="Q409" s="23">
        <v>0</v>
      </c>
      <c r="R409" s="23" t="s">
        <v>1685</v>
      </c>
      <c r="S409" s="23" t="s">
        <v>6714</v>
      </c>
      <c r="T409" s="23" t="s">
        <v>1623</v>
      </c>
    </row>
    <row r="410" spans="1:20">
      <c r="A410" s="23" t="s">
        <v>2479</v>
      </c>
      <c r="B410" s="23" t="s">
        <v>2480</v>
      </c>
      <c r="C410" s="23" t="s">
        <v>14</v>
      </c>
      <c r="D410" s="23" t="s">
        <v>1580</v>
      </c>
      <c r="E410" s="23" t="s">
        <v>452</v>
      </c>
      <c r="F410" s="23" t="s">
        <v>6809</v>
      </c>
      <c r="G410" s="23" t="s">
        <v>1623</v>
      </c>
      <c r="H410" s="23" t="s">
        <v>6299</v>
      </c>
      <c r="I410" s="23" t="s">
        <v>6335</v>
      </c>
      <c r="J410" s="23" t="s">
        <v>11</v>
      </c>
      <c r="K410" s="23" t="s">
        <v>6290</v>
      </c>
      <c r="L410" s="23" t="s">
        <v>11</v>
      </c>
      <c r="M410" s="23" t="s">
        <v>6945</v>
      </c>
      <c r="N410" s="23" t="s">
        <v>6291</v>
      </c>
      <c r="O410" s="23" t="s">
        <v>6292</v>
      </c>
      <c r="P410" s="23" t="s">
        <v>6721</v>
      </c>
      <c r="Q410" s="23">
        <v>0</v>
      </c>
      <c r="R410" s="23" t="s">
        <v>1952</v>
      </c>
      <c r="S410" s="23" t="s">
        <v>6722</v>
      </c>
      <c r="T410" s="23" t="s">
        <v>1623</v>
      </c>
    </row>
    <row r="411" spans="1:20">
      <c r="A411" s="23" t="s">
        <v>2925</v>
      </c>
      <c r="B411" s="23" t="s">
        <v>2926</v>
      </c>
      <c r="C411" s="23" t="s">
        <v>10</v>
      </c>
      <c r="D411" s="23" t="s">
        <v>1580</v>
      </c>
      <c r="E411" s="23" t="s">
        <v>452</v>
      </c>
      <c r="F411" s="23" t="s">
        <v>6808</v>
      </c>
      <c r="G411" s="23" t="s">
        <v>1623</v>
      </c>
      <c r="H411" s="23" t="s">
        <v>6299</v>
      </c>
      <c r="I411" s="23" t="s">
        <v>6304</v>
      </c>
      <c r="J411" s="23" t="s">
        <v>11</v>
      </c>
      <c r="K411" s="23" t="s">
        <v>6290</v>
      </c>
      <c r="L411" s="23" t="s">
        <v>11</v>
      </c>
      <c r="M411" s="23" t="s">
        <v>6979</v>
      </c>
      <c r="N411" s="23" t="s">
        <v>6291</v>
      </c>
      <c r="O411" s="23" t="s">
        <v>6292</v>
      </c>
      <c r="P411" s="23" t="s">
        <v>6429</v>
      </c>
      <c r="Q411" s="23">
        <v>0</v>
      </c>
      <c r="R411" s="23" t="s">
        <v>1685</v>
      </c>
      <c r="S411" s="23" t="s">
        <v>6430</v>
      </c>
      <c r="T411" s="23" t="s">
        <v>1623</v>
      </c>
    </row>
    <row r="412" spans="1:20">
      <c r="A412" s="23" t="s">
        <v>3175</v>
      </c>
      <c r="B412" s="23" t="s">
        <v>3176</v>
      </c>
      <c r="C412" s="23" t="s">
        <v>16</v>
      </c>
      <c r="D412" s="23" t="s">
        <v>1580</v>
      </c>
      <c r="E412" s="23" t="s">
        <v>452</v>
      </c>
      <c r="F412" s="23" t="s">
        <v>6977</v>
      </c>
      <c r="G412" s="23" t="s">
        <v>1623</v>
      </c>
      <c r="H412" s="23" t="s">
        <v>6346</v>
      </c>
      <c r="I412" s="23" t="s">
        <v>5563</v>
      </c>
      <c r="J412" s="23" t="s">
        <v>11</v>
      </c>
      <c r="K412" s="23" t="s">
        <v>6290</v>
      </c>
      <c r="L412" s="23" t="s">
        <v>11</v>
      </c>
      <c r="M412" s="23" t="s">
        <v>6945</v>
      </c>
      <c r="N412" s="23" t="s">
        <v>6291</v>
      </c>
      <c r="O412" s="23" t="s">
        <v>6292</v>
      </c>
      <c r="P412" s="23" t="s">
        <v>6368</v>
      </c>
      <c r="Q412" s="23">
        <v>0</v>
      </c>
      <c r="R412" s="23" t="s">
        <v>1707</v>
      </c>
      <c r="S412" s="23" t="s">
        <v>6686</v>
      </c>
      <c r="T412" s="23" t="s">
        <v>1623</v>
      </c>
    </row>
    <row r="413" spans="1:20">
      <c r="A413" s="23" t="s">
        <v>3881</v>
      </c>
      <c r="B413" s="23" t="s">
        <v>3882</v>
      </c>
      <c r="C413" s="23" t="s">
        <v>1544</v>
      </c>
      <c r="D413" s="23" t="s">
        <v>1580</v>
      </c>
      <c r="E413" s="23" t="s">
        <v>452</v>
      </c>
      <c r="F413" s="23" t="s">
        <v>5380</v>
      </c>
      <c r="G413" s="23" t="s">
        <v>1623</v>
      </c>
      <c r="H413" s="23" t="s">
        <v>2490</v>
      </c>
      <c r="I413" s="23" t="s">
        <v>6289</v>
      </c>
      <c r="J413" s="23" t="s">
        <v>11</v>
      </c>
      <c r="K413" s="23" t="s">
        <v>6290</v>
      </c>
      <c r="L413" s="23" t="s">
        <v>11</v>
      </c>
      <c r="M413" s="23" t="s">
        <v>6985</v>
      </c>
      <c r="N413" s="23" t="s">
        <v>6291</v>
      </c>
      <c r="O413" s="23" t="s">
        <v>6292</v>
      </c>
      <c r="P413" s="23" t="s">
        <v>6507</v>
      </c>
      <c r="Q413" s="23">
        <v>0</v>
      </c>
      <c r="R413" s="23" t="s">
        <v>1952</v>
      </c>
      <c r="S413" s="23" t="s">
        <v>6508</v>
      </c>
      <c r="T413" s="23" t="s">
        <v>1623</v>
      </c>
    </row>
    <row r="414" spans="1:20">
      <c r="A414" s="23" t="s">
        <v>4017</v>
      </c>
      <c r="B414" s="23" t="s">
        <v>4018</v>
      </c>
      <c r="C414" s="23" t="s">
        <v>16</v>
      </c>
      <c r="D414" s="23" t="s">
        <v>1580</v>
      </c>
      <c r="E414" s="23" t="s">
        <v>452</v>
      </c>
      <c r="F414" s="23" t="s">
        <v>6954</v>
      </c>
      <c r="G414" s="23" t="s">
        <v>1623</v>
      </c>
      <c r="H414" s="23" t="s">
        <v>2490</v>
      </c>
      <c r="I414" s="23" t="s">
        <v>6951</v>
      </c>
      <c r="J414" s="23" t="s">
        <v>11</v>
      </c>
      <c r="K414" s="23" t="s">
        <v>6290</v>
      </c>
      <c r="L414" s="23" t="s">
        <v>11</v>
      </c>
      <c r="M414" s="23" t="s">
        <v>6960</v>
      </c>
      <c r="N414" s="23" t="s">
        <v>6291</v>
      </c>
      <c r="O414" s="23" t="s">
        <v>6292</v>
      </c>
      <c r="P414" s="23" t="s">
        <v>7</v>
      </c>
      <c r="Q414" s="23">
        <v>0</v>
      </c>
      <c r="R414" s="23" t="s">
        <v>7028</v>
      </c>
      <c r="S414" s="23" t="s">
        <v>7062</v>
      </c>
      <c r="T414" s="23" t="s">
        <v>1623</v>
      </c>
    </row>
    <row r="415" spans="1:20">
      <c r="A415" s="23" t="s">
        <v>3900</v>
      </c>
      <c r="B415" s="23" t="s">
        <v>3901</v>
      </c>
      <c r="C415" s="23" t="s">
        <v>16</v>
      </c>
      <c r="D415" s="23" t="s">
        <v>1580</v>
      </c>
      <c r="E415" s="23" t="s">
        <v>461</v>
      </c>
      <c r="F415" s="23" t="s">
        <v>5489</v>
      </c>
      <c r="G415" s="23" t="s">
        <v>1623</v>
      </c>
      <c r="H415" s="23" t="s">
        <v>6952</v>
      </c>
      <c r="I415" s="23" t="s">
        <v>5460</v>
      </c>
      <c r="J415" s="23" t="s">
        <v>11</v>
      </c>
      <c r="K415" s="23" t="s">
        <v>6290</v>
      </c>
      <c r="L415" s="23" t="s">
        <v>11</v>
      </c>
      <c r="M415" s="23" t="s">
        <v>6931</v>
      </c>
      <c r="N415" s="23" t="s">
        <v>6311</v>
      </c>
      <c r="O415" s="23" t="s">
        <v>6292</v>
      </c>
      <c r="P415" s="23" t="s">
        <v>9</v>
      </c>
      <c r="Q415" s="23">
        <v>0</v>
      </c>
      <c r="R415" s="23" t="s">
        <v>1707</v>
      </c>
      <c r="S415" s="23" t="s">
        <v>5824</v>
      </c>
      <c r="T415" s="23" t="s">
        <v>1623</v>
      </c>
    </row>
    <row r="416" spans="1:20">
      <c r="A416" s="23" t="s">
        <v>5017</v>
      </c>
      <c r="B416" s="23" t="s">
        <v>5018</v>
      </c>
      <c r="C416" s="23" t="s">
        <v>12</v>
      </c>
      <c r="D416" s="23" t="s">
        <v>1580</v>
      </c>
      <c r="E416" s="23" t="s">
        <v>452</v>
      </c>
      <c r="F416" s="23" t="s">
        <v>6820</v>
      </c>
      <c r="G416" s="23" t="s">
        <v>1623</v>
      </c>
      <c r="H416" s="23" t="s">
        <v>6299</v>
      </c>
      <c r="I416" s="23" t="s">
        <v>6316</v>
      </c>
      <c r="J416" s="23" t="s">
        <v>11</v>
      </c>
      <c r="K416" s="23" t="s">
        <v>6290</v>
      </c>
      <c r="L416" s="23" t="s">
        <v>11</v>
      </c>
      <c r="M416" s="23" t="s">
        <v>6936</v>
      </c>
      <c r="N416" s="23" t="s">
        <v>6291</v>
      </c>
      <c r="O416" s="23" t="s">
        <v>6292</v>
      </c>
      <c r="P416" s="23" t="s">
        <v>1012</v>
      </c>
      <c r="Q416" s="23">
        <v>0</v>
      </c>
      <c r="R416" s="23" t="s">
        <v>4111</v>
      </c>
      <c r="S416" s="23" t="s">
        <v>7066</v>
      </c>
      <c r="T416" s="23" t="s">
        <v>1623</v>
      </c>
    </row>
    <row r="417" spans="1:20">
      <c r="A417" s="23" t="s">
        <v>2395</v>
      </c>
      <c r="B417" s="23" t="s">
        <v>2396</v>
      </c>
      <c r="C417" s="23" t="s">
        <v>15</v>
      </c>
      <c r="D417" s="23" t="s">
        <v>1580</v>
      </c>
      <c r="E417" s="23" t="s">
        <v>452</v>
      </c>
      <c r="F417" s="23" t="s">
        <v>5544</v>
      </c>
      <c r="G417" s="23" t="s">
        <v>1623</v>
      </c>
      <c r="H417" s="23" t="s">
        <v>6315</v>
      </c>
      <c r="I417" s="23" t="s">
        <v>6316</v>
      </c>
      <c r="J417" s="23" t="s">
        <v>11</v>
      </c>
      <c r="K417" s="23" t="s">
        <v>6290</v>
      </c>
      <c r="L417" s="23" t="s">
        <v>11</v>
      </c>
      <c r="M417" s="23" t="s">
        <v>6965</v>
      </c>
      <c r="N417" s="23" t="s">
        <v>6291</v>
      </c>
      <c r="O417" s="23" t="s">
        <v>6292</v>
      </c>
      <c r="P417" s="23" t="s">
        <v>7067</v>
      </c>
      <c r="Q417" s="23">
        <v>0</v>
      </c>
      <c r="R417" s="23" t="s">
        <v>3188</v>
      </c>
      <c r="S417" s="23" t="s">
        <v>7068</v>
      </c>
      <c r="T417" s="23" t="s">
        <v>1623</v>
      </c>
    </row>
    <row r="418" spans="1:20">
      <c r="A418" s="23" t="s">
        <v>2887</v>
      </c>
      <c r="B418" s="23" t="s">
        <v>2884</v>
      </c>
      <c r="C418" s="23" t="s">
        <v>14</v>
      </c>
      <c r="D418" s="23" t="s">
        <v>1580</v>
      </c>
      <c r="E418" s="23" t="s">
        <v>461</v>
      </c>
      <c r="F418" s="23" t="s">
        <v>5538</v>
      </c>
      <c r="G418" s="23" t="s">
        <v>1623</v>
      </c>
      <c r="H418" s="23" t="s">
        <v>5579</v>
      </c>
      <c r="I418" s="23" t="s">
        <v>6951</v>
      </c>
      <c r="J418" s="23" t="s">
        <v>11</v>
      </c>
      <c r="K418" s="23" t="s">
        <v>6290</v>
      </c>
      <c r="L418" s="23" t="s">
        <v>11</v>
      </c>
      <c r="M418" s="23" t="s">
        <v>6931</v>
      </c>
      <c r="N418" s="23" t="s">
        <v>6311</v>
      </c>
      <c r="O418" s="23" t="s">
        <v>6292</v>
      </c>
      <c r="P418" s="23" t="s">
        <v>1012</v>
      </c>
      <c r="Q418" s="23">
        <v>0</v>
      </c>
      <c r="R418" s="23" t="s">
        <v>4499</v>
      </c>
      <c r="S418" s="23" t="s">
        <v>6202</v>
      </c>
      <c r="T418" s="23" t="s">
        <v>1623</v>
      </c>
    </row>
    <row r="419" spans="1:20">
      <c r="A419" s="23" t="s">
        <v>2657</v>
      </c>
      <c r="B419" s="23" t="s">
        <v>2658</v>
      </c>
      <c r="C419" s="23" t="s">
        <v>16</v>
      </c>
      <c r="D419" s="23" t="s">
        <v>1580</v>
      </c>
      <c r="E419" s="23" t="s">
        <v>452</v>
      </c>
      <c r="F419" s="23" t="s">
        <v>6954</v>
      </c>
      <c r="G419" s="23" t="s">
        <v>1623</v>
      </c>
      <c r="H419" s="23" t="s">
        <v>6346</v>
      </c>
      <c r="I419" s="23" t="s">
        <v>6951</v>
      </c>
      <c r="J419" s="23" t="s">
        <v>11</v>
      </c>
      <c r="K419" s="23" t="s">
        <v>6290</v>
      </c>
      <c r="L419" s="23" t="s">
        <v>11</v>
      </c>
      <c r="M419" s="23" t="s">
        <v>6993</v>
      </c>
      <c r="N419" s="23" t="s">
        <v>6291</v>
      </c>
      <c r="O419" s="23" t="s">
        <v>6292</v>
      </c>
      <c r="P419" s="23" t="s">
        <v>1012</v>
      </c>
      <c r="Q419" s="23">
        <v>0</v>
      </c>
      <c r="R419" s="23" t="s">
        <v>1559</v>
      </c>
      <c r="S419" s="23" t="s">
        <v>7000</v>
      </c>
      <c r="T419" s="23" t="s">
        <v>1623</v>
      </c>
    </row>
    <row r="420" spans="1:20">
      <c r="A420" s="23" t="s">
        <v>2275</v>
      </c>
      <c r="B420" s="23" t="s">
        <v>2276</v>
      </c>
      <c r="C420" s="23" t="s">
        <v>10</v>
      </c>
      <c r="D420" s="23" t="s">
        <v>1580</v>
      </c>
      <c r="E420" s="23" t="s">
        <v>452</v>
      </c>
      <c r="F420" s="23" t="s">
        <v>5392</v>
      </c>
      <c r="G420" s="23" t="s">
        <v>1623</v>
      </c>
      <c r="H420" s="23" t="s">
        <v>6295</v>
      </c>
      <c r="I420" s="23" t="s">
        <v>6302</v>
      </c>
      <c r="J420" s="23" t="s">
        <v>11</v>
      </c>
      <c r="K420" s="23" t="s">
        <v>6290</v>
      </c>
      <c r="L420" s="23" t="s">
        <v>11</v>
      </c>
      <c r="M420" s="23" t="s">
        <v>6947</v>
      </c>
      <c r="N420" s="23" t="s">
        <v>6291</v>
      </c>
      <c r="O420" s="23" t="s">
        <v>6292</v>
      </c>
      <c r="P420" s="23" t="s">
        <v>7</v>
      </c>
      <c r="Q420" s="23">
        <v>0</v>
      </c>
      <c r="R420" s="23" t="s">
        <v>1707</v>
      </c>
      <c r="S420" s="23" t="s">
        <v>6037</v>
      </c>
      <c r="T420" s="23" t="s">
        <v>1623</v>
      </c>
    </row>
    <row r="421" spans="1:20">
      <c r="A421" s="23" t="s">
        <v>2977</v>
      </c>
      <c r="B421" s="23" t="s">
        <v>2978</v>
      </c>
      <c r="C421" s="23" t="s">
        <v>16</v>
      </c>
      <c r="D421" s="23" t="s">
        <v>1580</v>
      </c>
      <c r="E421" s="23" t="s">
        <v>452</v>
      </c>
      <c r="F421" s="23" t="s">
        <v>6954</v>
      </c>
      <c r="G421" s="23" t="s">
        <v>1623</v>
      </c>
      <c r="H421" s="23" t="s">
        <v>6346</v>
      </c>
      <c r="I421" s="23" t="s">
        <v>6951</v>
      </c>
      <c r="J421" s="23" t="s">
        <v>11</v>
      </c>
      <c r="K421" s="23" t="s">
        <v>6290</v>
      </c>
      <c r="L421" s="23" t="s">
        <v>11</v>
      </c>
      <c r="M421" s="23" t="s">
        <v>7003</v>
      </c>
      <c r="N421" s="23" t="s">
        <v>6291</v>
      </c>
      <c r="O421" s="23" t="s">
        <v>6292</v>
      </c>
      <c r="P421" s="23" t="s">
        <v>6956</v>
      </c>
      <c r="Q421" s="23">
        <v>0</v>
      </c>
      <c r="R421" s="23" t="s">
        <v>2980</v>
      </c>
      <c r="S421" s="23" t="s">
        <v>6957</v>
      </c>
      <c r="T421" s="23" t="s">
        <v>1623</v>
      </c>
    </row>
    <row r="422" spans="1:20">
      <c r="A422" s="23" t="s">
        <v>4058</v>
      </c>
      <c r="B422" s="23" t="s">
        <v>4059</v>
      </c>
      <c r="C422" s="23" t="s">
        <v>16</v>
      </c>
      <c r="D422" s="23" t="s">
        <v>1580</v>
      </c>
      <c r="E422" s="23" t="s">
        <v>452</v>
      </c>
      <c r="F422" s="23" t="s">
        <v>6940</v>
      </c>
      <c r="G422" s="23" t="s">
        <v>1623</v>
      </c>
      <c r="H422" s="23" t="s">
        <v>6346</v>
      </c>
      <c r="I422" s="23" t="s">
        <v>5563</v>
      </c>
      <c r="J422" s="23" t="s">
        <v>11</v>
      </c>
      <c r="K422" s="23" t="s">
        <v>6290</v>
      </c>
      <c r="L422" s="23" t="s">
        <v>11</v>
      </c>
      <c r="M422" s="23" t="s">
        <v>6944</v>
      </c>
      <c r="N422" s="23" t="s">
        <v>6291</v>
      </c>
      <c r="O422" s="23" t="s">
        <v>6292</v>
      </c>
      <c r="P422" s="23" t="s">
        <v>9</v>
      </c>
      <c r="Q422" s="23">
        <v>0</v>
      </c>
      <c r="R422" s="23" t="s">
        <v>2146</v>
      </c>
      <c r="S422" s="23" t="s">
        <v>6462</v>
      </c>
      <c r="T422" s="23" t="s">
        <v>1623</v>
      </c>
    </row>
    <row r="423" spans="1:20">
      <c r="A423" s="23" t="s">
        <v>3759</v>
      </c>
      <c r="B423" s="23" t="s">
        <v>3760</v>
      </c>
      <c r="C423" s="23" t="s">
        <v>16</v>
      </c>
      <c r="D423" s="23" t="s">
        <v>1580</v>
      </c>
      <c r="E423" s="23" t="s">
        <v>461</v>
      </c>
      <c r="F423" s="23" t="s">
        <v>5539</v>
      </c>
      <c r="G423" s="23" t="s">
        <v>1623</v>
      </c>
      <c r="H423" s="23" t="s">
        <v>2490</v>
      </c>
      <c r="I423" s="23" t="s">
        <v>6370</v>
      </c>
      <c r="J423" s="23" t="s">
        <v>11</v>
      </c>
      <c r="K423" s="23" t="s">
        <v>6290</v>
      </c>
      <c r="L423" s="23" t="s">
        <v>11</v>
      </c>
      <c r="M423" s="23" t="s">
        <v>7048</v>
      </c>
      <c r="N423" s="23" t="s">
        <v>6311</v>
      </c>
      <c r="O423" s="23" t="s">
        <v>6292</v>
      </c>
      <c r="P423" s="23" t="s">
        <v>6364</v>
      </c>
      <c r="Q423" s="23">
        <v>0</v>
      </c>
      <c r="R423" s="23" t="s">
        <v>2146</v>
      </c>
      <c r="S423" s="23" t="s">
        <v>6734</v>
      </c>
      <c r="T423" s="23" t="s">
        <v>1623</v>
      </c>
    </row>
    <row r="424" spans="1:20">
      <c r="A424" s="23" t="s">
        <v>3881</v>
      </c>
      <c r="B424" s="23" t="s">
        <v>3882</v>
      </c>
      <c r="C424" s="23" t="s">
        <v>1544</v>
      </c>
      <c r="D424" s="23" t="s">
        <v>1580</v>
      </c>
      <c r="E424" s="23" t="s">
        <v>452</v>
      </c>
      <c r="F424" s="23" t="s">
        <v>5380</v>
      </c>
      <c r="G424" s="23" t="s">
        <v>1623</v>
      </c>
      <c r="H424" s="23" t="s">
        <v>2490</v>
      </c>
      <c r="I424" s="23" t="s">
        <v>6289</v>
      </c>
      <c r="J424" s="23" t="s">
        <v>11</v>
      </c>
      <c r="K424" s="23" t="s">
        <v>6290</v>
      </c>
      <c r="L424" s="23" t="s">
        <v>11</v>
      </c>
      <c r="M424" s="23" t="s">
        <v>7026</v>
      </c>
      <c r="N424" s="23" t="s">
        <v>6291</v>
      </c>
      <c r="O424" s="23" t="s">
        <v>6292</v>
      </c>
      <c r="P424" s="23" t="s">
        <v>6507</v>
      </c>
      <c r="Q424" s="23">
        <v>0</v>
      </c>
      <c r="R424" s="23" t="s">
        <v>1952</v>
      </c>
      <c r="S424" s="23" t="s">
        <v>6508</v>
      </c>
      <c r="T424" s="23" t="s">
        <v>1623</v>
      </c>
    </row>
    <row r="425" spans="1:20">
      <c r="A425" s="23" t="s">
        <v>5190</v>
      </c>
      <c r="B425" s="23" t="s">
        <v>5191</v>
      </c>
      <c r="C425" s="23" t="s">
        <v>16</v>
      </c>
      <c r="D425" s="23" t="s">
        <v>1580</v>
      </c>
      <c r="E425" s="23" t="s">
        <v>452</v>
      </c>
      <c r="F425" s="23" t="s">
        <v>6954</v>
      </c>
      <c r="G425" s="23" t="s">
        <v>1623</v>
      </c>
      <c r="H425" s="23" t="s">
        <v>2490</v>
      </c>
      <c r="I425" s="23" t="s">
        <v>6951</v>
      </c>
      <c r="J425" s="23" t="s">
        <v>11</v>
      </c>
      <c r="K425" s="23" t="s">
        <v>6290</v>
      </c>
      <c r="L425" s="23" t="s">
        <v>11</v>
      </c>
      <c r="M425" s="23" t="s">
        <v>6937</v>
      </c>
      <c r="N425" s="23" t="s">
        <v>6291</v>
      </c>
      <c r="O425" s="23" t="s">
        <v>6292</v>
      </c>
      <c r="P425" s="23" t="s">
        <v>1012</v>
      </c>
      <c r="Q425" s="23">
        <v>0</v>
      </c>
      <c r="R425" s="23" t="s">
        <v>1565</v>
      </c>
      <c r="S425" s="23" t="s">
        <v>7004</v>
      </c>
      <c r="T425" s="23" t="s">
        <v>1623</v>
      </c>
    </row>
    <row r="426" spans="1:20">
      <c r="A426" s="23" t="s">
        <v>1743</v>
      </c>
      <c r="B426" s="23" t="s">
        <v>1744</v>
      </c>
      <c r="C426" s="23" t="s">
        <v>1544</v>
      </c>
      <c r="D426" s="23" t="s">
        <v>1580</v>
      </c>
      <c r="E426" s="23" t="s">
        <v>452</v>
      </c>
      <c r="F426" s="23" t="s">
        <v>5504</v>
      </c>
      <c r="G426" s="23" t="s">
        <v>1623</v>
      </c>
      <c r="H426" s="23" t="s">
        <v>5579</v>
      </c>
      <c r="I426" s="23" t="s">
        <v>6289</v>
      </c>
      <c r="J426" s="23" t="s">
        <v>11</v>
      </c>
      <c r="K426" s="23" t="s">
        <v>6290</v>
      </c>
      <c r="L426" s="23" t="s">
        <v>11</v>
      </c>
      <c r="M426" s="23" t="s">
        <v>6942</v>
      </c>
      <c r="N426" s="23" t="s">
        <v>6291</v>
      </c>
      <c r="O426" s="23" t="s">
        <v>6292</v>
      </c>
      <c r="P426" s="23" t="s">
        <v>7</v>
      </c>
      <c r="Q426" s="23">
        <v>0</v>
      </c>
      <c r="R426" s="23" t="s">
        <v>6313</v>
      </c>
      <c r="S426" s="23" t="s">
        <v>6107</v>
      </c>
      <c r="T426" s="23" t="s">
        <v>1623</v>
      </c>
    </row>
    <row r="427" spans="1:20">
      <c r="A427" s="23" t="s">
        <v>2157</v>
      </c>
      <c r="B427" s="23" t="s">
        <v>2158</v>
      </c>
      <c r="C427" s="23" t="s">
        <v>14</v>
      </c>
      <c r="D427" s="23" t="s">
        <v>1580</v>
      </c>
      <c r="E427" s="23" t="s">
        <v>452</v>
      </c>
      <c r="F427" s="23" t="s">
        <v>6809</v>
      </c>
      <c r="G427" s="23" t="s">
        <v>1623</v>
      </c>
      <c r="H427" s="23" t="s">
        <v>6299</v>
      </c>
      <c r="I427" s="23" t="s">
        <v>6335</v>
      </c>
      <c r="J427" s="23" t="s">
        <v>11</v>
      </c>
      <c r="K427" s="23" t="s">
        <v>6290</v>
      </c>
      <c r="L427" s="23" t="s">
        <v>11</v>
      </c>
      <c r="M427" s="23" t="s">
        <v>6979</v>
      </c>
      <c r="N427" s="23" t="s">
        <v>6291</v>
      </c>
      <c r="O427" s="23" t="s">
        <v>6292</v>
      </c>
      <c r="P427" s="23" t="s">
        <v>6674</v>
      </c>
      <c r="Q427" s="23">
        <v>0</v>
      </c>
      <c r="R427" s="23" t="s">
        <v>1952</v>
      </c>
      <c r="S427" s="23" t="s">
        <v>6052</v>
      </c>
      <c r="T427" s="23" t="s">
        <v>1623</v>
      </c>
    </row>
    <row r="428" spans="1:20">
      <c r="A428" s="23" t="s">
        <v>3706</v>
      </c>
      <c r="B428" s="23" t="s">
        <v>3707</v>
      </c>
      <c r="C428" s="23" t="s">
        <v>14</v>
      </c>
      <c r="D428" s="23" t="s">
        <v>1580</v>
      </c>
      <c r="E428" s="23" t="s">
        <v>461</v>
      </c>
      <c r="F428" s="23" t="s">
        <v>6789</v>
      </c>
      <c r="G428" s="23" t="s">
        <v>1623</v>
      </c>
      <c r="H428" s="23" t="s">
        <v>6320</v>
      </c>
      <c r="I428" s="23" t="s">
        <v>6350</v>
      </c>
      <c r="J428" s="23" t="s">
        <v>11</v>
      </c>
      <c r="K428" s="23" t="s">
        <v>6290</v>
      </c>
      <c r="L428" s="23" t="s">
        <v>11</v>
      </c>
      <c r="M428" s="23" t="s">
        <v>7008</v>
      </c>
      <c r="N428" s="23" t="s">
        <v>6311</v>
      </c>
      <c r="O428" s="23" t="s">
        <v>6292</v>
      </c>
      <c r="P428" s="23" t="s">
        <v>6329</v>
      </c>
      <c r="Q428" s="23">
        <v>0</v>
      </c>
      <c r="R428" s="23" t="s">
        <v>2014</v>
      </c>
      <c r="S428" s="23" t="s">
        <v>5846</v>
      </c>
      <c r="T428" s="23" t="s">
        <v>1623</v>
      </c>
    </row>
    <row r="429" spans="1:20">
      <c r="A429" s="23" t="s">
        <v>4659</v>
      </c>
      <c r="B429" s="23" t="s">
        <v>4660</v>
      </c>
      <c r="C429" s="23" t="s">
        <v>10</v>
      </c>
      <c r="D429" s="23" t="s">
        <v>1580</v>
      </c>
      <c r="E429" s="23" t="s">
        <v>452</v>
      </c>
      <c r="F429" s="23" t="s">
        <v>5583</v>
      </c>
      <c r="G429" s="23" t="s">
        <v>1623</v>
      </c>
      <c r="H429" s="23" t="s">
        <v>6308</v>
      </c>
      <c r="I429" s="23" t="s">
        <v>5447</v>
      </c>
      <c r="J429" s="23" t="s">
        <v>11</v>
      </c>
      <c r="K429" s="23" t="s">
        <v>6290</v>
      </c>
      <c r="L429" s="23" t="s">
        <v>11</v>
      </c>
      <c r="M429" s="23" t="s">
        <v>6978</v>
      </c>
      <c r="N429" s="23" t="s">
        <v>6291</v>
      </c>
      <c r="O429" s="23" t="s">
        <v>6292</v>
      </c>
      <c r="P429" s="23" t="s">
        <v>1012</v>
      </c>
      <c r="Q429" s="23">
        <v>0</v>
      </c>
      <c r="R429" s="23" t="s">
        <v>1624</v>
      </c>
      <c r="S429" s="23" t="s">
        <v>6984</v>
      </c>
      <c r="T429" s="23" t="s">
        <v>1623</v>
      </c>
    </row>
    <row r="430" spans="1:20">
      <c r="A430" s="23" t="s">
        <v>5181</v>
      </c>
      <c r="B430" s="23" t="s">
        <v>5182</v>
      </c>
      <c r="C430" s="23" t="s">
        <v>14</v>
      </c>
      <c r="D430" s="23" t="s">
        <v>1580</v>
      </c>
      <c r="E430" s="23" t="s">
        <v>452</v>
      </c>
      <c r="F430" s="23" t="s">
        <v>6811</v>
      </c>
      <c r="G430" s="23" t="s">
        <v>1623</v>
      </c>
      <c r="H430" s="23" t="s">
        <v>6337</v>
      </c>
      <c r="I430" s="23" t="s">
        <v>6338</v>
      </c>
      <c r="J430" s="23" t="s">
        <v>11</v>
      </c>
      <c r="K430" s="23" t="s">
        <v>6290</v>
      </c>
      <c r="L430" s="23" t="s">
        <v>11</v>
      </c>
      <c r="M430" s="23" t="s">
        <v>6942</v>
      </c>
      <c r="N430" s="23" t="s">
        <v>6291</v>
      </c>
      <c r="O430" s="23" t="s">
        <v>6292</v>
      </c>
      <c r="P430" s="23" t="s">
        <v>6621</v>
      </c>
      <c r="Q430" s="23">
        <v>0</v>
      </c>
      <c r="R430" s="23" t="s">
        <v>1952</v>
      </c>
      <c r="S430" s="23" t="s">
        <v>5662</v>
      </c>
      <c r="T430" s="23" t="s">
        <v>1623</v>
      </c>
    </row>
    <row r="431" spans="1:20">
      <c r="A431" s="23" t="s">
        <v>4898</v>
      </c>
      <c r="B431" s="23" t="s">
        <v>4899</v>
      </c>
      <c r="C431" s="23" t="s">
        <v>14</v>
      </c>
      <c r="D431" s="23" t="s">
        <v>1580</v>
      </c>
      <c r="E431" s="23" t="s">
        <v>5632</v>
      </c>
      <c r="F431" s="23" t="s">
        <v>6973</v>
      </c>
      <c r="G431" s="23" t="s">
        <v>1623</v>
      </c>
      <c r="H431" s="23" t="s">
        <v>6308</v>
      </c>
      <c r="I431" s="23" t="s">
        <v>5447</v>
      </c>
      <c r="J431" s="23" t="s">
        <v>11</v>
      </c>
      <c r="K431" s="23" t="s">
        <v>6290</v>
      </c>
      <c r="L431" s="23" t="s">
        <v>11</v>
      </c>
      <c r="M431" s="23" t="s">
        <v>7035</v>
      </c>
      <c r="N431" s="23" t="s">
        <v>6311</v>
      </c>
      <c r="O431" s="23" t="s">
        <v>6292</v>
      </c>
      <c r="P431" s="23" t="s">
        <v>6737</v>
      </c>
      <c r="Q431" s="23">
        <v>0</v>
      </c>
      <c r="R431" s="23" t="s">
        <v>6974</v>
      </c>
      <c r="S431" s="23" t="s">
        <v>7069</v>
      </c>
      <c r="T431" s="23" t="s">
        <v>1623</v>
      </c>
    </row>
    <row r="432" spans="1:20">
      <c r="A432" s="23" t="s">
        <v>2692</v>
      </c>
      <c r="B432" s="23" t="s">
        <v>2693</v>
      </c>
      <c r="C432" s="23" t="s">
        <v>14</v>
      </c>
      <c r="D432" s="23" t="s">
        <v>1580</v>
      </c>
      <c r="E432" s="23" t="s">
        <v>452</v>
      </c>
      <c r="F432" s="23" t="s">
        <v>5392</v>
      </c>
      <c r="G432" s="23" t="s">
        <v>1623</v>
      </c>
      <c r="H432" s="23" t="s">
        <v>6295</v>
      </c>
      <c r="I432" s="23" t="s">
        <v>6302</v>
      </c>
      <c r="J432" s="23" t="s">
        <v>11</v>
      </c>
      <c r="K432" s="23" t="s">
        <v>6290</v>
      </c>
      <c r="L432" s="23" t="s">
        <v>11</v>
      </c>
      <c r="M432" s="23" t="s">
        <v>6937</v>
      </c>
      <c r="N432" s="23" t="s">
        <v>6291</v>
      </c>
      <c r="O432" s="23" t="s">
        <v>6292</v>
      </c>
      <c r="P432" s="23" t="s">
        <v>1012</v>
      </c>
      <c r="Q432" s="23">
        <v>0</v>
      </c>
      <c r="R432" s="23" t="s">
        <v>1565</v>
      </c>
      <c r="S432" s="23" t="s">
        <v>7025</v>
      </c>
      <c r="T432" s="23" t="s">
        <v>1623</v>
      </c>
    </row>
    <row r="433" spans="1:20">
      <c r="A433" s="23" t="s">
        <v>2573</v>
      </c>
      <c r="B433" s="23" t="s">
        <v>2574</v>
      </c>
      <c r="C433" s="23" t="s">
        <v>14</v>
      </c>
      <c r="D433" s="23" t="s">
        <v>1580</v>
      </c>
      <c r="E433" s="23" t="s">
        <v>452</v>
      </c>
      <c r="F433" s="23" t="s">
        <v>5384</v>
      </c>
      <c r="G433" s="23" t="s">
        <v>1623</v>
      </c>
      <c r="H433" s="23" t="s">
        <v>6308</v>
      </c>
      <c r="I433" s="23" t="s">
        <v>5447</v>
      </c>
      <c r="J433" s="23" t="s">
        <v>11</v>
      </c>
      <c r="K433" s="23" t="s">
        <v>6290</v>
      </c>
      <c r="L433" s="23" t="s">
        <v>11</v>
      </c>
      <c r="M433" s="23" t="s">
        <v>6945</v>
      </c>
      <c r="N433" s="23" t="s">
        <v>6291</v>
      </c>
      <c r="O433" s="23" t="s">
        <v>6292</v>
      </c>
      <c r="P433" s="23" t="s">
        <v>6329</v>
      </c>
      <c r="Q433" s="23">
        <v>0</v>
      </c>
      <c r="R433" s="23" t="s">
        <v>1952</v>
      </c>
      <c r="S433" s="23" t="s">
        <v>6009</v>
      </c>
      <c r="T433" s="23" t="s">
        <v>1623</v>
      </c>
    </row>
    <row r="434" spans="1:20">
      <c r="A434" s="23" t="s">
        <v>1823</v>
      </c>
      <c r="B434" s="23" t="s">
        <v>1824</v>
      </c>
      <c r="C434" s="23" t="s">
        <v>1544</v>
      </c>
      <c r="D434" s="23" t="s">
        <v>1580</v>
      </c>
      <c r="E434" s="23" t="s">
        <v>452</v>
      </c>
      <c r="F434" s="23" t="s">
        <v>5380</v>
      </c>
      <c r="G434" s="23" t="s">
        <v>1623</v>
      </c>
      <c r="H434" s="23" t="s">
        <v>2490</v>
      </c>
      <c r="I434" s="23" t="s">
        <v>6289</v>
      </c>
      <c r="J434" s="23" t="s">
        <v>11</v>
      </c>
      <c r="K434" s="23" t="s">
        <v>6290</v>
      </c>
      <c r="L434" s="23" t="s">
        <v>11</v>
      </c>
      <c r="M434" s="23" t="s">
        <v>6939</v>
      </c>
      <c r="N434" s="23" t="s">
        <v>6291</v>
      </c>
      <c r="O434" s="23" t="s">
        <v>6292</v>
      </c>
      <c r="P434" s="23" t="s">
        <v>6461</v>
      </c>
      <c r="Q434" s="23">
        <v>0</v>
      </c>
      <c r="R434" s="23" t="s">
        <v>1952</v>
      </c>
      <c r="S434" s="23" t="s">
        <v>6094</v>
      </c>
      <c r="T434" s="23" t="s">
        <v>1623</v>
      </c>
    </row>
    <row r="435" spans="1:20">
      <c r="A435" s="23" t="s">
        <v>5038</v>
      </c>
      <c r="B435" s="23" t="s">
        <v>5039</v>
      </c>
      <c r="C435" s="23" t="s">
        <v>13</v>
      </c>
      <c r="D435" s="23" t="s">
        <v>1580</v>
      </c>
      <c r="E435" s="23" t="s">
        <v>452</v>
      </c>
      <c r="F435" s="23" t="s">
        <v>6962</v>
      </c>
      <c r="G435" s="23" t="s">
        <v>1623</v>
      </c>
      <c r="H435" s="23" t="s">
        <v>6299</v>
      </c>
      <c r="I435" s="23" t="s">
        <v>6300</v>
      </c>
      <c r="J435" s="23" t="s">
        <v>11</v>
      </c>
      <c r="K435" s="23" t="s">
        <v>6290</v>
      </c>
      <c r="L435" s="23" t="s">
        <v>11</v>
      </c>
      <c r="M435" s="23" t="s">
        <v>6983</v>
      </c>
      <c r="N435" s="23" t="s">
        <v>6291</v>
      </c>
      <c r="O435" s="23" t="s">
        <v>6292</v>
      </c>
      <c r="P435" s="23" t="s">
        <v>6329</v>
      </c>
      <c r="Q435" s="23">
        <v>0</v>
      </c>
      <c r="R435" s="23" t="s">
        <v>1952</v>
      </c>
      <c r="S435" s="23" t="s">
        <v>5684</v>
      </c>
      <c r="T435" s="23" t="s">
        <v>1623</v>
      </c>
    </row>
    <row r="436" spans="1:20">
      <c r="A436" s="23" t="s">
        <v>4469</v>
      </c>
      <c r="B436" s="23" t="s">
        <v>4470</v>
      </c>
      <c r="C436" s="23" t="s">
        <v>10</v>
      </c>
      <c r="D436" s="23" t="s">
        <v>1580</v>
      </c>
      <c r="E436" s="23" t="s">
        <v>452</v>
      </c>
      <c r="F436" s="23" t="s">
        <v>5392</v>
      </c>
      <c r="G436" s="23" t="s">
        <v>1623</v>
      </c>
      <c r="H436" s="23" t="s">
        <v>6295</v>
      </c>
      <c r="I436" s="23" t="s">
        <v>6302</v>
      </c>
      <c r="J436" s="23" t="s">
        <v>11</v>
      </c>
      <c r="K436" s="23" t="s">
        <v>6290</v>
      </c>
      <c r="L436" s="23" t="s">
        <v>11</v>
      </c>
      <c r="M436" s="23" t="s">
        <v>6947</v>
      </c>
      <c r="N436" s="23" t="s">
        <v>6291</v>
      </c>
      <c r="O436" s="23" t="s">
        <v>6292</v>
      </c>
      <c r="P436" s="23" t="s">
        <v>6303</v>
      </c>
      <c r="Q436" s="23">
        <v>0</v>
      </c>
      <c r="R436" s="23" t="s">
        <v>1952</v>
      </c>
      <c r="S436" s="23" t="s">
        <v>5748</v>
      </c>
      <c r="T436" s="23" t="s">
        <v>1623</v>
      </c>
    </row>
    <row r="437" spans="1:20">
      <c r="A437" s="23" t="s">
        <v>4083</v>
      </c>
      <c r="B437" s="23" t="s">
        <v>4084</v>
      </c>
      <c r="C437" s="23" t="s">
        <v>1657</v>
      </c>
      <c r="D437" s="23" t="s">
        <v>1580</v>
      </c>
      <c r="E437" s="23" t="s">
        <v>452</v>
      </c>
      <c r="F437" s="23" t="s">
        <v>6806</v>
      </c>
      <c r="G437" s="23" t="s">
        <v>1623</v>
      </c>
      <c r="H437" s="23" t="s">
        <v>6337</v>
      </c>
      <c r="I437" s="23" t="s">
        <v>6383</v>
      </c>
      <c r="J437" s="23" t="s">
        <v>11</v>
      </c>
      <c r="K437" s="23" t="s">
        <v>6290</v>
      </c>
      <c r="L437" s="23" t="s">
        <v>11</v>
      </c>
      <c r="M437" s="23" t="s">
        <v>6966</v>
      </c>
      <c r="N437" s="23" t="s">
        <v>6291</v>
      </c>
      <c r="O437" s="23" t="s">
        <v>6292</v>
      </c>
      <c r="P437" s="23" t="s">
        <v>6391</v>
      </c>
      <c r="Q437" s="23">
        <v>0</v>
      </c>
      <c r="R437" s="23" t="s">
        <v>1952</v>
      </c>
      <c r="S437" s="23" t="s">
        <v>5803</v>
      </c>
      <c r="T437" s="23" t="s">
        <v>1623</v>
      </c>
    </row>
    <row r="438" spans="1:20">
      <c r="A438" s="23" t="s">
        <v>4611</v>
      </c>
      <c r="B438" s="23" t="s">
        <v>4612</v>
      </c>
      <c r="C438" s="23" t="s">
        <v>14</v>
      </c>
      <c r="D438" s="23" t="s">
        <v>1580</v>
      </c>
      <c r="E438" s="23" t="s">
        <v>452</v>
      </c>
      <c r="F438" s="23" t="s">
        <v>6811</v>
      </c>
      <c r="G438" s="23" t="s">
        <v>1623</v>
      </c>
      <c r="H438" s="23" t="s">
        <v>6337</v>
      </c>
      <c r="I438" s="23" t="s">
        <v>6338</v>
      </c>
      <c r="J438" s="23" t="s">
        <v>11</v>
      </c>
      <c r="K438" s="23" t="s">
        <v>6290</v>
      </c>
      <c r="L438" s="23" t="s">
        <v>11</v>
      </c>
      <c r="M438" s="23" t="s">
        <v>6979</v>
      </c>
      <c r="N438" s="23" t="s">
        <v>6291</v>
      </c>
      <c r="O438" s="23" t="s">
        <v>6292</v>
      </c>
      <c r="P438" s="23" t="s">
        <v>6325</v>
      </c>
      <c r="Q438" s="23">
        <v>0</v>
      </c>
      <c r="R438" s="23" t="s">
        <v>4004</v>
      </c>
      <c r="S438" s="23" t="s">
        <v>6587</v>
      </c>
      <c r="T438" s="23" t="s">
        <v>1623</v>
      </c>
    </row>
    <row r="439" spans="1:20">
      <c r="A439" s="23" t="s">
        <v>4912</v>
      </c>
      <c r="B439" s="23" t="s">
        <v>4913</v>
      </c>
      <c r="C439" s="23" t="s">
        <v>1544</v>
      </c>
      <c r="D439" s="23" t="s">
        <v>5451</v>
      </c>
      <c r="E439" s="23" t="s">
        <v>459</v>
      </c>
      <c r="F439" s="23" t="s">
        <v>5577</v>
      </c>
      <c r="G439" s="23" t="s">
        <v>1623</v>
      </c>
      <c r="H439" s="23" t="s">
        <v>6346</v>
      </c>
      <c r="I439" s="23" t="s">
        <v>6352</v>
      </c>
      <c r="J439" s="23" t="s">
        <v>11</v>
      </c>
      <c r="K439" s="23" t="s">
        <v>6290</v>
      </c>
      <c r="L439" s="23" t="s">
        <v>11</v>
      </c>
      <c r="M439" s="23" t="s">
        <v>6930</v>
      </c>
      <c r="N439" s="23" t="s">
        <v>6297</v>
      </c>
      <c r="O439" s="23" t="s">
        <v>6292</v>
      </c>
      <c r="P439" s="23" t="s">
        <v>1152</v>
      </c>
      <c r="Q439" s="23">
        <v>0</v>
      </c>
      <c r="R439" s="23" t="s">
        <v>6413</v>
      </c>
      <c r="S439" s="23" t="s">
        <v>6212</v>
      </c>
      <c r="T439" s="23" t="s">
        <v>1623</v>
      </c>
    </row>
    <row r="440" spans="1:20">
      <c r="A440" s="23" t="s">
        <v>2002</v>
      </c>
      <c r="B440" s="23" t="s">
        <v>2003</v>
      </c>
      <c r="C440" s="23" t="s">
        <v>10</v>
      </c>
      <c r="D440" s="23" t="s">
        <v>1580</v>
      </c>
      <c r="E440" s="23" t="s">
        <v>452</v>
      </c>
      <c r="F440" s="23" t="s">
        <v>5393</v>
      </c>
      <c r="G440" s="23" t="s">
        <v>1623</v>
      </c>
      <c r="H440" s="23" t="s">
        <v>6295</v>
      </c>
      <c r="I440" s="23" t="s">
        <v>5574</v>
      </c>
      <c r="J440" s="23" t="s">
        <v>11</v>
      </c>
      <c r="K440" s="23" t="s">
        <v>6290</v>
      </c>
      <c r="L440" s="23" t="s">
        <v>11</v>
      </c>
      <c r="M440" s="23" t="s">
        <v>6942</v>
      </c>
      <c r="N440" s="23" t="s">
        <v>6291</v>
      </c>
      <c r="O440" s="23" t="s">
        <v>6292</v>
      </c>
      <c r="P440" s="23" t="s">
        <v>6982</v>
      </c>
      <c r="Q440" s="23">
        <v>0</v>
      </c>
      <c r="R440" s="23" t="s">
        <v>7057</v>
      </c>
      <c r="S440" s="23" t="s">
        <v>7058</v>
      </c>
      <c r="T440" s="23" t="s">
        <v>1623</v>
      </c>
    </row>
    <row r="441" spans="1:20">
      <c r="A441" s="23" t="s">
        <v>4017</v>
      </c>
      <c r="B441" s="23" t="s">
        <v>4018</v>
      </c>
      <c r="C441" s="23" t="s">
        <v>16</v>
      </c>
      <c r="D441" s="23" t="s">
        <v>1580</v>
      </c>
      <c r="E441" s="23" t="s">
        <v>452</v>
      </c>
      <c r="F441" s="23" t="s">
        <v>6954</v>
      </c>
      <c r="G441" s="23" t="s">
        <v>1623</v>
      </c>
      <c r="H441" s="23" t="s">
        <v>2490</v>
      </c>
      <c r="I441" s="23" t="s">
        <v>6951</v>
      </c>
      <c r="J441" s="23" t="s">
        <v>11</v>
      </c>
      <c r="K441" s="23" t="s">
        <v>6290</v>
      </c>
      <c r="L441" s="23" t="s">
        <v>11</v>
      </c>
      <c r="M441" s="23" t="s">
        <v>6955</v>
      </c>
      <c r="N441" s="23" t="s">
        <v>6291</v>
      </c>
      <c r="O441" s="23" t="s">
        <v>6292</v>
      </c>
      <c r="P441" s="23" t="s">
        <v>7</v>
      </c>
      <c r="Q441" s="23">
        <v>0</v>
      </c>
      <c r="R441" s="23" t="s">
        <v>7028</v>
      </c>
      <c r="S441" s="23" t="s">
        <v>7062</v>
      </c>
      <c r="T441" s="23" t="s">
        <v>1623</v>
      </c>
    </row>
    <row r="442" spans="1:20">
      <c r="A442" s="23" t="s">
        <v>4118</v>
      </c>
      <c r="B442" s="23" t="s">
        <v>4119</v>
      </c>
      <c r="C442" s="23" t="s">
        <v>14</v>
      </c>
      <c r="D442" s="23" t="s">
        <v>1580</v>
      </c>
      <c r="E442" s="23" t="s">
        <v>452</v>
      </c>
      <c r="F442" s="23" t="s">
        <v>6809</v>
      </c>
      <c r="G442" s="23" t="s">
        <v>1623</v>
      </c>
      <c r="H442" s="23" t="s">
        <v>6299</v>
      </c>
      <c r="I442" s="23" t="s">
        <v>6335</v>
      </c>
      <c r="J442" s="23" t="s">
        <v>11</v>
      </c>
      <c r="K442" s="23" t="s">
        <v>6290</v>
      </c>
      <c r="L442" s="23" t="s">
        <v>11</v>
      </c>
      <c r="M442" s="23" t="s">
        <v>6947</v>
      </c>
      <c r="N442" s="23" t="s">
        <v>6291</v>
      </c>
      <c r="O442" s="23" t="s">
        <v>6292</v>
      </c>
      <c r="P442" s="23" t="s">
        <v>6325</v>
      </c>
      <c r="Q442" s="23">
        <v>0</v>
      </c>
      <c r="R442" s="23" t="s">
        <v>6313</v>
      </c>
      <c r="S442" s="23" t="s">
        <v>6703</v>
      </c>
      <c r="T442" s="23" t="s">
        <v>1623</v>
      </c>
    </row>
    <row r="443" spans="1:20">
      <c r="A443" s="23" t="s">
        <v>3248</v>
      </c>
      <c r="B443" s="23" t="s">
        <v>3249</v>
      </c>
      <c r="C443" s="23" t="s">
        <v>12</v>
      </c>
      <c r="D443" s="23" t="s">
        <v>1580</v>
      </c>
      <c r="E443" s="23" t="s">
        <v>452</v>
      </c>
      <c r="F443" s="23" t="s">
        <v>6980</v>
      </c>
      <c r="G443" s="23" t="s">
        <v>1623</v>
      </c>
      <c r="H443" s="23" t="s">
        <v>5569</v>
      </c>
      <c r="I443" s="23" t="s">
        <v>6316</v>
      </c>
      <c r="J443" s="23" t="s">
        <v>11</v>
      </c>
      <c r="K443" s="23" t="s">
        <v>6290</v>
      </c>
      <c r="L443" s="23" t="s">
        <v>11</v>
      </c>
      <c r="M443" s="23" t="s">
        <v>7020</v>
      </c>
      <c r="N443" s="23" t="s">
        <v>6291</v>
      </c>
      <c r="O443" s="23" t="s">
        <v>6292</v>
      </c>
      <c r="P443" s="23" t="s">
        <v>6329</v>
      </c>
      <c r="Q443" s="23">
        <v>0</v>
      </c>
      <c r="R443" s="23" t="s">
        <v>1707</v>
      </c>
      <c r="S443" s="23" t="s">
        <v>5909</v>
      </c>
      <c r="T443" s="23" t="s">
        <v>1623</v>
      </c>
    </row>
    <row r="444" spans="1:20">
      <c r="A444" s="23" t="s">
        <v>4417</v>
      </c>
      <c r="B444" s="23" t="s">
        <v>4418</v>
      </c>
      <c r="C444" s="23" t="s">
        <v>10</v>
      </c>
      <c r="D444" s="23" t="s">
        <v>1580</v>
      </c>
      <c r="E444" s="23" t="s">
        <v>452</v>
      </c>
      <c r="F444" s="23" t="s">
        <v>6808</v>
      </c>
      <c r="G444" s="23" t="s">
        <v>1623</v>
      </c>
      <c r="H444" s="23" t="s">
        <v>6299</v>
      </c>
      <c r="I444" s="23" t="s">
        <v>6304</v>
      </c>
      <c r="J444" s="23" t="s">
        <v>11</v>
      </c>
      <c r="K444" s="23" t="s">
        <v>6290</v>
      </c>
      <c r="L444" s="23" t="s">
        <v>11</v>
      </c>
      <c r="M444" s="23" t="s">
        <v>6979</v>
      </c>
      <c r="N444" s="23" t="s">
        <v>6291</v>
      </c>
      <c r="O444" s="23" t="s">
        <v>6292</v>
      </c>
      <c r="P444" s="23" t="s">
        <v>6329</v>
      </c>
      <c r="Q444" s="23">
        <v>0</v>
      </c>
      <c r="R444" s="23" t="s">
        <v>1685</v>
      </c>
      <c r="S444" s="23" t="s">
        <v>6682</v>
      </c>
      <c r="T444" s="23" t="s">
        <v>1623</v>
      </c>
    </row>
    <row r="445" spans="1:20">
      <c r="A445" s="23" t="s">
        <v>2708</v>
      </c>
      <c r="B445" s="23" t="s">
        <v>2709</v>
      </c>
      <c r="C445" s="23" t="s">
        <v>14</v>
      </c>
      <c r="D445" s="23" t="s">
        <v>1580</v>
      </c>
      <c r="E445" s="23" t="s">
        <v>461</v>
      </c>
      <c r="F445" s="23" t="s">
        <v>6784</v>
      </c>
      <c r="G445" s="23" t="s">
        <v>1623</v>
      </c>
      <c r="H445" s="23" t="s">
        <v>6320</v>
      </c>
      <c r="I445" s="23" t="s">
        <v>6338</v>
      </c>
      <c r="J445" s="23" t="s">
        <v>1643</v>
      </c>
      <c r="K445" s="23" t="s">
        <v>6290</v>
      </c>
      <c r="L445" s="23" t="s">
        <v>11</v>
      </c>
      <c r="M445" s="23" t="s">
        <v>6967</v>
      </c>
      <c r="N445" s="23" t="s">
        <v>6311</v>
      </c>
      <c r="O445" s="23" t="s">
        <v>6292</v>
      </c>
      <c r="P445" s="23" t="s">
        <v>6648</v>
      </c>
      <c r="Q445" s="23">
        <v>0</v>
      </c>
      <c r="R445" s="23" t="s">
        <v>1952</v>
      </c>
      <c r="S445" s="23" t="s">
        <v>6649</v>
      </c>
      <c r="T445" s="23" t="s">
        <v>1623</v>
      </c>
    </row>
    <row r="446" spans="1:20">
      <c r="A446" s="23" t="s">
        <v>3248</v>
      </c>
      <c r="B446" s="23" t="s">
        <v>3249</v>
      </c>
      <c r="C446" s="23" t="s">
        <v>12</v>
      </c>
      <c r="D446" s="23" t="s">
        <v>1580</v>
      </c>
      <c r="E446" s="23" t="s">
        <v>452</v>
      </c>
      <c r="F446" s="23" t="s">
        <v>6980</v>
      </c>
      <c r="G446" s="23" t="s">
        <v>1623</v>
      </c>
      <c r="H446" s="23" t="s">
        <v>5569</v>
      </c>
      <c r="I446" s="23" t="s">
        <v>6316</v>
      </c>
      <c r="J446" s="23" t="s">
        <v>11</v>
      </c>
      <c r="K446" s="23" t="s">
        <v>6290</v>
      </c>
      <c r="L446" s="23" t="s">
        <v>11</v>
      </c>
      <c r="M446" s="23" t="s">
        <v>6981</v>
      </c>
      <c r="N446" s="23" t="s">
        <v>6291</v>
      </c>
      <c r="O446" s="23" t="s">
        <v>6292</v>
      </c>
      <c r="P446" s="23" t="s">
        <v>6329</v>
      </c>
      <c r="Q446" s="23">
        <v>0</v>
      </c>
      <c r="R446" s="23" t="s">
        <v>1707</v>
      </c>
      <c r="S446" s="23" t="s">
        <v>5909</v>
      </c>
      <c r="T446" s="23" t="s">
        <v>1623</v>
      </c>
    </row>
    <row r="447" spans="1:20">
      <c r="A447" s="23" t="s">
        <v>5219</v>
      </c>
      <c r="B447" s="23" t="s">
        <v>5220</v>
      </c>
      <c r="C447" s="23" t="s">
        <v>16</v>
      </c>
      <c r="D447" s="23" t="s">
        <v>1580</v>
      </c>
      <c r="E447" s="23" t="s">
        <v>461</v>
      </c>
      <c r="F447" s="23" t="s">
        <v>5489</v>
      </c>
      <c r="G447" s="23" t="s">
        <v>1623</v>
      </c>
      <c r="H447" s="23" t="s">
        <v>6952</v>
      </c>
      <c r="I447" s="23" t="s">
        <v>5460</v>
      </c>
      <c r="J447" s="23" t="s">
        <v>11</v>
      </c>
      <c r="K447" s="23" t="s">
        <v>6290</v>
      </c>
      <c r="L447" s="23" t="s">
        <v>11</v>
      </c>
      <c r="M447" s="23" t="s">
        <v>6931</v>
      </c>
      <c r="N447" s="23" t="s">
        <v>6311</v>
      </c>
      <c r="O447" s="23" t="s">
        <v>6292</v>
      </c>
      <c r="P447" s="23" t="s">
        <v>9</v>
      </c>
      <c r="Q447" s="23">
        <v>0</v>
      </c>
      <c r="R447" s="23" t="s">
        <v>6313</v>
      </c>
      <c r="S447" s="23" t="s">
        <v>5655</v>
      </c>
      <c r="T447" s="23" t="s">
        <v>1623</v>
      </c>
    </row>
    <row r="448" spans="1:20">
      <c r="A448" s="23" t="s">
        <v>4407</v>
      </c>
      <c r="B448" s="23" t="s">
        <v>4408</v>
      </c>
      <c r="C448" s="23" t="s">
        <v>1562</v>
      </c>
      <c r="D448" s="23" t="s">
        <v>1580</v>
      </c>
      <c r="E448" s="23" t="s">
        <v>452</v>
      </c>
      <c r="F448" s="23" t="s">
        <v>6954</v>
      </c>
      <c r="G448" s="23" t="s">
        <v>1623</v>
      </c>
      <c r="H448" s="23" t="s">
        <v>6346</v>
      </c>
      <c r="I448" s="23" t="s">
        <v>6951</v>
      </c>
      <c r="J448" s="23" t="s">
        <v>11</v>
      </c>
      <c r="K448" s="23" t="s">
        <v>6290</v>
      </c>
      <c r="L448" s="23" t="s">
        <v>11</v>
      </c>
      <c r="M448" s="23" t="s">
        <v>7011</v>
      </c>
      <c r="N448" s="23" t="s">
        <v>6291</v>
      </c>
      <c r="O448" s="23" t="s">
        <v>6292</v>
      </c>
      <c r="P448" s="23" t="s">
        <v>1012</v>
      </c>
      <c r="Q448" s="23">
        <v>0</v>
      </c>
      <c r="R448" s="23" t="s">
        <v>1559</v>
      </c>
      <c r="S448" s="23" t="s">
        <v>7047</v>
      </c>
      <c r="T448" s="23" t="s">
        <v>1623</v>
      </c>
    </row>
    <row r="449" spans="1:20">
      <c r="A449" s="23" t="s">
        <v>2130</v>
      </c>
      <c r="B449" s="23" t="s">
        <v>2131</v>
      </c>
      <c r="C449" s="23" t="s">
        <v>1544</v>
      </c>
      <c r="D449" s="23" t="s">
        <v>5451</v>
      </c>
      <c r="E449" s="23" t="s">
        <v>459</v>
      </c>
      <c r="F449" s="23" t="s">
        <v>5580</v>
      </c>
      <c r="G449" s="23" t="s">
        <v>1623</v>
      </c>
      <c r="H449" s="23" t="s">
        <v>2490</v>
      </c>
      <c r="I449" s="23" t="s">
        <v>6352</v>
      </c>
      <c r="J449" s="23" t="s">
        <v>11</v>
      </c>
      <c r="K449" s="23" t="s">
        <v>6290</v>
      </c>
      <c r="L449" s="23" t="s">
        <v>11</v>
      </c>
      <c r="M449" s="23" t="s">
        <v>6988</v>
      </c>
      <c r="N449" s="23" t="s">
        <v>6297</v>
      </c>
      <c r="O449" s="23" t="s">
        <v>6292</v>
      </c>
      <c r="P449" s="23" t="s">
        <v>1152</v>
      </c>
      <c r="Q449" s="23">
        <v>0</v>
      </c>
      <c r="R449" s="23" t="s">
        <v>7070</v>
      </c>
      <c r="S449" s="23" t="s">
        <v>7071</v>
      </c>
      <c r="T449" s="23" t="s">
        <v>1623</v>
      </c>
    </row>
    <row r="450" spans="1:20">
      <c r="A450" s="23" t="s">
        <v>2275</v>
      </c>
      <c r="B450" s="23" t="s">
        <v>2276</v>
      </c>
      <c r="C450" s="23" t="s">
        <v>10</v>
      </c>
      <c r="D450" s="23" t="s">
        <v>1580</v>
      </c>
      <c r="E450" s="23" t="s">
        <v>452</v>
      </c>
      <c r="F450" s="23" t="s">
        <v>5392</v>
      </c>
      <c r="G450" s="23" t="s">
        <v>1623</v>
      </c>
      <c r="H450" s="23" t="s">
        <v>6295</v>
      </c>
      <c r="I450" s="23" t="s">
        <v>6302</v>
      </c>
      <c r="J450" s="23" t="s">
        <v>11</v>
      </c>
      <c r="K450" s="23" t="s">
        <v>6290</v>
      </c>
      <c r="L450" s="23" t="s">
        <v>11</v>
      </c>
      <c r="M450" s="23" t="s">
        <v>6979</v>
      </c>
      <c r="N450" s="23" t="s">
        <v>6291</v>
      </c>
      <c r="O450" s="23" t="s">
        <v>6292</v>
      </c>
      <c r="P450" s="23" t="s">
        <v>7</v>
      </c>
      <c r="Q450" s="23">
        <v>0</v>
      </c>
      <c r="R450" s="23" t="s">
        <v>1707</v>
      </c>
      <c r="S450" s="23" t="s">
        <v>6037</v>
      </c>
      <c r="T450" s="23" t="s">
        <v>1623</v>
      </c>
    </row>
    <row r="451" spans="1:20">
      <c r="A451" s="23" t="s">
        <v>2908</v>
      </c>
      <c r="B451" s="23" t="s">
        <v>2909</v>
      </c>
      <c r="C451" s="23" t="s">
        <v>16</v>
      </c>
      <c r="D451" s="23" t="s">
        <v>1580</v>
      </c>
      <c r="E451" s="23" t="s">
        <v>452</v>
      </c>
      <c r="F451" s="23" t="s">
        <v>6954</v>
      </c>
      <c r="G451" s="23" t="s">
        <v>1623</v>
      </c>
      <c r="H451" s="23" t="s">
        <v>6346</v>
      </c>
      <c r="I451" s="23" t="s">
        <v>6951</v>
      </c>
      <c r="J451" s="23" t="s">
        <v>11</v>
      </c>
      <c r="K451" s="23" t="s">
        <v>6290</v>
      </c>
      <c r="L451" s="23" t="s">
        <v>11</v>
      </c>
      <c r="M451" s="23" t="s">
        <v>7003</v>
      </c>
      <c r="N451" s="23" t="s">
        <v>6291</v>
      </c>
      <c r="O451" s="23" t="s">
        <v>6292</v>
      </c>
      <c r="P451" s="23" t="s">
        <v>6982</v>
      </c>
      <c r="Q451" s="23">
        <v>0</v>
      </c>
      <c r="R451" s="23" t="s">
        <v>7028</v>
      </c>
      <c r="S451" s="23" t="s">
        <v>7029</v>
      </c>
      <c r="T451" s="23" t="s">
        <v>1623</v>
      </c>
    </row>
    <row r="452" spans="1:20">
      <c r="A452" s="23" t="s">
        <v>4756</v>
      </c>
      <c r="B452" s="23" t="s">
        <v>4757</v>
      </c>
      <c r="C452" s="23" t="s">
        <v>14</v>
      </c>
      <c r="D452" s="23" t="s">
        <v>1580</v>
      </c>
      <c r="E452" s="23" t="s">
        <v>452</v>
      </c>
      <c r="F452" s="23" t="s">
        <v>6816</v>
      </c>
      <c r="G452" s="23" t="s">
        <v>1623</v>
      </c>
      <c r="H452" s="23" t="s">
        <v>6334</v>
      </c>
      <c r="I452" s="23" t="s">
        <v>6343</v>
      </c>
      <c r="J452" s="23" t="s">
        <v>11</v>
      </c>
      <c r="K452" s="23" t="s">
        <v>6290</v>
      </c>
      <c r="L452" s="23" t="s">
        <v>11</v>
      </c>
      <c r="M452" s="23" t="s">
        <v>6964</v>
      </c>
      <c r="N452" s="23" t="s">
        <v>6291</v>
      </c>
      <c r="O452" s="23" t="s">
        <v>6292</v>
      </c>
      <c r="P452" s="23" t="s">
        <v>6451</v>
      </c>
      <c r="Q452" s="23">
        <v>0</v>
      </c>
      <c r="R452" s="23" t="s">
        <v>1952</v>
      </c>
      <c r="S452" s="23" t="s">
        <v>5718</v>
      </c>
      <c r="T452" s="23" t="s">
        <v>1623</v>
      </c>
    </row>
    <row r="453" spans="1:20">
      <c r="A453" s="23" t="s">
        <v>3975</v>
      </c>
      <c r="B453" s="23" t="s">
        <v>3976</v>
      </c>
      <c r="C453" s="23" t="s">
        <v>10</v>
      </c>
      <c r="D453" s="23" t="s">
        <v>1580</v>
      </c>
      <c r="E453" s="23" t="s">
        <v>452</v>
      </c>
      <c r="F453" s="23" t="s">
        <v>6940</v>
      </c>
      <c r="G453" s="23" t="s">
        <v>1623</v>
      </c>
      <c r="H453" s="23" t="s">
        <v>6346</v>
      </c>
      <c r="I453" s="23" t="s">
        <v>5563</v>
      </c>
      <c r="J453" s="23" t="s">
        <v>11</v>
      </c>
      <c r="K453" s="23" t="s">
        <v>6290</v>
      </c>
      <c r="L453" s="23" t="s">
        <v>11</v>
      </c>
      <c r="M453" s="23" t="s">
        <v>6944</v>
      </c>
      <c r="N453" s="23" t="s">
        <v>6291</v>
      </c>
      <c r="O453" s="23" t="s">
        <v>6292</v>
      </c>
      <c r="P453" s="23" t="s">
        <v>6561</v>
      </c>
      <c r="Q453" s="23">
        <v>0</v>
      </c>
      <c r="R453" s="23" t="s">
        <v>3979</v>
      </c>
      <c r="S453" s="23" t="s">
        <v>6745</v>
      </c>
      <c r="T453" s="23" t="s">
        <v>1623</v>
      </c>
    </row>
    <row r="454" spans="1:20">
      <c r="A454" s="23" t="s">
        <v>3566</v>
      </c>
      <c r="B454" s="23" t="s">
        <v>3567</v>
      </c>
      <c r="C454" s="23" t="s">
        <v>10</v>
      </c>
      <c r="D454" s="23" t="s">
        <v>1580</v>
      </c>
      <c r="E454" s="23" t="s">
        <v>452</v>
      </c>
      <c r="F454" s="23" t="s">
        <v>6808</v>
      </c>
      <c r="G454" s="23" t="s">
        <v>1623</v>
      </c>
      <c r="H454" s="23" t="s">
        <v>6299</v>
      </c>
      <c r="I454" s="23" t="s">
        <v>6304</v>
      </c>
      <c r="J454" s="23" t="s">
        <v>11</v>
      </c>
      <c r="K454" s="23" t="s">
        <v>6290</v>
      </c>
      <c r="L454" s="23" t="s">
        <v>11</v>
      </c>
      <c r="M454" s="23" t="s">
        <v>6947</v>
      </c>
      <c r="N454" s="23" t="s">
        <v>6291</v>
      </c>
      <c r="O454" s="23" t="s">
        <v>6292</v>
      </c>
      <c r="P454" s="23" t="s">
        <v>6485</v>
      </c>
      <c r="Q454" s="23">
        <v>0</v>
      </c>
      <c r="R454" s="23" t="s">
        <v>1685</v>
      </c>
      <c r="S454" s="23" t="s">
        <v>6486</v>
      </c>
      <c r="T454" s="23" t="s">
        <v>1623</v>
      </c>
    </row>
    <row r="455" spans="1:20">
      <c r="A455" s="23" t="s">
        <v>3471</v>
      </c>
      <c r="B455" s="23" t="s">
        <v>3472</v>
      </c>
      <c r="C455" s="23" t="s">
        <v>14</v>
      </c>
      <c r="D455" s="23" t="s">
        <v>1580</v>
      </c>
      <c r="E455" s="23" t="s">
        <v>5632</v>
      </c>
      <c r="F455" s="23" t="s">
        <v>6973</v>
      </c>
      <c r="G455" s="23" t="s">
        <v>1623</v>
      </c>
      <c r="H455" s="23" t="s">
        <v>6308</v>
      </c>
      <c r="I455" s="23" t="s">
        <v>5563</v>
      </c>
      <c r="J455" s="23" t="s">
        <v>11</v>
      </c>
      <c r="K455" s="23" t="s">
        <v>6290</v>
      </c>
      <c r="L455" s="23" t="s">
        <v>11</v>
      </c>
      <c r="M455" s="23" t="s">
        <v>7012</v>
      </c>
      <c r="N455" s="23" t="s">
        <v>6311</v>
      </c>
      <c r="O455" s="23" t="s">
        <v>6292</v>
      </c>
      <c r="P455" s="23" t="s">
        <v>6329</v>
      </c>
      <c r="Q455" s="23">
        <v>0</v>
      </c>
      <c r="R455" s="23" t="s">
        <v>6974</v>
      </c>
      <c r="S455" s="23" t="s">
        <v>6975</v>
      </c>
      <c r="T455" s="23" t="s">
        <v>1623</v>
      </c>
    </row>
    <row r="456" spans="1:20">
      <c r="A456" s="23" t="s">
        <v>2193</v>
      </c>
      <c r="B456" s="23" t="s">
        <v>2194</v>
      </c>
      <c r="C456" s="23" t="s">
        <v>13</v>
      </c>
      <c r="D456" s="23" t="s">
        <v>1580</v>
      </c>
      <c r="E456" s="23" t="s">
        <v>452</v>
      </c>
      <c r="F456" s="23" t="s">
        <v>6962</v>
      </c>
      <c r="G456" s="23" t="s">
        <v>1623</v>
      </c>
      <c r="H456" s="23" t="s">
        <v>6299</v>
      </c>
      <c r="I456" s="23" t="s">
        <v>6300</v>
      </c>
      <c r="J456" s="23" t="s">
        <v>11</v>
      </c>
      <c r="K456" s="23" t="s">
        <v>6290</v>
      </c>
      <c r="L456" s="23" t="s">
        <v>11</v>
      </c>
      <c r="M456" s="23" t="s">
        <v>6983</v>
      </c>
      <c r="N456" s="23" t="s">
        <v>6291</v>
      </c>
      <c r="O456" s="23" t="s">
        <v>6292</v>
      </c>
      <c r="P456" s="23" t="s">
        <v>6681</v>
      </c>
      <c r="Q456" s="23">
        <v>0</v>
      </c>
      <c r="R456" s="23" t="s">
        <v>1952</v>
      </c>
      <c r="S456" s="23" t="s">
        <v>6049</v>
      </c>
      <c r="T456" s="23" t="s">
        <v>1623</v>
      </c>
    </row>
    <row r="457" spans="1:20">
      <c r="A457" s="23" t="s">
        <v>3026</v>
      </c>
      <c r="B457" s="23" t="s">
        <v>3027</v>
      </c>
      <c r="C457" s="23" t="s">
        <v>1544</v>
      </c>
      <c r="D457" s="23" t="s">
        <v>5451</v>
      </c>
      <c r="E457" s="23" t="s">
        <v>464</v>
      </c>
      <c r="F457" s="23" t="s">
        <v>7023</v>
      </c>
      <c r="G457" s="23" t="s">
        <v>1623</v>
      </c>
      <c r="H457" s="23" t="s">
        <v>6295</v>
      </c>
      <c r="I457" s="23" t="s">
        <v>6296</v>
      </c>
      <c r="J457" s="23" t="s">
        <v>11</v>
      </c>
      <c r="K457" s="23" t="s">
        <v>6290</v>
      </c>
      <c r="L457" s="23" t="s">
        <v>11</v>
      </c>
      <c r="M457" s="23" t="s">
        <v>7024</v>
      </c>
      <c r="N457" s="23" t="s">
        <v>6297</v>
      </c>
      <c r="O457" s="23" t="s">
        <v>6292</v>
      </c>
      <c r="P457" s="23" t="s">
        <v>6329</v>
      </c>
      <c r="Q457" s="23">
        <v>0</v>
      </c>
      <c r="R457" s="23" t="s">
        <v>1952</v>
      </c>
      <c r="S457" s="23" t="s">
        <v>5942</v>
      </c>
      <c r="T457" s="23" t="s">
        <v>1623</v>
      </c>
    </row>
    <row r="458" spans="1:20">
      <c r="A458" s="23" t="s">
        <v>3972</v>
      </c>
      <c r="B458" s="23" t="s">
        <v>3973</v>
      </c>
      <c r="C458" s="23" t="s">
        <v>10</v>
      </c>
      <c r="D458" s="23" t="s">
        <v>1580</v>
      </c>
      <c r="E458" s="23" t="s">
        <v>5632</v>
      </c>
      <c r="F458" s="23" t="s">
        <v>6973</v>
      </c>
      <c r="G458" s="23" t="s">
        <v>1623</v>
      </c>
      <c r="H458" s="23" t="s">
        <v>6308</v>
      </c>
      <c r="I458" s="23" t="s">
        <v>5447</v>
      </c>
      <c r="J458" s="23" t="s">
        <v>11</v>
      </c>
      <c r="K458" s="23" t="s">
        <v>6290</v>
      </c>
      <c r="L458" s="23" t="s">
        <v>11</v>
      </c>
      <c r="M458" s="23" t="s">
        <v>6976</v>
      </c>
      <c r="N458" s="23" t="s">
        <v>6311</v>
      </c>
      <c r="O458" s="23" t="s">
        <v>6292</v>
      </c>
      <c r="P458" s="23" t="s">
        <v>6329</v>
      </c>
      <c r="Q458" s="23">
        <v>0</v>
      </c>
      <c r="R458" s="23" t="s">
        <v>6974</v>
      </c>
      <c r="S458" s="23" t="s">
        <v>7034</v>
      </c>
      <c r="T458" s="23" t="s">
        <v>1623</v>
      </c>
    </row>
    <row r="459" spans="1:20">
      <c r="A459" s="23" t="s">
        <v>4968</v>
      </c>
      <c r="B459" s="23" t="s">
        <v>4969</v>
      </c>
      <c r="C459" s="23" t="s">
        <v>14</v>
      </c>
      <c r="D459" s="23" t="s">
        <v>1580</v>
      </c>
      <c r="E459" s="23" t="s">
        <v>452</v>
      </c>
      <c r="F459" s="23" t="s">
        <v>6820</v>
      </c>
      <c r="G459" s="23" t="s">
        <v>1623</v>
      </c>
      <c r="H459" s="23" t="s">
        <v>6299</v>
      </c>
      <c r="I459" s="23" t="s">
        <v>6316</v>
      </c>
      <c r="J459" s="23" t="s">
        <v>11</v>
      </c>
      <c r="K459" s="23" t="s">
        <v>6290</v>
      </c>
      <c r="L459" s="23" t="s">
        <v>11</v>
      </c>
      <c r="M459" s="23" t="s">
        <v>6936</v>
      </c>
      <c r="N459" s="23" t="s">
        <v>6291</v>
      </c>
      <c r="O459" s="23" t="s">
        <v>6292</v>
      </c>
      <c r="P459" s="23" t="s">
        <v>6536</v>
      </c>
      <c r="Q459" s="23">
        <v>0</v>
      </c>
      <c r="R459" s="23" t="s">
        <v>1952</v>
      </c>
      <c r="S459" s="23" t="s">
        <v>5695</v>
      </c>
      <c r="T459" s="23" t="s">
        <v>1623</v>
      </c>
    </row>
    <row r="460" spans="1:20">
      <c r="A460" s="23" t="s">
        <v>3350</v>
      </c>
      <c r="B460" s="23" t="s">
        <v>3351</v>
      </c>
      <c r="C460" s="23" t="s">
        <v>12</v>
      </c>
      <c r="D460" s="23" t="s">
        <v>1580</v>
      </c>
      <c r="E460" s="23" t="s">
        <v>461</v>
      </c>
      <c r="F460" s="23" t="s">
        <v>5526</v>
      </c>
      <c r="G460" s="23" t="s">
        <v>1623</v>
      </c>
      <c r="H460" s="23" t="s">
        <v>5569</v>
      </c>
      <c r="I460" s="23" t="s">
        <v>6304</v>
      </c>
      <c r="J460" s="23" t="s">
        <v>11</v>
      </c>
      <c r="K460" s="23" t="s">
        <v>6290</v>
      </c>
      <c r="L460" s="23" t="s">
        <v>11</v>
      </c>
      <c r="M460" s="23" t="s">
        <v>6931</v>
      </c>
      <c r="N460" s="23" t="s">
        <v>6311</v>
      </c>
      <c r="O460" s="23" t="s">
        <v>6292</v>
      </c>
      <c r="P460" s="23" t="s">
        <v>6325</v>
      </c>
      <c r="Q460" s="23">
        <v>0</v>
      </c>
      <c r="R460" s="23" t="s">
        <v>1553</v>
      </c>
      <c r="S460" s="23" t="s">
        <v>6326</v>
      </c>
      <c r="T460" s="23" t="s">
        <v>1623</v>
      </c>
    </row>
    <row r="461" spans="1:20">
      <c r="A461" s="23" t="s">
        <v>4080</v>
      </c>
      <c r="B461" s="23" t="s">
        <v>4081</v>
      </c>
      <c r="C461" s="23" t="s">
        <v>14</v>
      </c>
      <c r="D461" s="23" t="s">
        <v>1580</v>
      </c>
      <c r="E461" s="23" t="s">
        <v>452</v>
      </c>
      <c r="F461" s="23" t="s">
        <v>5384</v>
      </c>
      <c r="G461" s="23" t="s">
        <v>1623</v>
      </c>
      <c r="H461" s="23" t="s">
        <v>6308</v>
      </c>
      <c r="I461" s="23" t="s">
        <v>5447</v>
      </c>
      <c r="J461" s="23" t="s">
        <v>11</v>
      </c>
      <c r="K461" s="23" t="s">
        <v>6290</v>
      </c>
      <c r="L461" s="23" t="s">
        <v>11</v>
      </c>
      <c r="M461" s="23" t="s">
        <v>6979</v>
      </c>
      <c r="N461" s="23" t="s">
        <v>6291</v>
      </c>
      <c r="O461" s="23" t="s">
        <v>6292</v>
      </c>
      <c r="P461" s="23" t="s">
        <v>6329</v>
      </c>
      <c r="Q461" s="23">
        <v>0</v>
      </c>
      <c r="R461" s="23" t="s">
        <v>1952</v>
      </c>
      <c r="S461" s="23" t="s">
        <v>5804</v>
      </c>
      <c r="T461" s="23" t="s">
        <v>1623</v>
      </c>
    </row>
    <row r="462" spans="1:20">
      <c r="A462" s="23" t="s">
        <v>1758</v>
      </c>
      <c r="B462" s="23" t="s">
        <v>1759</v>
      </c>
      <c r="C462" s="23" t="s">
        <v>10</v>
      </c>
      <c r="D462" s="23" t="s">
        <v>1580</v>
      </c>
      <c r="E462" s="23" t="s">
        <v>452</v>
      </c>
      <c r="F462" s="23" t="s">
        <v>6808</v>
      </c>
      <c r="G462" s="23" t="s">
        <v>1623</v>
      </c>
      <c r="H462" s="23" t="s">
        <v>6299</v>
      </c>
      <c r="I462" s="23" t="s">
        <v>6304</v>
      </c>
      <c r="J462" s="23" t="s">
        <v>11</v>
      </c>
      <c r="K462" s="23" t="s">
        <v>6290</v>
      </c>
      <c r="L462" s="23" t="s">
        <v>11</v>
      </c>
      <c r="M462" s="23" t="s">
        <v>6947</v>
      </c>
      <c r="N462" s="23" t="s">
        <v>6291</v>
      </c>
      <c r="O462" s="23" t="s">
        <v>6292</v>
      </c>
      <c r="P462" s="23" t="s">
        <v>6329</v>
      </c>
      <c r="Q462" s="23">
        <v>0</v>
      </c>
      <c r="R462" s="23" t="s">
        <v>1685</v>
      </c>
      <c r="S462" s="23" t="s">
        <v>6502</v>
      </c>
      <c r="T462" s="23" t="s">
        <v>1623</v>
      </c>
    </row>
    <row r="463" spans="1:20">
      <c r="A463" s="23" t="s">
        <v>2157</v>
      </c>
      <c r="B463" s="23" t="s">
        <v>2158</v>
      </c>
      <c r="C463" s="23" t="s">
        <v>14</v>
      </c>
      <c r="D463" s="23" t="s">
        <v>1580</v>
      </c>
      <c r="E463" s="23" t="s">
        <v>452</v>
      </c>
      <c r="F463" s="23" t="s">
        <v>6809</v>
      </c>
      <c r="G463" s="23" t="s">
        <v>1623</v>
      </c>
      <c r="H463" s="23" t="s">
        <v>6299</v>
      </c>
      <c r="I463" s="23" t="s">
        <v>6335</v>
      </c>
      <c r="J463" s="23" t="s">
        <v>11</v>
      </c>
      <c r="K463" s="23" t="s">
        <v>6290</v>
      </c>
      <c r="L463" s="23" t="s">
        <v>11</v>
      </c>
      <c r="M463" s="23" t="s">
        <v>6965</v>
      </c>
      <c r="N463" s="23" t="s">
        <v>6291</v>
      </c>
      <c r="O463" s="23" t="s">
        <v>6292</v>
      </c>
      <c r="P463" s="23" t="s">
        <v>6674</v>
      </c>
      <c r="Q463" s="23">
        <v>0</v>
      </c>
      <c r="R463" s="23" t="s">
        <v>1952</v>
      </c>
      <c r="S463" s="23" t="s">
        <v>6052</v>
      </c>
      <c r="T463" s="23" t="s">
        <v>1623</v>
      </c>
    </row>
    <row r="464" spans="1:20">
      <c r="A464" s="23" t="s">
        <v>4035</v>
      </c>
      <c r="B464" s="23" t="s">
        <v>4036</v>
      </c>
      <c r="C464" s="23" t="s">
        <v>16</v>
      </c>
      <c r="D464" s="23" t="s">
        <v>1580</v>
      </c>
      <c r="E464" s="23" t="s">
        <v>452</v>
      </c>
      <c r="F464" s="23" t="s">
        <v>5380</v>
      </c>
      <c r="G464" s="23" t="s">
        <v>1623</v>
      </c>
      <c r="H464" s="23" t="s">
        <v>2490</v>
      </c>
      <c r="I464" s="23" t="s">
        <v>6289</v>
      </c>
      <c r="J464" s="23" t="s">
        <v>11</v>
      </c>
      <c r="K464" s="23" t="s">
        <v>6290</v>
      </c>
      <c r="L464" s="23" t="s">
        <v>11</v>
      </c>
      <c r="M464" s="23" t="s">
        <v>7051</v>
      </c>
      <c r="N464" s="23" t="s">
        <v>6291</v>
      </c>
      <c r="O464" s="23" t="s">
        <v>6292</v>
      </c>
      <c r="P464" s="23" t="s">
        <v>6293</v>
      </c>
      <c r="Q464" s="23">
        <v>0</v>
      </c>
      <c r="R464" s="23" t="s">
        <v>1685</v>
      </c>
      <c r="S464" s="23" t="s">
        <v>6294</v>
      </c>
      <c r="T464" s="23" t="s">
        <v>1623</v>
      </c>
    </row>
    <row r="465" spans="1:20">
      <c r="A465" s="23" t="s">
        <v>3725</v>
      </c>
      <c r="B465" s="23" t="s">
        <v>3726</v>
      </c>
      <c r="C465" s="23" t="s">
        <v>10</v>
      </c>
      <c r="D465" s="23" t="s">
        <v>1580</v>
      </c>
      <c r="E465" s="23" t="s">
        <v>452</v>
      </c>
      <c r="F465" s="23" t="s">
        <v>5384</v>
      </c>
      <c r="G465" s="23" t="s">
        <v>1623</v>
      </c>
      <c r="H465" s="23" t="s">
        <v>6308</v>
      </c>
      <c r="I465" s="23" t="s">
        <v>5447</v>
      </c>
      <c r="J465" s="23" t="s">
        <v>11</v>
      </c>
      <c r="K465" s="23" t="s">
        <v>6290</v>
      </c>
      <c r="L465" s="23" t="s">
        <v>11</v>
      </c>
      <c r="M465" s="23" t="s">
        <v>6960</v>
      </c>
      <c r="N465" s="23" t="s">
        <v>6291</v>
      </c>
      <c r="O465" s="23" t="s">
        <v>6292</v>
      </c>
      <c r="P465" s="23" t="s">
        <v>6522</v>
      </c>
      <c r="Q465" s="23">
        <v>0</v>
      </c>
      <c r="R465" s="23" t="s">
        <v>3979</v>
      </c>
      <c r="S465" s="23" t="s">
        <v>6685</v>
      </c>
      <c r="T465" s="23" t="s">
        <v>1623</v>
      </c>
    </row>
    <row r="466" spans="1:20">
      <c r="A466" s="23" t="s">
        <v>4083</v>
      </c>
      <c r="B466" s="23" t="s">
        <v>4084</v>
      </c>
      <c r="C466" s="23" t="s">
        <v>1657</v>
      </c>
      <c r="D466" s="23" t="s">
        <v>1580</v>
      </c>
      <c r="E466" s="23" t="s">
        <v>452</v>
      </c>
      <c r="F466" s="23" t="s">
        <v>6806</v>
      </c>
      <c r="G466" s="23" t="s">
        <v>1623</v>
      </c>
      <c r="H466" s="23" t="s">
        <v>6337</v>
      </c>
      <c r="I466" s="23" t="s">
        <v>6383</v>
      </c>
      <c r="J466" s="23" t="s">
        <v>11</v>
      </c>
      <c r="K466" s="23" t="s">
        <v>6290</v>
      </c>
      <c r="L466" s="23" t="s">
        <v>11</v>
      </c>
      <c r="M466" s="23" t="s">
        <v>6969</v>
      </c>
      <c r="N466" s="23" t="s">
        <v>6291</v>
      </c>
      <c r="O466" s="23" t="s">
        <v>6292</v>
      </c>
      <c r="P466" s="23" t="s">
        <v>6391</v>
      </c>
      <c r="Q466" s="23">
        <v>0</v>
      </c>
      <c r="R466" s="23" t="s">
        <v>1952</v>
      </c>
      <c r="S466" s="23" t="s">
        <v>5803</v>
      </c>
      <c r="T466" s="23" t="s">
        <v>1623</v>
      </c>
    </row>
    <row r="467" spans="1:20">
      <c r="A467" s="23" t="s">
        <v>4469</v>
      </c>
      <c r="B467" s="23" t="s">
        <v>4470</v>
      </c>
      <c r="C467" s="23" t="s">
        <v>10</v>
      </c>
      <c r="D467" s="23" t="s">
        <v>1580</v>
      </c>
      <c r="E467" s="23" t="s">
        <v>452</v>
      </c>
      <c r="F467" s="23" t="s">
        <v>5392</v>
      </c>
      <c r="G467" s="23" t="s">
        <v>1623</v>
      </c>
      <c r="H467" s="23" t="s">
        <v>6295</v>
      </c>
      <c r="I467" s="23" t="s">
        <v>6302</v>
      </c>
      <c r="J467" s="23" t="s">
        <v>11</v>
      </c>
      <c r="K467" s="23" t="s">
        <v>6290</v>
      </c>
      <c r="L467" s="23" t="s">
        <v>11</v>
      </c>
      <c r="M467" s="23" t="s">
        <v>6944</v>
      </c>
      <c r="N467" s="23" t="s">
        <v>6291</v>
      </c>
      <c r="O467" s="23" t="s">
        <v>6292</v>
      </c>
      <c r="P467" s="23" t="s">
        <v>6303</v>
      </c>
      <c r="Q467" s="23">
        <v>0</v>
      </c>
      <c r="R467" s="23" t="s">
        <v>1952</v>
      </c>
      <c r="S467" s="23" t="s">
        <v>5748</v>
      </c>
      <c r="T467" s="23" t="s">
        <v>1623</v>
      </c>
    </row>
    <row r="468" spans="1:20">
      <c r="A468" s="23" t="s">
        <v>4669</v>
      </c>
      <c r="B468" s="23" t="s">
        <v>4670</v>
      </c>
      <c r="C468" s="23" t="s">
        <v>16</v>
      </c>
      <c r="D468" s="23" t="s">
        <v>1580</v>
      </c>
      <c r="E468" s="23" t="s">
        <v>452</v>
      </c>
      <c r="F468" s="23" t="s">
        <v>7021</v>
      </c>
      <c r="G468" s="23" t="s">
        <v>1623</v>
      </c>
      <c r="H468" s="23" t="s">
        <v>6308</v>
      </c>
      <c r="I468" s="23" t="s">
        <v>5574</v>
      </c>
      <c r="J468" s="23" t="s">
        <v>11</v>
      </c>
      <c r="K468" s="23" t="s">
        <v>6290</v>
      </c>
      <c r="L468" s="23" t="s">
        <v>11</v>
      </c>
      <c r="M468" s="23" t="s">
        <v>7072</v>
      </c>
      <c r="N468" s="23" t="s">
        <v>6291</v>
      </c>
      <c r="O468" s="23" t="s">
        <v>6292</v>
      </c>
      <c r="P468" s="23" t="s">
        <v>6399</v>
      </c>
      <c r="Q468" s="23">
        <v>0</v>
      </c>
      <c r="R468" s="23" t="s">
        <v>1952</v>
      </c>
      <c r="S468" s="23" t="s">
        <v>5732</v>
      </c>
      <c r="T468" s="23" t="s">
        <v>1623</v>
      </c>
    </row>
    <row r="469" spans="1:20">
      <c r="A469" s="23" t="s">
        <v>4238</v>
      </c>
      <c r="B469" s="23" t="s">
        <v>4239</v>
      </c>
      <c r="C469" s="23" t="s">
        <v>16</v>
      </c>
      <c r="D469" s="23" t="s">
        <v>1580</v>
      </c>
      <c r="E469" s="23" t="s">
        <v>452</v>
      </c>
      <c r="F469" s="23" t="s">
        <v>7021</v>
      </c>
      <c r="G469" s="23" t="s">
        <v>1623</v>
      </c>
      <c r="H469" s="23" t="s">
        <v>6308</v>
      </c>
      <c r="I469" s="23" t="s">
        <v>5574</v>
      </c>
      <c r="J469" s="23" t="s">
        <v>11</v>
      </c>
      <c r="K469" s="23" t="s">
        <v>6290</v>
      </c>
      <c r="L469" s="23" t="s">
        <v>11</v>
      </c>
      <c r="M469" s="23" t="s">
        <v>7022</v>
      </c>
      <c r="N469" s="23" t="s">
        <v>6291</v>
      </c>
      <c r="O469" s="23" t="s">
        <v>6292</v>
      </c>
      <c r="P469" s="23" t="s">
        <v>6399</v>
      </c>
      <c r="Q469" s="23">
        <v>0</v>
      </c>
      <c r="R469" s="23" t="s">
        <v>1952</v>
      </c>
      <c r="S469" s="23" t="s">
        <v>5773</v>
      </c>
      <c r="T469" s="23" t="s">
        <v>1623</v>
      </c>
    </row>
    <row r="470" spans="1:20">
      <c r="A470" s="23" t="s">
        <v>1823</v>
      </c>
      <c r="B470" s="23" t="s">
        <v>1824</v>
      </c>
      <c r="C470" s="23" t="s">
        <v>1544</v>
      </c>
      <c r="D470" s="23" t="s">
        <v>1580</v>
      </c>
      <c r="E470" s="23" t="s">
        <v>452</v>
      </c>
      <c r="F470" s="23" t="s">
        <v>5380</v>
      </c>
      <c r="G470" s="23" t="s">
        <v>1623</v>
      </c>
      <c r="H470" s="23" t="s">
        <v>2490</v>
      </c>
      <c r="I470" s="23" t="s">
        <v>6289</v>
      </c>
      <c r="J470" s="23" t="s">
        <v>11</v>
      </c>
      <c r="K470" s="23" t="s">
        <v>6290</v>
      </c>
      <c r="L470" s="23" t="s">
        <v>11</v>
      </c>
      <c r="M470" s="23" t="s">
        <v>7030</v>
      </c>
      <c r="N470" s="23" t="s">
        <v>6291</v>
      </c>
      <c r="O470" s="23" t="s">
        <v>6292</v>
      </c>
      <c r="P470" s="23" t="s">
        <v>6461</v>
      </c>
      <c r="Q470" s="23">
        <v>0</v>
      </c>
      <c r="R470" s="23" t="s">
        <v>1952</v>
      </c>
      <c r="S470" s="23" t="s">
        <v>6094</v>
      </c>
      <c r="T470" s="23" t="s">
        <v>1623</v>
      </c>
    </row>
    <row r="471" spans="1:20">
      <c r="A471" s="23" t="s">
        <v>4841</v>
      </c>
      <c r="B471" s="23" t="s">
        <v>4842</v>
      </c>
      <c r="C471" s="23" t="s">
        <v>16</v>
      </c>
      <c r="D471" s="23" t="s">
        <v>1580</v>
      </c>
      <c r="E471" s="23" t="s">
        <v>452</v>
      </c>
      <c r="F471" s="23" t="s">
        <v>6954</v>
      </c>
      <c r="G471" s="23" t="s">
        <v>1623</v>
      </c>
      <c r="H471" s="23" t="s">
        <v>2490</v>
      </c>
      <c r="I471" s="23" t="s">
        <v>6951</v>
      </c>
      <c r="J471" s="23" t="s">
        <v>11</v>
      </c>
      <c r="K471" s="23" t="s">
        <v>6290</v>
      </c>
      <c r="L471" s="23" t="s">
        <v>11</v>
      </c>
      <c r="M471" s="23" t="s">
        <v>6944</v>
      </c>
      <c r="N471" s="23" t="s">
        <v>6291</v>
      </c>
      <c r="O471" s="23" t="s">
        <v>6292</v>
      </c>
      <c r="P471" s="23" t="s">
        <v>1012</v>
      </c>
      <c r="Q471" s="23">
        <v>0</v>
      </c>
      <c r="R471" s="23" t="s">
        <v>1552</v>
      </c>
      <c r="S471" s="23" t="s">
        <v>6998</v>
      </c>
      <c r="T471" s="23" t="s">
        <v>1623</v>
      </c>
    </row>
    <row r="472" spans="1:20">
      <c r="A472" s="23" t="s">
        <v>4686</v>
      </c>
      <c r="B472" s="23" t="s">
        <v>4687</v>
      </c>
      <c r="C472" s="23" t="s">
        <v>10</v>
      </c>
      <c r="D472" s="23" t="s">
        <v>1580</v>
      </c>
      <c r="E472" s="23" t="s">
        <v>452</v>
      </c>
      <c r="F472" s="23" t="s">
        <v>5583</v>
      </c>
      <c r="G472" s="23" t="s">
        <v>1623</v>
      </c>
      <c r="H472" s="23" t="s">
        <v>6308</v>
      </c>
      <c r="I472" s="23" t="s">
        <v>5447</v>
      </c>
      <c r="J472" s="23" t="s">
        <v>11</v>
      </c>
      <c r="K472" s="23" t="s">
        <v>6290</v>
      </c>
      <c r="L472" s="23" t="s">
        <v>11</v>
      </c>
      <c r="M472" s="23" t="s">
        <v>6961</v>
      </c>
      <c r="N472" s="23" t="s">
        <v>6291</v>
      </c>
      <c r="O472" s="23" t="s">
        <v>6292</v>
      </c>
      <c r="P472" s="23" t="s">
        <v>1012</v>
      </c>
      <c r="Q472" s="23">
        <v>0</v>
      </c>
      <c r="R472" s="23" t="s">
        <v>1559</v>
      </c>
      <c r="S472" s="23" t="s">
        <v>6201</v>
      </c>
      <c r="T472" s="23" t="s">
        <v>1623</v>
      </c>
    </row>
    <row r="473" spans="1:20">
      <c r="A473" s="23" t="s">
        <v>4234</v>
      </c>
      <c r="B473" s="23" t="s">
        <v>4235</v>
      </c>
      <c r="C473" s="23" t="s">
        <v>10</v>
      </c>
      <c r="D473" s="23" t="s">
        <v>1580</v>
      </c>
      <c r="E473" s="23" t="s">
        <v>452</v>
      </c>
      <c r="F473" s="23" t="s">
        <v>6934</v>
      </c>
      <c r="G473" s="23" t="s">
        <v>1623</v>
      </c>
      <c r="H473" s="23" t="s">
        <v>6346</v>
      </c>
      <c r="I473" s="23" t="s">
        <v>6951</v>
      </c>
      <c r="J473" s="23" t="s">
        <v>11</v>
      </c>
      <c r="K473" s="23" t="s">
        <v>6290</v>
      </c>
      <c r="L473" s="23" t="s">
        <v>11</v>
      </c>
      <c r="M473" s="23" t="s">
        <v>6959</v>
      </c>
      <c r="N473" s="23" t="s">
        <v>6291</v>
      </c>
      <c r="O473" s="23" t="s">
        <v>6292</v>
      </c>
      <c r="P473" s="23" t="s">
        <v>6363</v>
      </c>
      <c r="Q473" s="23">
        <v>0</v>
      </c>
      <c r="R473" s="23" t="s">
        <v>2874</v>
      </c>
      <c r="S473" s="23" t="s">
        <v>6174</v>
      </c>
      <c r="T473" s="23" t="s">
        <v>1623</v>
      </c>
    </row>
    <row r="474" spans="1:20">
      <c r="A474" s="23" t="s">
        <v>3696</v>
      </c>
      <c r="B474" s="23" t="s">
        <v>3697</v>
      </c>
      <c r="C474" s="23" t="s">
        <v>12</v>
      </c>
      <c r="D474" s="23" t="s">
        <v>1580</v>
      </c>
      <c r="E474" s="23" t="s">
        <v>461</v>
      </c>
      <c r="F474" s="23" t="s">
        <v>6797</v>
      </c>
      <c r="G474" s="23" t="s">
        <v>1623</v>
      </c>
      <c r="H474" s="23" t="s">
        <v>6334</v>
      </c>
      <c r="I474" s="23" t="s">
        <v>6321</v>
      </c>
      <c r="J474" s="23" t="s">
        <v>11</v>
      </c>
      <c r="K474" s="23" t="s">
        <v>6290</v>
      </c>
      <c r="L474" s="23" t="s">
        <v>11</v>
      </c>
      <c r="M474" s="23" t="s">
        <v>6931</v>
      </c>
      <c r="N474" s="23" t="s">
        <v>6311</v>
      </c>
      <c r="O474" s="23" t="s">
        <v>6292</v>
      </c>
      <c r="P474" s="23" t="s">
        <v>6689</v>
      </c>
      <c r="Q474" s="23">
        <v>0</v>
      </c>
      <c r="R474" s="23" t="s">
        <v>2163</v>
      </c>
      <c r="S474" s="23" t="s">
        <v>5848</v>
      </c>
      <c r="T474" s="23" t="s">
        <v>1623</v>
      </c>
    </row>
    <row r="475" spans="1:20">
      <c r="A475" s="23" t="s">
        <v>4180</v>
      </c>
      <c r="B475" s="23" t="s">
        <v>4181</v>
      </c>
      <c r="C475" s="23" t="s">
        <v>14</v>
      </c>
      <c r="D475" s="23" t="s">
        <v>1580</v>
      </c>
      <c r="E475" s="23" t="s">
        <v>452</v>
      </c>
      <c r="F475" s="23" t="s">
        <v>6804</v>
      </c>
      <c r="G475" s="23" t="s">
        <v>1623</v>
      </c>
      <c r="H475" s="23" t="s">
        <v>6334</v>
      </c>
      <c r="I475" s="23" t="s">
        <v>6321</v>
      </c>
      <c r="J475" s="23" t="s">
        <v>11</v>
      </c>
      <c r="K475" s="23" t="s">
        <v>6290</v>
      </c>
      <c r="L475" s="23" t="s">
        <v>11</v>
      </c>
      <c r="M475" s="23" t="s">
        <v>6941</v>
      </c>
      <c r="N475" s="23" t="s">
        <v>6291</v>
      </c>
      <c r="O475" s="23" t="s">
        <v>6292</v>
      </c>
      <c r="P475" s="23" t="s">
        <v>6329</v>
      </c>
      <c r="Q475" s="23">
        <v>0</v>
      </c>
      <c r="R475" s="23" t="s">
        <v>1952</v>
      </c>
      <c r="S475" s="23" t="s">
        <v>5783</v>
      </c>
      <c r="T475" s="23" t="s">
        <v>1623</v>
      </c>
    </row>
    <row r="476" spans="1:20">
      <c r="A476" s="23" t="s">
        <v>3889</v>
      </c>
      <c r="B476" s="23" t="s">
        <v>3890</v>
      </c>
      <c r="C476" s="23" t="s">
        <v>13</v>
      </c>
      <c r="D476" s="23" t="s">
        <v>1580</v>
      </c>
      <c r="E476" s="23" t="s">
        <v>1175</v>
      </c>
      <c r="F476" s="23" t="s">
        <v>6793</v>
      </c>
      <c r="G476" s="23" t="s">
        <v>1623</v>
      </c>
      <c r="H476" s="23" t="s">
        <v>6299</v>
      </c>
      <c r="I476" s="23" t="s">
        <v>6321</v>
      </c>
      <c r="J476" s="23" t="s">
        <v>11</v>
      </c>
      <c r="K476" s="23" t="s">
        <v>6290</v>
      </c>
      <c r="L476" s="23" t="s">
        <v>11</v>
      </c>
      <c r="M476" s="23" t="s">
        <v>6931</v>
      </c>
      <c r="N476" s="23" t="s">
        <v>6291</v>
      </c>
      <c r="O476" s="23" t="s">
        <v>6292</v>
      </c>
      <c r="P476" s="23" t="s">
        <v>6424</v>
      </c>
      <c r="Q476" s="23">
        <v>0</v>
      </c>
      <c r="R476" s="23" t="s">
        <v>1707</v>
      </c>
      <c r="S476" s="23" t="s">
        <v>6425</v>
      </c>
      <c r="T476" s="23" t="s">
        <v>1623</v>
      </c>
    </row>
    <row r="477" spans="1:20">
      <c r="A477" s="23" t="s">
        <v>5203</v>
      </c>
      <c r="B477" s="23" t="s">
        <v>5204</v>
      </c>
      <c r="C477" s="23" t="s">
        <v>16</v>
      </c>
      <c r="D477" s="23" t="s">
        <v>1580</v>
      </c>
      <c r="E477" s="23" t="s">
        <v>452</v>
      </c>
      <c r="F477" s="23" t="s">
        <v>6940</v>
      </c>
      <c r="G477" s="23" t="s">
        <v>1623</v>
      </c>
      <c r="H477" s="23" t="s">
        <v>6346</v>
      </c>
      <c r="I477" s="23" t="s">
        <v>5563</v>
      </c>
      <c r="J477" s="23" t="s">
        <v>11</v>
      </c>
      <c r="K477" s="23" t="s">
        <v>6290</v>
      </c>
      <c r="L477" s="23" t="s">
        <v>11</v>
      </c>
      <c r="M477" s="23" t="s">
        <v>6965</v>
      </c>
      <c r="N477" s="23" t="s">
        <v>6291</v>
      </c>
      <c r="O477" s="23" t="s">
        <v>6292</v>
      </c>
      <c r="P477" s="23" t="s">
        <v>6672</v>
      </c>
      <c r="Q477" s="23">
        <v>0</v>
      </c>
      <c r="R477" s="23" t="s">
        <v>1685</v>
      </c>
      <c r="S477" s="23" t="s">
        <v>6673</v>
      </c>
      <c r="T477" s="23" t="s">
        <v>1623</v>
      </c>
    </row>
    <row r="478" spans="1:20">
      <c r="A478" s="23" t="s">
        <v>4346</v>
      </c>
      <c r="B478" s="23" t="s">
        <v>4347</v>
      </c>
      <c r="C478" s="23" t="s">
        <v>1544</v>
      </c>
      <c r="D478" s="23" t="s">
        <v>1580</v>
      </c>
      <c r="E478" s="23" t="s">
        <v>452</v>
      </c>
      <c r="F478" s="23" t="s">
        <v>5380</v>
      </c>
      <c r="G478" s="23" t="s">
        <v>1623</v>
      </c>
      <c r="H478" s="23" t="s">
        <v>2490</v>
      </c>
      <c r="I478" s="23" t="s">
        <v>6289</v>
      </c>
      <c r="J478" s="23" t="s">
        <v>11</v>
      </c>
      <c r="K478" s="23" t="s">
        <v>6290</v>
      </c>
      <c r="L478" s="23" t="s">
        <v>11</v>
      </c>
      <c r="M478" s="23" t="s">
        <v>7051</v>
      </c>
      <c r="N478" s="23" t="s">
        <v>6291</v>
      </c>
      <c r="O478" s="23" t="s">
        <v>6292</v>
      </c>
      <c r="P478" s="23" t="s">
        <v>6431</v>
      </c>
      <c r="Q478" s="23">
        <v>0</v>
      </c>
      <c r="R478" s="23" t="s">
        <v>3979</v>
      </c>
      <c r="S478" s="23" t="s">
        <v>6588</v>
      </c>
      <c r="T478" s="23" t="s">
        <v>1623</v>
      </c>
    </row>
    <row r="479" spans="1:20">
      <c r="A479" s="23" t="s">
        <v>3192</v>
      </c>
      <c r="B479" s="23" t="s">
        <v>3193</v>
      </c>
      <c r="C479" s="23" t="s">
        <v>16</v>
      </c>
      <c r="D479" s="23" t="s">
        <v>1580</v>
      </c>
      <c r="E479" s="23" t="s">
        <v>452</v>
      </c>
      <c r="F479" s="23" t="s">
        <v>6954</v>
      </c>
      <c r="G479" s="23" t="s">
        <v>1623</v>
      </c>
      <c r="H479" s="23" t="s">
        <v>6346</v>
      </c>
      <c r="I479" s="23" t="s">
        <v>6951</v>
      </c>
      <c r="J479" s="23" t="s">
        <v>11</v>
      </c>
      <c r="K479" s="23" t="s">
        <v>6290</v>
      </c>
      <c r="L479" s="23" t="s">
        <v>11</v>
      </c>
      <c r="M479" s="23" t="s">
        <v>6997</v>
      </c>
      <c r="N479" s="23" t="s">
        <v>6291</v>
      </c>
      <c r="O479" s="23" t="s">
        <v>6292</v>
      </c>
      <c r="P479" s="23" t="s">
        <v>1012</v>
      </c>
      <c r="Q479" s="23">
        <v>0</v>
      </c>
      <c r="R479" s="23" t="s">
        <v>1559</v>
      </c>
      <c r="S479" s="23" t="s">
        <v>7002</v>
      </c>
      <c r="T479" s="23" t="s">
        <v>1623</v>
      </c>
    </row>
    <row r="480" spans="1:20">
      <c r="A480" s="23" t="s">
        <v>4958</v>
      </c>
      <c r="B480" s="23" t="s">
        <v>4959</v>
      </c>
      <c r="C480" s="23" t="s">
        <v>10</v>
      </c>
      <c r="D480" s="23" t="s">
        <v>1580</v>
      </c>
      <c r="E480" s="23" t="s">
        <v>452</v>
      </c>
      <c r="F480" s="23" t="s">
        <v>5393</v>
      </c>
      <c r="G480" s="23" t="s">
        <v>1623</v>
      </c>
      <c r="H480" s="23" t="s">
        <v>6295</v>
      </c>
      <c r="I480" s="23" t="s">
        <v>5574</v>
      </c>
      <c r="J480" s="23" t="s">
        <v>11</v>
      </c>
      <c r="K480" s="23" t="s">
        <v>6290</v>
      </c>
      <c r="L480" s="23" t="s">
        <v>11</v>
      </c>
      <c r="M480" s="23" t="s">
        <v>6937</v>
      </c>
      <c r="N480" s="23" t="s">
        <v>6291</v>
      </c>
      <c r="O480" s="23" t="s">
        <v>6292</v>
      </c>
      <c r="P480" s="23" t="s">
        <v>6329</v>
      </c>
      <c r="Q480" s="23">
        <v>0</v>
      </c>
      <c r="R480" s="23" t="s">
        <v>1952</v>
      </c>
      <c r="S480" s="23" t="s">
        <v>5696</v>
      </c>
      <c r="T480" s="23" t="s">
        <v>1623</v>
      </c>
    </row>
    <row r="481" spans="1:20">
      <c r="A481" s="23" t="s">
        <v>1953</v>
      </c>
      <c r="B481" s="23" t="s">
        <v>1954</v>
      </c>
      <c r="C481" s="23" t="s">
        <v>14</v>
      </c>
      <c r="D481" s="23" t="s">
        <v>1580</v>
      </c>
      <c r="E481" s="23" t="s">
        <v>452</v>
      </c>
      <c r="F481" s="23" t="s">
        <v>6816</v>
      </c>
      <c r="G481" s="23" t="s">
        <v>1623</v>
      </c>
      <c r="H481" s="23" t="s">
        <v>6334</v>
      </c>
      <c r="I481" s="23" t="s">
        <v>6343</v>
      </c>
      <c r="J481" s="23" t="s">
        <v>11</v>
      </c>
      <c r="K481" s="23" t="s">
        <v>6290</v>
      </c>
      <c r="L481" s="23" t="s">
        <v>11</v>
      </c>
      <c r="M481" s="23" t="s">
        <v>7020</v>
      </c>
      <c r="N481" s="23" t="s">
        <v>6291</v>
      </c>
      <c r="O481" s="23" t="s">
        <v>6292</v>
      </c>
      <c r="P481" s="23" t="s">
        <v>6457</v>
      </c>
      <c r="Q481" s="23">
        <v>0</v>
      </c>
      <c r="R481" s="23" t="s">
        <v>1952</v>
      </c>
      <c r="S481" s="23" t="s">
        <v>6458</v>
      </c>
      <c r="T481" s="23" t="s">
        <v>1623</v>
      </c>
    </row>
    <row r="482" spans="1:20">
      <c r="A482" s="23" t="s">
        <v>3363</v>
      </c>
      <c r="B482" s="23" t="s">
        <v>3364</v>
      </c>
      <c r="C482" s="23" t="s">
        <v>10</v>
      </c>
      <c r="D482" s="23" t="s">
        <v>1580</v>
      </c>
      <c r="E482" s="23" t="s">
        <v>452</v>
      </c>
      <c r="F482" s="23" t="s">
        <v>6977</v>
      </c>
      <c r="G482" s="23" t="s">
        <v>1623</v>
      </c>
      <c r="H482" s="23" t="s">
        <v>6346</v>
      </c>
      <c r="I482" s="23" t="s">
        <v>5563</v>
      </c>
      <c r="J482" s="23" t="s">
        <v>11</v>
      </c>
      <c r="K482" s="23" t="s">
        <v>6290</v>
      </c>
      <c r="L482" s="23" t="s">
        <v>11</v>
      </c>
      <c r="M482" s="23" t="s">
        <v>6979</v>
      </c>
      <c r="N482" s="23" t="s">
        <v>6291</v>
      </c>
      <c r="O482" s="23" t="s">
        <v>6292</v>
      </c>
      <c r="P482" s="23" t="s">
        <v>6402</v>
      </c>
      <c r="Q482" s="23">
        <v>0</v>
      </c>
      <c r="R482" s="23" t="s">
        <v>6403</v>
      </c>
      <c r="S482" s="23" t="s">
        <v>6404</v>
      </c>
      <c r="T482" s="23" t="s">
        <v>1623</v>
      </c>
    </row>
    <row r="483" spans="1:20">
      <c r="A483" s="23" t="s">
        <v>4038</v>
      </c>
      <c r="B483" s="23" t="s">
        <v>4039</v>
      </c>
      <c r="C483" s="23" t="s">
        <v>10</v>
      </c>
      <c r="D483" s="23" t="s">
        <v>1580</v>
      </c>
      <c r="E483" s="23" t="s">
        <v>452</v>
      </c>
      <c r="F483" s="23" t="s">
        <v>5393</v>
      </c>
      <c r="G483" s="23" t="s">
        <v>1623</v>
      </c>
      <c r="H483" s="23" t="s">
        <v>6295</v>
      </c>
      <c r="I483" s="23" t="s">
        <v>5574</v>
      </c>
      <c r="J483" s="23" t="s">
        <v>11</v>
      </c>
      <c r="K483" s="23" t="s">
        <v>6290</v>
      </c>
      <c r="L483" s="23" t="s">
        <v>11</v>
      </c>
      <c r="M483" s="23" t="s">
        <v>6937</v>
      </c>
      <c r="N483" s="23" t="s">
        <v>6291</v>
      </c>
      <c r="O483" s="23" t="s">
        <v>6292</v>
      </c>
      <c r="P483" s="23" t="s">
        <v>6329</v>
      </c>
      <c r="Q483" s="23">
        <v>0</v>
      </c>
      <c r="R483" s="23" t="s">
        <v>1952</v>
      </c>
      <c r="S483" s="23" t="s">
        <v>5809</v>
      </c>
      <c r="T483" s="23" t="s">
        <v>1623</v>
      </c>
    </row>
    <row r="484" spans="1:20">
      <c r="A484" s="23" t="s">
        <v>5002</v>
      </c>
      <c r="B484" s="23" t="s">
        <v>5003</v>
      </c>
      <c r="C484" s="23" t="s">
        <v>16</v>
      </c>
      <c r="D484" s="23" t="s">
        <v>1580</v>
      </c>
      <c r="E484" s="23" t="s">
        <v>452</v>
      </c>
      <c r="F484" s="23" t="s">
        <v>6977</v>
      </c>
      <c r="G484" s="23" t="s">
        <v>1623</v>
      </c>
      <c r="H484" s="23" t="s">
        <v>6346</v>
      </c>
      <c r="I484" s="23" t="s">
        <v>5563</v>
      </c>
      <c r="J484" s="23" t="s">
        <v>11</v>
      </c>
      <c r="K484" s="23" t="s">
        <v>6290</v>
      </c>
      <c r="L484" s="23" t="s">
        <v>11</v>
      </c>
      <c r="M484" s="23" t="s">
        <v>6947</v>
      </c>
      <c r="N484" s="23" t="s">
        <v>6291</v>
      </c>
      <c r="O484" s="23" t="s">
        <v>6292</v>
      </c>
      <c r="P484" s="23" t="s">
        <v>9</v>
      </c>
      <c r="Q484" s="23">
        <v>0</v>
      </c>
      <c r="R484" s="23" t="s">
        <v>1948</v>
      </c>
      <c r="S484" s="23" t="s">
        <v>5691</v>
      </c>
      <c r="T484" s="23" t="s">
        <v>1623</v>
      </c>
    </row>
    <row r="485" spans="1:20">
      <c r="A485" s="23" t="s">
        <v>2981</v>
      </c>
      <c r="B485" s="23" t="s">
        <v>2982</v>
      </c>
      <c r="C485" s="23" t="s">
        <v>14</v>
      </c>
      <c r="D485" s="23" t="s">
        <v>1580</v>
      </c>
      <c r="E485" s="23" t="s">
        <v>452</v>
      </c>
      <c r="F485" s="23" t="s">
        <v>5583</v>
      </c>
      <c r="G485" s="23" t="s">
        <v>1623</v>
      </c>
      <c r="H485" s="23" t="s">
        <v>6308</v>
      </c>
      <c r="I485" s="23" t="s">
        <v>5447</v>
      </c>
      <c r="J485" s="23" t="s">
        <v>11</v>
      </c>
      <c r="K485" s="23" t="s">
        <v>6290</v>
      </c>
      <c r="L485" s="23" t="s">
        <v>11</v>
      </c>
      <c r="M485" s="23" t="s">
        <v>6946</v>
      </c>
      <c r="N485" s="23" t="s">
        <v>6291</v>
      </c>
      <c r="O485" s="23" t="s">
        <v>6292</v>
      </c>
      <c r="P485" s="23" t="s">
        <v>1012</v>
      </c>
      <c r="Q485" s="23">
        <v>0</v>
      </c>
      <c r="R485" s="23" t="s">
        <v>1565</v>
      </c>
      <c r="S485" s="23" t="s">
        <v>7063</v>
      </c>
      <c r="T485" s="23" t="s">
        <v>1548</v>
      </c>
    </row>
    <row r="486" spans="1:20">
      <c r="A486" s="23" t="s">
        <v>3357</v>
      </c>
      <c r="B486" s="23" t="s">
        <v>3358</v>
      </c>
      <c r="C486" s="23" t="s">
        <v>16</v>
      </c>
      <c r="D486" s="23" t="s">
        <v>1580</v>
      </c>
      <c r="E486" s="23" t="s">
        <v>452</v>
      </c>
      <c r="F486" s="23" t="s">
        <v>5393</v>
      </c>
      <c r="G486" s="23" t="s">
        <v>1623</v>
      </c>
      <c r="H486" s="23" t="s">
        <v>6295</v>
      </c>
      <c r="I486" s="23" t="s">
        <v>5574</v>
      </c>
      <c r="J486" s="23" t="s">
        <v>11</v>
      </c>
      <c r="K486" s="23" t="s">
        <v>6290</v>
      </c>
      <c r="L486" s="23" t="s">
        <v>11</v>
      </c>
      <c r="M486" s="23" t="s">
        <v>6945</v>
      </c>
      <c r="N486" s="23" t="s">
        <v>6291</v>
      </c>
      <c r="O486" s="23" t="s">
        <v>6292</v>
      </c>
      <c r="P486" s="23" t="s">
        <v>9</v>
      </c>
      <c r="Q486" s="23">
        <v>0</v>
      </c>
      <c r="R486" s="23" t="s">
        <v>1707</v>
      </c>
      <c r="S486" s="23" t="s">
        <v>5887</v>
      </c>
      <c r="T486" s="23" t="s">
        <v>1623</v>
      </c>
    </row>
    <row r="487" spans="1:20">
      <c r="A487" s="23" t="s">
        <v>5054</v>
      </c>
      <c r="B487" s="23" t="s">
        <v>5055</v>
      </c>
      <c r="C487" s="23" t="s">
        <v>10</v>
      </c>
      <c r="D487" s="23" t="s">
        <v>1580</v>
      </c>
      <c r="E487" s="23" t="s">
        <v>452</v>
      </c>
      <c r="F487" s="23" t="s">
        <v>5402</v>
      </c>
      <c r="G487" s="23" t="s">
        <v>1623</v>
      </c>
      <c r="H487" s="23" t="s">
        <v>5579</v>
      </c>
      <c r="I487" s="23" t="s">
        <v>5563</v>
      </c>
      <c r="J487" s="23" t="s">
        <v>11</v>
      </c>
      <c r="K487" s="23" t="s">
        <v>6290</v>
      </c>
      <c r="L487" s="23" t="s">
        <v>11</v>
      </c>
      <c r="M487" s="23" t="s">
        <v>7051</v>
      </c>
      <c r="N487" s="23" t="s">
        <v>6291</v>
      </c>
      <c r="O487" s="23" t="s">
        <v>6292</v>
      </c>
      <c r="P487" s="23" t="s">
        <v>6303</v>
      </c>
      <c r="Q487" s="23">
        <v>0</v>
      </c>
      <c r="R487" s="23" t="s">
        <v>1952</v>
      </c>
      <c r="S487" s="23" t="s">
        <v>5680</v>
      </c>
      <c r="T487" s="23" t="s">
        <v>1623</v>
      </c>
    </row>
    <row r="488" spans="1:20">
      <c r="A488" s="23" t="s">
        <v>1627</v>
      </c>
      <c r="B488" s="23" t="s">
        <v>1628</v>
      </c>
      <c r="C488" s="23" t="s">
        <v>16</v>
      </c>
      <c r="D488" s="23" t="s">
        <v>1580</v>
      </c>
      <c r="E488" s="23" t="s">
        <v>452</v>
      </c>
      <c r="F488" s="23" t="s">
        <v>6940</v>
      </c>
      <c r="G488" s="23" t="s">
        <v>1623</v>
      </c>
      <c r="H488" s="23" t="s">
        <v>6346</v>
      </c>
      <c r="I488" s="23" t="s">
        <v>5563</v>
      </c>
      <c r="J488" s="23" t="s">
        <v>11</v>
      </c>
      <c r="K488" s="23" t="s">
        <v>6290</v>
      </c>
      <c r="L488" s="23" t="s">
        <v>11</v>
      </c>
      <c r="M488" s="23" t="s">
        <v>6960</v>
      </c>
      <c r="N488" s="23" t="s">
        <v>6291</v>
      </c>
      <c r="O488" s="23" t="s">
        <v>6292</v>
      </c>
      <c r="P488" s="23" t="s">
        <v>6400</v>
      </c>
      <c r="Q488" s="23">
        <v>0</v>
      </c>
      <c r="R488" s="23" t="s">
        <v>3255</v>
      </c>
      <c r="S488" s="23" t="s">
        <v>6401</v>
      </c>
      <c r="T488" s="23" t="s">
        <v>1623</v>
      </c>
    </row>
    <row r="489" spans="1:20">
      <c r="A489" s="23" t="s">
        <v>2839</v>
      </c>
      <c r="B489" s="23" t="s">
        <v>2840</v>
      </c>
      <c r="C489" s="23" t="s">
        <v>14</v>
      </c>
      <c r="D489" s="23" t="s">
        <v>1580</v>
      </c>
      <c r="E489" s="23" t="s">
        <v>452</v>
      </c>
      <c r="F489" s="23" t="s">
        <v>6826</v>
      </c>
      <c r="G489" s="23" t="s">
        <v>1623</v>
      </c>
      <c r="H489" s="23" t="s">
        <v>6337</v>
      </c>
      <c r="I489" s="23" t="s">
        <v>6300</v>
      </c>
      <c r="J489" s="23" t="s">
        <v>11</v>
      </c>
      <c r="K489" s="23" t="s">
        <v>6290</v>
      </c>
      <c r="L489" s="23" t="s">
        <v>11</v>
      </c>
      <c r="M489" s="23" t="s">
        <v>6933</v>
      </c>
      <c r="N489" s="23" t="s">
        <v>6291</v>
      </c>
      <c r="O489" s="23" t="s">
        <v>6292</v>
      </c>
      <c r="P489" s="23" t="s">
        <v>6636</v>
      </c>
      <c r="Q489" s="23">
        <v>0</v>
      </c>
      <c r="R489" s="23" t="s">
        <v>1952</v>
      </c>
      <c r="S489" s="23" t="s">
        <v>5968</v>
      </c>
      <c r="T489" s="23" t="s">
        <v>1623</v>
      </c>
    </row>
    <row r="490" spans="1:20">
      <c r="A490" s="23" t="s">
        <v>4346</v>
      </c>
      <c r="B490" s="23" t="s">
        <v>4347</v>
      </c>
      <c r="C490" s="23" t="s">
        <v>1544</v>
      </c>
      <c r="D490" s="23" t="s">
        <v>1580</v>
      </c>
      <c r="E490" s="23" t="s">
        <v>452</v>
      </c>
      <c r="F490" s="23" t="s">
        <v>5380</v>
      </c>
      <c r="G490" s="23" t="s">
        <v>1623</v>
      </c>
      <c r="H490" s="23" t="s">
        <v>2490</v>
      </c>
      <c r="I490" s="23" t="s">
        <v>6289</v>
      </c>
      <c r="J490" s="23" t="s">
        <v>11</v>
      </c>
      <c r="K490" s="23" t="s">
        <v>6290</v>
      </c>
      <c r="L490" s="23" t="s">
        <v>11</v>
      </c>
      <c r="M490" s="23" t="s">
        <v>7030</v>
      </c>
      <c r="N490" s="23" t="s">
        <v>6291</v>
      </c>
      <c r="O490" s="23" t="s">
        <v>6292</v>
      </c>
      <c r="P490" s="23" t="s">
        <v>6431</v>
      </c>
      <c r="Q490" s="23">
        <v>0</v>
      </c>
      <c r="R490" s="23" t="s">
        <v>3979</v>
      </c>
      <c r="S490" s="23" t="s">
        <v>6588</v>
      </c>
      <c r="T490" s="23" t="s">
        <v>1623</v>
      </c>
    </row>
    <row r="491" spans="1:20">
      <c r="A491" s="23" t="s">
        <v>4841</v>
      </c>
      <c r="B491" s="23" t="s">
        <v>4842</v>
      </c>
      <c r="C491" s="23" t="s">
        <v>16</v>
      </c>
      <c r="D491" s="23" t="s">
        <v>1580</v>
      </c>
      <c r="E491" s="23" t="s">
        <v>452</v>
      </c>
      <c r="F491" s="23" t="s">
        <v>6954</v>
      </c>
      <c r="G491" s="23" t="s">
        <v>1623</v>
      </c>
      <c r="H491" s="23" t="s">
        <v>2490</v>
      </c>
      <c r="I491" s="23" t="s">
        <v>6951</v>
      </c>
      <c r="J491" s="23" t="s">
        <v>11</v>
      </c>
      <c r="K491" s="23" t="s">
        <v>6290</v>
      </c>
      <c r="L491" s="23" t="s">
        <v>11</v>
      </c>
      <c r="M491" s="23" t="s">
        <v>6999</v>
      </c>
      <c r="N491" s="23" t="s">
        <v>6291</v>
      </c>
      <c r="O491" s="23" t="s">
        <v>6292</v>
      </c>
      <c r="P491" s="23" t="s">
        <v>1012</v>
      </c>
      <c r="Q491" s="23">
        <v>0</v>
      </c>
      <c r="R491" s="23" t="s">
        <v>1552</v>
      </c>
      <c r="S491" s="23" t="s">
        <v>6998</v>
      </c>
      <c r="T491" s="23" t="s">
        <v>1623</v>
      </c>
    </row>
    <row r="492" spans="1:20">
      <c r="A492" s="23" t="s">
        <v>3394</v>
      </c>
      <c r="B492" s="23" t="s">
        <v>3395</v>
      </c>
      <c r="C492" s="23" t="s">
        <v>10</v>
      </c>
      <c r="D492" s="23" t="s">
        <v>1580</v>
      </c>
      <c r="E492" s="23" t="s">
        <v>461</v>
      </c>
      <c r="F492" s="23" t="s">
        <v>6943</v>
      </c>
      <c r="G492" s="23" t="s">
        <v>1623</v>
      </c>
      <c r="H492" s="23" t="s">
        <v>6346</v>
      </c>
      <c r="I492" s="23" t="s">
        <v>6302</v>
      </c>
      <c r="J492" s="23" t="s">
        <v>11</v>
      </c>
      <c r="K492" s="23" t="s">
        <v>6290</v>
      </c>
      <c r="L492" s="23" t="s">
        <v>11</v>
      </c>
      <c r="M492" s="23" t="s">
        <v>6931</v>
      </c>
      <c r="N492" s="23" t="s">
        <v>6311</v>
      </c>
      <c r="O492" s="23" t="s">
        <v>6292</v>
      </c>
      <c r="P492" s="23" t="s">
        <v>6329</v>
      </c>
      <c r="Q492" s="23">
        <v>0</v>
      </c>
      <c r="R492" s="23" t="s">
        <v>1646</v>
      </c>
      <c r="S492" s="23" t="s">
        <v>5883</v>
      </c>
      <c r="T492" s="23" t="s">
        <v>1623</v>
      </c>
    </row>
    <row r="493" spans="1:20">
      <c r="A493" s="23" t="s">
        <v>2275</v>
      </c>
      <c r="B493" s="23" t="s">
        <v>2276</v>
      </c>
      <c r="C493" s="23" t="s">
        <v>10</v>
      </c>
      <c r="D493" s="23" t="s">
        <v>1580</v>
      </c>
      <c r="E493" s="23" t="s">
        <v>452</v>
      </c>
      <c r="F493" s="23" t="s">
        <v>5392</v>
      </c>
      <c r="G493" s="23" t="s">
        <v>1623</v>
      </c>
      <c r="H493" s="23" t="s">
        <v>6295</v>
      </c>
      <c r="I493" s="23" t="s">
        <v>6302</v>
      </c>
      <c r="J493" s="23" t="s">
        <v>11</v>
      </c>
      <c r="K493" s="23" t="s">
        <v>6290</v>
      </c>
      <c r="L493" s="23" t="s">
        <v>11</v>
      </c>
      <c r="M493" s="23" t="s">
        <v>7044</v>
      </c>
      <c r="N493" s="23" t="s">
        <v>6291</v>
      </c>
      <c r="O493" s="23" t="s">
        <v>6292</v>
      </c>
      <c r="P493" s="23" t="s">
        <v>7</v>
      </c>
      <c r="Q493" s="23">
        <v>0</v>
      </c>
      <c r="R493" s="23" t="s">
        <v>1707</v>
      </c>
      <c r="S493" s="23" t="s">
        <v>6037</v>
      </c>
      <c r="T493" s="23" t="s">
        <v>1623</v>
      </c>
    </row>
    <row r="494" spans="1:20">
      <c r="A494" s="23" t="s">
        <v>3003</v>
      </c>
      <c r="B494" s="23" t="s">
        <v>3004</v>
      </c>
      <c r="C494" s="23" t="s">
        <v>10</v>
      </c>
      <c r="D494" s="23" t="s">
        <v>1580</v>
      </c>
      <c r="E494" s="23" t="s">
        <v>5632</v>
      </c>
      <c r="F494" s="23" t="s">
        <v>6973</v>
      </c>
      <c r="G494" s="23" t="s">
        <v>1623</v>
      </c>
      <c r="H494" s="23" t="s">
        <v>6308</v>
      </c>
      <c r="I494" s="23" t="s">
        <v>5447</v>
      </c>
      <c r="J494" s="23" t="s">
        <v>11</v>
      </c>
      <c r="K494" s="23" t="s">
        <v>6290</v>
      </c>
      <c r="L494" s="23" t="s">
        <v>11</v>
      </c>
      <c r="M494" s="23" t="s">
        <v>6986</v>
      </c>
      <c r="N494" s="23" t="s">
        <v>6311</v>
      </c>
      <c r="O494" s="23" t="s">
        <v>6292</v>
      </c>
      <c r="P494" s="23" t="s">
        <v>7</v>
      </c>
      <c r="Q494" s="23">
        <v>0</v>
      </c>
      <c r="R494" s="23" t="s">
        <v>6974</v>
      </c>
      <c r="S494" s="23" t="s">
        <v>7005</v>
      </c>
      <c r="T494" s="23" t="s">
        <v>1623</v>
      </c>
    </row>
    <row r="495" spans="1:20">
      <c r="A495" s="23" t="s">
        <v>4135</v>
      </c>
      <c r="B495" s="23" t="s">
        <v>4136</v>
      </c>
      <c r="C495" s="23" t="s">
        <v>14</v>
      </c>
      <c r="D495" s="23" t="s">
        <v>1580</v>
      </c>
      <c r="E495" s="23" t="s">
        <v>461</v>
      </c>
      <c r="F495" s="23" t="s">
        <v>6789</v>
      </c>
      <c r="G495" s="23" t="s">
        <v>1623</v>
      </c>
      <c r="H495" s="23" t="s">
        <v>6320</v>
      </c>
      <c r="I495" s="23" t="s">
        <v>6350</v>
      </c>
      <c r="J495" s="23" t="s">
        <v>11</v>
      </c>
      <c r="K495" s="23" t="s">
        <v>6290</v>
      </c>
      <c r="L495" s="23" t="s">
        <v>11</v>
      </c>
      <c r="M495" s="23" t="s">
        <v>7015</v>
      </c>
      <c r="N495" s="23" t="s">
        <v>6311</v>
      </c>
      <c r="O495" s="23" t="s">
        <v>6292</v>
      </c>
      <c r="P495" s="23" t="s">
        <v>6329</v>
      </c>
      <c r="Q495" s="23">
        <v>0</v>
      </c>
      <c r="R495" s="23" t="s">
        <v>2014</v>
      </c>
      <c r="S495" s="23" t="s">
        <v>5794</v>
      </c>
      <c r="T495" s="23" t="s">
        <v>1623</v>
      </c>
    </row>
    <row r="496" spans="1:20">
      <c r="A496" s="23" t="s">
        <v>2647</v>
      </c>
      <c r="B496" s="23" t="s">
        <v>2648</v>
      </c>
      <c r="C496" s="23" t="s">
        <v>10</v>
      </c>
      <c r="D496" s="23" t="s">
        <v>1580</v>
      </c>
      <c r="E496" s="23" t="s">
        <v>461</v>
      </c>
      <c r="F496" s="23" t="s">
        <v>5538</v>
      </c>
      <c r="G496" s="23" t="s">
        <v>1623</v>
      </c>
      <c r="H496" s="23" t="s">
        <v>6331</v>
      </c>
      <c r="I496" s="23" t="s">
        <v>5574</v>
      </c>
      <c r="J496" s="23" t="s">
        <v>11</v>
      </c>
      <c r="K496" s="23" t="s">
        <v>6290</v>
      </c>
      <c r="L496" s="23" t="s">
        <v>11</v>
      </c>
      <c r="M496" s="23" t="s">
        <v>6950</v>
      </c>
      <c r="N496" s="23" t="s">
        <v>6311</v>
      </c>
      <c r="O496" s="23" t="s">
        <v>6292</v>
      </c>
      <c r="P496" s="23" t="s">
        <v>7</v>
      </c>
      <c r="Q496" s="23">
        <v>0</v>
      </c>
      <c r="R496" s="23" t="s">
        <v>1646</v>
      </c>
      <c r="S496" s="23" t="s">
        <v>5998</v>
      </c>
      <c r="T496" s="23" t="s">
        <v>1623</v>
      </c>
    </row>
    <row r="497" spans="1:20">
      <c r="A497" s="23" t="s">
        <v>2839</v>
      </c>
      <c r="B497" s="23" t="s">
        <v>2840</v>
      </c>
      <c r="C497" s="23" t="s">
        <v>14</v>
      </c>
      <c r="D497" s="23" t="s">
        <v>1580</v>
      </c>
      <c r="E497" s="23" t="s">
        <v>452</v>
      </c>
      <c r="F497" s="23" t="s">
        <v>6826</v>
      </c>
      <c r="G497" s="23" t="s">
        <v>1623</v>
      </c>
      <c r="H497" s="23" t="s">
        <v>6337</v>
      </c>
      <c r="I497" s="23" t="s">
        <v>6300</v>
      </c>
      <c r="J497" s="23" t="s">
        <v>11</v>
      </c>
      <c r="K497" s="23" t="s">
        <v>6290</v>
      </c>
      <c r="L497" s="23" t="s">
        <v>11</v>
      </c>
      <c r="M497" s="23" t="s">
        <v>6959</v>
      </c>
      <c r="N497" s="23" t="s">
        <v>6291</v>
      </c>
      <c r="O497" s="23" t="s">
        <v>6292</v>
      </c>
      <c r="P497" s="23" t="s">
        <v>6636</v>
      </c>
      <c r="Q497" s="23">
        <v>0</v>
      </c>
      <c r="R497" s="23" t="s">
        <v>1952</v>
      </c>
      <c r="S497" s="23" t="s">
        <v>5968</v>
      </c>
      <c r="T497" s="23" t="s">
        <v>1623</v>
      </c>
    </row>
    <row r="498" spans="1:20">
      <c r="A498" s="23" t="s">
        <v>2292</v>
      </c>
      <c r="B498" s="23" t="s">
        <v>2293</v>
      </c>
      <c r="C498" s="23" t="s">
        <v>13</v>
      </c>
      <c r="D498" s="23" t="s">
        <v>1580</v>
      </c>
      <c r="E498" s="23" t="s">
        <v>452</v>
      </c>
      <c r="F498" s="23" t="s">
        <v>6962</v>
      </c>
      <c r="G498" s="23" t="s">
        <v>1623</v>
      </c>
      <c r="H498" s="23" t="s">
        <v>6299</v>
      </c>
      <c r="I498" s="23" t="s">
        <v>6300</v>
      </c>
      <c r="J498" s="23" t="s">
        <v>11</v>
      </c>
      <c r="K498" s="23" t="s">
        <v>6290</v>
      </c>
      <c r="L498" s="23" t="s">
        <v>11</v>
      </c>
      <c r="M498" s="23" t="s">
        <v>6981</v>
      </c>
      <c r="N498" s="23" t="s">
        <v>6291</v>
      </c>
      <c r="O498" s="23" t="s">
        <v>6292</v>
      </c>
      <c r="P498" s="23" t="s">
        <v>6329</v>
      </c>
      <c r="Q498" s="23">
        <v>0</v>
      </c>
      <c r="R498" s="23" t="s">
        <v>1952</v>
      </c>
      <c r="S498" s="23" t="s">
        <v>6033</v>
      </c>
      <c r="T498" s="23" t="s">
        <v>1623</v>
      </c>
    </row>
    <row r="499" spans="1:20">
      <c r="A499" s="23" t="s">
        <v>4971</v>
      </c>
      <c r="B499" s="23" t="s">
        <v>4972</v>
      </c>
      <c r="C499" s="23" t="s">
        <v>10</v>
      </c>
      <c r="D499" s="23" t="s">
        <v>1580</v>
      </c>
      <c r="E499" s="23" t="s">
        <v>452</v>
      </c>
      <c r="F499" s="23" t="s">
        <v>5402</v>
      </c>
      <c r="G499" s="23" t="s">
        <v>1623</v>
      </c>
      <c r="H499" s="23" t="s">
        <v>6952</v>
      </c>
      <c r="I499" s="23" t="s">
        <v>5563</v>
      </c>
      <c r="J499" s="23" t="s">
        <v>11</v>
      </c>
      <c r="K499" s="23" t="s">
        <v>6290</v>
      </c>
      <c r="L499" s="23" t="s">
        <v>11</v>
      </c>
      <c r="M499" s="23" t="s">
        <v>7006</v>
      </c>
      <c r="N499" s="23" t="s">
        <v>6291</v>
      </c>
      <c r="O499" s="23" t="s">
        <v>6292</v>
      </c>
      <c r="P499" s="23" t="s">
        <v>6325</v>
      </c>
      <c r="Q499" s="23">
        <v>0</v>
      </c>
      <c r="R499" s="23" t="s">
        <v>2510</v>
      </c>
      <c r="S499" s="23" t="s">
        <v>6733</v>
      </c>
      <c r="T499" s="23" t="s">
        <v>1623</v>
      </c>
    </row>
    <row r="500" spans="1:20">
      <c r="A500" s="23" t="s">
        <v>4956</v>
      </c>
      <c r="B500" s="23" t="s">
        <v>4957</v>
      </c>
      <c r="C500" s="23" t="s">
        <v>16</v>
      </c>
      <c r="D500" s="23" t="s">
        <v>1580</v>
      </c>
      <c r="E500" s="23" t="s">
        <v>452</v>
      </c>
      <c r="F500" s="23" t="s">
        <v>5393</v>
      </c>
      <c r="G500" s="23" t="s">
        <v>1623</v>
      </c>
      <c r="H500" s="23" t="s">
        <v>6295</v>
      </c>
      <c r="I500" s="23" t="s">
        <v>5574</v>
      </c>
      <c r="J500" s="23" t="s">
        <v>11</v>
      </c>
      <c r="K500" s="23" t="s">
        <v>6290</v>
      </c>
      <c r="L500" s="23" t="s">
        <v>11</v>
      </c>
      <c r="M500" s="23" t="s">
        <v>6942</v>
      </c>
      <c r="N500" s="23" t="s">
        <v>6291</v>
      </c>
      <c r="O500" s="23" t="s">
        <v>6292</v>
      </c>
      <c r="P500" s="23" t="s">
        <v>6525</v>
      </c>
      <c r="Q500" s="23">
        <v>0</v>
      </c>
      <c r="R500" s="23" t="s">
        <v>1952</v>
      </c>
      <c r="S500" s="23" t="s">
        <v>5697</v>
      </c>
      <c r="T500" s="23" t="s">
        <v>1623</v>
      </c>
    </row>
    <row r="501" spans="1:20">
      <c r="A501" s="23" t="s">
        <v>1804</v>
      </c>
      <c r="B501" s="23" t="s">
        <v>1805</v>
      </c>
      <c r="C501" s="23" t="s">
        <v>14</v>
      </c>
      <c r="D501" s="23" t="s">
        <v>1580</v>
      </c>
      <c r="E501" s="23" t="s">
        <v>461</v>
      </c>
      <c r="F501" s="23" t="s">
        <v>6789</v>
      </c>
      <c r="G501" s="23" t="s">
        <v>1623</v>
      </c>
      <c r="H501" s="23" t="s">
        <v>6320</v>
      </c>
      <c r="I501" s="23" t="s">
        <v>6350</v>
      </c>
      <c r="J501" s="23" t="s">
        <v>11</v>
      </c>
      <c r="K501" s="23" t="s">
        <v>6290</v>
      </c>
      <c r="L501" s="23" t="s">
        <v>11</v>
      </c>
      <c r="M501" s="23" t="s">
        <v>7073</v>
      </c>
      <c r="N501" s="23" t="s">
        <v>6311</v>
      </c>
      <c r="O501" s="23" t="s">
        <v>6292</v>
      </c>
      <c r="P501" s="23" t="s">
        <v>7</v>
      </c>
      <c r="Q501" s="23">
        <v>0</v>
      </c>
      <c r="R501" s="23" t="s">
        <v>1560</v>
      </c>
      <c r="S501" s="23" t="s">
        <v>6392</v>
      </c>
      <c r="T501" s="23" t="s">
        <v>1623</v>
      </c>
    </row>
    <row r="502" spans="1:20">
      <c r="A502" s="23" t="s">
        <v>3775</v>
      </c>
      <c r="B502" s="23" t="s">
        <v>3776</v>
      </c>
      <c r="C502" s="23" t="s">
        <v>16</v>
      </c>
      <c r="D502" s="23" t="s">
        <v>5451</v>
      </c>
      <c r="E502" s="23" t="s">
        <v>459</v>
      </c>
      <c r="F502" s="23" t="s">
        <v>7074</v>
      </c>
      <c r="G502" s="23" t="s">
        <v>1623</v>
      </c>
      <c r="H502" s="23" t="s">
        <v>6346</v>
      </c>
      <c r="I502" s="23" t="s">
        <v>6352</v>
      </c>
      <c r="J502" s="23" t="s">
        <v>1643</v>
      </c>
      <c r="K502" s="23" t="s">
        <v>6290</v>
      </c>
      <c r="L502" s="23" t="s">
        <v>11</v>
      </c>
      <c r="M502" s="23" t="s">
        <v>7075</v>
      </c>
      <c r="N502" s="23" t="s">
        <v>6297</v>
      </c>
      <c r="O502" s="23" t="s">
        <v>6292</v>
      </c>
      <c r="P502" s="23" t="s">
        <v>6753</v>
      </c>
      <c r="Q502" s="23">
        <v>0</v>
      </c>
      <c r="R502" s="23" t="s">
        <v>1707</v>
      </c>
      <c r="S502" s="23" t="s">
        <v>6754</v>
      </c>
      <c r="T502" s="23" t="s">
        <v>1623</v>
      </c>
    </row>
    <row r="503" spans="1:20">
      <c r="A503" s="23" t="s">
        <v>4089</v>
      </c>
      <c r="B503" s="23" t="s">
        <v>4090</v>
      </c>
      <c r="C503" s="23" t="s">
        <v>14</v>
      </c>
      <c r="D503" s="23" t="s">
        <v>1580</v>
      </c>
      <c r="E503" s="23" t="s">
        <v>461</v>
      </c>
      <c r="F503" s="23" t="s">
        <v>6784</v>
      </c>
      <c r="G503" s="23" t="s">
        <v>1623</v>
      </c>
      <c r="H503" s="23" t="s">
        <v>6320</v>
      </c>
      <c r="I503" s="23" t="s">
        <v>6338</v>
      </c>
      <c r="J503" s="23" t="s">
        <v>1643</v>
      </c>
      <c r="K503" s="23" t="s">
        <v>6290</v>
      </c>
      <c r="L503" s="23" t="s">
        <v>11</v>
      </c>
      <c r="M503" s="23" t="s">
        <v>6930</v>
      </c>
      <c r="N503" s="23" t="s">
        <v>6311</v>
      </c>
      <c r="O503" s="23" t="s">
        <v>6292</v>
      </c>
      <c r="P503" s="23" t="s">
        <v>6341</v>
      </c>
      <c r="Q503" s="23">
        <v>0</v>
      </c>
      <c r="R503" s="23" t="s">
        <v>1952</v>
      </c>
      <c r="S503" s="23" t="s">
        <v>5802</v>
      </c>
      <c r="T503" s="23" t="s">
        <v>1623</v>
      </c>
    </row>
    <row r="504" spans="1:20">
      <c r="A504" s="23" t="s">
        <v>1780</v>
      </c>
      <c r="B504" s="23" t="s">
        <v>1781</v>
      </c>
      <c r="C504" s="23" t="s">
        <v>14</v>
      </c>
      <c r="D504" s="23" t="s">
        <v>1580</v>
      </c>
      <c r="E504" s="23" t="s">
        <v>452</v>
      </c>
      <c r="F504" s="23" t="s">
        <v>6816</v>
      </c>
      <c r="G504" s="23" t="s">
        <v>1623</v>
      </c>
      <c r="H504" s="23" t="s">
        <v>6334</v>
      </c>
      <c r="I504" s="23" t="s">
        <v>6343</v>
      </c>
      <c r="J504" s="23" t="s">
        <v>11</v>
      </c>
      <c r="K504" s="23" t="s">
        <v>6290</v>
      </c>
      <c r="L504" s="23" t="s">
        <v>11</v>
      </c>
      <c r="M504" s="23" t="s">
        <v>7020</v>
      </c>
      <c r="N504" s="23" t="s">
        <v>6291</v>
      </c>
      <c r="O504" s="23" t="s">
        <v>6292</v>
      </c>
      <c r="P504" s="23" t="s">
        <v>7</v>
      </c>
      <c r="Q504" s="23">
        <v>0</v>
      </c>
      <c r="R504" s="23" t="s">
        <v>1565</v>
      </c>
      <c r="S504" s="23" t="s">
        <v>6344</v>
      </c>
      <c r="T504" s="23" t="s">
        <v>1623</v>
      </c>
    </row>
    <row r="505" spans="1:20">
      <c r="A505" s="23" t="s">
        <v>5073</v>
      </c>
      <c r="B505" s="23" t="s">
        <v>5074</v>
      </c>
      <c r="C505" s="23" t="s">
        <v>14</v>
      </c>
      <c r="D505" s="23" t="s">
        <v>1580</v>
      </c>
      <c r="E505" s="23" t="s">
        <v>452</v>
      </c>
      <c r="F505" s="23" t="s">
        <v>6932</v>
      </c>
      <c r="G505" s="23" t="s">
        <v>1623</v>
      </c>
      <c r="H505" s="23" t="s">
        <v>6295</v>
      </c>
      <c r="I505" s="23" t="s">
        <v>6302</v>
      </c>
      <c r="J505" s="23" t="s">
        <v>11</v>
      </c>
      <c r="K505" s="23" t="s">
        <v>6290</v>
      </c>
      <c r="L505" s="23" t="s">
        <v>11</v>
      </c>
      <c r="M505" s="23" t="s">
        <v>6933</v>
      </c>
      <c r="N505" s="23" t="s">
        <v>6291</v>
      </c>
      <c r="O505" s="23" t="s">
        <v>6292</v>
      </c>
      <c r="P505" s="23" t="s">
        <v>6329</v>
      </c>
      <c r="Q505" s="23">
        <v>0</v>
      </c>
      <c r="R505" s="23" t="s">
        <v>1952</v>
      </c>
      <c r="S505" s="23" t="s">
        <v>5677</v>
      </c>
      <c r="T505" s="23" t="s">
        <v>1623</v>
      </c>
    </row>
    <row r="506" spans="1:20">
      <c r="A506" s="23" t="s">
        <v>4417</v>
      </c>
      <c r="B506" s="23" t="s">
        <v>4418</v>
      </c>
      <c r="C506" s="23" t="s">
        <v>10</v>
      </c>
      <c r="D506" s="23" t="s">
        <v>1580</v>
      </c>
      <c r="E506" s="23" t="s">
        <v>452</v>
      </c>
      <c r="F506" s="23" t="s">
        <v>6808</v>
      </c>
      <c r="G506" s="23" t="s">
        <v>1623</v>
      </c>
      <c r="H506" s="23" t="s">
        <v>6299</v>
      </c>
      <c r="I506" s="23" t="s">
        <v>6304</v>
      </c>
      <c r="J506" s="23" t="s">
        <v>11</v>
      </c>
      <c r="K506" s="23" t="s">
        <v>6290</v>
      </c>
      <c r="L506" s="23" t="s">
        <v>11</v>
      </c>
      <c r="M506" s="23" t="s">
        <v>6945</v>
      </c>
      <c r="N506" s="23" t="s">
        <v>6291</v>
      </c>
      <c r="O506" s="23" t="s">
        <v>6292</v>
      </c>
      <c r="P506" s="23" t="s">
        <v>6329</v>
      </c>
      <c r="Q506" s="23">
        <v>0</v>
      </c>
      <c r="R506" s="23" t="s">
        <v>1685</v>
      </c>
      <c r="S506" s="23" t="s">
        <v>6682</v>
      </c>
      <c r="T506" s="23" t="s">
        <v>1623</v>
      </c>
    </row>
    <row r="507" spans="1:20">
      <c r="A507" s="23" t="s">
        <v>1717</v>
      </c>
      <c r="B507" s="23" t="s">
        <v>1718</v>
      </c>
      <c r="C507" s="23" t="s">
        <v>10</v>
      </c>
      <c r="D507" s="23" t="s">
        <v>1580</v>
      </c>
      <c r="E507" s="23" t="s">
        <v>452</v>
      </c>
      <c r="F507" s="23" t="s">
        <v>6816</v>
      </c>
      <c r="G507" s="23" t="s">
        <v>1623</v>
      </c>
      <c r="H507" s="23" t="s">
        <v>6334</v>
      </c>
      <c r="I507" s="23" t="s">
        <v>6343</v>
      </c>
      <c r="J507" s="23" t="s">
        <v>11</v>
      </c>
      <c r="K507" s="23" t="s">
        <v>6290</v>
      </c>
      <c r="L507" s="23" t="s">
        <v>11</v>
      </c>
      <c r="M507" s="23" t="s">
        <v>6946</v>
      </c>
      <c r="N507" s="23" t="s">
        <v>6291</v>
      </c>
      <c r="O507" s="23" t="s">
        <v>6292</v>
      </c>
      <c r="P507" s="23" t="s">
        <v>6582</v>
      </c>
      <c r="Q507" s="23">
        <v>0</v>
      </c>
      <c r="R507" s="23" t="s">
        <v>1952</v>
      </c>
      <c r="S507" s="23" t="s">
        <v>6110</v>
      </c>
      <c r="T507" s="23" t="s">
        <v>1623</v>
      </c>
    </row>
    <row r="508" spans="1:20">
      <c r="A508" s="23" t="s">
        <v>2292</v>
      </c>
      <c r="B508" s="23" t="s">
        <v>2293</v>
      </c>
      <c r="C508" s="23" t="s">
        <v>13</v>
      </c>
      <c r="D508" s="23" t="s">
        <v>1580</v>
      </c>
      <c r="E508" s="23" t="s">
        <v>452</v>
      </c>
      <c r="F508" s="23" t="s">
        <v>6962</v>
      </c>
      <c r="G508" s="23" t="s">
        <v>1623</v>
      </c>
      <c r="H508" s="23" t="s">
        <v>6299</v>
      </c>
      <c r="I508" s="23" t="s">
        <v>6300</v>
      </c>
      <c r="J508" s="23" t="s">
        <v>11</v>
      </c>
      <c r="K508" s="23" t="s">
        <v>6290</v>
      </c>
      <c r="L508" s="23" t="s">
        <v>11</v>
      </c>
      <c r="M508" s="23" t="s">
        <v>6963</v>
      </c>
      <c r="N508" s="23" t="s">
        <v>6291</v>
      </c>
      <c r="O508" s="23" t="s">
        <v>6292</v>
      </c>
      <c r="P508" s="23" t="s">
        <v>6329</v>
      </c>
      <c r="Q508" s="23">
        <v>0</v>
      </c>
      <c r="R508" s="23" t="s">
        <v>1952</v>
      </c>
      <c r="S508" s="23" t="s">
        <v>6033</v>
      </c>
      <c r="T508" s="23" t="s">
        <v>1623</v>
      </c>
    </row>
    <row r="509" spans="1:20">
      <c r="A509" s="23" t="s">
        <v>2647</v>
      </c>
      <c r="B509" s="23" t="s">
        <v>2648</v>
      </c>
      <c r="C509" s="23" t="s">
        <v>10</v>
      </c>
      <c r="D509" s="23" t="s">
        <v>1580</v>
      </c>
      <c r="E509" s="23" t="s">
        <v>461</v>
      </c>
      <c r="F509" s="23" t="s">
        <v>5538</v>
      </c>
      <c r="G509" s="23" t="s">
        <v>1623</v>
      </c>
      <c r="H509" s="23" t="s">
        <v>6331</v>
      </c>
      <c r="I509" s="23" t="s">
        <v>5574</v>
      </c>
      <c r="J509" s="23" t="s">
        <v>11</v>
      </c>
      <c r="K509" s="23" t="s">
        <v>6290</v>
      </c>
      <c r="L509" s="23" t="s">
        <v>11</v>
      </c>
      <c r="M509" s="23" t="s">
        <v>7035</v>
      </c>
      <c r="N509" s="23" t="s">
        <v>6311</v>
      </c>
      <c r="O509" s="23" t="s">
        <v>6292</v>
      </c>
      <c r="P509" s="23" t="s">
        <v>7</v>
      </c>
      <c r="Q509" s="23">
        <v>0</v>
      </c>
      <c r="R509" s="23" t="s">
        <v>1646</v>
      </c>
      <c r="S509" s="23" t="s">
        <v>5998</v>
      </c>
      <c r="T509" s="23" t="s">
        <v>1623</v>
      </c>
    </row>
    <row r="510" spans="1:20">
      <c r="A510" s="23" t="s">
        <v>3073</v>
      </c>
      <c r="B510" s="23" t="s">
        <v>3074</v>
      </c>
      <c r="C510" s="23" t="s">
        <v>10</v>
      </c>
      <c r="D510" s="23" t="s">
        <v>1580</v>
      </c>
      <c r="E510" s="23" t="s">
        <v>452</v>
      </c>
      <c r="F510" s="23" t="s">
        <v>6977</v>
      </c>
      <c r="G510" s="23" t="s">
        <v>1623</v>
      </c>
      <c r="H510" s="23" t="s">
        <v>6346</v>
      </c>
      <c r="I510" s="23" t="s">
        <v>5563</v>
      </c>
      <c r="J510" s="23" t="s">
        <v>11</v>
      </c>
      <c r="K510" s="23" t="s">
        <v>6290</v>
      </c>
      <c r="L510" s="23" t="s">
        <v>11</v>
      </c>
      <c r="M510" s="23" t="s">
        <v>6937</v>
      </c>
      <c r="N510" s="23" t="s">
        <v>6291</v>
      </c>
      <c r="O510" s="23" t="s">
        <v>6292</v>
      </c>
      <c r="P510" s="23" t="s">
        <v>7</v>
      </c>
      <c r="Q510" s="23">
        <v>0</v>
      </c>
      <c r="R510" s="23" t="s">
        <v>1707</v>
      </c>
      <c r="S510" s="23" t="s">
        <v>6142</v>
      </c>
      <c r="T510" s="23" t="s">
        <v>1623</v>
      </c>
    </row>
    <row r="511" spans="1:20">
      <c r="A511" s="23" t="s">
        <v>2479</v>
      </c>
      <c r="B511" s="23" t="s">
        <v>2480</v>
      </c>
      <c r="C511" s="23" t="s">
        <v>14</v>
      </c>
      <c r="D511" s="23" t="s">
        <v>1580</v>
      </c>
      <c r="E511" s="23" t="s">
        <v>452</v>
      </c>
      <c r="F511" s="23" t="s">
        <v>6809</v>
      </c>
      <c r="G511" s="23" t="s">
        <v>1623</v>
      </c>
      <c r="H511" s="23" t="s">
        <v>6299</v>
      </c>
      <c r="I511" s="23" t="s">
        <v>6335</v>
      </c>
      <c r="J511" s="23" t="s">
        <v>11</v>
      </c>
      <c r="K511" s="23" t="s">
        <v>6290</v>
      </c>
      <c r="L511" s="23" t="s">
        <v>11</v>
      </c>
      <c r="M511" s="23" t="s">
        <v>6965</v>
      </c>
      <c r="N511" s="23" t="s">
        <v>6291</v>
      </c>
      <c r="O511" s="23" t="s">
        <v>6292</v>
      </c>
      <c r="P511" s="23" t="s">
        <v>6721</v>
      </c>
      <c r="Q511" s="23">
        <v>0</v>
      </c>
      <c r="R511" s="23" t="s">
        <v>1952</v>
      </c>
      <c r="S511" s="23" t="s">
        <v>6722</v>
      </c>
      <c r="T511" s="23" t="s">
        <v>1623</v>
      </c>
    </row>
    <row r="512" spans="1:20">
      <c r="A512" s="23" t="s">
        <v>4221</v>
      </c>
      <c r="B512" s="23" t="s">
        <v>4222</v>
      </c>
      <c r="C512" s="23" t="s">
        <v>14</v>
      </c>
      <c r="D512" s="23" t="s">
        <v>1580</v>
      </c>
      <c r="E512" s="23" t="s">
        <v>452</v>
      </c>
      <c r="F512" s="23" t="s">
        <v>6804</v>
      </c>
      <c r="G512" s="23" t="s">
        <v>1623</v>
      </c>
      <c r="H512" s="23" t="s">
        <v>6334</v>
      </c>
      <c r="I512" s="23" t="s">
        <v>6321</v>
      </c>
      <c r="J512" s="23" t="s">
        <v>11</v>
      </c>
      <c r="K512" s="23" t="s">
        <v>6290</v>
      </c>
      <c r="L512" s="23" t="s">
        <v>11</v>
      </c>
      <c r="M512" s="23" t="s">
        <v>6947</v>
      </c>
      <c r="N512" s="23" t="s">
        <v>6291</v>
      </c>
      <c r="O512" s="23" t="s">
        <v>6292</v>
      </c>
      <c r="P512" s="23" t="s">
        <v>6329</v>
      </c>
      <c r="Q512" s="23">
        <v>0</v>
      </c>
      <c r="R512" s="23" t="s">
        <v>1952</v>
      </c>
      <c r="S512" s="23" t="s">
        <v>6583</v>
      </c>
      <c r="T512" s="23" t="s">
        <v>1623</v>
      </c>
    </row>
    <row r="513" spans="1:20">
      <c r="A513" s="23" t="s">
        <v>1698</v>
      </c>
      <c r="B513" s="23" t="s">
        <v>1699</v>
      </c>
      <c r="C513" s="23" t="s">
        <v>1544</v>
      </c>
      <c r="D513" s="23" t="s">
        <v>1580</v>
      </c>
      <c r="E513" s="23" t="s">
        <v>452</v>
      </c>
      <c r="F513" s="23" t="s">
        <v>5384</v>
      </c>
      <c r="G513" s="23" t="s">
        <v>1623</v>
      </c>
      <c r="H513" s="23" t="s">
        <v>6308</v>
      </c>
      <c r="I513" s="23" t="s">
        <v>5447</v>
      </c>
      <c r="J513" s="23" t="s">
        <v>11</v>
      </c>
      <c r="K513" s="23" t="s">
        <v>6290</v>
      </c>
      <c r="L513" s="23" t="s">
        <v>11</v>
      </c>
      <c r="M513" s="23" t="s">
        <v>6945</v>
      </c>
      <c r="N513" s="23" t="s">
        <v>6291</v>
      </c>
      <c r="O513" s="23" t="s">
        <v>6292</v>
      </c>
      <c r="P513" s="23" t="s">
        <v>6533</v>
      </c>
      <c r="Q513" s="23">
        <v>0</v>
      </c>
      <c r="R513" s="23" t="s">
        <v>1952</v>
      </c>
      <c r="S513" s="23" t="s">
        <v>6113</v>
      </c>
      <c r="T513" s="23" t="s">
        <v>1623</v>
      </c>
    </row>
    <row r="514" spans="1:20">
      <c r="A514" s="23" t="s">
        <v>2199</v>
      </c>
      <c r="B514" s="23" t="s">
        <v>2200</v>
      </c>
      <c r="C514" s="23" t="s">
        <v>10</v>
      </c>
      <c r="D514" s="23" t="s">
        <v>1580</v>
      </c>
      <c r="E514" s="23" t="s">
        <v>452</v>
      </c>
      <c r="F514" s="23" t="s">
        <v>6940</v>
      </c>
      <c r="G514" s="23" t="s">
        <v>1623</v>
      </c>
      <c r="H514" s="23" t="s">
        <v>6346</v>
      </c>
      <c r="I514" s="23" t="s">
        <v>5563</v>
      </c>
      <c r="J514" s="23" t="s">
        <v>11</v>
      </c>
      <c r="K514" s="23" t="s">
        <v>6290</v>
      </c>
      <c r="L514" s="23" t="s">
        <v>11</v>
      </c>
      <c r="M514" s="23" t="s">
        <v>6947</v>
      </c>
      <c r="N514" s="23" t="s">
        <v>6291</v>
      </c>
      <c r="O514" s="23" t="s">
        <v>6292</v>
      </c>
      <c r="P514" s="23" t="s">
        <v>1012</v>
      </c>
      <c r="Q514" s="23">
        <v>0</v>
      </c>
      <c r="R514" s="23" t="s">
        <v>1624</v>
      </c>
      <c r="S514" s="23" t="s">
        <v>6220</v>
      </c>
      <c r="T514" s="23" t="s">
        <v>1623</v>
      </c>
    </row>
    <row r="515" spans="1:20">
      <c r="A515" s="23" t="s">
        <v>2802</v>
      </c>
      <c r="B515" s="23" t="s">
        <v>2803</v>
      </c>
      <c r="C515" s="23" t="s">
        <v>10</v>
      </c>
      <c r="D515" s="23" t="s">
        <v>1580</v>
      </c>
      <c r="E515" s="23" t="s">
        <v>452</v>
      </c>
      <c r="F515" s="23" t="s">
        <v>5384</v>
      </c>
      <c r="G515" s="23" t="s">
        <v>1623</v>
      </c>
      <c r="H515" s="23" t="s">
        <v>6308</v>
      </c>
      <c r="I515" s="23" t="s">
        <v>5447</v>
      </c>
      <c r="J515" s="23" t="s">
        <v>11</v>
      </c>
      <c r="K515" s="23" t="s">
        <v>6290</v>
      </c>
      <c r="L515" s="23" t="s">
        <v>11</v>
      </c>
      <c r="M515" s="23" t="s">
        <v>6942</v>
      </c>
      <c r="N515" s="23" t="s">
        <v>6291</v>
      </c>
      <c r="O515" s="23" t="s">
        <v>6292</v>
      </c>
      <c r="P515" s="23" t="s">
        <v>6329</v>
      </c>
      <c r="Q515" s="23">
        <v>0</v>
      </c>
      <c r="R515" s="23" t="s">
        <v>1952</v>
      </c>
      <c r="S515" s="23" t="s">
        <v>5974</v>
      </c>
      <c r="T515" s="23" t="s">
        <v>1623</v>
      </c>
    </row>
    <row r="516" spans="1:20">
      <c r="A516" s="23" t="s">
        <v>3524</v>
      </c>
      <c r="B516" s="23" t="s">
        <v>3525</v>
      </c>
      <c r="C516" s="23" t="s">
        <v>16</v>
      </c>
      <c r="D516" s="23" t="s">
        <v>1580</v>
      </c>
      <c r="E516" s="23" t="s">
        <v>452</v>
      </c>
      <c r="F516" s="23" t="s">
        <v>6954</v>
      </c>
      <c r="G516" s="23" t="s">
        <v>1623</v>
      </c>
      <c r="H516" s="23" t="s">
        <v>2490</v>
      </c>
      <c r="I516" s="23" t="s">
        <v>6951</v>
      </c>
      <c r="J516" s="23" t="s">
        <v>11</v>
      </c>
      <c r="K516" s="23" t="s">
        <v>6290</v>
      </c>
      <c r="L516" s="23" t="s">
        <v>11</v>
      </c>
      <c r="M516" s="23" t="s">
        <v>6945</v>
      </c>
      <c r="N516" s="23" t="s">
        <v>6291</v>
      </c>
      <c r="O516" s="23" t="s">
        <v>6292</v>
      </c>
      <c r="P516" s="23" t="s">
        <v>1012</v>
      </c>
      <c r="Q516" s="23">
        <v>0</v>
      </c>
      <c r="R516" s="23" t="s">
        <v>1559</v>
      </c>
      <c r="S516" s="23" t="s">
        <v>6994</v>
      </c>
      <c r="T516" s="23" t="s">
        <v>1623</v>
      </c>
    </row>
    <row r="517" spans="1:20">
      <c r="A517" s="23" t="s">
        <v>1892</v>
      </c>
      <c r="B517" s="23" t="s">
        <v>1893</v>
      </c>
      <c r="C517" s="23" t="s">
        <v>14</v>
      </c>
      <c r="D517" s="23" t="s">
        <v>1580</v>
      </c>
      <c r="E517" s="23" t="s">
        <v>452</v>
      </c>
      <c r="F517" s="23" t="s">
        <v>6804</v>
      </c>
      <c r="G517" s="23" t="s">
        <v>1623</v>
      </c>
      <c r="H517" s="23" t="s">
        <v>6334</v>
      </c>
      <c r="I517" s="23" t="s">
        <v>6321</v>
      </c>
      <c r="J517" s="23" t="s">
        <v>11</v>
      </c>
      <c r="K517" s="23" t="s">
        <v>6290</v>
      </c>
      <c r="L517" s="23" t="s">
        <v>11</v>
      </c>
      <c r="M517" s="23" t="s">
        <v>6979</v>
      </c>
      <c r="N517" s="23" t="s">
        <v>6291</v>
      </c>
      <c r="O517" s="23" t="s">
        <v>6292</v>
      </c>
      <c r="P517" s="23" t="s">
        <v>6694</v>
      </c>
      <c r="Q517" s="23">
        <v>0</v>
      </c>
      <c r="R517" s="23" t="s">
        <v>1952</v>
      </c>
      <c r="S517" s="23" t="s">
        <v>6084</v>
      </c>
      <c r="T517" s="23" t="s">
        <v>1623</v>
      </c>
    </row>
    <row r="518" spans="1:20">
      <c r="A518" s="23" t="s">
        <v>1808</v>
      </c>
      <c r="B518" s="23" t="s">
        <v>1809</v>
      </c>
      <c r="C518" s="23" t="s">
        <v>10</v>
      </c>
      <c r="D518" s="23" t="s">
        <v>1580</v>
      </c>
      <c r="E518" s="23" t="s">
        <v>452</v>
      </c>
      <c r="F518" s="23" t="s">
        <v>5384</v>
      </c>
      <c r="G518" s="23" t="s">
        <v>1623</v>
      </c>
      <c r="H518" s="23" t="s">
        <v>6308</v>
      </c>
      <c r="I518" s="23" t="s">
        <v>5447</v>
      </c>
      <c r="J518" s="23" t="s">
        <v>11</v>
      </c>
      <c r="K518" s="23" t="s">
        <v>6290</v>
      </c>
      <c r="L518" s="23" t="s">
        <v>11</v>
      </c>
      <c r="M518" s="23" t="s">
        <v>6942</v>
      </c>
      <c r="N518" s="23" t="s">
        <v>6291</v>
      </c>
      <c r="O518" s="23" t="s">
        <v>6292</v>
      </c>
      <c r="P518" s="23" t="s">
        <v>7</v>
      </c>
      <c r="Q518" s="23">
        <v>0</v>
      </c>
      <c r="R518" s="23" t="s">
        <v>2163</v>
      </c>
      <c r="S518" s="23" t="s">
        <v>6499</v>
      </c>
      <c r="T518" s="23" t="s">
        <v>1623</v>
      </c>
    </row>
    <row r="519" spans="1:20">
      <c r="A519" s="23" t="s">
        <v>3496</v>
      </c>
      <c r="B519" s="23" t="s">
        <v>3497</v>
      </c>
      <c r="C519" s="23" t="s">
        <v>1657</v>
      </c>
      <c r="D519" s="23" t="s">
        <v>1580</v>
      </c>
      <c r="E519" s="23" t="s">
        <v>452</v>
      </c>
      <c r="F519" s="23" t="s">
        <v>6806</v>
      </c>
      <c r="G519" s="23" t="s">
        <v>1623</v>
      </c>
      <c r="H519" s="23" t="s">
        <v>6337</v>
      </c>
      <c r="I519" s="23" t="s">
        <v>6383</v>
      </c>
      <c r="J519" s="23" t="s">
        <v>11</v>
      </c>
      <c r="K519" s="23" t="s">
        <v>6290</v>
      </c>
      <c r="L519" s="23" t="s">
        <v>11</v>
      </c>
      <c r="M519" s="23" t="s">
        <v>6963</v>
      </c>
      <c r="N519" s="23" t="s">
        <v>6291</v>
      </c>
      <c r="O519" s="23" t="s">
        <v>6292</v>
      </c>
      <c r="P519" s="23" t="s">
        <v>6456</v>
      </c>
      <c r="Q519" s="23">
        <v>0</v>
      </c>
      <c r="R519" s="23" t="s">
        <v>1952</v>
      </c>
      <c r="S519" s="23" t="s">
        <v>5874</v>
      </c>
      <c r="T519" s="23" t="s">
        <v>1623</v>
      </c>
    </row>
    <row r="520" spans="1:20">
      <c r="A520" s="23" t="s">
        <v>3975</v>
      </c>
      <c r="B520" s="23" t="s">
        <v>3976</v>
      </c>
      <c r="C520" s="23" t="s">
        <v>10</v>
      </c>
      <c r="D520" s="23" t="s">
        <v>1580</v>
      </c>
      <c r="E520" s="23" t="s">
        <v>452</v>
      </c>
      <c r="F520" s="23" t="s">
        <v>6940</v>
      </c>
      <c r="G520" s="23" t="s">
        <v>1623</v>
      </c>
      <c r="H520" s="23" t="s">
        <v>6346</v>
      </c>
      <c r="I520" s="23" t="s">
        <v>5563</v>
      </c>
      <c r="J520" s="23" t="s">
        <v>11</v>
      </c>
      <c r="K520" s="23" t="s">
        <v>6290</v>
      </c>
      <c r="L520" s="23" t="s">
        <v>11</v>
      </c>
      <c r="M520" s="23" t="s">
        <v>6947</v>
      </c>
      <c r="N520" s="23" t="s">
        <v>6291</v>
      </c>
      <c r="O520" s="23" t="s">
        <v>6292</v>
      </c>
      <c r="P520" s="23" t="s">
        <v>6561</v>
      </c>
      <c r="Q520" s="23">
        <v>0</v>
      </c>
      <c r="R520" s="23" t="s">
        <v>3979</v>
      </c>
      <c r="S520" s="23" t="s">
        <v>6745</v>
      </c>
      <c r="T520" s="23" t="s">
        <v>1623</v>
      </c>
    </row>
    <row r="521" spans="1:20">
      <c r="A521" s="23" t="s">
        <v>4047</v>
      </c>
      <c r="B521" s="23" t="s">
        <v>4048</v>
      </c>
      <c r="C521" s="23" t="s">
        <v>12</v>
      </c>
      <c r="D521" s="23" t="s">
        <v>1580</v>
      </c>
      <c r="E521" s="23" t="s">
        <v>452</v>
      </c>
      <c r="F521" s="23" t="s">
        <v>6820</v>
      </c>
      <c r="G521" s="23" t="s">
        <v>1623</v>
      </c>
      <c r="H521" s="23" t="s">
        <v>6299</v>
      </c>
      <c r="I521" s="23" t="s">
        <v>6316</v>
      </c>
      <c r="J521" s="23" t="s">
        <v>11</v>
      </c>
      <c r="K521" s="23" t="s">
        <v>6290</v>
      </c>
      <c r="L521" s="23" t="s">
        <v>11</v>
      </c>
      <c r="M521" s="23" t="s">
        <v>6949</v>
      </c>
      <c r="N521" s="23" t="s">
        <v>6291</v>
      </c>
      <c r="O521" s="23" t="s">
        <v>6292</v>
      </c>
      <c r="P521" s="23" t="s">
        <v>6379</v>
      </c>
      <c r="Q521" s="23">
        <v>0</v>
      </c>
      <c r="R521" s="23" t="s">
        <v>1952</v>
      </c>
      <c r="S521" s="23" t="s">
        <v>5808</v>
      </c>
      <c r="T521" s="23" t="s">
        <v>1623</v>
      </c>
    </row>
    <row r="522" spans="1:20">
      <c r="A522" s="23" t="s">
        <v>2154</v>
      </c>
      <c r="B522" s="23" t="s">
        <v>2155</v>
      </c>
      <c r="C522" s="23" t="s">
        <v>16</v>
      </c>
      <c r="D522" s="23" t="s">
        <v>1580</v>
      </c>
      <c r="E522" s="23" t="s">
        <v>452</v>
      </c>
      <c r="F522" s="23" t="s">
        <v>5393</v>
      </c>
      <c r="G522" s="23" t="s">
        <v>1623</v>
      </c>
      <c r="H522" s="23" t="s">
        <v>6295</v>
      </c>
      <c r="I522" s="23" t="s">
        <v>5574</v>
      </c>
      <c r="J522" s="23" t="s">
        <v>11</v>
      </c>
      <c r="K522" s="23" t="s">
        <v>6290</v>
      </c>
      <c r="L522" s="23" t="s">
        <v>11</v>
      </c>
      <c r="M522" s="23" t="s">
        <v>6960</v>
      </c>
      <c r="N522" s="23" t="s">
        <v>6291</v>
      </c>
      <c r="O522" s="23" t="s">
        <v>6292</v>
      </c>
      <c r="P522" s="23" t="s">
        <v>6329</v>
      </c>
      <c r="Q522" s="23">
        <v>0</v>
      </c>
      <c r="R522" s="23" t="s">
        <v>1952</v>
      </c>
      <c r="S522" s="23" t="s">
        <v>6053</v>
      </c>
      <c r="T522" s="23" t="s">
        <v>1623</v>
      </c>
    </row>
    <row r="523" spans="1:20">
      <c r="A523" s="23" t="s">
        <v>4944</v>
      </c>
      <c r="B523" s="23" t="s">
        <v>4945</v>
      </c>
      <c r="C523" s="23" t="s">
        <v>1544</v>
      </c>
      <c r="D523" s="23" t="s">
        <v>1580</v>
      </c>
      <c r="E523" s="23" t="s">
        <v>452</v>
      </c>
      <c r="F523" s="23" t="s">
        <v>5380</v>
      </c>
      <c r="G523" s="23" t="s">
        <v>1623</v>
      </c>
      <c r="H523" s="23" t="s">
        <v>2490</v>
      </c>
      <c r="I523" s="23" t="s">
        <v>6289</v>
      </c>
      <c r="J523" s="23" t="s">
        <v>11</v>
      </c>
      <c r="K523" s="23" t="s">
        <v>6290</v>
      </c>
      <c r="L523" s="23" t="s">
        <v>11</v>
      </c>
      <c r="M523" s="23" t="s">
        <v>7006</v>
      </c>
      <c r="N523" s="23" t="s">
        <v>6291</v>
      </c>
      <c r="O523" s="23" t="s">
        <v>6292</v>
      </c>
      <c r="P523" s="23" t="s">
        <v>6329</v>
      </c>
      <c r="Q523" s="23">
        <v>0</v>
      </c>
      <c r="R523" s="23" t="s">
        <v>1952</v>
      </c>
      <c r="S523" s="23" t="s">
        <v>6690</v>
      </c>
      <c r="T523" s="23" t="s">
        <v>1623</v>
      </c>
    </row>
    <row r="524" spans="1:20">
      <c r="A524" s="23" t="s">
        <v>4985</v>
      </c>
      <c r="B524" s="23" t="s">
        <v>4986</v>
      </c>
      <c r="C524" s="23" t="s">
        <v>10</v>
      </c>
      <c r="D524" s="23" t="s">
        <v>1580</v>
      </c>
      <c r="E524" s="23" t="s">
        <v>452</v>
      </c>
      <c r="F524" s="23" t="s">
        <v>6940</v>
      </c>
      <c r="G524" s="23" t="s">
        <v>1623</v>
      </c>
      <c r="H524" s="23" t="s">
        <v>6346</v>
      </c>
      <c r="I524" s="23" t="s">
        <v>5563</v>
      </c>
      <c r="J524" s="23" t="s">
        <v>11</v>
      </c>
      <c r="K524" s="23" t="s">
        <v>6290</v>
      </c>
      <c r="L524" s="23" t="s">
        <v>11</v>
      </c>
      <c r="M524" s="23" t="s">
        <v>6947</v>
      </c>
      <c r="N524" s="23" t="s">
        <v>6291</v>
      </c>
      <c r="O524" s="23" t="s">
        <v>6292</v>
      </c>
      <c r="P524" s="23" t="s">
        <v>6472</v>
      </c>
      <c r="Q524" s="23">
        <v>0</v>
      </c>
      <c r="R524" s="23" t="s">
        <v>2247</v>
      </c>
      <c r="S524" s="23" t="s">
        <v>6154</v>
      </c>
      <c r="T524" s="23" t="s">
        <v>1623</v>
      </c>
    </row>
    <row r="525" spans="1:20">
      <c r="A525" s="23" t="s">
        <v>4399</v>
      </c>
      <c r="B525" s="23" t="s">
        <v>4400</v>
      </c>
      <c r="C525" s="23" t="s">
        <v>10</v>
      </c>
      <c r="D525" s="23" t="s">
        <v>1580</v>
      </c>
      <c r="E525" s="23" t="s">
        <v>452</v>
      </c>
      <c r="F525" s="23" t="s">
        <v>6935</v>
      </c>
      <c r="G525" s="23" t="s">
        <v>1623</v>
      </c>
      <c r="H525" s="23" t="s">
        <v>6337</v>
      </c>
      <c r="I525" s="23" t="s">
        <v>6474</v>
      </c>
      <c r="J525" s="23" t="s">
        <v>11</v>
      </c>
      <c r="K525" s="23" t="s">
        <v>6290</v>
      </c>
      <c r="L525" s="23" t="s">
        <v>11</v>
      </c>
      <c r="M525" s="23" t="s">
        <v>6936</v>
      </c>
      <c r="N525" s="23" t="s">
        <v>6291</v>
      </c>
      <c r="O525" s="23" t="s">
        <v>6292</v>
      </c>
      <c r="P525" s="23" t="s">
        <v>6572</v>
      </c>
      <c r="Q525" s="23">
        <v>0</v>
      </c>
      <c r="R525" s="23" t="s">
        <v>1952</v>
      </c>
      <c r="S525" s="23" t="s">
        <v>5757</v>
      </c>
      <c r="T525" s="23" t="s">
        <v>1623</v>
      </c>
    </row>
    <row r="526" spans="1:20">
      <c r="A526" s="23" t="s">
        <v>2292</v>
      </c>
      <c r="B526" s="23" t="s">
        <v>2293</v>
      </c>
      <c r="C526" s="23" t="s">
        <v>13</v>
      </c>
      <c r="D526" s="23" t="s">
        <v>1580</v>
      </c>
      <c r="E526" s="23" t="s">
        <v>452</v>
      </c>
      <c r="F526" s="23" t="s">
        <v>6962</v>
      </c>
      <c r="G526" s="23" t="s">
        <v>1623</v>
      </c>
      <c r="H526" s="23" t="s">
        <v>6299</v>
      </c>
      <c r="I526" s="23" t="s">
        <v>6300</v>
      </c>
      <c r="J526" s="23" t="s">
        <v>11</v>
      </c>
      <c r="K526" s="23" t="s">
        <v>6290</v>
      </c>
      <c r="L526" s="23" t="s">
        <v>11</v>
      </c>
      <c r="M526" s="23" t="s">
        <v>6946</v>
      </c>
      <c r="N526" s="23" t="s">
        <v>6291</v>
      </c>
      <c r="O526" s="23" t="s">
        <v>6292</v>
      </c>
      <c r="P526" s="23" t="s">
        <v>6329</v>
      </c>
      <c r="Q526" s="23">
        <v>0</v>
      </c>
      <c r="R526" s="23" t="s">
        <v>1952</v>
      </c>
      <c r="S526" s="23" t="s">
        <v>6033</v>
      </c>
      <c r="T526" s="23" t="s">
        <v>1623</v>
      </c>
    </row>
    <row r="527" spans="1:20">
      <c r="A527" s="23" t="s">
        <v>5050</v>
      </c>
      <c r="B527" s="23" t="s">
        <v>5051</v>
      </c>
      <c r="C527" s="23" t="s">
        <v>14</v>
      </c>
      <c r="D527" s="23" t="s">
        <v>1580</v>
      </c>
      <c r="E527" s="23" t="s">
        <v>452</v>
      </c>
      <c r="F527" s="23" t="s">
        <v>6824</v>
      </c>
      <c r="G527" s="23" t="s">
        <v>1623</v>
      </c>
      <c r="H527" s="23" t="s">
        <v>6299</v>
      </c>
      <c r="I527" s="23" t="s">
        <v>6316</v>
      </c>
      <c r="J527" s="23" t="s">
        <v>11</v>
      </c>
      <c r="K527" s="23" t="s">
        <v>6290</v>
      </c>
      <c r="L527" s="23" t="s">
        <v>11</v>
      </c>
      <c r="M527" s="23" t="s">
        <v>6933</v>
      </c>
      <c r="N527" s="23" t="s">
        <v>6291</v>
      </c>
      <c r="O527" s="23" t="s">
        <v>6292</v>
      </c>
      <c r="P527" s="23" t="s">
        <v>6539</v>
      </c>
      <c r="Q527" s="23">
        <v>0</v>
      </c>
      <c r="R527" s="23" t="s">
        <v>1952</v>
      </c>
      <c r="S527" s="23" t="s">
        <v>6540</v>
      </c>
      <c r="T527" s="23" t="s">
        <v>1623</v>
      </c>
    </row>
    <row r="528" spans="1:20">
      <c r="A528" s="23" t="s">
        <v>3064</v>
      </c>
      <c r="B528" s="23" t="s">
        <v>3065</v>
      </c>
      <c r="C528" s="23" t="s">
        <v>13</v>
      </c>
      <c r="D528" s="23" t="s">
        <v>1580</v>
      </c>
      <c r="E528" s="23" t="s">
        <v>452</v>
      </c>
      <c r="F528" s="23" t="s">
        <v>6962</v>
      </c>
      <c r="G528" s="23" t="s">
        <v>1623</v>
      </c>
      <c r="H528" s="23" t="s">
        <v>6299</v>
      </c>
      <c r="I528" s="23" t="s">
        <v>6300</v>
      </c>
      <c r="J528" s="23" t="s">
        <v>11</v>
      </c>
      <c r="K528" s="23" t="s">
        <v>6290</v>
      </c>
      <c r="L528" s="23" t="s">
        <v>11</v>
      </c>
      <c r="M528" s="23" t="s">
        <v>6963</v>
      </c>
      <c r="N528" s="23" t="s">
        <v>6291</v>
      </c>
      <c r="O528" s="23" t="s">
        <v>6292</v>
      </c>
      <c r="P528" s="23" t="s">
        <v>6638</v>
      </c>
      <c r="Q528" s="23">
        <v>0</v>
      </c>
      <c r="R528" s="23" t="s">
        <v>1952</v>
      </c>
      <c r="S528" s="23" t="s">
        <v>5936</v>
      </c>
      <c r="T528" s="23" t="s">
        <v>1623</v>
      </c>
    </row>
    <row r="529" spans="1:20">
      <c r="A529" s="23" t="s">
        <v>2090</v>
      </c>
      <c r="B529" s="23" t="s">
        <v>2091</v>
      </c>
      <c r="C529" s="23" t="s">
        <v>10</v>
      </c>
      <c r="D529" s="23" t="s">
        <v>1580</v>
      </c>
      <c r="E529" s="23" t="s">
        <v>452</v>
      </c>
      <c r="F529" s="23" t="s">
        <v>6935</v>
      </c>
      <c r="G529" s="23" t="s">
        <v>1623</v>
      </c>
      <c r="H529" s="23" t="s">
        <v>6337</v>
      </c>
      <c r="I529" s="23" t="s">
        <v>6474</v>
      </c>
      <c r="J529" s="23" t="s">
        <v>11</v>
      </c>
      <c r="K529" s="23" t="s">
        <v>6290</v>
      </c>
      <c r="L529" s="23" t="s">
        <v>11</v>
      </c>
      <c r="M529" s="23" t="s">
        <v>6936</v>
      </c>
      <c r="N529" s="23" t="s">
        <v>6291</v>
      </c>
      <c r="O529" s="23" t="s">
        <v>6292</v>
      </c>
      <c r="P529" s="23" t="s">
        <v>6329</v>
      </c>
      <c r="Q529" s="23">
        <v>0</v>
      </c>
      <c r="R529" s="23" t="s">
        <v>1952</v>
      </c>
      <c r="S529" s="23" t="s">
        <v>6061</v>
      </c>
      <c r="T529" s="23" t="s">
        <v>1623</v>
      </c>
    </row>
    <row r="530" spans="1:20">
      <c r="A530" s="23" t="s">
        <v>4075</v>
      </c>
      <c r="B530" s="23" t="s">
        <v>4076</v>
      </c>
      <c r="C530" s="23" t="s">
        <v>10</v>
      </c>
      <c r="D530" s="23" t="s">
        <v>1580</v>
      </c>
      <c r="E530" s="23" t="s">
        <v>452</v>
      </c>
      <c r="F530" s="23" t="s">
        <v>6932</v>
      </c>
      <c r="G530" s="23" t="s">
        <v>1623</v>
      </c>
      <c r="H530" s="23" t="s">
        <v>6295</v>
      </c>
      <c r="I530" s="23" t="s">
        <v>6302</v>
      </c>
      <c r="J530" s="23" t="s">
        <v>11</v>
      </c>
      <c r="K530" s="23" t="s">
        <v>6290</v>
      </c>
      <c r="L530" s="23" t="s">
        <v>11</v>
      </c>
      <c r="M530" s="23" t="s">
        <v>6933</v>
      </c>
      <c r="N530" s="23" t="s">
        <v>6291</v>
      </c>
      <c r="O530" s="23" t="s">
        <v>6292</v>
      </c>
      <c r="P530" s="23" t="s">
        <v>6329</v>
      </c>
      <c r="Q530" s="23">
        <v>0</v>
      </c>
      <c r="R530" s="23" t="s">
        <v>1952</v>
      </c>
      <c r="S530" s="23" t="s">
        <v>5805</v>
      </c>
      <c r="T530" s="23" t="s">
        <v>1623</v>
      </c>
    </row>
    <row r="531" spans="1:20">
      <c r="A531" s="23" t="s">
        <v>2933</v>
      </c>
      <c r="B531" s="23" t="s">
        <v>2934</v>
      </c>
      <c r="C531" s="23" t="s">
        <v>10</v>
      </c>
      <c r="D531" s="23" t="s">
        <v>1580</v>
      </c>
      <c r="E531" s="23" t="s">
        <v>452</v>
      </c>
      <c r="F531" s="23" t="s">
        <v>6977</v>
      </c>
      <c r="G531" s="23" t="s">
        <v>1623</v>
      </c>
      <c r="H531" s="23" t="s">
        <v>6346</v>
      </c>
      <c r="I531" s="23" t="s">
        <v>5563</v>
      </c>
      <c r="J531" s="23" t="s">
        <v>11</v>
      </c>
      <c r="K531" s="23" t="s">
        <v>6290</v>
      </c>
      <c r="L531" s="23" t="s">
        <v>11</v>
      </c>
      <c r="M531" s="23" t="s">
        <v>6944</v>
      </c>
      <c r="N531" s="23" t="s">
        <v>6291</v>
      </c>
      <c r="O531" s="23" t="s">
        <v>6292</v>
      </c>
      <c r="P531" s="23" t="s">
        <v>6570</v>
      </c>
      <c r="Q531" s="23">
        <v>0</v>
      </c>
      <c r="R531" s="23" t="s">
        <v>1948</v>
      </c>
      <c r="S531" s="23" t="s">
        <v>5954</v>
      </c>
      <c r="T531" s="23" t="s">
        <v>1623</v>
      </c>
    </row>
    <row r="532" spans="1:20">
      <c r="A532" s="23" t="s">
        <v>3881</v>
      </c>
      <c r="B532" s="23" t="s">
        <v>3882</v>
      </c>
      <c r="C532" s="23" t="s">
        <v>1544</v>
      </c>
      <c r="D532" s="23" t="s">
        <v>1580</v>
      </c>
      <c r="E532" s="23" t="s">
        <v>452</v>
      </c>
      <c r="F532" s="23" t="s">
        <v>5380</v>
      </c>
      <c r="G532" s="23" t="s">
        <v>1623</v>
      </c>
      <c r="H532" s="23" t="s">
        <v>2490</v>
      </c>
      <c r="I532" s="23" t="s">
        <v>6289</v>
      </c>
      <c r="J532" s="23" t="s">
        <v>11</v>
      </c>
      <c r="K532" s="23" t="s">
        <v>6290</v>
      </c>
      <c r="L532" s="23" t="s">
        <v>11</v>
      </c>
      <c r="M532" s="23" t="s">
        <v>7041</v>
      </c>
      <c r="N532" s="23" t="s">
        <v>6291</v>
      </c>
      <c r="O532" s="23" t="s">
        <v>6292</v>
      </c>
      <c r="P532" s="23" t="s">
        <v>6507</v>
      </c>
      <c r="Q532" s="23">
        <v>0</v>
      </c>
      <c r="R532" s="23" t="s">
        <v>1952</v>
      </c>
      <c r="S532" s="23" t="s">
        <v>6508</v>
      </c>
      <c r="T532" s="23" t="s">
        <v>1623</v>
      </c>
    </row>
    <row r="533" spans="1:20">
      <c r="A533" s="23" t="s">
        <v>4436</v>
      </c>
      <c r="B533" s="23" t="s">
        <v>4437</v>
      </c>
      <c r="C533" s="23" t="s">
        <v>13</v>
      </c>
      <c r="D533" s="23" t="s">
        <v>1580</v>
      </c>
      <c r="E533" s="23" t="s">
        <v>452</v>
      </c>
      <c r="F533" s="23" t="s">
        <v>6962</v>
      </c>
      <c r="G533" s="23" t="s">
        <v>1623</v>
      </c>
      <c r="H533" s="23" t="s">
        <v>6299</v>
      </c>
      <c r="I533" s="23" t="s">
        <v>6300</v>
      </c>
      <c r="J533" s="23" t="s">
        <v>11</v>
      </c>
      <c r="K533" s="23" t="s">
        <v>6290</v>
      </c>
      <c r="L533" s="23" t="s">
        <v>11</v>
      </c>
      <c r="M533" s="23" t="s">
        <v>6964</v>
      </c>
      <c r="N533" s="23" t="s">
        <v>6291</v>
      </c>
      <c r="O533" s="23" t="s">
        <v>6292</v>
      </c>
      <c r="P533" s="23" t="s">
        <v>6765</v>
      </c>
      <c r="Q533" s="23">
        <v>0</v>
      </c>
      <c r="R533" s="23" t="s">
        <v>1707</v>
      </c>
      <c r="S533" s="23" t="s">
        <v>5751</v>
      </c>
      <c r="T533" s="23" t="s">
        <v>1623</v>
      </c>
    </row>
    <row r="534" spans="1:20">
      <c r="A534" s="23" t="s">
        <v>3291</v>
      </c>
      <c r="B534" s="23" t="s">
        <v>3292</v>
      </c>
      <c r="C534" s="23" t="s">
        <v>13</v>
      </c>
      <c r="D534" s="23" t="s">
        <v>1580</v>
      </c>
      <c r="E534" s="23" t="s">
        <v>452</v>
      </c>
      <c r="F534" s="23" t="s">
        <v>6962</v>
      </c>
      <c r="G534" s="23" t="s">
        <v>1623</v>
      </c>
      <c r="H534" s="23" t="s">
        <v>6299</v>
      </c>
      <c r="I534" s="23" t="s">
        <v>6300</v>
      </c>
      <c r="J534" s="23" t="s">
        <v>11</v>
      </c>
      <c r="K534" s="23" t="s">
        <v>6290</v>
      </c>
      <c r="L534" s="23" t="s">
        <v>11</v>
      </c>
      <c r="M534" s="23" t="s">
        <v>6978</v>
      </c>
      <c r="N534" s="23" t="s">
        <v>6291</v>
      </c>
      <c r="O534" s="23" t="s">
        <v>6292</v>
      </c>
      <c r="P534" s="23" t="s">
        <v>1012</v>
      </c>
      <c r="Q534" s="23">
        <v>0</v>
      </c>
      <c r="R534" s="23" t="s">
        <v>1689</v>
      </c>
      <c r="S534" s="23" t="s">
        <v>6652</v>
      </c>
      <c r="T534" s="23" t="s">
        <v>1623</v>
      </c>
    </row>
    <row r="535" spans="1:20">
      <c r="A535" s="23" t="s">
        <v>4870</v>
      </c>
      <c r="B535" s="23" t="s">
        <v>4871</v>
      </c>
      <c r="C535" s="23" t="s">
        <v>13</v>
      </c>
      <c r="D535" s="23" t="s">
        <v>1580</v>
      </c>
      <c r="E535" s="23" t="s">
        <v>452</v>
      </c>
      <c r="F535" s="23" t="s">
        <v>6803</v>
      </c>
      <c r="G535" s="23" t="s">
        <v>1623</v>
      </c>
      <c r="H535" s="23" t="s">
        <v>5569</v>
      </c>
      <c r="I535" s="23" t="s">
        <v>6304</v>
      </c>
      <c r="J535" s="23" t="s">
        <v>11</v>
      </c>
      <c r="K535" s="23" t="s">
        <v>6290</v>
      </c>
      <c r="L535" s="23" t="s">
        <v>11</v>
      </c>
      <c r="M535" s="23" t="s">
        <v>6945</v>
      </c>
      <c r="N535" s="23" t="s">
        <v>6291</v>
      </c>
      <c r="O535" s="23" t="s">
        <v>6292</v>
      </c>
      <c r="P535" s="23" t="s">
        <v>6363</v>
      </c>
      <c r="Q535" s="23">
        <v>0</v>
      </c>
      <c r="R535" s="23" t="s">
        <v>2424</v>
      </c>
      <c r="S535" s="23" t="s">
        <v>6422</v>
      </c>
      <c r="T535" s="23" t="s">
        <v>1623</v>
      </c>
    </row>
    <row r="536" spans="1:20">
      <c r="A536" s="23" t="s">
        <v>3823</v>
      </c>
      <c r="B536" s="23" t="s">
        <v>3824</v>
      </c>
      <c r="C536" s="23" t="s">
        <v>16</v>
      </c>
      <c r="D536" s="23" t="s">
        <v>1580</v>
      </c>
      <c r="E536" s="23" t="s">
        <v>452</v>
      </c>
      <c r="F536" s="23" t="s">
        <v>7021</v>
      </c>
      <c r="G536" s="23" t="s">
        <v>1623</v>
      </c>
      <c r="H536" s="23" t="s">
        <v>6308</v>
      </c>
      <c r="I536" s="23" t="s">
        <v>5574</v>
      </c>
      <c r="J536" s="23" t="s">
        <v>11</v>
      </c>
      <c r="K536" s="23" t="s">
        <v>6290</v>
      </c>
      <c r="L536" s="23" t="s">
        <v>11</v>
      </c>
      <c r="M536" s="23" t="s">
        <v>7072</v>
      </c>
      <c r="N536" s="23" t="s">
        <v>6291</v>
      </c>
      <c r="O536" s="23" t="s">
        <v>6292</v>
      </c>
      <c r="P536" s="23" t="s">
        <v>6399</v>
      </c>
      <c r="Q536" s="23">
        <v>0</v>
      </c>
      <c r="R536" s="23" t="s">
        <v>1952</v>
      </c>
      <c r="S536" s="23" t="s">
        <v>5834</v>
      </c>
      <c r="T536" s="23" t="s">
        <v>1623</v>
      </c>
    </row>
    <row r="537" spans="1:20">
      <c r="A537" s="23" t="s">
        <v>5122</v>
      </c>
      <c r="B537" s="23" t="s">
        <v>5123</v>
      </c>
      <c r="C537" s="23" t="s">
        <v>12</v>
      </c>
      <c r="D537" s="23" t="s">
        <v>1580</v>
      </c>
      <c r="E537" s="23" t="s">
        <v>452</v>
      </c>
      <c r="F537" s="23" t="s">
        <v>6809</v>
      </c>
      <c r="G537" s="23" t="s">
        <v>1623</v>
      </c>
      <c r="H537" s="23" t="s">
        <v>6299</v>
      </c>
      <c r="I537" s="23" t="s">
        <v>6335</v>
      </c>
      <c r="J537" s="23" t="s">
        <v>11</v>
      </c>
      <c r="K537" s="23" t="s">
        <v>6290</v>
      </c>
      <c r="L537" s="23" t="s">
        <v>11</v>
      </c>
      <c r="M537" s="23" t="s">
        <v>6941</v>
      </c>
      <c r="N537" s="23" t="s">
        <v>6291</v>
      </c>
      <c r="O537" s="23" t="s">
        <v>6292</v>
      </c>
      <c r="P537" s="23" t="s">
        <v>6683</v>
      </c>
      <c r="Q537" s="23">
        <v>0</v>
      </c>
      <c r="R537" s="23" t="s">
        <v>1952</v>
      </c>
      <c r="S537" s="23" t="s">
        <v>5669</v>
      </c>
      <c r="T537" s="23" t="s">
        <v>1623</v>
      </c>
    </row>
    <row r="538" spans="1:20">
      <c r="A538" s="23" t="s">
        <v>3207</v>
      </c>
      <c r="B538" s="23" t="s">
        <v>3208</v>
      </c>
      <c r="C538" s="23" t="s">
        <v>16</v>
      </c>
      <c r="D538" s="23" t="s">
        <v>1580</v>
      </c>
      <c r="E538" s="23" t="s">
        <v>452</v>
      </c>
      <c r="F538" s="23" t="s">
        <v>5380</v>
      </c>
      <c r="G538" s="23" t="s">
        <v>1623</v>
      </c>
      <c r="H538" s="23" t="s">
        <v>2490</v>
      </c>
      <c r="I538" s="23" t="s">
        <v>6289</v>
      </c>
      <c r="J538" s="23" t="s">
        <v>11</v>
      </c>
      <c r="K538" s="23" t="s">
        <v>6290</v>
      </c>
      <c r="L538" s="23" t="s">
        <v>11</v>
      </c>
      <c r="M538" s="23" t="s">
        <v>7030</v>
      </c>
      <c r="N538" s="23" t="s">
        <v>6291</v>
      </c>
      <c r="O538" s="23" t="s">
        <v>6292</v>
      </c>
      <c r="P538" s="23" t="s">
        <v>9</v>
      </c>
      <c r="Q538" s="23">
        <v>0</v>
      </c>
      <c r="R538" s="23" t="s">
        <v>6313</v>
      </c>
      <c r="S538" s="23" t="s">
        <v>5918</v>
      </c>
      <c r="T538" s="23" t="s">
        <v>1623</v>
      </c>
    </row>
    <row r="539" spans="1:20">
      <c r="A539" s="23" t="s">
        <v>3617</v>
      </c>
      <c r="B539" s="23" t="s">
        <v>3618</v>
      </c>
      <c r="C539" s="23" t="s">
        <v>16</v>
      </c>
      <c r="D539" s="23" t="s">
        <v>1580</v>
      </c>
      <c r="E539" s="23" t="s">
        <v>5632</v>
      </c>
      <c r="F539" s="23" t="s">
        <v>6973</v>
      </c>
      <c r="G539" s="23" t="s">
        <v>1623</v>
      </c>
      <c r="H539" s="23" t="s">
        <v>6308</v>
      </c>
      <c r="I539" s="23" t="s">
        <v>5447</v>
      </c>
      <c r="J539" s="23" t="s">
        <v>11</v>
      </c>
      <c r="K539" s="23" t="s">
        <v>6290</v>
      </c>
      <c r="L539" s="23" t="s">
        <v>11</v>
      </c>
      <c r="M539" s="23" t="s">
        <v>7050</v>
      </c>
      <c r="N539" s="23" t="s">
        <v>6311</v>
      </c>
      <c r="O539" s="23" t="s">
        <v>6292</v>
      </c>
      <c r="P539" s="23" t="s">
        <v>6364</v>
      </c>
      <c r="Q539" s="23">
        <v>0</v>
      </c>
      <c r="R539" s="23" t="s">
        <v>6974</v>
      </c>
      <c r="S539" s="23" t="s">
        <v>7076</v>
      </c>
      <c r="T539" s="23" t="s">
        <v>1623</v>
      </c>
    </row>
    <row r="540" spans="1:20">
      <c r="A540" s="23" t="s">
        <v>2682</v>
      </c>
      <c r="B540" s="23" t="s">
        <v>2683</v>
      </c>
      <c r="C540" s="23" t="s">
        <v>10</v>
      </c>
      <c r="D540" s="23" t="s">
        <v>1580</v>
      </c>
      <c r="E540" s="23" t="s">
        <v>452</v>
      </c>
      <c r="F540" s="23" t="s">
        <v>5392</v>
      </c>
      <c r="G540" s="23" t="s">
        <v>1623</v>
      </c>
      <c r="H540" s="23" t="s">
        <v>6295</v>
      </c>
      <c r="I540" s="23" t="s">
        <v>6302</v>
      </c>
      <c r="J540" s="23" t="s">
        <v>11</v>
      </c>
      <c r="K540" s="23" t="s">
        <v>6290</v>
      </c>
      <c r="L540" s="23" t="s">
        <v>11</v>
      </c>
      <c r="M540" s="23" t="s">
        <v>6979</v>
      </c>
      <c r="N540" s="23" t="s">
        <v>6291</v>
      </c>
      <c r="O540" s="23" t="s">
        <v>6292</v>
      </c>
      <c r="P540" s="23" t="s">
        <v>1012</v>
      </c>
      <c r="Q540" s="23">
        <v>0</v>
      </c>
      <c r="R540" s="23" t="s">
        <v>1559</v>
      </c>
      <c r="S540" s="23" t="s">
        <v>6769</v>
      </c>
      <c r="T540" s="23" t="s">
        <v>1623</v>
      </c>
    </row>
    <row r="541" spans="1:20">
      <c r="A541" s="23" t="s">
        <v>4870</v>
      </c>
      <c r="B541" s="23" t="s">
        <v>4871</v>
      </c>
      <c r="C541" s="23" t="s">
        <v>13</v>
      </c>
      <c r="D541" s="23" t="s">
        <v>1580</v>
      </c>
      <c r="E541" s="23" t="s">
        <v>452</v>
      </c>
      <c r="F541" s="23" t="s">
        <v>6803</v>
      </c>
      <c r="G541" s="23" t="s">
        <v>1623</v>
      </c>
      <c r="H541" s="23" t="s">
        <v>5569</v>
      </c>
      <c r="I541" s="23" t="s">
        <v>6304</v>
      </c>
      <c r="J541" s="23" t="s">
        <v>11</v>
      </c>
      <c r="K541" s="23" t="s">
        <v>6290</v>
      </c>
      <c r="L541" s="23" t="s">
        <v>11</v>
      </c>
      <c r="M541" s="23" t="s">
        <v>6941</v>
      </c>
      <c r="N541" s="23" t="s">
        <v>6291</v>
      </c>
      <c r="O541" s="23" t="s">
        <v>6292</v>
      </c>
      <c r="P541" s="23" t="s">
        <v>6363</v>
      </c>
      <c r="Q541" s="23">
        <v>0</v>
      </c>
      <c r="R541" s="23" t="s">
        <v>2424</v>
      </c>
      <c r="S541" s="23" t="s">
        <v>6422</v>
      </c>
      <c r="T541" s="23" t="s">
        <v>1623</v>
      </c>
    </row>
    <row r="542" spans="1:20">
      <c r="A542" s="23" t="s">
        <v>2214</v>
      </c>
      <c r="B542" s="23" t="s">
        <v>2215</v>
      </c>
      <c r="C542" s="23" t="s">
        <v>10</v>
      </c>
      <c r="D542" s="23" t="s">
        <v>1580</v>
      </c>
      <c r="E542" s="23" t="s">
        <v>452</v>
      </c>
      <c r="F542" s="23" t="s">
        <v>5392</v>
      </c>
      <c r="G542" s="23" t="s">
        <v>1623</v>
      </c>
      <c r="H542" s="23" t="s">
        <v>6295</v>
      </c>
      <c r="I542" s="23" t="s">
        <v>6302</v>
      </c>
      <c r="J542" s="23" t="s">
        <v>11</v>
      </c>
      <c r="K542" s="23" t="s">
        <v>6290</v>
      </c>
      <c r="L542" s="23" t="s">
        <v>11</v>
      </c>
      <c r="M542" s="23" t="s">
        <v>6960</v>
      </c>
      <c r="N542" s="23" t="s">
        <v>6291</v>
      </c>
      <c r="O542" s="23" t="s">
        <v>6292</v>
      </c>
      <c r="P542" s="23" t="s">
        <v>6729</v>
      </c>
      <c r="Q542" s="23">
        <v>0</v>
      </c>
      <c r="R542" s="23" t="s">
        <v>1707</v>
      </c>
      <c r="S542" s="23" t="s">
        <v>6730</v>
      </c>
      <c r="T542" s="23" t="s">
        <v>1623</v>
      </c>
    </row>
    <row r="543" spans="1:20">
      <c r="A543" s="23" t="s">
        <v>2573</v>
      </c>
      <c r="B543" s="23" t="s">
        <v>2574</v>
      </c>
      <c r="C543" s="23" t="s">
        <v>14</v>
      </c>
      <c r="D543" s="23" t="s">
        <v>1580</v>
      </c>
      <c r="E543" s="23" t="s">
        <v>452</v>
      </c>
      <c r="F543" s="23" t="s">
        <v>5384</v>
      </c>
      <c r="G543" s="23" t="s">
        <v>1623</v>
      </c>
      <c r="H543" s="23" t="s">
        <v>6308</v>
      </c>
      <c r="I543" s="23" t="s">
        <v>5447</v>
      </c>
      <c r="J543" s="23" t="s">
        <v>11</v>
      </c>
      <c r="K543" s="23" t="s">
        <v>6290</v>
      </c>
      <c r="L543" s="23" t="s">
        <v>11</v>
      </c>
      <c r="M543" s="23" t="s">
        <v>6941</v>
      </c>
      <c r="N543" s="23" t="s">
        <v>6291</v>
      </c>
      <c r="O543" s="23" t="s">
        <v>6292</v>
      </c>
      <c r="P543" s="23" t="s">
        <v>6329</v>
      </c>
      <c r="Q543" s="23">
        <v>0</v>
      </c>
      <c r="R543" s="23" t="s">
        <v>1952</v>
      </c>
      <c r="S543" s="23" t="s">
        <v>6009</v>
      </c>
      <c r="T543" s="23" t="s">
        <v>1623</v>
      </c>
    </row>
    <row r="544" spans="1:20">
      <c r="A544" s="23" t="s">
        <v>2420</v>
      </c>
      <c r="B544" s="23" t="s">
        <v>2421</v>
      </c>
      <c r="C544" s="23" t="s">
        <v>10</v>
      </c>
      <c r="D544" s="23" t="s">
        <v>1580</v>
      </c>
      <c r="E544" s="23" t="s">
        <v>452</v>
      </c>
      <c r="F544" s="23" t="s">
        <v>5380</v>
      </c>
      <c r="G544" s="23" t="s">
        <v>1623</v>
      </c>
      <c r="H544" s="23" t="s">
        <v>2490</v>
      </c>
      <c r="I544" s="23" t="s">
        <v>6289</v>
      </c>
      <c r="J544" s="23" t="s">
        <v>11</v>
      </c>
      <c r="K544" s="23" t="s">
        <v>6290</v>
      </c>
      <c r="L544" s="23" t="s">
        <v>11</v>
      </c>
      <c r="M544" s="23" t="s">
        <v>7051</v>
      </c>
      <c r="N544" s="23" t="s">
        <v>6291</v>
      </c>
      <c r="O544" s="23" t="s">
        <v>6292</v>
      </c>
      <c r="P544" s="23" t="s">
        <v>9</v>
      </c>
      <c r="Q544" s="23">
        <v>0</v>
      </c>
      <c r="R544" s="23" t="s">
        <v>2424</v>
      </c>
      <c r="S544" s="23" t="s">
        <v>6156</v>
      </c>
      <c r="T544" s="23" t="s">
        <v>1623</v>
      </c>
    </row>
    <row r="545" spans="1:20">
      <c r="A545" s="23" t="s">
        <v>3468</v>
      </c>
      <c r="B545" s="23" t="s">
        <v>3469</v>
      </c>
      <c r="C545" s="23" t="s">
        <v>10</v>
      </c>
      <c r="D545" s="23" t="s">
        <v>1580</v>
      </c>
      <c r="E545" s="23" t="s">
        <v>452</v>
      </c>
      <c r="F545" s="23" t="s">
        <v>5399</v>
      </c>
      <c r="G545" s="23" t="s">
        <v>1623</v>
      </c>
      <c r="H545" s="23" t="s">
        <v>5579</v>
      </c>
      <c r="I545" s="23" t="s">
        <v>6302</v>
      </c>
      <c r="J545" s="23" t="s">
        <v>11</v>
      </c>
      <c r="K545" s="23" t="s">
        <v>6290</v>
      </c>
      <c r="L545" s="23" t="s">
        <v>11</v>
      </c>
      <c r="M545" s="23" t="s">
        <v>6936</v>
      </c>
      <c r="N545" s="23" t="s">
        <v>6291</v>
      </c>
      <c r="O545" s="23" t="s">
        <v>6292</v>
      </c>
      <c r="P545" s="23" t="s">
        <v>9</v>
      </c>
      <c r="Q545" s="23">
        <v>0</v>
      </c>
      <c r="R545" s="23" t="s">
        <v>6442</v>
      </c>
      <c r="S545" s="23" t="s">
        <v>5878</v>
      </c>
      <c r="T545" s="23" t="s">
        <v>1623</v>
      </c>
    </row>
    <row r="546" spans="1:20">
      <c r="A546" s="23" t="s">
        <v>3617</v>
      </c>
      <c r="B546" s="23" t="s">
        <v>3618</v>
      </c>
      <c r="C546" s="23" t="s">
        <v>16</v>
      </c>
      <c r="D546" s="23" t="s">
        <v>1580</v>
      </c>
      <c r="E546" s="23" t="s">
        <v>5632</v>
      </c>
      <c r="F546" s="23" t="s">
        <v>6973</v>
      </c>
      <c r="G546" s="23" t="s">
        <v>1623</v>
      </c>
      <c r="H546" s="23" t="s">
        <v>6308</v>
      </c>
      <c r="I546" s="23" t="s">
        <v>5447</v>
      </c>
      <c r="J546" s="23" t="s">
        <v>11</v>
      </c>
      <c r="K546" s="23" t="s">
        <v>6290</v>
      </c>
      <c r="L546" s="23" t="s">
        <v>11</v>
      </c>
      <c r="M546" s="23" t="s">
        <v>6950</v>
      </c>
      <c r="N546" s="23" t="s">
        <v>6311</v>
      </c>
      <c r="O546" s="23" t="s">
        <v>6292</v>
      </c>
      <c r="P546" s="23" t="s">
        <v>6364</v>
      </c>
      <c r="Q546" s="23">
        <v>0</v>
      </c>
      <c r="R546" s="23" t="s">
        <v>6974</v>
      </c>
      <c r="S546" s="23" t="s">
        <v>7076</v>
      </c>
      <c r="T546" s="23" t="s">
        <v>1623</v>
      </c>
    </row>
    <row r="547" spans="1:20">
      <c r="A547" s="23" t="s">
        <v>5154</v>
      </c>
      <c r="B547" s="23" t="s">
        <v>5155</v>
      </c>
      <c r="C547" s="23" t="s">
        <v>10</v>
      </c>
      <c r="D547" s="23" t="s">
        <v>1580</v>
      </c>
      <c r="E547" s="23" t="s">
        <v>452</v>
      </c>
      <c r="F547" s="23" t="s">
        <v>6977</v>
      </c>
      <c r="G547" s="23" t="s">
        <v>1623</v>
      </c>
      <c r="H547" s="23" t="s">
        <v>6346</v>
      </c>
      <c r="I547" s="23" t="s">
        <v>5563</v>
      </c>
      <c r="J547" s="23" t="s">
        <v>11</v>
      </c>
      <c r="K547" s="23" t="s">
        <v>6290</v>
      </c>
      <c r="L547" s="23" t="s">
        <v>11</v>
      </c>
      <c r="M547" s="23" t="s">
        <v>6979</v>
      </c>
      <c r="N547" s="23" t="s">
        <v>6291</v>
      </c>
      <c r="O547" s="23" t="s">
        <v>6292</v>
      </c>
      <c r="P547" s="23" t="s">
        <v>7</v>
      </c>
      <c r="Q547" s="23">
        <v>0</v>
      </c>
      <c r="R547" s="23" t="s">
        <v>2247</v>
      </c>
      <c r="S547" s="23" t="s">
        <v>6524</v>
      </c>
      <c r="T547" s="23" t="s">
        <v>1623</v>
      </c>
    </row>
    <row r="548" spans="1:20">
      <c r="A548" s="23" t="s">
        <v>3154</v>
      </c>
      <c r="B548" s="23" t="s">
        <v>3155</v>
      </c>
      <c r="C548" s="23" t="s">
        <v>10</v>
      </c>
      <c r="D548" s="23" t="s">
        <v>1580</v>
      </c>
      <c r="E548" s="23" t="s">
        <v>5632</v>
      </c>
      <c r="F548" s="23" t="s">
        <v>6973</v>
      </c>
      <c r="G548" s="23" t="s">
        <v>1623</v>
      </c>
      <c r="H548" s="23" t="s">
        <v>6308</v>
      </c>
      <c r="I548" s="23" t="s">
        <v>5563</v>
      </c>
      <c r="J548" s="23" t="s">
        <v>11</v>
      </c>
      <c r="K548" s="23" t="s">
        <v>6290</v>
      </c>
      <c r="L548" s="23" t="s">
        <v>11</v>
      </c>
      <c r="M548" s="23" t="s">
        <v>6931</v>
      </c>
      <c r="N548" s="23" t="s">
        <v>6311</v>
      </c>
      <c r="O548" s="23" t="s">
        <v>6292</v>
      </c>
      <c r="P548" s="23" t="s">
        <v>1012</v>
      </c>
      <c r="Q548" s="23">
        <v>0</v>
      </c>
      <c r="R548" s="23" t="s">
        <v>6974</v>
      </c>
      <c r="S548" s="23" t="s">
        <v>7014</v>
      </c>
      <c r="T548" s="23" t="s">
        <v>1623</v>
      </c>
    </row>
    <row r="549" spans="1:20">
      <c r="A549" s="23" t="s">
        <v>5173</v>
      </c>
      <c r="B549" s="23" t="s">
        <v>5174</v>
      </c>
      <c r="C549" s="23" t="s">
        <v>10</v>
      </c>
      <c r="D549" s="23" t="s">
        <v>1580</v>
      </c>
      <c r="E549" s="23" t="s">
        <v>452</v>
      </c>
      <c r="F549" s="23" t="s">
        <v>5583</v>
      </c>
      <c r="G549" s="23" t="s">
        <v>1623</v>
      </c>
      <c r="H549" s="23" t="s">
        <v>6308</v>
      </c>
      <c r="I549" s="23" t="s">
        <v>5447</v>
      </c>
      <c r="J549" s="23" t="s">
        <v>11</v>
      </c>
      <c r="K549" s="23" t="s">
        <v>6290</v>
      </c>
      <c r="L549" s="23" t="s">
        <v>11</v>
      </c>
      <c r="M549" s="23" t="s">
        <v>6983</v>
      </c>
      <c r="N549" s="23" t="s">
        <v>6291</v>
      </c>
      <c r="O549" s="23" t="s">
        <v>6292</v>
      </c>
      <c r="P549" s="23" t="s">
        <v>1012</v>
      </c>
      <c r="Q549" s="23">
        <v>0</v>
      </c>
      <c r="R549" s="23" t="s">
        <v>5176</v>
      </c>
      <c r="S549" s="23" t="s">
        <v>6203</v>
      </c>
      <c r="T549" s="23" t="s">
        <v>1331</v>
      </c>
    </row>
    <row r="550" spans="1:20">
      <c r="A550" s="23" t="s">
        <v>4956</v>
      </c>
      <c r="B550" s="23" t="s">
        <v>4957</v>
      </c>
      <c r="C550" s="23" t="s">
        <v>16</v>
      </c>
      <c r="D550" s="23" t="s">
        <v>1580</v>
      </c>
      <c r="E550" s="23" t="s">
        <v>452</v>
      </c>
      <c r="F550" s="23" t="s">
        <v>5393</v>
      </c>
      <c r="G550" s="23" t="s">
        <v>1623</v>
      </c>
      <c r="H550" s="23" t="s">
        <v>6295</v>
      </c>
      <c r="I550" s="23" t="s">
        <v>5574</v>
      </c>
      <c r="J550" s="23" t="s">
        <v>11</v>
      </c>
      <c r="K550" s="23" t="s">
        <v>6290</v>
      </c>
      <c r="L550" s="23" t="s">
        <v>11</v>
      </c>
      <c r="M550" s="23" t="s">
        <v>6937</v>
      </c>
      <c r="N550" s="23" t="s">
        <v>6291</v>
      </c>
      <c r="O550" s="23" t="s">
        <v>6292</v>
      </c>
      <c r="P550" s="23" t="s">
        <v>6525</v>
      </c>
      <c r="Q550" s="23">
        <v>0</v>
      </c>
      <c r="R550" s="23" t="s">
        <v>1952</v>
      </c>
      <c r="S550" s="23" t="s">
        <v>5697</v>
      </c>
      <c r="T550" s="23" t="s">
        <v>1623</v>
      </c>
    </row>
    <row r="551" spans="1:20">
      <c r="A551" s="23" t="s">
        <v>3327</v>
      </c>
      <c r="B551" s="23" t="s">
        <v>3328</v>
      </c>
      <c r="C551" s="23" t="s">
        <v>10</v>
      </c>
      <c r="D551" s="23" t="s">
        <v>1580</v>
      </c>
      <c r="E551" s="23" t="s">
        <v>452</v>
      </c>
      <c r="F551" s="23" t="s">
        <v>6980</v>
      </c>
      <c r="G551" s="23" t="s">
        <v>1623</v>
      </c>
      <c r="H551" s="23" t="s">
        <v>5569</v>
      </c>
      <c r="I551" s="23" t="s">
        <v>6316</v>
      </c>
      <c r="J551" s="23" t="s">
        <v>11</v>
      </c>
      <c r="K551" s="23" t="s">
        <v>6290</v>
      </c>
      <c r="L551" s="23" t="s">
        <v>11</v>
      </c>
      <c r="M551" s="23" t="s">
        <v>7020</v>
      </c>
      <c r="N551" s="23" t="s">
        <v>6291</v>
      </c>
      <c r="O551" s="23" t="s">
        <v>6292</v>
      </c>
      <c r="P551" s="23" t="s">
        <v>6329</v>
      </c>
      <c r="Q551" s="23">
        <v>0</v>
      </c>
      <c r="R551" s="23" t="s">
        <v>1952</v>
      </c>
      <c r="S551" s="23" t="s">
        <v>5894</v>
      </c>
      <c r="T551" s="23" t="s">
        <v>1623</v>
      </c>
    </row>
    <row r="552" spans="1:20">
      <c r="A552" s="23" t="s">
        <v>2445</v>
      </c>
      <c r="B552" s="23" t="s">
        <v>2446</v>
      </c>
      <c r="C552" s="23" t="s">
        <v>10</v>
      </c>
      <c r="D552" s="23" t="s">
        <v>1580</v>
      </c>
      <c r="E552" s="23" t="s">
        <v>452</v>
      </c>
      <c r="F552" s="23" t="s">
        <v>5402</v>
      </c>
      <c r="G552" s="23" t="s">
        <v>1623</v>
      </c>
      <c r="H552" s="23" t="s">
        <v>6952</v>
      </c>
      <c r="I552" s="23" t="s">
        <v>5563</v>
      </c>
      <c r="J552" s="23" t="s">
        <v>11</v>
      </c>
      <c r="K552" s="23" t="s">
        <v>6290</v>
      </c>
      <c r="L552" s="23" t="s">
        <v>11</v>
      </c>
      <c r="M552" s="23" t="s">
        <v>6939</v>
      </c>
      <c r="N552" s="23" t="s">
        <v>6291</v>
      </c>
      <c r="O552" s="23" t="s">
        <v>6292</v>
      </c>
      <c r="P552" s="23" t="s">
        <v>7</v>
      </c>
      <c r="Q552" s="23">
        <v>0</v>
      </c>
      <c r="R552" s="23" t="s">
        <v>1707</v>
      </c>
      <c r="S552" s="23" t="s">
        <v>6019</v>
      </c>
      <c r="T552" s="23" t="s">
        <v>1623</v>
      </c>
    </row>
    <row r="553" spans="1:20">
      <c r="A553" s="23" t="s">
        <v>4856</v>
      </c>
      <c r="B553" s="23" t="s">
        <v>4857</v>
      </c>
      <c r="C553" s="23" t="s">
        <v>14</v>
      </c>
      <c r="D553" s="23" t="s">
        <v>1580</v>
      </c>
      <c r="E553" s="23" t="s">
        <v>452</v>
      </c>
      <c r="F553" s="23" t="s">
        <v>6811</v>
      </c>
      <c r="G553" s="23" t="s">
        <v>1623</v>
      </c>
      <c r="H553" s="23" t="s">
        <v>6337</v>
      </c>
      <c r="I553" s="23" t="s">
        <v>6338</v>
      </c>
      <c r="J553" s="23" t="s">
        <v>11</v>
      </c>
      <c r="K553" s="23" t="s">
        <v>6290</v>
      </c>
      <c r="L553" s="23" t="s">
        <v>11</v>
      </c>
      <c r="M553" s="23" t="s">
        <v>6960</v>
      </c>
      <c r="N553" s="23" t="s">
        <v>6291</v>
      </c>
      <c r="O553" s="23" t="s">
        <v>6292</v>
      </c>
      <c r="P553" s="23" t="s">
        <v>6726</v>
      </c>
      <c r="Q553" s="23">
        <v>0</v>
      </c>
      <c r="R553" s="23" t="s">
        <v>1952</v>
      </c>
      <c r="S553" s="23" t="s">
        <v>5713</v>
      </c>
      <c r="T553" s="23" t="s">
        <v>1623</v>
      </c>
    </row>
    <row r="554" spans="1:20">
      <c r="A554" s="23" t="s">
        <v>4152</v>
      </c>
      <c r="B554" s="23" t="s">
        <v>4153</v>
      </c>
      <c r="C554" s="23" t="s">
        <v>10</v>
      </c>
      <c r="D554" s="23" t="s">
        <v>1580</v>
      </c>
      <c r="E554" s="23" t="s">
        <v>461</v>
      </c>
      <c r="F554" s="23" t="s">
        <v>5538</v>
      </c>
      <c r="G554" s="23" t="s">
        <v>1623</v>
      </c>
      <c r="H554" s="23" t="s">
        <v>6331</v>
      </c>
      <c r="I554" s="23" t="s">
        <v>5574</v>
      </c>
      <c r="J554" s="23" t="s">
        <v>11</v>
      </c>
      <c r="K554" s="23" t="s">
        <v>6290</v>
      </c>
      <c r="L554" s="23" t="s">
        <v>11</v>
      </c>
      <c r="M554" s="23" t="s">
        <v>6986</v>
      </c>
      <c r="N554" s="23" t="s">
        <v>6311</v>
      </c>
      <c r="O554" s="23" t="s">
        <v>6292</v>
      </c>
      <c r="P554" s="23" t="s">
        <v>6559</v>
      </c>
      <c r="Q554" s="23">
        <v>0</v>
      </c>
      <c r="R554" s="23" t="s">
        <v>1646</v>
      </c>
      <c r="S554" s="23" t="s">
        <v>6560</v>
      </c>
      <c r="T554" s="23" t="s">
        <v>1623</v>
      </c>
    </row>
    <row r="555" spans="1:20">
      <c r="A555" s="23" t="s">
        <v>5292</v>
      </c>
      <c r="B555" s="23" t="s">
        <v>5293</v>
      </c>
      <c r="C555" s="23" t="s">
        <v>14</v>
      </c>
      <c r="D555" s="23" t="s">
        <v>1580</v>
      </c>
      <c r="E555" s="23" t="s">
        <v>452</v>
      </c>
      <c r="F555" s="23" t="s">
        <v>6816</v>
      </c>
      <c r="G555" s="23" t="s">
        <v>1623</v>
      </c>
      <c r="H555" s="23" t="s">
        <v>6334</v>
      </c>
      <c r="I555" s="23" t="s">
        <v>6343</v>
      </c>
      <c r="J555" s="23" t="s">
        <v>11</v>
      </c>
      <c r="K555" s="23" t="s">
        <v>6290</v>
      </c>
      <c r="L555" s="23" t="s">
        <v>11</v>
      </c>
      <c r="M555" s="23" t="s">
        <v>6963</v>
      </c>
      <c r="N555" s="23" t="s">
        <v>6291</v>
      </c>
      <c r="O555" s="23" t="s">
        <v>6292</v>
      </c>
      <c r="P555" s="23" t="s">
        <v>6329</v>
      </c>
      <c r="Q555" s="23">
        <v>0</v>
      </c>
      <c r="R555" s="23" t="s">
        <v>1952</v>
      </c>
      <c r="S555" s="23" t="s">
        <v>5642</v>
      </c>
      <c r="T555" s="23" t="s">
        <v>1623</v>
      </c>
    </row>
    <row r="556" spans="1:20">
      <c r="A556" s="23" t="s">
        <v>3013</v>
      </c>
      <c r="B556" s="23" t="s">
        <v>3014</v>
      </c>
      <c r="C556" s="23" t="s">
        <v>10</v>
      </c>
      <c r="D556" s="23" t="s">
        <v>1580</v>
      </c>
      <c r="E556" s="23" t="s">
        <v>452</v>
      </c>
      <c r="F556" s="23" t="s">
        <v>6808</v>
      </c>
      <c r="G556" s="23" t="s">
        <v>1623</v>
      </c>
      <c r="H556" s="23" t="s">
        <v>6299</v>
      </c>
      <c r="I556" s="23" t="s">
        <v>6304</v>
      </c>
      <c r="J556" s="23" t="s">
        <v>11</v>
      </c>
      <c r="K556" s="23" t="s">
        <v>6290</v>
      </c>
      <c r="L556" s="23" t="s">
        <v>11</v>
      </c>
      <c r="M556" s="23" t="s">
        <v>6960</v>
      </c>
      <c r="N556" s="23" t="s">
        <v>6291</v>
      </c>
      <c r="O556" s="23" t="s">
        <v>6292</v>
      </c>
      <c r="P556" s="23" t="s">
        <v>7</v>
      </c>
      <c r="Q556" s="23">
        <v>0</v>
      </c>
      <c r="R556" s="23" t="s">
        <v>1685</v>
      </c>
      <c r="S556" s="23" t="s">
        <v>6549</v>
      </c>
      <c r="T556" s="23" t="s">
        <v>1623</v>
      </c>
    </row>
    <row r="557" spans="1:20">
      <c r="A557" s="23" t="s">
        <v>4909</v>
      </c>
      <c r="B557" s="23" t="s">
        <v>4910</v>
      </c>
      <c r="C557" s="23" t="s">
        <v>12</v>
      </c>
      <c r="D557" s="23" t="s">
        <v>1580</v>
      </c>
      <c r="E557" s="23" t="s">
        <v>452</v>
      </c>
      <c r="F557" s="23" t="s">
        <v>6818</v>
      </c>
      <c r="G557" s="23" t="s">
        <v>1623</v>
      </c>
      <c r="H557" s="23" t="s">
        <v>6320</v>
      </c>
      <c r="I557" s="23" t="s">
        <v>6355</v>
      </c>
      <c r="J557" s="23" t="s">
        <v>11</v>
      </c>
      <c r="K557" s="23" t="s">
        <v>6290</v>
      </c>
      <c r="L557" s="23" t="s">
        <v>11</v>
      </c>
      <c r="M557" s="23" t="s">
        <v>6983</v>
      </c>
      <c r="N557" s="23" t="s">
        <v>6291</v>
      </c>
      <c r="O557" s="23" t="s">
        <v>6292</v>
      </c>
      <c r="P557" s="23" t="s">
        <v>6375</v>
      </c>
      <c r="Q557" s="23">
        <v>0</v>
      </c>
      <c r="R557" s="23" t="s">
        <v>1952</v>
      </c>
      <c r="S557" s="23" t="s">
        <v>6376</v>
      </c>
      <c r="T557" s="23" t="s">
        <v>1623</v>
      </c>
    </row>
    <row r="558" spans="1:20">
      <c r="A558" s="23" t="s">
        <v>5173</v>
      </c>
      <c r="B558" s="23" t="s">
        <v>5174</v>
      </c>
      <c r="C558" s="23" t="s">
        <v>10</v>
      </c>
      <c r="D558" s="23" t="s">
        <v>1580</v>
      </c>
      <c r="E558" s="23" t="s">
        <v>452</v>
      </c>
      <c r="F558" s="23" t="s">
        <v>5583</v>
      </c>
      <c r="G558" s="23" t="s">
        <v>1623</v>
      </c>
      <c r="H558" s="23" t="s">
        <v>6308</v>
      </c>
      <c r="I558" s="23" t="s">
        <v>5447</v>
      </c>
      <c r="J558" s="23" t="s">
        <v>11</v>
      </c>
      <c r="K558" s="23" t="s">
        <v>6290</v>
      </c>
      <c r="L558" s="23" t="s">
        <v>11</v>
      </c>
      <c r="M558" s="23" t="s">
        <v>6966</v>
      </c>
      <c r="N558" s="23" t="s">
        <v>6291</v>
      </c>
      <c r="O558" s="23" t="s">
        <v>6292</v>
      </c>
      <c r="P558" s="23" t="s">
        <v>1012</v>
      </c>
      <c r="Q558" s="23">
        <v>0</v>
      </c>
      <c r="R558" s="23" t="s">
        <v>5176</v>
      </c>
      <c r="S558" s="23" t="s">
        <v>6203</v>
      </c>
      <c r="T558" s="23" t="s">
        <v>1331</v>
      </c>
    </row>
    <row r="559" spans="1:20">
      <c r="A559" s="23" t="s">
        <v>3096</v>
      </c>
      <c r="B559" s="23" t="s">
        <v>3097</v>
      </c>
      <c r="C559" s="23" t="s">
        <v>16</v>
      </c>
      <c r="D559" s="23" t="s">
        <v>1580</v>
      </c>
      <c r="E559" s="23" t="s">
        <v>452</v>
      </c>
      <c r="F559" s="23" t="s">
        <v>6954</v>
      </c>
      <c r="G559" s="23" t="s">
        <v>1623</v>
      </c>
      <c r="H559" s="23" t="s">
        <v>2490</v>
      </c>
      <c r="I559" s="23" t="s">
        <v>6951</v>
      </c>
      <c r="J559" s="23" t="s">
        <v>11</v>
      </c>
      <c r="K559" s="23" t="s">
        <v>6290</v>
      </c>
      <c r="L559" s="23" t="s">
        <v>11</v>
      </c>
      <c r="M559" s="23" t="s">
        <v>6947</v>
      </c>
      <c r="N559" s="23" t="s">
        <v>6291</v>
      </c>
      <c r="O559" s="23" t="s">
        <v>6292</v>
      </c>
      <c r="P559" s="23" t="s">
        <v>6982</v>
      </c>
      <c r="Q559" s="23">
        <v>0</v>
      </c>
      <c r="R559" s="23" t="s">
        <v>1537</v>
      </c>
      <c r="S559" s="23" t="s">
        <v>6262</v>
      </c>
      <c r="T559" s="23" t="s">
        <v>1623</v>
      </c>
    </row>
    <row r="560" spans="1:20">
      <c r="A560" s="23" t="s">
        <v>5125</v>
      </c>
      <c r="B560" s="23" t="s">
        <v>5126</v>
      </c>
      <c r="C560" s="23" t="s">
        <v>13</v>
      </c>
      <c r="D560" s="23" t="s">
        <v>1580</v>
      </c>
      <c r="E560" s="23" t="s">
        <v>452</v>
      </c>
      <c r="F560" s="23" t="s">
        <v>6818</v>
      </c>
      <c r="G560" s="23" t="s">
        <v>1623</v>
      </c>
      <c r="H560" s="23" t="s">
        <v>6320</v>
      </c>
      <c r="I560" s="23" t="s">
        <v>6355</v>
      </c>
      <c r="J560" s="23" t="s">
        <v>11</v>
      </c>
      <c r="K560" s="23" t="s">
        <v>6290</v>
      </c>
      <c r="L560" s="23" t="s">
        <v>11</v>
      </c>
      <c r="M560" s="23" t="s">
        <v>6963</v>
      </c>
      <c r="N560" s="23" t="s">
        <v>6291</v>
      </c>
      <c r="O560" s="23" t="s">
        <v>6292</v>
      </c>
      <c r="P560" s="23" t="s">
        <v>6982</v>
      </c>
      <c r="Q560" s="23">
        <v>0</v>
      </c>
      <c r="R560" s="23" t="s">
        <v>7057</v>
      </c>
      <c r="S560" s="23" t="s">
        <v>6891</v>
      </c>
      <c r="T560" s="23" t="s">
        <v>1623</v>
      </c>
    </row>
    <row r="561" spans="1:20">
      <c r="A561" s="23" t="s">
        <v>4686</v>
      </c>
      <c r="B561" s="23" t="s">
        <v>4687</v>
      </c>
      <c r="C561" s="23" t="s">
        <v>10</v>
      </c>
      <c r="D561" s="23" t="s">
        <v>1580</v>
      </c>
      <c r="E561" s="23" t="s">
        <v>452</v>
      </c>
      <c r="F561" s="23" t="s">
        <v>5583</v>
      </c>
      <c r="G561" s="23" t="s">
        <v>1623</v>
      </c>
      <c r="H561" s="23" t="s">
        <v>6308</v>
      </c>
      <c r="I561" s="23" t="s">
        <v>5447</v>
      </c>
      <c r="J561" s="23" t="s">
        <v>11</v>
      </c>
      <c r="K561" s="23" t="s">
        <v>6290</v>
      </c>
      <c r="L561" s="23" t="s">
        <v>11</v>
      </c>
      <c r="M561" s="23" t="s">
        <v>6964</v>
      </c>
      <c r="N561" s="23" t="s">
        <v>6291</v>
      </c>
      <c r="O561" s="23" t="s">
        <v>6292</v>
      </c>
      <c r="P561" s="23" t="s">
        <v>1012</v>
      </c>
      <c r="Q561" s="23">
        <v>0</v>
      </c>
      <c r="R561" s="23" t="s">
        <v>1559</v>
      </c>
      <c r="S561" s="23" t="s">
        <v>6201</v>
      </c>
      <c r="T561" s="23" t="s">
        <v>1623</v>
      </c>
    </row>
    <row r="562" spans="1:20">
      <c r="A562" s="23" t="s">
        <v>4017</v>
      </c>
      <c r="B562" s="23" t="s">
        <v>4018</v>
      </c>
      <c r="C562" s="23" t="s">
        <v>16</v>
      </c>
      <c r="D562" s="23" t="s">
        <v>1580</v>
      </c>
      <c r="E562" s="23" t="s">
        <v>452</v>
      </c>
      <c r="F562" s="23" t="s">
        <v>6954</v>
      </c>
      <c r="G562" s="23" t="s">
        <v>1623</v>
      </c>
      <c r="H562" s="23" t="s">
        <v>2490</v>
      </c>
      <c r="I562" s="23" t="s">
        <v>6951</v>
      </c>
      <c r="J562" s="23" t="s">
        <v>11</v>
      </c>
      <c r="K562" s="23" t="s">
        <v>6290</v>
      </c>
      <c r="L562" s="23" t="s">
        <v>11</v>
      </c>
      <c r="M562" s="23" t="s">
        <v>6979</v>
      </c>
      <c r="N562" s="23" t="s">
        <v>6291</v>
      </c>
      <c r="O562" s="23" t="s">
        <v>6292</v>
      </c>
      <c r="P562" s="23" t="s">
        <v>7</v>
      </c>
      <c r="Q562" s="23">
        <v>0</v>
      </c>
      <c r="R562" s="23" t="s">
        <v>7028</v>
      </c>
      <c r="S562" s="23" t="s">
        <v>7062</v>
      </c>
      <c r="T562" s="23" t="s">
        <v>1623</v>
      </c>
    </row>
    <row r="563" spans="1:20">
      <c r="A563" s="23" t="s">
        <v>4327</v>
      </c>
      <c r="B563" s="23" t="s">
        <v>4328</v>
      </c>
      <c r="C563" s="23" t="s">
        <v>16</v>
      </c>
      <c r="D563" s="23" t="s">
        <v>1580</v>
      </c>
      <c r="E563" s="23" t="s">
        <v>452</v>
      </c>
      <c r="F563" s="23" t="s">
        <v>6940</v>
      </c>
      <c r="G563" s="23" t="s">
        <v>1623</v>
      </c>
      <c r="H563" s="23" t="s">
        <v>6346</v>
      </c>
      <c r="I563" s="23" t="s">
        <v>5563</v>
      </c>
      <c r="J563" s="23" t="s">
        <v>11</v>
      </c>
      <c r="K563" s="23" t="s">
        <v>6290</v>
      </c>
      <c r="L563" s="23" t="s">
        <v>11</v>
      </c>
      <c r="M563" s="23" t="s">
        <v>6947</v>
      </c>
      <c r="N563" s="23" t="s">
        <v>6291</v>
      </c>
      <c r="O563" s="23" t="s">
        <v>6292</v>
      </c>
      <c r="P563" s="23" t="s">
        <v>6472</v>
      </c>
      <c r="Q563" s="23">
        <v>0</v>
      </c>
      <c r="R563" s="23" t="s">
        <v>3435</v>
      </c>
      <c r="S563" s="23" t="s">
        <v>6473</v>
      </c>
      <c r="T563" s="23" t="s">
        <v>1623</v>
      </c>
    </row>
    <row r="564" spans="1:20">
      <c r="A564" s="23" t="s">
        <v>2614</v>
      </c>
      <c r="B564" s="23" t="s">
        <v>2615</v>
      </c>
      <c r="C564" s="23" t="s">
        <v>14</v>
      </c>
      <c r="D564" s="23" t="s">
        <v>1580</v>
      </c>
      <c r="E564" s="23" t="s">
        <v>452</v>
      </c>
      <c r="F564" s="23" t="s">
        <v>6980</v>
      </c>
      <c r="G564" s="23" t="s">
        <v>1623</v>
      </c>
      <c r="H564" s="23" t="s">
        <v>5569</v>
      </c>
      <c r="I564" s="23" t="s">
        <v>6316</v>
      </c>
      <c r="J564" s="23" t="s">
        <v>11</v>
      </c>
      <c r="K564" s="23" t="s">
        <v>6290</v>
      </c>
      <c r="L564" s="23" t="s">
        <v>11</v>
      </c>
      <c r="M564" s="23" t="s">
        <v>6983</v>
      </c>
      <c r="N564" s="23" t="s">
        <v>6291</v>
      </c>
      <c r="O564" s="23" t="s">
        <v>6292</v>
      </c>
      <c r="P564" s="23" t="s">
        <v>6695</v>
      </c>
      <c r="Q564" s="23">
        <v>0</v>
      </c>
      <c r="R564" s="23" t="s">
        <v>1952</v>
      </c>
      <c r="S564" s="23" t="s">
        <v>6696</v>
      </c>
      <c r="T564" s="23" t="s">
        <v>1623</v>
      </c>
    </row>
    <row r="565" spans="1:20">
      <c r="A565" s="23" t="s">
        <v>5028</v>
      </c>
      <c r="B565" s="23" t="s">
        <v>5029</v>
      </c>
      <c r="C565" s="23" t="s">
        <v>16</v>
      </c>
      <c r="D565" s="23" t="s">
        <v>1580</v>
      </c>
      <c r="E565" s="23" t="s">
        <v>452</v>
      </c>
      <c r="F565" s="23" t="s">
        <v>6954</v>
      </c>
      <c r="G565" s="23" t="s">
        <v>1623</v>
      </c>
      <c r="H565" s="23" t="s">
        <v>6346</v>
      </c>
      <c r="I565" s="23" t="s">
        <v>6951</v>
      </c>
      <c r="J565" s="23" t="s">
        <v>11</v>
      </c>
      <c r="K565" s="23" t="s">
        <v>6290</v>
      </c>
      <c r="L565" s="23" t="s">
        <v>11</v>
      </c>
      <c r="M565" s="23" t="s">
        <v>7011</v>
      </c>
      <c r="N565" s="23" t="s">
        <v>6291</v>
      </c>
      <c r="O565" s="23" t="s">
        <v>6292</v>
      </c>
      <c r="P565" s="23" t="s">
        <v>6982</v>
      </c>
      <c r="Q565" s="23">
        <v>0</v>
      </c>
      <c r="R565" s="23" t="s">
        <v>5032</v>
      </c>
      <c r="S565" s="23" t="s">
        <v>6263</v>
      </c>
      <c r="T565" s="23" t="s">
        <v>1623</v>
      </c>
    </row>
    <row r="566" spans="1:20">
      <c r="A566" s="23" t="s">
        <v>3981</v>
      </c>
      <c r="B566" s="23" t="s">
        <v>3982</v>
      </c>
      <c r="C566" s="23" t="s">
        <v>1657</v>
      </c>
      <c r="D566" s="23" t="s">
        <v>1580</v>
      </c>
      <c r="E566" s="23" t="s">
        <v>452</v>
      </c>
      <c r="F566" s="23" t="s">
        <v>6806</v>
      </c>
      <c r="G566" s="23" t="s">
        <v>1623</v>
      </c>
      <c r="H566" s="23" t="s">
        <v>6337</v>
      </c>
      <c r="I566" s="23" t="s">
        <v>6383</v>
      </c>
      <c r="J566" s="23" t="s">
        <v>11</v>
      </c>
      <c r="K566" s="23" t="s">
        <v>6290</v>
      </c>
      <c r="L566" s="23" t="s">
        <v>11</v>
      </c>
      <c r="M566" s="23" t="s">
        <v>6961</v>
      </c>
      <c r="N566" s="23" t="s">
        <v>6291</v>
      </c>
      <c r="O566" s="23" t="s">
        <v>6292</v>
      </c>
      <c r="P566" s="23" t="s">
        <v>6586</v>
      </c>
      <c r="Q566" s="23">
        <v>0</v>
      </c>
      <c r="R566" s="23" t="s">
        <v>1952</v>
      </c>
      <c r="S566" s="23" t="s">
        <v>5815</v>
      </c>
      <c r="T566" s="23" t="s">
        <v>1623</v>
      </c>
    </row>
    <row r="567" spans="1:20">
      <c r="A567" s="23" t="s">
        <v>2990</v>
      </c>
      <c r="B567" s="23" t="s">
        <v>2991</v>
      </c>
      <c r="C567" s="23" t="s">
        <v>1544</v>
      </c>
      <c r="D567" s="23" t="s">
        <v>5451</v>
      </c>
      <c r="E567" s="23" t="s">
        <v>464</v>
      </c>
      <c r="F567" s="23" t="s">
        <v>7023</v>
      </c>
      <c r="G567" s="23" t="s">
        <v>1623</v>
      </c>
      <c r="H567" s="23" t="s">
        <v>6295</v>
      </c>
      <c r="I567" s="23" t="s">
        <v>6296</v>
      </c>
      <c r="J567" s="23" t="s">
        <v>11</v>
      </c>
      <c r="K567" s="23" t="s">
        <v>6290</v>
      </c>
      <c r="L567" s="23" t="s">
        <v>11</v>
      </c>
      <c r="M567" s="23" t="s">
        <v>7036</v>
      </c>
      <c r="N567" s="23" t="s">
        <v>6297</v>
      </c>
      <c r="O567" s="23" t="s">
        <v>6292</v>
      </c>
      <c r="P567" s="23" t="s">
        <v>1223</v>
      </c>
      <c r="Q567" s="23">
        <v>0</v>
      </c>
      <c r="R567" s="23" t="s">
        <v>1952</v>
      </c>
      <c r="S567" s="23" t="s">
        <v>5948</v>
      </c>
      <c r="T567" s="23" t="s">
        <v>1623</v>
      </c>
    </row>
    <row r="568" spans="1:20">
      <c r="A568" s="23" t="s">
        <v>5310</v>
      </c>
      <c r="B568" s="23" t="s">
        <v>5311</v>
      </c>
      <c r="C568" s="23" t="s">
        <v>13</v>
      </c>
      <c r="D568" s="23" t="s">
        <v>1580</v>
      </c>
      <c r="E568" s="23" t="s">
        <v>452</v>
      </c>
      <c r="F568" s="23" t="s">
        <v>6823</v>
      </c>
      <c r="G568" s="23" t="s">
        <v>1623</v>
      </c>
      <c r="H568" s="23" t="s">
        <v>6320</v>
      </c>
      <c r="I568" s="23" t="s">
        <v>6474</v>
      </c>
      <c r="J568" s="23" t="s">
        <v>11</v>
      </c>
      <c r="K568" s="23" t="s">
        <v>6290</v>
      </c>
      <c r="L568" s="23" t="s">
        <v>11</v>
      </c>
      <c r="M568" s="23" t="s">
        <v>6959</v>
      </c>
      <c r="N568" s="23" t="s">
        <v>6291</v>
      </c>
      <c r="O568" s="23" t="s">
        <v>6292</v>
      </c>
      <c r="P568" s="23" t="s">
        <v>1012</v>
      </c>
      <c r="Q568" s="23">
        <v>0</v>
      </c>
      <c r="R568" s="23" t="s">
        <v>1559</v>
      </c>
      <c r="S568" s="23" t="s">
        <v>6192</v>
      </c>
      <c r="T568" s="23" t="s">
        <v>1623</v>
      </c>
    </row>
    <row r="569" spans="1:20">
      <c r="A569" s="23" t="s">
        <v>1717</v>
      </c>
      <c r="B569" s="23" t="s">
        <v>1718</v>
      </c>
      <c r="C569" s="23" t="s">
        <v>10</v>
      </c>
      <c r="D569" s="23" t="s">
        <v>1580</v>
      </c>
      <c r="E569" s="23" t="s">
        <v>452</v>
      </c>
      <c r="F569" s="23" t="s">
        <v>6816</v>
      </c>
      <c r="G569" s="23" t="s">
        <v>1623</v>
      </c>
      <c r="H569" s="23" t="s">
        <v>6334</v>
      </c>
      <c r="I569" s="23" t="s">
        <v>6343</v>
      </c>
      <c r="J569" s="23" t="s">
        <v>11</v>
      </c>
      <c r="K569" s="23" t="s">
        <v>6290</v>
      </c>
      <c r="L569" s="23" t="s">
        <v>11</v>
      </c>
      <c r="M569" s="23" t="s">
        <v>6964</v>
      </c>
      <c r="N569" s="23" t="s">
        <v>6291</v>
      </c>
      <c r="O569" s="23" t="s">
        <v>6292</v>
      </c>
      <c r="P569" s="23" t="s">
        <v>6582</v>
      </c>
      <c r="Q569" s="23">
        <v>0</v>
      </c>
      <c r="R569" s="23" t="s">
        <v>1952</v>
      </c>
      <c r="S569" s="23" t="s">
        <v>6110</v>
      </c>
      <c r="T569" s="23" t="s">
        <v>1623</v>
      </c>
    </row>
    <row r="570" spans="1:20">
      <c r="A570" s="23" t="s">
        <v>3484</v>
      </c>
      <c r="B570" s="23" t="s">
        <v>3485</v>
      </c>
      <c r="C570" s="23" t="s">
        <v>16</v>
      </c>
      <c r="D570" s="23" t="s">
        <v>1580</v>
      </c>
      <c r="E570" s="23" t="s">
        <v>452</v>
      </c>
      <c r="F570" s="23" t="s">
        <v>5504</v>
      </c>
      <c r="G570" s="23" t="s">
        <v>1623</v>
      </c>
      <c r="H570" s="23" t="s">
        <v>5579</v>
      </c>
      <c r="I570" s="23" t="s">
        <v>6289</v>
      </c>
      <c r="J570" s="23" t="s">
        <v>11</v>
      </c>
      <c r="K570" s="23" t="s">
        <v>6290</v>
      </c>
      <c r="L570" s="23" t="s">
        <v>11</v>
      </c>
      <c r="M570" s="23" t="s">
        <v>6945</v>
      </c>
      <c r="N570" s="23" t="s">
        <v>6291</v>
      </c>
      <c r="O570" s="23" t="s">
        <v>6292</v>
      </c>
      <c r="P570" s="23" t="s">
        <v>7055</v>
      </c>
      <c r="Q570" s="23">
        <v>0</v>
      </c>
      <c r="R570" s="23" t="s">
        <v>1948</v>
      </c>
      <c r="S570" s="23" t="s">
        <v>7056</v>
      </c>
      <c r="T570" s="23" t="s">
        <v>1623</v>
      </c>
    </row>
    <row r="571" spans="1:20">
      <c r="A571" s="23" t="s">
        <v>1973</v>
      </c>
      <c r="B571" s="23" t="s">
        <v>1974</v>
      </c>
      <c r="C571" s="23" t="s">
        <v>11</v>
      </c>
      <c r="D571" s="23" t="s">
        <v>1580</v>
      </c>
      <c r="E571" s="23" t="s">
        <v>452</v>
      </c>
      <c r="F571" s="23" t="s">
        <v>5583</v>
      </c>
      <c r="G571" s="23" t="s">
        <v>1623</v>
      </c>
      <c r="H571" s="23" t="s">
        <v>6308</v>
      </c>
      <c r="I571" s="23" t="s">
        <v>5447</v>
      </c>
      <c r="J571" s="23" t="s">
        <v>11</v>
      </c>
      <c r="K571" s="23" t="s">
        <v>6290</v>
      </c>
      <c r="L571" s="23" t="s">
        <v>11</v>
      </c>
      <c r="M571" s="23" t="s">
        <v>6961</v>
      </c>
      <c r="N571" s="23" t="s">
        <v>6291</v>
      </c>
      <c r="O571" s="23" t="s">
        <v>6292</v>
      </c>
      <c r="P571" s="23" t="s">
        <v>1012</v>
      </c>
      <c r="Q571" s="23">
        <v>0</v>
      </c>
      <c r="R571" s="23" t="s">
        <v>5032</v>
      </c>
      <c r="S571" s="23" t="s">
        <v>6211</v>
      </c>
      <c r="T571" s="23" t="s">
        <v>1623</v>
      </c>
    </row>
    <row r="572" spans="1:20">
      <c r="A572" s="23" t="s">
        <v>3465</v>
      </c>
      <c r="B572" s="23" t="s">
        <v>3466</v>
      </c>
      <c r="C572" s="23" t="s">
        <v>14</v>
      </c>
      <c r="D572" s="23" t="s">
        <v>1580</v>
      </c>
      <c r="E572" s="23" t="s">
        <v>461</v>
      </c>
      <c r="F572" s="23" t="s">
        <v>6789</v>
      </c>
      <c r="G572" s="23" t="s">
        <v>1623</v>
      </c>
      <c r="H572" s="23" t="s">
        <v>6320</v>
      </c>
      <c r="I572" s="23" t="s">
        <v>6350</v>
      </c>
      <c r="J572" s="23" t="s">
        <v>11</v>
      </c>
      <c r="K572" s="23" t="s">
        <v>6290</v>
      </c>
      <c r="L572" s="23" t="s">
        <v>11</v>
      </c>
      <c r="M572" s="23" t="s">
        <v>7008</v>
      </c>
      <c r="N572" s="23" t="s">
        <v>6311</v>
      </c>
      <c r="O572" s="23" t="s">
        <v>6292</v>
      </c>
      <c r="P572" s="23" t="s">
        <v>6329</v>
      </c>
      <c r="Q572" s="23">
        <v>0</v>
      </c>
      <c r="R572" s="23" t="s">
        <v>2014</v>
      </c>
      <c r="S572" s="23" t="s">
        <v>5879</v>
      </c>
      <c r="T572" s="23" t="s">
        <v>1623</v>
      </c>
    </row>
    <row r="573" spans="1:20">
      <c r="A573" s="23" t="s">
        <v>2725</v>
      </c>
      <c r="B573" s="23" t="s">
        <v>2726</v>
      </c>
      <c r="C573" s="23" t="s">
        <v>13</v>
      </c>
      <c r="D573" s="23" t="s">
        <v>1580</v>
      </c>
      <c r="E573" s="23" t="s">
        <v>452</v>
      </c>
      <c r="F573" s="23" t="s">
        <v>6962</v>
      </c>
      <c r="G573" s="23" t="s">
        <v>1623</v>
      </c>
      <c r="H573" s="23" t="s">
        <v>6299</v>
      </c>
      <c r="I573" s="23" t="s">
        <v>6300</v>
      </c>
      <c r="J573" s="23" t="s">
        <v>11</v>
      </c>
      <c r="K573" s="23" t="s">
        <v>6290</v>
      </c>
      <c r="L573" s="23" t="s">
        <v>11</v>
      </c>
      <c r="M573" s="23" t="s">
        <v>6963</v>
      </c>
      <c r="N573" s="23" t="s">
        <v>6291</v>
      </c>
      <c r="O573" s="23" t="s">
        <v>6292</v>
      </c>
      <c r="P573" s="23" t="s">
        <v>9</v>
      </c>
      <c r="Q573" s="23">
        <v>0</v>
      </c>
      <c r="R573" s="23" t="s">
        <v>2247</v>
      </c>
      <c r="S573" s="23" t="s">
        <v>6307</v>
      </c>
      <c r="T573" s="23" t="s">
        <v>1623</v>
      </c>
    </row>
    <row r="574" spans="1:20">
      <c r="A574" s="23" t="s">
        <v>3245</v>
      </c>
      <c r="B574" s="23" t="s">
        <v>3246</v>
      </c>
      <c r="C574" s="23" t="s">
        <v>13</v>
      </c>
      <c r="D574" s="23" t="s">
        <v>1580</v>
      </c>
      <c r="E574" s="23" t="s">
        <v>452</v>
      </c>
      <c r="F574" s="23" t="s">
        <v>6962</v>
      </c>
      <c r="G574" s="23" t="s">
        <v>1623</v>
      </c>
      <c r="H574" s="23" t="s">
        <v>6299</v>
      </c>
      <c r="I574" s="23" t="s">
        <v>6300</v>
      </c>
      <c r="J574" s="23" t="s">
        <v>11</v>
      </c>
      <c r="K574" s="23" t="s">
        <v>6290</v>
      </c>
      <c r="L574" s="23" t="s">
        <v>11</v>
      </c>
      <c r="M574" s="23" t="s">
        <v>6983</v>
      </c>
      <c r="N574" s="23" t="s">
        <v>6291</v>
      </c>
      <c r="O574" s="23" t="s">
        <v>6292</v>
      </c>
      <c r="P574" s="23" t="s">
        <v>6325</v>
      </c>
      <c r="Q574" s="23">
        <v>0</v>
      </c>
      <c r="R574" s="23" t="s">
        <v>1685</v>
      </c>
      <c r="S574" s="23" t="s">
        <v>6732</v>
      </c>
      <c r="T574" s="23" t="s">
        <v>1623</v>
      </c>
    </row>
    <row r="575" spans="1:20">
      <c r="A575" s="23" t="s">
        <v>3484</v>
      </c>
      <c r="B575" s="23" t="s">
        <v>3485</v>
      </c>
      <c r="C575" s="23" t="s">
        <v>16</v>
      </c>
      <c r="D575" s="23" t="s">
        <v>1580</v>
      </c>
      <c r="E575" s="23" t="s">
        <v>452</v>
      </c>
      <c r="F575" s="23" t="s">
        <v>5504</v>
      </c>
      <c r="G575" s="23" t="s">
        <v>1623</v>
      </c>
      <c r="H575" s="23" t="s">
        <v>5579</v>
      </c>
      <c r="I575" s="23" t="s">
        <v>6289</v>
      </c>
      <c r="J575" s="23" t="s">
        <v>11</v>
      </c>
      <c r="K575" s="23" t="s">
        <v>6290</v>
      </c>
      <c r="L575" s="23" t="s">
        <v>11</v>
      </c>
      <c r="M575" s="23" t="s">
        <v>6979</v>
      </c>
      <c r="N575" s="23" t="s">
        <v>6291</v>
      </c>
      <c r="O575" s="23" t="s">
        <v>6292</v>
      </c>
      <c r="P575" s="23" t="s">
        <v>6397</v>
      </c>
      <c r="Q575" s="23">
        <v>0</v>
      </c>
      <c r="R575" s="23" t="s">
        <v>6313</v>
      </c>
      <c r="S575" s="23" t="s">
        <v>6398</v>
      </c>
      <c r="T575" s="23" t="s">
        <v>1623</v>
      </c>
    </row>
    <row r="576" spans="1:20">
      <c r="A576" s="23" t="s">
        <v>3057</v>
      </c>
      <c r="B576" s="23" t="s">
        <v>3058</v>
      </c>
      <c r="C576" s="23" t="s">
        <v>10</v>
      </c>
      <c r="D576" s="23" t="s">
        <v>1580</v>
      </c>
      <c r="E576" s="23" t="s">
        <v>452</v>
      </c>
      <c r="F576" s="23" t="s">
        <v>6825</v>
      </c>
      <c r="G576" s="23" t="s">
        <v>1623</v>
      </c>
      <c r="H576" s="23" t="s">
        <v>5569</v>
      </c>
      <c r="I576" s="23" t="s">
        <v>6343</v>
      </c>
      <c r="J576" s="23" t="s">
        <v>11</v>
      </c>
      <c r="K576" s="23" t="s">
        <v>6290</v>
      </c>
      <c r="L576" s="23" t="s">
        <v>11</v>
      </c>
      <c r="M576" s="23" t="s">
        <v>6933</v>
      </c>
      <c r="N576" s="23" t="s">
        <v>6291</v>
      </c>
      <c r="O576" s="23" t="s">
        <v>6292</v>
      </c>
      <c r="P576" s="23" t="s">
        <v>6325</v>
      </c>
      <c r="Q576" s="23">
        <v>0</v>
      </c>
      <c r="R576" s="23" t="s">
        <v>1952</v>
      </c>
      <c r="S576" s="23" t="s">
        <v>6448</v>
      </c>
      <c r="T576" s="23" t="s">
        <v>1623</v>
      </c>
    </row>
    <row r="577" spans="1:20">
      <c r="A577" s="23" t="s">
        <v>3650</v>
      </c>
      <c r="B577" s="23" t="s">
        <v>3651</v>
      </c>
      <c r="C577" s="23" t="s">
        <v>10</v>
      </c>
      <c r="D577" s="23" t="s">
        <v>1580</v>
      </c>
      <c r="E577" s="23" t="s">
        <v>5632</v>
      </c>
      <c r="F577" s="23" t="s">
        <v>6973</v>
      </c>
      <c r="G577" s="23" t="s">
        <v>1623</v>
      </c>
      <c r="H577" s="23" t="s">
        <v>6308</v>
      </c>
      <c r="I577" s="23" t="s">
        <v>5447</v>
      </c>
      <c r="J577" s="23" t="s">
        <v>11</v>
      </c>
      <c r="K577" s="23" t="s">
        <v>6290</v>
      </c>
      <c r="L577" s="23" t="s">
        <v>11</v>
      </c>
      <c r="M577" s="23" t="s">
        <v>6976</v>
      </c>
      <c r="N577" s="23" t="s">
        <v>6311</v>
      </c>
      <c r="O577" s="23" t="s">
        <v>6292</v>
      </c>
      <c r="P577" s="23" t="s">
        <v>6613</v>
      </c>
      <c r="Q577" s="23">
        <v>0</v>
      </c>
      <c r="R577" s="23" t="s">
        <v>6974</v>
      </c>
      <c r="S577" s="23" t="s">
        <v>7077</v>
      </c>
      <c r="T577" s="23" t="s">
        <v>1623</v>
      </c>
    </row>
    <row r="578" spans="1:20">
      <c r="A578" s="23" t="s">
        <v>4841</v>
      </c>
      <c r="B578" s="23" t="s">
        <v>4842</v>
      </c>
      <c r="C578" s="23" t="s">
        <v>16</v>
      </c>
      <c r="D578" s="23" t="s">
        <v>1580</v>
      </c>
      <c r="E578" s="23" t="s">
        <v>452</v>
      </c>
      <c r="F578" s="23" t="s">
        <v>6954</v>
      </c>
      <c r="G578" s="23" t="s">
        <v>1623</v>
      </c>
      <c r="H578" s="23" t="s">
        <v>6346</v>
      </c>
      <c r="I578" s="23" t="s">
        <v>6951</v>
      </c>
      <c r="J578" s="23" t="s">
        <v>11</v>
      </c>
      <c r="K578" s="23" t="s">
        <v>6290</v>
      </c>
      <c r="L578" s="23" t="s">
        <v>11</v>
      </c>
      <c r="M578" s="23" t="s">
        <v>6993</v>
      </c>
      <c r="N578" s="23" t="s">
        <v>6291</v>
      </c>
      <c r="O578" s="23" t="s">
        <v>6292</v>
      </c>
      <c r="P578" s="23" t="s">
        <v>1012</v>
      </c>
      <c r="Q578" s="23">
        <v>0</v>
      </c>
      <c r="R578" s="23" t="s">
        <v>1552</v>
      </c>
      <c r="S578" s="23" t="s">
        <v>6998</v>
      </c>
      <c r="T578" s="23" t="s">
        <v>1623</v>
      </c>
    </row>
    <row r="579" spans="1:20">
      <c r="A579" s="23" t="s">
        <v>1710</v>
      </c>
      <c r="B579" s="23" t="s">
        <v>1711</v>
      </c>
      <c r="C579" s="23" t="s">
        <v>13</v>
      </c>
      <c r="D579" s="23" t="s">
        <v>1580</v>
      </c>
      <c r="E579" s="23" t="s">
        <v>452</v>
      </c>
      <c r="F579" s="23" t="s">
        <v>5544</v>
      </c>
      <c r="G579" s="23" t="s">
        <v>1623</v>
      </c>
      <c r="H579" s="23" t="s">
        <v>6315</v>
      </c>
      <c r="I579" s="23" t="s">
        <v>6316</v>
      </c>
      <c r="J579" s="23" t="s">
        <v>11</v>
      </c>
      <c r="K579" s="23" t="s">
        <v>6290</v>
      </c>
      <c r="L579" s="23" t="s">
        <v>11</v>
      </c>
      <c r="M579" s="23" t="s">
        <v>6965</v>
      </c>
      <c r="N579" s="23" t="s">
        <v>6291</v>
      </c>
      <c r="O579" s="23" t="s">
        <v>6292</v>
      </c>
      <c r="P579" s="23" t="s">
        <v>7078</v>
      </c>
      <c r="Q579" s="23">
        <v>0</v>
      </c>
      <c r="R579" s="23" t="s">
        <v>1952</v>
      </c>
      <c r="S579" s="23" t="s">
        <v>7079</v>
      </c>
      <c r="T579" s="23" t="s">
        <v>1623</v>
      </c>
    </row>
    <row r="580" spans="1:20">
      <c r="A580" s="23" t="s">
        <v>3357</v>
      </c>
      <c r="B580" s="23" t="s">
        <v>3358</v>
      </c>
      <c r="C580" s="23" t="s">
        <v>16</v>
      </c>
      <c r="D580" s="23" t="s">
        <v>1580</v>
      </c>
      <c r="E580" s="23" t="s">
        <v>452</v>
      </c>
      <c r="F580" s="23" t="s">
        <v>5393</v>
      </c>
      <c r="G580" s="23" t="s">
        <v>1623</v>
      </c>
      <c r="H580" s="23" t="s">
        <v>6295</v>
      </c>
      <c r="I580" s="23" t="s">
        <v>5574</v>
      </c>
      <c r="J580" s="23" t="s">
        <v>11</v>
      </c>
      <c r="K580" s="23" t="s">
        <v>6290</v>
      </c>
      <c r="L580" s="23" t="s">
        <v>11</v>
      </c>
      <c r="M580" s="23" t="s">
        <v>6960</v>
      </c>
      <c r="N580" s="23" t="s">
        <v>6291</v>
      </c>
      <c r="O580" s="23" t="s">
        <v>6292</v>
      </c>
      <c r="P580" s="23" t="s">
        <v>9</v>
      </c>
      <c r="Q580" s="23">
        <v>0</v>
      </c>
      <c r="R580" s="23" t="s">
        <v>1707</v>
      </c>
      <c r="S580" s="23" t="s">
        <v>5887</v>
      </c>
      <c r="T580" s="23" t="s">
        <v>1623</v>
      </c>
    </row>
    <row r="581" spans="1:20">
      <c r="A581" s="23" t="s">
        <v>4118</v>
      </c>
      <c r="B581" s="23" t="s">
        <v>4119</v>
      </c>
      <c r="C581" s="23" t="s">
        <v>14</v>
      </c>
      <c r="D581" s="23" t="s">
        <v>1580</v>
      </c>
      <c r="E581" s="23" t="s">
        <v>452</v>
      </c>
      <c r="F581" s="23" t="s">
        <v>6809</v>
      </c>
      <c r="G581" s="23" t="s">
        <v>1623</v>
      </c>
      <c r="H581" s="23" t="s">
        <v>6299</v>
      </c>
      <c r="I581" s="23" t="s">
        <v>6335</v>
      </c>
      <c r="J581" s="23" t="s">
        <v>11</v>
      </c>
      <c r="K581" s="23" t="s">
        <v>6290</v>
      </c>
      <c r="L581" s="23" t="s">
        <v>11</v>
      </c>
      <c r="M581" s="23" t="s">
        <v>6942</v>
      </c>
      <c r="N581" s="23" t="s">
        <v>6291</v>
      </c>
      <c r="O581" s="23" t="s">
        <v>6292</v>
      </c>
      <c r="P581" s="23" t="s">
        <v>6325</v>
      </c>
      <c r="Q581" s="23">
        <v>0</v>
      </c>
      <c r="R581" s="23" t="s">
        <v>6313</v>
      </c>
      <c r="S581" s="23" t="s">
        <v>6703</v>
      </c>
      <c r="T581" s="23" t="s">
        <v>1623</v>
      </c>
    </row>
    <row r="582" spans="1:20">
      <c r="A582" s="23" t="s">
        <v>2922</v>
      </c>
      <c r="B582" s="23" t="s">
        <v>2923</v>
      </c>
      <c r="C582" s="23" t="s">
        <v>10</v>
      </c>
      <c r="D582" s="23" t="s">
        <v>1580</v>
      </c>
      <c r="E582" s="23" t="s">
        <v>452</v>
      </c>
      <c r="F582" s="23" t="s">
        <v>6816</v>
      </c>
      <c r="G582" s="23" t="s">
        <v>1623</v>
      </c>
      <c r="H582" s="23" t="s">
        <v>6334</v>
      </c>
      <c r="I582" s="23" t="s">
        <v>6343</v>
      </c>
      <c r="J582" s="23" t="s">
        <v>11</v>
      </c>
      <c r="K582" s="23" t="s">
        <v>6290</v>
      </c>
      <c r="L582" s="23" t="s">
        <v>11</v>
      </c>
      <c r="M582" s="23" t="s">
        <v>6983</v>
      </c>
      <c r="N582" s="23" t="s">
        <v>6291</v>
      </c>
      <c r="O582" s="23" t="s">
        <v>6292</v>
      </c>
      <c r="P582" s="23" t="s">
        <v>6329</v>
      </c>
      <c r="Q582" s="23">
        <v>0</v>
      </c>
      <c r="R582" s="23" t="s">
        <v>1952</v>
      </c>
      <c r="S582" s="23" t="s">
        <v>5956</v>
      </c>
      <c r="T582" s="23" t="s">
        <v>1623</v>
      </c>
    </row>
    <row r="583" spans="1:20">
      <c r="A583" s="23" t="s">
        <v>4835</v>
      </c>
      <c r="B583" s="23" t="s">
        <v>4836</v>
      </c>
      <c r="C583" s="23" t="s">
        <v>10</v>
      </c>
      <c r="D583" s="23" t="s">
        <v>1580</v>
      </c>
      <c r="E583" s="23" t="s">
        <v>461</v>
      </c>
      <c r="F583" s="23" t="s">
        <v>5538</v>
      </c>
      <c r="G583" s="23" t="s">
        <v>1623</v>
      </c>
      <c r="H583" s="23" t="s">
        <v>6331</v>
      </c>
      <c r="I583" s="23" t="s">
        <v>5574</v>
      </c>
      <c r="J583" s="23" t="s">
        <v>11</v>
      </c>
      <c r="K583" s="23" t="s">
        <v>6290</v>
      </c>
      <c r="L583" s="23" t="s">
        <v>11</v>
      </c>
      <c r="M583" s="23" t="s">
        <v>7035</v>
      </c>
      <c r="N583" s="23" t="s">
        <v>6311</v>
      </c>
      <c r="O583" s="23" t="s">
        <v>6292</v>
      </c>
      <c r="P583" s="23" t="s">
        <v>6329</v>
      </c>
      <c r="Q583" s="23">
        <v>0</v>
      </c>
      <c r="R583" s="23" t="s">
        <v>1646</v>
      </c>
      <c r="S583" s="23" t="s">
        <v>5715</v>
      </c>
      <c r="T583" s="23" t="s">
        <v>1623</v>
      </c>
    </row>
    <row r="584" spans="1:20">
      <c r="A584" s="23" t="s">
        <v>2925</v>
      </c>
      <c r="B584" s="23" t="s">
        <v>2926</v>
      </c>
      <c r="C584" s="23" t="s">
        <v>10</v>
      </c>
      <c r="D584" s="23" t="s">
        <v>1580</v>
      </c>
      <c r="E584" s="23" t="s">
        <v>452</v>
      </c>
      <c r="F584" s="23" t="s">
        <v>6808</v>
      </c>
      <c r="G584" s="23" t="s">
        <v>1623</v>
      </c>
      <c r="H584" s="23" t="s">
        <v>6299</v>
      </c>
      <c r="I584" s="23" t="s">
        <v>6304</v>
      </c>
      <c r="J584" s="23" t="s">
        <v>11</v>
      </c>
      <c r="K584" s="23" t="s">
        <v>6290</v>
      </c>
      <c r="L584" s="23" t="s">
        <v>11</v>
      </c>
      <c r="M584" s="23" t="s">
        <v>6947</v>
      </c>
      <c r="N584" s="23" t="s">
        <v>6291</v>
      </c>
      <c r="O584" s="23" t="s">
        <v>6292</v>
      </c>
      <c r="P584" s="23" t="s">
        <v>6429</v>
      </c>
      <c r="Q584" s="23">
        <v>0</v>
      </c>
      <c r="R584" s="23" t="s">
        <v>1685</v>
      </c>
      <c r="S584" s="23" t="s">
        <v>6430</v>
      </c>
      <c r="T584" s="23" t="s">
        <v>1623</v>
      </c>
    </row>
    <row r="585" spans="1:20">
      <c r="A585" s="23" t="s">
        <v>5125</v>
      </c>
      <c r="B585" s="23" t="s">
        <v>5126</v>
      </c>
      <c r="C585" s="23" t="s">
        <v>13</v>
      </c>
      <c r="D585" s="23" t="s">
        <v>1580</v>
      </c>
      <c r="E585" s="23" t="s">
        <v>452</v>
      </c>
      <c r="F585" s="23" t="s">
        <v>6818</v>
      </c>
      <c r="G585" s="23" t="s">
        <v>1623</v>
      </c>
      <c r="H585" s="23" t="s">
        <v>6320</v>
      </c>
      <c r="I585" s="23" t="s">
        <v>6355</v>
      </c>
      <c r="J585" s="23" t="s">
        <v>11</v>
      </c>
      <c r="K585" s="23" t="s">
        <v>6290</v>
      </c>
      <c r="L585" s="23" t="s">
        <v>11</v>
      </c>
      <c r="M585" s="23" t="s">
        <v>6946</v>
      </c>
      <c r="N585" s="23" t="s">
        <v>6291</v>
      </c>
      <c r="O585" s="23" t="s">
        <v>6292</v>
      </c>
      <c r="P585" s="23" t="s">
        <v>6982</v>
      </c>
      <c r="Q585" s="23">
        <v>0</v>
      </c>
      <c r="R585" s="23" t="s">
        <v>7057</v>
      </c>
      <c r="S585" s="23" t="s">
        <v>6891</v>
      </c>
      <c r="T585" s="23" t="s">
        <v>1623</v>
      </c>
    </row>
    <row r="586" spans="1:20">
      <c r="A586" s="23" t="s">
        <v>4384</v>
      </c>
      <c r="B586" s="23" t="s">
        <v>4385</v>
      </c>
      <c r="C586" s="23" t="s">
        <v>18</v>
      </c>
      <c r="D586" s="23" t="s">
        <v>1580</v>
      </c>
      <c r="E586" s="23" t="s">
        <v>452</v>
      </c>
      <c r="F586" s="23" t="s">
        <v>6821</v>
      </c>
      <c r="G586" s="23" t="s">
        <v>1623</v>
      </c>
      <c r="H586" s="23" t="s">
        <v>6354</v>
      </c>
      <c r="I586" s="23" t="s">
        <v>6355</v>
      </c>
      <c r="J586" s="23" t="s">
        <v>11</v>
      </c>
      <c r="K586" s="23" t="s">
        <v>6290</v>
      </c>
      <c r="L586" s="23" t="s">
        <v>11</v>
      </c>
      <c r="M586" s="23" t="s">
        <v>6959</v>
      </c>
      <c r="N586" s="23" t="s">
        <v>6291</v>
      </c>
      <c r="O586" s="23" t="s">
        <v>6292</v>
      </c>
      <c r="P586" s="23" t="s">
        <v>6412</v>
      </c>
      <c r="Q586" s="23">
        <v>0</v>
      </c>
      <c r="R586" s="23" t="s">
        <v>1952</v>
      </c>
      <c r="S586" s="23" t="s">
        <v>5759</v>
      </c>
      <c r="T586" s="23" t="s">
        <v>1623</v>
      </c>
    </row>
    <row r="587" spans="1:20">
      <c r="A587" s="23" t="s">
        <v>5038</v>
      </c>
      <c r="B587" s="23" t="s">
        <v>5039</v>
      </c>
      <c r="C587" s="23" t="s">
        <v>13</v>
      </c>
      <c r="D587" s="23" t="s">
        <v>1580</v>
      </c>
      <c r="E587" s="23" t="s">
        <v>452</v>
      </c>
      <c r="F587" s="23" t="s">
        <v>6962</v>
      </c>
      <c r="G587" s="23" t="s">
        <v>1623</v>
      </c>
      <c r="H587" s="23" t="s">
        <v>6299</v>
      </c>
      <c r="I587" s="23" t="s">
        <v>6300</v>
      </c>
      <c r="J587" s="23" t="s">
        <v>11</v>
      </c>
      <c r="K587" s="23" t="s">
        <v>6290</v>
      </c>
      <c r="L587" s="23" t="s">
        <v>11</v>
      </c>
      <c r="M587" s="23" t="s">
        <v>6964</v>
      </c>
      <c r="N587" s="23" t="s">
        <v>6291</v>
      </c>
      <c r="O587" s="23" t="s">
        <v>6292</v>
      </c>
      <c r="P587" s="23" t="s">
        <v>6329</v>
      </c>
      <c r="Q587" s="23">
        <v>0</v>
      </c>
      <c r="R587" s="23" t="s">
        <v>1952</v>
      </c>
      <c r="S587" s="23" t="s">
        <v>5684</v>
      </c>
      <c r="T587" s="23" t="s">
        <v>1623</v>
      </c>
    </row>
    <row r="588" spans="1:20">
      <c r="A588" s="23" t="s">
        <v>4835</v>
      </c>
      <c r="B588" s="23" t="s">
        <v>4836</v>
      </c>
      <c r="C588" s="23" t="s">
        <v>10</v>
      </c>
      <c r="D588" s="23" t="s">
        <v>1580</v>
      </c>
      <c r="E588" s="23" t="s">
        <v>461</v>
      </c>
      <c r="F588" s="23" t="s">
        <v>5538</v>
      </c>
      <c r="G588" s="23" t="s">
        <v>1623</v>
      </c>
      <c r="H588" s="23" t="s">
        <v>6331</v>
      </c>
      <c r="I588" s="23" t="s">
        <v>5574</v>
      </c>
      <c r="J588" s="23" t="s">
        <v>11</v>
      </c>
      <c r="K588" s="23" t="s">
        <v>6290</v>
      </c>
      <c r="L588" s="23" t="s">
        <v>11</v>
      </c>
      <c r="M588" s="23" t="s">
        <v>7080</v>
      </c>
      <c r="N588" s="23" t="s">
        <v>6311</v>
      </c>
      <c r="O588" s="23" t="s">
        <v>6292</v>
      </c>
      <c r="P588" s="23" t="s">
        <v>6329</v>
      </c>
      <c r="Q588" s="23">
        <v>0</v>
      </c>
      <c r="R588" s="23" t="s">
        <v>1646</v>
      </c>
      <c r="S588" s="23" t="s">
        <v>5715</v>
      </c>
      <c r="T588" s="23" t="s">
        <v>1623</v>
      </c>
    </row>
    <row r="589" spans="1:20">
      <c r="A589" s="23" t="s">
        <v>3319</v>
      </c>
      <c r="B589" s="23" t="s">
        <v>3320</v>
      </c>
      <c r="C589" s="23" t="s">
        <v>10</v>
      </c>
      <c r="D589" s="23" t="s">
        <v>1580</v>
      </c>
      <c r="E589" s="23" t="s">
        <v>461</v>
      </c>
      <c r="F589" s="23" t="s">
        <v>5538</v>
      </c>
      <c r="G589" s="23" t="s">
        <v>1623</v>
      </c>
      <c r="H589" s="23" t="s">
        <v>6331</v>
      </c>
      <c r="I589" s="23" t="s">
        <v>5574</v>
      </c>
      <c r="J589" s="23" t="s">
        <v>11</v>
      </c>
      <c r="K589" s="23" t="s">
        <v>6290</v>
      </c>
      <c r="L589" s="23" t="s">
        <v>11</v>
      </c>
      <c r="M589" s="23" t="s">
        <v>7035</v>
      </c>
      <c r="N589" s="23" t="s">
        <v>6311</v>
      </c>
      <c r="O589" s="23" t="s">
        <v>6292</v>
      </c>
      <c r="P589" s="23" t="s">
        <v>7</v>
      </c>
      <c r="Q589" s="23">
        <v>0</v>
      </c>
      <c r="R589" s="23" t="s">
        <v>2089</v>
      </c>
      <c r="S589" s="23" t="s">
        <v>6728</v>
      </c>
      <c r="T589" s="23" t="s">
        <v>1623</v>
      </c>
    </row>
    <row r="590" spans="1:20">
      <c r="A590" s="23" t="s">
        <v>4230</v>
      </c>
      <c r="B590" s="23" t="s">
        <v>4231</v>
      </c>
      <c r="C590" s="23" t="s">
        <v>1544</v>
      </c>
      <c r="D590" s="23" t="s">
        <v>1580</v>
      </c>
      <c r="E590" s="23" t="s">
        <v>452</v>
      </c>
      <c r="F590" s="23" t="s">
        <v>7021</v>
      </c>
      <c r="G590" s="23" t="s">
        <v>1623</v>
      </c>
      <c r="H590" s="23" t="s">
        <v>6308</v>
      </c>
      <c r="I590" s="23" t="s">
        <v>5574</v>
      </c>
      <c r="J590" s="23" t="s">
        <v>11</v>
      </c>
      <c r="K590" s="23" t="s">
        <v>6290</v>
      </c>
      <c r="L590" s="23" t="s">
        <v>11</v>
      </c>
      <c r="M590" s="23" t="s">
        <v>7072</v>
      </c>
      <c r="N590" s="23" t="s">
        <v>6291</v>
      </c>
      <c r="O590" s="23" t="s">
        <v>6292</v>
      </c>
      <c r="P590" s="23" t="s">
        <v>7</v>
      </c>
      <c r="Q590" s="23">
        <v>0</v>
      </c>
      <c r="R590" s="23" t="s">
        <v>1707</v>
      </c>
      <c r="S590" s="23" t="s">
        <v>5775</v>
      </c>
      <c r="T590" s="23" t="s">
        <v>1623</v>
      </c>
    </row>
    <row r="591" spans="1:20">
      <c r="A591" s="23" t="s">
        <v>3053</v>
      </c>
      <c r="B591" s="23" t="s">
        <v>3054</v>
      </c>
      <c r="C591" s="23" t="s">
        <v>14</v>
      </c>
      <c r="D591" s="23" t="s">
        <v>1580</v>
      </c>
      <c r="E591" s="23" t="s">
        <v>452</v>
      </c>
      <c r="F591" s="23" t="s">
        <v>6811</v>
      </c>
      <c r="G591" s="23" t="s">
        <v>1623</v>
      </c>
      <c r="H591" s="23" t="s">
        <v>6337</v>
      </c>
      <c r="I591" s="23" t="s">
        <v>6338</v>
      </c>
      <c r="J591" s="23" t="s">
        <v>11</v>
      </c>
      <c r="K591" s="23" t="s">
        <v>6290</v>
      </c>
      <c r="L591" s="23" t="s">
        <v>11</v>
      </c>
      <c r="M591" s="23" t="s">
        <v>6942</v>
      </c>
      <c r="N591" s="23" t="s">
        <v>6291</v>
      </c>
      <c r="O591" s="23" t="s">
        <v>6292</v>
      </c>
      <c r="P591" s="23" t="s">
        <v>6329</v>
      </c>
      <c r="Q591" s="23">
        <v>0</v>
      </c>
      <c r="R591" s="23" t="s">
        <v>1952</v>
      </c>
      <c r="S591" s="23" t="s">
        <v>5939</v>
      </c>
      <c r="T591" s="23" t="s">
        <v>1623</v>
      </c>
    </row>
    <row r="592" spans="1:20">
      <c r="A592" s="23" t="s">
        <v>5289</v>
      </c>
      <c r="B592" s="23" t="s">
        <v>5290</v>
      </c>
      <c r="C592" s="23" t="s">
        <v>14</v>
      </c>
      <c r="D592" s="23" t="s">
        <v>1580</v>
      </c>
      <c r="E592" s="23" t="s">
        <v>452</v>
      </c>
      <c r="F592" s="23" t="s">
        <v>6816</v>
      </c>
      <c r="G592" s="23" t="s">
        <v>1623</v>
      </c>
      <c r="H592" s="23" t="s">
        <v>6334</v>
      </c>
      <c r="I592" s="23" t="s">
        <v>6343</v>
      </c>
      <c r="J592" s="23" t="s">
        <v>11</v>
      </c>
      <c r="K592" s="23" t="s">
        <v>6290</v>
      </c>
      <c r="L592" s="23" t="s">
        <v>11</v>
      </c>
      <c r="M592" s="23" t="s">
        <v>6981</v>
      </c>
      <c r="N592" s="23" t="s">
        <v>6291</v>
      </c>
      <c r="O592" s="23" t="s">
        <v>6292</v>
      </c>
      <c r="P592" s="23" t="s">
        <v>6329</v>
      </c>
      <c r="Q592" s="23">
        <v>0</v>
      </c>
      <c r="R592" s="23" t="s">
        <v>1952</v>
      </c>
      <c r="S592" s="23" t="s">
        <v>5643</v>
      </c>
      <c r="T592" s="23" t="s">
        <v>1623</v>
      </c>
    </row>
    <row r="593" spans="1:20">
      <c r="A593" s="23" t="s">
        <v>5154</v>
      </c>
      <c r="B593" s="23" t="s">
        <v>5155</v>
      </c>
      <c r="C593" s="23" t="s">
        <v>10</v>
      </c>
      <c r="D593" s="23" t="s">
        <v>1580</v>
      </c>
      <c r="E593" s="23" t="s">
        <v>452</v>
      </c>
      <c r="F593" s="23" t="s">
        <v>6977</v>
      </c>
      <c r="G593" s="23" t="s">
        <v>1623</v>
      </c>
      <c r="H593" s="23" t="s">
        <v>6346</v>
      </c>
      <c r="I593" s="23" t="s">
        <v>5563</v>
      </c>
      <c r="J593" s="23" t="s">
        <v>11</v>
      </c>
      <c r="K593" s="23" t="s">
        <v>6290</v>
      </c>
      <c r="L593" s="23" t="s">
        <v>11</v>
      </c>
      <c r="M593" s="23" t="s">
        <v>6945</v>
      </c>
      <c r="N593" s="23" t="s">
        <v>6291</v>
      </c>
      <c r="O593" s="23" t="s">
        <v>6292</v>
      </c>
      <c r="P593" s="23" t="s">
        <v>7</v>
      </c>
      <c r="Q593" s="23">
        <v>0</v>
      </c>
      <c r="R593" s="23" t="s">
        <v>2247</v>
      </c>
      <c r="S593" s="23" t="s">
        <v>6524</v>
      </c>
      <c r="T593" s="23" t="s">
        <v>1623</v>
      </c>
    </row>
    <row r="594" spans="1:20">
      <c r="A594" s="23" t="s">
        <v>2721</v>
      </c>
      <c r="B594" s="23" t="s">
        <v>2722</v>
      </c>
      <c r="C594" s="23" t="s">
        <v>10</v>
      </c>
      <c r="D594" s="23" t="s">
        <v>1580</v>
      </c>
      <c r="E594" s="23" t="s">
        <v>452</v>
      </c>
      <c r="F594" s="23" t="s">
        <v>5504</v>
      </c>
      <c r="G594" s="23" t="s">
        <v>1623</v>
      </c>
      <c r="H594" s="23" t="s">
        <v>5579</v>
      </c>
      <c r="I594" s="23" t="s">
        <v>6289</v>
      </c>
      <c r="J594" s="23" t="s">
        <v>11</v>
      </c>
      <c r="K594" s="23" t="s">
        <v>6290</v>
      </c>
      <c r="L594" s="23" t="s">
        <v>11</v>
      </c>
      <c r="M594" s="23" t="s">
        <v>6955</v>
      </c>
      <c r="N594" s="23" t="s">
        <v>6291</v>
      </c>
      <c r="O594" s="23" t="s">
        <v>6292</v>
      </c>
      <c r="P594" s="23" t="s">
        <v>6989</v>
      </c>
      <c r="Q594" s="23">
        <v>0</v>
      </c>
      <c r="R594" s="23" t="s">
        <v>1559</v>
      </c>
      <c r="S594" s="23" t="s">
        <v>6990</v>
      </c>
      <c r="T594" s="23" t="s">
        <v>1623</v>
      </c>
    </row>
    <row r="595" spans="1:20">
      <c r="A595" s="23" t="s">
        <v>2990</v>
      </c>
      <c r="B595" s="23" t="s">
        <v>2991</v>
      </c>
      <c r="C595" s="23" t="s">
        <v>1544</v>
      </c>
      <c r="D595" s="23" t="s">
        <v>5451</v>
      </c>
      <c r="E595" s="23" t="s">
        <v>464</v>
      </c>
      <c r="F595" s="23" t="s">
        <v>7023</v>
      </c>
      <c r="G595" s="23" t="s">
        <v>1623</v>
      </c>
      <c r="H595" s="23" t="s">
        <v>6295</v>
      </c>
      <c r="I595" s="23" t="s">
        <v>6296</v>
      </c>
      <c r="J595" s="23" t="s">
        <v>11</v>
      </c>
      <c r="K595" s="23" t="s">
        <v>6290</v>
      </c>
      <c r="L595" s="23" t="s">
        <v>11</v>
      </c>
      <c r="M595" s="23" t="s">
        <v>7024</v>
      </c>
      <c r="N595" s="23" t="s">
        <v>6297</v>
      </c>
      <c r="O595" s="23" t="s">
        <v>6292</v>
      </c>
      <c r="P595" s="23" t="s">
        <v>1223</v>
      </c>
      <c r="Q595" s="23">
        <v>0</v>
      </c>
      <c r="R595" s="23" t="s">
        <v>1952</v>
      </c>
      <c r="S595" s="23" t="s">
        <v>5948</v>
      </c>
      <c r="T595" s="23" t="s">
        <v>1623</v>
      </c>
    </row>
    <row r="596" spans="1:20">
      <c r="A596" s="23" t="s">
        <v>4155</v>
      </c>
      <c r="B596" s="23" t="s">
        <v>4156</v>
      </c>
      <c r="C596" s="23" t="s">
        <v>14</v>
      </c>
      <c r="D596" s="23" t="s">
        <v>1580</v>
      </c>
      <c r="E596" s="23" t="s">
        <v>452</v>
      </c>
      <c r="F596" s="23" t="s">
        <v>5384</v>
      </c>
      <c r="G596" s="23" t="s">
        <v>1623</v>
      </c>
      <c r="H596" s="23" t="s">
        <v>6308</v>
      </c>
      <c r="I596" s="23" t="s">
        <v>5447</v>
      </c>
      <c r="J596" s="23" t="s">
        <v>11</v>
      </c>
      <c r="K596" s="23" t="s">
        <v>6290</v>
      </c>
      <c r="L596" s="23" t="s">
        <v>11</v>
      </c>
      <c r="M596" s="23" t="s">
        <v>6945</v>
      </c>
      <c r="N596" s="23" t="s">
        <v>6291</v>
      </c>
      <c r="O596" s="23" t="s">
        <v>6292</v>
      </c>
      <c r="P596" s="23" t="s">
        <v>6309</v>
      </c>
      <c r="Q596" s="23">
        <v>0</v>
      </c>
      <c r="R596" s="23" t="s">
        <v>1952</v>
      </c>
      <c r="S596" s="23" t="s">
        <v>6310</v>
      </c>
      <c r="T596" s="23" t="s">
        <v>1548</v>
      </c>
    </row>
    <row r="597" spans="1:20">
      <c r="A597" s="23" t="s">
        <v>2908</v>
      </c>
      <c r="B597" s="23" t="s">
        <v>2909</v>
      </c>
      <c r="C597" s="23" t="s">
        <v>16</v>
      </c>
      <c r="D597" s="23" t="s">
        <v>1580</v>
      </c>
      <c r="E597" s="23" t="s">
        <v>452</v>
      </c>
      <c r="F597" s="23" t="s">
        <v>6954</v>
      </c>
      <c r="G597" s="23" t="s">
        <v>1623</v>
      </c>
      <c r="H597" s="23" t="s">
        <v>6346</v>
      </c>
      <c r="I597" s="23" t="s">
        <v>6951</v>
      </c>
      <c r="J597" s="23" t="s">
        <v>11</v>
      </c>
      <c r="K597" s="23" t="s">
        <v>6290</v>
      </c>
      <c r="L597" s="23" t="s">
        <v>11</v>
      </c>
      <c r="M597" s="23" t="s">
        <v>7011</v>
      </c>
      <c r="N597" s="23" t="s">
        <v>6291</v>
      </c>
      <c r="O597" s="23" t="s">
        <v>6292</v>
      </c>
      <c r="P597" s="23" t="s">
        <v>6982</v>
      </c>
      <c r="Q597" s="23">
        <v>0</v>
      </c>
      <c r="R597" s="23" t="s">
        <v>7028</v>
      </c>
      <c r="S597" s="23" t="s">
        <v>7029</v>
      </c>
      <c r="T597" s="23" t="s">
        <v>1623</v>
      </c>
    </row>
    <row r="598" spans="1:20">
      <c r="A598" s="23" t="s">
        <v>2933</v>
      </c>
      <c r="B598" s="23" t="s">
        <v>2934</v>
      </c>
      <c r="C598" s="23" t="s">
        <v>10</v>
      </c>
      <c r="D598" s="23" t="s">
        <v>1580</v>
      </c>
      <c r="E598" s="23" t="s">
        <v>452</v>
      </c>
      <c r="F598" s="23" t="s">
        <v>6977</v>
      </c>
      <c r="G598" s="23" t="s">
        <v>1623</v>
      </c>
      <c r="H598" s="23" t="s">
        <v>6346</v>
      </c>
      <c r="I598" s="23" t="s">
        <v>5563</v>
      </c>
      <c r="J598" s="23" t="s">
        <v>11</v>
      </c>
      <c r="K598" s="23" t="s">
        <v>6290</v>
      </c>
      <c r="L598" s="23" t="s">
        <v>11</v>
      </c>
      <c r="M598" s="23" t="s">
        <v>6979</v>
      </c>
      <c r="N598" s="23" t="s">
        <v>6291</v>
      </c>
      <c r="O598" s="23" t="s">
        <v>6292</v>
      </c>
      <c r="P598" s="23" t="s">
        <v>6570</v>
      </c>
      <c r="Q598" s="23">
        <v>0</v>
      </c>
      <c r="R598" s="23" t="s">
        <v>1948</v>
      </c>
      <c r="S598" s="23" t="s">
        <v>5954</v>
      </c>
      <c r="T598" s="23" t="s">
        <v>1623</v>
      </c>
    </row>
    <row r="599" spans="1:20">
      <c r="A599" s="23" t="s">
        <v>4405</v>
      </c>
      <c r="B599" s="23" t="s">
        <v>4406</v>
      </c>
      <c r="C599" s="23" t="s">
        <v>14</v>
      </c>
      <c r="D599" s="23" t="s">
        <v>1580</v>
      </c>
      <c r="E599" s="23" t="s">
        <v>461</v>
      </c>
      <c r="F599" s="23" t="s">
        <v>5538</v>
      </c>
      <c r="G599" s="23" t="s">
        <v>1623</v>
      </c>
      <c r="H599" s="23" t="s">
        <v>6331</v>
      </c>
      <c r="I599" s="23" t="s">
        <v>5574</v>
      </c>
      <c r="J599" s="23" t="s">
        <v>11</v>
      </c>
      <c r="K599" s="23" t="s">
        <v>6290</v>
      </c>
      <c r="L599" s="23" t="s">
        <v>11</v>
      </c>
      <c r="M599" s="23" t="s">
        <v>6950</v>
      </c>
      <c r="N599" s="23" t="s">
        <v>6311</v>
      </c>
      <c r="O599" s="23" t="s">
        <v>6292</v>
      </c>
      <c r="P599" s="23" t="s">
        <v>6500</v>
      </c>
      <c r="Q599" s="23">
        <v>0</v>
      </c>
      <c r="R599" s="23" t="s">
        <v>1646</v>
      </c>
      <c r="S599" s="23" t="s">
        <v>5756</v>
      </c>
      <c r="T599" s="23" t="s">
        <v>1623</v>
      </c>
    </row>
    <row r="600" spans="1:20">
      <c r="A600" s="23" t="s">
        <v>1627</v>
      </c>
      <c r="B600" s="23" t="s">
        <v>1628</v>
      </c>
      <c r="C600" s="23" t="s">
        <v>16</v>
      </c>
      <c r="D600" s="23" t="s">
        <v>1580</v>
      </c>
      <c r="E600" s="23" t="s">
        <v>452</v>
      </c>
      <c r="F600" s="23" t="s">
        <v>6940</v>
      </c>
      <c r="G600" s="23" t="s">
        <v>1623</v>
      </c>
      <c r="H600" s="23" t="s">
        <v>6346</v>
      </c>
      <c r="I600" s="23" t="s">
        <v>5563</v>
      </c>
      <c r="J600" s="23" t="s">
        <v>11</v>
      </c>
      <c r="K600" s="23" t="s">
        <v>6290</v>
      </c>
      <c r="L600" s="23" t="s">
        <v>11</v>
      </c>
      <c r="M600" s="23" t="s">
        <v>6947</v>
      </c>
      <c r="N600" s="23" t="s">
        <v>6291</v>
      </c>
      <c r="O600" s="23" t="s">
        <v>6292</v>
      </c>
      <c r="P600" s="23" t="s">
        <v>6400</v>
      </c>
      <c r="Q600" s="23">
        <v>0</v>
      </c>
      <c r="R600" s="23" t="s">
        <v>3255</v>
      </c>
      <c r="S600" s="23" t="s">
        <v>6401</v>
      </c>
      <c r="T600" s="23" t="s">
        <v>1623</v>
      </c>
    </row>
    <row r="601" spans="1:20">
      <c r="A601" s="23" t="s">
        <v>3291</v>
      </c>
      <c r="B601" s="23" t="s">
        <v>3292</v>
      </c>
      <c r="C601" s="23" t="s">
        <v>13</v>
      </c>
      <c r="D601" s="23" t="s">
        <v>1580</v>
      </c>
      <c r="E601" s="23" t="s">
        <v>452</v>
      </c>
      <c r="F601" s="23" t="s">
        <v>6962</v>
      </c>
      <c r="G601" s="23" t="s">
        <v>1623</v>
      </c>
      <c r="H601" s="23" t="s">
        <v>6299</v>
      </c>
      <c r="I601" s="23" t="s">
        <v>6300</v>
      </c>
      <c r="J601" s="23" t="s">
        <v>11</v>
      </c>
      <c r="K601" s="23" t="s">
        <v>6290</v>
      </c>
      <c r="L601" s="23" t="s">
        <v>11</v>
      </c>
      <c r="M601" s="23" t="s">
        <v>6946</v>
      </c>
      <c r="N601" s="23" t="s">
        <v>6291</v>
      </c>
      <c r="O601" s="23" t="s">
        <v>6292</v>
      </c>
      <c r="P601" s="23" t="s">
        <v>1012</v>
      </c>
      <c r="Q601" s="23">
        <v>0</v>
      </c>
      <c r="R601" s="23" t="s">
        <v>1689</v>
      </c>
      <c r="S601" s="23" t="s">
        <v>6652</v>
      </c>
      <c r="T601" s="23" t="s">
        <v>1623</v>
      </c>
    </row>
    <row r="602" spans="1:20">
      <c r="A602" s="23" t="s">
        <v>2479</v>
      </c>
      <c r="B602" s="23" t="s">
        <v>2480</v>
      </c>
      <c r="C602" s="23" t="s">
        <v>14</v>
      </c>
      <c r="D602" s="23" t="s">
        <v>1580</v>
      </c>
      <c r="E602" s="23" t="s">
        <v>452</v>
      </c>
      <c r="F602" s="23" t="s">
        <v>6809</v>
      </c>
      <c r="G602" s="23" t="s">
        <v>1623</v>
      </c>
      <c r="H602" s="23" t="s">
        <v>6299</v>
      </c>
      <c r="I602" s="23" t="s">
        <v>6335</v>
      </c>
      <c r="J602" s="23" t="s">
        <v>11</v>
      </c>
      <c r="K602" s="23" t="s">
        <v>6290</v>
      </c>
      <c r="L602" s="23" t="s">
        <v>11</v>
      </c>
      <c r="M602" s="23" t="s">
        <v>6942</v>
      </c>
      <c r="N602" s="23" t="s">
        <v>6291</v>
      </c>
      <c r="O602" s="23" t="s">
        <v>6292</v>
      </c>
      <c r="P602" s="23" t="s">
        <v>6721</v>
      </c>
      <c r="Q602" s="23">
        <v>0</v>
      </c>
      <c r="R602" s="23" t="s">
        <v>1952</v>
      </c>
      <c r="S602" s="23" t="s">
        <v>6722</v>
      </c>
      <c r="T602" s="23" t="s">
        <v>1623</v>
      </c>
    </row>
    <row r="603" spans="1:20">
      <c r="A603" s="23" t="s">
        <v>1874</v>
      </c>
      <c r="B603" s="23" t="s">
        <v>1875</v>
      </c>
      <c r="C603" s="23" t="s">
        <v>12</v>
      </c>
      <c r="D603" s="23" t="s">
        <v>1580</v>
      </c>
      <c r="E603" s="23" t="s">
        <v>452</v>
      </c>
      <c r="F603" s="23" t="s">
        <v>5552</v>
      </c>
      <c r="G603" s="23" t="s">
        <v>1623</v>
      </c>
      <c r="H603" s="23" t="s">
        <v>5569</v>
      </c>
      <c r="I603" s="23" t="s">
        <v>6316</v>
      </c>
      <c r="J603" s="23" t="s">
        <v>11</v>
      </c>
      <c r="K603" s="23" t="s">
        <v>6290</v>
      </c>
      <c r="L603" s="23" t="s">
        <v>11</v>
      </c>
      <c r="M603" s="23" t="s">
        <v>6949</v>
      </c>
      <c r="N603" s="23" t="s">
        <v>6291</v>
      </c>
      <c r="O603" s="23" t="s">
        <v>6292</v>
      </c>
      <c r="P603" s="23" t="s">
        <v>6329</v>
      </c>
      <c r="Q603" s="23">
        <v>0</v>
      </c>
      <c r="R603" s="23" t="s">
        <v>1952</v>
      </c>
      <c r="S603" s="23" t="s">
        <v>6088</v>
      </c>
      <c r="T603" s="23" t="s">
        <v>1623</v>
      </c>
    </row>
    <row r="604" spans="1:20">
      <c r="A604" s="23" t="s">
        <v>4302</v>
      </c>
      <c r="B604" s="23" t="s">
        <v>4303</v>
      </c>
      <c r="C604" s="23" t="s">
        <v>12</v>
      </c>
      <c r="D604" s="23" t="s">
        <v>1580</v>
      </c>
      <c r="E604" s="23" t="s">
        <v>452</v>
      </c>
      <c r="F604" s="23" t="s">
        <v>6935</v>
      </c>
      <c r="G604" s="23" t="s">
        <v>1623</v>
      </c>
      <c r="H604" s="23" t="s">
        <v>6337</v>
      </c>
      <c r="I604" s="23" t="s">
        <v>6474</v>
      </c>
      <c r="J604" s="23" t="s">
        <v>11</v>
      </c>
      <c r="K604" s="23" t="s">
        <v>6290</v>
      </c>
      <c r="L604" s="23" t="s">
        <v>11</v>
      </c>
      <c r="M604" s="23" t="s">
        <v>6936</v>
      </c>
      <c r="N604" s="23" t="s">
        <v>6291</v>
      </c>
      <c r="O604" s="23" t="s">
        <v>6292</v>
      </c>
      <c r="P604" s="23" t="s">
        <v>6329</v>
      </c>
      <c r="Q604" s="23">
        <v>0</v>
      </c>
      <c r="R604" s="23" t="s">
        <v>1952</v>
      </c>
      <c r="S604" s="23" t="s">
        <v>5765</v>
      </c>
      <c r="T604" s="23" t="s">
        <v>1623</v>
      </c>
    </row>
    <row r="605" spans="1:20">
      <c r="A605" s="23" t="s">
        <v>3363</v>
      </c>
      <c r="B605" s="23" t="s">
        <v>3364</v>
      </c>
      <c r="C605" s="23" t="s">
        <v>10</v>
      </c>
      <c r="D605" s="23" t="s">
        <v>1580</v>
      </c>
      <c r="E605" s="23" t="s">
        <v>452</v>
      </c>
      <c r="F605" s="23" t="s">
        <v>6977</v>
      </c>
      <c r="G605" s="23" t="s">
        <v>1623</v>
      </c>
      <c r="H605" s="23" t="s">
        <v>6346</v>
      </c>
      <c r="I605" s="23" t="s">
        <v>5563</v>
      </c>
      <c r="J605" s="23" t="s">
        <v>11</v>
      </c>
      <c r="K605" s="23" t="s">
        <v>6290</v>
      </c>
      <c r="L605" s="23" t="s">
        <v>11</v>
      </c>
      <c r="M605" s="23" t="s">
        <v>6960</v>
      </c>
      <c r="N605" s="23" t="s">
        <v>6291</v>
      </c>
      <c r="O605" s="23" t="s">
        <v>6292</v>
      </c>
      <c r="P605" s="23" t="s">
        <v>6402</v>
      </c>
      <c r="Q605" s="23">
        <v>0</v>
      </c>
      <c r="R605" s="23" t="s">
        <v>6403</v>
      </c>
      <c r="S605" s="23" t="s">
        <v>6404</v>
      </c>
      <c r="T605" s="23" t="s">
        <v>1623</v>
      </c>
    </row>
    <row r="606" spans="1:20">
      <c r="A606" s="23" t="s">
        <v>3975</v>
      </c>
      <c r="B606" s="23" t="s">
        <v>3976</v>
      </c>
      <c r="C606" s="23" t="s">
        <v>10</v>
      </c>
      <c r="D606" s="23" t="s">
        <v>1580</v>
      </c>
      <c r="E606" s="23" t="s">
        <v>452</v>
      </c>
      <c r="F606" s="23" t="s">
        <v>6940</v>
      </c>
      <c r="G606" s="23" t="s">
        <v>1623</v>
      </c>
      <c r="H606" s="23" t="s">
        <v>6346</v>
      </c>
      <c r="I606" s="23" t="s">
        <v>5563</v>
      </c>
      <c r="J606" s="23" t="s">
        <v>11</v>
      </c>
      <c r="K606" s="23" t="s">
        <v>6290</v>
      </c>
      <c r="L606" s="23" t="s">
        <v>11</v>
      </c>
      <c r="M606" s="23" t="s">
        <v>6937</v>
      </c>
      <c r="N606" s="23" t="s">
        <v>6291</v>
      </c>
      <c r="O606" s="23" t="s">
        <v>6292</v>
      </c>
      <c r="P606" s="23" t="s">
        <v>6561</v>
      </c>
      <c r="Q606" s="23">
        <v>0</v>
      </c>
      <c r="R606" s="23" t="s">
        <v>3979</v>
      </c>
      <c r="S606" s="23" t="s">
        <v>6745</v>
      </c>
      <c r="T606" s="23" t="s">
        <v>1623</v>
      </c>
    </row>
    <row r="607" spans="1:20">
      <c r="A607" s="23" t="s">
        <v>4958</v>
      </c>
      <c r="B607" s="23" t="s">
        <v>4959</v>
      </c>
      <c r="C607" s="23" t="s">
        <v>10</v>
      </c>
      <c r="D607" s="23" t="s">
        <v>1580</v>
      </c>
      <c r="E607" s="23" t="s">
        <v>452</v>
      </c>
      <c r="F607" s="23" t="s">
        <v>5393</v>
      </c>
      <c r="G607" s="23" t="s">
        <v>1623</v>
      </c>
      <c r="H607" s="23" t="s">
        <v>6295</v>
      </c>
      <c r="I607" s="23" t="s">
        <v>5574</v>
      </c>
      <c r="J607" s="23" t="s">
        <v>11</v>
      </c>
      <c r="K607" s="23" t="s">
        <v>6290</v>
      </c>
      <c r="L607" s="23" t="s">
        <v>11</v>
      </c>
      <c r="M607" s="23" t="s">
        <v>6945</v>
      </c>
      <c r="N607" s="23" t="s">
        <v>6291</v>
      </c>
      <c r="O607" s="23" t="s">
        <v>6292</v>
      </c>
      <c r="P607" s="23" t="s">
        <v>6329</v>
      </c>
      <c r="Q607" s="23">
        <v>0</v>
      </c>
      <c r="R607" s="23" t="s">
        <v>1952</v>
      </c>
      <c r="S607" s="23" t="s">
        <v>5696</v>
      </c>
      <c r="T607" s="23" t="s">
        <v>1623</v>
      </c>
    </row>
    <row r="608" spans="1:20">
      <c r="A608" s="23" t="s">
        <v>4205</v>
      </c>
      <c r="B608" s="23" t="s">
        <v>4206</v>
      </c>
      <c r="C608" s="23" t="s">
        <v>12</v>
      </c>
      <c r="D608" s="23" t="s">
        <v>1580</v>
      </c>
      <c r="E608" s="23" t="s">
        <v>452</v>
      </c>
      <c r="F608" s="23" t="s">
        <v>6818</v>
      </c>
      <c r="G608" s="23" t="s">
        <v>1623</v>
      </c>
      <c r="H608" s="23" t="s">
        <v>6320</v>
      </c>
      <c r="I608" s="23" t="s">
        <v>6355</v>
      </c>
      <c r="J608" s="23" t="s">
        <v>11</v>
      </c>
      <c r="K608" s="23" t="s">
        <v>6290</v>
      </c>
      <c r="L608" s="23" t="s">
        <v>11</v>
      </c>
      <c r="M608" s="23" t="s">
        <v>6981</v>
      </c>
      <c r="N608" s="23" t="s">
        <v>6291</v>
      </c>
      <c r="O608" s="23" t="s">
        <v>6292</v>
      </c>
      <c r="P608" s="23" t="s">
        <v>6530</v>
      </c>
      <c r="Q608" s="23">
        <v>0</v>
      </c>
      <c r="R608" s="23" t="s">
        <v>1952</v>
      </c>
      <c r="S608" s="23" t="s">
        <v>6531</v>
      </c>
      <c r="T608" s="23" t="s">
        <v>1623</v>
      </c>
    </row>
    <row r="609" spans="1:20">
      <c r="A609" s="23" t="s">
        <v>5192</v>
      </c>
      <c r="B609" s="23" t="s">
        <v>5193</v>
      </c>
      <c r="C609" s="23" t="s">
        <v>10</v>
      </c>
      <c r="D609" s="23" t="s">
        <v>1580</v>
      </c>
      <c r="E609" s="23" t="s">
        <v>452</v>
      </c>
      <c r="F609" s="23" t="s">
        <v>5386</v>
      </c>
      <c r="G609" s="23" t="s">
        <v>1623</v>
      </c>
      <c r="H609" s="23" t="s">
        <v>6308</v>
      </c>
      <c r="I609" s="23" t="s">
        <v>6951</v>
      </c>
      <c r="J609" s="23" t="s">
        <v>11</v>
      </c>
      <c r="K609" s="23" t="s">
        <v>6290</v>
      </c>
      <c r="L609" s="23" t="s">
        <v>11</v>
      </c>
      <c r="M609" s="23" t="s">
        <v>6949</v>
      </c>
      <c r="N609" s="23" t="s">
        <v>6291</v>
      </c>
      <c r="O609" s="23" t="s">
        <v>6292</v>
      </c>
      <c r="P609" s="23" t="s">
        <v>9</v>
      </c>
      <c r="Q609" s="23">
        <v>0</v>
      </c>
      <c r="R609" s="23" t="s">
        <v>1707</v>
      </c>
      <c r="S609" s="23" t="s">
        <v>5660</v>
      </c>
      <c r="T609" s="23" t="s">
        <v>1623</v>
      </c>
    </row>
    <row r="610" spans="1:20">
      <c r="A610" s="23" t="s">
        <v>3192</v>
      </c>
      <c r="B610" s="23" t="s">
        <v>3193</v>
      </c>
      <c r="C610" s="23" t="s">
        <v>16</v>
      </c>
      <c r="D610" s="23" t="s">
        <v>1580</v>
      </c>
      <c r="E610" s="23" t="s">
        <v>452</v>
      </c>
      <c r="F610" s="23" t="s">
        <v>6954</v>
      </c>
      <c r="G610" s="23" t="s">
        <v>1623</v>
      </c>
      <c r="H610" s="23" t="s">
        <v>6346</v>
      </c>
      <c r="I610" s="23" t="s">
        <v>6951</v>
      </c>
      <c r="J610" s="23" t="s">
        <v>11</v>
      </c>
      <c r="K610" s="23" t="s">
        <v>6290</v>
      </c>
      <c r="L610" s="23" t="s">
        <v>11</v>
      </c>
      <c r="M610" s="23" t="s">
        <v>7003</v>
      </c>
      <c r="N610" s="23" t="s">
        <v>6291</v>
      </c>
      <c r="O610" s="23" t="s">
        <v>6292</v>
      </c>
      <c r="P610" s="23" t="s">
        <v>1012</v>
      </c>
      <c r="Q610" s="23">
        <v>0</v>
      </c>
      <c r="R610" s="23" t="s">
        <v>1559</v>
      </c>
      <c r="S610" s="23" t="s">
        <v>7002</v>
      </c>
      <c r="T610" s="23" t="s">
        <v>1623</v>
      </c>
    </row>
    <row r="611" spans="1:20">
      <c r="A611" s="23" t="s">
        <v>5246</v>
      </c>
      <c r="B611" s="23" t="s">
        <v>5247</v>
      </c>
      <c r="C611" s="23" t="s">
        <v>13</v>
      </c>
      <c r="D611" s="23" t="s">
        <v>1580</v>
      </c>
      <c r="E611" s="23" t="s">
        <v>452</v>
      </c>
      <c r="F611" s="23" t="s">
        <v>6803</v>
      </c>
      <c r="G611" s="23" t="s">
        <v>1623</v>
      </c>
      <c r="H611" s="23" t="s">
        <v>5569</v>
      </c>
      <c r="I611" s="23" t="s">
        <v>6304</v>
      </c>
      <c r="J611" s="23" t="s">
        <v>11</v>
      </c>
      <c r="K611" s="23" t="s">
        <v>6290</v>
      </c>
      <c r="L611" s="23" t="s">
        <v>11</v>
      </c>
      <c r="M611" s="23" t="s">
        <v>6965</v>
      </c>
      <c r="N611" s="23" t="s">
        <v>6291</v>
      </c>
      <c r="O611" s="23" t="s">
        <v>6292</v>
      </c>
      <c r="P611" s="23" t="s">
        <v>6329</v>
      </c>
      <c r="Q611" s="23">
        <v>0</v>
      </c>
      <c r="R611" s="23" t="s">
        <v>6490</v>
      </c>
      <c r="S611" s="23" t="s">
        <v>6491</v>
      </c>
      <c r="T611" s="23" t="s">
        <v>1623</v>
      </c>
    </row>
    <row r="612" spans="1:20">
      <c r="A612" s="23" t="s">
        <v>4589</v>
      </c>
      <c r="B612" s="23" t="s">
        <v>4590</v>
      </c>
      <c r="C612" s="23" t="s">
        <v>16</v>
      </c>
      <c r="D612" s="23" t="s">
        <v>1580</v>
      </c>
      <c r="E612" s="23" t="s">
        <v>452</v>
      </c>
      <c r="F612" s="23" t="s">
        <v>5393</v>
      </c>
      <c r="G612" s="23" t="s">
        <v>1623</v>
      </c>
      <c r="H612" s="23" t="s">
        <v>6295</v>
      </c>
      <c r="I612" s="23" t="s">
        <v>5574</v>
      </c>
      <c r="J612" s="23" t="s">
        <v>11</v>
      </c>
      <c r="K612" s="23" t="s">
        <v>6290</v>
      </c>
      <c r="L612" s="23" t="s">
        <v>11</v>
      </c>
      <c r="M612" s="23" t="s">
        <v>6945</v>
      </c>
      <c r="N612" s="23" t="s">
        <v>6291</v>
      </c>
      <c r="O612" s="23" t="s">
        <v>6292</v>
      </c>
      <c r="P612" s="23" t="s">
        <v>6525</v>
      </c>
      <c r="Q612" s="23">
        <v>0</v>
      </c>
      <c r="R612" s="23" t="s">
        <v>4189</v>
      </c>
      <c r="S612" s="23" t="s">
        <v>6645</v>
      </c>
      <c r="T612" s="23" t="s">
        <v>1623</v>
      </c>
    </row>
    <row r="613" spans="1:20">
      <c r="A613" s="23" t="s">
        <v>4697</v>
      </c>
      <c r="B613" s="23" t="s">
        <v>4698</v>
      </c>
      <c r="C613" s="23" t="s">
        <v>13</v>
      </c>
      <c r="D613" s="23" t="s">
        <v>1580</v>
      </c>
      <c r="E613" s="23" t="s">
        <v>452</v>
      </c>
      <c r="F613" s="23" t="s">
        <v>6803</v>
      </c>
      <c r="G613" s="23" t="s">
        <v>1623</v>
      </c>
      <c r="H613" s="23" t="s">
        <v>5569</v>
      </c>
      <c r="I613" s="23" t="s">
        <v>6304</v>
      </c>
      <c r="J613" s="23" t="s">
        <v>11</v>
      </c>
      <c r="K613" s="23" t="s">
        <v>6290</v>
      </c>
      <c r="L613" s="23" t="s">
        <v>11</v>
      </c>
      <c r="M613" s="23" t="s">
        <v>6965</v>
      </c>
      <c r="N613" s="23" t="s">
        <v>6291</v>
      </c>
      <c r="O613" s="23" t="s">
        <v>6292</v>
      </c>
      <c r="P613" s="23" t="s">
        <v>6715</v>
      </c>
      <c r="Q613" s="23">
        <v>0</v>
      </c>
      <c r="R613" s="23" t="s">
        <v>1952</v>
      </c>
      <c r="S613" s="23" t="s">
        <v>5730</v>
      </c>
      <c r="T613" s="23" t="s">
        <v>1623</v>
      </c>
    </row>
    <row r="614" spans="1:20">
      <c r="A614" s="23" t="s">
        <v>2657</v>
      </c>
      <c r="B614" s="23" t="s">
        <v>2658</v>
      </c>
      <c r="C614" s="23" t="s">
        <v>16</v>
      </c>
      <c r="D614" s="23" t="s">
        <v>1580</v>
      </c>
      <c r="E614" s="23" t="s">
        <v>452</v>
      </c>
      <c r="F614" s="23" t="s">
        <v>6954</v>
      </c>
      <c r="G614" s="23" t="s">
        <v>1623</v>
      </c>
      <c r="H614" s="23" t="s">
        <v>6346</v>
      </c>
      <c r="I614" s="23" t="s">
        <v>6951</v>
      </c>
      <c r="J614" s="23" t="s">
        <v>11</v>
      </c>
      <c r="K614" s="23" t="s">
        <v>6290</v>
      </c>
      <c r="L614" s="23" t="s">
        <v>11</v>
      </c>
      <c r="M614" s="23" t="s">
        <v>7003</v>
      </c>
      <c r="N614" s="23" t="s">
        <v>6291</v>
      </c>
      <c r="O614" s="23" t="s">
        <v>6292</v>
      </c>
      <c r="P614" s="23" t="s">
        <v>1012</v>
      </c>
      <c r="Q614" s="23">
        <v>0</v>
      </c>
      <c r="R614" s="23" t="s">
        <v>1559</v>
      </c>
      <c r="S614" s="23" t="s">
        <v>7000</v>
      </c>
      <c r="T614" s="23" t="s">
        <v>1623</v>
      </c>
    </row>
    <row r="615" spans="1:20">
      <c r="A615" s="23" t="s">
        <v>4841</v>
      </c>
      <c r="B615" s="23" t="s">
        <v>4842</v>
      </c>
      <c r="C615" s="23" t="s">
        <v>16</v>
      </c>
      <c r="D615" s="23" t="s">
        <v>1580</v>
      </c>
      <c r="E615" s="23" t="s">
        <v>452</v>
      </c>
      <c r="F615" s="23" t="s">
        <v>6954</v>
      </c>
      <c r="G615" s="23" t="s">
        <v>1623</v>
      </c>
      <c r="H615" s="23" t="s">
        <v>2490</v>
      </c>
      <c r="I615" s="23" t="s">
        <v>6951</v>
      </c>
      <c r="J615" s="23" t="s">
        <v>11</v>
      </c>
      <c r="K615" s="23" t="s">
        <v>6290</v>
      </c>
      <c r="L615" s="23" t="s">
        <v>11</v>
      </c>
      <c r="M615" s="23" t="s">
        <v>6942</v>
      </c>
      <c r="N615" s="23" t="s">
        <v>6291</v>
      </c>
      <c r="O615" s="23" t="s">
        <v>6292</v>
      </c>
      <c r="P615" s="23" t="s">
        <v>1012</v>
      </c>
      <c r="Q615" s="23">
        <v>0</v>
      </c>
      <c r="R615" s="23" t="s">
        <v>1552</v>
      </c>
      <c r="S615" s="23" t="s">
        <v>6998</v>
      </c>
      <c r="T615" s="23" t="s">
        <v>1623</v>
      </c>
    </row>
    <row r="616" spans="1:20">
      <c r="A616" s="23" t="s">
        <v>3617</v>
      </c>
      <c r="B616" s="23" t="s">
        <v>3618</v>
      </c>
      <c r="C616" s="23" t="s">
        <v>16</v>
      </c>
      <c r="D616" s="23" t="s">
        <v>1580</v>
      </c>
      <c r="E616" s="23" t="s">
        <v>5632</v>
      </c>
      <c r="F616" s="23" t="s">
        <v>6973</v>
      </c>
      <c r="G616" s="23" t="s">
        <v>1623</v>
      </c>
      <c r="H616" s="23" t="s">
        <v>6308</v>
      </c>
      <c r="I616" s="23" t="s">
        <v>5447</v>
      </c>
      <c r="J616" s="23" t="s">
        <v>11</v>
      </c>
      <c r="K616" s="23" t="s">
        <v>6290</v>
      </c>
      <c r="L616" s="23" t="s">
        <v>11</v>
      </c>
      <c r="M616" s="23" t="s">
        <v>6986</v>
      </c>
      <c r="N616" s="23" t="s">
        <v>6311</v>
      </c>
      <c r="O616" s="23" t="s">
        <v>6292</v>
      </c>
      <c r="P616" s="23" t="s">
        <v>6364</v>
      </c>
      <c r="Q616" s="23">
        <v>0</v>
      </c>
      <c r="R616" s="23" t="s">
        <v>6974</v>
      </c>
      <c r="S616" s="23" t="s">
        <v>7076</v>
      </c>
      <c r="T616" s="23" t="s">
        <v>1623</v>
      </c>
    </row>
    <row r="617" spans="1:20">
      <c r="A617" s="23" t="s">
        <v>4697</v>
      </c>
      <c r="B617" s="23" t="s">
        <v>4698</v>
      </c>
      <c r="C617" s="23" t="s">
        <v>13</v>
      </c>
      <c r="D617" s="23" t="s">
        <v>1580</v>
      </c>
      <c r="E617" s="23" t="s">
        <v>452</v>
      </c>
      <c r="F617" s="23" t="s">
        <v>6803</v>
      </c>
      <c r="G617" s="23" t="s">
        <v>1623</v>
      </c>
      <c r="H617" s="23" t="s">
        <v>5569</v>
      </c>
      <c r="I617" s="23" t="s">
        <v>6304</v>
      </c>
      <c r="J617" s="23" t="s">
        <v>11</v>
      </c>
      <c r="K617" s="23" t="s">
        <v>6290</v>
      </c>
      <c r="L617" s="23" t="s">
        <v>11</v>
      </c>
      <c r="M617" s="23" t="s">
        <v>6947</v>
      </c>
      <c r="N617" s="23" t="s">
        <v>6291</v>
      </c>
      <c r="O617" s="23" t="s">
        <v>6292</v>
      </c>
      <c r="P617" s="23" t="s">
        <v>6715</v>
      </c>
      <c r="Q617" s="23">
        <v>0</v>
      </c>
      <c r="R617" s="23" t="s">
        <v>1952</v>
      </c>
      <c r="S617" s="23" t="s">
        <v>5730</v>
      </c>
      <c r="T617" s="23" t="s">
        <v>1623</v>
      </c>
    </row>
    <row r="618" spans="1:20">
      <c r="A618" s="23" t="s">
        <v>4841</v>
      </c>
      <c r="B618" s="23" t="s">
        <v>4842</v>
      </c>
      <c r="C618" s="23" t="s">
        <v>16</v>
      </c>
      <c r="D618" s="23" t="s">
        <v>1580</v>
      </c>
      <c r="E618" s="23" t="s">
        <v>452</v>
      </c>
      <c r="F618" s="23" t="s">
        <v>6954</v>
      </c>
      <c r="G618" s="23" t="s">
        <v>1623</v>
      </c>
      <c r="H618" s="23" t="s">
        <v>6346</v>
      </c>
      <c r="I618" s="23" t="s">
        <v>6951</v>
      </c>
      <c r="J618" s="23" t="s">
        <v>11</v>
      </c>
      <c r="K618" s="23" t="s">
        <v>6290</v>
      </c>
      <c r="L618" s="23" t="s">
        <v>11</v>
      </c>
      <c r="M618" s="23" t="s">
        <v>7003</v>
      </c>
      <c r="N618" s="23" t="s">
        <v>6291</v>
      </c>
      <c r="O618" s="23" t="s">
        <v>6292</v>
      </c>
      <c r="P618" s="23" t="s">
        <v>1012</v>
      </c>
      <c r="Q618" s="23">
        <v>0</v>
      </c>
      <c r="R618" s="23" t="s">
        <v>1552</v>
      </c>
      <c r="S618" s="23" t="s">
        <v>6998</v>
      </c>
      <c r="T618" s="23" t="s">
        <v>1623</v>
      </c>
    </row>
    <row r="619" spans="1:20">
      <c r="A619" s="23" t="s">
        <v>2781</v>
      </c>
      <c r="B619" s="23" t="s">
        <v>2782</v>
      </c>
      <c r="C619" s="23" t="s">
        <v>12</v>
      </c>
      <c r="D619" s="23" t="s">
        <v>1580</v>
      </c>
      <c r="E619" s="23" t="s">
        <v>452</v>
      </c>
      <c r="F619" s="23" t="s">
        <v>6809</v>
      </c>
      <c r="G619" s="23" t="s">
        <v>1623</v>
      </c>
      <c r="H619" s="23" t="s">
        <v>6299</v>
      </c>
      <c r="I619" s="23" t="s">
        <v>6335</v>
      </c>
      <c r="J619" s="23" t="s">
        <v>11</v>
      </c>
      <c r="K619" s="23" t="s">
        <v>6290</v>
      </c>
      <c r="L619" s="23" t="s">
        <v>11</v>
      </c>
      <c r="M619" s="23" t="s">
        <v>6960</v>
      </c>
      <c r="N619" s="23" t="s">
        <v>6291</v>
      </c>
      <c r="O619" s="23" t="s">
        <v>6292</v>
      </c>
      <c r="P619" s="23" t="s">
        <v>6512</v>
      </c>
      <c r="Q619" s="23">
        <v>0</v>
      </c>
      <c r="R619" s="23" t="s">
        <v>1952</v>
      </c>
      <c r="S619" s="23" t="s">
        <v>5978</v>
      </c>
      <c r="T619" s="23" t="s">
        <v>1623</v>
      </c>
    </row>
    <row r="620" spans="1:20">
      <c r="A620" s="23" t="s">
        <v>1908</v>
      </c>
      <c r="B620" s="23" t="s">
        <v>1909</v>
      </c>
      <c r="C620" s="23" t="s">
        <v>10</v>
      </c>
      <c r="D620" s="23" t="s">
        <v>1580</v>
      </c>
      <c r="E620" s="23" t="s">
        <v>452</v>
      </c>
      <c r="F620" s="23" t="s">
        <v>6940</v>
      </c>
      <c r="G620" s="23" t="s">
        <v>1623</v>
      </c>
      <c r="H620" s="23" t="s">
        <v>6346</v>
      </c>
      <c r="I620" s="23" t="s">
        <v>5563</v>
      </c>
      <c r="J620" s="23" t="s">
        <v>11</v>
      </c>
      <c r="K620" s="23" t="s">
        <v>6290</v>
      </c>
      <c r="L620" s="23" t="s">
        <v>11</v>
      </c>
      <c r="M620" s="23" t="s">
        <v>6960</v>
      </c>
      <c r="N620" s="23" t="s">
        <v>6291</v>
      </c>
      <c r="O620" s="23" t="s">
        <v>6292</v>
      </c>
      <c r="P620" s="23" t="s">
        <v>6378</v>
      </c>
      <c r="Q620" s="23">
        <v>0</v>
      </c>
      <c r="R620" s="23" t="s">
        <v>1912</v>
      </c>
      <c r="S620" s="23" t="s">
        <v>6181</v>
      </c>
      <c r="T620" s="23" t="s">
        <v>1623</v>
      </c>
    </row>
    <row r="621" spans="1:20">
      <c r="A621" s="23" t="s">
        <v>2805</v>
      </c>
      <c r="B621" s="23" t="s">
        <v>2806</v>
      </c>
      <c r="C621" s="23" t="s">
        <v>12</v>
      </c>
      <c r="D621" s="23" t="s">
        <v>1580</v>
      </c>
      <c r="E621" s="23" t="s">
        <v>452</v>
      </c>
      <c r="F621" s="23" t="s">
        <v>6980</v>
      </c>
      <c r="G621" s="23" t="s">
        <v>1623</v>
      </c>
      <c r="H621" s="23" t="s">
        <v>5569</v>
      </c>
      <c r="I621" s="23" t="s">
        <v>6316</v>
      </c>
      <c r="J621" s="23" t="s">
        <v>11</v>
      </c>
      <c r="K621" s="23" t="s">
        <v>6290</v>
      </c>
      <c r="L621" s="23" t="s">
        <v>11</v>
      </c>
      <c r="M621" s="23" t="s">
        <v>6963</v>
      </c>
      <c r="N621" s="23" t="s">
        <v>6291</v>
      </c>
      <c r="O621" s="23" t="s">
        <v>6292</v>
      </c>
      <c r="P621" s="23" t="s">
        <v>6325</v>
      </c>
      <c r="Q621" s="23">
        <v>0</v>
      </c>
      <c r="R621" s="23" t="s">
        <v>6490</v>
      </c>
      <c r="S621" s="23" t="s">
        <v>6578</v>
      </c>
      <c r="T621" s="23" t="s">
        <v>1623</v>
      </c>
    </row>
    <row r="622" spans="1:20">
      <c r="A622" s="23" t="s">
        <v>2689</v>
      </c>
      <c r="B622" s="23" t="s">
        <v>2690</v>
      </c>
      <c r="C622" s="23" t="s">
        <v>12</v>
      </c>
      <c r="D622" s="23" t="s">
        <v>1580</v>
      </c>
      <c r="E622" s="23" t="s">
        <v>452</v>
      </c>
      <c r="F622" s="23" t="s">
        <v>6818</v>
      </c>
      <c r="G622" s="23" t="s">
        <v>1623</v>
      </c>
      <c r="H622" s="23" t="s">
        <v>6320</v>
      </c>
      <c r="I622" s="23" t="s">
        <v>6355</v>
      </c>
      <c r="J622" s="23" t="s">
        <v>11</v>
      </c>
      <c r="K622" s="23" t="s">
        <v>6290</v>
      </c>
      <c r="L622" s="23" t="s">
        <v>11</v>
      </c>
      <c r="M622" s="23" t="s">
        <v>6961</v>
      </c>
      <c r="N622" s="23" t="s">
        <v>6291</v>
      </c>
      <c r="O622" s="23" t="s">
        <v>6292</v>
      </c>
      <c r="P622" s="23" t="s">
        <v>6395</v>
      </c>
      <c r="Q622" s="23">
        <v>0</v>
      </c>
      <c r="R622" s="23" t="s">
        <v>1952</v>
      </c>
      <c r="S622" s="23" t="s">
        <v>6396</v>
      </c>
      <c r="T622" s="23" t="s">
        <v>1623</v>
      </c>
    </row>
    <row r="623" spans="1:20">
      <c r="A623" s="23" t="s">
        <v>1761</v>
      </c>
      <c r="B623" s="23" t="s">
        <v>1762</v>
      </c>
      <c r="C623" s="23" t="s">
        <v>14</v>
      </c>
      <c r="D623" s="23" t="s">
        <v>1580</v>
      </c>
      <c r="E623" s="23" t="s">
        <v>452</v>
      </c>
      <c r="F623" s="23" t="s">
        <v>6824</v>
      </c>
      <c r="G623" s="23" t="s">
        <v>1623</v>
      </c>
      <c r="H623" s="23" t="s">
        <v>6299</v>
      </c>
      <c r="I623" s="23" t="s">
        <v>6316</v>
      </c>
      <c r="J623" s="23" t="s">
        <v>11</v>
      </c>
      <c r="K623" s="23" t="s">
        <v>6290</v>
      </c>
      <c r="L623" s="23" t="s">
        <v>11</v>
      </c>
      <c r="M623" s="23" t="s">
        <v>6959</v>
      </c>
      <c r="N623" s="23" t="s">
        <v>6291</v>
      </c>
      <c r="O623" s="23" t="s">
        <v>6292</v>
      </c>
      <c r="P623" s="23" t="s">
        <v>6329</v>
      </c>
      <c r="Q623" s="23">
        <v>0</v>
      </c>
      <c r="R623" s="23" t="s">
        <v>1952</v>
      </c>
      <c r="S623" s="23" t="s">
        <v>6103</v>
      </c>
      <c r="T623" s="23" t="s">
        <v>1623</v>
      </c>
    </row>
    <row r="624" spans="1:20">
      <c r="A624" s="23" t="s">
        <v>4750</v>
      </c>
      <c r="B624" s="23" t="s">
        <v>4751</v>
      </c>
      <c r="C624" s="23" t="s">
        <v>1544</v>
      </c>
      <c r="D624" s="23" t="s">
        <v>1580</v>
      </c>
      <c r="E624" s="23" t="s">
        <v>452</v>
      </c>
      <c r="F624" s="23" t="s">
        <v>6940</v>
      </c>
      <c r="G624" s="23" t="s">
        <v>1623</v>
      </c>
      <c r="H624" s="23" t="s">
        <v>6346</v>
      </c>
      <c r="I624" s="23" t="s">
        <v>5563</v>
      </c>
      <c r="J624" s="23" t="s">
        <v>1643</v>
      </c>
      <c r="K624" s="23" t="s">
        <v>6290</v>
      </c>
      <c r="L624" s="23" t="s">
        <v>11</v>
      </c>
      <c r="M624" s="23" t="s">
        <v>6942</v>
      </c>
      <c r="N624" s="23" t="s">
        <v>6291</v>
      </c>
      <c r="O624" s="23" t="s">
        <v>6292</v>
      </c>
      <c r="P624" s="23" t="s">
        <v>1012</v>
      </c>
      <c r="Q624" s="23">
        <v>0</v>
      </c>
      <c r="R624" s="23" t="s">
        <v>1559</v>
      </c>
      <c r="S624" s="23" t="s">
        <v>6712</v>
      </c>
      <c r="T624" s="23" t="s">
        <v>1623</v>
      </c>
    </row>
    <row r="625" spans="1:20">
      <c r="A625" s="23" t="s">
        <v>4417</v>
      </c>
      <c r="B625" s="23" t="s">
        <v>4418</v>
      </c>
      <c r="C625" s="23" t="s">
        <v>10</v>
      </c>
      <c r="D625" s="23" t="s">
        <v>1580</v>
      </c>
      <c r="E625" s="23" t="s">
        <v>452</v>
      </c>
      <c r="F625" s="23" t="s">
        <v>6808</v>
      </c>
      <c r="G625" s="23" t="s">
        <v>1623</v>
      </c>
      <c r="H625" s="23" t="s">
        <v>6299</v>
      </c>
      <c r="I625" s="23" t="s">
        <v>6304</v>
      </c>
      <c r="J625" s="23" t="s">
        <v>11</v>
      </c>
      <c r="K625" s="23" t="s">
        <v>6290</v>
      </c>
      <c r="L625" s="23" t="s">
        <v>11</v>
      </c>
      <c r="M625" s="23" t="s">
        <v>6960</v>
      </c>
      <c r="N625" s="23" t="s">
        <v>6291</v>
      </c>
      <c r="O625" s="23" t="s">
        <v>6292</v>
      </c>
      <c r="P625" s="23" t="s">
        <v>6329</v>
      </c>
      <c r="Q625" s="23">
        <v>0</v>
      </c>
      <c r="R625" s="23" t="s">
        <v>1685</v>
      </c>
      <c r="S625" s="23" t="s">
        <v>6682</v>
      </c>
      <c r="T625" s="23" t="s">
        <v>1623</v>
      </c>
    </row>
    <row r="626" spans="1:20">
      <c r="A626" s="23" t="s">
        <v>1686</v>
      </c>
      <c r="B626" s="23" t="s">
        <v>1687</v>
      </c>
      <c r="C626" s="23" t="s">
        <v>10</v>
      </c>
      <c r="D626" s="23" t="s">
        <v>1580</v>
      </c>
      <c r="E626" s="23" t="s">
        <v>452</v>
      </c>
      <c r="F626" s="23" t="s">
        <v>5583</v>
      </c>
      <c r="G626" s="23" t="s">
        <v>1623</v>
      </c>
      <c r="H626" s="23" t="s">
        <v>6308</v>
      </c>
      <c r="I626" s="23" t="s">
        <v>5447</v>
      </c>
      <c r="J626" s="23" t="s">
        <v>11</v>
      </c>
      <c r="K626" s="23" t="s">
        <v>6290</v>
      </c>
      <c r="L626" s="23" t="s">
        <v>11</v>
      </c>
      <c r="M626" s="23" t="s">
        <v>6961</v>
      </c>
      <c r="N626" s="23" t="s">
        <v>6291</v>
      </c>
      <c r="O626" s="23" t="s">
        <v>6292</v>
      </c>
      <c r="P626" s="23" t="s">
        <v>1012</v>
      </c>
      <c r="Q626" s="23">
        <v>0</v>
      </c>
      <c r="R626" s="23" t="s">
        <v>1689</v>
      </c>
      <c r="S626" s="23" t="s">
        <v>6210</v>
      </c>
      <c r="T626" s="23" t="s">
        <v>1623</v>
      </c>
    </row>
    <row r="627" spans="1:20">
      <c r="A627" s="23" t="s">
        <v>4420</v>
      </c>
      <c r="B627" s="23" t="s">
        <v>4421</v>
      </c>
      <c r="C627" s="23" t="s">
        <v>14</v>
      </c>
      <c r="D627" s="23" t="s">
        <v>1580</v>
      </c>
      <c r="E627" s="23" t="s">
        <v>452</v>
      </c>
      <c r="F627" s="23" t="s">
        <v>6811</v>
      </c>
      <c r="G627" s="23" t="s">
        <v>1623</v>
      </c>
      <c r="H627" s="23" t="s">
        <v>6337</v>
      </c>
      <c r="I627" s="23" t="s">
        <v>6338</v>
      </c>
      <c r="J627" s="23" t="s">
        <v>11</v>
      </c>
      <c r="K627" s="23" t="s">
        <v>6290</v>
      </c>
      <c r="L627" s="23" t="s">
        <v>11</v>
      </c>
      <c r="M627" s="23" t="s">
        <v>6944</v>
      </c>
      <c r="N627" s="23" t="s">
        <v>6291</v>
      </c>
      <c r="O627" s="23" t="s">
        <v>6292</v>
      </c>
      <c r="P627" s="23" t="s">
        <v>6329</v>
      </c>
      <c r="Q627" s="23">
        <v>0</v>
      </c>
      <c r="R627" s="23" t="s">
        <v>1952</v>
      </c>
      <c r="S627" s="23" t="s">
        <v>5753</v>
      </c>
      <c r="T627" s="23" t="s">
        <v>1623</v>
      </c>
    </row>
    <row r="628" spans="1:20">
      <c r="A628" s="23" t="s">
        <v>3096</v>
      </c>
      <c r="B628" s="23" t="s">
        <v>3097</v>
      </c>
      <c r="C628" s="23" t="s">
        <v>16</v>
      </c>
      <c r="D628" s="23" t="s">
        <v>1580</v>
      </c>
      <c r="E628" s="23" t="s">
        <v>452</v>
      </c>
      <c r="F628" s="23" t="s">
        <v>6954</v>
      </c>
      <c r="G628" s="23" t="s">
        <v>1623</v>
      </c>
      <c r="H628" s="23" t="s">
        <v>2490</v>
      </c>
      <c r="I628" s="23" t="s">
        <v>6951</v>
      </c>
      <c r="J628" s="23" t="s">
        <v>11</v>
      </c>
      <c r="K628" s="23" t="s">
        <v>6290</v>
      </c>
      <c r="L628" s="23" t="s">
        <v>11</v>
      </c>
      <c r="M628" s="23" t="s">
        <v>6960</v>
      </c>
      <c r="N628" s="23" t="s">
        <v>6291</v>
      </c>
      <c r="O628" s="23" t="s">
        <v>6292</v>
      </c>
      <c r="P628" s="23" t="s">
        <v>6982</v>
      </c>
      <c r="Q628" s="23">
        <v>0</v>
      </c>
      <c r="R628" s="23" t="s">
        <v>1537</v>
      </c>
      <c r="S628" s="23" t="s">
        <v>6262</v>
      </c>
      <c r="T628" s="23" t="s">
        <v>1623</v>
      </c>
    </row>
    <row r="629" spans="1:20">
      <c r="A629" s="23" t="s">
        <v>3846</v>
      </c>
      <c r="B629" s="23" t="s">
        <v>3847</v>
      </c>
      <c r="C629" s="23" t="s">
        <v>1562</v>
      </c>
      <c r="D629" s="23" t="s">
        <v>1580</v>
      </c>
      <c r="E629" s="23" t="s">
        <v>452</v>
      </c>
      <c r="F629" s="23" t="s">
        <v>5583</v>
      </c>
      <c r="G629" s="23" t="s">
        <v>1623</v>
      </c>
      <c r="H629" s="23" t="s">
        <v>6308</v>
      </c>
      <c r="I629" s="23" t="s">
        <v>5447</v>
      </c>
      <c r="J629" s="23" t="s">
        <v>11</v>
      </c>
      <c r="K629" s="23" t="s">
        <v>6290</v>
      </c>
      <c r="L629" s="23" t="s">
        <v>11</v>
      </c>
      <c r="M629" s="23" t="s">
        <v>6946</v>
      </c>
      <c r="N629" s="23" t="s">
        <v>6291</v>
      </c>
      <c r="O629" s="23" t="s">
        <v>6292</v>
      </c>
      <c r="P629" s="23" t="s">
        <v>1152</v>
      </c>
      <c r="Q629" s="23">
        <v>0</v>
      </c>
      <c r="R629" s="23" t="s">
        <v>5032</v>
      </c>
      <c r="S629" s="23" t="s">
        <v>6218</v>
      </c>
      <c r="T629" s="23" t="s">
        <v>1623</v>
      </c>
    </row>
    <row r="630" spans="1:20">
      <c r="A630" s="23" t="s">
        <v>2887</v>
      </c>
      <c r="B630" s="23" t="s">
        <v>2884</v>
      </c>
      <c r="C630" s="23" t="s">
        <v>14</v>
      </c>
      <c r="D630" s="23" t="s">
        <v>1580</v>
      </c>
      <c r="E630" s="23" t="s">
        <v>461</v>
      </c>
      <c r="F630" s="23" t="s">
        <v>5538</v>
      </c>
      <c r="G630" s="23" t="s">
        <v>1623</v>
      </c>
      <c r="H630" s="23" t="s">
        <v>5579</v>
      </c>
      <c r="I630" s="23" t="s">
        <v>5574</v>
      </c>
      <c r="J630" s="23" t="s">
        <v>11</v>
      </c>
      <c r="K630" s="23" t="s">
        <v>6290</v>
      </c>
      <c r="L630" s="23" t="s">
        <v>11</v>
      </c>
      <c r="M630" s="23" t="s">
        <v>6976</v>
      </c>
      <c r="N630" s="23" t="s">
        <v>6311</v>
      </c>
      <c r="O630" s="23" t="s">
        <v>6292</v>
      </c>
      <c r="P630" s="23" t="s">
        <v>1012</v>
      </c>
      <c r="Q630" s="23">
        <v>0</v>
      </c>
      <c r="R630" s="23" t="s">
        <v>4499</v>
      </c>
      <c r="S630" s="23" t="s">
        <v>6202</v>
      </c>
      <c r="T630" s="23" t="s">
        <v>1623</v>
      </c>
    </row>
    <row r="631" spans="1:20">
      <c r="A631" s="23" t="s">
        <v>4944</v>
      </c>
      <c r="B631" s="23" t="s">
        <v>4945</v>
      </c>
      <c r="C631" s="23" t="s">
        <v>1544</v>
      </c>
      <c r="D631" s="23" t="s">
        <v>1580</v>
      </c>
      <c r="E631" s="23" t="s">
        <v>452</v>
      </c>
      <c r="F631" s="23" t="s">
        <v>5380</v>
      </c>
      <c r="G631" s="23" t="s">
        <v>1623</v>
      </c>
      <c r="H631" s="23" t="s">
        <v>2490</v>
      </c>
      <c r="I631" s="23" t="s">
        <v>6289</v>
      </c>
      <c r="J631" s="23" t="s">
        <v>11</v>
      </c>
      <c r="K631" s="23" t="s">
        <v>6290</v>
      </c>
      <c r="L631" s="23" t="s">
        <v>11</v>
      </c>
      <c r="M631" s="23" t="s">
        <v>6985</v>
      </c>
      <c r="N631" s="23" t="s">
        <v>6291</v>
      </c>
      <c r="O631" s="23" t="s">
        <v>6292</v>
      </c>
      <c r="P631" s="23" t="s">
        <v>6329</v>
      </c>
      <c r="Q631" s="23">
        <v>0</v>
      </c>
      <c r="R631" s="23" t="s">
        <v>1952</v>
      </c>
      <c r="S631" s="23" t="s">
        <v>6690</v>
      </c>
      <c r="T631" s="23" t="s">
        <v>1623</v>
      </c>
    </row>
    <row r="632" spans="1:20">
      <c r="A632" s="23" t="s">
        <v>4841</v>
      </c>
      <c r="B632" s="23" t="s">
        <v>4842</v>
      </c>
      <c r="C632" s="23" t="s">
        <v>16</v>
      </c>
      <c r="D632" s="23" t="s">
        <v>1580</v>
      </c>
      <c r="E632" s="23" t="s">
        <v>452</v>
      </c>
      <c r="F632" s="23" t="s">
        <v>6954</v>
      </c>
      <c r="G632" s="23" t="s">
        <v>1623</v>
      </c>
      <c r="H632" s="23" t="s">
        <v>2490</v>
      </c>
      <c r="I632" s="23" t="s">
        <v>6951</v>
      </c>
      <c r="J632" s="23" t="s">
        <v>11</v>
      </c>
      <c r="K632" s="23" t="s">
        <v>6290</v>
      </c>
      <c r="L632" s="23" t="s">
        <v>11</v>
      </c>
      <c r="M632" s="23" t="s">
        <v>6937</v>
      </c>
      <c r="N632" s="23" t="s">
        <v>6291</v>
      </c>
      <c r="O632" s="23" t="s">
        <v>6292</v>
      </c>
      <c r="P632" s="23" t="s">
        <v>1012</v>
      </c>
      <c r="Q632" s="23">
        <v>0</v>
      </c>
      <c r="R632" s="23" t="s">
        <v>1552</v>
      </c>
      <c r="S632" s="23" t="s">
        <v>6998</v>
      </c>
      <c r="T632" s="23" t="s">
        <v>1623</v>
      </c>
    </row>
    <row r="633" spans="1:20">
      <c r="A633" s="23" t="s">
        <v>3725</v>
      </c>
      <c r="B633" s="23" t="s">
        <v>3726</v>
      </c>
      <c r="C633" s="23" t="s">
        <v>10</v>
      </c>
      <c r="D633" s="23" t="s">
        <v>1580</v>
      </c>
      <c r="E633" s="23" t="s">
        <v>452</v>
      </c>
      <c r="F633" s="23" t="s">
        <v>5384</v>
      </c>
      <c r="G633" s="23" t="s">
        <v>1623</v>
      </c>
      <c r="H633" s="23" t="s">
        <v>6308</v>
      </c>
      <c r="I633" s="23" t="s">
        <v>5447</v>
      </c>
      <c r="J633" s="23" t="s">
        <v>11</v>
      </c>
      <c r="K633" s="23" t="s">
        <v>6290</v>
      </c>
      <c r="L633" s="23" t="s">
        <v>11</v>
      </c>
      <c r="M633" s="23" t="s">
        <v>6937</v>
      </c>
      <c r="N633" s="23" t="s">
        <v>6291</v>
      </c>
      <c r="O633" s="23" t="s">
        <v>6292</v>
      </c>
      <c r="P633" s="23" t="s">
        <v>6522</v>
      </c>
      <c r="Q633" s="23">
        <v>0</v>
      </c>
      <c r="R633" s="23" t="s">
        <v>3979</v>
      </c>
      <c r="S633" s="23" t="s">
        <v>6685</v>
      </c>
      <c r="T633" s="23" t="s">
        <v>1623</v>
      </c>
    </row>
    <row r="634" spans="1:20">
      <c r="A634" s="23" t="s">
        <v>2205</v>
      </c>
      <c r="B634" s="23" t="s">
        <v>2206</v>
      </c>
      <c r="C634" s="23" t="s">
        <v>10</v>
      </c>
      <c r="D634" s="23" t="s">
        <v>1580</v>
      </c>
      <c r="E634" s="23" t="s">
        <v>452</v>
      </c>
      <c r="F634" s="23" t="s">
        <v>5384</v>
      </c>
      <c r="G634" s="23" t="s">
        <v>1623</v>
      </c>
      <c r="H634" s="23" t="s">
        <v>6308</v>
      </c>
      <c r="I634" s="23" t="s">
        <v>6951</v>
      </c>
      <c r="J634" s="23" t="s">
        <v>11</v>
      </c>
      <c r="K634" s="23" t="s">
        <v>6290</v>
      </c>
      <c r="L634" s="23" t="s">
        <v>11</v>
      </c>
      <c r="M634" s="23" t="s">
        <v>6965</v>
      </c>
      <c r="N634" s="23" t="s">
        <v>6291</v>
      </c>
      <c r="O634" s="23" t="s">
        <v>6292</v>
      </c>
      <c r="P634" s="23" t="s">
        <v>6410</v>
      </c>
      <c r="Q634" s="23">
        <v>0</v>
      </c>
      <c r="R634" s="23" t="s">
        <v>1952</v>
      </c>
      <c r="S634" s="23" t="s">
        <v>6411</v>
      </c>
      <c r="T634" s="23" t="s">
        <v>1623</v>
      </c>
    </row>
    <row r="635" spans="1:20">
      <c r="A635" s="23" t="s">
        <v>4155</v>
      </c>
      <c r="B635" s="23" t="s">
        <v>4156</v>
      </c>
      <c r="C635" s="23" t="s">
        <v>14</v>
      </c>
      <c r="D635" s="23" t="s">
        <v>1580</v>
      </c>
      <c r="E635" s="23" t="s">
        <v>452</v>
      </c>
      <c r="F635" s="23" t="s">
        <v>5384</v>
      </c>
      <c r="G635" s="23" t="s">
        <v>1623</v>
      </c>
      <c r="H635" s="23" t="s">
        <v>6308</v>
      </c>
      <c r="I635" s="23" t="s">
        <v>5447</v>
      </c>
      <c r="J635" s="23" t="s">
        <v>11</v>
      </c>
      <c r="K635" s="23" t="s">
        <v>6290</v>
      </c>
      <c r="L635" s="23" t="s">
        <v>11</v>
      </c>
      <c r="M635" s="23" t="s">
        <v>6942</v>
      </c>
      <c r="N635" s="23" t="s">
        <v>6291</v>
      </c>
      <c r="O635" s="23" t="s">
        <v>6292</v>
      </c>
      <c r="P635" s="23" t="s">
        <v>6309</v>
      </c>
      <c r="Q635" s="23">
        <v>0</v>
      </c>
      <c r="R635" s="23" t="s">
        <v>1952</v>
      </c>
      <c r="S635" s="23" t="s">
        <v>6310</v>
      </c>
      <c r="T635" s="23" t="s">
        <v>1548</v>
      </c>
    </row>
    <row r="636" spans="1:20">
      <c r="A636" s="23" t="s">
        <v>4407</v>
      </c>
      <c r="B636" s="23" t="s">
        <v>4408</v>
      </c>
      <c r="C636" s="23" t="s">
        <v>1562</v>
      </c>
      <c r="D636" s="23" t="s">
        <v>1580</v>
      </c>
      <c r="E636" s="23" t="s">
        <v>452</v>
      </c>
      <c r="F636" s="23" t="s">
        <v>6954</v>
      </c>
      <c r="G636" s="23" t="s">
        <v>1623</v>
      </c>
      <c r="H636" s="23" t="s">
        <v>2490</v>
      </c>
      <c r="I636" s="23" t="s">
        <v>6951</v>
      </c>
      <c r="J636" s="23" t="s">
        <v>11</v>
      </c>
      <c r="K636" s="23" t="s">
        <v>6290</v>
      </c>
      <c r="L636" s="23" t="s">
        <v>11</v>
      </c>
      <c r="M636" s="23" t="s">
        <v>6945</v>
      </c>
      <c r="N636" s="23" t="s">
        <v>6291</v>
      </c>
      <c r="O636" s="23" t="s">
        <v>6292</v>
      </c>
      <c r="P636" s="23" t="s">
        <v>1012</v>
      </c>
      <c r="Q636" s="23">
        <v>0</v>
      </c>
      <c r="R636" s="23" t="s">
        <v>1559</v>
      </c>
      <c r="S636" s="23" t="s">
        <v>7047</v>
      </c>
      <c r="T636" s="23" t="s">
        <v>1623</v>
      </c>
    </row>
    <row r="637" spans="1:20">
      <c r="A637" s="23" t="s">
        <v>2147</v>
      </c>
      <c r="B637" s="23" t="s">
        <v>2148</v>
      </c>
      <c r="C637" s="23" t="s">
        <v>10</v>
      </c>
      <c r="D637" s="23" t="s">
        <v>1580</v>
      </c>
      <c r="E637" s="23" t="s">
        <v>461</v>
      </c>
      <c r="F637" s="23" t="s">
        <v>6784</v>
      </c>
      <c r="G637" s="23" t="s">
        <v>1623</v>
      </c>
      <c r="H637" s="23" t="s">
        <v>6320</v>
      </c>
      <c r="I637" s="23" t="s">
        <v>6338</v>
      </c>
      <c r="J637" s="23" t="s">
        <v>1643</v>
      </c>
      <c r="K637" s="23" t="s">
        <v>6290</v>
      </c>
      <c r="L637" s="23" t="s">
        <v>11</v>
      </c>
      <c r="M637" s="23" t="s">
        <v>7081</v>
      </c>
      <c r="N637" s="23" t="s">
        <v>6311</v>
      </c>
      <c r="O637" s="23" t="s">
        <v>6292</v>
      </c>
      <c r="P637" s="23" t="s">
        <v>6329</v>
      </c>
      <c r="Q637" s="23">
        <v>0</v>
      </c>
      <c r="R637" s="23" t="s">
        <v>1707</v>
      </c>
      <c r="S637" s="23" t="s">
        <v>6054</v>
      </c>
      <c r="T637" s="23" t="s">
        <v>1623</v>
      </c>
    </row>
    <row r="638" spans="1:20">
      <c r="A638" s="23" t="s">
        <v>4508</v>
      </c>
      <c r="B638" s="23" t="s">
        <v>908</v>
      </c>
      <c r="C638" s="23" t="s">
        <v>14</v>
      </c>
      <c r="D638" s="23" t="s">
        <v>1580</v>
      </c>
      <c r="E638" s="23" t="s">
        <v>452</v>
      </c>
      <c r="F638" s="23" t="s">
        <v>5402</v>
      </c>
      <c r="G638" s="23" t="s">
        <v>1623</v>
      </c>
      <c r="H638" s="23" t="s">
        <v>5579</v>
      </c>
      <c r="I638" s="23" t="s">
        <v>5563</v>
      </c>
      <c r="J638" s="23" t="s">
        <v>11</v>
      </c>
      <c r="K638" s="23" t="s">
        <v>6290</v>
      </c>
      <c r="L638" s="23" t="s">
        <v>11</v>
      </c>
      <c r="M638" s="23" t="s">
        <v>7051</v>
      </c>
      <c r="N638" s="23" t="s">
        <v>6291</v>
      </c>
      <c r="O638" s="23" t="s">
        <v>6292</v>
      </c>
      <c r="P638" s="23" t="s">
        <v>6361</v>
      </c>
      <c r="Q638" s="23">
        <v>0</v>
      </c>
      <c r="R638" s="23" t="s">
        <v>1560</v>
      </c>
      <c r="S638" s="23" t="s">
        <v>7082</v>
      </c>
      <c r="T638" s="23" t="s">
        <v>1623</v>
      </c>
    </row>
    <row r="639" spans="1:20">
      <c r="A639" s="23" t="s">
        <v>3344</v>
      </c>
      <c r="B639" s="23" t="s">
        <v>3345</v>
      </c>
      <c r="C639" s="23" t="s">
        <v>10</v>
      </c>
      <c r="D639" s="23" t="s">
        <v>1580</v>
      </c>
      <c r="E639" s="23" t="s">
        <v>452</v>
      </c>
      <c r="F639" s="23" t="s">
        <v>6932</v>
      </c>
      <c r="G639" s="23" t="s">
        <v>1623</v>
      </c>
      <c r="H639" s="23" t="s">
        <v>6295</v>
      </c>
      <c r="I639" s="23" t="s">
        <v>6302</v>
      </c>
      <c r="J639" s="23" t="s">
        <v>11</v>
      </c>
      <c r="K639" s="23" t="s">
        <v>6290</v>
      </c>
      <c r="L639" s="23" t="s">
        <v>11</v>
      </c>
      <c r="M639" s="23" t="s">
        <v>6933</v>
      </c>
      <c r="N639" s="23" t="s">
        <v>6291</v>
      </c>
      <c r="O639" s="23" t="s">
        <v>6292</v>
      </c>
      <c r="P639" s="23" t="s">
        <v>1012</v>
      </c>
      <c r="Q639" s="23">
        <v>0</v>
      </c>
      <c r="R639" s="23" t="s">
        <v>1689</v>
      </c>
      <c r="S639" s="23" t="s">
        <v>6764</v>
      </c>
      <c r="T639" s="23" t="s">
        <v>1623</v>
      </c>
    </row>
    <row r="640" spans="1:20">
      <c r="A640" s="23" t="s">
        <v>3093</v>
      </c>
      <c r="B640" s="23" t="s">
        <v>3094</v>
      </c>
      <c r="C640" s="23" t="s">
        <v>12</v>
      </c>
      <c r="D640" s="23" t="s">
        <v>1580</v>
      </c>
      <c r="E640" s="23" t="s">
        <v>452</v>
      </c>
      <c r="F640" s="23" t="s">
        <v>6804</v>
      </c>
      <c r="G640" s="23" t="s">
        <v>1623</v>
      </c>
      <c r="H640" s="23" t="s">
        <v>6334</v>
      </c>
      <c r="I640" s="23" t="s">
        <v>6321</v>
      </c>
      <c r="J640" s="23" t="s">
        <v>11</v>
      </c>
      <c r="K640" s="23" t="s">
        <v>6290</v>
      </c>
      <c r="L640" s="23" t="s">
        <v>11</v>
      </c>
      <c r="M640" s="23" t="s">
        <v>6947</v>
      </c>
      <c r="N640" s="23" t="s">
        <v>6291</v>
      </c>
      <c r="O640" s="23" t="s">
        <v>6292</v>
      </c>
      <c r="P640" s="23" t="s">
        <v>6329</v>
      </c>
      <c r="Q640" s="23">
        <v>0</v>
      </c>
      <c r="R640" s="23" t="s">
        <v>1952</v>
      </c>
      <c r="S640" s="23" t="s">
        <v>5930</v>
      </c>
      <c r="T640" s="23" t="s">
        <v>1623</v>
      </c>
    </row>
    <row r="641" spans="1:20">
      <c r="A641" s="23" t="s">
        <v>4909</v>
      </c>
      <c r="B641" s="23" t="s">
        <v>4910</v>
      </c>
      <c r="C641" s="23" t="s">
        <v>12</v>
      </c>
      <c r="D641" s="23" t="s">
        <v>1580</v>
      </c>
      <c r="E641" s="23" t="s">
        <v>452</v>
      </c>
      <c r="F641" s="23" t="s">
        <v>6818</v>
      </c>
      <c r="G641" s="23" t="s">
        <v>1623</v>
      </c>
      <c r="H641" s="23" t="s">
        <v>6320</v>
      </c>
      <c r="I641" s="23" t="s">
        <v>6355</v>
      </c>
      <c r="J641" s="23" t="s">
        <v>11</v>
      </c>
      <c r="K641" s="23" t="s">
        <v>6290</v>
      </c>
      <c r="L641" s="23" t="s">
        <v>11</v>
      </c>
      <c r="M641" s="23" t="s">
        <v>6969</v>
      </c>
      <c r="N641" s="23" t="s">
        <v>6291</v>
      </c>
      <c r="O641" s="23" t="s">
        <v>6292</v>
      </c>
      <c r="P641" s="23" t="s">
        <v>6375</v>
      </c>
      <c r="Q641" s="23">
        <v>0</v>
      </c>
      <c r="R641" s="23" t="s">
        <v>1952</v>
      </c>
      <c r="S641" s="23" t="s">
        <v>6376</v>
      </c>
      <c r="T641" s="23" t="s">
        <v>1623</v>
      </c>
    </row>
    <row r="642" spans="1:20">
      <c r="A642" s="23" t="s">
        <v>3706</v>
      </c>
      <c r="B642" s="23" t="s">
        <v>3707</v>
      </c>
      <c r="C642" s="23" t="s">
        <v>14</v>
      </c>
      <c r="D642" s="23" t="s">
        <v>1580</v>
      </c>
      <c r="E642" s="23" t="s">
        <v>461</v>
      </c>
      <c r="F642" s="23" t="s">
        <v>6789</v>
      </c>
      <c r="G642" s="23" t="s">
        <v>1623</v>
      </c>
      <c r="H642" s="23" t="s">
        <v>6320</v>
      </c>
      <c r="I642" s="23" t="s">
        <v>6350</v>
      </c>
      <c r="J642" s="23" t="s">
        <v>11</v>
      </c>
      <c r="K642" s="23" t="s">
        <v>6290</v>
      </c>
      <c r="L642" s="23" t="s">
        <v>11</v>
      </c>
      <c r="M642" s="23" t="s">
        <v>7073</v>
      </c>
      <c r="N642" s="23" t="s">
        <v>6311</v>
      </c>
      <c r="O642" s="23" t="s">
        <v>6292</v>
      </c>
      <c r="P642" s="23" t="s">
        <v>6329</v>
      </c>
      <c r="Q642" s="23">
        <v>0</v>
      </c>
      <c r="R642" s="23" t="s">
        <v>2014</v>
      </c>
      <c r="S642" s="23" t="s">
        <v>5846</v>
      </c>
      <c r="T642" s="23" t="s">
        <v>1623</v>
      </c>
    </row>
    <row r="643" spans="1:20">
      <c r="A643" s="23" t="s">
        <v>1758</v>
      </c>
      <c r="B643" s="23" t="s">
        <v>1759</v>
      </c>
      <c r="C643" s="23" t="s">
        <v>10</v>
      </c>
      <c r="D643" s="23" t="s">
        <v>1580</v>
      </c>
      <c r="E643" s="23" t="s">
        <v>452</v>
      </c>
      <c r="F643" s="23" t="s">
        <v>6808</v>
      </c>
      <c r="G643" s="23" t="s">
        <v>1623</v>
      </c>
      <c r="H643" s="23" t="s">
        <v>6299</v>
      </c>
      <c r="I643" s="23" t="s">
        <v>6304</v>
      </c>
      <c r="J643" s="23" t="s">
        <v>11</v>
      </c>
      <c r="K643" s="23" t="s">
        <v>6290</v>
      </c>
      <c r="L643" s="23" t="s">
        <v>11</v>
      </c>
      <c r="M643" s="23" t="s">
        <v>6937</v>
      </c>
      <c r="N643" s="23" t="s">
        <v>6291</v>
      </c>
      <c r="O643" s="23" t="s">
        <v>6292</v>
      </c>
      <c r="P643" s="23" t="s">
        <v>6329</v>
      </c>
      <c r="Q643" s="23">
        <v>0</v>
      </c>
      <c r="R643" s="23" t="s">
        <v>1685</v>
      </c>
      <c r="S643" s="23" t="s">
        <v>6502</v>
      </c>
      <c r="T643" s="23" t="s">
        <v>1623</v>
      </c>
    </row>
    <row r="644" spans="1:20">
      <c r="A644" s="23" t="s">
        <v>5286</v>
      </c>
      <c r="B644" s="23" t="s">
        <v>5287</v>
      </c>
      <c r="C644" s="23" t="s">
        <v>1544</v>
      </c>
      <c r="D644" s="23" t="s">
        <v>1580</v>
      </c>
      <c r="E644" s="23" t="s">
        <v>452</v>
      </c>
      <c r="F644" s="23" t="s">
        <v>5504</v>
      </c>
      <c r="G644" s="23" t="s">
        <v>1623</v>
      </c>
      <c r="H644" s="23" t="s">
        <v>5579</v>
      </c>
      <c r="I644" s="23" t="s">
        <v>6289</v>
      </c>
      <c r="J644" s="23" t="s">
        <v>11</v>
      </c>
      <c r="K644" s="23" t="s">
        <v>6290</v>
      </c>
      <c r="L644" s="23" t="s">
        <v>11</v>
      </c>
      <c r="M644" s="23" t="s">
        <v>6955</v>
      </c>
      <c r="N644" s="23" t="s">
        <v>6291</v>
      </c>
      <c r="O644" s="23" t="s">
        <v>6292</v>
      </c>
      <c r="P644" s="23" t="s">
        <v>1012</v>
      </c>
      <c r="Q644" s="23">
        <v>0</v>
      </c>
      <c r="R644" s="23" t="s">
        <v>1689</v>
      </c>
      <c r="S644" s="23" t="s">
        <v>6435</v>
      </c>
      <c r="T644" s="23" t="s">
        <v>1623</v>
      </c>
    </row>
    <row r="645" spans="1:20">
      <c r="A645" s="23" t="s">
        <v>2157</v>
      </c>
      <c r="B645" s="23" t="s">
        <v>2158</v>
      </c>
      <c r="C645" s="23" t="s">
        <v>14</v>
      </c>
      <c r="D645" s="23" t="s">
        <v>1580</v>
      </c>
      <c r="E645" s="23" t="s">
        <v>452</v>
      </c>
      <c r="F645" s="23" t="s">
        <v>6809</v>
      </c>
      <c r="G645" s="23" t="s">
        <v>1623</v>
      </c>
      <c r="H645" s="23" t="s">
        <v>6299</v>
      </c>
      <c r="I645" s="23" t="s">
        <v>6335</v>
      </c>
      <c r="J645" s="23" t="s">
        <v>11</v>
      </c>
      <c r="K645" s="23" t="s">
        <v>6290</v>
      </c>
      <c r="L645" s="23" t="s">
        <v>11</v>
      </c>
      <c r="M645" s="23" t="s">
        <v>6947</v>
      </c>
      <c r="N645" s="23" t="s">
        <v>6291</v>
      </c>
      <c r="O645" s="23" t="s">
        <v>6292</v>
      </c>
      <c r="P645" s="23" t="s">
        <v>6674</v>
      </c>
      <c r="Q645" s="23">
        <v>0</v>
      </c>
      <c r="R645" s="23" t="s">
        <v>1952</v>
      </c>
      <c r="S645" s="23" t="s">
        <v>6052</v>
      </c>
      <c r="T645" s="23" t="s">
        <v>1623</v>
      </c>
    </row>
    <row r="646" spans="1:20">
      <c r="A646" s="23" t="s">
        <v>4283</v>
      </c>
      <c r="B646" s="23" t="s">
        <v>4284</v>
      </c>
      <c r="C646" s="23" t="s">
        <v>11</v>
      </c>
      <c r="D646" s="23" t="s">
        <v>5451</v>
      </c>
      <c r="E646" s="23" t="s">
        <v>459</v>
      </c>
      <c r="F646" s="23" t="s">
        <v>5580</v>
      </c>
      <c r="G646" s="23" t="s">
        <v>1623</v>
      </c>
      <c r="H646" s="23" t="s">
        <v>2490</v>
      </c>
      <c r="I646" s="23" t="s">
        <v>6352</v>
      </c>
      <c r="J646" s="23" t="s">
        <v>11</v>
      </c>
      <c r="K646" s="23" t="s">
        <v>6290</v>
      </c>
      <c r="L646" s="23" t="s">
        <v>11</v>
      </c>
      <c r="M646" s="23" t="s">
        <v>6988</v>
      </c>
      <c r="N646" s="23" t="s">
        <v>6297</v>
      </c>
      <c r="O646" s="23" t="s">
        <v>6292</v>
      </c>
      <c r="P646" s="23" t="s">
        <v>1152</v>
      </c>
      <c r="Q646" s="23">
        <v>0</v>
      </c>
      <c r="R646" s="23" t="s">
        <v>6377</v>
      </c>
      <c r="S646" s="23" t="s">
        <v>6226</v>
      </c>
      <c r="T646" s="23" t="s">
        <v>1623</v>
      </c>
    </row>
    <row r="647" spans="1:20">
      <c r="A647" s="23" t="s">
        <v>3357</v>
      </c>
      <c r="B647" s="23" t="s">
        <v>3358</v>
      </c>
      <c r="C647" s="23" t="s">
        <v>16</v>
      </c>
      <c r="D647" s="23" t="s">
        <v>1580</v>
      </c>
      <c r="E647" s="23" t="s">
        <v>452</v>
      </c>
      <c r="F647" s="23" t="s">
        <v>5393</v>
      </c>
      <c r="G647" s="23" t="s">
        <v>1623</v>
      </c>
      <c r="H647" s="23" t="s">
        <v>6295</v>
      </c>
      <c r="I647" s="23" t="s">
        <v>5574</v>
      </c>
      <c r="J647" s="23" t="s">
        <v>11</v>
      </c>
      <c r="K647" s="23" t="s">
        <v>6290</v>
      </c>
      <c r="L647" s="23" t="s">
        <v>11</v>
      </c>
      <c r="M647" s="23" t="s">
        <v>6941</v>
      </c>
      <c r="N647" s="23" t="s">
        <v>6291</v>
      </c>
      <c r="O647" s="23" t="s">
        <v>6292</v>
      </c>
      <c r="P647" s="23" t="s">
        <v>9</v>
      </c>
      <c r="Q647" s="23">
        <v>0</v>
      </c>
      <c r="R647" s="23" t="s">
        <v>1707</v>
      </c>
      <c r="S647" s="23" t="s">
        <v>5887</v>
      </c>
      <c r="T647" s="23" t="s">
        <v>1623</v>
      </c>
    </row>
    <row r="648" spans="1:20">
      <c r="A648" s="23" t="s">
        <v>3756</v>
      </c>
      <c r="B648" s="23" t="s">
        <v>3757</v>
      </c>
      <c r="C648" s="23" t="s">
        <v>13</v>
      </c>
      <c r="D648" s="23" t="s">
        <v>1580</v>
      </c>
      <c r="E648" s="23" t="s">
        <v>452</v>
      </c>
      <c r="F648" s="23" t="s">
        <v>6809</v>
      </c>
      <c r="G648" s="23" t="s">
        <v>1623</v>
      </c>
      <c r="H648" s="23" t="s">
        <v>6299</v>
      </c>
      <c r="I648" s="23" t="s">
        <v>6335</v>
      </c>
      <c r="J648" s="23" t="s">
        <v>11</v>
      </c>
      <c r="K648" s="23" t="s">
        <v>6290</v>
      </c>
      <c r="L648" s="23" t="s">
        <v>11</v>
      </c>
      <c r="M648" s="23" t="s">
        <v>6944</v>
      </c>
      <c r="N648" s="23" t="s">
        <v>6291</v>
      </c>
      <c r="O648" s="23" t="s">
        <v>6292</v>
      </c>
      <c r="P648" s="23" t="s">
        <v>1012</v>
      </c>
      <c r="Q648" s="23">
        <v>0</v>
      </c>
      <c r="R648" s="23" t="s">
        <v>1689</v>
      </c>
      <c r="S648" s="23" t="s">
        <v>7083</v>
      </c>
      <c r="T648" s="23" t="s">
        <v>1623</v>
      </c>
    </row>
    <row r="649" spans="1:20">
      <c r="A649" s="23" t="s">
        <v>2698</v>
      </c>
      <c r="B649" s="23" t="s">
        <v>2699</v>
      </c>
      <c r="C649" s="23" t="s">
        <v>16</v>
      </c>
      <c r="D649" s="23" t="s">
        <v>1580</v>
      </c>
      <c r="E649" s="23" t="s">
        <v>452</v>
      </c>
      <c r="F649" s="23" t="s">
        <v>7007</v>
      </c>
      <c r="G649" s="23" t="s">
        <v>1623</v>
      </c>
      <c r="H649" s="23" t="s">
        <v>5579</v>
      </c>
      <c r="I649" s="23" t="s">
        <v>5563</v>
      </c>
      <c r="J649" s="23" t="s">
        <v>11</v>
      </c>
      <c r="K649" s="23" t="s">
        <v>6290</v>
      </c>
      <c r="L649" s="23" t="s">
        <v>11</v>
      </c>
      <c r="M649" s="23" t="s">
        <v>7008</v>
      </c>
      <c r="N649" s="23" t="s">
        <v>6291</v>
      </c>
      <c r="O649" s="23" t="s">
        <v>6292</v>
      </c>
      <c r="P649" s="23" t="s">
        <v>6634</v>
      </c>
      <c r="Q649" s="23">
        <v>0</v>
      </c>
      <c r="R649" s="23" t="s">
        <v>7009</v>
      </c>
      <c r="S649" s="23" t="s">
        <v>7084</v>
      </c>
      <c r="T649" s="23" t="s">
        <v>1623</v>
      </c>
    </row>
    <row r="650" spans="1:20">
      <c r="A650" s="23" t="s">
        <v>1944</v>
      </c>
      <c r="B650" s="23" t="s">
        <v>1945</v>
      </c>
      <c r="C650" s="23" t="s">
        <v>16</v>
      </c>
      <c r="D650" s="23" t="s">
        <v>1580</v>
      </c>
      <c r="E650" s="23" t="s">
        <v>452</v>
      </c>
      <c r="F650" s="23" t="s">
        <v>5380</v>
      </c>
      <c r="G650" s="23" t="s">
        <v>1623</v>
      </c>
      <c r="H650" s="23" t="s">
        <v>2490</v>
      </c>
      <c r="I650" s="23" t="s">
        <v>6289</v>
      </c>
      <c r="J650" s="23" t="s">
        <v>11</v>
      </c>
      <c r="K650" s="23" t="s">
        <v>6290</v>
      </c>
      <c r="L650" s="23" t="s">
        <v>11</v>
      </c>
      <c r="M650" s="23" t="s">
        <v>6939</v>
      </c>
      <c r="N650" s="23" t="s">
        <v>6291</v>
      </c>
      <c r="O650" s="23" t="s">
        <v>6292</v>
      </c>
      <c r="P650" s="23" t="s">
        <v>6488</v>
      </c>
      <c r="Q650" s="23">
        <v>0</v>
      </c>
      <c r="R650" s="23" t="s">
        <v>6323</v>
      </c>
      <c r="S650" s="23" t="s">
        <v>6143</v>
      </c>
      <c r="T650" s="23" t="s">
        <v>1593</v>
      </c>
    </row>
    <row r="651" spans="1:20">
      <c r="A651" s="23" t="s">
        <v>5292</v>
      </c>
      <c r="B651" s="23" t="s">
        <v>5293</v>
      </c>
      <c r="C651" s="23" t="s">
        <v>14</v>
      </c>
      <c r="D651" s="23" t="s">
        <v>1580</v>
      </c>
      <c r="E651" s="23" t="s">
        <v>452</v>
      </c>
      <c r="F651" s="23" t="s">
        <v>6816</v>
      </c>
      <c r="G651" s="23" t="s">
        <v>1623</v>
      </c>
      <c r="H651" s="23" t="s">
        <v>6334</v>
      </c>
      <c r="I651" s="23" t="s">
        <v>6343</v>
      </c>
      <c r="J651" s="23" t="s">
        <v>11</v>
      </c>
      <c r="K651" s="23" t="s">
        <v>6290</v>
      </c>
      <c r="L651" s="23" t="s">
        <v>11</v>
      </c>
      <c r="M651" s="23" t="s">
        <v>6978</v>
      </c>
      <c r="N651" s="23" t="s">
        <v>6291</v>
      </c>
      <c r="O651" s="23" t="s">
        <v>6292</v>
      </c>
      <c r="P651" s="23" t="s">
        <v>6329</v>
      </c>
      <c r="Q651" s="23">
        <v>0</v>
      </c>
      <c r="R651" s="23" t="s">
        <v>1952</v>
      </c>
      <c r="S651" s="23" t="s">
        <v>5642</v>
      </c>
      <c r="T651" s="23" t="s">
        <v>1623</v>
      </c>
    </row>
    <row r="652" spans="1:20">
      <c r="A652" s="23" t="s">
        <v>2908</v>
      </c>
      <c r="B652" s="23" t="s">
        <v>2909</v>
      </c>
      <c r="C652" s="23" t="s">
        <v>16</v>
      </c>
      <c r="D652" s="23" t="s">
        <v>1580</v>
      </c>
      <c r="E652" s="23" t="s">
        <v>452</v>
      </c>
      <c r="F652" s="23" t="s">
        <v>6954</v>
      </c>
      <c r="G652" s="23" t="s">
        <v>1623</v>
      </c>
      <c r="H652" s="23" t="s">
        <v>2490</v>
      </c>
      <c r="I652" s="23" t="s">
        <v>6951</v>
      </c>
      <c r="J652" s="23" t="s">
        <v>11</v>
      </c>
      <c r="K652" s="23" t="s">
        <v>6290</v>
      </c>
      <c r="L652" s="23" t="s">
        <v>11</v>
      </c>
      <c r="M652" s="23" t="s">
        <v>6955</v>
      </c>
      <c r="N652" s="23" t="s">
        <v>6291</v>
      </c>
      <c r="O652" s="23" t="s">
        <v>6292</v>
      </c>
      <c r="P652" s="23" t="s">
        <v>6982</v>
      </c>
      <c r="Q652" s="23">
        <v>0</v>
      </c>
      <c r="R652" s="23" t="s">
        <v>7028</v>
      </c>
      <c r="S652" s="23" t="s">
        <v>7029</v>
      </c>
      <c r="T652" s="23" t="s">
        <v>1623</v>
      </c>
    </row>
    <row r="653" spans="1:20">
      <c r="A653" s="23" t="s">
        <v>4841</v>
      </c>
      <c r="B653" s="23" t="s">
        <v>4842</v>
      </c>
      <c r="C653" s="23" t="s">
        <v>16</v>
      </c>
      <c r="D653" s="23" t="s">
        <v>1580</v>
      </c>
      <c r="E653" s="23" t="s">
        <v>452</v>
      </c>
      <c r="F653" s="23" t="s">
        <v>6954</v>
      </c>
      <c r="G653" s="23" t="s">
        <v>1623</v>
      </c>
      <c r="H653" s="23" t="s">
        <v>2490</v>
      </c>
      <c r="I653" s="23" t="s">
        <v>6951</v>
      </c>
      <c r="J653" s="23" t="s">
        <v>11</v>
      </c>
      <c r="K653" s="23" t="s">
        <v>6290</v>
      </c>
      <c r="L653" s="23" t="s">
        <v>11</v>
      </c>
      <c r="M653" s="23" t="s">
        <v>6979</v>
      </c>
      <c r="N653" s="23" t="s">
        <v>6291</v>
      </c>
      <c r="O653" s="23" t="s">
        <v>6292</v>
      </c>
      <c r="P653" s="23" t="s">
        <v>1012</v>
      </c>
      <c r="Q653" s="23">
        <v>0</v>
      </c>
      <c r="R653" s="23" t="s">
        <v>1552</v>
      </c>
      <c r="S653" s="23" t="s">
        <v>6998</v>
      </c>
      <c r="T653" s="23" t="s">
        <v>1623</v>
      </c>
    </row>
    <row r="654" spans="1:20">
      <c r="A654" s="23" t="s">
        <v>3333</v>
      </c>
      <c r="B654" s="23" t="s">
        <v>3334</v>
      </c>
      <c r="C654" s="23" t="s">
        <v>14</v>
      </c>
      <c r="D654" s="23" t="s">
        <v>1580</v>
      </c>
      <c r="E654" s="23" t="s">
        <v>452</v>
      </c>
      <c r="F654" s="23" t="s">
        <v>6811</v>
      </c>
      <c r="G654" s="23" t="s">
        <v>1623</v>
      </c>
      <c r="H654" s="23" t="s">
        <v>6337</v>
      </c>
      <c r="I654" s="23" t="s">
        <v>6338</v>
      </c>
      <c r="J654" s="23" t="s">
        <v>11</v>
      </c>
      <c r="K654" s="23" t="s">
        <v>6290</v>
      </c>
      <c r="L654" s="23" t="s">
        <v>11</v>
      </c>
      <c r="M654" s="23" t="s">
        <v>6955</v>
      </c>
      <c r="N654" s="23" t="s">
        <v>6291</v>
      </c>
      <c r="O654" s="23" t="s">
        <v>6292</v>
      </c>
      <c r="P654" s="23" t="s">
        <v>6653</v>
      </c>
      <c r="Q654" s="23">
        <v>0</v>
      </c>
      <c r="R654" s="23" t="s">
        <v>1952</v>
      </c>
      <c r="S654" s="23" t="s">
        <v>5892</v>
      </c>
      <c r="T654" s="23" t="s">
        <v>1623</v>
      </c>
    </row>
    <row r="655" spans="1:20">
      <c r="A655" s="23" t="s">
        <v>3096</v>
      </c>
      <c r="B655" s="23" t="s">
        <v>3097</v>
      </c>
      <c r="C655" s="23" t="s">
        <v>16</v>
      </c>
      <c r="D655" s="23" t="s">
        <v>1580</v>
      </c>
      <c r="E655" s="23" t="s">
        <v>452</v>
      </c>
      <c r="F655" s="23" t="s">
        <v>6954</v>
      </c>
      <c r="G655" s="23" t="s">
        <v>1623</v>
      </c>
      <c r="H655" s="23" t="s">
        <v>2490</v>
      </c>
      <c r="I655" s="23" t="s">
        <v>6951</v>
      </c>
      <c r="J655" s="23" t="s">
        <v>11</v>
      </c>
      <c r="K655" s="23" t="s">
        <v>6290</v>
      </c>
      <c r="L655" s="23" t="s">
        <v>11</v>
      </c>
      <c r="M655" s="23" t="s">
        <v>6944</v>
      </c>
      <c r="N655" s="23" t="s">
        <v>6291</v>
      </c>
      <c r="O655" s="23" t="s">
        <v>6292</v>
      </c>
      <c r="P655" s="23" t="s">
        <v>6982</v>
      </c>
      <c r="Q655" s="23">
        <v>0</v>
      </c>
      <c r="R655" s="23" t="s">
        <v>1537</v>
      </c>
      <c r="S655" s="23" t="s">
        <v>6262</v>
      </c>
      <c r="T655" s="23" t="s">
        <v>1623</v>
      </c>
    </row>
    <row r="656" spans="1:20">
      <c r="A656" s="23" t="s">
        <v>2805</v>
      </c>
      <c r="B656" s="23" t="s">
        <v>2806</v>
      </c>
      <c r="C656" s="23" t="s">
        <v>12</v>
      </c>
      <c r="D656" s="23" t="s">
        <v>1580</v>
      </c>
      <c r="E656" s="23" t="s">
        <v>452</v>
      </c>
      <c r="F656" s="23" t="s">
        <v>6980</v>
      </c>
      <c r="G656" s="23" t="s">
        <v>1623</v>
      </c>
      <c r="H656" s="23" t="s">
        <v>5569</v>
      </c>
      <c r="I656" s="23" t="s">
        <v>6316</v>
      </c>
      <c r="J656" s="23" t="s">
        <v>11</v>
      </c>
      <c r="K656" s="23" t="s">
        <v>6290</v>
      </c>
      <c r="L656" s="23" t="s">
        <v>11</v>
      </c>
      <c r="M656" s="23" t="s">
        <v>7020</v>
      </c>
      <c r="N656" s="23" t="s">
        <v>6291</v>
      </c>
      <c r="O656" s="23" t="s">
        <v>6292</v>
      </c>
      <c r="P656" s="23" t="s">
        <v>6325</v>
      </c>
      <c r="Q656" s="23">
        <v>0</v>
      </c>
      <c r="R656" s="23" t="s">
        <v>6490</v>
      </c>
      <c r="S656" s="23" t="s">
        <v>6578</v>
      </c>
      <c r="T656" s="23" t="s">
        <v>1623</v>
      </c>
    </row>
    <row r="657" spans="1:20">
      <c r="A657" s="23" t="s">
        <v>1871</v>
      </c>
      <c r="B657" s="23" t="s">
        <v>1872</v>
      </c>
      <c r="C657" s="23" t="s">
        <v>12</v>
      </c>
      <c r="D657" s="23" t="s">
        <v>1580</v>
      </c>
      <c r="E657" s="23" t="s">
        <v>452</v>
      </c>
      <c r="F657" s="23" t="s">
        <v>6818</v>
      </c>
      <c r="G657" s="23" t="s">
        <v>1623</v>
      </c>
      <c r="H657" s="23" t="s">
        <v>6320</v>
      </c>
      <c r="I657" s="23" t="s">
        <v>6355</v>
      </c>
      <c r="J657" s="23" t="s">
        <v>11</v>
      </c>
      <c r="K657" s="23" t="s">
        <v>6290</v>
      </c>
      <c r="L657" s="23" t="s">
        <v>11</v>
      </c>
      <c r="M657" s="23" t="s">
        <v>6961</v>
      </c>
      <c r="N657" s="23" t="s">
        <v>6291</v>
      </c>
      <c r="O657" s="23" t="s">
        <v>6292</v>
      </c>
      <c r="P657" s="23" t="s">
        <v>6329</v>
      </c>
      <c r="Q657" s="23">
        <v>0</v>
      </c>
      <c r="R657" s="23" t="s">
        <v>6427</v>
      </c>
      <c r="S657" s="23" t="s">
        <v>6428</v>
      </c>
      <c r="T657" s="23" t="s">
        <v>1623</v>
      </c>
    </row>
    <row r="658" spans="1:20">
      <c r="A658" s="23" t="s">
        <v>2420</v>
      </c>
      <c r="B658" s="23" t="s">
        <v>2421</v>
      </c>
      <c r="C658" s="23" t="s">
        <v>10</v>
      </c>
      <c r="D658" s="23" t="s">
        <v>1580</v>
      </c>
      <c r="E658" s="23" t="s">
        <v>452</v>
      </c>
      <c r="F658" s="23" t="s">
        <v>5380</v>
      </c>
      <c r="G658" s="23" t="s">
        <v>1623</v>
      </c>
      <c r="H658" s="23" t="s">
        <v>2490</v>
      </c>
      <c r="I658" s="23" t="s">
        <v>6289</v>
      </c>
      <c r="J658" s="23" t="s">
        <v>11</v>
      </c>
      <c r="K658" s="23" t="s">
        <v>6290</v>
      </c>
      <c r="L658" s="23" t="s">
        <v>11</v>
      </c>
      <c r="M658" s="23" t="s">
        <v>6985</v>
      </c>
      <c r="N658" s="23" t="s">
        <v>6291</v>
      </c>
      <c r="O658" s="23" t="s">
        <v>6292</v>
      </c>
      <c r="P658" s="23" t="s">
        <v>9</v>
      </c>
      <c r="Q658" s="23">
        <v>0</v>
      </c>
      <c r="R658" s="23" t="s">
        <v>2424</v>
      </c>
      <c r="S658" s="23" t="s">
        <v>6156</v>
      </c>
      <c r="T658" s="23" t="s">
        <v>1623</v>
      </c>
    </row>
    <row r="659" spans="1:20">
      <c r="A659" s="23" t="s">
        <v>3672</v>
      </c>
      <c r="B659" s="23" t="s">
        <v>3673</v>
      </c>
      <c r="C659" s="23" t="s">
        <v>12</v>
      </c>
      <c r="D659" s="23" t="s">
        <v>1580</v>
      </c>
      <c r="E659" s="23" t="s">
        <v>452</v>
      </c>
      <c r="F659" s="23" t="s">
        <v>6818</v>
      </c>
      <c r="G659" s="23" t="s">
        <v>1623</v>
      </c>
      <c r="H659" s="23" t="s">
        <v>6320</v>
      </c>
      <c r="I659" s="23" t="s">
        <v>6355</v>
      </c>
      <c r="J659" s="23" t="s">
        <v>11</v>
      </c>
      <c r="K659" s="23" t="s">
        <v>6290</v>
      </c>
      <c r="L659" s="23" t="s">
        <v>11</v>
      </c>
      <c r="M659" s="23" t="s">
        <v>6946</v>
      </c>
      <c r="N659" s="23" t="s">
        <v>6291</v>
      </c>
      <c r="O659" s="23" t="s">
        <v>6292</v>
      </c>
      <c r="P659" s="23" t="s">
        <v>6751</v>
      </c>
      <c r="Q659" s="23">
        <v>0</v>
      </c>
      <c r="R659" s="23" t="s">
        <v>1952</v>
      </c>
      <c r="S659" s="23" t="s">
        <v>5852</v>
      </c>
      <c r="T659" s="23" t="s">
        <v>1623</v>
      </c>
    </row>
    <row r="660" spans="1:20">
      <c r="A660" s="23" t="s">
        <v>3484</v>
      </c>
      <c r="B660" s="23" t="s">
        <v>3485</v>
      </c>
      <c r="C660" s="23" t="s">
        <v>16</v>
      </c>
      <c r="D660" s="23" t="s">
        <v>1580</v>
      </c>
      <c r="E660" s="23" t="s">
        <v>452</v>
      </c>
      <c r="F660" s="23" t="s">
        <v>5504</v>
      </c>
      <c r="G660" s="23" t="s">
        <v>1623</v>
      </c>
      <c r="H660" s="23" t="s">
        <v>6952</v>
      </c>
      <c r="I660" s="23" t="s">
        <v>6289</v>
      </c>
      <c r="J660" s="23" t="s">
        <v>11</v>
      </c>
      <c r="K660" s="23" t="s">
        <v>6290</v>
      </c>
      <c r="L660" s="23" t="s">
        <v>11</v>
      </c>
      <c r="M660" s="23" t="s">
        <v>6965</v>
      </c>
      <c r="N660" s="23" t="s">
        <v>6291</v>
      </c>
      <c r="O660" s="23" t="s">
        <v>6292</v>
      </c>
      <c r="P660" s="23" t="s">
        <v>6397</v>
      </c>
      <c r="Q660" s="23">
        <v>0</v>
      </c>
      <c r="R660" s="23" t="s">
        <v>6313</v>
      </c>
      <c r="S660" s="23" t="s">
        <v>6398</v>
      </c>
      <c r="T660" s="23" t="s">
        <v>1623</v>
      </c>
    </row>
    <row r="661" spans="1:20">
      <c r="A661" s="23" t="s">
        <v>3228</v>
      </c>
      <c r="B661" s="23" t="s">
        <v>3229</v>
      </c>
      <c r="C661" s="23" t="s">
        <v>16</v>
      </c>
      <c r="D661" s="23" t="s">
        <v>1580</v>
      </c>
      <c r="E661" s="23" t="s">
        <v>452</v>
      </c>
      <c r="F661" s="23" t="s">
        <v>5402</v>
      </c>
      <c r="G661" s="23" t="s">
        <v>1623</v>
      </c>
      <c r="H661" s="23" t="s">
        <v>6952</v>
      </c>
      <c r="I661" s="23" t="s">
        <v>5563</v>
      </c>
      <c r="J661" s="23" t="s">
        <v>11</v>
      </c>
      <c r="K661" s="23" t="s">
        <v>6290</v>
      </c>
      <c r="L661" s="23" t="s">
        <v>11</v>
      </c>
      <c r="M661" s="23" t="s">
        <v>6985</v>
      </c>
      <c r="N661" s="23" t="s">
        <v>6291</v>
      </c>
      <c r="O661" s="23" t="s">
        <v>6292</v>
      </c>
      <c r="P661" s="23" t="s">
        <v>6329</v>
      </c>
      <c r="Q661" s="23">
        <v>0</v>
      </c>
      <c r="R661" s="23" t="s">
        <v>1952</v>
      </c>
      <c r="S661" s="23" t="s">
        <v>5914</v>
      </c>
      <c r="T661" s="23" t="s">
        <v>1623</v>
      </c>
    </row>
    <row r="662" spans="1:20">
      <c r="A662" s="23" t="s">
        <v>2922</v>
      </c>
      <c r="B662" s="23" t="s">
        <v>2923</v>
      </c>
      <c r="C662" s="23" t="s">
        <v>10</v>
      </c>
      <c r="D662" s="23" t="s">
        <v>1580</v>
      </c>
      <c r="E662" s="23" t="s">
        <v>452</v>
      </c>
      <c r="F662" s="23" t="s">
        <v>6816</v>
      </c>
      <c r="G662" s="23" t="s">
        <v>1623</v>
      </c>
      <c r="H662" s="23" t="s">
        <v>6334</v>
      </c>
      <c r="I662" s="23" t="s">
        <v>6343</v>
      </c>
      <c r="J662" s="23" t="s">
        <v>11</v>
      </c>
      <c r="K662" s="23" t="s">
        <v>6290</v>
      </c>
      <c r="L662" s="23" t="s">
        <v>11</v>
      </c>
      <c r="M662" s="23" t="s">
        <v>6981</v>
      </c>
      <c r="N662" s="23" t="s">
        <v>6291</v>
      </c>
      <c r="O662" s="23" t="s">
        <v>6292</v>
      </c>
      <c r="P662" s="23" t="s">
        <v>6329</v>
      </c>
      <c r="Q662" s="23">
        <v>0</v>
      </c>
      <c r="R662" s="23" t="s">
        <v>1952</v>
      </c>
      <c r="S662" s="23" t="s">
        <v>5956</v>
      </c>
      <c r="T662" s="23" t="s">
        <v>1623</v>
      </c>
    </row>
    <row r="663" spans="1:20">
      <c r="A663" s="23" t="s">
        <v>4865</v>
      </c>
      <c r="B663" s="23" t="s">
        <v>4866</v>
      </c>
      <c r="C663" s="23" t="s">
        <v>1562</v>
      </c>
      <c r="D663" s="23" t="s">
        <v>5451</v>
      </c>
      <c r="E663" s="23" t="s">
        <v>464</v>
      </c>
      <c r="F663" s="23" t="s">
        <v>6968</v>
      </c>
      <c r="G663" s="23" t="s">
        <v>1623</v>
      </c>
      <c r="H663" s="23" t="s">
        <v>5579</v>
      </c>
      <c r="I663" s="23" t="s">
        <v>6296</v>
      </c>
      <c r="J663" s="23" t="s">
        <v>11</v>
      </c>
      <c r="K663" s="23" t="s">
        <v>6290</v>
      </c>
      <c r="L663" s="23" t="s">
        <v>11</v>
      </c>
      <c r="M663" s="23" t="s">
        <v>6961</v>
      </c>
      <c r="N663" s="23" t="s">
        <v>6297</v>
      </c>
      <c r="O663" s="23" t="s">
        <v>6292</v>
      </c>
      <c r="P663" s="23" t="s">
        <v>6345</v>
      </c>
      <c r="Q663" s="23">
        <v>0</v>
      </c>
      <c r="R663" s="23" t="s">
        <v>4869</v>
      </c>
      <c r="S663" s="23" t="s">
        <v>6165</v>
      </c>
      <c r="T663" s="23" t="s">
        <v>1623</v>
      </c>
    </row>
    <row r="664" spans="1:20">
      <c r="A664" s="23" t="s">
        <v>4436</v>
      </c>
      <c r="B664" s="23" t="s">
        <v>4437</v>
      </c>
      <c r="C664" s="23" t="s">
        <v>13</v>
      </c>
      <c r="D664" s="23" t="s">
        <v>1580</v>
      </c>
      <c r="E664" s="23" t="s">
        <v>452</v>
      </c>
      <c r="F664" s="23" t="s">
        <v>6962</v>
      </c>
      <c r="G664" s="23" t="s">
        <v>1623</v>
      </c>
      <c r="H664" s="23" t="s">
        <v>6299</v>
      </c>
      <c r="I664" s="23" t="s">
        <v>6300</v>
      </c>
      <c r="J664" s="23" t="s">
        <v>11</v>
      </c>
      <c r="K664" s="23" t="s">
        <v>6290</v>
      </c>
      <c r="L664" s="23" t="s">
        <v>11</v>
      </c>
      <c r="M664" s="23" t="s">
        <v>6946</v>
      </c>
      <c r="N664" s="23" t="s">
        <v>6291</v>
      </c>
      <c r="O664" s="23" t="s">
        <v>6292</v>
      </c>
      <c r="P664" s="23" t="s">
        <v>6765</v>
      </c>
      <c r="Q664" s="23">
        <v>0</v>
      </c>
      <c r="R664" s="23" t="s">
        <v>1707</v>
      </c>
      <c r="S664" s="23" t="s">
        <v>5751</v>
      </c>
      <c r="T664" s="23" t="s">
        <v>1623</v>
      </c>
    </row>
    <row r="665" spans="1:20">
      <c r="A665" s="23" t="s">
        <v>3291</v>
      </c>
      <c r="B665" s="23" t="s">
        <v>3292</v>
      </c>
      <c r="C665" s="23" t="s">
        <v>13</v>
      </c>
      <c r="D665" s="23" t="s">
        <v>1580</v>
      </c>
      <c r="E665" s="23" t="s">
        <v>452</v>
      </c>
      <c r="F665" s="23" t="s">
        <v>6962</v>
      </c>
      <c r="G665" s="23" t="s">
        <v>1623</v>
      </c>
      <c r="H665" s="23" t="s">
        <v>6299</v>
      </c>
      <c r="I665" s="23" t="s">
        <v>6300</v>
      </c>
      <c r="J665" s="23" t="s">
        <v>11</v>
      </c>
      <c r="K665" s="23" t="s">
        <v>6290</v>
      </c>
      <c r="L665" s="23" t="s">
        <v>11</v>
      </c>
      <c r="M665" s="23" t="s">
        <v>6963</v>
      </c>
      <c r="N665" s="23" t="s">
        <v>6291</v>
      </c>
      <c r="O665" s="23" t="s">
        <v>6292</v>
      </c>
      <c r="P665" s="23" t="s">
        <v>1012</v>
      </c>
      <c r="Q665" s="23">
        <v>0</v>
      </c>
      <c r="R665" s="23" t="s">
        <v>1689</v>
      </c>
      <c r="S665" s="23" t="s">
        <v>6652</v>
      </c>
      <c r="T665" s="23" t="s">
        <v>1623</v>
      </c>
    </row>
    <row r="666" spans="1:20">
      <c r="A666" s="23" t="s">
        <v>2093</v>
      </c>
      <c r="B666" s="23" t="s">
        <v>2094</v>
      </c>
      <c r="C666" s="23" t="s">
        <v>14</v>
      </c>
      <c r="D666" s="23" t="s">
        <v>1580</v>
      </c>
      <c r="E666" s="23" t="s">
        <v>452</v>
      </c>
      <c r="F666" s="23" t="s">
        <v>5552</v>
      </c>
      <c r="G666" s="23" t="s">
        <v>1623</v>
      </c>
      <c r="H666" s="23" t="s">
        <v>5569</v>
      </c>
      <c r="I666" s="23" t="s">
        <v>6316</v>
      </c>
      <c r="J666" s="23" t="s">
        <v>11</v>
      </c>
      <c r="K666" s="23" t="s">
        <v>6290</v>
      </c>
      <c r="L666" s="23" t="s">
        <v>11</v>
      </c>
      <c r="M666" s="23" t="s">
        <v>6936</v>
      </c>
      <c r="N666" s="23" t="s">
        <v>6291</v>
      </c>
      <c r="O666" s="23" t="s">
        <v>6292</v>
      </c>
      <c r="P666" s="23" t="s">
        <v>6479</v>
      </c>
      <c r="Q666" s="23">
        <v>0</v>
      </c>
      <c r="R666" s="23" t="s">
        <v>1952</v>
      </c>
      <c r="S666" s="23" t="s">
        <v>6480</v>
      </c>
      <c r="T666" s="23" t="s">
        <v>1623</v>
      </c>
    </row>
    <row r="667" spans="1:20">
      <c r="A667" s="23" t="s">
        <v>4932</v>
      </c>
      <c r="B667" s="23" t="s">
        <v>4933</v>
      </c>
      <c r="C667" s="23" t="s">
        <v>16</v>
      </c>
      <c r="D667" s="23" t="s">
        <v>1580</v>
      </c>
      <c r="E667" s="23" t="s">
        <v>452</v>
      </c>
      <c r="F667" s="23" t="s">
        <v>5504</v>
      </c>
      <c r="G667" s="23" t="s">
        <v>1623</v>
      </c>
      <c r="H667" s="23" t="s">
        <v>5579</v>
      </c>
      <c r="I667" s="23" t="s">
        <v>6289</v>
      </c>
      <c r="J667" s="23" t="s">
        <v>11</v>
      </c>
      <c r="K667" s="23" t="s">
        <v>6290</v>
      </c>
      <c r="L667" s="23" t="s">
        <v>11</v>
      </c>
      <c r="M667" s="23" t="s">
        <v>6945</v>
      </c>
      <c r="N667" s="23" t="s">
        <v>6291</v>
      </c>
      <c r="O667" s="23" t="s">
        <v>6292</v>
      </c>
      <c r="P667" s="23" t="s">
        <v>1012</v>
      </c>
      <c r="Q667" s="23">
        <v>0</v>
      </c>
      <c r="R667" s="23" t="s">
        <v>1624</v>
      </c>
      <c r="S667" s="23" t="s">
        <v>6205</v>
      </c>
      <c r="T667" s="23" t="s">
        <v>1623</v>
      </c>
    </row>
    <row r="668" spans="1:20">
      <c r="A668" s="23" t="s">
        <v>1892</v>
      </c>
      <c r="B668" s="23" t="s">
        <v>1893</v>
      </c>
      <c r="C668" s="23" t="s">
        <v>14</v>
      </c>
      <c r="D668" s="23" t="s">
        <v>1580</v>
      </c>
      <c r="E668" s="23" t="s">
        <v>452</v>
      </c>
      <c r="F668" s="23" t="s">
        <v>6804</v>
      </c>
      <c r="G668" s="23" t="s">
        <v>1623</v>
      </c>
      <c r="H668" s="23" t="s">
        <v>6334</v>
      </c>
      <c r="I668" s="23" t="s">
        <v>6321</v>
      </c>
      <c r="J668" s="23" t="s">
        <v>11</v>
      </c>
      <c r="K668" s="23" t="s">
        <v>6290</v>
      </c>
      <c r="L668" s="23" t="s">
        <v>11</v>
      </c>
      <c r="M668" s="23" t="s">
        <v>6937</v>
      </c>
      <c r="N668" s="23" t="s">
        <v>6291</v>
      </c>
      <c r="O668" s="23" t="s">
        <v>6292</v>
      </c>
      <c r="P668" s="23" t="s">
        <v>6694</v>
      </c>
      <c r="Q668" s="23">
        <v>0</v>
      </c>
      <c r="R668" s="23" t="s">
        <v>1952</v>
      </c>
      <c r="S668" s="23" t="s">
        <v>6084</v>
      </c>
      <c r="T668" s="23" t="s">
        <v>1623</v>
      </c>
    </row>
    <row r="669" spans="1:20">
      <c r="A669" s="23" t="s">
        <v>2420</v>
      </c>
      <c r="B669" s="23" t="s">
        <v>2421</v>
      </c>
      <c r="C669" s="23" t="s">
        <v>10</v>
      </c>
      <c r="D669" s="23" t="s">
        <v>1580</v>
      </c>
      <c r="E669" s="23" t="s">
        <v>452</v>
      </c>
      <c r="F669" s="23" t="s">
        <v>5380</v>
      </c>
      <c r="G669" s="23" t="s">
        <v>1623</v>
      </c>
      <c r="H669" s="23" t="s">
        <v>2490</v>
      </c>
      <c r="I669" s="23" t="s">
        <v>6289</v>
      </c>
      <c r="J669" s="23" t="s">
        <v>11</v>
      </c>
      <c r="K669" s="23" t="s">
        <v>6290</v>
      </c>
      <c r="L669" s="23" t="s">
        <v>11</v>
      </c>
      <c r="M669" s="23" t="s">
        <v>7026</v>
      </c>
      <c r="N669" s="23" t="s">
        <v>6291</v>
      </c>
      <c r="O669" s="23" t="s">
        <v>6292</v>
      </c>
      <c r="P669" s="23" t="s">
        <v>9</v>
      </c>
      <c r="Q669" s="23">
        <v>0</v>
      </c>
      <c r="R669" s="23" t="s">
        <v>2424</v>
      </c>
      <c r="S669" s="23" t="s">
        <v>6156</v>
      </c>
      <c r="T669" s="23" t="s">
        <v>1623</v>
      </c>
    </row>
    <row r="670" spans="1:20">
      <c r="A670" s="23" t="s">
        <v>3881</v>
      </c>
      <c r="B670" s="23" t="s">
        <v>3882</v>
      </c>
      <c r="C670" s="23" t="s">
        <v>1544</v>
      </c>
      <c r="D670" s="23" t="s">
        <v>1580</v>
      </c>
      <c r="E670" s="23" t="s">
        <v>452</v>
      </c>
      <c r="F670" s="23" t="s">
        <v>5380</v>
      </c>
      <c r="G670" s="23" t="s">
        <v>1623</v>
      </c>
      <c r="H670" s="23" t="s">
        <v>2490</v>
      </c>
      <c r="I670" s="23" t="s">
        <v>6289</v>
      </c>
      <c r="J670" s="23" t="s">
        <v>11</v>
      </c>
      <c r="K670" s="23" t="s">
        <v>6290</v>
      </c>
      <c r="L670" s="23" t="s">
        <v>11</v>
      </c>
      <c r="M670" s="23" t="s">
        <v>7030</v>
      </c>
      <c r="N670" s="23" t="s">
        <v>6291</v>
      </c>
      <c r="O670" s="23" t="s">
        <v>6292</v>
      </c>
      <c r="P670" s="23" t="s">
        <v>1012</v>
      </c>
      <c r="Q670" s="23">
        <v>0</v>
      </c>
      <c r="R670" s="23" t="s">
        <v>3947</v>
      </c>
      <c r="S670" s="23" t="s">
        <v>7039</v>
      </c>
      <c r="T670" s="23" t="s">
        <v>1623</v>
      </c>
    </row>
    <row r="671" spans="1:20">
      <c r="A671" s="23" t="s">
        <v>1743</v>
      </c>
      <c r="B671" s="23" t="s">
        <v>1744</v>
      </c>
      <c r="C671" s="23" t="s">
        <v>1544</v>
      </c>
      <c r="D671" s="23" t="s">
        <v>1580</v>
      </c>
      <c r="E671" s="23" t="s">
        <v>452</v>
      </c>
      <c r="F671" s="23" t="s">
        <v>5504</v>
      </c>
      <c r="G671" s="23" t="s">
        <v>1623</v>
      </c>
      <c r="H671" s="23" t="s">
        <v>5579</v>
      </c>
      <c r="I671" s="23" t="s">
        <v>6289</v>
      </c>
      <c r="J671" s="23" t="s">
        <v>11</v>
      </c>
      <c r="K671" s="23" t="s">
        <v>6290</v>
      </c>
      <c r="L671" s="23" t="s">
        <v>11</v>
      </c>
      <c r="M671" s="23" t="s">
        <v>6945</v>
      </c>
      <c r="N671" s="23" t="s">
        <v>6291</v>
      </c>
      <c r="O671" s="23" t="s">
        <v>6292</v>
      </c>
      <c r="P671" s="23" t="s">
        <v>7</v>
      </c>
      <c r="Q671" s="23">
        <v>0</v>
      </c>
      <c r="R671" s="23" t="s">
        <v>6313</v>
      </c>
      <c r="S671" s="23" t="s">
        <v>6107</v>
      </c>
      <c r="T671" s="23" t="s">
        <v>1623</v>
      </c>
    </row>
    <row r="672" spans="1:20">
      <c r="A672" s="23" t="s">
        <v>4791</v>
      </c>
      <c r="B672" s="23" t="s">
        <v>4792</v>
      </c>
      <c r="C672" s="23" t="s">
        <v>1544</v>
      </c>
      <c r="D672" s="23" t="s">
        <v>5451</v>
      </c>
      <c r="E672" s="23" t="s">
        <v>459</v>
      </c>
      <c r="F672" s="23" t="s">
        <v>5580</v>
      </c>
      <c r="G672" s="23" t="s">
        <v>1623</v>
      </c>
      <c r="H672" s="23" t="s">
        <v>2490</v>
      </c>
      <c r="I672" s="23" t="s">
        <v>6352</v>
      </c>
      <c r="J672" s="23" t="s">
        <v>11</v>
      </c>
      <c r="K672" s="23" t="s">
        <v>6290</v>
      </c>
      <c r="L672" s="23" t="s">
        <v>11</v>
      </c>
      <c r="M672" s="23" t="s">
        <v>6988</v>
      </c>
      <c r="N672" s="23" t="s">
        <v>6297</v>
      </c>
      <c r="O672" s="23" t="s">
        <v>6292</v>
      </c>
      <c r="P672" s="23" t="s">
        <v>1152</v>
      </c>
      <c r="Q672" s="23">
        <v>0</v>
      </c>
      <c r="R672" s="23" t="s">
        <v>6377</v>
      </c>
      <c r="S672" s="23" t="s">
        <v>6237</v>
      </c>
      <c r="T672" s="23" t="s">
        <v>1623</v>
      </c>
    </row>
    <row r="673" spans="1:20">
      <c r="A673" s="23" t="s">
        <v>4296</v>
      </c>
      <c r="B673" s="23" t="s">
        <v>4297</v>
      </c>
      <c r="C673" s="23" t="s">
        <v>14</v>
      </c>
      <c r="D673" s="23" t="s">
        <v>1580</v>
      </c>
      <c r="E673" s="23" t="s">
        <v>452</v>
      </c>
      <c r="F673" s="23" t="s">
        <v>5392</v>
      </c>
      <c r="G673" s="23" t="s">
        <v>1623</v>
      </c>
      <c r="H673" s="23" t="s">
        <v>6295</v>
      </c>
      <c r="I673" s="23" t="s">
        <v>6302</v>
      </c>
      <c r="J673" s="23" t="s">
        <v>11</v>
      </c>
      <c r="K673" s="23" t="s">
        <v>6290</v>
      </c>
      <c r="L673" s="23" t="s">
        <v>11</v>
      </c>
      <c r="M673" s="23" t="s">
        <v>6941</v>
      </c>
      <c r="N673" s="23" t="s">
        <v>6291</v>
      </c>
      <c r="O673" s="23" t="s">
        <v>6292</v>
      </c>
      <c r="P673" s="23" t="s">
        <v>7064</v>
      </c>
      <c r="Q673" s="23">
        <v>0</v>
      </c>
      <c r="R673" s="23" t="s">
        <v>1559</v>
      </c>
      <c r="S673" s="23" t="s">
        <v>7065</v>
      </c>
      <c r="T673" s="23" t="s">
        <v>1623</v>
      </c>
    </row>
    <row r="674" spans="1:20">
      <c r="A674" s="23" t="s">
        <v>4103</v>
      </c>
      <c r="B674" s="23" t="s">
        <v>4104</v>
      </c>
      <c r="C674" s="23" t="s">
        <v>1544</v>
      </c>
      <c r="D674" s="23" t="s">
        <v>1580</v>
      </c>
      <c r="E674" s="23" t="s">
        <v>452</v>
      </c>
      <c r="F674" s="23" t="s">
        <v>6977</v>
      </c>
      <c r="G674" s="23" t="s">
        <v>1623</v>
      </c>
      <c r="H674" s="23" t="s">
        <v>6346</v>
      </c>
      <c r="I674" s="23" t="s">
        <v>5563</v>
      </c>
      <c r="J674" s="23" t="s">
        <v>1643</v>
      </c>
      <c r="K674" s="23" t="s">
        <v>6290</v>
      </c>
      <c r="L674" s="23" t="s">
        <v>11</v>
      </c>
      <c r="M674" s="23" t="s">
        <v>6942</v>
      </c>
      <c r="N674" s="23" t="s">
        <v>6291</v>
      </c>
      <c r="O674" s="23" t="s">
        <v>6292</v>
      </c>
      <c r="P674" s="23" t="s">
        <v>6329</v>
      </c>
      <c r="Q674" s="23">
        <v>0</v>
      </c>
      <c r="R674" s="23" t="s">
        <v>4499</v>
      </c>
      <c r="S674" s="23" t="s">
        <v>5799</v>
      </c>
      <c r="T674" s="23" t="s">
        <v>1623</v>
      </c>
    </row>
    <row r="675" spans="1:20">
      <c r="A675" s="23" t="s">
        <v>4407</v>
      </c>
      <c r="B675" s="23" t="s">
        <v>4408</v>
      </c>
      <c r="C675" s="23" t="s">
        <v>1562</v>
      </c>
      <c r="D675" s="23" t="s">
        <v>1580</v>
      </c>
      <c r="E675" s="23" t="s">
        <v>452</v>
      </c>
      <c r="F675" s="23" t="s">
        <v>6954</v>
      </c>
      <c r="G675" s="23" t="s">
        <v>1623</v>
      </c>
      <c r="H675" s="23" t="s">
        <v>2490</v>
      </c>
      <c r="I675" s="23" t="s">
        <v>6951</v>
      </c>
      <c r="J675" s="23" t="s">
        <v>11</v>
      </c>
      <c r="K675" s="23" t="s">
        <v>6290</v>
      </c>
      <c r="L675" s="23" t="s">
        <v>11</v>
      </c>
      <c r="M675" s="23" t="s">
        <v>6955</v>
      </c>
      <c r="N675" s="23" t="s">
        <v>6291</v>
      </c>
      <c r="O675" s="23" t="s">
        <v>6292</v>
      </c>
      <c r="P675" s="23" t="s">
        <v>1012</v>
      </c>
      <c r="Q675" s="23">
        <v>0</v>
      </c>
      <c r="R675" s="23" t="s">
        <v>1559</v>
      </c>
      <c r="S675" s="23" t="s">
        <v>7047</v>
      </c>
      <c r="T675" s="23" t="s">
        <v>1623</v>
      </c>
    </row>
    <row r="676" spans="1:20">
      <c r="A676" s="23" t="s">
        <v>3096</v>
      </c>
      <c r="B676" s="23" t="s">
        <v>3097</v>
      </c>
      <c r="C676" s="23" t="s">
        <v>16</v>
      </c>
      <c r="D676" s="23" t="s">
        <v>1580</v>
      </c>
      <c r="E676" s="23" t="s">
        <v>452</v>
      </c>
      <c r="F676" s="23" t="s">
        <v>6954</v>
      </c>
      <c r="G676" s="23" t="s">
        <v>1623</v>
      </c>
      <c r="H676" s="23" t="s">
        <v>6346</v>
      </c>
      <c r="I676" s="23" t="s">
        <v>6951</v>
      </c>
      <c r="J676" s="23" t="s">
        <v>11</v>
      </c>
      <c r="K676" s="23" t="s">
        <v>6290</v>
      </c>
      <c r="L676" s="23" t="s">
        <v>11</v>
      </c>
      <c r="M676" s="23" t="s">
        <v>7011</v>
      </c>
      <c r="N676" s="23" t="s">
        <v>6291</v>
      </c>
      <c r="O676" s="23" t="s">
        <v>6292</v>
      </c>
      <c r="P676" s="23" t="s">
        <v>6982</v>
      </c>
      <c r="Q676" s="23">
        <v>0</v>
      </c>
      <c r="R676" s="23" t="s">
        <v>1537</v>
      </c>
      <c r="S676" s="23" t="s">
        <v>6262</v>
      </c>
      <c r="T676" s="23" t="s">
        <v>1623</v>
      </c>
    </row>
    <row r="677" spans="1:20">
      <c r="A677" s="23" t="s">
        <v>1717</v>
      </c>
      <c r="B677" s="23" t="s">
        <v>1718</v>
      </c>
      <c r="C677" s="23" t="s">
        <v>10</v>
      </c>
      <c r="D677" s="23" t="s">
        <v>1580</v>
      </c>
      <c r="E677" s="23" t="s">
        <v>452</v>
      </c>
      <c r="F677" s="23" t="s">
        <v>6816</v>
      </c>
      <c r="G677" s="23" t="s">
        <v>1623</v>
      </c>
      <c r="H677" s="23" t="s">
        <v>6334</v>
      </c>
      <c r="I677" s="23" t="s">
        <v>6343</v>
      </c>
      <c r="J677" s="23" t="s">
        <v>11</v>
      </c>
      <c r="K677" s="23" t="s">
        <v>6290</v>
      </c>
      <c r="L677" s="23" t="s">
        <v>11</v>
      </c>
      <c r="M677" s="23" t="s">
        <v>6983</v>
      </c>
      <c r="N677" s="23" t="s">
        <v>6291</v>
      </c>
      <c r="O677" s="23" t="s">
        <v>6292</v>
      </c>
      <c r="P677" s="23" t="s">
        <v>6582</v>
      </c>
      <c r="Q677" s="23">
        <v>0</v>
      </c>
      <c r="R677" s="23" t="s">
        <v>1952</v>
      </c>
      <c r="S677" s="23" t="s">
        <v>6110</v>
      </c>
      <c r="T677" s="23" t="s">
        <v>1623</v>
      </c>
    </row>
    <row r="678" spans="1:20">
      <c r="A678" s="23" t="s">
        <v>2226</v>
      </c>
      <c r="B678" s="23" t="s">
        <v>2227</v>
      </c>
      <c r="C678" s="23" t="s">
        <v>10</v>
      </c>
      <c r="D678" s="23" t="s">
        <v>1580</v>
      </c>
      <c r="E678" s="23" t="s">
        <v>461</v>
      </c>
      <c r="F678" s="23" t="s">
        <v>5538</v>
      </c>
      <c r="G678" s="23" t="s">
        <v>1623</v>
      </c>
      <c r="H678" s="23" t="s">
        <v>5579</v>
      </c>
      <c r="I678" s="23" t="s">
        <v>5574</v>
      </c>
      <c r="J678" s="23" t="s">
        <v>11</v>
      </c>
      <c r="K678" s="23" t="s">
        <v>6290</v>
      </c>
      <c r="L678" s="23" t="s">
        <v>11</v>
      </c>
      <c r="M678" s="23" t="s">
        <v>6996</v>
      </c>
      <c r="N678" s="23" t="s">
        <v>6311</v>
      </c>
      <c r="O678" s="23" t="s">
        <v>6292</v>
      </c>
      <c r="P678" s="23" t="s">
        <v>6477</v>
      </c>
      <c r="Q678" s="23">
        <v>0</v>
      </c>
      <c r="R678" s="23" t="s">
        <v>1646</v>
      </c>
      <c r="S678" s="23" t="s">
        <v>6043</v>
      </c>
      <c r="T678" s="23" t="s">
        <v>1623</v>
      </c>
    </row>
    <row r="679" spans="1:20">
      <c r="A679" s="23" t="s">
        <v>2647</v>
      </c>
      <c r="B679" s="23" t="s">
        <v>2648</v>
      </c>
      <c r="C679" s="23" t="s">
        <v>10</v>
      </c>
      <c r="D679" s="23" t="s">
        <v>1580</v>
      </c>
      <c r="E679" s="23" t="s">
        <v>461</v>
      </c>
      <c r="F679" s="23" t="s">
        <v>5538</v>
      </c>
      <c r="G679" s="23" t="s">
        <v>1623</v>
      </c>
      <c r="H679" s="23" t="s">
        <v>6331</v>
      </c>
      <c r="I679" s="23" t="s">
        <v>5574</v>
      </c>
      <c r="J679" s="23" t="s">
        <v>11</v>
      </c>
      <c r="K679" s="23" t="s">
        <v>6290</v>
      </c>
      <c r="L679" s="23" t="s">
        <v>11</v>
      </c>
      <c r="M679" s="23" t="s">
        <v>7012</v>
      </c>
      <c r="N679" s="23" t="s">
        <v>6311</v>
      </c>
      <c r="O679" s="23" t="s">
        <v>6292</v>
      </c>
      <c r="P679" s="23" t="s">
        <v>7</v>
      </c>
      <c r="Q679" s="23">
        <v>0</v>
      </c>
      <c r="R679" s="23" t="s">
        <v>1646</v>
      </c>
      <c r="S679" s="23" t="s">
        <v>5998</v>
      </c>
      <c r="T679" s="23" t="s">
        <v>1623</v>
      </c>
    </row>
    <row r="680" spans="1:20" s="19" customFormat="1">
      <c r="A680" s="23" t="s">
        <v>3073</v>
      </c>
      <c r="B680" s="23" t="s">
        <v>3074</v>
      </c>
      <c r="C680" s="23" t="s">
        <v>10</v>
      </c>
      <c r="D680" s="23" t="s">
        <v>1580</v>
      </c>
      <c r="E680" s="23" t="s">
        <v>452</v>
      </c>
      <c r="F680" s="23" t="s">
        <v>6977</v>
      </c>
      <c r="G680" s="23" t="s">
        <v>1623</v>
      </c>
      <c r="H680" s="23" t="s">
        <v>6346</v>
      </c>
      <c r="I680" s="23" t="s">
        <v>5563</v>
      </c>
      <c r="J680" s="23" t="s">
        <v>11</v>
      </c>
      <c r="K680" s="23" t="s">
        <v>6290</v>
      </c>
      <c r="L680" s="23" t="s">
        <v>11</v>
      </c>
      <c r="M680" s="23" t="s">
        <v>6947</v>
      </c>
      <c r="N680" s="23" t="s">
        <v>6291</v>
      </c>
      <c r="O680" s="23" t="s">
        <v>6292</v>
      </c>
      <c r="P680" s="23" t="s">
        <v>7</v>
      </c>
      <c r="Q680" s="23">
        <v>0</v>
      </c>
      <c r="R680" s="23" t="s">
        <v>1707</v>
      </c>
      <c r="S680" s="23" t="s">
        <v>6142</v>
      </c>
      <c r="T680" s="23" t="s">
        <v>1623</v>
      </c>
    </row>
    <row r="681" spans="1:20" s="19" customFormat="1">
      <c r="A681" s="23" t="s">
        <v>1777</v>
      </c>
      <c r="B681" s="23" t="s">
        <v>1778</v>
      </c>
      <c r="C681" s="23" t="s">
        <v>14</v>
      </c>
      <c r="D681" s="23" t="s">
        <v>1580</v>
      </c>
      <c r="E681" s="23" t="s">
        <v>461</v>
      </c>
      <c r="F681" s="23" t="s">
        <v>6789</v>
      </c>
      <c r="G681" s="23" t="s">
        <v>1623</v>
      </c>
      <c r="H681" s="23" t="s">
        <v>6320</v>
      </c>
      <c r="I681" s="23" t="s">
        <v>6350</v>
      </c>
      <c r="J681" s="23" t="s">
        <v>11</v>
      </c>
      <c r="K681" s="23" t="s">
        <v>6290</v>
      </c>
      <c r="L681" s="23" t="s">
        <v>11</v>
      </c>
      <c r="M681" s="23" t="s">
        <v>7085</v>
      </c>
      <c r="N681" s="23" t="s">
        <v>6311</v>
      </c>
      <c r="O681" s="23" t="s">
        <v>6292</v>
      </c>
      <c r="P681" s="23" t="s">
        <v>6364</v>
      </c>
      <c r="Q681" s="23">
        <v>0</v>
      </c>
      <c r="R681" s="23" t="s">
        <v>2014</v>
      </c>
      <c r="S681" s="23" t="s">
        <v>6099</v>
      </c>
      <c r="T681" s="23" t="s">
        <v>1623</v>
      </c>
    </row>
    <row r="682" spans="1:20" s="19" customFormat="1">
      <c r="A682" s="23" t="s">
        <v>2758</v>
      </c>
      <c r="B682" s="23" t="s">
        <v>2759</v>
      </c>
      <c r="C682" s="23" t="s">
        <v>10</v>
      </c>
      <c r="D682" s="23" t="s">
        <v>1580</v>
      </c>
      <c r="E682" s="23" t="s">
        <v>461</v>
      </c>
      <c r="F682" s="23" t="s">
        <v>6789</v>
      </c>
      <c r="G682" s="23" t="s">
        <v>1623</v>
      </c>
      <c r="H682" s="23" t="s">
        <v>6320</v>
      </c>
      <c r="I682" s="23" t="s">
        <v>6350</v>
      </c>
      <c r="J682" s="23" t="s">
        <v>11</v>
      </c>
      <c r="K682" s="23" t="s">
        <v>6290</v>
      </c>
      <c r="L682" s="23" t="s">
        <v>11</v>
      </c>
      <c r="M682" s="23" t="s">
        <v>6995</v>
      </c>
      <c r="N682" s="23" t="s">
        <v>6311</v>
      </c>
      <c r="O682" s="23" t="s">
        <v>6292</v>
      </c>
      <c r="P682" s="23" t="s">
        <v>6371</v>
      </c>
      <c r="Q682" s="23">
        <v>0</v>
      </c>
      <c r="R682" s="23" t="s">
        <v>2014</v>
      </c>
      <c r="S682" s="23" t="s">
        <v>6372</v>
      </c>
      <c r="T682" s="23" t="s">
        <v>1623</v>
      </c>
    </row>
    <row r="683" spans="1:20" s="19" customFormat="1">
      <c r="A683" s="23" t="s">
        <v>1901</v>
      </c>
      <c r="B683" s="23" t="s">
        <v>1902</v>
      </c>
      <c r="C683" s="23" t="s">
        <v>10</v>
      </c>
      <c r="D683" s="23" t="s">
        <v>1580</v>
      </c>
      <c r="E683" s="23" t="s">
        <v>461</v>
      </c>
      <c r="F683" s="23" t="s">
        <v>5538</v>
      </c>
      <c r="G683" s="23" t="s">
        <v>1623</v>
      </c>
      <c r="H683" s="23" t="s">
        <v>5579</v>
      </c>
      <c r="I683" s="23" t="s">
        <v>5574</v>
      </c>
      <c r="J683" s="23" t="s">
        <v>11</v>
      </c>
      <c r="K683" s="23" t="s">
        <v>6290</v>
      </c>
      <c r="L683" s="23" t="s">
        <v>11</v>
      </c>
      <c r="M683" s="23" t="s">
        <v>6996</v>
      </c>
      <c r="N683" s="23" t="s">
        <v>6311</v>
      </c>
      <c r="O683" s="23" t="s">
        <v>6292</v>
      </c>
      <c r="P683" s="23" t="s">
        <v>6591</v>
      </c>
      <c r="Q683" s="23">
        <v>0</v>
      </c>
      <c r="R683" s="23" t="s">
        <v>1685</v>
      </c>
      <c r="S683" s="23" t="s">
        <v>6083</v>
      </c>
      <c r="T683" s="23" t="s">
        <v>1623</v>
      </c>
    </row>
    <row r="684" spans="1:20" s="19" customFormat="1">
      <c r="A684" s="23" t="s">
        <v>3219</v>
      </c>
      <c r="B684" s="23" t="s">
        <v>3220</v>
      </c>
      <c r="C684" s="23" t="s">
        <v>14</v>
      </c>
      <c r="D684" s="23" t="s">
        <v>1580</v>
      </c>
      <c r="E684" s="23" t="s">
        <v>452</v>
      </c>
      <c r="F684" s="23" t="s">
        <v>6811</v>
      </c>
      <c r="G684" s="23" t="s">
        <v>1623</v>
      </c>
      <c r="H684" s="23" t="s">
        <v>6337</v>
      </c>
      <c r="I684" s="23" t="s">
        <v>6338</v>
      </c>
      <c r="J684" s="23" t="s">
        <v>11</v>
      </c>
      <c r="K684" s="23" t="s">
        <v>6290</v>
      </c>
      <c r="L684" s="23" t="s">
        <v>11</v>
      </c>
      <c r="M684" s="23" t="s">
        <v>6942</v>
      </c>
      <c r="N684" s="23" t="s">
        <v>6291</v>
      </c>
      <c r="O684" s="23" t="s">
        <v>6292</v>
      </c>
      <c r="P684" s="23" t="s">
        <v>7</v>
      </c>
      <c r="Q684" s="23">
        <v>0</v>
      </c>
      <c r="R684" s="23" t="s">
        <v>1565</v>
      </c>
      <c r="S684" s="23" t="s">
        <v>6575</v>
      </c>
      <c r="T684" s="23" t="s">
        <v>1623</v>
      </c>
    </row>
    <row r="685" spans="1:20" s="19" customFormat="1">
      <c r="A685" s="23" t="s">
        <v>2503</v>
      </c>
      <c r="B685" s="23" t="s">
        <v>2504</v>
      </c>
      <c r="C685" s="23" t="s">
        <v>10</v>
      </c>
      <c r="D685" s="23" t="s">
        <v>1580</v>
      </c>
      <c r="E685" s="23" t="s">
        <v>452</v>
      </c>
      <c r="F685" s="23" t="s">
        <v>6808</v>
      </c>
      <c r="G685" s="23" t="s">
        <v>1623</v>
      </c>
      <c r="H685" s="23" t="s">
        <v>6299</v>
      </c>
      <c r="I685" s="23" t="s">
        <v>6304</v>
      </c>
      <c r="J685" s="23" t="s">
        <v>11</v>
      </c>
      <c r="K685" s="23" t="s">
        <v>6290</v>
      </c>
      <c r="L685" s="23" t="s">
        <v>11</v>
      </c>
      <c r="M685" s="23" t="s">
        <v>6942</v>
      </c>
      <c r="N685" s="23" t="s">
        <v>6291</v>
      </c>
      <c r="O685" s="23" t="s">
        <v>6292</v>
      </c>
      <c r="P685" s="23" t="s">
        <v>6329</v>
      </c>
      <c r="Q685" s="23">
        <v>0</v>
      </c>
      <c r="R685" s="23" t="s">
        <v>1685</v>
      </c>
      <c r="S685" s="23" t="s">
        <v>6714</v>
      </c>
      <c r="T685" s="23" t="s">
        <v>1623</v>
      </c>
    </row>
    <row r="686" spans="1:20" s="19" customFormat="1">
      <c r="A686" s="23" t="s">
        <v>5275</v>
      </c>
      <c r="B686" s="23" t="s">
        <v>5276</v>
      </c>
      <c r="C686" s="23" t="s">
        <v>16</v>
      </c>
      <c r="D686" s="23" t="s">
        <v>1580</v>
      </c>
      <c r="E686" s="23" t="s">
        <v>452</v>
      </c>
      <c r="F686" s="23" t="s">
        <v>6977</v>
      </c>
      <c r="G686" s="23" t="s">
        <v>1623</v>
      </c>
      <c r="H686" s="23" t="s">
        <v>6346</v>
      </c>
      <c r="I686" s="23" t="s">
        <v>5563</v>
      </c>
      <c r="J686" s="23" t="s">
        <v>11</v>
      </c>
      <c r="K686" s="23" t="s">
        <v>6290</v>
      </c>
      <c r="L686" s="23" t="s">
        <v>11</v>
      </c>
      <c r="M686" s="23" t="s">
        <v>6965</v>
      </c>
      <c r="N686" s="23" t="s">
        <v>6291</v>
      </c>
      <c r="O686" s="23" t="s">
        <v>6292</v>
      </c>
      <c r="P686" s="23" t="s">
        <v>9</v>
      </c>
      <c r="Q686" s="23">
        <v>0</v>
      </c>
      <c r="R686" s="23" t="s">
        <v>1707</v>
      </c>
      <c r="S686" s="23" t="s">
        <v>5646</v>
      </c>
      <c r="T686" s="23" t="s">
        <v>1623</v>
      </c>
    </row>
    <row r="687" spans="1:20" s="19" customFormat="1">
      <c r="A687" s="23" t="s">
        <v>2205</v>
      </c>
      <c r="B687" s="23" t="s">
        <v>2206</v>
      </c>
      <c r="C687" s="23" t="s">
        <v>10</v>
      </c>
      <c r="D687" s="23" t="s">
        <v>1580</v>
      </c>
      <c r="E687" s="23" t="s">
        <v>452</v>
      </c>
      <c r="F687" s="23" t="s">
        <v>5384</v>
      </c>
      <c r="G687" s="23" t="s">
        <v>1623</v>
      </c>
      <c r="H687" s="23" t="s">
        <v>6308</v>
      </c>
      <c r="I687" s="23" t="s">
        <v>5447</v>
      </c>
      <c r="J687" s="23" t="s">
        <v>11</v>
      </c>
      <c r="K687" s="23" t="s">
        <v>6290</v>
      </c>
      <c r="L687" s="23" t="s">
        <v>11</v>
      </c>
      <c r="M687" s="23" t="s">
        <v>6979</v>
      </c>
      <c r="N687" s="23" t="s">
        <v>6291</v>
      </c>
      <c r="O687" s="23" t="s">
        <v>6292</v>
      </c>
      <c r="P687" s="23" t="s">
        <v>6410</v>
      </c>
      <c r="Q687" s="23">
        <v>0</v>
      </c>
      <c r="R687" s="23" t="s">
        <v>1952</v>
      </c>
      <c r="S687" s="23" t="s">
        <v>6411</v>
      </c>
      <c r="T687" s="23" t="s">
        <v>1623</v>
      </c>
    </row>
    <row r="688" spans="1:20" s="19" customFormat="1">
      <c r="A688" s="23" t="s">
        <v>4645</v>
      </c>
      <c r="B688" s="23" t="s">
        <v>4646</v>
      </c>
      <c r="C688" s="23" t="s">
        <v>16</v>
      </c>
      <c r="D688" s="23" t="s">
        <v>1580</v>
      </c>
      <c r="E688" s="23" t="s">
        <v>452</v>
      </c>
      <c r="F688" s="23" t="s">
        <v>7007</v>
      </c>
      <c r="G688" s="23" t="s">
        <v>1623</v>
      </c>
      <c r="H688" s="23" t="s">
        <v>5579</v>
      </c>
      <c r="I688" s="23" t="s">
        <v>5563</v>
      </c>
      <c r="J688" s="23" t="s">
        <v>11</v>
      </c>
      <c r="K688" s="23" t="s">
        <v>6290</v>
      </c>
      <c r="L688" s="23" t="s">
        <v>11</v>
      </c>
      <c r="M688" s="23" t="s">
        <v>7008</v>
      </c>
      <c r="N688" s="23" t="s">
        <v>6291</v>
      </c>
      <c r="O688" s="23" t="s">
        <v>6292</v>
      </c>
      <c r="P688" s="23" t="s">
        <v>1012</v>
      </c>
      <c r="Q688" s="23">
        <v>0</v>
      </c>
      <c r="R688" s="23" t="s">
        <v>7009</v>
      </c>
      <c r="S688" s="23" t="s">
        <v>7086</v>
      </c>
      <c r="T688" s="23" t="s">
        <v>1623</v>
      </c>
    </row>
    <row r="689" spans="1:20" s="19" customFormat="1">
      <c r="A689" s="23" t="s">
        <v>3067</v>
      </c>
      <c r="B689" s="23" t="s">
        <v>3068</v>
      </c>
      <c r="C689" s="23" t="s">
        <v>14</v>
      </c>
      <c r="D689" s="23" t="s">
        <v>1580</v>
      </c>
      <c r="E689" s="23" t="s">
        <v>461</v>
      </c>
      <c r="F689" s="23" t="s">
        <v>6797</v>
      </c>
      <c r="G689" s="23" t="s">
        <v>1623</v>
      </c>
      <c r="H689" s="23" t="s">
        <v>6334</v>
      </c>
      <c r="I689" s="23" t="s">
        <v>6321</v>
      </c>
      <c r="J689" s="23" t="s">
        <v>1643</v>
      </c>
      <c r="K689" s="23" t="s">
        <v>6290</v>
      </c>
      <c r="L689" s="23" t="s">
        <v>11</v>
      </c>
      <c r="M689" s="23" t="s">
        <v>6931</v>
      </c>
      <c r="N689" s="23" t="s">
        <v>6311</v>
      </c>
      <c r="O689" s="23" t="s">
        <v>6292</v>
      </c>
      <c r="P689" s="23" t="s">
        <v>1012</v>
      </c>
      <c r="Q689" s="23">
        <v>0</v>
      </c>
      <c r="R689" s="23" t="s">
        <v>1553</v>
      </c>
      <c r="S689" s="23" t="s">
        <v>5934</v>
      </c>
      <c r="T689" s="23" t="s">
        <v>1623</v>
      </c>
    </row>
    <row r="690" spans="1:20" s="19" customFormat="1">
      <c r="A690" s="23" t="s">
        <v>4208</v>
      </c>
      <c r="B690" s="23" t="s">
        <v>4209</v>
      </c>
      <c r="C690" s="23" t="s">
        <v>14</v>
      </c>
      <c r="D690" s="23" t="s">
        <v>1580</v>
      </c>
      <c r="E690" s="23" t="s">
        <v>452</v>
      </c>
      <c r="F690" s="23" t="s">
        <v>6816</v>
      </c>
      <c r="G690" s="23" t="s">
        <v>1623</v>
      </c>
      <c r="H690" s="23" t="s">
        <v>6334</v>
      </c>
      <c r="I690" s="23" t="s">
        <v>6343</v>
      </c>
      <c r="J690" s="23" t="s">
        <v>11</v>
      </c>
      <c r="K690" s="23" t="s">
        <v>6290</v>
      </c>
      <c r="L690" s="23" t="s">
        <v>11</v>
      </c>
      <c r="M690" s="23" t="s">
        <v>6981</v>
      </c>
      <c r="N690" s="23" t="s">
        <v>6291</v>
      </c>
      <c r="O690" s="23" t="s">
        <v>6292</v>
      </c>
      <c r="P690" s="23" t="s">
        <v>6662</v>
      </c>
      <c r="Q690" s="23">
        <v>0</v>
      </c>
      <c r="R690" s="23" t="s">
        <v>1952</v>
      </c>
      <c r="S690" s="23" t="s">
        <v>5777</v>
      </c>
      <c r="T690" s="23" t="s">
        <v>1623</v>
      </c>
    </row>
    <row r="691" spans="1:20" s="19" customFormat="1">
      <c r="A691" s="23" t="s">
        <v>5022</v>
      </c>
      <c r="B691" s="23" t="s">
        <v>5023</v>
      </c>
      <c r="C691" s="23" t="s">
        <v>10</v>
      </c>
      <c r="D691" s="23" t="s">
        <v>1580</v>
      </c>
      <c r="E691" s="23" t="s">
        <v>452</v>
      </c>
      <c r="F691" s="23" t="s">
        <v>5402</v>
      </c>
      <c r="G691" s="23" t="s">
        <v>1623</v>
      </c>
      <c r="H691" s="23" t="s">
        <v>6952</v>
      </c>
      <c r="I691" s="23" t="s">
        <v>5563</v>
      </c>
      <c r="J691" s="23" t="s">
        <v>11</v>
      </c>
      <c r="K691" s="23" t="s">
        <v>6290</v>
      </c>
      <c r="L691" s="23" t="s">
        <v>11</v>
      </c>
      <c r="M691" s="23" t="s">
        <v>7006</v>
      </c>
      <c r="N691" s="23" t="s">
        <v>6291</v>
      </c>
      <c r="O691" s="23" t="s">
        <v>6292</v>
      </c>
      <c r="P691" s="23" t="s">
        <v>6329</v>
      </c>
      <c r="Q691" s="23">
        <v>0</v>
      </c>
      <c r="R691" s="23" t="s">
        <v>1952</v>
      </c>
      <c r="S691" s="23" t="s">
        <v>5685</v>
      </c>
      <c r="T691" s="23" t="s">
        <v>1623</v>
      </c>
    </row>
    <row r="692" spans="1:20" s="19" customFormat="1">
      <c r="A692" s="23" t="s">
        <v>3222</v>
      </c>
      <c r="B692" s="23" t="s">
        <v>3223</v>
      </c>
      <c r="C692" s="23" t="s">
        <v>14</v>
      </c>
      <c r="D692" s="23" t="s">
        <v>1580</v>
      </c>
      <c r="E692" s="23" t="s">
        <v>461</v>
      </c>
      <c r="F692" s="23" t="s">
        <v>6789</v>
      </c>
      <c r="G692" s="23" t="s">
        <v>1623</v>
      </c>
      <c r="H692" s="23" t="s">
        <v>6320</v>
      </c>
      <c r="I692" s="23" t="s">
        <v>6350</v>
      </c>
      <c r="J692" s="23" t="s">
        <v>11</v>
      </c>
      <c r="K692" s="23" t="s">
        <v>6290</v>
      </c>
      <c r="L692" s="23" t="s">
        <v>11</v>
      </c>
      <c r="M692" s="23" t="s">
        <v>7073</v>
      </c>
      <c r="N692" s="23" t="s">
        <v>6311</v>
      </c>
      <c r="O692" s="23" t="s">
        <v>6292</v>
      </c>
      <c r="P692" s="23" t="s">
        <v>6329</v>
      </c>
      <c r="Q692" s="23">
        <v>0</v>
      </c>
      <c r="R692" s="23" t="s">
        <v>2014</v>
      </c>
      <c r="S692" s="23" t="s">
        <v>5916</v>
      </c>
      <c r="T692" s="23" t="s">
        <v>1623</v>
      </c>
    </row>
    <row r="693" spans="1:20" s="19" customFormat="1">
      <c r="A693" s="23" t="s">
        <v>4611</v>
      </c>
      <c r="B693" s="23" t="s">
        <v>4612</v>
      </c>
      <c r="C693" s="23" t="s">
        <v>14</v>
      </c>
      <c r="D693" s="23" t="s">
        <v>1580</v>
      </c>
      <c r="E693" s="23" t="s">
        <v>452</v>
      </c>
      <c r="F693" s="23" t="s">
        <v>6811</v>
      </c>
      <c r="G693" s="23" t="s">
        <v>1623</v>
      </c>
      <c r="H693" s="23" t="s">
        <v>6337</v>
      </c>
      <c r="I693" s="23" t="s">
        <v>6338</v>
      </c>
      <c r="J693" s="23" t="s">
        <v>11</v>
      </c>
      <c r="K693" s="23" t="s">
        <v>6290</v>
      </c>
      <c r="L693" s="23" t="s">
        <v>11</v>
      </c>
      <c r="M693" s="23" t="s">
        <v>6942</v>
      </c>
      <c r="N693" s="23" t="s">
        <v>6291</v>
      </c>
      <c r="O693" s="23" t="s">
        <v>6292</v>
      </c>
      <c r="P693" s="23" t="s">
        <v>6325</v>
      </c>
      <c r="Q693" s="23">
        <v>0</v>
      </c>
      <c r="R693" s="23" t="s">
        <v>4004</v>
      </c>
      <c r="S693" s="23" t="s">
        <v>6587</v>
      </c>
      <c r="T693" s="23" t="s">
        <v>1623</v>
      </c>
    </row>
    <row r="694" spans="1:20" s="19" customFormat="1">
      <c r="A694" s="23" t="s">
        <v>4080</v>
      </c>
      <c r="B694" s="23" t="s">
        <v>4081</v>
      </c>
      <c r="C694" s="23" t="s">
        <v>14</v>
      </c>
      <c r="D694" s="23" t="s">
        <v>1580</v>
      </c>
      <c r="E694" s="23" t="s">
        <v>452</v>
      </c>
      <c r="F694" s="23" t="s">
        <v>5384</v>
      </c>
      <c r="G694" s="23" t="s">
        <v>1623</v>
      </c>
      <c r="H694" s="23" t="s">
        <v>6308</v>
      </c>
      <c r="I694" s="23" t="s">
        <v>5447</v>
      </c>
      <c r="J694" s="23" t="s">
        <v>11</v>
      </c>
      <c r="K694" s="23" t="s">
        <v>6290</v>
      </c>
      <c r="L694" s="23" t="s">
        <v>11</v>
      </c>
      <c r="M694" s="23" t="s">
        <v>6960</v>
      </c>
      <c r="N694" s="23" t="s">
        <v>6291</v>
      </c>
      <c r="O694" s="23" t="s">
        <v>6292</v>
      </c>
      <c r="P694" s="23" t="s">
        <v>6329</v>
      </c>
      <c r="Q694" s="23">
        <v>0</v>
      </c>
      <c r="R694" s="23" t="s">
        <v>1952</v>
      </c>
      <c r="S694" s="23" t="s">
        <v>5804</v>
      </c>
      <c r="T694" s="23" t="s">
        <v>1623</v>
      </c>
    </row>
    <row r="695" spans="1:20" s="19" customFormat="1">
      <c r="A695" s="23" t="s">
        <v>3245</v>
      </c>
      <c r="B695" s="23" t="s">
        <v>3246</v>
      </c>
      <c r="C695" s="23" t="s">
        <v>13</v>
      </c>
      <c r="D695" s="23" t="s">
        <v>1580</v>
      </c>
      <c r="E695" s="23" t="s">
        <v>452</v>
      </c>
      <c r="F695" s="23" t="s">
        <v>6962</v>
      </c>
      <c r="G695" s="23" t="s">
        <v>1623</v>
      </c>
      <c r="H695" s="23" t="s">
        <v>6299</v>
      </c>
      <c r="I695" s="23" t="s">
        <v>6300</v>
      </c>
      <c r="J695" s="23" t="s">
        <v>11</v>
      </c>
      <c r="K695" s="23" t="s">
        <v>6290</v>
      </c>
      <c r="L695" s="23" t="s">
        <v>11</v>
      </c>
      <c r="M695" s="23" t="s">
        <v>7020</v>
      </c>
      <c r="N695" s="23" t="s">
        <v>6291</v>
      </c>
      <c r="O695" s="23" t="s">
        <v>6292</v>
      </c>
      <c r="P695" s="23" t="s">
        <v>6325</v>
      </c>
      <c r="Q695" s="23">
        <v>0</v>
      </c>
      <c r="R695" s="23" t="s">
        <v>1685</v>
      </c>
      <c r="S695" s="23" t="s">
        <v>6732</v>
      </c>
      <c r="T695" s="23" t="s">
        <v>1623</v>
      </c>
    </row>
    <row r="696" spans="1:20" s="19" customFormat="1">
      <c r="A696" s="23" t="s">
        <v>1801</v>
      </c>
      <c r="B696" s="23" t="s">
        <v>1802</v>
      </c>
      <c r="C696" s="23" t="s">
        <v>12</v>
      </c>
      <c r="D696" s="23" t="s">
        <v>1580</v>
      </c>
      <c r="E696" s="23" t="s">
        <v>452</v>
      </c>
      <c r="F696" s="23" t="s">
        <v>6804</v>
      </c>
      <c r="G696" s="23" t="s">
        <v>1623</v>
      </c>
      <c r="H696" s="23" t="s">
        <v>6334</v>
      </c>
      <c r="I696" s="23" t="s">
        <v>6321</v>
      </c>
      <c r="J696" s="23" t="s">
        <v>11</v>
      </c>
      <c r="K696" s="23" t="s">
        <v>6290</v>
      </c>
      <c r="L696" s="23" t="s">
        <v>11</v>
      </c>
      <c r="M696" s="23" t="s">
        <v>6937</v>
      </c>
      <c r="N696" s="23" t="s">
        <v>6291</v>
      </c>
      <c r="O696" s="23" t="s">
        <v>6292</v>
      </c>
      <c r="P696" s="23" t="s">
        <v>6329</v>
      </c>
      <c r="Q696" s="23">
        <v>0</v>
      </c>
      <c r="R696" s="23" t="s">
        <v>1952</v>
      </c>
      <c r="S696" s="23" t="s">
        <v>6097</v>
      </c>
      <c r="T696" s="23" t="s">
        <v>1623</v>
      </c>
    </row>
    <row r="697" spans="1:20" s="19" customFormat="1">
      <c r="A697" s="23" t="s">
        <v>5190</v>
      </c>
      <c r="B697" s="23" t="s">
        <v>5191</v>
      </c>
      <c r="C697" s="23" t="s">
        <v>16</v>
      </c>
      <c r="D697" s="23" t="s">
        <v>1580</v>
      </c>
      <c r="E697" s="23" t="s">
        <v>452</v>
      </c>
      <c r="F697" s="23" t="s">
        <v>6954</v>
      </c>
      <c r="G697" s="23" t="s">
        <v>1623</v>
      </c>
      <c r="H697" s="23" t="s">
        <v>2490</v>
      </c>
      <c r="I697" s="23" t="s">
        <v>6951</v>
      </c>
      <c r="J697" s="23" t="s">
        <v>11</v>
      </c>
      <c r="K697" s="23" t="s">
        <v>6290</v>
      </c>
      <c r="L697" s="23" t="s">
        <v>11</v>
      </c>
      <c r="M697" s="23" t="s">
        <v>6955</v>
      </c>
      <c r="N697" s="23" t="s">
        <v>6291</v>
      </c>
      <c r="O697" s="23" t="s">
        <v>6292</v>
      </c>
      <c r="P697" s="23" t="s">
        <v>1012</v>
      </c>
      <c r="Q697" s="23">
        <v>0</v>
      </c>
      <c r="R697" s="23" t="s">
        <v>1565</v>
      </c>
      <c r="S697" s="23" t="s">
        <v>7004</v>
      </c>
      <c r="T697" s="23" t="s">
        <v>1623</v>
      </c>
    </row>
    <row r="698" spans="1:20" s="19" customFormat="1">
      <c r="A698" s="23" t="s">
        <v>2849</v>
      </c>
      <c r="B698" s="23" t="s">
        <v>2850</v>
      </c>
      <c r="C698" s="23" t="s">
        <v>12</v>
      </c>
      <c r="D698" s="23" t="s">
        <v>1580</v>
      </c>
      <c r="E698" s="23" t="s">
        <v>452</v>
      </c>
      <c r="F698" s="23" t="s">
        <v>5552</v>
      </c>
      <c r="G698" s="23" t="s">
        <v>1623</v>
      </c>
      <c r="H698" s="23" t="s">
        <v>5569</v>
      </c>
      <c r="I698" s="23" t="s">
        <v>6316</v>
      </c>
      <c r="J698" s="23" t="s">
        <v>11</v>
      </c>
      <c r="K698" s="23" t="s">
        <v>6290</v>
      </c>
      <c r="L698" s="23" t="s">
        <v>11</v>
      </c>
      <c r="M698" s="23" t="s">
        <v>6936</v>
      </c>
      <c r="N698" s="23" t="s">
        <v>6291</v>
      </c>
      <c r="O698" s="23" t="s">
        <v>6292</v>
      </c>
      <c r="P698" s="23" t="s">
        <v>7</v>
      </c>
      <c r="Q698" s="23">
        <v>0</v>
      </c>
      <c r="R698" s="23" t="s">
        <v>6380</v>
      </c>
      <c r="S698" s="23" t="s">
        <v>6381</v>
      </c>
      <c r="T698" s="23" t="s">
        <v>1623</v>
      </c>
    </row>
    <row r="699" spans="1:20" s="19" customFormat="1">
      <c r="A699" s="23" t="s">
        <v>1884</v>
      </c>
      <c r="B699" s="23" t="s">
        <v>1885</v>
      </c>
      <c r="C699" s="23" t="s">
        <v>16</v>
      </c>
      <c r="D699" s="23" t="s">
        <v>1580</v>
      </c>
      <c r="E699" s="23" t="s">
        <v>452</v>
      </c>
      <c r="F699" s="23" t="s">
        <v>5402</v>
      </c>
      <c r="G699" s="23" t="s">
        <v>1623</v>
      </c>
      <c r="H699" s="23" t="s">
        <v>6952</v>
      </c>
      <c r="I699" s="23" t="s">
        <v>5563</v>
      </c>
      <c r="J699" s="23" t="s">
        <v>11</v>
      </c>
      <c r="K699" s="23" t="s">
        <v>6290</v>
      </c>
      <c r="L699" s="23" t="s">
        <v>11</v>
      </c>
      <c r="M699" s="23" t="s">
        <v>7041</v>
      </c>
      <c r="N699" s="23" t="s">
        <v>6291</v>
      </c>
      <c r="O699" s="23" t="s">
        <v>6292</v>
      </c>
      <c r="P699" s="23" t="s">
        <v>6329</v>
      </c>
      <c r="Q699" s="23">
        <v>0</v>
      </c>
      <c r="R699" s="23" t="s">
        <v>6442</v>
      </c>
      <c r="S699" s="23" t="s">
        <v>6590</v>
      </c>
      <c r="T699" s="23" t="s">
        <v>1623</v>
      </c>
    </row>
    <row r="700" spans="1:20" s="19" customFormat="1">
      <c r="A700" s="23" t="s">
        <v>3335</v>
      </c>
      <c r="B700" s="23" t="s">
        <v>3336</v>
      </c>
      <c r="C700" s="23" t="s">
        <v>14</v>
      </c>
      <c r="D700" s="23" t="s">
        <v>1580</v>
      </c>
      <c r="E700" s="23" t="s">
        <v>452</v>
      </c>
      <c r="F700" s="23" t="s">
        <v>6811</v>
      </c>
      <c r="G700" s="23" t="s">
        <v>1623</v>
      </c>
      <c r="H700" s="23" t="s">
        <v>6337</v>
      </c>
      <c r="I700" s="23" t="s">
        <v>6338</v>
      </c>
      <c r="J700" s="23" t="s">
        <v>11</v>
      </c>
      <c r="K700" s="23" t="s">
        <v>6290</v>
      </c>
      <c r="L700" s="23" t="s">
        <v>11</v>
      </c>
      <c r="M700" s="23" t="s">
        <v>6947</v>
      </c>
      <c r="N700" s="23" t="s">
        <v>6291</v>
      </c>
      <c r="O700" s="23" t="s">
        <v>6292</v>
      </c>
      <c r="P700" s="23" t="s">
        <v>6478</v>
      </c>
      <c r="Q700" s="23">
        <v>0</v>
      </c>
      <c r="R700" s="23" t="s">
        <v>1952</v>
      </c>
      <c r="S700" s="23" t="s">
        <v>5891</v>
      </c>
      <c r="T700" s="23" t="s">
        <v>1623</v>
      </c>
    </row>
    <row r="701" spans="1:20" s="19" customFormat="1">
      <c r="A701" s="23" t="s">
        <v>2868</v>
      </c>
      <c r="B701" s="23" t="s">
        <v>2869</v>
      </c>
      <c r="C701" s="23" t="s">
        <v>1544</v>
      </c>
      <c r="D701" s="23" t="s">
        <v>5451</v>
      </c>
      <c r="E701" s="23" t="s">
        <v>464</v>
      </c>
      <c r="F701" s="23" t="s">
        <v>6991</v>
      </c>
      <c r="G701" s="23" t="s">
        <v>1623</v>
      </c>
      <c r="H701" s="23" t="s">
        <v>6346</v>
      </c>
      <c r="I701" s="23" t="s">
        <v>6296</v>
      </c>
      <c r="J701" s="23" t="s">
        <v>11</v>
      </c>
      <c r="K701" s="23" t="s">
        <v>6290</v>
      </c>
      <c r="L701" s="23" t="s">
        <v>11</v>
      </c>
      <c r="M701" s="23" t="s">
        <v>6936</v>
      </c>
      <c r="N701" s="23" t="s">
        <v>6297</v>
      </c>
      <c r="O701" s="23" t="s">
        <v>6292</v>
      </c>
      <c r="P701" s="23" t="s">
        <v>6406</v>
      </c>
      <c r="Q701" s="23">
        <v>0</v>
      </c>
      <c r="R701" s="23" t="s">
        <v>1707</v>
      </c>
      <c r="S701" s="23" t="s">
        <v>6407</v>
      </c>
      <c r="T701" s="23" t="s">
        <v>1623</v>
      </c>
    </row>
    <row r="702" spans="1:20" s="19" customFormat="1">
      <c r="A702" s="23" t="s">
        <v>3981</v>
      </c>
      <c r="B702" s="23" t="s">
        <v>3982</v>
      </c>
      <c r="C702" s="23" t="s">
        <v>1657</v>
      </c>
      <c r="D702" s="23" t="s">
        <v>1580</v>
      </c>
      <c r="E702" s="23" t="s">
        <v>452</v>
      </c>
      <c r="F702" s="23" t="s">
        <v>6806</v>
      </c>
      <c r="G702" s="23" t="s">
        <v>1623</v>
      </c>
      <c r="H702" s="23" t="s">
        <v>6337</v>
      </c>
      <c r="I702" s="23" t="s">
        <v>6383</v>
      </c>
      <c r="J702" s="23" t="s">
        <v>11</v>
      </c>
      <c r="K702" s="23" t="s">
        <v>6290</v>
      </c>
      <c r="L702" s="23" t="s">
        <v>11</v>
      </c>
      <c r="M702" s="23" t="s">
        <v>6969</v>
      </c>
      <c r="N702" s="23" t="s">
        <v>6291</v>
      </c>
      <c r="O702" s="23" t="s">
        <v>6292</v>
      </c>
      <c r="P702" s="23" t="s">
        <v>6586</v>
      </c>
      <c r="Q702" s="23">
        <v>0</v>
      </c>
      <c r="R702" s="23" t="s">
        <v>1952</v>
      </c>
      <c r="S702" s="23" t="s">
        <v>5815</v>
      </c>
      <c r="T702" s="23" t="s">
        <v>1623</v>
      </c>
    </row>
    <row r="703" spans="1:20" s="19" customFormat="1">
      <c r="A703" s="23" t="s">
        <v>4017</v>
      </c>
      <c r="B703" s="23" t="s">
        <v>4018</v>
      </c>
      <c r="C703" s="23" t="s">
        <v>16</v>
      </c>
      <c r="D703" s="23" t="s">
        <v>1580</v>
      </c>
      <c r="E703" s="23" t="s">
        <v>452</v>
      </c>
      <c r="F703" s="23" t="s">
        <v>6954</v>
      </c>
      <c r="G703" s="23" t="s">
        <v>1623</v>
      </c>
      <c r="H703" s="23" t="s">
        <v>2490</v>
      </c>
      <c r="I703" s="23" t="s">
        <v>6951</v>
      </c>
      <c r="J703" s="23" t="s">
        <v>11</v>
      </c>
      <c r="K703" s="23" t="s">
        <v>6290</v>
      </c>
      <c r="L703" s="23" t="s">
        <v>11</v>
      </c>
      <c r="M703" s="23" t="s">
        <v>6942</v>
      </c>
      <c r="N703" s="23" t="s">
        <v>6291</v>
      </c>
      <c r="O703" s="23" t="s">
        <v>6292</v>
      </c>
      <c r="P703" s="23" t="s">
        <v>7</v>
      </c>
      <c r="Q703" s="23">
        <v>0</v>
      </c>
      <c r="R703" s="23" t="s">
        <v>7028</v>
      </c>
      <c r="S703" s="23" t="s">
        <v>7062</v>
      </c>
      <c r="T703" s="23" t="s">
        <v>1623</v>
      </c>
    </row>
    <row r="704" spans="1:20" s="19" customFormat="1">
      <c r="A704" s="23" t="s">
        <v>1823</v>
      </c>
      <c r="B704" s="23" t="s">
        <v>1824</v>
      </c>
      <c r="C704" s="23" t="s">
        <v>1544</v>
      </c>
      <c r="D704" s="23" t="s">
        <v>1580</v>
      </c>
      <c r="E704" s="23" t="s">
        <v>452</v>
      </c>
      <c r="F704" s="23" t="s">
        <v>5380</v>
      </c>
      <c r="G704" s="23" t="s">
        <v>1623</v>
      </c>
      <c r="H704" s="23" t="s">
        <v>2490</v>
      </c>
      <c r="I704" s="23" t="s">
        <v>6289</v>
      </c>
      <c r="J704" s="23" t="s">
        <v>11</v>
      </c>
      <c r="K704" s="23" t="s">
        <v>6290</v>
      </c>
      <c r="L704" s="23" t="s">
        <v>11</v>
      </c>
      <c r="M704" s="23" t="s">
        <v>6985</v>
      </c>
      <c r="N704" s="23" t="s">
        <v>6291</v>
      </c>
      <c r="O704" s="23" t="s">
        <v>6292</v>
      </c>
      <c r="P704" s="23" t="s">
        <v>6461</v>
      </c>
      <c r="Q704" s="23">
        <v>0</v>
      </c>
      <c r="R704" s="23" t="s">
        <v>1952</v>
      </c>
      <c r="S704" s="23" t="s">
        <v>6094</v>
      </c>
      <c r="T704" s="23" t="s">
        <v>1623</v>
      </c>
    </row>
    <row r="705" spans="1:20" s="19" customFormat="1">
      <c r="A705" s="23" t="s">
        <v>3357</v>
      </c>
      <c r="B705" s="23" t="s">
        <v>3358</v>
      </c>
      <c r="C705" s="23" t="s">
        <v>16</v>
      </c>
      <c r="D705" s="23" t="s">
        <v>1580</v>
      </c>
      <c r="E705" s="23" t="s">
        <v>452</v>
      </c>
      <c r="F705" s="23" t="s">
        <v>5393</v>
      </c>
      <c r="G705" s="23" t="s">
        <v>1623</v>
      </c>
      <c r="H705" s="23" t="s">
        <v>6295</v>
      </c>
      <c r="I705" s="23" t="s">
        <v>5574</v>
      </c>
      <c r="J705" s="23" t="s">
        <v>11</v>
      </c>
      <c r="K705" s="23" t="s">
        <v>6290</v>
      </c>
      <c r="L705" s="23" t="s">
        <v>11</v>
      </c>
      <c r="M705" s="23" t="s">
        <v>6979</v>
      </c>
      <c r="N705" s="23" t="s">
        <v>6291</v>
      </c>
      <c r="O705" s="23" t="s">
        <v>6292</v>
      </c>
      <c r="P705" s="23" t="s">
        <v>9</v>
      </c>
      <c r="Q705" s="23">
        <v>0</v>
      </c>
      <c r="R705" s="23" t="s">
        <v>1707</v>
      </c>
      <c r="S705" s="23" t="s">
        <v>5887</v>
      </c>
      <c r="T705" s="23" t="s">
        <v>1623</v>
      </c>
    </row>
    <row r="706" spans="1:20" s="19" customFormat="1">
      <c r="A706" s="23" t="s">
        <v>4544</v>
      </c>
      <c r="B706" s="23" t="s">
        <v>4545</v>
      </c>
      <c r="C706" s="23" t="s">
        <v>13</v>
      </c>
      <c r="D706" s="23" t="s">
        <v>1580</v>
      </c>
      <c r="E706" s="23" t="s">
        <v>1175</v>
      </c>
      <c r="F706" s="23" t="s">
        <v>6793</v>
      </c>
      <c r="G706" s="23" t="s">
        <v>1623</v>
      </c>
      <c r="H706" s="23" t="s">
        <v>6299</v>
      </c>
      <c r="I706" s="23" t="s">
        <v>6321</v>
      </c>
      <c r="J706" s="23" t="s">
        <v>11</v>
      </c>
      <c r="K706" s="23" t="s">
        <v>6290</v>
      </c>
      <c r="L706" s="23" t="s">
        <v>11</v>
      </c>
      <c r="M706" s="23" t="s">
        <v>6931</v>
      </c>
      <c r="N706" s="23" t="s">
        <v>6291</v>
      </c>
      <c r="O706" s="23" t="s">
        <v>6292</v>
      </c>
      <c r="P706" s="23" t="s">
        <v>6525</v>
      </c>
      <c r="Q706" s="23">
        <v>0</v>
      </c>
      <c r="R706" s="23" t="s">
        <v>1952</v>
      </c>
      <c r="S706" s="23" t="s">
        <v>5743</v>
      </c>
      <c r="T706" s="23" t="s">
        <v>1623</v>
      </c>
    </row>
    <row r="707" spans="1:20" s="19" customFormat="1">
      <c r="A707" s="23" t="s">
        <v>1904</v>
      </c>
      <c r="B707" s="23" t="s">
        <v>1905</v>
      </c>
      <c r="C707" s="23" t="s">
        <v>12</v>
      </c>
      <c r="D707" s="23" t="s">
        <v>1580</v>
      </c>
      <c r="E707" s="23" t="s">
        <v>461</v>
      </c>
      <c r="F707" s="23" t="s">
        <v>5526</v>
      </c>
      <c r="G707" s="23" t="s">
        <v>1623</v>
      </c>
      <c r="H707" s="23" t="s">
        <v>5569</v>
      </c>
      <c r="I707" s="23" t="s">
        <v>6304</v>
      </c>
      <c r="J707" s="23" t="s">
        <v>11</v>
      </c>
      <c r="K707" s="23" t="s">
        <v>6290</v>
      </c>
      <c r="L707" s="23" t="s">
        <v>11</v>
      </c>
      <c r="M707" s="23" t="s">
        <v>6931</v>
      </c>
      <c r="N707" s="23" t="s">
        <v>6311</v>
      </c>
      <c r="O707" s="23" t="s">
        <v>6292</v>
      </c>
      <c r="P707" s="23" t="s">
        <v>7</v>
      </c>
      <c r="Q707" s="23">
        <v>0</v>
      </c>
      <c r="R707" s="23" t="s">
        <v>1553</v>
      </c>
      <c r="S707" s="23" t="s">
        <v>6082</v>
      </c>
      <c r="T707" s="23" t="s">
        <v>1623</v>
      </c>
    </row>
    <row r="708" spans="1:20" s="19" customFormat="1">
      <c r="A708" s="23" t="s">
        <v>5190</v>
      </c>
      <c r="B708" s="23" t="s">
        <v>5191</v>
      </c>
      <c r="C708" s="23" t="s">
        <v>16</v>
      </c>
      <c r="D708" s="23" t="s">
        <v>1580</v>
      </c>
      <c r="E708" s="23" t="s">
        <v>452</v>
      </c>
      <c r="F708" s="23" t="s">
        <v>6954</v>
      </c>
      <c r="G708" s="23" t="s">
        <v>1623</v>
      </c>
      <c r="H708" s="23" t="s">
        <v>2490</v>
      </c>
      <c r="I708" s="23" t="s">
        <v>6951</v>
      </c>
      <c r="J708" s="23" t="s">
        <v>11</v>
      </c>
      <c r="K708" s="23" t="s">
        <v>6290</v>
      </c>
      <c r="L708" s="23" t="s">
        <v>11</v>
      </c>
      <c r="M708" s="23" t="s">
        <v>6945</v>
      </c>
      <c r="N708" s="23" t="s">
        <v>6291</v>
      </c>
      <c r="O708" s="23" t="s">
        <v>6292</v>
      </c>
      <c r="P708" s="23" t="s">
        <v>1012</v>
      </c>
      <c r="Q708" s="23">
        <v>0</v>
      </c>
      <c r="R708" s="23" t="s">
        <v>1565</v>
      </c>
      <c r="S708" s="23" t="s">
        <v>7004</v>
      </c>
      <c r="T708" s="23" t="s">
        <v>1623</v>
      </c>
    </row>
    <row r="709" spans="1:20" s="19" customFormat="1">
      <c r="A709" s="23" t="s">
        <v>1908</v>
      </c>
      <c r="B709" s="23" t="s">
        <v>1909</v>
      </c>
      <c r="C709" s="23" t="s">
        <v>10</v>
      </c>
      <c r="D709" s="23" t="s">
        <v>1580</v>
      </c>
      <c r="E709" s="23" t="s">
        <v>452</v>
      </c>
      <c r="F709" s="23" t="s">
        <v>6940</v>
      </c>
      <c r="G709" s="23" t="s">
        <v>1623</v>
      </c>
      <c r="H709" s="23" t="s">
        <v>6346</v>
      </c>
      <c r="I709" s="23" t="s">
        <v>5563</v>
      </c>
      <c r="J709" s="23" t="s">
        <v>11</v>
      </c>
      <c r="K709" s="23" t="s">
        <v>6290</v>
      </c>
      <c r="L709" s="23" t="s">
        <v>11</v>
      </c>
      <c r="M709" s="23" t="s">
        <v>6937</v>
      </c>
      <c r="N709" s="23" t="s">
        <v>6291</v>
      </c>
      <c r="O709" s="23" t="s">
        <v>6292</v>
      </c>
      <c r="P709" s="23" t="s">
        <v>6378</v>
      </c>
      <c r="Q709" s="23">
        <v>0</v>
      </c>
      <c r="R709" s="23" t="s">
        <v>1912</v>
      </c>
      <c r="S709" s="23" t="s">
        <v>6181</v>
      </c>
      <c r="T709" s="23" t="s">
        <v>1623</v>
      </c>
    </row>
    <row r="710" spans="1:20" s="19" customFormat="1">
      <c r="A710" s="23" t="s">
        <v>3309</v>
      </c>
      <c r="B710" s="23" t="s">
        <v>3310</v>
      </c>
      <c r="C710" s="23" t="s">
        <v>10</v>
      </c>
      <c r="D710" s="23" t="s">
        <v>1580</v>
      </c>
      <c r="E710" s="23" t="s">
        <v>452</v>
      </c>
      <c r="F710" s="23" t="s">
        <v>7021</v>
      </c>
      <c r="G710" s="23" t="s">
        <v>1623</v>
      </c>
      <c r="H710" s="23" t="s">
        <v>6308</v>
      </c>
      <c r="I710" s="23" t="s">
        <v>5574</v>
      </c>
      <c r="J710" s="23" t="s">
        <v>11</v>
      </c>
      <c r="K710" s="23" t="s">
        <v>6290</v>
      </c>
      <c r="L710" s="23" t="s">
        <v>11</v>
      </c>
      <c r="M710" s="23" t="s">
        <v>7072</v>
      </c>
      <c r="N710" s="23" t="s">
        <v>6291</v>
      </c>
      <c r="O710" s="23" t="s">
        <v>6292</v>
      </c>
      <c r="P710" s="23" t="s">
        <v>6329</v>
      </c>
      <c r="Q710" s="23">
        <v>0</v>
      </c>
      <c r="R710" s="23" t="s">
        <v>1952</v>
      </c>
      <c r="S710" s="23" t="s">
        <v>5899</v>
      </c>
      <c r="T710" s="23" t="s">
        <v>1623</v>
      </c>
    </row>
    <row r="711" spans="1:20" s="19" customFormat="1">
      <c r="A711" s="23" t="s">
        <v>4017</v>
      </c>
      <c r="B711" s="23" t="s">
        <v>4018</v>
      </c>
      <c r="C711" s="23" t="s">
        <v>16</v>
      </c>
      <c r="D711" s="23" t="s">
        <v>1580</v>
      </c>
      <c r="E711" s="23" t="s">
        <v>452</v>
      </c>
      <c r="F711" s="23" t="s">
        <v>6954</v>
      </c>
      <c r="G711" s="23" t="s">
        <v>1623</v>
      </c>
      <c r="H711" s="23" t="s">
        <v>6346</v>
      </c>
      <c r="I711" s="23" t="s">
        <v>6951</v>
      </c>
      <c r="J711" s="23" t="s">
        <v>11</v>
      </c>
      <c r="K711" s="23" t="s">
        <v>6290</v>
      </c>
      <c r="L711" s="23" t="s">
        <v>11</v>
      </c>
      <c r="M711" s="23" t="s">
        <v>7042</v>
      </c>
      <c r="N711" s="23" t="s">
        <v>6291</v>
      </c>
      <c r="O711" s="23" t="s">
        <v>6292</v>
      </c>
      <c r="P711" s="23" t="s">
        <v>7</v>
      </c>
      <c r="Q711" s="23">
        <v>0</v>
      </c>
      <c r="R711" s="23" t="s">
        <v>7028</v>
      </c>
      <c r="S711" s="23" t="s">
        <v>7062</v>
      </c>
      <c r="T711" s="23" t="s">
        <v>1623</v>
      </c>
    </row>
    <row r="712" spans="1:20" s="19" customFormat="1">
      <c r="A712" s="23" t="s">
        <v>1871</v>
      </c>
      <c r="B712" s="23" t="s">
        <v>1872</v>
      </c>
      <c r="C712" s="23" t="s">
        <v>12</v>
      </c>
      <c r="D712" s="23" t="s">
        <v>1580</v>
      </c>
      <c r="E712" s="23" t="s">
        <v>452</v>
      </c>
      <c r="F712" s="23" t="s">
        <v>6818</v>
      </c>
      <c r="G712" s="23" t="s">
        <v>1623</v>
      </c>
      <c r="H712" s="23" t="s">
        <v>6320</v>
      </c>
      <c r="I712" s="23" t="s">
        <v>6355</v>
      </c>
      <c r="J712" s="23" t="s">
        <v>11</v>
      </c>
      <c r="K712" s="23" t="s">
        <v>6290</v>
      </c>
      <c r="L712" s="23" t="s">
        <v>11</v>
      </c>
      <c r="M712" s="23" t="s">
        <v>6969</v>
      </c>
      <c r="N712" s="23" t="s">
        <v>6291</v>
      </c>
      <c r="O712" s="23" t="s">
        <v>6292</v>
      </c>
      <c r="P712" s="23" t="s">
        <v>6329</v>
      </c>
      <c r="Q712" s="23">
        <v>0</v>
      </c>
      <c r="R712" s="23" t="s">
        <v>6427</v>
      </c>
      <c r="S712" s="23" t="s">
        <v>6428</v>
      </c>
      <c r="T712" s="23" t="s">
        <v>1623</v>
      </c>
    </row>
    <row r="713" spans="1:20" s="19" customFormat="1">
      <c r="A713" s="23" t="s">
        <v>4876</v>
      </c>
      <c r="B713" s="23" t="s">
        <v>4877</v>
      </c>
      <c r="C713" s="23" t="s">
        <v>10</v>
      </c>
      <c r="D713" s="23" t="s">
        <v>1580</v>
      </c>
      <c r="E713" s="23" t="s">
        <v>452</v>
      </c>
      <c r="F713" s="23" t="s">
        <v>5384</v>
      </c>
      <c r="G713" s="23" t="s">
        <v>1623</v>
      </c>
      <c r="H713" s="23" t="s">
        <v>6308</v>
      </c>
      <c r="I713" s="23" t="s">
        <v>5447</v>
      </c>
      <c r="J713" s="23" t="s">
        <v>11</v>
      </c>
      <c r="K713" s="23" t="s">
        <v>6290</v>
      </c>
      <c r="L713" s="23" t="s">
        <v>11</v>
      </c>
      <c r="M713" s="23" t="s">
        <v>6937</v>
      </c>
      <c r="N713" s="23" t="s">
        <v>6291</v>
      </c>
      <c r="O713" s="23" t="s">
        <v>6292</v>
      </c>
      <c r="P713" s="23" t="s">
        <v>1012</v>
      </c>
      <c r="Q713" s="23">
        <v>0</v>
      </c>
      <c r="R713" s="23" t="s">
        <v>1624</v>
      </c>
      <c r="S713" s="23" t="s">
        <v>7038</v>
      </c>
      <c r="T713" s="23" t="s">
        <v>1623</v>
      </c>
    </row>
    <row r="714" spans="1:20" s="19" customFormat="1">
      <c r="A714" s="23" t="s">
        <v>1658</v>
      </c>
      <c r="B714" s="23" t="s">
        <v>1659</v>
      </c>
      <c r="C714" s="23" t="s">
        <v>14</v>
      </c>
      <c r="D714" s="23" t="s">
        <v>1580</v>
      </c>
      <c r="E714" s="23" t="s">
        <v>452</v>
      </c>
      <c r="F714" s="23" t="s">
        <v>6826</v>
      </c>
      <c r="G714" s="23" t="s">
        <v>1623</v>
      </c>
      <c r="H714" s="23" t="s">
        <v>6337</v>
      </c>
      <c r="I714" s="23" t="s">
        <v>6300</v>
      </c>
      <c r="J714" s="23" t="s">
        <v>11</v>
      </c>
      <c r="K714" s="23" t="s">
        <v>6290</v>
      </c>
      <c r="L714" s="23" t="s">
        <v>11</v>
      </c>
      <c r="M714" s="23" t="s">
        <v>6959</v>
      </c>
      <c r="N714" s="23" t="s">
        <v>6291</v>
      </c>
      <c r="O714" s="23" t="s">
        <v>6292</v>
      </c>
      <c r="P714" s="23" t="s">
        <v>6506</v>
      </c>
      <c r="Q714" s="23">
        <v>0</v>
      </c>
      <c r="R714" s="23" t="s">
        <v>1952</v>
      </c>
      <c r="S714" s="23" t="s">
        <v>6123</v>
      </c>
      <c r="T714" s="23" t="s">
        <v>1623</v>
      </c>
    </row>
    <row r="715" spans="1:20" s="19" customFormat="1">
      <c r="A715" s="23" t="s">
        <v>2445</v>
      </c>
      <c r="B715" s="23" t="s">
        <v>2446</v>
      </c>
      <c r="C715" s="23" t="s">
        <v>10</v>
      </c>
      <c r="D715" s="23" t="s">
        <v>1580</v>
      </c>
      <c r="E715" s="23" t="s">
        <v>452</v>
      </c>
      <c r="F715" s="23" t="s">
        <v>5402</v>
      </c>
      <c r="G715" s="23" t="s">
        <v>1623</v>
      </c>
      <c r="H715" s="23" t="s">
        <v>6952</v>
      </c>
      <c r="I715" s="23" t="s">
        <v>5563</v>
      </c>
      <c r="J715" s="23" t="s">
        <v>11</v>
      </c>
      <c r="K715" s="23" t="s">
        <v>6290</v>
      </c>
      <c r="L715" s="23" t="s">
        <v>11</v>
      </c>
      <c r="M715" s="23" t="s">
        <v>7030</v>
      </c>
      <c r="N715" s="23" t="s">
        <v>6291</v>
      </c>
      <c r="O715" s="23" t="s">
        <v>6292</v>
      </c>
      <c r="P715" s="23" t="s">
        <v>7</v>
      </c>
      <c r="Q715" s="23">
        <v>0</v>
      </c>
      <c r="R715" s="23" t="s">
        <v>1707</v>
      </c>
      <c r="S715" s="23" t="s">
        <v>6019</v>
      </c>
      <c r="T715" s="23" t="s">
        <v>1623</v>
      </c>
    </row>
    <row r="716" spans="1:20" s="19" customFormat="1">
      <c r="A716" s="23" t="s">
        <v>3431</v>
      </c>
      <c r="B716" s="23" t="s">
        <v>3432</v>
      </c>
      <c r="C716" s="23" t="s">
        <v>16</v>
      </c>
      <c r="D716" s="23" t="s">
        <v>1580</v>
      </c>
      <c r="E716" s="23" t="s">
        <v>461</v>
      </c>
      <c r="F716" s="23" t="s">
        <v>5489</v>
      </c>
      <c r="G716" s="23" t="s">
        <v>1623</v>
      </c>
      <c r="H716" s="23" t="s">
        <v>6952</v>
      </c>
      <c r="I716" s="23" t="s">
        <v>5460</v>
      </c>
      <c r="J716" s="23" t="s">
        <v>11</v>
      </c>
      <c r="K716" s="23" t="s">
        <v>6290</v>
      </c>
      <c r="L716" s="23" t="s">
        <v>11</v>
      </c>
      <c r="M716" s="23" t="s">
        <v>6931</v>
      </c>
      <c r="N716" s="23" t="s">
        <v>6311</v>
      </c>
      <c r="O716" s="23" t="s">
        <v>6292</v>
      </c>
      <c r="P716" s="23" t="s">
        <v>7</v>
      </c>
      <c r="Q716" s="23">
        <v>0</v>
      </c>
      <c r="R716" s="23" t="s">
        <v>6313</v>
      </c>
      <c r="S716" s="23" t="s">
        <v>6133</v>
      </c>
      <c r="T716" s="23" t="s">
        <v>1623</v>
      </c>
    </row>
    <row r="717" spans="1:20" s="19" customFormat="1">
      <c r="A717" s="23" t="s">
        <v>4436</v>
      </c>
      <c r="B717" s="23" t="s">
        <v>4437</v>
      </c>
      <c r="C717" s="23" t="s">
        <v>13</v>
      </c>
      <c r="D717" s="23" t="s">
        <v>1580</v>
      </c>
      <c r="E717" s="23" t="s">
        <v>452</v>
      </c>
      <c r="F717" s="23" t="s">
        <v>6962</v>
      </c>
      <c r="G717" s="23" t="s">
        <v>1623</v>
      </c>
      <c r="H717" s="23" t="s">
        <v>6299</v>
      </c>
      <c r="I717" s="23" t="s">
        <v>6300</v>
      </c>
      <c r="J717" s="23" t="s">
        <v>11</v>
      </c>
      <c r="K717" s="23" t="s">
        <v>6290</v>
      </c>
      <c r="L717" s="23" t="s">
        <v>11</v>
      </c>
      <c r="M717" s="23" t="s">
        <v>6981</v>
      </c>
      <c r="N717" s="23" t="s">
        <v>6291</v>
      </c>
      <c r="O717" s="23" t="s">
        <v>6292</v>
      </c>
      <c r="P717" s="23" t="s">
        <v>6765</v>
      </c>
      <c r="Q717" s="23">
        <v>0</v>
      </c>
      <c r="R717" s="23" t="s">
        <v>1707</v>
      </c>
      <c r="S717" s="23" t="s">
        <v>5751</v>
      </c>
      <c r="T717" s="23" t="s">
        <v>1623</v>
      </c>
    </row>
    <row r="718" spans="1:20" s="19" customFormat="1">
      <c r="A718" s="23" t="s">
        <v>3484</v>
      </c>
      <c r="B718" s="23" t="s">
        <v>3485</v>
      </c>
      <c r="C718" s="23" t="s">
        <v>16</v>
      </c>
      <c r="D718" s="23" t="s">
        <v>1580</v>
      </c>
      <c r="E718" s="23" t="s">
        <v>452</v>
      </c>
      <c r="F718" s="23" t="s">
        <v>5504</v>
      </c>
      <c r="G718" s="23" t="s">
        <v>1623</v>
      </c>
      <c r="H718" s="23" t="s">
        <v>5579</v>
      </c>
      <c r="I718" s="23" t="s">
        <v>6289</v>
      </c>
      <c r="J718" s="23" t="s">
        <v>11</v>
      </c>
      <c r="K718" s="23" t="s">
        <v>6290</v>
      </c>
      <c r="L718" s="23" t="s">
        <v>11</v>
      </c>
      <c r="M718" s="23" t="s">
        <v>6960</v>
      </c>
      <c r="N718" s="23" t="s">
        <v>6291</v>
      </c>
      <c r="O718" s="23" t="s">
        <v>6292</v>
      </c>
      <c r="P718" s="23" t="s">
        <v>7055</v>
      </c>
      <c r="Q718" s="23">
        <v>0</v>
      </c>
      <c r="R718" s="23" t="s">
        <v>1948</v>
      </c>
      <c r="S718" s="23" t="s">
        <v>7056</v>
      </c>
      <c r="T718" s="23" t="s">
        <v>1623</v>
      </c>
    </row>
    <row r="719" spans="1:20" s="19" customFormat="1">
      <c r="A719" s="23" t="s">
        <v>4316</v>
      </c>
      <c r="B719" s="23" t="s">
        <v>4317</v>
      </c>
      <c r="C719" s="23" t="s">
        <v>13</v>
      </c>
      <c r="D719" s="23" t="s">
        <v>1580</v>
      </c>
      <c r="E719" s="23" t="s">
        <v>452</v>
      </c>
      <c r="F719" s="23" t="s">
        <v>5544</v>
      </c>
      <c r="G719" s="23" t="s">
        <v>1623</v>
      </c>
      <c r="H719" s="23" t="s">
        <v>6315</v>
      </c>
      <c r="I719" s="23" t="s">
        <v>6316</v>
      </c>
      <c r="J719" s="23" t="s">
        <v>11</v>
      </c>
      <c r="K719" s="23" t="s">
        <v>6290</v>
      </c>
      <c r="L719" s="23" t="s">
        <v>11</v>
      </c>
      <c r="M719" s="23" t="s">
        <v>6965</v>
      </c>
      <c r="N719" s="23" t="s">
        <v>6291</v>
      </c>
      <c r="O719" s="23" t="s">
        <v>6292</v>
      </c>
      <c r="P719" s="23" t="s">
        <v>6617</v>
      </c>
      <c r="Q719" s="23">
        <v>0</v>
      </c>
      <c r="R719" s="23" t="s">
        <v>1952</v>
      </c>
      <c r="S719" s="23" t="s">
        <v>5764</v>
      </c>
      <c r="T719" s="23" t="s">
        <v>1623</v>
      </c>
    </row>
    <row r="720" spans="1:20" s="19" customFormat="1">
      <c r="A720" s="23" t="s">
        <v>5210</v>
      </c>
      <c r="B720" s="23" t="s">
        <v>5211</v>
      </c>
      <c r="C720" s="23" t="s">
        <v>16</v>
      </c>
      <c r="D720" s="23" t="s">
        <v>1580</v>
      </c>
      <c r="E720" s="23" t="s">
        <v>452</v>
      </c>
      <c r="F720" s="23" t="s">
        <v>5402</v>
      </c>
      <c r="G720" s="23" t="s">
        <v>1623</v>
      </c>
      <c r="H720" s="23" t="s">
        <v>6952</v>
      </c>
      <c r="I720" s="23" t="s">
        <v>5563</v>
      </c>
      <c r="J720" s="23" t="s">
        <v>11</v>
      </c>
      <c r="K720" s="23" t="s">
        <v>6290</v>
      </c>
      <c r="L720" s="23" t="s">
        <v>11</v>
      </c>
      <c r="M720" s="23" t="s">
        <v>6953</v>
      </c>
      <c r="N720" s="23" t="s">
        <v>6291</v>
      </c>
      <c r="O720" s="23" t="s">
        <v>6292</v>
      </c>
      <c r="P720" s="23" t="s">
        <v>6329</v>
      </c>
      <c r="Q720" s="23">
        <v>0</v>
      </c>
      <c r="R720" s="23" t="s">
        <v>1952</v>
      </c>
      <c r="S720" s="23" t="s">
        <v>5657</v>
      </c>
      <c r="T720" s="23" t="s">
        <v>1623</v>
      </c>
    </row>
    <row r="721" spans="1:20" s="19" customFormat="1">
      <c r="A721" s="23" t="s">
        <v>2657</v>
      </c>
      <c r="B721" s="23" t="s">
        <v>2658</v>
      </c>
      <c r="C721" s="23" t="s">
        <v>16</v>
      </c>
      <c r="D721" s="23" t="s">
        <v>1580</v>
      </c>
      <c r="E721" s="23" t="s">
        <v>452</v>
      </c>
      <c r="F721" s="23" t="s">
        <v>6954</v>
      </c>
      <c r="G721" s="23" t="s">
        <v>1623</v>
      </c>
      <c r="H721" s="23" t="s">
        <v>6346</v>
      </c>
      <c r="I721" s="23" t="s">
        <v>6951</v>
      </c>
      <c r="J721" s="23" t="s">
        <v>11</v>
      </c>
      <c r="K721" s="23" t="s">
        <v>6290</v>
      </c>
      <c r="L721" s="23" t="s">
        <v>11</v>
      </c>
      <c r="M721" s="23" t="s">
        <v>6997</v>
      </c>
      <c r="N721" s="23" t="s">
        <v>6291</v>
      </c>
      <c r="O721" s="23" t="s">
        <v>6292</v>
      </c>
      <c r="P721" s="23" t="s">
        <v>1012</v>
      </c>
      <c r="Q721" s="23">
        <v>0</v>
      </c>
      <c r="R721" s="23" t="s">
        <v>1559</v>
      </c>
      <c r="S721" s="23" t="s">
        <v>7000</v>
      </c>
      <c r="T721" s="23" t="s">
        <v>1623</v>
      </c>
    </row>
    <row r="722" spans="1:20" s="19" customFormat="1">
      <c r="A722" s="23" t="s">
        <v>4469</v>
      </c>
      <c r="B722" s="23" t="s">
        <v>4470</v>
      </c>
      <c r="C722" s="23" t="s">
        <v>10</v>
      </c>
      <c r="D722" s="23" t="s">
        <v>1580</v>
      </c>
      <c r="E722" s="23" t="s">
        <v>452</v>
      </c>
      <c r="F722" s="23" t="s">
        <v>5392</v>
      </c>
      <c r="G722" s="23" t="s">
        <v>1623</v>
      </c>
      <c r="H722" s="23" t="s">
        <v>6295</v>
      </c>
      <c r="I722" s="23" t="s">
        <v>6302</v>
      </c>
      <c r="J722" s="23" t="s">
        <v>11</v>
      </c>
      <c r="K722" s="23" t="s">
        <v>6290</v>
      </c>
      <c r="L722" s="23" t="s">
        <v>11</v>
      </c>
      <c r="M722" s="23" t="s">
        <v>6979</v>
      </c>
      <c r="N722" s="23" t="s">
        <v>6291</v>
      </c>
      <c r="O722" s="23" t="s">
        <v>6292</v>
      </c>
      <c r="P722" s="23" t="s">
        <v>6303</v>
      </c>
      <c r="Q722" s="23">
        <v>0</v>
      </c>
      <c r="R722" s="23" t="s">
        <v>1952</v>
      </c>
      <c r="S722" s="23" t="s">
        <v>5748</v>
      </c>
      <c r="T722" s="23" t="s">
        <v>1623</v>
      </c>
    </row>
    <row r="723" spans="1:20" s="19" customFormat="1">
      <c r="A723" s="23" t="s">
        <v>3192</v>
      </c>
      <c r="B723" s="23" t="s">
        <v>3193</v>
      </c>
      <c r="C723" s="23" t="s">
        <v>16</v>
      </c>
      <c r="D723" s="23" t="s">
        <v>1580</v>
      </c>
      <c r="E723" s="23" t="s">
        <v>452</v>
      </c>
      <c r="F723" s="23" t="s">
        <v>6954</v>
      </c>
      <c r="G723" s="23" t="s">
        <v>1623</v>
      </c>
      <c r="H723" s="23" t="s">
        <v>6346</v>
      </c>
      <c r="I723" s="23" t="s">
        <v>6951</v>
      </c>
      <c r="J723" s="23" t="s">
        <v>11</v>
      </c>
      <c r="K723" s="23" t="s">
        <v>6290</v>
      </c>
      <c r="L723" s="23" t="s">
        <v>11</v>
      </c>
      <c r="M723" s="23" t="s">
        <v>7037</v>
      </c>
      <c r="N723" s="23" t="s">
        <v>6291</v>
      </c>
      <c r="O723" s="23" t="s">
        <v>6292</v>
      </c>
      <c r="P723" s="23" t="s">
        <v>1012</v>
      </c>
      <c r="Q723" s="23">
        <v>0</v>
      </c>
      <c r="R723" s="23" t="s">
        <v>1559</v>
      </c>
      <c r="S723" s="23" t="s">
        <v>7002</v>
      </c>
      <c r="T723" s="23" t="s">
        <v>1623</v>
      </c>
    </row>
    <row r="724" spans="1:20" s="19" customFormat="1">
      <c r="A724" s="23" t="s">
        <v>2761</v>
      </c>
      <c r="B724" s="23" t="s">
        <v>2762</v>
      </c>
      <c r="C724" s="23" t="s">
        <v>16</v>
      </c>
      <c r="D724" s="23" t="s">
        <v>1580</v>
      </c>
      <c r="E724" s="23" t="s">
        <v>452</v>
      </c>
      <c r="F724" s="23" t="s">
        <v>5380</v>
      </c>
      <c r="G724" s="23" t="s">
        <v>1623</v>
      </c>
      <c r="H724" s="23" t="s">
        <v>2490</v>
      </c>
      <c r="I724" s="23" t="s">
        <v>6289</v>
      </c>
      <c r="J724" s="23" t="s">
        <v>11</v>
      </c>
      <c r="K724" s="23" t="s">
        <v>6290</v>
      </c>
      <c r="L724" s="23" t="s">
        <v>11</v>
      </c>
      <c r="M724" s="23" t="s">
        <v>6985</v>
      </c>
      <c r="N724" s="23" t="s">
        <v>6291</v>
      </c>
      <c r="O724" s="23" t="s">
        <v>6292</v>
      </c>
      <c r="P724" s="23" t="s">
        <v>1012</v>
      </c>
      <c r="Q724" s="23">
        <v>0</v>
      </c>
      <c r="R724" s="23" t="s">
        <v>1559</v>
      </c>
      <c r="S724" s="23" t="s">
        <v>6761</v>
      </c>
      <c r="T724" s="23" t="s">
        <v>1623</v>
      </c>
    </row>
    <row r="725" spans="1:20" s="19" customFormat="1">
      <c r="A725" s="23" t="s">
        <v>5289</v>
      </c>
      <c r="B725" s="23" t="s">
        <v>5290</v>
      </c>
      <c r="C725" s="23" t="s">
        <v>14</v>
      </c>
      <c r="D725" s="23" t="s">
        <v>1580</v>
      </c>
      <c r="E725" s="23" t="s">
        <v>452</v>
      </c>
      <c r="F725" s="23" t="s">
        <v>6816</v>
      </c>
      <c r="G725" s="23" t="s">
        <v>1623</v>
      </c>
      <c r="H725" s="23" t="s">
        <v>6334</v>
      </c>
      <c r="I725" s="23" t="s">
        <v>6343</v>
      </c>
      <c r="J725" s="23" t="s">
        <v>11</v>
      </c>
      <c r="K725" s="23" t="s">
        <v>6290</v>
      </c>
      <c r="L725" s="23" t="s">
        <v>11</v>
      </c>
      <c r="M725" s="23" t="s">
        <v>6961</v>
      </c>
      <c r="N725" s="23" t="s">
        <v>6291</v>
      </c>
      <c r="O725" s="23" t="s">
        <v>6292</v>
      </c>
      <c r="P725" s="23" t="s">
        <v>6329</v>
      </c>
      <c r="Q725" s="23">
        <v>0</v>
      </c>
      <c r="R725" s="23" t="s">
        <v>1952</v>
      </c>
      <c r="S725" s="23" t="s">
        <v>5643</v>
      </c>
      <c r="T725" s="23" t="s">
        <v>1623</v>
      </c>
    </row>
    <row r="726" spans="1:20" s="19" customFormat="1">
      <c r="A726" s="23" t="s">
        <v>4346</v>
      </c>
      <c r="B726" s="23" t="s">
        <v>4347</v>
      </c>
      <c r="C726" s="23" t="s">
        <v>1544</v>
      </c>
      <c r="D726" s="23" t="s">
        <v>1580</v>
      </c>
      <c r="E726" s="23" t="s">
        <v>452</v>
      </c>
      <c r="F726" s="23" t="s">
        <v>5380</v>
      </c>
      <c r="G726" s="23" t="s">
        <v>1623</v>
      </c>
      <c r="H726" s="23" t="s">
        <v>2490</v>
      </c>
      <c r="I726" s="23" t="s">
        <v>6289</v>
      </c>
      <c r="J726" s="23" t="s">
        <v>11</v>
      </c>
      <c r="K726" s="23" t="s">
        <v>6290</v>
      </c>
      <c r="L726" s="23" t="s">
        <v>11</v>
      </c>
      <c r="M726" s="23" t="s">
        <v>7087</v>
      </c>
      <c r="N726" s="23" t="s">
        <v>6291</v>
      </c>
      <c r="O726" s="23" t="s">
        <v>6292</v>
      </c>
      <c r="P726" s="23" t="s">
        <v>6431</v>
      </c>
      <c r="Q726" s="23">
        <v>0</v>
      </c>
      <c r="R726" s="23" t="s">
        <v>3979</v>
      </c>
      <c r="S726" s="23" t="s">
        <v>6588</v>
      </c>
      <c r="T726" s="23" t="s">
        <v>1623</v>
      </c>
    </row>
    <row r="727" spans="1:20" s="19" customFormat="1">
      <c r="A727" s="23" t="s">
        <v>2933</v>
      </c>
      <c r="B727" s="23" t="s">
        <v>2934</v>
      </c>
      <c r="C727" s="23" t="s">
        <v>10</v>
      </c>
      <c r="D727" s="23" t="s">
        <v>1580</v>
      </c>
      <c r="E727" s="23" t="s">
        <v>452</v>
      </c>
      <c r="F727" s="23" t="s">
        <v>6977</v>
      </c>
      <c r="G727" s="23" t="s">
        <v>1623</v>
      </c>
      <c r="H727" s="23" t="s">
        <v>6346</v>
      </c>
      <c r="I727" s="23" t="s">
        <v>5563</v>
      </c>
      <c r="J727" s="23" t="s">
        <v>11</v>
      </c>
      <c r="K727" s="23" t="s">
        <v>6290</v>
      </c>
      <c r="L727" s="23" t="s">
        <v>11</v>
      </c>
      <c r="M727" s="23" t="s">
        <v>6960</v>
      </c>
      <c r="N727" s="23" t="s">
        <v>6291</v>
      </c>
      <c r="O727" s="23" t="s">
        <v>6292</v>
      </c>
      <c r="P727" s="23" t="s">
        <v>6570</v>
      </c>
      <c r="Q727" s="23">
        <v>0</v>
      </c>
      <c r="R727" s="23" t="s">
        <v>1948</v>
      </c>
      <c r="S727" s="23" t="s">
        <v>5954</v>
      </c>
      <c r="T727" s="23" t="s">
        <v>1623</v>
      </c>
    </row>
    <row r="728" spans="1:20" s="19" customFormat="1">
      <c r="A728" s="23" t="s">
        <v>2925</v>
      </c>
      <c r="B728" s="23" t="s">
        <v>2926</v>
      </c>
      <c r="C728" s="23" t="s">
        <v>10</v>
      </c>
      <c r="D728" s="23" t="s">
        <v>1580</v>
      </c>
      <c r="E728" s="23" t="s">
        <v>452</v>
      </c>
      <c r="F728" s="23" t="s">
        <v>6808</v>
      </c>
      <c r="G728" s="23" t="s">
        <v>1623</v>
      </c>
      <c r="H728" s="23" t="s">
        <v>6299</v>
      </c>
      <c r="I728" s="23" t="s">
        <v>6304</v>
      </c>
      <c r="J728" s="23" t="s">
        <v>11</v>
      </c>
      <c r="K728" s="23" t="s">
        <v>6290</v>
      </c>
      <c r="L728" s="23" t="s">
        <v>11</v>
      </c>
      <c r="M728" s="23" t="s">
        <v>6945</v>
      </c>
      <c r="N728" s="23" t="s">
        <v>6291</v>
      </c>
      <c r="O728" s="23" t="s">
        <v>6292</v>
      </c>
      <c r="P728" s="23" t="s">
        <v>6429</v>
      </c>
      <c r="Q728" s="23">
        <v>0</v>
      </c>
      <c r="R728" s="23" t="s">
        <v>1685</v>
      </c>
      <c r="S728" s="23" t="s">
        <v>6430</v>
      </c>
      <c r="T728" s="23" t="s">
        <v>1623</v>
      </c>
    </row>
    <row r="729" spans="1:20" s="19" customFormat="1">
      <c r="A729" s="23" t="s">
        <v>2248</v>
      </c>
      <c r="B729" s="23" t="s">
        <v>2249</v>
      </c>
      <c r="C729" s="23" t="s">
        <v>16</v>
      </c>
      <c r="D729" s="23" t="s">
        <v>1580</v>
      </c>
      <c r="E729" s="23" t="s">
        <v>461</v>
      </c>
      <c r="F729" s="23" t="s">
        <v>7017</v>
      </c>
      <c r="G729" s="23" t="s">
        <v>1623</v>
      </c>
      <c r="H729" s="23" t="s">
        <v>6295</v>
      </c>
      <c r="I729" s="23" t="s">
        <v>5574</v>
      </c>
      <c r="J729" s="23" t="s">
        <v>1643</v>
      </c>
      <c r="K729" s="23" t="s">
        <v>6290</v>
      </c>
      <c r="L729" s="23" t="s">
        <v>11</v>
      </c>
      <c r="M729" s="23" t="s">
        <v>7018</v>
      </c>
      <c r="N729" s="23" t="s">
        <v>6311</v>
      </c>
      <c r="O729" s="23" t="s">
        <v>6292</v>
      </c>
      <c r="P729" s="23" t="s">
        <v>6329</v>
      </c>
      <c r="Q729" s="23">
        <v>0</v>
      </c>
      <c r="R729" s="23" t="s">
        <v>1707</v>
      </c>
      <c r="S729" s="23" t="s">
        <v>6041</v>
      </c>
      <c r="T729" s="23" t="s">
        <v>1623</v>
      </c>
    </row>
    <row r="730" spans="1:20" s="19" customFormat="1">
      <c r="A730" s="23" t="s">
        <v>2761</v>
      </c>
      <c r="B730" s="23" t="s">
        <v>2762</v>
      </c>
      <c r="C730" s="23" t="s">
        <v>16</v>
      </c>
      <c r="D730" s="23" t="s">
        <v>1580</v>
      </c>
      <c r="E730" s="23" t="s">
        <v>452</v>
      </c>
      <c r="F730" s="23" t="s">
        <v>5380</v>
      </c>
      <c r="G730" s="23" t="s">
        <v>1623</v>
      </c>
      <c r="H730" s="23" t="s">
        <v>2490</v>
      </c>
      <c r="I730" s="23" t="s">
        <v>6289</v>
      </c>
      <c r="J730" s="23" t="s">
        <v>11</v>
      </c>
      <c r="K730" s="23" t="s">
        <v>6290</v>
      </c>
      <c r="L730" s="23" t="s">
        <v>11</v>
      </c>
      <c r="M730" s="23" t="s">
        <v>7030</v>
      </c>
      <c r="N730" s="23" t="s">
        <v>6291</v>
      </c>
      <c r="O730" s="23" t="s">
        <v>6292</v>
      </c>
      <c r="P730" s="23" t="s">
        <v>1012</v>
      </c>
      <c r="Q730" s="23">
        <v>0</v>
      </c>
      <c r="R730" s="23" t="s">
        <v>1559</v>
      </c>
      <c r="S730" s="23" t="s">
        <v>6761</v>
      </c>
      <c r="T730" s="23" t="s">
        <v>1623</v>
      </c>
    </row>
    <row r="731" spans="1:20" s="19" customFormat="1">
      <c r="A731" s="23" t="s">
        <v>1627</v>
      </c>
      <c r="B731" s="23" t="s">
        <v>1628</v>
      </c>
      <c r="C731" s="23" t="s">
        <v>16</v>
      </c>
      <c r="D731" s="23" t="s">
        <v>1580</v>
      </c>
      <c r="E731" s="23" t="s">
        <v>452</v>
      </c>
      <c r="F731" s="23" t="s">
        <v>6940</v>
      </c>
      <c r="G731" s="23" t="s">
        <v>1623</v>
      </c>
      <c r="H731" s="23" t="s">
        <v>6346</v>
      </c>
      <c r="I731" s="23" t="s">
        <v>5563</v>
      </c>
      <c r="J731" s="23" t="s">
        <v>11</v>
      </c>
      <c r="K731" s="23" t="s">
        <v>6290</v>
      </c>
      <c r="L731" s="23" t="s">
        <v>11</v>
      </c>
      <c r="M731" s="23" t="s">
        <v>6937</v>
      </c>
      <c r="N731" s="23" t="s">
        <v>6291</v>
      </c>
      <c r="O731" s="23" t="s">
        <v>6292</v>
      </c>
      <c r="P731" s="23" t="s">
        <v>6400</v>
      </c>
      <c r="Q731" s="23">
        <v>0</v>
      </c>
      <c r="R731" s="23" t="s">
        <v>3255</v>
      </c>
      <c r="S731" s="23" t="s">
        <v>6401</v>
      </c>
      <c r="T731" s="23" t="s">
        <v>1623</v>
      </c>
    </row>
    <row r="732" spans="1:20" s="19" customFormat="1">
      <c r="A732" s="23" t="s">
        <v>3303</v>
      </c>
      <c r="B732" s="23" t="s">
        <v>3304</v>
      </c>
      <c r="C732" s="23" t="s">
        <v>16</v>
      </c>
      <c r="D732" s="23" t="s">
        <v>1580</v>
      </c>
      <c r="E732" s="23" t="s">
        <v>452</v>
      </c>
      <c r="F732" s="23" t="s">
        <v>6977</v>
      </c>
      <c r="G732" s="23" t="s">
        <v>1623</v>
      </c>
      <c r="H732" s="23" t="s">
        <v>6346</v>
      </c>
      <c r="I732" s="23" t="s">
        <v>5563</v>
      </c>
      <c r="J732" s="23" t="s">
        <v>11</v>
      </c>
      <c r="K732" s="23" t="s">
        <v>6290</v>
      </c>
      <c r="L732" s="23" t="s">
        <v>11</v>
      </c>
      <c r="M732" s="23" t="s">
        <v>6965</v>
      </c>
      <c r="N732" s="23" t="s">
        <v>6291</v>
      </c>
      <c r="O732" s="23" t="s">
        <v>6292</v>
      </c>
      <c r="P732" s="23" t="s">
        <v>1012</v>
      </c>
      <c r="Q732" s="23">
        <v>0</v>
      </c>
      <c r="R732" s="23" t="s">
        <v>2089</v>
      </c>
      <c r="S732" s="23" t="s">
        <v>6214</v>
      </c>
      <c r="T732" s="23" t="s">
        <v>1623</v>
      </c>
    </row>
    <row r="733" spans="1:20" s="19" customFormat="1">
      <c r="A733" s="23" t="s">
        <v>3096</v>
      </c>
      <c r="B733" s="23" t="s">
        <v>3097</v>
      </c>
      <c r="C733" s="23" t="s">
        <v>16</v>
      </c>
      <c r="D733" s="23" t="s">
        <v>1580</v>
      </c>
      <c r="E733" s="23" t="s">
        <v>452</v>
      </c>
      <c r="F733" s="23" t="s">
        <v>6954</v>
      </c>
      <c r="G733" s="23" t="s">
        <v>1623</v>
      </c>
      <c r="H733" s="23" t="s">
        <v>6346</v>
      </c>
      <c r="I733" s="23" t="s">
        <v>6951</v>
      </c>
      <c r="J733" s="23" t="s">
        <v>11</v>
      </c>
      <c r="K733" s="23" t="s">
        <v>6290</v>
      </c>
      <c r="L733" s="23" t="s">
        <v>11</v>
      </c>
      <c r="M733" s="23" t="s">
        <v>7003</v>
      </c>
      <c r="N733" s="23" t="s">
        <v>6291</v>
      </c>
      <c r="O733" s="23" t="s">
        <v>6292</v>
      </c>
      <c r="P733" s="23" t="s">
        <v>6982</v>
      </c>
      <c r="Q733" s="23">
        <v>0</v>
      </c>
      <c r="R733" s="23" t="s">
        <v>1537</v>
      </c>
      <c r="S733" s="23" t="s">
        <v>6262</v>
      </c>
      <c r="T733" s="23" t="s">
        <v>1623</v>
      </c>
    </row>
    <row r="734" spans="1:20" s="19" customFormat="1">
      <c r="A734" s="23" t="s">
        <v>4909</v>
      </c>
      <c r="B734" s="23" t="s">
        <v>4910</v>
      </c>
      <c r="C734" s="23" t="s">
        <v>12</v>
      </c>
      <c r="D734" s="23" t="s">
        <v>1580</v>
      </c>
      <c r="E734" s="23" t="s">
        <v>452</v>
      </c>
      <c r="F734" s="23" t="s">
        <v>6818</v>
      </c>
      <c r="G734" s="23" t="s">
        <v>1623</v>
      </c>
      <c r="H734" s="23" t="s">
        <v>6320</v>
      </c>
      <c r="I734" s="23" t="s">
        <v>6355</v>
      </c>
      <c r="J734" s="23" t="s">
        <v>11</v>
      </c>
      <c r="K734" s="23" t="s">
        <v>6290</v>
      </c>
      <c r="L734" s="23" t="s">
        <v>11</v>
      </c>
      <c r="M734" s="23" t="s">
        <v>7020</v>
      </c>
      <c r="N734" s="23" t="s">
        <v>6291</v>
      </c>
      <c r="O734" s="23" t="s">
        <v>6292</v>
      </c>
      <c r="P734" s="23" t="s">
        <v>6375</v>
      </c>
      <c r="Q734" s="23">
        <v>0</v>
      </c>
      <c r="R734" s="23" t="s">
        <v>1952</v>
      </c>
      <c r="S734" s="23" t="s">
        <v>6376</v>
      </c>
      <c r="T734" s="23" t="s">
        <v>1623</v>
      </c>
    </row>
    <row r="735" spans="1:20" s="19" customFormat="1">
      <c r="A735" s="23" t="s">
        <v>1884</v>
      </c>
      <c r="B735" s="23" t="s">
        <v>1885</v>
      </c>
      <c r="C735" s="23" t="s">
        <v>16</v>
      </c>
      <c r="D735" s="23" t="s">
        <v>1580</v>
      </c>
      <c r="E735" s="23" t="s">
        <v>452</v>
      </c>
      <c r="F735" s="23" t="s">
        <v>5402</v>
      </c>
      <c r="G735" s="23" t="s">
        <v>1623</v>
      </c>
      <c r="H735" s="23" t="s">
        <v>6952</v>
      </c>
      <c r="I735" s="23" t="s">
        <v>5563</v>
      </c>
      <c r="J735" s="23" t="s">
        <v>11</v>
      </c>
      <c r="K735" s="23" t="s">
        <v>6290</v>
      </c>
      <c r="L735" s="23" t="s">
        <v>11</v>
      </c>
      <c r="M735" s="23" t="s">
        <v>7026</v>
      </c>
      <c r="N735" s="23" t="s">
        <v>6291</v>
      </c>
      <c r="O735" s="23" t="s">
        <v>6292</v>
      </c>
      <c r="P735" s="23" t="s">
        <v>6329</v>
      </c>
      <c r="Q735" s="23">
        <v>0</v>
      </c>
      <c r="R735" s="23" t="s">
        <v>6442</v>
      </c>
      <c r="S735" s="23" t="s">
        <v>6590</v>
      </c>
      <c r="T735" s="23" t="s">
        <v>1623</v>
      </c>
    </row>
    <row r="736" spans="1:20" s="19" customFormat="1">
      <c r="A736" s="23" t="s">
        <v>2740</v>
      </c>
      <c r="B736" s="23" t="s">
        <v>2741</v>
      </c>
      <c r="C736" s="23" t="s">
        <v>10</v>
      </c>
      <c r="D736" s="23" t="s">
        <v>1580</v>
      </c>
      <c r="E736" s="23" t="s">
        <v>461</v>
      </c>
      <c r="F736" s="23" t="s">
        <v>5538</v>
      </c>
      <c r="G736" s="23" t="s">
        <v>1623</v>
      </c>
      <c r="H736" s="23" t="s">
        <v>6331</v>
      </c>
      <c r="I736" s="23" t="s">
        <v>5574</v>
      </c>
      <c r="J736" s="23" t="s">
        <v>11</v>
      </c>
      <c r="K736" s="23" t="s">
        <v>6290</v>
      </c>
      <c r="L736" s="23" t="s">
        <v>11</v>
      </c>
      <c r="M736" s="23" t="s">
        <v>7035</v>
      </c>
      <c r="N736" s="23" t="s">
        <v>6311</v>
      </c>
      <c r="O736" s="23" t="s">
        <v>6292</v>
      </c>
      <c r="P736" s="23" t="s">
        <v>6332</v>
      </c>
      <c r="Q736" s="23">
        <v>0</v>
      </c>
      <c r="R736" s="23" t="s">
        <v>1646</v>
      </c>
      <c r="S736" s="23" t="s">
        <v>6333</v>
      </c>
      <c r="T736" s="23" t="s">
        <v>1623</v>
      </c>
    </row>
    <row r="737" spans="1:20" s="19" customFormat="1">
      <c r="A737" s="23" t="s">
        <v>4028</v>
      </c>
      <c r="B737" s="23" t="s">
        <v>4029</v>
      </c>
      <c r="C737" s="23" t="s">
        <v>14</v>
      </c>
      <c r="D737" s="23" t="s">
        <v>1580</v>
      </c>
      <c r="E737" s="23" t="s">
        <v>461</v>
      </c>
      <c r="F737" s="23" t="s">
        <v>6784</v>
      </c>
      <c r="G737" s="23" t="s">
        <v>1623</v>
      </c>
      <c r="H737" s="23" t="s">
        <v>6320</v>
      </c>
      <c r="I737" s="23" t="s">
        <v>6338</v>
      </c>
      <c r="J737" s="23" t="s">
        <v>1643</v>
      </c>
      <c r="K737" s="23" t="s">
        <v>6290</v>
      </c>
      <c r="L737" s="23" t="s">
        <v>11</v>
      </c>
      <c r="M737" s="23" t="s">
        <v>6971</v>
      </c>
      <c r="N737" s="23" t="s">
        <v>6311</v>
      </c>
      <c r="O737" s="23" t="s">
        <v>6292</v>
      </c>
      <c r="P737" s="23" t="s">
        <v>6603</v>
      </c>
      <c r="Q737" s="23">
        <v>0</v>
      </c>
      <c r="R737" s="23" t="s">
        <v>1952</v>
      </c>
      <c r="S737" s="23" t="s">
        <v>5811</v>
      </c>
      <c r="T737" s="23" t="s">
        <v>1623</v>
      </c>
    </row>
    <row r="738" spans="1:20" s="19" customFormat="1">
      <c r="A738" s="23" t="s">
        <v>4221</v>
      </c>
      <c r="B738" s="23" t="s">
        <v>4222</v>
      </c>
      <c r="C738" s="23" t="s">
        <v>14</v>
      </c>
      <c r="D738" s="23" t="s">
        <v>1580</v>
      </c>
      <c r="E738" s="23" t="s">
        <v>452</v>
      </c>
      <c r="F738" s="23" t="s">
        <v>6804</v>
      </c>
      <c r="G738" s="23" t="s">
        <v>1623</v>
      </c>
      <c r="H738" s="23" t="s">
        <v>6334</v>
      </c>
      <c r="I738" s="23" t="s">
        <v>6321</v>
      </c>
      <c r="J738" s="23" t="s">
        <v>11</v>
      </c>
      <c r="K738" s="23" t="s">
        <v>6290</v>
      </c>
      <c r="L738" s="23" t="s">
        <v>11</v>
      </c>
      <c r="M738" s="23" t="s">
        <v>6955</v>
      </c>
      <c r="N738" s="23" t="s">
        <v>6291</v>
      </c>
      <c r="O738" s="23" t="s">
        <v>6292</v>
      </c>
      <c r="P738" s="23" t="s">
        <v>6329</v>
      </c>
      <c r="Q738" s="23">
        <v>0</v>
      </c>
      <c r="R738" s="23" t="s">
        <v>1952</v>
      </c>
      <c r="S738" s="23" t="s">
        <v>6583</v>
      </c>
      <c r="T738" s="23" t="s">
        <v>1623</v>
      </c>
    </row>
    <row r="739" spans="1:20" s="19" customFormat="1">
      <c r="A739" s="23" t="s">
        <v>2442</v>
      </c>
      <c r="B739" s="23" t="s">
        <v>2443</v>
      </c>
      <c r="C739" s="23" t="s">
        <v>13</v>
      </c>
      <c r="D739" s="23" t="s">
        <v>1580</v>
      </c>
      <c r="E739" s="23" t="s">
        <v>1175</v>
      </c>
      <c r="F739" s="23" t="s">
        <v>6793</v>
      </c>
      <c r="G739" s="23" t="s">
        <v>1623</v>
      </c>
      <c r="H739" s="23" t="s">
        <v>6299</v>
      </c>
      <c r="I739" s="23" t="s">
        <v>6321</v>
      </c>
      <c r="J739" s="23" t="s">
        <v>11</v>
      </c>
      <c r="K739" s="23" t="s">
        <v>6290</v>
      </c>
      <c r="L739" s="23" t="s">
        <v>11</v>
      </c>
      <c r="M739" s="23" t="s">
        <v>6931</v>
      </c>
      <c r="N739" s="23" t="s">
        <v>6291</v>
      </c>
      <c r="O739" s="23" t="s">
        <v>6292</v>
      </c>
      <c r="P739" s="23" t="s">
        <v>6329</v>
      </c>
      <c r="Q739" s="23">
        <v>0</v>
      </c>
      <c r="R739" s="23" t="s">
        <v>1952</v>
      </c>
      <c r="S739" s="23" t="s">
        <v>6020</v>
      </c>
      <c r="T739" s="23" t="s">
        <v>1623</v>
      </c>
    </row>
    <row r="740" spans="1:20" s="19" customFormat="1">
      <c r="A740" s="23" t="s">
        <v>4058</v>
      </c>
      <c r="B740" s="23" t="s">
        <v>4059</v>
      </c>
      <c r="C740" s="23" t="s">
        <v>16</v>
      </c>
      <c r="D740" s="23" t="s">
        <v>1580</v>
      </c>
      <c r="E740" s="23" t="s">
        <v>452</v>
      </c>
      <c r="F740" s="23" t="s">
        <v>6940</v>
      </c>
      <c r="G740" s="23" t="s">
        <v>1623</v>
      </c>
      <c r="H740" s="23" t="s">
        <v>6346</v>
      </c>
      <c r="I740" s="23" t="s">
        <v>5563</v>
      </c>
      <c r="J740" s="23" t="s">
        <v>11</v>
      </c>
      <c r="K740" s="23" t="s">
        <v>6290</v>
      </c>
      <c r="L740" s="23" t="s">
        <v>11</v>
      </c>
      <c r="M740" s="23" t="s">
        <v>6945</v>
      </c>
      <c r="N740" s="23" t="s">
        <v>6291</v>
      </c>
      <c r="O740" s="23" t="s">
        <v>6292</v>
      </c>
      <c r="P740" s="23" t="s">
        <v>9</v>
      </c>
      <c r="Q740" s="23">
        <v>0</v>
      </c>
      <c r="R740" s="23" t="s">
        <v>2146</v>
      </c>
      <c r="S740" s="23" t="s">
        <v>6462</v>
      </c>
      <c r="T740" s="23" t="s">
        <v>1623</v>
      </c>
    </row>
    <row r="741" spans="1:20" s="19" customFormat="1">
      <c r="A741" s="23" t="s">
        <v>2351</v>
      </c>
      <c r="B741" s="23" t="s">
        <v>2352</v>
      </c>
      <c r="C741" s="23" t="s">
        <v>16</v>
      </c>
      <c r="D741" s="23" t="s">
        <v>1580</v>
      </c>
      <c r="E741" s="23" t="s">
        <v>452</v>
      </c>
      <c r="F741" s="23" t="s">
        <v>5380</v>
      </c>
      <c r="G741" s="23" t="s">
        <v>1623</v>
      </c>
      <c r="H741" s="23" t="s">
        <v>2490</v>
      </c>
      <c r="I741" s="23" t="s">
        <v>6289</v>
      </c>
      <c r="J741" s="23" t="s">
        <v>11</v>
      </c>
      <c r="K741" s="23" t="s">
        <v>6290</v>
      </c>
      <c r="L741" s="23" t="s">
        <v>11</v>
      </c>
      <c r="M741" s="23" t="s">
        <v>7006</v>
      </c>
      <c r="N741" s="23" t="s">
        <v>6291</v>
      </c>
      <c r="O741" s="23" t="s">
        <v>6292</v>
      </c>
      <c r="P741" s="23" t="s">
        <v>7</v>
      </c>
      <c r="Q741" s="23">
        <v>0</v>
      </c>
      <c r="R741" s="23" t="s">
        <v>1707</v>
      </c>
      <c r="S741" s="23" t="s">
        <v>6027</v>
      </c>
      <c r="T741" s="23" t="s">
        <v>1623</v>
      </c>
    </row>
    <row r="742" spans="1:20" s="19" customFormat="1">
      <c r="A742" s="23" t="s">
        <v>2749</v>
      </c>
      <c r="B742" s="23" t="s">
        <v>2750</v>
      </c>
      <c r="C742" s="23" t="s">
        <v>14</v>
      </c>
      <c r="D742" s="23" t="s">
        <v>1580</v>
      </c>
      <c r="E742" s="23" t="s">
        <v>452</v>
      </c>
      <c r="F742" s="23" t="s">
        <v>6824</v>
      </c>
      <c r="G742" s="23" t="s">
        <v>1623</v>
      </c>
      <c r="H742" s="23" t="s">
        <v>6299</v>
      </c>
      <c r="I742" s="23" t="s">
        <v>6316</v>
      </c>
      <c r="J742" s="23" t="s">
        <v>11</v>
      </c>
      <c r="K742" s="23" t="s">
        <v>6290</v>
      </c>
      <c r="L742" s="23" t="s">
        <v>11</v>
      </c>
      <c r="M742" s="23" t="s">
        <v>6959</v>
      </c>
      <c r="N742" s="23" t="s">
        <v>6291</v>
      </c>
      <c r="O742" s="23" t="s">
        <v>6292</v>
      </c>
      <c r="P742" s="23" t="s">
        <v>6431</v>
      </c>
      <c r="Q742" s="23">
        <v>0</v>
      </c>
      <c r="R742" s="23" t="s">
        <v>6528</v>
      </c>
      <c r="S742" s="23" t="s">
        <v>6529</v>
      </c>
      <c r="T742" s="23" t="s">
        <v>1623</v>
      </c>
    </row>
    <row r="743" spans="1:20" s="19" customFormat="1">
      <c r="A743" s="23" t="s">
        <v>1801</v>
      </c>
      <c r="B743" s="23" t="s">
        <v>1802</v>
      </c>
      <c r="C743" s="23" t="s">
        <v>12</v>
      </c>
      <c r="D743" s="23" t="s">
        <v>1580</v>
      </c>
      <c r="E743" s="23" t="s">
        <v>452</v>
      </c>
      <c r="F743" s="23" t="s">
        <v>6804</v>
      </c>
      <c r="G743" s="23" t="s">
        <v>1623</v>
      </c>
      <c r="H743" s="23" t="s">
        <v>6334</v>
      </c>
      <c r="I743" s="23" t="s">
        <v>6321</v>
      </c>
      <c r="J743" s="23" t="s">
        <v>11</v>
      </c>
      <c r="K743" s="23" t="s">
        <v>6290</v>
      </c>
      <c r="L743" s="23" t="s">
        <v>11</v>
      </c>
      <c r="M743" s="23" t="s">
        <v>6960</v>
      </c>
      <c r="N743" s="23" t="s">
        <v>6291</v>
      </c>
      <c r="O743" s="23" t="s">
        <v>6292</v>
      </c>
      <c r="P743" s="23" t="s">
        <v>6329</v>
      </c>
      <c r="Q743" s="23">
        <v>0</v>
      </c>
      <c r="R743" s="23" t="s">
        <v>1952</v>
      </c>
      <c r="S743" s="23" t="s">
        <v>6097</v>
      </c>
      <c r="T743" s="23" t="s">
        <v>1623</v>
      </c>
    </row>
    <row r="744" spans="1:20" s="19" customFormat="1">
      <c r="A744" s="23" t="s">
        <v>2908</v>
      </c>
      <c r="B744" s="23" t="s">
        <v>2909</v>
      </c>
      <c r="C744" s="23" t="s">
        <v>16</v>
      </c>
      <c r="D744" s="23" t="s">
        <v>1580</v>
      </c>
      <c r="E744" s="23" t="s">
        <v>452</v>
      </c>
      <c r="F744" s="23" t="s">
        <v>6954</v>
      </c>
      <c r="G744" s="23" t="s">
        <v>1623</v>
      </c>
      <c r="H744" s="23" t="s">
        <v>2490</v>
      </c>
      <c r="I744" s="23" t="s">
        <v>6951</v>
      </c>
      <c r="J744" s="23" t="s">
        <v>11</v>
      </c>
      <c r="K744" s="23" t="s">
        <v>6290</v>
      </c>
      <c r="L744" s="23" t="s">
        <v>11</v>
      </c>
      <c r="M744" s="23" t="s">
        <v>6960</v>
      </c>
      <c r="N744" s="23" t="s">
        <v>6291</v>
      </c>
      <c r="O744" s="23" t="s">
        <v>6292</v>
      </c>
      <c r="P744" s="23" t="s">
        <v>6982</v>
      </c>
      <c r="Q744" s="23">
        <v>0</v>
      </c>
      <c r="R744" s="23" t="s">
        <v>7028</v>
      </c>
      <c r="S744" s="23" t="s">
        <v>7029</v>
      </c>
      <c r="T744" s="23" t="s">
        <v>1623</v>
      </c>
    </row>
    <row r="745" spans="1:20" s="19" customFormat="1">
      <c r="A745" s="23" t="s">
        <v>3363</v>
      </c>
      <c r="B745" s="23" t="s">
        <v>3364</v>
      </c>
      <c r="C745" s="23" t="s">
        <v>10</v>
      </c>
      <c r="D745" s="23" t="s">
        <v>1580</v>
      </c>
      <c r="E745" s="23" t="s">
        <v>452</v>
      </c>
      <c r="F745" s="23" t="s">
        <v>6977</v>
      </c>
      <c r="G745" s="23" t="s">
        <v>1623</v>
      </c>
      <c r="H745" s="23" t="s">
        <v>6346</v>
      </c>
      <c r="I745" s="23" t="s">
        <v>5563</v>
      </c>
      <c r="J745" s="23" t="s">
        <v>11</v>
      </c>
      <c r="K745" s="23" t="s">
        <v>6290</v>
      </c>
      <c r="L745" s="23" t="s">
        <v>11</v>
      </c>
      <c r="M745" s="23" t="s">
        <v>6942</v>
      </c>
      <c r="N745" s="23" t="s">
        <v>6291</v>
      </c>
      <c r="O745" s="23" t="s">
        <v>6292</v>
      </c>
      <c r="P745" s="23" t="s">
        <v>6402</v>
      </c>
      <c r="Q745" s="23">
        <v>0</v>
      </c>
      <c r="R745" s="23" t="s">
        <v>6403</v>
      </c>
      <c r="S745" s="23" t="s">
        <v>6404</v>
      </c>
      <c r="T745" s="23" t="s">
        <v>1623</v>
      </c>
    </row>
    <row r="746" spans="1:20" s="19" customFormat="1">
      <c r="A746" s="23" t="s">
        <v>3023</v>
      </c>
      <c r="B746" s="23" t="s">
        <v>3024</v>
      </c>
      <c r="C746" s="23" t="s">
        <v>16</v>
      </c>
      <c r="D746" s="23" t="s">
        <v>1580</v>
      </c>
      <c r="E746" s="23" t="s">
        <v>452</v>
      </c>
      <c r="F746" s="23" t="s">
        <v>5504</v>
      </c>
      <c r="G746" s="23" t="s">
        <v>1623</v>
      </c>
      <c r="H746" s="23" t="s">
        <v>5579</v>
      </c>
      <c r="I746" s="23" t="s">
        <v>6289</v>
      </c>
      <c r="J746" s="23" t="s">
        <v>11</v>
      </c>
      <c r="K746" s="23" t="s">
        <v>6290</v>
      </c>
      <c r="L746" s="23" t="s">
        <v>11</v>
      </c>
      <c r="M746" s="23" t="s">
        <v>6944</v>
      </c>
      <c r="N746" s="23" t="s">
        <v>6291</v>
      </c>
      <c r="O746" s="23" t="s">
        <v>6292</v>
      </c>
      <c r="P746" s="23" t="s">
        <v>6472</v>
      </c>
      <c r="Q746" s="23">
        <v>0</v>
      </c>
      <c r="R746" s="23" t="s">
        <v>6313</v>
      </c>
      <c r="S746" s="23" t="s">
        <v>5944</v>
      </c>
      <c r="T746" s="23" t="s">
        <v>1623</v>
      </c>
    </row>
    <row r="747" spans="1:20" s="19" customFormat="1">
      <c r="A747" s="23" t="s">
        <v>4985</v>
      </c>
      <c r="B747" s="23" t="s">
        <v>4986</v>
      </c>
      <c r="C747" s="23" t="s">
        <v>10</v>
      </c>
      <c r="D747" s="23" t="s">
        <v>1580</v>
      </c>
      <c r="E747" s="23" t="s">
        <v>452</v>
      </c>
      <c r="F747" s="23" t="s">
        <v>6940</v>
      </c>
      <c r="G747" s="23" t="s">
        <v>1623</v>
      </c>
      <c r="H747" s="23" t="s">
        <v>6346</v>
      </c>
      <c r="I747" s="23" t="s">
        <v>5563</v>
      </c>
      <c r="J747" s="23" t="s">
        <v>11</v>
      </c>
      <c r="K747" s="23" t="s">
        <v>6290</v>
      </c>
      <c r="L747" s="23" t="s">
        <v>11</v>
      </c>
      <c r="M747" s="23" t="s">
        <v>6979</v>
      </c>
      <c r="N747" s="23" t="s">
        <v>6291</v>
      </c>
      <c r="O747" s="23" t="s">
        <v>6292</v>
      </c>
      <c r="P747" s="23" t="s">
        <v>6472</v>
      </c>
      <c r="Q747" s="23">
        <v>0</v>
      </c>
      <c r="R747" s="23" t="s">
        <v>2247</v>
      </c>
      <c r="S747" s="23" t="s">
        <v>6154</v>
      </c>
      <c r="T747" s="23" t="s">
        <v>1623</v>
      </c>
    </row>
    <row r="748" spans="1:20" s="19" customFormat="1">
      <c r="A748" s="23" t="s">
        <v>2637</v>
      </c>
      <c r="B748" s="23" t="s">
        <v>2638</v>
      </c>
      <c r="C748" s="23" t="s">
        <v>10</v>
      </c>
      <c r="D748" s="23" t="s">
        <v>1580</v>
      </c>
      <c r="E748" s="23" t="s">
        <v>461</v>
      </c>
      <c r="F748" s="23" t="s">
        <v>5520</v>
      </c>
      <c r="G748" s="23" t="s">
        <v>1623</v>
      </c>
      <c r="H748" s="23" t="s">
        <v>6295</v>
      </c>
      <c r="I748" s="23" t="s">
        <v>5457</v>
      </c>
      <c r="J748" s="23" t="s">
        <v>11</v>
      </c>
      <c r="K748" s="23" t="s">
        <v>6290</v>
      </c>
      <c r="L748" s="23" t="s">
        <v>11</v>
      </c>
      <c r="M748" s="23" t="s">
        <v>6931</v>
      </c>
      <c r="N748" s="23" t="s">
        <v>6311</v>
      </c>
      <c r="O748" s="23" t="s">
        <v>6292</v>
      </c>
      <c r="P748" s="23" t="s">
        <v>7</v>
      </c>
      <c r="Q748" s="23">
        <v>0</v>
      </c>
      <c r="R748" s="23" t="s">
        <v>2039</v>
      </c>
      <c r="S748" s="23" t="s">
        <v>6503</v>
      </c>
      <c r="T748" s="23" t="s">
        <v>1623</v>
      </c>
    </row>
    <row r="749" spans="1:20" s="19" customFormat="1">
      <c r="A749" s="23" t="s">
        <v>2251</v>
      </c>
      <c r="B749" s="23" t="s">
        <v>2252</v>
      </c>
      <c r="C749" s="23" t="s">
        <v>14</v>
      </c>
      <c r="D749" s="23" t="s">
        <v>1580</v>
      </c>
      <c r="E749" s="23" t="s">
        <v>452</v>
      </c>
      <c r="F749" s="23" t="s">
        <v>6816</v>
      </c>
      <c r="G749" s="23" t="s">
        <v>1623</v>
      </c>
      <c r="H749" s="23" t="s">
        <v>6334</v>
      </c>
      <c r="I749" s="23" t="s">
        <v>6343</v>
      </c>
      <c r="J749" s="23" t="s">
        <v>11</v>
      </c>
      <c r="K749" s="23" t="s">
        <v>6290</v>
      </c>
      <c r="L749" s="23" t="s">
        <v>11</v>
      </c>
      <c r="M749" s="23" t="s">
        <v>6963</v>
      </c>
      <c r="N749" s="23" t="s">
        <v>6291</v>
      </c>
      <c r="O749" s="23" t="s">
        <v>6292</v>
      </c>
      <c r="P749" s="23" t="s">
        <v>6363</v>
      </c>
      <c r="Q749" s="23">
        <v>0</v>
      </c>
      <c r="R749" s="23" t="s">
        <v>1685</v>
      </c>
      <c r="S749" s="23" t="s">
        <v>6597</v>
      </c>
      <c r="T749" s="23" t="s">
        <v>1623</v>
      </c>
    </row>
    <row r="750" spans="1:20" s="19" customFormat="1">
      <c r="A750" s="23" t="s">
        <v>3192</v>
      </c>
      <c r="B750" s="23" t="s">
        <v>3193</v>
      </c>
      <c r="C750" s="23" t="s">
        <v>16</v>
      </c>
      <c r="D750" s="23" t="s">
        <v>1580</v>
      </c>
      <c r="E750" s="23" t="s">
        <v>452</v>
      </c>
      <c r="F750" s="23" t="s">
        <v>6954</v>
      </c>
      <c r="G750" s="23" t="s">
        <v>1623</v>
      </c>
      <c r="H750" s="23" t="s">
        <v>2490</v>
      </c>
      <c r="I750" s="23" t="s">
        <v>6951</v>
      </c>
      <c r="J750" s="23" t="s">
        <v>11</v>
      </c>
      <c r="K750" s="23" t="s">
        <v>6290</v>
      </c>
      <c r="L750" s="23" t="s">
        <v>11</v>
      </c>
      <c r="M750" s="23" t="s">
        <v>6960</v>
      </c>
      <c r="N750" s="23" t="s">
        <v>6291</v>
      </c>
      <c r="O750" s="23" t="s">
        <v>6292</v>
      </c>
      <c r="P750" s="23" t="s">
        <v>1012</v>
      </c>
      <c r="Q750" s="23">
        <v>0</v>
      </c>
      <c r="R750" s="23" t="s">
        <v>1559</v>
      </c>
      <c r="S750" s="23" t="s">
        <v>7002</v>
      </c>
      <c r="T750" s="23" t="s">
        <v>1623</v>
      </c>
    </row>
    <row r="751" spans="1:20" s="19" customFormat="1">
      <c r="A751" s="23" t="s">
        <v>2933</v>
      </c>
      <c r="B751" s="23" t="s">
        <v>2934</v>
      </c>
      <c r="C751" s="23" t="s">
        <v>10</v>
      </c>
      <c r="D751" s="23" t="s">
        <v>1580</v>
      </c>
      <c r="E751" s="23" t="s">
        <v>452</v>
      </c>
      <c r="F751" s="23" t="s">
        <v>6977</v>
      </c>
      <c r="G751" s="23" t="s">
        <v>1623</v>
      </c>
      <c r="H751" s="23" t="s">
        <v>6346</v>
      </c>
      <c r="I751" s="23" t="s">
        <v>5563</v>
      </c>
      <c r="J751" s="23" t="s">
        <v>11</v>
      </c>
      <c r="K751" s="23" t="s">
        <v>6290</v>
      </c>
      <c r="L751" s="23" t="s">
        <v>11</v>
      </c>
      <c r="M751" s="23" t="s">
        <v>6945</v>
      </c>
      <c r="N751" s="23" t="s">
        <v>6291</v>
      </c>
      <c r="O751" s="23" t="s">
        <v>6292</v>
      </c>
      <c r="P751" s="23" t="s">
        <v>6570</v>
      </c>
      <c r="Q751" s="23">
        <v>0</v>
      </c>
      <c r="R751" s="23" t="s">
        <v>1948</v>
      </c>
      <c r="S751" s="23" t="s">
        <v>5954</v>
      </c>
      <c r="T751" s="23" t="s">
        <v>1623</v>
      </c>
    </row>
    <row r="752" spans="1:20" s="19" customFormat="1">
      <c r="A752" s="23" t="s">
        <v>4319</v>
      </c>
      <c r="B752" s="23" t="s">
        <v>4320</v>
      </c>
      <c r="C752" s="23" t="s">
        <v>1562</v>
      </c>
      <c r="D752" s="23" t="s">
        <v>5451</v>
      </c>
      <c r="E752" s="23" t="s">
        <v>459</v>
      </c>
      <c r="F752" s="23" t="s">
        <v>5580</v>
      </c>
      <c r="G752" s="23" t="s">
        <v>1623</v>
      </c>
      <c r="H752" s="23" t="s">
        <v>2490</v>
      </c>
      <c r="I752" s="23" t="s">
        <v>6352</v>
      </c>
      <c r="J752" s="23" t="s">
        <v>11</v>
      </c>
      <c r="K752" s="23" t="s">
        <v>6290</v>
      </c>
      <c r="L752" s="23" t="s">
        <v>11</v>
      </c>
      <c r="M752" s="23" t="s">
        <v>6988</v>
      </c>
      <c r="N752" s="23" t="s">
        <v>6297</v>
      </c>
      <c r="O752" s="23" t="s">
        <v>6292</v>
      </c>
      <c r="P752" s="23" t="s">
        <v>982</v>
      </c>
      <c r="Q752" s="23">
        <v>0</v>
      </c>
      <c r="R752" s="23" t="s">
        <v>3022</v>
      </c>
      <c r="S752" s="23" t="s">
        <v>6544</v>
      </c>
      <c r="T752" s="23" t="s">
        <v>1623</v>
      </c>
    </row>
    <row r="753" spans="1:20" s="19" customFormat="1">
      <c r="A753" s="23" t="s">
        <v>3020</v>
      </c>
      <c r="B753" s="23" t="s">
        <v>3021</v>
      </c>
      <c r="C753" s="23" t="s">
        <v>10</v>
      </c>
      <c r="D753" s="23" t="s">
        <v>1580</v>
      </c>
      <c r="E753" s="23" t="s">
        <v>452</v>
      </c>
      <c r="F753" s="23" t="s">
        <v>6940</v>
      </c>
      <c r="G753" s="23" t="s">
        <v>1623</v>
      </c>
      <c r="H753" s="23" t="s">
        <v>6346</v>
      </c>
      <c r="I753" s="23" t="s">
        <v>5563</v>
      </c>
      <c r="J753" s="23" t="s">
        <v>11</v>
      </c>
      <c r="K753" s="23" t="s">
        <v>6290</v>
      </c>
      <c r="L753" s="23" t="s">
        <v>11</v>
      </c>
      <c r="M753" s="23" t="s">
        <v>6965</v>
      </c>
      <c r="N753" s="23" t="s">
        <v>6291</v>
      </c>
      <c r="O753" s="23" t="s">
        <v>6292</v>
      </c>
      <c r="P753" s="23" t="s">
        <v>6561</v>
      </c>
      <c r="Q753" s="23">
        <v>0</v>
      </c>
      <c r="R753" s="23" t="s">
        <v>3022</v>
      </c>
      <c r="S753" s="23" t="s">
        <v>6562</v>
      </c>
      <c r="T753" s="23" t="s">
        <v>1623</v>
      </c>
    </row>
    <row r="754" spans="1:20" s="19" customFormat="1">
      <c r="A754" s="23" t="s">
        <v>2351</v>
      </c>
      <c r="B754" s="23" t="s">
        <v>2352</v>
      </c>
      <c r="C754" s="23" t="s">
        <v>16</v>
      </c>
      <c r="D754" s="23" t="s">
        <v>1580</v>
      </c>
      <c r="E754" s="23" t="s">
        <v>452</v>
      </c>
      <c r="F754" s="23" t="s">
        <v>5380</v>
      </c>
      <c r="G754" s="23" t="s">
        <v>1623</v>
      </c>
      <c r="H754" s="23" t="s">
        <v>2490</v>
      </c>
      <c r="I754" s="23" t="s">
        <v>6289</v>
      </c>
      <c r="J754" s="23" t="s">
        <v>11</v>
      </c>
      <c r="K754" s="23" t="s">
        <v>6290</v>
      </c>
      <c r="L754" s="23" t="s">
        <v>11</v>
      </c>
      <c r="M754" s="23" t="s">
        <v>7030</v>
      </c>
      <c r="N754" s="23" t="s">
        <v>6291</v>
      </c>
      <c r="O754" s="23" t="s">
        <v>6292</v>
      </c>
      <c r="P754" s="23" t="s">
        <v>7</v>
      </c>
      <c r="Q754" s="23">
        <v>0</v>
      </c>
      <c r="R754" s="23" t="s">
        <v>1707</v>
      </c>
      <c r="S754" s="23" t="s">
        <v>6027</v>
      </c>
      <c r="T754" s="23" t="s">
        <v>1623</v>
      </c>
    </row>
    <row r="755" spans="1:20" s="19" customFormat="1">
      <c r="A755" s="23" t="s">
        <v>2214</v>
      </c>
      <c r="B755" s="23" t="s">
        <v>2215</v>
      </c>
      <c r="C755" s="23" t="s">
        <v>10</v>
      </c>
      <c r="D755" s="23" t="s">
        <v>1580</v>
      </c>
      <c r="E755" s="23" t="s">
        <v>452</v>
      </c>
      <c r="F755" s="23" t="s">
        <v>5392</v>
      </c>
      <c r="G755" s="23" t="s">
        <v>1623</v>
      </c>
      <c r="H755" s="23" t="s">
        <v>6295</v>
      </c>
      <c r="I755" s="23" t="s">
        <v>6302</v>
      </c>
      <c r="J755" s="23" t="s">
        <v>11</v>
      </c>
      <c r="K755" s="23" t="s">
        <v>6290</v>
      </c>
      <c r="L755" s="23" t="s">
        <v>11</v>
      </c>
      <c r="M755" s="23" t="s">
        <v>6941</v>
      </c>
      <c r="N755" s="23" t="s">
        <v>6291</v>
      </c>
      <c r="O755" s="23" t="s">
        <v>6292</v>
      </c>
      <c r="P755" s="23" t="s">
        <v>6729</v>
      </c>
      <c r="Q755" s="23">
        <v>0</v>
      </c>
      <c r="R755" s="23" t="s">
        <v>1707</v>
      </c>
      <c r="S755" s="23" t="s">
        <v>6730</v>
      </c>
      <c r="T755" s="23" t="s">
        <v>1623</v>
      </c>
    </row>
    <row r="756" spans="1:20" s="19" customFormat="1">
      <c r="A756" s="23" t="s">
        <v>4873</v>
      </c>
      <c r="B756" s="23" t="s">
        <v>4874</v>
      </c>
      <c r="C756" s="23" t="s">
        <v>1544</v>
      </c>
      <c r="D756" s="23" t="s">
        <v>5451</v>
      </c>
      <c r="E756" s="23" t="s">
        <v>459</v>
      </c>
      <c r="F756" s="23" t="s">
        <v>6929</v>
      </c>
      <c r="G756" s="23" t="s">
        <v>1623</v>
      </c>
      <c r="H756" s="23" t="s">
        <v>6295</v>
      </c>
      <c r="I756" s="23" t="s">
        <v>6352</v>
      </c>
      <c r="J756" s="23" t="s">
        <v>1643</v>
      </c>
      <c r="K756" s="23" t="s">
        <v>6290</v>
      </c>
      <c r="L756" s="23" t="s">
        <v>11</v>
      </c>
      <c r="M756" s="23" t="s">
        <v>6930</v>
      </c>
      <c r="N756" s="23" t="s">
        <v>6297</v>
      </c>
      <c r="O756" s="23" t="s">
        <v>6292</v>
      </c>
      <c r="P756" s="23" t="s">
        <v>6680</v>
      </c>
      <c r="Q756" s="23">
        <v>0</v>
      </c>
      <c r="R756" s="23" t="s">
        <v>1952</v>
      </c>
      <c r="S756" s="23" t="s">
        <v>5710</v>
      </c>
      <c r="T756" s="23" t="s">
        <v>1623</v>
      </c>
    </row>
    <row r="757" spans="1:20" s="19" customFormat="1">
      <c r="A757" s="23" t="s">
        <v>3672</v>
      </c>
      <c r="B757" s="23" t="s">
        <v>3673</v>
      </c>
      <c r="C757" s="23" t="s">
        <v>12</v>
      </c>
      <c r="D757" s="23" t="s">
        <v>1580</v>
      </c>
      <c r="E757" s="23" t="s">
        <v>452</v>
      </c>
      <c r="F757" s="23" t="s">
        <v>6818</v>
      </c>
      <c r="G757" s="23" t="s">
        <v>1623</v>
      </c>
      <c r="H757" s="23" t="s">
        <v>6320</v>
      </c>
      <c r="I757" s="23" t="s">
        <v>6355</v>
      </c>
      <c r="J757" s="23" t="s">
        <v>11</v>
      </c>
      <c r="K757" s="23" t="s">
        <v>6290</v>
      </c>
      <c r="L757" s="23" t="s">
        <v>11</v>
      </c>
      <c r="M757" s="23" t="s">
        <v>6981</v>
      </c>
      <c r="N757" s="23" t="s">
        <v>6291</v>
      </c>
      <c r="O757" s="23" t="s">
        <v>6292</v>
      </c>
      <c r="P757" s="23" t="s">
        <v>6751</v>
      </c>
      <c r="Q757" s="23">
        <v>0</v>
      </c>
      <c r="R757" s="23" t="s">
        <v>1952</v>
      </c>
      <c r="S757" s="23" t="s">
        <v>5852</v>
      </c>
      <c r="T757" s="23" t="s">
        <v>1623</v>
      </c>
    </row>
    <row r="758" spans="1:20" s="19" customFormat="1">
      <c r="A758" s="23" t="s">
        <v>2758</v>
      </c>
      <c r="B758" s="23" t="s">
        <v>2759</v>
      </c>
      <c r="C758" s="23" t="s">
        <v>10</v>
      </c>
      <c r="D758" s="23" t="s">
        <v>1580</v>
      </c>
      <c r="E758" s="23" t="s">
        <v>461</v>
      </c>
      <c r="F758" s="23" t="s">
        <v>6789</v>
      </c>
      <c r="G758" s="23" t="s">
        <v>1623</v>
      </c>
      <c r="H758" s="23" t="s">
        <v>6320</v>
      </c>
      <c r="I758" s="23" t="s">
        <v>6350</v>
      </c>
      <c r="J758" s="23" t="s">
        <v>11</v>
      </c>
      <c r="K758" s="23" t="s">
        <v>6290</v>
      </c>
      <c r="L758" s="23" t="s">
        <v>11</v>
      </c>
      <c r="M758" s="23" t="s">
        <v>6948</v>
      </c>
      <c r="N758" s="23" t="s">
        <v>6311</v>
      </c>
      <c r="O758" s="23" t="s">
        <v>6292</v>
      </c>
      <c r="P758" s="23" t="s">
        <v>6371</v>
      </c>
      <c r="Q758" s="23">
        <v>0</v>
      </c>
      <c r="R758" s="23" t="s">
        <v>2014</v>
      </c>
      <c r="S758" s="23" t="s">
        <v>6372</v>
      </c>
      <c r="T758" s="23" t="s">
        <v>1623</v>
      </c>
    </row>
    <row r="759" spans="1:20" s="19" customFormat="1">
      <c r="A759" s="23" t="s">
        <v>2420</v>
      </c>
      <c r="B759" s="23" t="s">
        <v>2421</v>
      </c>
      <c r="C759" s="23" t="s">
        <v>10</v>
      </c>
      <c r="D759" s="23" t="s">
        <v>1580</v>
      </c>
      <c r="E759" s="23" t="s">
        <v>452</v>
      </c>
      <c r="F759" s="23" t="s">
        <v>5380</v>
      </c>
      <c r="G759" s="23" t="s">
        <v>1623</v>
      </c>
      <c r="H759" s="23" t="s">
        <v>2490</v>
      </c>
      <c r="I759" s="23" t="s">
        <v>6289</v>
      </c>
      <c r="J759" s="23" t="s">
        <v>11</v>
      </c>
      <c r="K759" s="23" t="s">
        <v>6290</v>
      </c>
      <c r="L759" s="23" t="s">
        <v>11</v>
      </c>
      <c r="M759" s="23" t="s">
        <v>7001</v>
      </c>
      <c r="N759" s="23" t="s">
        <v>6291</v>
      </c>
      <c r="O759" s="23" t="s">
        <v>6292</v>
      </c>
      <c r="P759" s="23" t="s">
        <v>9</v>
      </c>
      <c r="Q759" s="23">
        <v>0</v>
      </c>
      <c r="R759" s="23" t="s">
        <v>2424</v>
      </c>
      <c r="S759" s="23" t="s">
        <v>6156</v>
      </c>
      <c r="T759" s="23" t="s">
        <v>1623</v>
      </c>
    </row>
    <row r="760" spans="1:20" s="19" customFormat="1">
      <c r="A760" s="23" t="s">
        <v>2229</v>
      </c>
      <c r="B760" s="23" t="s">
        <v>2230</v>
      </c>
      <c r="C760" s="23" t="s">
        <v>18</v>
      </c>
      <c r="D760" s="23" t="s">
        <v>1580</v>
      </c>
      <c r="E760" s="23" t="s">
        <v>452</v>
      </c>
      <c r="F760" s="23" t="s">
        <v>6821</v>
      </c>
      <c r="G760" s="23" t="s">
        <v>1623</v>
      </c>
      <c r="H760" s="23" t="s">
        <v>6354</v>
      </c>
      <c r="I760" s="23" t="s">
        <v>6355</v>
      </c>
      <c r="J760" s="23" t="s">
        <v>11</v>
      </c>
      <c r="K760" s="23" t="s">
        <v>6290</v>
      </c>
      <c r="L760" s="23" t="s">
        <v>11</v>
      </c>
      <c r="M760" s="23" t="s">
        <v>6959</v>
      </c>
      <c r="N760" s="23" t="s">
        <v>6291</v>
      </c>
      <c r="O760" s="23" t="s">
        <v>6292</v>
      </c>
      <c r="P760" s="23" t="s">
        <v>6663</v>
      </c>
      <c r="Q760" s="23">
        <v>0</v>
      </c>
      <c r="R760" s="23" t="s">
        <v>1952</v>
      </c>
      <c r="S760" s="23" t="s">
        <v>6042</v>
      </c>
      <c r="T760" s="23" t="s">
        <v>1623</v>
      </c>
    </row>
    <row r="761" spans="1:20" s="19" customFormat="1">
      <c r="A761" s="23" t="s">
        <v>1755</v>
      </c>
      <c r="B761" s="23" t="s">
        <v>1756</v>
      </c>
      <c r="C761" s="23" t="s">
        <v>10</v>
      </c>
      <c r="D761" s="23" t="s">
        <v>1580</v>
      </c>
      <c r="E761" s="23" t="s">
        <v>452</v>
      </c>
      <c r="F761" s="23" t="s">
        <v>5392</v>
      </c>
      <c r="G761" s="23" t="s">
        <v>1623</v>
      </c>
      <c r="H761" s="23" t="s">
        <v>6295</v>
      </c>
      <c r="I761" s="23" t="s">
        <v>6302</v>
      </c>
      <c r="J761" s="23" t="s">
        <v>11</v>
      </c>
      <c r="K761" s="23" t="s">
        <v>6290</v>
      </c>
      <c r="L761" s="23" t="s">
        <v>11</v>
      </c>
      <c r="M761" s="23" t="s">
        <v>6942</v>
      </c>
      <c r="N761" s="23" t="s">
        <v>6291</v>
      </c>
      <c r="O761" s="23" t="s">
        <v>6292</v>
      </c>
      <c r="P761" s="23" t="s">
        <v>6418</v>
      </c>
      <c r="Q761" s="23">
        <v>0</v>
      </c>
      <c r="R761" s="23" t="s">
        <v>1952</v>
      </c>
      <c r="S761" s="23" t="s">
        <v>6105</v>
      </c>
      <c r="T761" s="23" t="s">
        <v>1623</v>
      </c>
    </row>
    <row r="762" spans="1:20" s="19" customFormat="1">
      <c r="A762" s="23" t="s">
        <v>4115</v>
      </c>
      <c r="B762" s="23" t="s">
        <v>4116</v>
      </c>
      <c r="C762" s="23" t="s">
        <v>16</v>
      </c>
      <c r="D762" s="23" t="s">
        <v>1580</v>
      </c>
      <c r="E762" s="23" t="s">
        <v>452</v>
      </c>
      <c r="F762" s="23" t="s">
        <v>5393</v>
      </c>
      <c r="G762" s="23" t="s">
        <v>1623</v>
      </c>
      <c r="H762" s="23" t="s">
        <v>6295</v>
      </c>
      <c r="I762" s="23" t="s">
        <v>5574</v>
      </c>
      <c r="J762" s="23" t="s">
        <v>11</v>
      </c>
      <c r="K762" s="23" t="s">
        <v>6290</v>
      </c>
      <c r="L762" s="23" t="s">
        <v>11</v>
      </c>
      <c r="M762" s="23" t="s">
        <v>6965</v>
      </c>
      <c r="N762" s="23" t="s">
        <v>6291</v>
      </c>
      <c r="O762" s="23" t="s">
        <v>6292</v>
      </c>
      <c r="P762" s="23" t="s">
        <v>6706</v>
      </c>
      <c r="Q762" s="23">
        <v>0</v>
      </c>
      <c r="R762" s="23" t="s">
        <v>6339</v>
      </c>
      <c r="S762" s="23" t="s">
        <v>6707</v>
      </c>
      <c r="T762" s="23" t="s">
        <v>1623</v>
      </c>
    </row>
    <row r="763" spans="1:20" s="19" customFormat="1">
      <c r="A763" s="23" t="s">
        <v>4035</v>
      </c>
      <c r="B763" s="23" t="s">
        <v>4036</v>
      </c>
      <c r="C763" s="23" t="s">
        <v>16</v>
      </c>
      <c r="D763" s="23" t="s">
        <v>1580</v>
      </c>
      <c r="E763" s="23" t="s">
        <v>452</v>
      </c>
      <c r="F763" s="23" t="s">
        <v>5380</v>
      </c>
      <c r="G763" s="23" t="s">
        <v>1623</v>
      </c>
      <c r="H763" s="23" t="s">
        <v>2490</v>
      </c>
      <c r="I763" s="23" t="s">
        <v>6289</v>
      </c>
      <c r="J763" s="23" t="s">
        <v>11</v>
      </c>
      <c r="K763" s="23" t="s">
        <v>6290</v>
      </c>
      <c r="L763" s="23" t="s">
        <v>11</v>
      </c>
      <c r="M763" s="23" t="s">
        <v>7001</v>
      </c>
      <c r="N763" s="23" t="s">
        <v>6291</v>
      </c>
      <c r="O763" s="23" t="s">
        <v>6292</v>
      </c>
      <c r="P763" s="23" t="s">
        <v>6293</v>
      </c>
      <c r="Q763" s="23">
        <v>0</v>
      </c>
      <c r="R763" s="23" t="s">
        <v>1685</v>
      </c>
      <c r="S763" s="23" t="s">
        <v>6294</v>
      </c>
      <c r="T763" s="23" t="s">
        <v>1623</v>
      </c>
    </row>
    <row r="764" spans="1:20" s="19" customFormat="1">
      <c r="A764" s="23" t="s">
        <v>2971</v>
      </c>
      <c r="B764" s="23" t="s">
        <v>2972</v>
      </c>
      <c r="C764" s="23" t="s">
        <v>14</v>
      </c>
      <c r="D764" s="23" t="s">
        <v>1580</v>
      </c>
      <c r="E764" s="23" t="s">
        <v>452</v>
      </c>
      <c r="F764" s="23" t="s">
        <v>6809</v>
      </c>
      <c r="G764" s="23" t="s">
        <v>1623</v>
      </c>
      <c r="H764" s="23" t="s">
        <v>6299</v>
      </c>
      <c r="I764" s="23" t="s">
        <v>6335</v>
      </c>
      <c r="J764" s="23" t="s">
        <v>11</v>
      </c>
      <c r="K764" s="23" t="s">
        <v>6290</v>
      </c>
      <c r="L764" s="23" t="s">
        <v>11</v>
      </c>
      <c r="M764" s="23" t="s">
        <v>6937</v>
      </c>
      <c r="N764" s="23" t="s">
        <v>6291</v>
      </c>
      <c r="O764" s="23" t="s">
        <v>6292</v>
      </c>
      <c r="P764" s="23" t="s">
        <v>6743</v>
      </c>
      <c r="Q764" s="23">
        <v>0</v>
      </c>
      <c r="R764" s="23" t="s">
        <v>1952</v>
      </c>
      <c r="S764" s="23" t="s">
        <v>6744</v>
      </c>
      <c r="T764" s="23" t="s">
        <v>1623</v>
      </c>
    </row>
    <row r="765" spans="1:20" s="19" customFormat="1">
      <c r="A765" s="23" t="s">
        <v>4929</v>
      </c>
      <c r="B765" s="23" t="s">
        <v>4930</v>
      </c>
      <c r="C765" s="23" t="s">
        <v>10</v>
      </c>
      <c r="D765" s="23" t="s">
        <v>1580</v>
      </c>
      <c r="E765" s="23" t="s">
        <v>452</v>
      </c>
      <c r="F765" s="23" t="s">
        <v>5384</v>
      </c>
      <c r="G765" s="23" t="s">
        <v>1623</v>
      </c>
      <c r="H765" s="23" t="s">
        <v>6308</v>
      </c>
      <c r="I765" s="23" t="s">
        <v>5447</v>
      </c>
      <c r="J765" s="23" t="s">
        <v>11</v>
      </c>
      <c r="K765" s="23" t="s">
        <v>6290</v>
      </c>
      <c r="L765" s="23" t="s">
        <v>11</v>
      </c>
      <c r="M765" s="23" t="s">
        <v>6947</v>
      </c>
      <c r="N765" s="23" t="s">
        <v>6291</v>
      </c>
      <c r="O765" s="23" t="s">
        <v>6292</v>
      </c>
      <c r="P765" s="23" t="s">
        <v>1012</v>
      </c>
      <c r="Q765" s="23">
        <v>0</v>
      </c>
      <c r="R765" s="23" t="s">
        <v>1624</v>
      </c>
      <c r="S765" s="23" t="s">
        <v>6746</v>
      </c>
      <c r="T765" s="23" t="s">
        <v>1623</v>
      </c>
    </row>
    <row r="766" spans="1:20" s="19" customFormat="1">
      <c r="A766" s="23" t="s">
        <v>3919</v>
      </c>
      <c r="B766" s="23" t="s">
        <v>3920</v>
      </c>
      <c r="C766" s="23" t="s">
        <v>12</v>
      </c>
      <c r="D766" s="23" t="s">
        <v>1580</v>
      </c>
      <c r="E766" s="23" t="s">
        <v>452</v>
      </c>
      <c r="F766" s="23" t="s">
        <v>5552</v>
      </c>
      <c r="G766" s="23" t="s">
        <v>1623</v>
      </c>
      <c r="H766" s="23" t="s">
        <v>5569</v>
      </c>
      <c r="I766" s="23" t="s">
        <v>6316</v>
      </c>
      <c r="J766" s="23" t="s">
        <v>11</v>
      </c>
      <c r="K766" s="23" t="s">
        <v>6290</v>
      </c>
      <c r="L766" s="23" t="s">
        <v>11</v>
      </c>
      <c r="M766" s="23" t="s">
        <v>6949</v>
      </c>
      <c r="N766" s="23" t="s">
        <v>6291</v>
      </c>
      <c r="O766" s="23" t="s">
        <v>6292</v>
      </c>
      <c r="P766" s="23" t="s">
        <v>6444</v>
      </c>
      <c r="Q766" s="23">
        <v>0</v>
      </c>
      <c r="R766" s="23" t="s">
        <v>1952</v>
      </c>
      <c r="S766" s="23" t="s">
        <v>6445</v>
      </c>
      <c r="T766" s="23" t="s">
        <v>1623</v>
      </c>
    </row>
    <row r="767" spans="1:20" s="19" customFormat="1">
      <c r="A767" s="23" t="s">
        <v>3160</v>
      </c>
      <c r="B767" s="23" t="s">
        <v>3161</v>
      </c>
      <c r="C767" s="23" t="s">
        <v>16</v>
      </c>
      <c r="D767" s="23" t="s">
        <v>1580</v>
      </c>
      <c r="E767" s="23" t="s">
        <v>452</v>
      </c>
      <c r="F767" s="23" t="s">
        <v>5393</v>
      </c>
      <c r="G767" s="23" t="s">
        <v>1623</v>
      </c>
      <c r="H767" s="23" t="s">
        <v>6295</v>
      </c>
      <c r="I767" s="23" t="s">
        <v>5574</v>
      </c>
      <c r="J767" s="23" t="s">
        <v>11</v>
      </c>
      <c r="K767" s="23" t="s">
        <v>6290</v>
      </c>
      <c r="L767" s="23" t="s">
        <v>11</v>
      </c>
      <c r="M767" s="23" t="s">
        <v>6937</v>
      </c>
      <c r="N767" s="23" t="s">
        <v>6291</v>
      </c>
      <c r="O767" s="23" t="s">
        <v>6292</v>
      </c>
      <c r="P767" s="23" t="s">
        <v>7</v>
      </c>
      <c r="Q767" s="23">
        <v>0</v>
      </c>
      <c r="R767" s="23" t="s">
        <v>1559</v>
      </c>
      <c r="S767" s="23" t="s">
        <v>6417</v>
      </c>
      <c r="T767" s="23" t="s">
        <v>1623</v>
      </c>
    </row>
    <row r="768" spans="1:20" s="19" customFormat="1">
      <c r="A768" s="23" t="s">
        <v>2426</v>
      </c>
      <c r="B768" s="23" t="s">
        <v>2427</v>
      </c>
      <c r="C768" s="23" t="s">
        <v>10</v>
      </c>
      <c r="D768" s="23" t="s">
        <v>1580</v>
      </c>
      <c r="E768" s="23" t="s">
        <v>5632</v>
      </c>
      <c r="F768" s="23" t="s">
        <v>6973</v>
      </c>
      <c r="G768" s="23" t="s">
        <v>1623</v>
      </c>
      <c r="H768" s="23" t="s">
        <v>6308</v>
      </c>
      <c r="I768" s="23" t="s">
        <v>5447</v>
      </c>
      <c r="J768" s="23" t="s">
        <v>11</v>
      </c>
      <c r="K768" s="23" t="s">
        <v>6290</v>
      </c>
      <c r="L768" s="23" t="s">
        <v>11</v>
      </c>
      <c r="M768" s="23" t="s">
        <v>6950</v>
      </c>
      <c r="N768" s="23" t="s">
        <v>6311</v>
      </c>
      <c r="O768" s="23" t="s">
        <v>6292</v>
      </c>
      <c r="P768" s="23" t="s">
        <v>6563</v>
      </c>
      <c r="Q768" s="23">
        <v>0</v>
      </c>
      <c r="R768" s="23" t="s">
        <v>6974</v>
      </c>
      <c r="S768" s="23" t="s">
        <v>7033</v>
      </c>
      <c r="T768" s="23" t="s">
        <v>1623</v>
      </c>
    </row>
    <row r="769" spans="1:20" s="19" customFormat="1">
      <c r="A769" s="23" t="s">
        <v>5181</v>
      </c>
      <c r="B769" s="23" t="s">
        <v>5182</v>
      </c>
      <c r="C769" s="23" t="s">
        <v>14</v>
      </c>
      <c r="D769" s="23" t="s">
        <v>1580</v>
      </c>
      <c r="E769" s="23" t="s">
        <v>452</v>
      </c>
      <c r="F769" s="23" t="s">
        <v>6811</v>
      </c>
      <c r="G769" s="23" t="s">
        <v>1623</v>
      </c>
      <c r="H769" s="23" t="s">
        <v>6337</v>
      </c>
      <c r="I769" s="23" t="s">
        <v>6338</v>
      </c>
      <c r="J769" s="23" t="s">
        <v>11</v>
      </c>
      <c r="K769" s="23" t="s">
        <v>6290</v>
      </c>
      <c r="L769" s="23" t="s">
        <v>11</v>
      </c>
      <c r="M769" s="23" t="s">
        <v>6947</v>
      </c>
      <c r="N769" s="23" t="s">
        <v>6291</v>
      </c>
      <c r="O769" s="23" t="s">
        <v>6292</v>
      </c>
      <c r="P769" s="23" t="s">
        <v>6621</v>
      </c>
      <c r="Q769" s="23">
        <v>0</v>
      </c>
      <c r="R769" s="23" t="s">
        <v>1952</v>
      </c>
      <c r="S769" s="23" t="s">
        <v>5662</v>
      </c>
      <c r="T769" s="23" t="s">
        <v>1623</v>
      </c>
    </row>
    <row r="770" spans="1:20" s="19" customFormat="1">
      <c r="A770" s="23" t="s">
        <v>3023</v>
      </c>
      <c r="B770" s="23" t="s">
        <v>3024</v>
      </c>
      <c r="C770" s="23" t="s">
        <v>16</v>
      </c>
      <c r="D770" s="23" t="s">
        <v>1580</v>
      </c>
      <c r="E770" s="23" t="s">
        <v>452</v>
      </c>
      <c r="F770" s="23" t="s">
        <v>5504</v>
      </c>
      <c r="G770" s="23" t="s">
        <v>1623</v>
      </c>
      <c r="H770" s="23" t="s">
        <v>5579</v>
      </c>
      <c r="I770" s="23" t="s">
        <v>6289</v>
      </c>
      <c r="J770" s="23" t="s">
        <v>11</v>
      </c>
      <c r="K770" s="23" t="s">
        <v>6290</v>
      </c>
      <c r="L770" s="23" t="s">
        <v>11</v>
      </c>
      <c r="M770" s="23" t="s">
        <v>6947</v>
      </c>
      <c r="N770" s="23" t="s">
        <v>6291</v>
      </c>
      <c r="O770" s="23" t="s">
        <v>6292</v>
      </c>
      <c r="P770" s="23" t="s">
        <v>6472</v>
      </c>
      <c r="Q770" s="23">
        <v>0</v>
      </c>
      <c r="R770" s="23" t="s">
        <v>6313</v>
      </c>
      <c r="S770" s="23" t="s">
        <v>5944</v>
      </c>
      <c r="T770" s="23" t="s">
        <v>1623</v>
      </c>
    </row>
    <row r="771" spans="1:20" s="19" customFormat="1">
      <c r="A771" s="23" t="s">
        <v>5125</v>
      </c>
      <c r="B771" s="23" t="s">
        <v>5126</v>
      </c>
      <c r="C771" s="23" t="s">
        <v>13</v>
      </c>
      <c r="D771" s="23" t="s">
        <v>1580</v>
      </c>
      <c r="E771" s="23" t="s">
        <v>452</v>
      </c>
      <c r="F771" s="23" t="s">
        <v>6818</v>
      </c>
      <c r="G771" s="23" t="s">
        <v>1623</v>
      </c>
      <c r="H771" s="23" t="s">
        <v>6320</v>
      </c>
      <c r="I771" s="23" t="s">
        <v>6355</v>
      </c>
      <c r="J771" s="23" t="s">
        <v>11</v>
      </c>
      <c r="K771" s="23" t="s">
        <v>6290</v>
      </c>
      <c r="L771" s="23" t="s">
        <v>11</v>
      </c>
      <c r="M771" s="23" t="s">
        <v>6966</v>
      </c>
      <c r="N771" s="23" t="s">
        <v>6291</v>
      </c>
      <c r="O771" s="23" t="s">
        <v>6292</v>
      </c>
      <c r="P771" s="23" t="s">
        <v>6982</v>
      </c>
      <c r="Q771" s="23">
        <v>0</v>
      </c>
      <c r="R771" s="23" t="s">
        <v>7057</v>
      </c>
      <c r="S771" s="23" t="s">
        <v>6891</v>
      </c>
      <c r="T771" s="23" t="s">
        <v>1623</v>
      </c>
    </row>
    <row r="772" spans="1:20" s="19" customFormat="1">
      <c r="A772" s="23" t="s">
        <v>5262</v>
      </c>
      <c r="B772" s="23" t="s">
        <v>5263</v>
      </c>
      <c r="C772" s="23" t="s">
        <v>16</v>
      </c>
      <c r="D772" s="23" t="s">
        <v>1580</v>
      </c>
      <c r="E772" s="23" t="s">
        <v>452</v>
      </c>
      <c r="F772" s="23" t="s">
        <v>7007</v>
      </c>
      <c r="G772" s="23" t="s">
        <v>1623</v>
      </c>
      <c r="H772" s="23" t="s">
        <v>5579</v>
      </c>
      <c r="I772" s="23" t="s">
        <v>5563</v>
      </c>
      <c r="J772" s="23" t="s">
        <v>11</v>
      </c>
      <c r="K772" s="23" t="s">
        <v>6290</v>
      </c>
      <c r="L772" s="23" t="s">
        <v>11</v>
      </c>
      <c r="M772" s="23" t="s">
        <v>7008</v>
      </c>
      <c r="N772" s="23" t="s">
        <v>6291</v>
      </c>
      <c r="O772" s="23" t="s">
        <v>6292</v>
      </c>
      <c r="P772" s="23" t="s">
        <v>6668</v>
      </c>
      <c r="Q772" s="23">
        <v>0</v>
      </c>
      <c r="R772" s="23" t="s">
        <v>7009</v>
      </c>
      <c r="S772" s="23" t="s">
        <v>7088</v>
      </c>
      <c r="T772" s="23" t="s">
        <v>1623</v>
      </c>
    </row>
    <row r="773" spans="1:20" s="19" customFormat="1">
      <c r="A773" s="23" t="s">
        <v>4771</v>
      </c>
      <c r="B773" s="23" t="s">
        <v>4772</v>
      </c>
      <c r="C773" s="23" t="s">
        <v>10</v>
      </c>
      <c r="D773" s="23" t="s">
        <v>1580</v>
      </c>
      <c r="E773" s="23" t="s">
        <v>461</v>
      </c>
      <c r="F773" s="23" t="s">
        <v>5538</v>
      </c>
      <c r="G773" s="23" t="s">
        <v>1623</v>
      </c>
      <c r="H773" s="23" t="s">
        <v>6331</v>
      </c>
      <c r="I773" s="23" t="s">
        <v>5574</v>
      </c>
      <c r="J773" s="23" t="s">
        <v>11</v>
      </c>
      <c r="K773" s="23" t="s">
        <v>6290</v>
      </c>
      <c r="L773" s="23" t="s">
        <v>11</v>
      </c>
      <c r="M773" s="23" t="s">
        <v>7035</v>
      </c>
      <c r="N773" s="23" t="s">
        <v>6311</v>
      </c>
      <c r="O773" s="23" t="s">
        <v>6292</v>
      </c>
      <c r="P773" s="23" t="s">
        <v>6576</v>
      </c>
      <c r="Q773" s="23">
        <v>0</v>
      </c>
      <c r="R773" s="23" t="s">
        <v>1646</v>
      </c>
      <c r="S773" s="23" t="s">
        <v>5717</v>
      </c>
      <c r="T773" s="23" t="s">
        <v>1623</v>
      </c>
    </row>
    <row r="774" spans="1:20" s="19" customFormat="1">
      <c r="A774" s="23" t="s">
        <v>5251</v>
      </c>
      <c r="B774" s="23" t="s">
        <v>5252</v>
      </c>
      <c r="C774" s="23" t="s">
        <v>16</v>
      </c>
      <c r="D774" s="23" t="s">
        <v>1580</v>
      </c>
      <c r="E774" s="23" t="s">
        <v>452</v>
      </c>
      <c r="F774" s="23" t="s">
        <v>5504</v>
      </c>
      <c r="G774" s="23" t="s">
        <v>1623</v>
      </c>
      <c r="H774" s="23" t="s">
        <v>5579</v>
      </c>
      <c r="I774" s="23" t="s">
        <v>6289</v>
      </c>
      <c r="J774" s="23" t="s">
        <v>11</v>
      </c>
      <c r="K774" s="23" t="s">
        <v>6290</v>
      </c>
      <c r="L774" s="23" t="s">
        <v>11</v>
      </c>
      <c r="M774" s="23" t="s">
        <v>6979</v>
      </c>
      <c r="N774" s="23" t="s">
        <v>6291</v>
      </c>
      <c r="O774" s="23" t="s">
        <v>6292</v>
      </c>
      <c r="P774" s="23" t="s">
        <v>7</v>
      </c>
      <c r="Q774" s="23">
        <v>0</v>
      </c>
      <c r="R774" s="23" t="s">
        <v>6313</v>
      </c>
      <c r="S774" s="23" t="s">
        <v>6938</v>
      </c>
      <c r="T774" s="23" t="s">
        <v>1623</v>
      </c>
    </row>
    <row r="775" spans="1:20" s="19" customFormat="1">
      <c r="A775" s="23" t="s">
        <v>3322</v>
      </c>
      <c r="B775" s="23" t="s">
        <v>3323</v>
      </c>
      <c r="C775" s="23" t="s">
        <v>1544</v>
      </c>
      <c r="D775" s="23" t="s">
        <v>1580</v>
      </c>
      <c r="E775" s="23" t="s">
        <v>452</v>
      </c>
      <c r="F775" s="23" t="s">
        <v>5504</v>
      </c>
      <c r="G775" s="23" t="s">
        <v>1623</v>
      </c>
      <c r="H775" s="23" t="s">
        <v>5579</v>
      </c>
      <c r="I775" s="23" t="s">
        <v>6289</v>
      </c>
      <c r="J775" s="23" t="s">
        <v>11</v>
      </c>
      <c r="K775" s="23" t="s">
        <v>6290</v>
      </c>
      <c r="L775" s="23" t="s">
        <v>11</v>
      </c>
      <c r="M775" s="23" t="s">
        <v>6947</v>
      </c>
      <c r="N775" s="23" t="s">
        <v>6291</v>
      </c>
      <c r="O775" s="23" t="s">
        <v>6292</v>
      </c>
      <c r="P775" s="23" t="s">
        <v>6353</v>
      </c>
      <c r="Q775" s="23">
        <v>0</v>
      </c>
      <c r="R775" s="23" t="s">
        <v>6313</v>
      </c>
      <c r="S775" s="23" t="s">
        <v>5896</v>
      </c>
      <c r="T775" s="23" t="s">
        <v>1623</v>
      </c>
    </row>
    <row r="776" spans="1:20" s="19" customFormat="1">
      <c r="A776" s="23" t="s">
        <v>2432</v>
      </c>
      <c r="B776" s="23" t="s">
        <v>2433</v>
      </c>
      <c r="C776" s="23" t="s">
        <v>12</v>
      </c>
      <c r="D776" s="23" t="s">
        <v>1580</v>
      </c>
      <c r="E776" s="23" t="s">
        <v>452</v>
      </c>
      <c r="F776" s="23" t="s">
        <v>6818</v>
      </c>
      <c r="G776" s="23" t="s">
        <v>1623</v>
      </c>
      <c r="H776" s="23" t="s">
        <v>6320</v>
      </c>
      <c r="I776" s="23" t="s">
        <v>6355</v>
      </c>
      <c r="J776" s="23" t="s">
        <v>11</v>
      </c>
      <c r="K776" s="23" t="s">
        <v>6290</v>
      </c>
      <c r="L776" s="23" t="s">
        <v>11</v>
      </c>
      <c r="M776" s="23" t="s">
        <v>6963</v>
      </c>
      <c r="N776" s="23" t="s">
        <v>6291</v>
      </c>
      <c r="O776" s="23" t="s">
        <v>6292</v>
      </c>
      <c r="P776" s="23" t="s">
        <v>6741</v>
      </c>
      <c r="Q776" s="23">
        <v>0</v>
      </c>
      <c r="R776" s="23" t="s">
        <v>1707</v>
      </c>
      <c r="S776" s="23" t="s">
        <v>6022</v>
      </c>
      <c r="T776" s="23" t="s">
        <v>1623</v>
      </c>
    </row>
    <row r="777" spans="1:20" s="19" customFormat="1">
      <c r="A777" s="23" t="s">
        <v>3096</v>
      </c>
      <c r="B777" s="23" t="s">
        <v>3097</v>
      </c>
      <c r="C777" s="23" t="s">
        <v>16</v>
      </c>
      <c r="D777" s="23" t="s">
        <v>1580</v>
      </c>
      <c r="E777" s="23" t="s">
        <v>452</v>
      </c>
      <c r="F777" s="23" t="s">
        <v>6954</v>
      </c>
      <c r="G777" s="23" t="s">
        <v>1623</v>
      </c>
      <c r="H777" s="23" t="s">
        <v>6346</v>
      </c>
      <c r="I777" s="23" t="s">
        <v>6951</v>
      </c>
      <c r="J777" s="23" t="s">
        <v>11</v>
      </c>
      <c r="K777" s="23" t="s">
        <v>6290</v>
      </c>
      <c r="L777" s="23" t="s">
        <v>11</v>
      </c>
      <c r="M777" s="23" t="s">
        <v>6997</v>
      </c>
      <c r="N777" s="23" t="s">
        <v>6291</v>
      </c>
      <c r="O777" s="23" t="s">
        <v>6292</v>
      </c>
      <c r="P777" s="23" t="s">
        <v>6982</v>
      </c>
      <c r="Q777" s="23">
        <v>0</v>
      </c>
      <c r="R777" s="23" t="s">
        <v>1537</v>
      </c>
      <c r="S777" s="23" t="s">
        <v>6262</v>
      </c>
      <c r="T777" s="23" t="s">
        <v>1623</v>
      </c>
    </row>
    <row r="778" spans="1:20" s="19" customFormat="1">
      <c r="A778" s="23" t="s">
        <v>3020</v>
      </c>
      <c r="B778" s="23" t="s">
        <v>3021</v>
      </c>
      <c r="C778" s="23" t="s">
        <v>10</v>
      </c>
      <c r="D778" s="23" t="s">
        <v>1580</v>
      </c>
      <c r="E778" s="23" t="s">
        <v>452</v>
      </c>
      <c r="F778" s="23" t="s">
        <v>6940</v>
      </c>
      <c r="G778" s="23" t="s">
        <v>1623</v>
      </c>
      <c r="H778" s="23" t="s">
        <v>6346</v>
      </c>
      <c r="I778" s="23" t="s">
        <v>5563</v>
      </c>
      <c r="J778" s="23" t="s">
        <v>11</v>
      </c>
      <c r="K778" s="23" t="s">
        <v>6290</v>
      </c>
      <c r="L778" s="23" t="s">
        <v>11</v>
      </c>
      <c r="M778" s="23" t="s">
        <v>6941</v>
      </c>
      <c r="N778" s="23" t="s">
        <v>6291</v>
      </c>
      <c r="O778" s="23" t="s">
        <v>6292</v>
      </c>
      <c r="P778" s="23" t="s">
        <v>6561</v>
      </c>
      <c r="Q778" s="23">
        <v>0</v>
      </c>
      <c r="R778" s="23" t="s">
        <v>3022</v>
      </c>
      <c r="S778" s="23" t="s">
        <v>6562</v>
      </c>
      <c r="T778" s="23" t="s">
        <v>1623</v>
      </c>
    </row>
    <row r="779" spans="1:20" s="19" customFormat="1">
      <c r="A779" s="23" t="s">
        <v>2275</v>
      </c>
      <c r="B779" s="23" t="s">
        <v>2276</v>
      </c>
      <c r="C779" s="23" t="s">
        <v>10</v>
      </c>
      <c r="D779" s="23" t="s">
        <v>1580</v>
      </c>
      <c r="E779" s="23" t="s">
        <v>452</v>
      </c>
      <c r="F779" s="23" t="s">
        <v>5392</v>
      </c>
      <c r="G779" s="23" t="s">
        <v>1623</v>
      </c>
      <c r="H779" s="23" t="s">
        <v>6295</v>
      </c>
      <c r="I779" s="23" t="s">
        <v>6302</v>
      </c>
      <c r="J779" s="23" t="s">
        <v>11</v>
      </c>
      <c r="K779" s="23" t="s">
        <v>6290</v>
      </c>
      <c r="L779" s="23" t="s">
        <v>11</v>
      </c>
      <c r="M779" s="23" t="s">
        <v>6941</v>
      </c>
      <c r="N779" s="23" t="s">
        <v>6291</v>
      </c>
      <c r="O779" s="23" t="s">
        <v>6292</v>
      </c>
      <c r="P779" s="23" t="s">
        <v>7</v>
      </c>
      <c r="Q779" s="23">
        <v>0</v>
      </c>
      <c r="R779" s="23" t="s">
        <v>1707</v>
      </c>
      <c r="S779" s="23" t="s">
        <v>6037</v>
      </c>
      <c r="T779" s="23" t="s">
        <v>1623</v>
      </c>
    </row>
    <row r="780" spans="1:20" s="19" customFormat="1">
      <c r="A780" s="23" t="s">
        <v>2657</v>
      </c>
      <c r="B780" s="23" t="s">
        <v>2658</v>
      </c>
      <c r="C780" s="23" t="s">
        <v>16</v>
      </c>
      <c r="D780" s="23" t="s">
        <v>1580</v>
      </c>
      <c r="E780" s="23" t="s">
        <v>452</v>
      </c>
      <c r="F780" s="23" t="s">
        <v>6954</v>
      </c>
      <c r="G780" s="23" t="s">
        <v>1623</v>
      </c>
      <c r="H780" s="23" t="s">
        <v>2490</v>
      </c>
      <c r="I780" s="23" t="s">
        <v>6951</v>
      </c>
      <c r="J780" s="23" t="s">
        <v>11</v>
      </c>
      <c r="K780" s="23" t="s">
        <v>6290</v>
      </c>
      <c r="L780" s="23" t="s">
        <v>11</v>
      </c>
      <c r="M780" s="23" t="s">
        <v>6944</v>
      </c>
      <c r="N780" s="23" t="s">
        <v>6291</v>
      </c>
      <c r="O780" s="23" t="s">
        <v>6292</v>
      </c>
      <c r="P780" s="23" t="s">
        <v>1012</v>
      </c>
      <c r="Q780" s="23">
        <v>0</v>
      </c>
      <c r="R780" s="23" t="s">
        <v>1559</v>
      </c>
      <c r="S780" s="23" t="s">
        <v>7000</v>
      </c>
      <c r="T780" s="23" t="s">
        <v>1623</v>
      </c>
    </row>
    <row r="781" spans="1:20" s="19" customFormat="1">
      <c r="A781" s="23" t="s">
        <v>5251</v>
      </c>
      <c r="B781" s="23" t="s">
        <v>5252</v>
      </c>
      <c r="C781" s="23" t="s">
        <v>16</v>
      </c>
      <c r="D781" s="23" t="s">
        <v>1580</v>
      </c>
      <c r="E781" s="23" t="s">
        <v>452</v>
      </c>
      <c r="F781" s="23" t="s">
        <v>5504</v>
      </c>
      <c r="G781" s="23" t="s">
        <v>1623</v>
      </c>
      <c r="H781" s="23" t="s">
        <v>5579</v>
      </c>
      <c r="I781" s="23" t="s">
        <v>6289</v>
      </c>
      <c r="J781" s="23" t="s">
        <v>11</v>
      </c>
      <c r="K781" s="23" t="s">
        <v>6290</v>
      </c>
      <c r="L781" s="23" t="s">
        <v>11</v>
      </c>
      <c r="M781" s="23" t="s">
        <v>6947</v>
      </c>
      <c r="N781" s="23" t="s">
        <v>6291</v>
      </c>
      <c r="O781" s="23" t="s">
        <v>6292</v>
      </c>
      <c r="P781" s="23" t="s">
        <v>7</v>
      </c>
      <c r="Q781" s="23">
        <v>0</v>
      </c>
      <c r="R781" s="23" t="s">
        <v>6313</v>
      </c>
      <c r="S781" s="23" t="s">
        <v>6938</v>
      </c>
      <c r="T781" s="23" t="s">
        <v>1623</v>
      </c>
    </row>
    <row r="782" spans="1:20" s="19" customFormat="1">
      <c r="A782" s="23" t="s">
        <v>3207</v>
      </c>
      <c r="B782" s="23" t="s">
        <v>3208</v>
      </c>
      <c r="C782" s="23" t="s">
        <v>16</v>
      </c>
      <c r="D782" s="23" t="s">
        <v>1580</v>
      </c>
      <c r="E782" s="23" t="s">
        <v>452</v>
      </c>
      <c r="F782" s="23" t="s">
        <v>5380</v>
      </c>
      <c r="G782" s="23" t="s">
        <v>1623</v>
      </c>
      <c r="H782" s="23" t="s">
        <v>2490</v>
      </c>
      <c r="I782" s="23" t="s">
        <v>6289</v>
      </c>
      <c r="J782" s="23" t="s">
        <v>11</v>
      </c>
      <c r="K782" s="23" t="s">
        <v>6290</v>
      </c>
      <c r="L782" s="23" t="s">
        <v>11</v>
      </c>
      <c r="M782" s="23" t="s">
        <v>6985</v>
      </c>
      <c r="N782" s="23" t="s">
        <v>6291</v>
      </c>
      <c r="O782" s="23" t="s">
        <v>6292</v>
      </c>
      <c r="P782" s="23" t="s">
        <v>9</v>
      </c>
      <c r="Q782" s="23">
        <v>0</v>
      </c>
      <c r="R782" s="23" t="s">
        <v>6313</v>
      </c>
      <c r="S782" s="23" t="s">
        <v>5918</v>
      </c>
      <c r="T782" s="23" t="s">
        <v>1623</v>
      </c>
    </row>
    <row r="783" spans="1:20" s="19" customFormat="1">
      <c r="A783" s="23" t="s">
        <v>2922</v>
      </c>
      <c r="B783" s="23" t="s">
        <v>2923</v>
      </c>
      <c r="C783" s="23" t="s">
        <v>10</v>
      </c>
      <c r="D783" s="23" t="s">
        <v>1580</v>
      </c>
      <c r="E783" s="23" t="s">
        <v>452</v>
      </c>
      <c r="F783" s="23" t="s">
        <v>6816</v>
      </c>
      <c r="G783" s="23" t="s">
        <v>1623</v>
      </c>
      <c r="H783" s="23" t="s">
        <v>6334</v>
      </c>
      <c r="I783" s="23" t="s">
        <v>6343</v>
      </c>
      <c r="J783" s="23" t="s">
        <v>11</v>
      </c>
      <c r="K783" s="23" t="s">
        <v>6290</v>
      </c>
      <c r="L783" s="23" t="s">
        <v>11</v>
      </c>
      <c r="M783" s="23" t="s">
        <v>6966</v>
      </c>
      <c r="N783" s="23" t="s">
        <v>6291</v>
      </c>
      <c r="O783" s="23" t="s">
        <v>6292</v>
      </c>
      <c r="P783" s="23" t="s">
        <v>6329</v>
      </c>
      <c r="Q783" s="23">
        <v>0</v>
      </c>
      <c r="R783" s="23" t="s">
        <v>1952</v>
      </c>
      <c r="S783" s="23" t="s">
        <v>5956</v>
      </c>
      <c r="T783" s="23" t="s">
        <v>1623</v>
      </c>
    </row>
    <row r="784" spans="1:20" s="19" customFormat="1">
      <c r="A784" s="23" t="s">
        <v>2820</v>
      </c>
      <c r="B784" s="23" t="s">
        <v>2821</v>
      </c>
      <c r="C784" s="23" t="s">
        <v>14</v>
      </c>
      <c r="D784" s="23" t="s">
        <v>1580</v>
      </c>
      <c r="E784" s="23" t="s">
        <v>452</v>
      </c>
      <c r="F784" s="23" t="s">
        <v>6932</v>
      </c>
      <c r="G784" s="23" t="s">
        <v>1623</v>
      </c>
      <c r="H784" s="23" t="s">
        <v>6295</v>
      </c>
      <c r="I784" s="23" t="s">
        <v>6302</v>
      </c>
      <c r="J784" s="23" t="s">
        <v>11</v>
      </c>
      <c r="K784" s="23" t="s">
        <v>6290</v>
      </c>
      <c r="L784" s="23" t="s">
        <v>11</v>
      </c>
      <c r="M784" s="23" t="s">
        <v>6959</v>
      </c>
      <c r="N784" s="23" t="s">
        <v>6291</v>
      </c>
      <c r="O784" s="23" t="s">
        <v>6292</v>
      </c>
      <c r="P784" s="23" t="s">
        <v>6329</v>
      </c>
      <c r="Q784" s="23">
        <v>0</v>
      </c>
      <c r="R784" s="23" t="s">
        <v>1952</v>
      </c>
      <c r="S784" s="23" t="s">
        <v>5971</v>
      </c>
      <c r="T784" s="23" t="s">
        <v>1623</v>
      </c>
    </row>
    <row r="785" spans="1:20" s="19" customFormat="1">
      <c r="A785" s="23" t="s">
        <v>2082</v>
      </c>
      <c r="B785" s="23" t="s">
        <v>2083</v>
      </c>
      <c r="C785" s="23" t="s">
        <v>10</v>
      </c>
      <c r="D785" s="23" t="s">
        <v>1580</v>
      </c>
      <c r="E785" s="23" t="s">
        <v>452</v>
      </c>
      <c r="F785" s="23" t="s">
        <v>6811</v>
      </c>
      <c r="G785" s="23" t="s">
        <v>1623</v>
      </c>
      <c r="H785" s="23" t="s">
        <v>6337</v>
      </c>
      <c r="I785" s="23" t="s">
        <v>6338</v>
      </c>
      <c r="J785" s="23" t="s">
        <v>11</v>
      </c>
      <c r="K785" s="23" t="s">
        <v>6290</v>
      </c>
      <c r="L785" s="23" t="s">
        <v>11</v>
      </c>
      <c r="M785" s="23" t="s">
        <v>6947</v>
      </c>
      <c r="N785" s="23" t="s">
        <v>6291</v>
      </c>
      <c r="O785" s="23" t="s">
        <v>6292</v>
      </c>
      <c r="P785" s="23" t="s">
        <v>7</v>
      </c>
      <c r="Q785" s="23">
        <v>0</v>
      </c>
      <c r="R785" s="23" t="s">
        <v>2510</v>
      </c>
      <c r="S785" s="23" t="s">
        <v>6443</v>
      </c>
      <c r="T785" s="23" t="s">
        <v>1623</v>
      </c>
    </row>
    <row r="786" spans="1:20" s="19" customFormat="1">
      <c r="A786" s="23" t="s">
        <v>4697</v>
      </c>
      <c r="B786" s="23" t="s">
        <v>4698</v>
      </c>
      <c r="C786" s="23" t="s">
        <v>13</v>
      </c>
      <c r="D786" s="23" t="s">
        <v>1580</v>
      </c>
      <c r="E786" s="23" t="s">
        <v>452</v>
      </c>
      <c r="F786" s="23" t="s">
        <v>6803</v>
      </c>
      <c r="G786" s="23" t="s">
        <v>1623</v>
      </c>
      <c r="H786" s="23" t="s">
        <v>5569</v>
      </c>
      <c r="I786" s="23" t="s">
        <v>6304</v>
      </c>
      <c r="J786" s="23" t="s">
        <v>11</v>
      </c>
      <c r="K786" s="23" t="s">
        <v>6290</v>
      </c>
      <c r="L786" s="23" t="s">
        <v>11</v>
      </c>
      <c r="M786" s="23" t="s">
        <v>6944</v>
      </c>
      <c r="N786" s="23" t="s">
        <v>6291</v>
      </c>
      <c r="O786" s="23" t="s">
        <v>6292</v>
      </c>
      <c r="P786" s="23" t="s">
        <v>6715</v>
      </c>
      <c r="Q786" s="23">
        <v>0</v>
      </c>
      <c r="R786" s="23" t="s">
        <v>1952</v>
      </c>
      <c r="S786" s="23" t="s">
        <v>5730</v>
      </c>
      <c r="T786" s="23" t="s">
        <v>1623</v>
      </c>
    </row>
    <row r="787" spans="1:20" s="19" customFormat="1">
      <c r="A787" s="23" t="s">
        <v>3474</v>
      </c>
      <c r="B787" s="23" t="s">
        <v>3475</v>
      </c>
      <c r="C787" s="23" t="s">
        <v>14</v>
      </c>
      <c r="D787" s="23" t="s">
        <v>1580</v>
      </c>
      <c r="E787" s="23" t="s">
        <v>452</v>
      </c>
      <c r="F787" s="23" t="s">
        <v>5386</v>
      </c>
      <c r="G787" s="23" t="s">
        <v>1623</v>
      </c>
      <c r="H787" s="23" t="s">
        <v>6308</v>
      </c>
      <c r="I787" s="23" t="s">
        <v>5447</v>
      </c>
      <c r="J787" s="23" t="s">
        <v>11</v>
      </c>
      <c r="K787" s="23" t="s">
        <v>6290</v>
      </c>
      <c r="L787" s="23" t="s">
        <v>11</v>
      </c>
      <c r="M787" s="23" t="s">
        <v>6936</v>
      </c>
      <c r="N787" s="23" t="s">
        <v>6291</v>
      </c>
      <c r="O787" s="23" t="s">
        <v>6292</v>
      </c>
      <c r="P787" s="23" t="s">
        <v>9</v>
      </c>
      <c r="Q787" s="23">
        <v>0</v>
      </c>
      <c r="R787" s="23" t="s">
        <v>1952</v>
      </c>
      <c r="S787" s="23" t="s">
        <v>6635</v>
      </c>
      <c r="T787" s="23" t="s">
        <v>1623</v>
      </c>
    </row>
    <row r="788" spans="1:20" s="19" customFormat="1">
      <c r="A788" s="23" t="s">
        <v>2977</v>
      </c>
      <c r="B788" s="23" t="s">
        <v>2978</v>
      </c>
      <c r="C788" s="23" t="s">
        <v>16</v>
      </c>
      <c r="D788" s="23" t="s">
        <v>1580</v>
      </c>
      <c r="E788" s="23" t="s">
        <v>452</v>
      </c>
      <c r="F788" s="23" t="s">
        <v>6954</v>
      </c>
      <c r="G788" s="23" t="s">
        <v>1623</v>
      </c>
      <c r="H788" s="23" t="s">
        <v>6346</v>
      </c>
      <c r="I788" s="23" t="s">
        <v>6951</v>
      </c>
      <c r="J788" s="23" t="s">
        <v>11</v>
      </c>
      <c r="K788" s="23" t="s">
        <v>6290</v>
      </c>
      <c r="L788" s="23" t="s">
        <v>11</v>
      </c>
      <c r="M788" s="23" t="s">
        <v>7089</v>
      </c>
      <c r="N788" s="23" t="s">
        <v>6291</v>
      </c>
      <c r="O788" s="23" t="s">
        <v>6292</v>
      </c>
      <c r="P788" s="23" t="s">
        <v>6956</v>
      </c>
      <c r="Q788" s="23">
        <v>0</v>
      </c>
      <c r="R788" s="23" t="s">
        <v>2980</v>
      </c>
      <c r="S788" s="23" t="s">
        <v>6957</v>
      </c>
      <c r="T788" s="23" t="s">
        <v>1623</v>
      </c>
    </row>
    <row r="789" spans="1:20" s="19" customFormat="1">
      <c r="A789" s="23" t="s">
        <v>2802</v>
      </c>
      <c r="B789" s="23" t="s">
        <v>2803</v>
      </c>
      <c r="C789" s="23" t="s">
        <v>10</v>
      </c>
      <c r="D789" s="23" t="s">
        <v>1580</v>
      </c>
      <c r="E789" s="23" t="s">
        <v>452</v>
      </c>
      <c r="F789" s="23" t="s">
        <v>5384</v>
      </c>
      <c r="G789" s="23" t="s">
        <v>1623</v>
      </c>
      <c r="H789" s="23" t="s">
        <v>6308</v>
      </c>
      <c r="I789" s="23" t="s">
        <v>5447</v>
      </c>
      <c r="J789" s="23" t="s">
        <v>11</v>
      </c>
      <c r="K789" s="23" t="s">
        <v>6290</v>
      </c>
      <c r="L789" s="23" t="s">
        <v>11</v>
      </c>
      <c r="M789" s="23" t="s">
        <v>6960</v>
      </c>
      <c r="N789" s="23" t="s">
        <v>6291</v>
      </c>
      <c r="O789" s="23" t="s">
        <v>6292</v>
      </c>
      <c r="P789" s="23" t="s">
        <v>6329</v>
      </c>
      <c r="Q789" s="23">
        <v>0</v>
      </c>
      <c r="R789" s="23" t="s">
        <v>1952</v>
      </c>
      <c r="S789" s="23" t="s">
        <v>5974</v>
      </c>
      <c r="T789" s="23" t="s">
        <v>1623</v>
      </c>
    </row>
    <row r="790" spans="1:20" s="19" customFormat="1">
      <c r="A790" s="23" t="s">
        <v>1755</v>
      </c>
      <c r="B790" s="23" t="s">
        <v>1756</v>
      </c>
      <c r="C790" s="23" t="s">
        <v>10</v>
      </c>
      <c r="D790" s="23" t="s">
        <v>1580</v>
      </c>
      <c r="E790" s="23" t="s">
        <v>452</v>
      </c>
      <c r="F790" s="23" t="s">
        <v>5392</v>
      </c>
      <c r="G790" s="23" t="s">
        <v>1623</v>
      </c>
      <c r="H790" s="23" t="s">
        <v>6295</v>
      </c>
      <c r="I790" s="23" t="s">
        <v>6302</v>
      </c>
      <c r="J790" s="23" t="s">
        <v>11</v>
      </c>
      <c r="K790" s="23" t="s">
        <v>6290</v>
      </c>
      <c r="L790" s="23" t="s">
        <v>11</v>
      </c>
      <c r="M790" s="23" t="s">
        <v>6937</v>
      </c>
      <c r="N790" s="23" t="s">
        <v>6291</v>
      </c>
      <c r="O790" s="23" t="s">
        <v>6292</v>
      </c>
      <c r="P790" s="23" t="s">
        <v>6418</v>
      </c>
      <c r="Q790" s="23">
        <v>0</v>
      </c>
      <c r="R790" s="23" t="s">
        <v>1952</v>
      </c>
      <c r="S790" s="23" t="s">
        <v>6105</v>
      </c>
      <c r="T790" s="23" t="s">
        <v>1623</v>
      </c>
    </row>
    <row r="791" spans="1:20" s="19" customFormat="1">
      <c r="A791" s="23" t="s">
        <v>4205</v>
      </c>
      <c r="B791" s="23" t="s">
        <v>4206</v>
      </c>
      <c r="C791" s="23" t="s">
        <v>12</v>
      </c>
      <c r="D791" s="23" t="s">
        <v>1580</v>
      </c>
      <c r="E791" s="23" t="s">
        <v>452</v>
      </c>
      <c r="F791" s="23" t="s">
        <v>6818</v>
      </c>
      <c r="G791" s="23" t="s">
        <v>1623</v>
      </c>
      <c r="H791" s="23" t="s">
        <v>6320</v>
      </c>
      <c r="I791" s="23" t="s">
        <v>6355</v>
      </c>
      <c r="J791" s="23" t="s">
        <v>11</v>
      </c>
      <c r="K791" s="23" t="s">
        <v>6290</v>
      </c>
      <c r="L791" s="23" t="s">
        <v>11</v>
      </c>
      <c r="M791" s="23" t="s">
        <v>6966</v>
      </c>
      <c r="N791" s="23" t="s">
        <v>6291</v>
      </c>
      <c r="O791" s="23" t="s">
        <v>6292</v>
      </c>
      <c r="P791" s="23" t="s">
        <v>6530</v>
      </c>
      <c r="Q791" s="23">
        <v>0</v>
      </c>
      <c r="R791" s="23" t="s">
        <v>1952</v>
      </c>
      <c r="S791" s="23" t="s">
        <v>6531</v>
      </c>
      <c r="T791" s="23" t="s">
        <v>1623</v>
      </c>
    </row>
    <row r="792" spans="1:20" s="19" customFormat="1">
      <c r="A792" s="23" t="s">
        <v>2082</v>
      </c>
      <c r="B792" s="23" t="s">
        <v>2083</v>
      </c>
      <c r="C792" s="23" t="s">
        <v>10</v>
      </c>
      <c r="D792" s="23" t="s">
        <v>1580</v>
      </c>
      <c r="E792" s="23" t="s">
        <v>452</v>
      </c>
      <c r="F792" s="23" t="s">
        <v>6811</v>
      </c>
      <c r="G792" s="23" t="s">
        <v>1623</v>
      </c>
      <c r="H792" s="23" t="s">
        <v>6337</v>
      </c>
      <c r="I792" s="23" t="s">
        <v>6338</v>
      </c>
      <c r="J792" s="23" t="s">
        <v>11</v>
      </c>
      <c r="K792" s="23" t="s">
        <v>6290</v>
      </c>
      <c r="L792" s="23" t="s">
        <v>11</v>
      </c>
      <c r="M792" s="23" t="s">
        <v>6941</v>
      </c>
      <c r="N792" s="23" t="s">
        <v>6291</v>
      </c>
      <c r="O792" s="23" t="s">
        <v>6292</v>
      </c>
      <c r="P792" s="23" t="s">
        <v>7</v>
      </c>
      <c r="Q792" s="23">
        <v>0</v>
      </c>
      <c r="R792" s="23" t="s">
        <v>2510</v>
      </c>
      <c r="S792" s="23" t="s">
        <v>6443</v>
      </c>
      <c r="T792" s="23" t="s">
        <v>1623</v>
      </c>
    </row>
    <row r="793" spans="1:20" s="19" customFormat="1">
      <c r="A793" s="23" t="s">
        <v>2805</v>
      </c>
      <c r="B793" s="23" t="s">
        <v>2806</v>
      </c>
      <c r="C793" s="23" t="s">
        <v>12</v>
      </c>
      <c r="D793" s="23" t="s">
        <v>1580</v>
      </c>
      <c r="E793" s="23" t="s">
        <v>452</v>
      </c>
      <c r="F793" s="23" t="s">
        <v>6980</v>
      </c>
      <c r="G793" s="23" t="s">
        <v>1623</v>
      </c>
      <c r="H793" s="23" t="s">
        <v>5569</v>
      </c>
      <c r="I793" s="23" t="s">
        <v>6316</v>
      </c>
      <c r="J793" s="23" t="s">
        <v>11</v>
      </c>
      <c r="K793" s="23" t="s">
        <v>6290</v>
      </c>
      <c r="L793" s="23" t="s">
        <v>11</v>
      </c>
      <c r="M793" s="23" t="s">
        <v>6946</v>
      </c>
      <c r="N793" s="23" t="s">
        <v>6291</v>
      </c>
      <c r="O793" s="23" t="s">
        <v>6292</v>
      </c>
      <c r="P793" s="23" t="s">
        <v>6325</v>
      </c>
      <c r="Q793" s="23">
        <v>0</v>
      </c>
      <c r="R793" s="23" t="s">
        <v>6490</v>
      </c>
      <c r="S793" s="23" t="s">
        <v>6578</v>
      </c>
      <c r="T793" s="23" t="s">
        <v>1623</v>
      </c>
    </row>
    <row r="794" spans="1:20" s="19" customFormat="1">
      <c r="A794" s="23" t="s">
        <v>3562</v>
      </c>
      <c r="B794" s="23" t="s">
        <v>3563</v>
      </c>
      <c r="C794" s="23" t="s">
        <v>16</v>
      </c>
      <c r="D794" s="23" t="s">
        <v>1580</v>
      </c>
      <c r="E794" s="23" t="s">
        <v>452</v>
      </c>
      <c r="F794" s="23" t="s">
        <v>5504</v>
      </c>
      <c r="G794" s="23" t="s">
        <v>1623</v>
      </c>
      <c r="H794" s="23" t="s">
        <v>5579</v>
      </c>
      <c r="I794" s="23" t="s">
        <v>6289</v>
      </c>
      <c r="J794" s="23" t="s">
        <v>11</v>
      </c>
      <c r="K794" s="23" t="s">
        <v>6290</v>
      </c>
      <c r="L794" s="23" t="s">
        <v>11</v>
      </c>
      <c r="M794" s="23" t="s">
        <v>6947</v>
      </c>
      <c r="N794" s="23" t="s">
        <v>6291</v>
      </c>
      <c r="O794" s="23" t="s">
        <v>6292</v>
      </c>
      <c r="P794" s="23" t="s">
        <v>6534</v>
      </c>
      <c r="Q794" s="23">
        <v>0</v>
      </c>
      <c r="R794" s="23" t="s">
        <v>3435</v>
      </c>
      <c r="S794" s="23" t="s">
        <v>6535</v>
      </c>
      <c r="T794" s="23" t="s">
        <v>1623</v>
      </c>
    </row>
    <row r="795" spans="1:20" s="19" customFormat="1">
      <c r="A795" s="23" t="s">
        <v>5184</v>
      </c>
      <c r="B795" s="23" t="s">
        <v>5185</v>
      </c>
      <c r="C795" s="23" t="s">
        <v>16</v>
      </c>
      <c r="D795" s="23" t="s">
        <v>1580</v>
      </c>
      <c r="E795" s="23" t="s">
        <v>452</v>
      </c>
      <c r="F795" s="23" t="s">
        <v>5393</v>
      </c>
      <c r="G795" s="23" t="s">
        <v>1623</v>
      </c>
      <c r="H795" s="23" t="s">
        <v>6295</v>
      </c>
      <c r="I795" s="23" t="s">
        <v>5574</v>
      </c>
      <c r="J795" s="23" t="s">
        <v>11</v>
      </c>
      <c r="K795" s="23" t="s">
        <v>6290</v>
      </c>
      <c r="L795" s="23" t="s">
        <v>11</v>
      </c>
      <c r="M795" s="23" t="s">
        <v>6960</v>
      </c>
      <c r="N795" s="23" t="s">
        <v>6291</v>
      </c>
      <c r="O795" s="23" t="s">
        <v>6292</v>
      </c>
      <c r="P795" s="23" t="s">
        <v>7</v>
      </c>
      <c r="Q795" s="23">
        <v>0</v>
      </c>
      <c r="R795" s="23" t="s">
        <v>2510</v>
      </c>
      <c r="S795" s="23" t="s">
        <v>6667</v>
      </c>
      <c r="T795" s="23" t="s">
        <v>1623</v>
      </c>
    </row>
    <row r="796" spans="1:20" s="19" customFormat="1">
      <c r="A796" s="23" t="s">
        <v>2605</v>
      </c>
      <c r="B796" s="23" t="s">
        <v>2606</v>
      </c>
      <c r="C796" s="23" t="s">
        <v>1544</v>
      </c>
      <c r="D796" s="23" t="s">
        <v>5451</v>
      </c>
      <c r="E796" s="23" t="s">
        <v>464</v>
      </c>
      <c r="F796" s="23" t="s">
        <v>6968</v>
      </c>
      <c r="G796" s="23" t="s">
        <v>1623</v>
      </c>
      <c r="H796" s="23" t="s">
        <v>6952</v>
      </c>
      <c r="I796" s="23" t="s">
        <v>6296</v>
      </c>
      <c r="J796" s="23" t="s">
        <v>11</v>
      </c>
      <c r="K796" s="23" t="s">
        <v>6290</v>
      </c>
      <c r="L796" s="23" t="s">
        <v>11</v>
      </c>
      <c r="M796" s="23" t="s">
        <v>6969</v>
      </c>
      <c r="N796" s="23" t="s">
        <v>6297</v>
      </c>
      <c r="O796" s="23" t="s">
        <v>6292</v>
      </c>
      <c r="P796" s="23" t="s">
        <v>6408</v>
      </c>
      <c r="Q796" s="23">
        <v>0</v>
      </c>
      <c r="R796" s="23" t="s">
        <v>1952</v>
      </c>
      <c r="S796" s="23" t="s">
        <v>6003</v>
      </c>
      <c r="T796" s="23" t="s">
        <v>1623</v>
      </c>
    </row>
    <row r="797" spans="1:20" s="19" customFormat="1">
      <c r="A797" s="23" t="s">
        <v>3709</v>
      </c>
      <c r="B797" s="23" t="s">
        <v>3710</v>
      </c>
      <c r="C797" s="23" t="s">
        <v>18</v>
      </c>
      <c r="D797" s="23" t="s">
        <v>1580</v>
      </c>
      <c r="E797" s="23" t="s">
        <v>452</v>
      </c>
      <c r="F797" s="23" t="s">
        <v>6821</v>
      </c>
      <c r="G797" s="23" t="s">
        <v>1623</v>
      </c>
      <c r="H797" s="23" t="s">
        <v>6354</v>
      </c>
      <c r="I797" s="23" t="s">
        <v>6355</v>
      </c>
      <c r="J797" s="23" t="s">
        <v>11</v>
      </c>
      <c r="K797" s="23" t="s">
        <v>6290</v>
      </c>
      <c r="L797" s="23" t="s">
        <v>11</v>
      </c>
      <c r="M797" s="23" t="s">
        <v>6959</v>
      </c>
      <c r="N797" s="23" t="s">
        <v>6291</v>
      </c>
      <c r="O797" s="23" t="s">
        <v>6292</v>
      </c>
      <c r="P797" s="23" t="s">
        <v>6692</v>
      </c>
      <c r="Q797" s="23">
        <v>0</v>
      </c>
      <c r="R797" s="23" t="s">
        <v>1952</v>
      </c>
      <c r="S797" s="23" t="s">
        <v>6693</v>
      </c>
      <c r="T797" s="23" t="s">
        <v>1623</v>
      </c>
    </row>
    <row r="798" spans="1:20" s="19" customFormat="1">
      <c r="A798" s="23" t="s">
        <v>3333</v>
      </c>
      <c r="B798" s="23" t="s">
        <v>3334</v>
      </c>
      <c r="C798" s="23" t="s">
        <v>14</v>
      </c>
      <c r="D798" s="23" t="s">
        <v>1580</v>
      </c>
      <c r="E798" s="23" t="s">
        <v>452</v>
      </c>
      <c r="F798" s="23" t="s">
        <v>6811</v>
      </c>
      <c r="G798" s="23" t="s">
        <v>1623</v>
      </c>
      <c r="H798" s="23" t="s">
        <v>6337</v>
      </c>
      <c r="I798" s="23" t="s">
        <v>6338</v>
      </c>
      <c r="J798" s="23" t="s">
        <v>11</v>
      </c>
      <c r="K798" s="23" t="s">
        <v>6290</v>
      </c>
      <c r="L798" s="23" t="s">
        <v>11</v>
      </c>
      <c r="M798" s="23" t="s">
        <v>6945</v>
      </c>
      <c r="N798" s="23" t="s">
        <v>6291</v>
      </c>
      <c r="O798" s="23" t="s">
        <v>6292</v>
      </c>
      <c r="P798" s="23" t="s">
        <v>6653</v>
      </c>
      <c r="Q798" s="23">
        <v>0</v>
      </c>
      <c r="R798" s="23" t="s">
        <v>1952</v>
      </c>
      <c r="S798" s="23" t="s">
        <v>5892</v>
      </c>
      <c r="T798" s="23" t="s">
        <v>1623</v>
      </c>
    </row>
    <row r="799" spans="1:20" s="19" customFormat="1">
      <c r="A799" s="23" t="s">
        <v>2922</v>
      </c>
      <c r="B799" s="23" t="s">
        <v>2923</v>
      </c>
      <c r="C799" s="23" t="s">
        <v>10</v>
      </c>
      <c r="D799" s="23" t="s">
        <v>1580</v>
      </c>
      <c r="E799" s="23" t="s">
        <v>452</v>
      </c>
      <c r="F799" s="23" t="s">
        <v>6816</v>
      </c>
      <c r="G799" s="23" t="s">
        <v>1623</v>
      </c>
      <c r="H799" s="23" t="s">
        <v>6334</v>
      </c>
      <c r="I799" s="23" t="s">
        <v>6343</v>
      </c>
      <c r="J799" s="23" t="s">
        <v>11</v>
      </c>
      <c r="K799" s="23" t="s">
        <v>6290</v>
      </c>
      <c r="L799" s="23" t="s">
        <v>11</v>
      </c>
      <c r="M799" s="23" t="s">
        <v>6963</v>
      </c>
      <c r="N799" s="23" t="s">
        <v>6291</v>
      </c>
      <c r="O799" s="23" t="s">
        <v>6292</v>
      </c>
      <c r="P799" s="23" t="s">
        <v>6329</v>
      </c>
      <c r="Q799" s="23">
        <v>0</v>
      </c>
      <c r="R799" s="23" t="s">
        <v>1952</v>
      </c>
      <c r="S799" s="23" t="s">
        <v>5956</v>
      </c>
      <c r="T799" s="23" t="s">
        <v>1623</v>
      </c>
    </row>
    <row r="800" spans="1:20" s="19" customFormat="1">
      <c r="A800" s="23" t="s">
        <v>3192</v>
      </c>
      <c r="B800" s="23" t="s">
        <v>3193</v>
      </c>
      <c r="C800" s="23" t="s">
        <v>16</v>
      </c>
      <c r="D800" s="23" t="s">
        <v>1580</v>
      </c>
      <c r="E800" s="23" t="s">
        <v>452</v>
      </c>
      <c r="F800" s="23" t="s">
        <v>6954</v>
      </c>
      <c r="G800" s="23" t="s">
        <v>1623</v>
      </c>
      <c r="H800" s="23" t="s">
        <v>6346</v>
      </c>
      <c r="I800" s="23" t="s">
        <v>6951</v>
      </c>
      <c r="J800" s="23" t="s">
        <v>11</v>
      </c>
      <c r="K800" s="23" t="s">
        <v>6290</v>
      </c>
      <c r="L800" s="23" t="s">
        <v>11</v>
      </c>
      <c r="M800" s="23" t="s">
        <v>7089</v>
      </c>
      <c r="N800" s="23" t="s">
        <v>6291</v>
      </c>
      <c r="O800" s="23" t="s">
        <v>6292</v>
      </c>
      <c r="P800" s="23" t="s">
        <v>1012</v>
      </c>
      <c r="Q800" s="23">
        <v>0</v>
      </c>
      <c r="R800" s="23" t="s">
        <v>1559</v>
      </c>
      <c r="S800" s="23" t="s">
        <v>7002</v>
      </c>
      <c r="T800" s="23" t="s">
        <v>1623</v>
      </c>
    </row>
    <row r="801" spans="1:20" s="19" customFormat="1">
      <c r="A801" s="23" t="s">
        <v>3766</v>
      </c>
      <c r="B801" s="23" t="s">
        <v>3767</v>
      </c>
      <c r="C801" s="23" t="s">
        <v>16</v>
      </c>
      <c r="D801" s="23" t="s">
        <v>1580</v>
      </c>
      <c r="E801" s="23" t="s">
        <v>452</v>
      </c>
      <c r="F801" s="23" t="s">
        <v>6934</v>
      </c>
      <c r="G801" s="23" t="s">
        <v>1623</v>
      </c>
      <c r="H801" s="23" t="s">
        <v>6346</v>
      </c>
      <c r="I801" s="23" t="s">
        <v>6951</v>
      </c>
      <c r="J801" s="23" t="s">
        <v>11</v>
      </c>
      <c r="K801" s="23" t="s">
        <v>6290</v>
      </c>
      <c r="L801" s="23" t="s">
        <v>11</v>
      </c>
      <c r="M801" s="23" t="s">
        <v>6959</v>
      </c>
      <c r="N801" s="23" t="s">
        <v>6291</v>
      </c>
      <c r="O801" s="23" t="s">
        <v>6292</v>
      </c>
      <c r="P801" s="23" t="s">
        <v>1012</v>
      </c>
      <c r="Q801" s="23">
        <v>0</v>
      </c>
      <c r="R801" s="23" t="s">
        <v>1624</v>
      </c>
      <c r="S801" s="23" t="s">
        <v>5840</v>
      </c>
      <c r="T801" s="23" t="s">
        <v>1623</v>
      </c>
    </row>
    <row r="802" spans="1:20" s="19" customFormat="1">
      <c r="A802" s="23" t="s">
        <v>2432</v>
      </c>
      <c r="B802" s="23" t="s">
        <v>2433</v>
      </c>
      <c r="C802" s="23" t="s">
        <v>12</v>
      </c>
      <c r="D802" s="23" t="s">
        <v>1580</v>
      </c>
      <c r="E802" s="23" t="s">
        <v>452</v>
      </c>
      <c r="F802" s="23" t="s">
        <v>6818</v>
      </c>
      <c r="G802" s="23" t="s">
        <v>1623</v>
      </c>
      <c r="H802" s="23" t="s">
        <v>6320</v>
      </c>
      <c r="I802" s="23" t="s">
        <v>6355</v>
      </c>
      <c r="J802" s="23" t="s">
        <v>11</v>
      </c>
      <c r="K802" s="23" t="s">
        <v>6290</v>
      </c>
      <c r="L802" s="23" t="s">
        <v>11</v>
      </c>
      <c r="M802" s="23" t="s">
        <v>6969</v>
      </c>
      <c r="N802" s="23" t="s">
        <v>6291</v>
      </c>
      <c r="O802" s="23" t="s">
        <v>6292</v>
      </c>
      <c r="P802" s="23" t="s">
        <v>6741</v>
      </c>
      <c r="Q802" s="23">
        <v>0</v>
      </c>
      <c r="R802" s="23" t="s">
        <v>1707</v>
      </c>
      <c r="S802" s="23" t="s">
        <v>6022</v>
      </c>
      <c r="T802" s="23" t="s">
        <v>1623</v>
      </c>
    </row>
    <row r="803" spans="1:20" s="19" customFormat="1">
      <c r="A803" s="23" t="s">
        <v>4956</v>
      </c>
      <c r="B803" s="23" t="s">
        <v>4957</v>
      </c>
      <c r="C803" s="23" t="s">
        <v>16</v>
      </c>
      <c r="D803" s="23" t="s">
        <v>1580</v>
      </c>
      <c r="E803" s="23" t="s">
        <v>452</v>
      </c>
      <c r="F803" s="23" t="s">
        <v>5393</v>
      </c>
      <c r="G803" s="23" t="s">
        <v>1623</v>
      </c>
      <c r="H803" s="23" t="s">
        <v>6295</v>
      </c>
      <c r="I803" s="23" t="s">
        <v>5574</v>
      </c>
      <c r="J803" s="23" t="s">
        <v>11</v>
      </c>
      <c r="K803" s="23" t="s">
        <v>6290</v>
      </c>
      <c r="L803" s="23" t="s">
        <v>11</v>
      </c>
      <c r="M803" s="23" t="s">
        <v>6960</v>
      </c>
      <c r="N803" s="23" t="s">
        <v>6291</v>
      </c>
      <c r="O803" s="23" t="s">
        <v>6292</v>
      </c>
      <c r="P803" s="23" t="s">
        <v>6525</v>
      </c>
      <c r="Q803" s="23">
        <v>0</v>
      </c>
      <c r="R803" s="23" t="s">
        <v>1952</v>
      </c>
      <c r="S803" s="23" t="s">
        <v>5697</v>
      </c>
      <c r="T803" s="23" t="s">
        <v>1623</v>
      </c>
    </row>
    <row r="804" spans="1:20" s="19" customFormat="1">
      <c r="A804" s="23" t="s">
        <v>2740</v>
      </c>
      <c r="B804" s="23" t="s">
        <v>2741</v>
      </c>
      <c r="C804" s="23" t="s">
        <v>10</v>
      </c>
      <c r="D804" s="23" t="s">
        <v>1580</v>
      </c>
      <c r="E804" s="23" t="s">
        <v>461</v>
      </c>
      <c r="F804" s="23" t="s">
        <v>5538</v>
      </c>
      <c r="G804" s="23" t="s">
        <v>1623</v>
      </c>
      <c r="H804" s="23" t="s">
        <v>6331</v>
      </c>
      <c r="I804" s="23" t="s">
        <v>5574</v>
      </c>
      <c r="J804" s="23" t="s">
        <v>11</v>
      </c>
      <c r="K804" s="23" t="s">
        <v>6290</v>
      </c>
      <c r="L804" s="23" t="s">
        <v>11</v>
      </c>
      <c r="M804" s="23" t="s">
        <v>6950</v>
      </c>
      <c r="N804" s="23" t="s">
        <v>6311</v>
      </c>
      <c r="O804" s="23" t="s">
        <v>6292</v>
      </c>
      <c r="P804" s="23" t="s">
        <v>6332</v>
      </c>
      <c r="Q804" s="23">
        <v>0</v>
      </c>
      <c r="R804" s="23" t="s">
        <v>1646</v>
      </c>
      <c r="S804" s="23" t="s">
        <v>6333</v>
      </c>
      <c r="T804" s="23" t="s">
        <v>1623</v>
      </c>
    </row>
    <row r="805" spans="1:20" s="19" customFormat="1">
      <c r="A805" s="23" t="s">
        <v>4346</v>
      </c>
      <c r="B805" s="23" t="s">
        <v>4347</v>
      </c>
      <c r="C805" s="23" t="s">
        <v>1544</v>
      </c>
      <c r="D805" s="23" t="s">
        <v>1580</v>
      </c>
      <c r="E805" s="23" t="s">
        <v>452</v>
      </c>
      <c r="F805" s="23" t="s">
        <v>5380</v>
      </c>
      <c r="G805" s="23" t="s">
        <v>1623</v>
      </c>
      <c r="H805" s="23" t="s">
        <v>2490</v>
      </c>
      <c r="I805" s="23" t="s">
        <v>6289</v>
      </c>
      <c r="J805" s="23" t="s">
        <v>11</v>
      </c>
      <c r="K805" s="23" t="s">
        <v>6290</v>
      </c>
      <c r="L805" s="23" t="s">
        <v>11</v>
      </c>
      <c r="M805" s="23" t="s">
        <v>7006</v>
      </c>
      <c r="N805" s="23" t="s">
        <v>6291</v>
      </c>
      <c r="O805" s="23" t="s">
        <v>6292</v>
      </c>
      <c r="P805" s="23" t="s">
        <v>6431</v>
      </c>
      <c r="Q805" s="23">
        <v>0</v>
      </c>
      <c r="R805" s="23" t="s">
        <v>3979</v>
      </c>
      <c r="S805" s="23" t="s">
        <v>6588</v>
      </c>
      <c r="T805" s="23" t="s">
        <v>1623</v>
      </c>
    </row>
    <row r="806" spans="1:20" s="19" customFormat="1">
      <c r="A806" s="23" t="s">
        <v>3562</v>
      </c>
      <c r="B806" s="23" t="s">
        <v>3563</v>
      </c>
      <c r="C806" s="23" t="s">
        <v>16</v>
      </c>
      <c r="D806" s="23" t="s">
        <v>1580</v>
      </c>
      <c r="E806" s="23" t="s">
        <v>452</v>
      </c>
      <c r="F806" s="23" t="s">
        <v>5504</v>
      </c>
      <c r="G806" s="23" t="s">
        <v>1623</v>
      </c>
      <c r="H806" s="23" t="s">
        <v>5579</v>
      </c>
      <c r="I806" s="23" t="s">
        <v>6289</v>
      </c>
      <c r="J806" s="23" t="s">
        <v>11</v>
      </c>
      <c r="K806" s="23" t="s">
        <v>6290</v>
      </c>
      <c r="L806" s="23" t="s">
        <v>11</v>
      </c>
      <c r="M806" s="23" t="s">
        <v>6937</v>
      </c>
      <c r="N806" s="23" t="s">
        <v>6291</v>
      </c>
      <c r="O806" s="23" t="s">
        <v>6292</v>
      </c>
      <c r="P806" s="23" t="s">
        <v>6534</v>
      </c>
      <c r="Q806" s="23">
        <v>0</v>
      </c>
      <c r="R806" s="23" t="s">
        <v>3435</v>
      </c>
      <c r="S806" s="23" t="s">
        <v>6535</v>
      </c>
      <c r="T806" s="23" t="s">
        <v>1623</v>
      </c>
    </row>
    <row r="807" spans="1:20" s="19" customFormat="1">
      <c r="A807" s="23" t="s">
        <v>2436</v>
      </c>
      <c r="B807" s="23" t="s">
        <v>2437</v>
      </c>
      <c r="C807" s="23" t="s">
        <v>13</v>
      </c>
      <c r="D807" s="23" t="s">
        <v>1580</v>
      </c>
      <c r="E807" s="23" t="s">
        <v>452</v>
      </c>
      <c r="F807" s="23" t="s">
        <v>6812</v>
      </c>
      <c r="G807" s="23" t="s">
        <v>1623</v>
      </c>
      <c r="H807" s="23" t="s">
        <v>6299</v>
      </c>
      <c r="I807" s="23" t="s">
        <v>6300</v>
      </c>
      <c r="J807" s="23" t="s">
        <v>11</v>
      </c>
      <c r="K807" s="23" t="s">
        <v>6290</v>
      </c>
      <c r="L807" s="23" t="s">
        <v>11</v>
      </c>
      <c r="M807" s="23" t="s">
        <v>6961</v>
      </c>
      <c r="N807" s="23" t="s">
        <v>6291</v>
      </c>
      <c r="O807" s="23" t="s">
        <v>6292</v>
      </c>
      <c r="P807" s="23" t="s">
        <v>6731</v>
      </c>
      <c r="Q807" s="23">
        <v>0</v>
      </c>
      <c r="R807" s="23" t="s">
        <v>1952</v>
      </c>
      <c r="S807" s="23" t="s">
        <v>6021</v>
      </c>
      <c r="T807" s="23" t="s">
        <v>1623</v>
      </c>
    </row>
    <row r="808" spans="1:20" s="19" customFormat="1">
      <c r="A808" s="23" t="s">
        <v>3192</v>
      </c>
      <c r="B808" s="23" t="s">
        <v>3193</v>
      </c>
      <c r="C808" s="23" t="s">
        <v>16</v>
      </c>
      <c r="D808" s="23" t="s">
        <v>1580</v>
      </c>
      <c r="E808" s="23" t="s">
        <v>452</v>
      </c>
      <c r="F808" s="23" t="s">
        <v>6954</v>
      </c>
      <c r="G808" s="23" t="s">
        <v>1623</v>
      </c>
      <c r="H808" s="23" t="s">
        <v>2490</v>
      </c>
      <c r="I808" s="23" t="s">
        <v>6951</v>
      </c>
      <c r="J808" s="23" t="s">
        <v>11</v>
      </c>
      <c r="K808" s="23" t="s">
        <v>6290</v>
      </c>
      <c r="L808" s="23" t="s">
        <v>11</v>
      </c>
      <c r="M808" s="23" t="s">
        <v>6941</v>
      </c>
      <c r="N808" s="23" t="s">
        <v>6291</v>
      </c>
      <c r="O808" s="23" t="s">
        <v>6292</v>
      </c>
      <c r="P808" s="23" t="s">
        <v>1012</v>
      </c>
      <c r="Q808" s="23">
        <v>0</v>
      </c>
      <c r="R808" s="23" t="s">
        <v>1559</v>
      </c>
      <c r="S808" s="23" t="s">
        <v>7002</v>
      </c>
      <c r="T808" s="23" t="s">
        <v>1623</v>
      </c>
    </row>
    <row r="809" spans="1:20" s="19" customFormat="1">
      <c r="A809" s="23" t="s">
        <v>2971</v>
      </c>
      <c r="B809" s="23" t="s">
        <v>2972</v>
      </c>
      <c r="C809" s="23" t="s">
        <v>14</v>
      </c>
      <c r="D809" s="23" t="s">
        <v>1580</v>
      </c>
      <c r="E809" s="23" t="s">
        <v>452</v>
      </c>
      <c r="F809" s="23" t="s">
        <v>6809</v>
      </c>
      <c r="G809" s="23" t="s">
        <v>1623</v>
      </c>
      <c r="H809" s="23" t="s">
        <v>6299</v>
      </c>
      <c r="I809" s="23" t="s">
        <v>6335</v>
      </c>
      <c r="J809" s="23" t="s">
        <v>11</v>
      </c>
      <c r="K809" s="23" t="s">
        <v>6290</v>
      </c>
      <c r="L809" s="23" t="s">
        <v>11</v>
      </c>
      <c r="M809" s="23" t="s">
        <v>6942</v>
      </c>
      <c r="N809" s="23" t="s">
        <v>6291</v>
      </c>
      <c r="O809" s="23" t="s">
        <v>6292</v>
      </c>
      <c r="P809" s="23" t="s">
        <v>6743</v>
      </c>
      <c r="Q809" s="23">
        <v>0</v>
      </c>
      <c r="R809" s="23" t="s">
        <v>1952</v>
      </c>
      <c r="S809" s="23" t="s">
        <v>6744</v>
      </c>
      <c r="T809" s="23" t="s">
        <v>1623</v>
      </c>
    </row>
    <row r="810" spans="1:20" s="19" customFormat="1">
      <c r="A810" s="23" t="s">
        <v>4469</v>
      </c>
      <c r="B810" s="23" t="s">
        <v>4470</v>
      </c>
      <c r="C810" s="23" t="s">
        <v>10</v>
      </c>
      <c r="D810" s="23" t="s">
        <v>1580</v>
      </c>
      <c r="E810" s="23" t="s">
        <v>452</v>
      </c>
      <c r="F810" s="23" t="s">
        <v>5392</v>
      </c>
      <c r="G810" s="23" t="s">
        <v>1623</v>
      </c>
      <c r="H810" s="23" t="s">
        <v>6295</v>
      </c>
      <c r="I810" s="23" t="s">
        <v>6302</v>
      </c>
      <c r="J810" s="23" t="s">
        <v>11</v>
      </c>
      <c r="K810" s="23" t="s">
        <v>6290</v>
      </c>
      <c r="L810" s="23" t="s">
        <v>11</v>
      </c>
      <c r="M810" s="23" t="s">
        <v>6945</v>
      </c>
      <c r="N810" s="23" t="s">
        <v>6291</v>
      </c>
      <c r="O810" s="23" t="s">
        <v>6292</v>
      </c>
      <c r="P810" s="23" t="s">
        <v>6303</v>
      </c>
      <c r="Q810" s="23">
        <v>0</v>
      </c>
      <c r="R810" s="23" t="s">
        <v>1952</v>
      </c>
      <c r="S810" s="23" t="s">
        <v>5748</v>
      </c>
      <c r="T810" s="23" t="s">
        <v>1623</v>
      </c>
    </row>
    <row r="811" spans="1:20" s="19" customFormat="1">
      <c r="A811" s="23" t="s">
        <v>3064</v>
      </c>
      <c r="B811" s="23" t="s">
        <v>3065</v>
      </c>
      <c r="C811" s="23" t="s">
        <v>13</v>
      </c>
      <c r="D811" s="23" t="s">
        <v>1580</v>
      </c>
      <c r="E811" s="23" t="s">
        <v>452</v>
      </c>
      <c r="F811" s="23" t="s">
        <v>6812</v>
      </c>
      <c r="G811" s="23" t="s">
        <v>1623</v>
      </c>
      <c r="H811" s="23" t="s">
        <v>6299</v>
      </c>
      <c r="I811" s="23" t="s">
        <v>6300</v>
      </c>
      <c r="J811" s="23" t="s">
        <v>11</v>
      </c>
      <c r="K811" s="23" t="s">
        <v>6290</v>
      </c>
      <c r="L811" s="23" t="s">
        <v>11</v>
      </c>
      <c r="M811" s="23" t="s">
        <v>6961</v>
      </c>
      <c r="N811" s="23" t="s">
        <v>6291</v>
      </c>
      <c r="O811" s="23" t="s">
        <v>6292</v>
      </c>
      <c r="P811" s="23" t="s">
        <v>6638</v>
      </c>
      <c r="Q811" s="23">
        <v>0</v>
      </c>
      <c r="R811" s="23" t="s">
        <v>1952</v>
      </c>
      <c r="S811" s="23" t="s">
        <v>5936</v>
      </c>
      <c r="T811" s="23" t="s">
        <v>1623</v>
      </c>
    </row>
    <row r="812" spans="1:20" s="19" customFormat="1">
      <c r="A812" s="23" t="s">
        <v>3207</v>
      </c>
      <c r="B812" s="23" t="s">
        <v>3208</v>
      </c>
      <c r="C812" s="23" t="s">
        <v>16</v>
      </c>
      <c r="D812" s="23" t="s">
        <v>1580</v>
      </c>
      <c r="E812" s="23" t="s">
        <v>452</v>
      </c>
      <c r="F812" s="23" t="s">
        <v>5380</v>
      </c>
      <c r="G812" s="23" t="s">
        <v>1623</v>
      </c>
      <c r="H812" s="23" t="s">
        <v>2490</v>
      </c>
      <c r="I812" s="23" t="s">
        <v>6289</v>
      </c>
      <c r="J812" s="23" t="s">
        <v>11</v>
      </c>
      <c r="K812" s="23" t="s">
        <v>6290</v>
      </c>
      <c r="L812" s="23" t="s">
        <v>11</v>
      </c>
      <c r="M812" s="23" t="s">
        <v>6939</v>
      </c>
      <c r="N812" s="23" t="s">
        <v>6291</v>
      </c>
      <c r="O812" s="23" t="s">
        <v>6292</v>
      </c>
      <c r="P812" s="23" t="s">
        <v>9</v>
      </c>
      <c r="Q812" s="23">
        <v>0</v>
      </c>
      <c r="R812" s="23" t="s">
        <v>6313</v>
      </c>
      <c r="S812" s="23" t="s">
        <v>5918</v>
      </c>
      <c r="T812" s="23" t="s">
        <v>1623</v>
      </c>
    </row>
    <row r="813" spans="1:20" s="19" customFormat="1">
      <c r="A813" s="23" t="s">
        <v>4741</v>
      </c>
      <c r="B813" s="23" t="s">
        <v>4742</v>
      </c>
      <c r="C813" s="23" t="s">
        <v>10</v>
      </c>
      <c r="D813" s="23" t="s">
        <v>1580</v>
      </c>
      <c r="E813" s="23" t="s">
        <v>452</v>
      </c>
      <c r="F813" s="23" t="s">
        <v>6932</v>
      </c>
      <c r="G813" s="23" t="s">
        <v>1623</v>
      </c>
      <c r="H813" s="23" t="s">
        <v>6295</v>
      </c>
      <c r="I813" s="23" t="s">
        <v>6302</v>
      </c>
      <c r="J813" s="23" t="s">
        <v>11</v>
      </c>
      <c r="K813" s="23" t="s">
        <v>6290</v>
      </c>
      <c r="L813" s="23" t="s">
        <v>11</v>
      </c>
      <c r="M813" s="23" t="s">
        <v>6959</v>
      </c>
      <c r="N813" s="23" t="s">
        <v>6291</v>
      </c>
      <c r="O813" s="23" t="s">
        <v>6292</v>
      </c>
      <c r="P813" s="23" t="s">
        <v>6637</v>
      </c>
      <c r="Q813" s="23">
        <v>0</v>
      </c>
      <c r="R813" s="23" t="s">
        <v>1952</v>
      </c>
      <c r="S813" s="23" t="s">
        <v>5721</v>
      </c>
      <c r="T813" s="23" t="s">
        <v>1623</v>
      </c>
    </row>
    <row r="814" spans="1:20" s="19" customFormat="1">
      <c r="A814" s="23" t="s">
        <v>4407</v>
      </c>
      <c r="B814" s="23" t="s">
        <v>4408</v>
      </c>
      <c r="C814" s="23" t="s">
        <v>1562</v>
      </c>
      <c r="D814" s="23" t="s">
        <v>1580</v>
      </c>
      <c r="E814" s="23" t="s">
        <v>452</v>
      </c>
      <c r="F814" s="23" t="s">
        <v>6954</v>
      </c>
      <c r="G814" s="23" t="s">
        <v>1623</v>
      </c>
      <c r="H814" s="23" t="s">
        <v>6346</v>
      </c>
      <c r="I814" s="23" t="s">
        <v>6951</v>
      </c>
      <c r="J814" s="23" t="s">
        <v>11</v>
      </c>
      <c r="K814" s="23" t="s">
        <v>6290</v>
      </c>
      <c r="L814" s="23" t="s">
        <v>11</v>
      </c>
      <c r="M814" s="23" t="s">
        <v>6993</v>
      </c>
      <c r="N814" s="23" t="s">
        <v>6291</v>
      </c>
      <c r="O814" s="23" t="s">
        <v>6292</v>
      </c>
      <c r="P814" s="23" t="s">
        <v>1012</v>
      </c>
      <c r="Q814" s="23">
        <v>0</v>
      </c>
      <c r="R814" s="23" t="s">
        <v>1559</v>
      </c>
      <c r="S814" s="23" t="s">
        <v>7047</v>
      </c>
      <c r="T814" s="23" t="s">
        <v>1623</v>
      </c>
    </row>
    <row r="815" spans="1:20" s="19" customFormat="1">
      <c r="A815" s="23" t="s">
        <v>3154</v>
      </c>
      <c r="B815" s="23" t="s">
        <v>3155</v>
      </c>
      <c r="C815" s="23" t="s">
        <v>10</v>
      </c>
      <c r="D815" s="23" t="s">
        <v>1580</v>
      </c>
      <c r="E815" s="23" t="s">
        <v>5632</v>
      </c>
      <c r="F815" s="23" t="s">
        <v>6973</v>
      </c>
      <c r="G815" s="23" t="s">
        <v>1623</v>
      </c>
      <c r="H815" s="23" t="s">
        <v>6308</v>
      </c>
      <c r="I815" s="23" t="s">
        <v>5447</v>
      </c>
      <c r="J815" s="23" t="s">
        <v>11</v>
      </c>
      <c r="K815" s="23" t="s">
        <v>6290</v>
      </c>
      <c r="L815" s="23" t="s">
        <v>11</v>
      </c>
      <c r="M815" s="23" t="s">
        <v>6950</v>
      </c>
      <c r="N815" s="23" t="s">
        <v>6311</v>
      </c>
      <c r="O815" s="23" t="s">
        <v>6292</v>
      </c>
      <c r="P815" s="23" t="s">
        <v>1012</v>
      </c>
      <c r="Q815" s="23">
        <v>0</v>
      </c>
      <c r="R815" s="23" t="s">
        <v>6974</v>
      </c>
      <c r="S815" s="23" t="s">
        <v>7014</v>
      </c>
      <c r="T815" s="23" t="s">
        <v>1623</v>
      </c>
    </row>
    <row r="816" spans="1:20" s="19" customFormat="1">
      <c r="A816" s="23" t="s">
        <v>3335</v>
      </c>
      <c r="B816" s="23" t="s">
        <v>3336</v>
      </c>
      <c r="C816" s="23" t="s">
        <v>14</v>
      </c>
      <c r="D816" s="23" t="s">
        <v>1580</v>
      </c>
      <c r="E816" s="23" t="s">
        <v>452</v>
      </c>
      <c r="F816" s="23" t="s">
        <v>6811</v>
      </c>
      <c r="G816" s="23" t="s">
        <v>1623</v>
      </c>
      <c r="H816" s="23" t="s">
        <v>6337</v>
      </c>
      <c r="I816" s="23" t="s">
        <v>6338</v>
      </c>
      <c r="J816" s="23" t="s">
        <v>11</v>
      </c>
      <c r="K816" s="23" t="s">
        <v>6290</v>
      </c>
      <c r="L816" s="23" t="s">
        <v>11</v>
      </c>
      <c r="M816" s="23" t="s">
        <v>6942</v>
      </c>
      <c r="N816" s="23" t="s">
        <v>6291</v>
      </c>
      <c r="O816" s="23" t="s">
        <v>6292</v>
      </c>
      <c r="P816" s="23" t="s">
        <v>6478</v>
      </c>
      <c r="Q816" s="23">
        <v>0</v>
      </c>
      <c r="R816" s="23" t="s">
        <v>1952</v>
      </c>
      <c r="S816" s="23" t="s">
        <v>5891</v>
      </c>
      <c r="T816" s="23" t="s">
        <v>1623</v>
      </c>
    </row>
    <row r="817" spans="1:20" s="19" customFormat="1">
      <c r="A817" s="23" t="s">
        <v>3886</v>
      </c>
      <c r="B817" s="23" t="s">
        <v>3887</v>
      </c>
      <c r="C817" s="23" t="s">
        <v>13</v>
      </c>
      <c r="D817" s="23" t="s">
        <v>1580</v>
      </c>
      <c r="E817" s="23" t="s">
        <v>1175</v>
      </c>
      <c r="F817" s="23" t="s">
        <v>6793</v>
      </c>
      <c r="G817" s="23" t="s">
        <v>1623</v>
      </c>
      <c r="H817" s="23" t="s">
        <v>6299</v>
      </c>
      <c r="I817" s="23" t="s">
        <v>6321</v>
      </c>
      <c r="J817" s="23" t="s">
        <v>11</v>
      </c>
      <c r="K817" s="23" t="s">
        <v>6290</v>
      </c>
      <c r="L817" s="23" t="s">
        <v>11</v>
      </c>
      <c r="M817" s="23" t="s">
        <v>6931</v>
      </c>
      <c r="N817" s="23" t="s">
        <v>6291</v>
      </c>
      <c r="O817" s="23" t="s">
        <v>6292</v>
      </c>
      <c r="P817" s="23" t="s">
        <v>6455</v>
      </c>
      <c r="Q817" s="23">
        <v>0</v>
      </c>
      <c r="R817" s="23" t="s">
        <v>1952</v>
      </c>
      <c r="S817" s="23" t="s">
        <v>5826</v>
      </c>
      <c r="T817" s="23" t="s">
        <v>1623</v>
      </c>
    </row>
    <row r="818" spans="1:20" s="19" customFormat="1">
      <c r="A818" s="23" t="s">
        <v>4695</v>
      </c>
      <c r="B818" s="23" t="s">
        <v>4696</v>
      </c>
      <c r="C818" s="23" t="s">
        <v>10</v>
      </c>
      <c r="D818" s="23" t="s">
        <v>1580</v>
      </c>
      <c r="E818" s="23" t="s">
        <v>5632</v>
      </c>
      <c r="F818" s="23" t="s">
        <v>6973</v>
      </c>
      <c r="G818" s="23" t="s">
        <v>1623</v>
      </c>
      <c r="H818" s="23" t="s">
        <v>6308</v>
      </c>
      <c r="I818" s="23" t="s">
        <v>5447</v>
      </c>
      <c r="J818" s="23" t="s">
        <v>11</v>
      </c>
      <c r="K818" s="23" t="s">
        <v>6290</v>
      </c>
      <c r="L818" s="23" t="s">
        <v>11</v>
      </c>
      <c r="M818" s="23" t="s">
        <v>7080</v>
      </c>
      <c r="N818" s="23" t="s">
        <v>6311</v>
      </c>
      <c r="O818" s="23" t="s">
        <v>6292</v>
      </c>
      <c r="P818" s="23" t="s">
        <v>6421</v>
      </c>
      <c r="Q818" s="23">
        <v>0</v>
      </c>
      <c r="R818" s="23" t="s">
        <v>6974</v>
      </c>
      <c r="S818" s="23" t="s">
        <v>7019</v>
      </c>
      <c r="T818" s="23" t="s">
        <v>1623</v>
      </c>
    </row>
    <row r="819" spans="1:20" s="19" customFormat="1">
      <c r="A819" s="23" t="s">
        <v>5088</v>
      </c>
      <c r="B819" s="23" t="s">
        <v>5089</v>
      </c>
      <c r="C819" s="23" t="s">
        <v>14</v>
      </c>
      <c r="D819" s="23" t="s">
        <v>1580</v>
      </c>
      <c r="E819" s="23" t="s">
        <v>461</v>
      </c>
      <c r="F819" s="23" t="s">
        <v>6784</v>
      </c>
      <c r="G819" s="23" t="s">
        <v>1623</v>
      </c>
      <c r="H819" s="23" t="s">
        <v>6320</v>
      </c>
      <c r="I819" s="23" t="s">
        <v>6338</v>
      </c>
      <c r="J819" s="23" t="s">
        <v>1643</v>
      </c>
      <c r="K819" s="23" t="s">
        <v>6290</v>
      </c>
      <c r="L819" s="23" t="s">
        <v>11</v>
      </c>
      <c r="M819" s="23" t="s">
        <v>6930</v>
      </c>
      <c r="N819" s="23" t="s">
        <v>6311</v>
      </c>
      <c r="O819" s="23" t="s">
        <v>6292</v>
      </c>
      <c r="P819" s="23" t="s">
        <v>6433</v>
      </c>
      <c r="Q819" s="23">
        <v>0</v>
      </c>
      <c r="R819" s="23" t="s">
        <v>1952</v>
      </c>
      <c r="S819" s="23" t="s">
        <v>6434</v>
      </c>
      <c r="T819" s="23" t="s">
        <v>1623</v>
      </c>
    </row>
    <row r="820" spans="1:20" s="19" customFormat="1">
      <c r="A820" s="23" t="s">
        <v>4346</v>
      </c>
      <c r="B820" s="23" t="s">
        <v>4347</v>
      </c>
      <c r="C820" s="23" t="s">
        <v>1544</v>
      </c>
      <c r="D820" s="23" t="s">
        <v>1580</v>
      </c>
      <c r="E820" s="23" t="s">
        <v>452</v>
      </c>
      <c r="F820" s="23" t="s">
        <v>5380</v>
      </c>
      <c r="G820" s="23" t="s">
        <v>1623</v>
      </c>
      <c r="H820" s="23" t="s">
        <v>2490</v>
      </c>
      <c r="I820" s="23" t="s">
        <v>6289</v>
      </c>
      <c r="J820" s="23" t="s">
        <v>11</v>
      </c>
      <c r="K820" s="23" t="s">
        <v>6290</v>
      </c>
      <c r="L820" s="23" t="s">
        <v>11</v>
      </c>
      <c r="M820" s="23" t="s">
        <v>7001</v>
      </c>
      <c r="N820" s="23" t="s">
        <v>6291</v>
      </c>
      <c r="O820" s="23" t="s">
        <v>6292</v>
      </c>
      <c r="P820" s="23" t="s">
        <v>6431</v>
      </c>
      <c r="Q820" s="23">
        <v>0</v>
      </c>
      <c r="R820" s="23" t="s">
        <v>3979</v>
      </c>
      <c r="S820" s="23" t="s">
        <v>6588</v>
      </c>
      <c r="T820" s="23" t="s">
        <v>1623</v>
      </c>
    </row>
    <row r="821" spans="1:20" s="19" customFormat="1">
      <c r="A821" s="23" t="s">
        <v>2415</v>
      </c>
      <c r="B821" s="23" t="s">
        <v>2416</v>
      </c>
      <c r="C821" s="23" t="s">
        <v>1544</v>
      </c>
      <c r="D821" s="23" t="s">
        <v>1580</v>
      </c>
      <c r="E821" s="23" t="s">
        <v>452</v>
      </c>
      <c r="F821" s="23" t="s">
        <v>6934</v>
      </c>
      <c r="G821" s="23" t="s">
        <v>1623</v>
      </c>
      <c r="H821" s="23" t="s">
        <v>6346</v>
      </c>
      <c r="I821" s="23" t="s">
        <v>6951</v>
      </c>
      <c r="J821" s="23" t="s">
        <v>11</v>
      </c>
      <c r="K821" s="23" t="s">
        <v>6290</v>
      </c>
      <c r="L821" s="23" t="s">
        <v>11</v>
      </c>
      <c r="M821" s="23" t="s">
        <v>6959</v>
      </c>
      <c r="N821" s="23" t="s">
        <v>6291</v>
      </c>
      <c r="O821" s="23" t="s">
        <v>6292</v>
      </c>
      <c r="P821" s="23" t="s">
        <v>9</v>
      </c>
      <c r="Q821" s="23">
        <v>0</v>
      </c>
      <c r="R821" s="23" t="s">
        <v>1707</v>
      </c>
      <c r="S821" s="23" t="s">
        <v>6760</v>
      </c>
      <c r="T821" s="23" t="s">
        <v>1623</v>
      </c>
    </row>
    <row r="822" spans="1:20" s="19" customFormat="1">
      <c r="A822" s="23" t="s">
        <v>1892</v>
      </c>
      <c r="B822" s="23" t="s">
        <v>1893</v>
      </c>
      <c r="C822" s="23" t="s">
        <v>14</v>
      </c>
      <c r="D822" s="23" t="s">
        <v>1580</v>
      </c>
      <c r="E822" s="23" t="s">
        <v>452</v>
      </c>
      <c r="F822" s="23" t="s">
        <v>6804</v>
      </c>
      <c r="G822" s="23" t="s">
        <v>1623</v>
      </c>
      <c r="H822" s="23" t="s">
        <v>6334</v>
      </c>
      <c r="I822" s="23" t="s">
        <v>6321</v>
      </c>
      <c r="J822" s="23" t="s">
        <v>11</v>
      </c>
      <c r="K822" s="23" t="s">
        <v>6290</v>
      </c>
      <c r="L822" s="23" t="s">
        <v>11</v>
      </c>
      <c r="M822" s="23" t="s">
        <v>6945</v>
      </c>
      <c r="N822" s="23" t="s">
        <v>6291</v>
      </c>
      <c r="O822" s="23" t="s">
        <v>6292</v>
      </c>
      <c r="P822" s="23" t="s">
        <v>6694</v>
      </c>
      <c r="Q822" s="23">
        <v>0</v>
      </c>
      <c r="R822" s="23" t="s">
        <v>1952</v>
      </c>
      <c r="S822" s="23" t="s">
        <v>6084</v>
      </c>
      <c r="T822" s="23" t="s">
        <v>1623</v>
      </c>
    </row>
    <row r="823" spans="1:20" s="19" customFormat="1">
      <c r="A823" s="23" t="s">
        <v>3650</v>
      </c>
      <c r="B823" s="23" t="s">
        <v>3651</v>
      </c>
      <c r="C823" s="23" t="s">
        <v>10</v>
      </c>
      <c r="D823" s="23" t="s">
        <v>1580</v>
      </c>
      <c r="E823" s="23" t="s">
        <v>5632</v>
      </c>
      <c r="F823" s="23" t="s">
        <v>6973</v>
      </c>
      <c r="G823" s="23" t="s">
        <v>1623</v>
      </c>
      <c r="H823" s="23" t="s">
        <v>6308</v>
      </c>
      <c r="I823" s="23" t="s">
        <v>5563</v>
      </c>
      <c r="J823" s="23" t="s">
        <v>11</v>
      </c>
      <c r="K823" s="23" t="s">
        <v>6290</v>
      </c>
      <c r="L823" s="23" t="s">
        <v>11</v>
      </c>
      <c r="M823" s="23" t="s">
        <v>7012</v>
      </c>
      <c r="N823" s="23" t="s">
        <v>6311</v>
      </c>
      <c r="O823" s="23" t="s">
        <v>6292</v>
      </c>
      <c r="P823" s="23" t="s">
        <v>6613</v>
      </c>
      <c r="Q823" s="23">
        <v>0</v>
      </c>
      <c r="R823" s="23" t="s">
        <v>6974</v>
      </c>
      <c r="S823" s="23" t="s">
        <v>7077</v>
      </c>
      <c r="T823" s="23" t="s">
        <v>1623</v>
      </c>
    </row>
    <row r="824" spans="1:20" s="19" customFormat="1">
      <c r="A824" s="23" t="s">
        <v>2766</v>
      </c>
      <c r="B824" s="23" t="s">
        <v>2767</v>
      </c>
      <c r="C824" s="23" t="s">
        <v>14</v>
      </c>
      <c r="D824" s="23" t="s">
        <v>1580</v>
      </c>
      <c r="E824" s="23" t="s">
        <v>452</v>
      </c>
      <c r="F824" s="23" t="s">
        <v>5583</v>
      </c>
      <c r="G824" s="23" t="s">
        <v>1623</v>
      </c>
      <c r="H824" s="23" t="s">
        <v>6308</v>
      </c>
      <c r="I824" s="23" t="s">
        <v>5447</v>
      </c>
      <c r="J824" s="23" t="s">
        <v>11</v>
      </c>
      <c r="K824" s="23" t="s">
        <v>6290</v>
      </c>
      <c r="L824" s="23" t="s">
        <v>11</v>
      </c>
      <c r="M824" s="23" t="s">
        <v>6946</v>
      </c>
      <c r="N824" s="23" t="s">
        <v>6291</v>
      </c>
      <c r="O824" s="23" t="s">
        <v>6292</v>
      </c>
      <c r="P824" s="23" t="s">
        <v>1012</v>
      </c>
      <c r="Q824" s="23">
        <v>0</v>
      </c>
      <c r="R824" s="23" t="s">
        <v>1565</v>
      </c>
      <c r="S824" s="23" t="s">
        <v>7090</v>
      </c>
      <c r="T824" s="23" t="s">
        <v>1548</v>
      </c>
    </row>
    <row r="825" spans="1:20" s="19" customFormat="1">
      <c r="A825" s="23" t="s">
        <v>4038</v>
      </c>
      <c r="B825" s="23" t="s">
        <v>4039</v>
      </c>
      <c r="C825" s="23" t="s">
        <v>10</v>
      </c>
      <c r="D825" s="23" t="s">
        <v>1580</v>
      </c>
      <c r="E825" s="23" t="s">
        <v>452</v>
      </c>
      <c r="F825" s="23" t="s">
        <v>5393</v>
      </c>
      <c r="G825" s="23" t="s">
        <v>1623</v>
      </c>
      <c r="H825" s="23" t="s">
        <v>6295</v>
      </c>
      <c r="I825" s="23" t="s">
        <v>5574</v>
      </c>
      <c r="J825" s="23" t="s">
        <v>11</v>
      </c>
      <c r="K825" s="23" t="s">
        <v>6290</v>
      </c>
      <c r="L825" s="23" t="s">
        <v>11</v>
      </c>
      <c r="M825" s="23" t="s">
        <v>6947</v>
      </c>
      <c r="N825" s="23" t="s">
        <v>6291</v>
      </c>
      <c r="O825" s="23" t="s">
        <v>6292</v>
      </c>
      <c r="P825" s="23" t="s">
        <v>6329</v>
      </c>
      <c r="Q825" s="23">
        <v>0</v>
      </c>
      <c r="R825" s="23" t="s">
        <v>1952</v>
      </c>
      <c r="S825" s="23" t="s">
        <v>5809</v>
      </c>
      <c r="T825" s="23" t="s">
        <v>1623</v>
      </c>
    </row>
    <row r="826" spans="1:20" s="19" customFormat="1">
      <c r="A826" s="23" t="s">
        <v>3981</v>
      </c>
      <c r="B826" s="23" t="s">
        <v>3982</v>
      </c>
      <c r="C826" s="23" t="s">
        <v>1657</v>
      </c>
      <c r="D826" s="23" t="s">
        <v>1580</v>
      </c>
      <c r="E826" s="23" t="s">
        <v>452</v>
      </c>
      <c r="F826" s="23" t="s">
        <v>6806</v>
      </c>
      <c r="G826" s="23" t="s">
        <v>1623</v>
      </c>
      <c r="H826" s="23" t="s">
        <v>6337</v>
      </c>
      <c r="I826" s="23" t="s">
        <v>6383</v>
      </c>
      <c r="J826" s="23" t="s">
        <v>11</v>
      </c>
      <c r="K826" s="23" t="s">
        <v>6290</v>
      </c>
      <c r="L826" s="23" t="s">
        <v>11</v>
      </c>
      <c r="M826" s="23" t="s">
        <v>6964</v>
      </c>
      <c r="N826" s="23" t="s">
        <v>6291</v>
      </c>
      <c r="O826" s="23" t="s">
        <v>6292</v>
      </c>
      <c r="P826" s="23" t="s">
        <v>6586</v>
      </c>
      <c r="Q826" s="23">
        <v>0</v>
      </c>
      <c r="R826" s="23" t="s">
        <v>1952</v>
      </c>
      <c r="S826" s="23" t="s">
        <v>5815</v>
      </c>
      <c r="T826" s="23" t="s">
        <v>1623</v>
      </c>
    </row>
    <row r="827" spans="1:20" s="19" customFormat="1">
      <c r="A827" s="23" t="s">
        <v>2692</v>
      </c>
      <c r="B827" s="23" t="s">
        <v>2693</v>
      </c>
      <c r="C827" s="23" t="s">
        <v>14</v>
      </c>
      <c r="D827" s="23" t="s">
        <v>1580</v>
      </c>
      <c r="E827" s="23" t="s">
        <v>452</v>
      </c>
      <c r="F827" s="23" t="s">
        <v>5392</v>
      </c>
      <c r="G827" s="23" t="s">
        <v>1623</v>
      </c>
      <c r="H827" s="23" t="s">
        <v>6295</v>
      </c>
      <c r="I827" s="23" t="s">
        <v>6302</v>
      </c>
      <c r="J827" s="23" t="s">
        <v>11</v>
      </c>
      <c r="K827" s="23" t="s">
        <v>6290</v>
      </c>
      <c r="L827" s="23" t="s">
        <v>11</v>
      </c>
      <c r="M827" s="23" t="s">
        <v>6979</v>
      </c>
      <c r="N827" s="23" t="s">
        <v>6291</v>
      </c>
      <c r="O827" s="23" t="s">
        <v>6292</v>
      </c>
      <c r="P827" s="23" t="s">
        <v>1012</v>
      </c>
      <c r="Q827" s="23">
        <v>0</v>
      </c>
      <c r="R827" s="23" t="s">
        <v>1565</v>
      </c>
      <c r="S827" s="23" t="s">
        <v>7025</v>
      </c>
      <c r="T827" s="23" t="s">
        <v>1623</v>
      </c>
    </row>
    <row r="828" spans="1:20" s="19" customFormat="1">
      <c r="A828" s="23" t="s">
        <v>3953</v>
      </c>
      <c r="B828" s="23" t="s">
        <v>3954</v>
      </c>
      <c r="C828" s="23" t="s">
        <v>10</v>
      </c>
      <c r="D828" s="23" t="s">
        <v>1580</v>
      </c>
      <c r="E828" s="23" t="s">
        <v>452</v>
      </c>
      <c r="F828" s="23" t="s">
        <v>5384</v>
      </c>
      <c r="G828" s="23" t="s">
        <v>1623</v>
      </c>
      <c r="H828" s="23" t="s">
        <v>6308</v>
      </c>
      <c r="I828" s="23" t="s">
        <v>5447</v>
      </c>
      <c r="J828" s="23" t="s">
        <v>11</v>
      </c>
      <c r="K828" s="23" t="s">
        <v>6290</v>
      </c>
      <c r="L828" s="23" t="s">
        <v>11</v>
      </c>
      <c r="M828" s="23" t="s">
        <v>6960</v>
      </c>
      <c r="N828" s="23" t="s">
        <v>6291</v>
      </c>
      <c r="O828" s="23" t="s">
        <v>6292</v>
      </c>
      <c r="P828" s="23" t="s">
        <v>6329</v>
      </c>
      <c r="Q828" s="23">
        <v>0</v>
      </c>
      <c r="R828" s="23" t="s">
        <v>1952</v>
      </c>
      <c r="S828" s="23" t="s">
        <v>5817</v>
      </c>
      <c r="T828" s="23" t="s">
        <v>1623</v>
      </c>
    </row>
    <row r="829" spans="1:20" s="19" customFormat="1">
      <c r="A829" s="23" t="s">
        <v>3093</v>
      </c>
      <c r="B829" s="23" t="s">
        <v>3094</v>
      </c>
      <c r="C829" s="23" t="s">
        <v>12</v>
      </c>
      <c r="D829" s="23" t="s">
        <v>1580</v>
      </c>
      <c r="E829" s="23" t="s">
        <v>452</v>
      </c>
      <c r="F829" s="23" t="s">
        <v>6804</v>
      </c>
      <c r="G829" s="23" t="s">
        <v>1623</v>
      </c>
      <c r="H829" s="23" t="s">
        <v>6334</v>
      </c>
      <c r="I829" s="23" t="s">
        <v>6321</v>
      </c>
      <c r="J829" s="23" t="s">
        <v>11</v>
      </c>
      <c r="K829" s="23" t="s">
        <v>6290</v>
      </c>
      <c r="L829" s="23" t="s">
        <v>11</v>
      </c>
      <c r="M829" s="23" t="s">
        <v>6965</v>
      </c>
      <c r="N829" s="23" t="s">
        <v>6291</v>
      </c>
      <c r="O829" s="23" t="s">
        <v>6292</v>
      </c>
      <c r="P829" s="23" t="s">
        <v>6329</v>
      </c>
      <c r="Q829" s="23">
        <v>0</v>
      </c>
      <c r="R829" s="23" t="s">
        <v>1952</v>
      </c>
      <c r="S829" s="23" t="s">
        <v>5930</v>
      </c>
      <c r="T829" s="23" t="s">
        <v>1623</v>
      </c>
    </row>
    <row r="830" spans="1:20" s="19" customFormat="1">
      <c r="A830" s="23" t="s">
        <v>4870</v>
      </c>
      <c r="B830" s="23" t="s">
        <v>4871</v>
      </c>
      <c r="C830" s="23" t="s">
        <v>13</v>
      </c>
      <c r="D830" s="23" t="s">
        <v>1580</v>
      </c>
      <c r="E830" s="23" t="s">
        <v>452</v>
      </c>
      <c r="F830" s="23" t="s">
        <v>6803</v>
      </c>
      <c r="G830" s="23" t="s">
        <v>1623</v>
      </c>
      <c r="H830" s="23" t="s">
        <v>5569</v>
      </c>
      <c r="I830" s="23" t="s">
        <v>6304</v>
      </c>
      <c r="J830" s="23" t="s">
        <v>11</v>
      </c>
      <c r="K830" s="23" t="s">
        <v>6290</v>
      </c>
      <c r="L830" s="23" t="s">
        <v>11</v>
      </c>
      <c r="M830" s="23" t="s">
        <v>6979</v>
      </c>
      <c r="N830" s="23" t="s">
        <v>6291</v>
      </c>
      <c r="O830" s="23" t="s">
        <v>6292</v>
      </c>
      <c r="P830" s="23" t="s">
        <v>6363</v>
      </c>
      <c r="Q830" s="23">
        <v>0</v>
      </c>
      <c r="R830" s="23" t="s">
        <v>2424</v>
      </c>
      <c r="S830" s="23" t="s">
        <v>6422</v>
      </c>
      <c r="T830" s="23" t="s">
        <v>1623</v>
      </c>
    </row>
    <row r="831" spans="1:20" s="19" customFormat="1">
      <c r="A831" s="23" t="s">
        <v>5289</v>
      </c>
      <c r="B831" s="23" t="s">
        <v>5290</v>
      </c>
      <c r="C831" s="23" t="s">
        <v>14</v>
      </c>
      <c r="D831" s="23" t="s">
        <v>1580</v>
      </c>
      <c r="E831" s="23" t="s">
        <v>452</v>
      </c>
      <c r="F831" s="23" t="s">
        <v>6816</v>
      </c>
      <c r="G831" s="23" t="s">
        <v>1623</v>
      </c>
      <c r="H831" s="23" t="s">
        <v>6334</v>
      </c>
      <c r="I831" s="23" t="s">
        <v>6343</v>
      </c>
      <c r="J831" s="23" t="s">
        <v>11</v>
      </c>
      <c r="K831" s="23" t="s">
        <v>6290</v>
      </c>
      <c r="L831" s="23" t="s">
        <v>11</v>
      </c>
      <c r="M831" s="23" t="s">
        <v>6969</v>
      </c>
      <c r="N831" s="23" t="s">
        <v>6291</v>
      </c>
      <c r="O831" s="23" t="s">
        <v>6292</v>
      </c>
      <c r="P831" s="23" t="s">
        <v>6329</v>
      </c>
      <c r="Q831" s="23">
        <v>0</v>
      </c>
      <c r="R831" s="23" t="s">
        <v>1952</v>
      </c>
      <c r="S831" s="23" t="s">
        <v>5643</v>
      </c>
      <c r="T831" s="23" t="s">
        <v>1623</v>
      </c>
    </row>
    <row r="832" spans="1:20" s="19" customFormat="1">
      <c r="A832" s="23" t="s">
        <v>3093</v>
      </c>
      <c r="B832" s="23" t="s">
        <v>3094</v>
      </c>
      <c r="C832" s="23" t="s">
        <v>12</v>
      </c>
      <c r="D832" s="23" t="s">
        <v>1580</v>
      </c>
      <c r="E832" s="23" t="s">
        <v>452</v>
      </c>
      <c r="F832" s="23" t="s">
        <v>6804</v>
      </c>
      <c r="G832" s="23" t="s">
        <v>1623</v>
      </c>
      <c r="H832" s="23" t="s">
        <v>6334</v>
      </c>
      <c r="I832" s="23" t="s">
        <v>6321</v>
      </c>
      <c r="J832" s="23" t="s">
        <v>11</v>
      </c>
      <c r="K832" s="23" t="s">
        <v>6290</v>
      </c>
      <c r="L832" s="23" t="s">
        <v>11</v>
      </c>
      <c r="M832" s="23" t="s">
        <v>6979</v>
      </c>
      <c r="N832" s="23" t="s">
        <v>6291</v>
      </c>
      <c r="O832" s="23" t="s">
        <v>6292</v>
      </c>
      <c r="P832" s="23" t="s">
        <v>6329</v>
      </c>
      <c r="Q832" s="23">
        <v>0</v>
      </c>
      <c r="R832" s="23" t="s">
        <v>1952</v>
      </c>
      <c r="S832" s="23" t="s">
        <v>5930</v>
      </c>
      <c r="T832" s="23" t="s">
        <v>1623</v>
      </c>
    </row>
    <row r="833" spans="1:20" s="19" customFormat="1">
      <c r="A833" s="23" t="s">
        <v>2432</v>
      </c>
      <c r="B833" s="23" t="s">
        <v>2433</v>
      </c>
      <c r="C833" s="23" t="s">
        <v>12</v>
      </c>
      <c r="D833" s="23" t="s">
        <v>1580</v>
      </c>
      <c r="E833" s="23" t="s">
        <v>452</v>
      </c>
      <c r="F833" s="23" t="s">
        <v>6818</v>
      </c>
      <c r="G833" s="23" t="s">
        <v>1623</v>
      </c>
      <c r="H833" s="23" t="s">
        <v>6320</v>
      </c>
      <c r="I833" s="23" t="s">
        <v>6355</v>
      </c>
      <c r="J833" s="23" t="s">
        <v>11</v>
      </c>
      <c r="K833" s="23" t="s">
        <v>6290</v>
      </c>
      <c r="L833" s="23" t="s">
        <v>11</v>
      </c>
      <c r="M833" s="23" t="s">
        <v>6978</v>
      </c>
      <c r="N833" s="23" t="s">
        <v>6291</v>
      </c>
      <c r="O833" s="23" t="s">
        <v>6292</v>
      </c>
      <c r="P833" s="23" t="s">
        <v>6741</v>
      </c>
      <c r="Q833" s="23">
        <v>0</v>
      </c>
      <c r="R833" s="23" t="s">
        <v>1707</v>
      </c>
      <c r="S833" s="23" t="s">
        <v>6022</v>
      </c>
      <c r="T833" s="23" t="s">
        <v>1623</v>
      </c>
    </row>
    <row r="834" spans="1:20" s="19" customFormat="1">
      <c r="A834" s="23" t="s">
        <v>4541</v>
      </c>
      <c r="B834" s="23" t="s">
        <v>4542</v>
      </c>
      <c r="C834" s="23" t="s">
        <v>13</v>
      </c>
      <c r="D834" s="23" t="s">
        <v>1580</v>
      </c>
      <c r="E834" s="23" t="s">
        <v>452</v>
      </c>
      <c r="F834" s="23" t="s">
        <v>6823</v>
      </c>
      <c r="G834" s="23" t="s">
        <v>1623</v>
      </c>
      <c r="H834" s="23" t="s">
        <v>6320</v>
      </c>
      <c r="I834" s="23" t="s">
        <v>6474</v>
      </c>
      <c r="J834" s="23" t="s">
        <v>11</v>
      </c>
      <c r="K834" s="23" t="s">
        <v>6290</v>
      </c>
      <c r="L834" s="23" t="s">
        <v>11</v>
      </c>
      <c r="M834" s="23" t="s">
        <v>6933</v>
      </c>
      <c r="N834" s="23" t="s">
        <v>6291</v>
      </c>
      <c r="O834" s="23" t="s">
        <v>6292</v>
      </c>
      <c r="P834" s="23" t="s">
        <v>6660</v>
      </c>
      <c r="Q834" s="23">
        <v>0</v>
      </c>
      <c r="R834" s="23" t="s">
        <v>1952</v>
      </c>
      <c r="S834" s="23" t="s">
        <v>6661</v>
      </c>
      <c r="T834" s="23" t="s">
        <v>1623</v>
      </c>
    </row>
    <row r="835" spans="1:20" s="19" customFormat="1">
      <c r="A835" s="23" t="s">
        <v>2205</v>
      </c>
      <c r="B835" s="23" t="s">
        <v>2206</v>
      </c>
      <c r="C835" s="23" t="s">
        <v>10</v>
      </c>
      <c r="D835" s="23" t="s">
        <v>1580</v>
      </c>
      <c r="E835" s="23" t="s">
        <v>452</v>
      </c>
      <c r="F835" s="23" t="s">
        <v>5384</v>
      </c>
      <c r="G835" s="23" t="s">
        <v>1623</v>
      </c>
      <c r="H835" s="23" t="s">
        <v>6308</v>
      </c>
      <c r="I835" s="23" t="s">
        <v>5447</v>
      </c>
      <c r="J835" s="23" t="s">
        <v>11</v>
      </c>
      <c r="K835" s="23" t="s">
        <v>6290</v>
      </c>
      <c r="L835" s="23" t="s">
        <v>11</v>
      </c>
      <c r="M835" s="23" t="s">
        <v>6942</v>
      </c>
      <c r="N835" s="23" t="s">
        <v>6291</v>
      </c>
      <c r="O835" s="23" t="s">
        <v>6292</v>
      </c>
      <c r="P835" s="23" t="s">
        <v>6410</v>
      </c>
      <c r="Q835" s="23">
        <v>0</v>
      </c>
      <c r="R835" s="23" t="s">
        <v>1952</v>
      </c>
      <c r="S835" s="23" t="s">
        <v>6411</v>
      </c>
      <c r="T835" s="23" t="s">
        <v>1623</v>
      </c>
    </row>
    <row r="836" spans="1:20" s="19" customFormat="1">
      <c r="A836" s="23" t="s">
        <v>4080</v>
      </c>
      <c r="B836" s="23" t="s">
        <v>4081</v>
      </c>
      <c r="C836" s="23" t="s">
        <v>14</v>
      </c>
      <c r="D836" s="23" t="s">
        <v>1580</v>
      </c>
      <c r="E836" s="23" t="s">
        <v>452</v>
      </c>
      <c r="F836" s="23" t="s">
        <v>5384</v>
      </c>
      <c r="G836" s="23" t="s">
        <v>1623</v>
      </c>
      <c r="H836" s="23" t="s">
        <v>6308</v>
      </c>
      <c r="I836" s="23" t="s">
        <v>5447</v>
      </c>
      <c r="J836" s="23" t="s">
        <v>11</v>
      </c>
      <c r="K836" s="23" t="s">
        <v>6290</v>
      </c>
      <c r="L836" s="23" t="s">
        <v>11</v>
      </c>
      <c r="M836" s="23" t="s">
        <v>6944</v>
      </c>
      <c r="N836" s="23" t="s">
        <v>6291</v>
      </c>
      <c r="O836" s="23" t="s">
        <v>6292</v>
      </c>
      <c r="P836" s="23" t="s">
        <v>6329</v>
      </c>
      <c r="Q836" s="23">
        <v>0</v>
      </c>
      <c r="R836" s="23" t="s">
        <v>1952</v>
      </c>
      <c r="S836" s="23" t="s">
        <v>5804</v>
      </c>
      <c r="T836" s="23" t="s">
        <v>1623</v>
      </c>
    </row>
    <row r="837" spans="1:20" s="19" customFormat="1">
      <c r="A837" s="23" t="s">
        <v>1892</v>
      </c>
      <c r="B837" s="23" t="s">
        <v>1893</v>
      </c>
      <c r="C837" s="23" t="s">
        <v>14</v>
      </c>
      <c r="D837" s="23" t="s">
        <v>1580</v>
      </c>
      <c r="E837" s="23" t="s">
        <v>452</v>
      </c>
      <c r="F837" s="23" t="s">
        <v>6804</v>
      </c>
      <c r="G837" s="23" t="s">
        <v>1623</v>
      </c>
      <c r="H837" s="23" t="s">
        <v>6334</v>
      </c>
      <c r="I837" s="23" t="s">
        <v>6321</v>
      </c>
      <c r="J837" s="23" t="s">
        <v>11</v>
      </c>
      <c r="K837" s="23" t="s">
        <v>6290</v>
      </c>
      <c r="L837" s="23" t="s">
        <v>11</v>
      </c>
      <c r="M837" s="23" t="s">
        <v>6944</v>
      </c>
      <c r="N837" s="23" t="s">
        <v>6291</v>
      </c>
      <c r="O837" s="23" t="s">
        <v>6292</v>
      </c>
      <c r="P837" s="23" t="s">
        <v>6694</v>
      </c>
      <c r="Q837" s="23">
        <v>0</v>
      </c>
      <c r="R837" s="23" t="s">
        <v>1952</v>
      </c>
      <c r="S837" s="23" t="s">
        <v>6084</v>
      </c>
      <c r="T837" s="23" t="s">
        <v>1623</v>
      </c>
    </row>
    <row r="838" spans="1:20" s="19" customFormat="1">
      <c r="A838" s="23" t="s">
        <v>4080</v>
      </c>
      <c r="B838" s="23" t="s">
        <v>4081</v>
      </c>
      <c r="C838" s="23" t="s">
        <v>14</v>
      </c>
      <c r="D838" s="23" t="s">
        <v>1580</v>
      </c>
      <c r="E838" s="23" t="s">
        <v>452</v>
      </c>
      <c r="F838" s="23" t="s">
        <v>5384</v>
      </c>
      <c r="G838" s="23" t="s">
        <v>1623</v>
      </c>
      <c r="H838" s="23" t="s">
        <v>6308</v>
      </c>
      <c r="I838" s="23" t="s">
        <v>5447</v>
      </c>
      <c r="J838" s="23" t="s">
        <v>11</v>
      </c>
      <c r="K838" s="23" t="s">
        <v>6290</v>
      </c>
      <c r="L838" s="23" t="s">
        <v>11</v>
      </c>
      <c r="M838" s="23" t="s">
        <v>6941</v>
      </c>
      <c r="N838" s="23" t="s">
        <v>6291</v>
      </c>
      <c r="O838" s="23" t="s">
        <v>6292</v>
      </c>
      <c r="P838" s="23" t="s">
        <v>6329</v>
      </c>
      <c r="Q838" s="23">
        <v>0</v>
      </c>
      <c r="R838" s="23" t="s">
        <v>1952</v>
      </c>
      <c r="S838" s="23" t="s">
        <v>5804</v>
      </c>
      <c r="T838" s="23" t="s">
        <v>1623</v>
      </c>
    </row>
    <row r="839" spans="1:20" s="19" customFormat="1">
      <c r="A839" s="23" t="s">
        <v>1691</v>
      </c>
      <c r="B839" s="23" t="s">
        <v>1692</v>
      </c>
      <c r="C839" s="23" t="s">
        <v>14</v>
      </c>
      <c r="D839" s="23" t="s">
        <v>1580</v>
      </c>
      <c r="E839" s="23" t="s">
        <v>461</v>
      </c>
      <c r="F839" s="23" t="s">
        <v>6784</v>
      </c>
      <c r="G839" s="23" t="s">
        <v>1623</v>
      </c>
      <c r="H839" s="23" t="s">
        <v>6320</v>
      </c>
      <c r="I839" s="23" t="s">
        <v>6338</v>
      </c>
      <c r="J839" s="23" t="s">
        <v>1643</v>
      </c>
      <c r="K839" s="23" t="s">
        <v>6290</v>
      </c>
      <c r="L839" s="23" t="s">
        <v>11</v>
      </c>
      <c r="M839" s="23" t="s">
        <v>7091</v>
      </c>
      <c r="N839" s="23" t="s">
        <v>6311</v>
      </c>
      <c r="O839" s="23" t="s">
        <v>6292</v>
      </c>
      <c r="P839" s="23" t="s">
        <v>6679</v>
      </c>
      <c r="Q839" s="23">
        <v>0</v>
      </c>
      <c r="R839" s="23" t="s">
        <v>1952</v>
      </c>
      <c r="S839" s="23" t="s">
        <v>6115</v>
      </c>
      <c r="T839" s="23" t="s">
        <v>1623</v>
      </c>
    </row>
    <row r="840" spans="1:20" s="19" customFormat="1">
      <c r="A840" s="23" t="s">
        <v>3096</v>
      </c>
      <c r="B840" s="23" t="s">
        <v>3097</v>
      </c>
      <c r="C840" s="23" t="s">
        <v>16</v>
      </c>
      <c r="D840" s="23" t="s">
        <v>1580</v>
      </c>
      <c r="E840" s="23" t="s">
        <v>452</v>
      </c>
      <c r="F840" s="23" t="s">
        <v>6954</v>
      </c>
      <c r="G840" s="23" t="s">
        <v>1623</v>
      </c>
      <c r="H840" s="23" t="s">
        <v>6346</v>
      </c>
      <c r="I840" s="23" t="s">
        <v>6951</v>
      </c>
      <c r="J840" s="23" t="s">
        <v>11</v>
      </c>
      <c r="K840" s="23" t="s">
        <v>6290</v>
      </c>
      <c r="L840" s="23" t="s">
        <v>11</v>
      </c>
      <c r="M840" s="23" t="s">
        <v>7042</v>
      </c>
      <c r="N840" s="23" t="s">
        <v>6291</v>
      </c>
      <c r="O840" s="23" t="s">
        <v>6292</v>
      </c>
      <c r="P840" s="23" t="s">
        <v>6982</v>
      </c>
      <c r="Q840" s="23">
        <v>0</v>
      </c>
      <c r="R840" s="23" t="s">
        <v>1537</v>
      </c>
      <c r="S840" s="23" t="s">
        <v>6262</v>
      </c>
      <c r="T840" s="23" t="s">
        <v>1623</v>
      </c>
    </row>
    <row r="841" spans="1:20" s="19" customFormat="1">
      <c r="A841" s="23" t="s">
        <v>3461</v>
      </c>
      <c r="B841" s="23" t="s">
        <v>3462</v>
      </c>
      <c r="C841" s="23" t="s">
        <v>10</v>
      </c>
      <c r="D841" s="23" t="s">
        <v>1580</v>
      </c>
      <c r="E841" s="23" t="s">
        <v>461</v>
      </c>
      <c r="F841" s="23" t="s">
        <v>6943</v>
      </c>
      <c r="G841" s="23" t="s">
        <v>1623</v>
      </c>
      <c r="H841" s="23" t="s">
        <v>6346</v>
      </c>
      <c r="I841" s="23" t="s">
        <v>6302</v>
      </c>
      <c r="J841" s="23" t="s">
        <v>11</v>
      </c>
      <c r="K841" s="23" t="s">
        <v>6290</v>
      </c>
      <c r="L841" s="23" t="s">
        <v>11</v>
      </c>
      <c r="M841" s="23" t="s">
        <v>6931</v>
      </c>
      <c r="N841" s="23" t="s">
        <v>6311</v>
      </c>
      <c r="O841" s="23" t="s">
        <v>6292</v>
      </c>
      <c r="P841" s="23" t="s">
        <v>6312</v>
      </c>
      <c r="Q841" s="23">
        <v>0</v>
      </c>
      <c r="R841" s="23" t="s">
        <v>1646</v>
      </c>
      <c r="S841" s="23" t="s">
        <v>6513</v>
      </c>
      <c r="T841" s="23" t="s">
        <v>1623</v>
      </c>
    </row>
    <row r="842" spans="1:20" s="19" customFormat="1">
      <c r="A842" s="23" t="s">
        <v>4659</v>
      </c>
      <c r="B842" s="23" t="s">
        <v>4660</v>
      </c>
      <c r="C842" s="23" t="s">
        <v>10</v>
      </c>
      <c r="D842" s="23" t="s">
        <v>1580</v>
      </c>
      <c r="E842" s="23" t="s">
        <v>452</v>
      </c>
      <c r="F842" s="23" t="s">
        <v>5583</v>
      </c>
      <c r="G842" s="23" t="s">
        <v>1623</v>
      </c>
      <c r="H842" s="23" t="s">
        <v>6308</v>
      </c>
      <c r="I842" s="23" t="s">
        <v>5447</v>
      </c>
      <c r="J842" s="23" t="s">
        <v>11</v>
      </c>
      <c r="K842" s="23" t="s">
        <v>6290</v>
      </c>
      <c r="L842" s="23" t="s">
        <v>11</v>
      </c>
      <c r="M842" s="23" t="s">
        <v>6961</v>
      </c>
      <c r="N842" s="23" t="s">
        <v>6291</v>
      </c>
      <c r="O842" s="23" t="s">
        <v>6292</v>
      </c>
      <c r="P842" s="23" t="s">
        <v>1012</v>
      </c>
      <c r="Q842" s="23">
        <v>0</v>
      </c>
      <c r="R842" s="23" t="s">
        <v>1624</v>
      </c>
      <c r="S842" s="23" t="s">
        <v>6984</v>
      </c>
      <c r="T842" s="23" t="s">
        <v>1623</v>
      </c>
    </row>
    <row r="843" spans="1:20" s="19" customFormat="1">
      <c r="A843" s="23" t="s">
        <v>2628</v>
      </c>
      <c r="B843" s="23" t="s">
        <v>2629</v>
      </c>
      <c r="C843" s="23" t="s">
        <v>10</v>
      </c>
      <c r="D843" s="23" t="s">
        <v>1580</v>
      </c>
      <c r="E843" s="23" t="s">
        <v>452</v>
      </c>
      <c r="F843" s="23" t="s">
        <v>5554</v>
      </c>
      <c r="G843" s="23" t="s">
        <v>1623</v>
      </c>
      <c r="H843" s="23" t="s">
        <v>2490</v>
      </c>
      <c r="I843" s="23" t="s">
        <v>6289</v>
      </c>
      <c r="J843" s="23" t="s">
        <v>11</v>
      </c>
      <c r="K843" s="23" t="s">
        <v>6290</v>
      </c>
      <c r="L843" s="23" t="s">
        <v>11</v>
      </c>
      <c r="M843" s="23" t="s">
        <v>6936</v>
      </c>
      <c r="N843" s="23" t="s">
        <v>6291</v>
      </c>
      <c r="O843" s="23" t="s">
        <v>6292</v>
      </c>
      <c r="P843" s="23" t="s">
        <v>6472</v>
      </c>
      <c r="Q843" s="23">
        <v>0</v>
      </c>
      <c r="R843" s="23" t="s">
        <v>2632</v>
      </c>
      <c r="S843" s="23" t="s">
        <v>6642</v>
      </c>
      <c r="T843" s="23" t="s">
        <v>1623</v>
      </c>
    </row>
    <row r="844" spans="1:20" s="19" customFormat="1">
      <c r="A844" s="23" t="s">
        <v>4932</v>
      </c>
      <c r="B844" s="23" t="s">
        <v>4933</v>
      </c>
      <c r="C844" s="23" t="s">
        <v>16</v>
      </c>
      <c r="D844" s="23" t="s">
        <v>1580</v>
      </c>
      <c r="E844" s="23" t="s">
        <v>452</v>
      </c>
      <c r="F844" s="23" t="s">
        <v>5504</v>
      </c>
      <c r="G844" s="23" t="s">
        <v>1623</v>
      </c>
      <c r="H844" s="23" t="s">
        <v>5579</v>
      </c>
      <c r="I844" s="23" t="s">
        <v>6289</v>
      </c>
      <c r="J844" s="23" t="s">
        <v>11</v>
      </c>
      <c r="K844" s="23" t="s">
        <v>6290</v>
      </c>
      <c r="L844" s="23" t="s">
        <v>11</v>
      </c>
      <c r="M844" s="23" t="s">
        <v>6947</v>
      </c>
      <c r="N844" s="23" t="s">
        <v>6291</v>
      </c>
      <c r="O844" s="23" t="s">
        <v>6292</v>
      </c>
      <c r="P844" s="23" t="s">
        <v>1012</v>
      </c>
      <c r="Q844" s="23">
        <v>0</v>
      </c>
      <c r="R844" s="23" t="s">
        <v>1624</v>
      </c>
      <c r="S844" s="23" t="s">
        <v>6205</v>
      </c>
      <c r="T844" s="23" t="s">
        <v>1623</v>
      </c>
    </row>
    <row r="845" spans="1:20" s="19" customFormat="1">
      <c r="A845" s="23" t="s">
        <v>1901</v>
      </c>
      <c r="B845" s="23" t="s">
        <v>1902</v>
      </c>
      <c r="C845" s="23" t="s">
        <v>10</v>
      </c>
      <c r="D845" s="23" t="s">
        <v>1580</v>
      </c>
      <c r="E845" s="23" t="s">
        <v>461</v>
      </c>
      <c r="F845" s="23" t="s">
        <v>5538</v>
      </c>
      <c r="G845" s="23" t="s">
        <v>1623</v>
      </c>
      <c r="H845" s="23" t="s">
        <v>5579</v>
      </c>
      <c r="I845" s="23" t="s">
        <v>5574</v>
      </c>
      <c r="J845" s="23" t="s">
        <v>11</v>
      </c>
      <c r="K845" s="23" t="s">
        <v>6290</v>
      </c>
      <c r="L845" s="23" t="s">
        <v>11</v>
      </c>
      <c r="M845" s="23" t="s">
        <v>6976</v>
      </c>
      <c r="N845" s="23" t="s">
        <v>6311</v>
      </c>
      <c r="O845" s="23" t="s">
        <v>6292</v>
      </c>
      <c r="P845" s="23" t="s">
        <v>6591</v>
      </c>
      <c r="Q845" s="23">
        <v>0</v>
      </c>
      <c r="R845" s="23" t="s">
        <v>1685</v>
      </c>
      <c r="S845" s="23" t="s">
        <v>6083</v>
      </c>
      <c r="T845" s="23" t="s">
        <v>1623</v>
      </c>
    </row>
    <row r="846" spans="1:20" s="19" customFormat="1">
      <c r="A846" s="23" t="s">
        <v>4862</v>
      </c>
      <c r="B846" s="23" t="s">
        <v>4863</v>
      </c>
      <c r="C846" s="23" t="s">
        <v>12</v>
      </c>
      <c r="D846" s="23" t="s">
        <v>1580</v>
      </c>
      <c r="E846" s="23" t="s">
        <v>452</v>
      </c>
      <c r="F846" s="23" t="s">
        <v>5552</v>
      </c>
      <c r="G846" s="23" t="s">
        <v>1623</v>
      </c>
      <c r="H846" s="23" t="s">
        <v>5569</v>
      </c>
      <c r="I846" s="23" t="s">
        <v>6316</v>
      </c>
      <c r="J846" s="23" t="s">
        <v>11</v>
      </c>
      <c r="K846" s="23" t="s">
        <v>6290</v>
      </c>
      <c r="L846" s="23" t="s">
        <v>11</v>
      </c>
      <c r="M846" s="23" t="s">
        <v>6949</v>
      </c>
      <c r="N846" s="23" t="s">
        <v>6291</v>
      </c>
      <c r="O846" s="23" t="s">
        <v>6292</v>
      </c>
      <c r="P846" s="23" t="s">
        <v>6419</v>
      </c>
      <c r="Q846" s="23">
        <v>0</v>
      </c>
      <c r="R846" s="23" t="s">
        <v>2632</v>
      </c>
      <c r="S846" s="23" t="s">
        <v>6420</v>
      </c>
      <c r="T846" s="23" t="s">
        <v>1623</v>
      </c>
    </row>
    <row r="847" spans="1:20" s="19" customFormat="1">
      <c r="A847" s="23" t="s">
        <v>2981</v>
      </c>
      <c r="B847" s="23" t="s">
        <v>2982</v>
      </c>
      <c r="C847" s="23" t="s">
        <v>14</v>
      </c>
      <c r="D847" s="23" t="s">
        <v>1580</v>
      </c>
      <c r="E847" s="23" t="s">
        <v>452</v>
      </c>
      <c r="F847" s="23" t="s">
        <v>5583</v>
      </c>
      <c r="G847" s="23" t="s">
        <v>1623</v>
      </c>
      <c r="H847" s="23" t="s">
        <v>6308</v>
      </c>
      <c r="I847" s="23" t="s">
        <v>5447</v>
      </c>
      <c r="J847" s="23" t="s">
        <v>11</v>
      </c>
      <c r="K847" s="23" t="s">
        <v>6290</v>
      </c>
      <c r="L847" s="23" t="s">
        <v>11</v>
      </c>
      <c r="M847" s="23" t="s">
        <v>6961</v>
      </c>
      <c r="N847" s="23" t="s">
        <v>6291</v>
      </c>
      <c r="O847" s="23" t="s">
        <v>6292</v>
      </c>
      <c r="P847" s="23" t="s">
        <v>1012</v>
      </c>
      <c r="Q847" s="23">
        <v>0</v>
      </c>
      <c r="R847" s="23" t="s">
        <v>1565</v>
      </c>
      <c r="S847" s="23" t="s">
        <v>7063</v>
      </c>
      <c r="T847" s="23" t="s">
        <v>1548</v>
      </c>
    </row>
    <row r="848" spans="1:20" s="19" customFormat="1">
      <c r="A848" s="23" t="s">
        <v>1973</v>
      </c>
      <c r="B848" s="23" t="s">
        <v>1974</v>
      </c>
      <c r="C848" s="23" t="s">
        <v>11</v>
      </c>
      <c r="D848" s="23" t="s">
        <v>1580</v>
      </c>
      <c r="E848" s="23" t="s">
        <v>452</v>
      </c>
      <c r="F848" s="23" t="s">
        <v>5583</v>
      </c>
      <c r="G848" s="23" t="s">
        <v>1623</v>
      </c>
      <c r="H848" s="23" t="s">
        <v>6308</v>
      </c>
      <c r="I848" s="23" t="s">
        <v>5447</v>
      </c>
      <c r="J848" s="23" t="s">
        <v>11</v>
      </c>
      <c r="K848" s="23" t="s">
        <v>6290</v>
      </c>
      <c r="L848" s="23" t="s">
        <v>11</v>
      </c>
      <c r="M848" s="23" t="s">
        <v>6981</v>
      </c>
      <c r="N848" s="23" t="s">
        <v>6291</v>
      </c>
      <c r="O848" s="23" t="s">
        <v>6292</v>
      </c>
      <c r="P848" s="23" t="s">
        <v>1012</v>
      </c>
      <c r="Q848" s="23">
        <v>0</v>
      </c>
      <c r="R848" s="23" t="s">
        <v>5032</v>
      </c>
      <c r="S848" s="23" t="s">
        <v>6211</v>
      </c>
      <c r="T848" s="23" t="s">
        <v>1623</v>
      </c>
    </row>
    <row r="849" spans="1:20" s="19" customFormat="1">
      <c r="A849" s="23" t="s">
        <v>5173</v>
      </c>
      <c r="B849" s="23" t="s">
        <v>5174</v>
      </c>
      <c r="C849" s="23" t="s">
        <v>10</v>
      </c>
      <c r="D849" s="23" t="s">
        <v>1580</v>
      </c>
      <c r="E849" s="23" t="s">
        <v>452</v>
      </c>
      <c r="F849" s="23" t="s">
        <v>5583</v>
      </c>
      <c r="G849" s="23" t="s">
        <v>1623</v>
      </c>
      <c r="H849" s="23" t="s">
        <v>6308</v>
      </c>
      <c r="I849" s="23" t="s">
        <v>5447</v>
      </c>
      <c r="J849" s="23" t="s">
        <v>11</v>
      </c>
      <c r="K849" s="23" t="s">
        <v>6290</v>
      </c>
      <c r="L849" s="23" t="s">
        <v>11</v>
      </c>
      <c r="M849" s="23" t="s">
        <v>6981</v>
      </c>
      <c r="N849" s="23" t="s">
        <v>6291</v>
      </c>
      <c r="O849" s="23" t="s">
        <v>6292</v>
      </c>
      <c r="P849" s="23" t="s">
        <v>1012</v>
      </c>
      <c r="Q849" s="23">
        <v>0</v>
      </c>
      <c r="R849" s="23" t="s">
        <v>5176</v>
      </c>
      <c r="S849" s="23" t="s">
        <v>6203</v>
      </c>
      <c r="T849" s="23" t="s">
        <v>1331</v>
      </c>
    </row>
    <row r="850" spans="1:20" s="19" customFormat="1">
      <c r="A850" s="23" t="s">
        <v>4458</v>
      </c>
      <c r="B850" s="23" t="s">
        <v>4459</v>
      </c>
      <c r="C850" s="23" t="s">
        <v>12</v>
      </c>
      <c r="D850" s="23" t="s">
        <v>1580</v>
      </c>
      <c r="E850" s="23" t="s">
        <v>452</v>
      </c>
      <c r="F850" s="23" t="s">
        <v>6818</v>
      </c>
      <c r="G850" s="23" t="s">
        <v>1623</v>
      </c>
      <c r="H850" s="23" t="s">
        <v>6320</v>
      </c>
      <c r="I850" s="23" t="s">
        <v>6355</v>
      </c>
      <c r="J850" s="23" t="s">
        <v>11</v>
      </c>
      <c r="K850" s="23" t="s">
        <v>6290</v>
      </c>
      <c r="L850" s="23" t="s">
        <v>11</v>
      </c>
      <c r="M850" s="23" t="s">
        <v>6969</v>
      </c>
      <c r="N850" s="23" t="s">
        <v>6291</v>
      </c>
      <c r="O850" s="23" t="s">
        <v>6292</v>
      </c>
      <c r="P850" s="23" t="s">
        <v>6437</v>
      </c>
      <c r="Q850" s="23">
        <v>0</v>
      </c>
      <c r="R850" s="23" t="s">
        <v>4004</v>
      </c>
      <c r="S850" s="23" t="s">
        <v>6438</v>
      </c>
      <c r="T850" s="23" t="s">
        <v>1623</v>
      </c>
    </row>
    <row r="851" spans="1:20" s="19" customFormat="1">
      <c r="A851" s="23" t="s">
        <v>5186</v>
      </c>
      <c r="B851" s="23" t="s">
        <v>5187</v>
      </c>
      <c r="C851" s="23" t="s">
        <v>16</v>
      </c>
      <c r="D851" s="23" t="s">
        <v>1580</v>
      </c>
      <c r="E851" s="23" t="s">
        <v>452</v>
      </c>
      <c r="F851" s="23" t="s">
        <v>6954</v>
      </c>
      <c r="G851" s="23" t="s">
        <v>1623</v>
      </c>
      <c r="H851" s="23" t="s">
        <v>2490</v>
      </c>
      <c r="I851" s="23" t="s">
        <v>6951</v>
      </c>
      <c r="J851" s="23" t="s">
        <v>11</v>
      </c>
      <c r="K851" s="23" t="s">
        <v>6290</v>
      </c>
      <c r="L851" s="23" t="s">
        <v>11</v>
      </c>
      <c r="M851" s="23" t="s">
        <v>6999</v>
      </c>
      <c r="N851" s="23" t="s">
        <v>6291</v>
      </c>
      <c r="O851" s="23" t="s">
        <v>6292</v>
      </c>
      <c r="P851" s="23" t="s">
        <v>1012</v>
      </c>
      <c r="Q851" s="23">
        <v>0</v>
      </c>
      <c r="R851" s="23" t="s">
        <v>1565</v>
      </c>
      <c r="S851" s="23" t="s">
        <v>6972</v>
      </c>
      <c r="T851" s="23" t="s">
        <v>1623</v>
      </c>
    </row>
    <row r="852" spans="1:20" s="19" customFormat="1">
      <c r="A852" s="23" t="s">
        <v>4589</v>
      </c>
      <c r="B852" s="23" t="s">
        <v>4590</v>
      </c>
      <c r="C852" s="23" t="s">
        <v>16</v>
      </c>
      <c r="D852" s="23" t="s">
        <v>1580</v>
      </c>
      <c r="E852" s="23" t="s">
        <v>452</v>
      </c>
      <c r="F852" s="23" t="s">
        <v>5393</v>
      </c>
      <c r="G852" s="23" t="s">
        <v>1623</v>
      </c>
      <c r="H852" s="23" t="s">
        <v>6295</v>
      </c>
      <c r="I852" s="23" t="s">
        <v>5574</v>
      </c>
      <c r="J852" s="23" t="s">
        <v>11</v>
      </c>
      <c r="K852" s="23" t="s">
        <v>6290</v>
      </c>
      <c r="L852" s="23" t="s">
        <v>11</v>
      </c>
      <c r="M852" s="23" t="s">
        <v>6937</v>
      </c>
      <c r="N852" s="23" t="s">
        <v>6291</v>
      </c>
      <c r="O852" s="23" t="s">
        <v>6292</v>
      </c>
      <c r="P852" s="23" t="s">
        <v>6525</v>
      </c>
      <c r="Q852" s="23">
        <v>0</v>
      </c>
      <c r="R852" s="23" t="s">
        <v>4189</v>
      </c>
      <c r="S852" s="23" t="s">
        <v>6645</v>
      </c>
      <c r="T852" s="23" t="s">
        <v>1623</v>
      </c>
    </row>
    <row r="853" spans="1:20" s="19" customFormat="1">
      <c r="A853" s="23" t="s">
        <v>2420</v>
      </c>
      <c r="B853" s="23" t="s">
        <v>2421</v>
      </c>
      <c r="C853" s="23" t="s">
        <v>10</v>
      </c>
      <c r="D853" s="23" t="s">
        <v>1580</v>
      </c>
      <c r="E853" s="23" t="s">
        <v>452</v>
      </c>
      <c r="F853" s="23" t="s">
        <v>5380</v>
      </c>
      <c r="G853" s="23" t="s">
        <v>1623</v>
      </c>
      <c r="H853" s="23" t="s">
        <v>2490</v>
      </c>
      <c r="I853" s="23" t="s">
        <v>6289</v>
      </c>
      <c r="J853" s="23" t="s">
        <v>11</v>
      </c>
      <c r="K853" s="23" t="s">
        <v>6290</v>
      </c>
      <c r="L853" s="23" t="s">
        <v>11</v>
      </c>
      <c r="M853" s="23" t="s">
        <v>7006</v>
      </c>
      <c r="N853" s="23" t="s">
        <v>6291</v>
      </c>
      <c r="O853" s="23" t="s">
        <v>6292</v>
      </c>
      <c r="P853" s="23" t="s">
        <v>9</v>
      </c>
      <c r="Q853" s="23">
        <v>0</v>
      </c>
      <c r="R853" s="23" t="s">
        <v>2424</v>
      </c>
      <c r="S853" s="23" t="s">
        <v>6156</v>
      </c>
      <c r="T853" s="23" t="s">
        <v>1623</v>
      </c>
    </row>
    <row r="854" spans="1:20" s="19" customFormat="1">
      <c r="A854" s="23" t="s">
        <v>2064</v>
      </c>
      <c r="B854" s="23" t="s">
        <v>2065</v>
      </c>
      <c r="C854" s="23" t="s">
        <v>16</v>
      </c>
      <c r="D854" s="23" t="s">
        <v>1580</v>
      </c>
      <c r="E854" s="23" t="s">
        <v>452</v>
      </c>
      <c r="F854" s="23" t="s">
        <v>5554</v>
      </c>
      <c r="G854" s="23" t="s">
        <v>1623</v>
      </c>
      <c r="H854" s="23" t="s">
        <v>2490</v>
      </c>
      <c r="I854" s="23" t="s">
        <v>6289</v>
      </c>
      <c r="J854" s="23" t="s">
        <v>11</v>
      </c>
      <c r="K854" s="23" t="s">
        <v>6290</v>
      </c>
      <c r="L854" s="23" t="s">
        <v>11</v>
      </c>
      <c r="M854" s="23" t="s">
        <v>6949</v>
      </c>
      <c r="N854" s="23" t="s">
        <v>6291</v>
      </c>
      <c r="O854" s="23" t="s">
        <v>6292</v>
      </c>
      <c r="P854" s="23" t="s">
        <v>7</v>
      </c>
      <c r="Q854" s="23">
        <v>0</v>
      </c>
      <c r="R854" s="23" t="s">
        <v>2067</v>
      </c>
      <c r="S854" s="23" t="s">
        <v>6159</v>
      </c>
      <c r="T854" s="23" t="s">
        <v>1623</v>
      </c>
    </row>
    <row r="855" spans="1:20" s="19" customFormat="1">
      <c r="A855" s="23" t="s">
        <v>4177</v>
      </c>
      <c r="B855" s="23" t="s">
        <v>4178</v>
      </c>
      <c r="C855" s="23" t="s">
        <v>10</v>
      </c>
      <c r="D855" s="23" t="s">
        <v>1580</v>
      </c>
      <c r="E855" s="23" t="s">
        <v>452</v>
      </c>
      <c r="F855" s="23" t="s">
        <v>6970</v>
      </c>
      <c r="G855" s="23" t="s">
        <v>1623</v>
      </c>
      <c r="H855" s="23" t="s">
        <v>5579</v>
      </c>
      <c r="I855" s="23" t="s">
        <v>5563</v>
      </c>
      <c r="J855" s="23" t="s">
        <v>11</v>
      </c>
      <c r="K855" s="23" t="s">
        <v>6290</v>
      </c>
      <c r="L855" s="23" t="s">
        <v>11</v>
      </c>
      <c r="M855" s="23" t="s">
        <v>6936</v>
      </c>
      <c r="N855" s="23" t="s">
        <v>6291</v>
      </c>
      <c r="O855" s="23" t="s">
        <v>6292</v>
      </c>
      <c r="P855" s="23" t="s">
        <v>6329</v>
      </c>
      <c r="Q855" s="23">
        <v>0</v>
      </c>
      <c r="R855" s="23" t="s">
        <v>1952</v>
      </c>
      <c r="S855" s="23" t="s">
        <v>5784</v>
      </c>
      <c r="T855" s="23" t="s">
        <v>1623</v>
      </c>
    </row>
    <row r="856" spans="1:20" s="19" customFormat="1">
      <c r="A856" s="23" t="s">
        <v>3219</v>
      </c>
      <c r="B856" s="23" t="s">
        <v>3220</v>
      </c>
      <c r="C856" s="23" t="s">
        <v>14</v>
      </c>
      <c r="D856" s="23" t="s">
        <v>1580</v>
      </c>
      <c r="E856" s="23" t="s">
        <v>452</v>
      </c>
      <c r="F856" s="23" t="s">
        <v>6811</v>
      </c>
      <c r="G856" s="23" t="s">
        <v>1623</v>
      </c>
      <c r="H856" s="23" t="s">
        <v>6337</v>
      </c>
      <c r="I856" s="23" t="s">
        <v>6338</v>
      </c>
      <c r="J856" s="23" t="s">
        <v>11</v>
      </c>
      <c r="K856" s="23" t="s">
        <v>6290</v>
      </c>
      <c r="L856" s="23" t="s">
        <v>11</v>
      </c>
      <c r="M856" s="23" t="s">
        <v>6945</v>
      </c>
      <c r="N856" s="23" t="s">
        <v>6291</v>
      </c>
      <c r="O856" s="23" t="s">
        <v>6292</v>
      </c>
      <c r="P856" s="23" t="s">
        <v>7</v>
      </c>
      <c r="Q856" s="23">
        <v>0</v>
      </c>
      <c r="R856" s="23" t="s">
        <v>1565</v>
      </c>
      <c r="S856" s="23" t="s">
        <v>6575</v>
      </c>
      <c r="T856" s="23" t="s">
        <v>1623</v>
      </c>
    </row>
    <row r="857" spans="1:20" s="19" customFormat="1">
      <c r="A857" s="23" t="s">
        <v>2925</v>
      </c>
      <c r="B857" s="23" t="s">
        <v>2926</v>
      </c>
      <c r="C857" s="23" t="s">
        <v>10</v>
      </c>
      <c r="D857" s="23" t="s">
        <v>1580</v>
      </c>
      <c r="E857" s="23" t="s">
        <v>452</v>
      </c>
      <c r="F857" s="23" t="s">
        <v>6808</v>
      </c>
      <c r="G857" s="23" t="s">
        <v>1623</v>
      </c>
      <c r="H857" s="23" t="s">
        <v>6299</v>
      </c>
      <c r="I857" s="23" t="s">
        <v>6304</v>
      </c>
      <c r="J857" s="23" t="s">
        <v>11</v>
      </c>
      <c r="K857" s="23" t="s">
        <v>6290</v>
      </c>
      <c r="L857" s="23" t="s">
        <v>11</v>
      </c>
      <c r="M857" s="23" t="s">
        <v>6937</v>
      </c>
      <c r="N857" s="23" t="s">
        <v>6291</v>
      </c>
      <c r="O857" s="23" t="s">
        <v>6292</v>
      </c>
      <c r="P857" s="23" t="s">
        <v>6429</v>
      </c>
      <c r="Q857" s="23">
        <v>0</v>
      </c>
      <c r="R857" s="23" t="s">
        <v>1685</v>
      </c>
      <c r="S857" s="23" t="s">
        <v>6430</v>
      </c>
      <c r="T857" s="23" t="s">
        <v>1623</v>
      </c>
    </row>
    <row r="858" spans="1:20" s="19" customFormat="1">
      <c r="A858" s="23" t="s">
        <v>3333</v>
      </c>
      <c r="B858" s="23" t="s">
        <v>3334</v>
      </c>
      <c r="C858" s="23" t="s">
        <v>14</v>
      </c>
      <c r="D858" s="23" t="s">
        <v>1580</v>
      </c>
      <c r="E858" s="23" t="s">
        <v>452</v>
      </c>
      <c r="F858" s="23" t="s">
        <v>6811</v>
      </c>
      <c r="G858" s="23" t="s">
        <v>1623</v>
      </c>
      <c r="H858" s="23" t="s">
        <v>6337</v>
      </c>
      <c r="I858" s="23" t="s">
        <v>6338</v>
      </c>
      <c r="J858" s="23" t="s">
        <v>11</v>
      </c>
      <c r="K858" s="23" t="s">
        <v>6290</v>
      </c>
      <c r="L858" s="23" t="s">
        <v>11</v>
      </c>
      <c r="M858" s="23" t="s">
        <v>6960</v>
      </c>
      <c r="N858" s="23" t="s">
        <v>6291</v>
      </c>
      <c r="O858" s="23" t="s">
        <v>6292</v>
      </c>
      <c r="P858" s="23" t="s">
        <v>6653</v>
      </c>
      <c r="Q858" s="23">
        <v>0</v>
      </c>
      <c r="R858" s="23" t="s">
        <v>1952</v>
      </c>
      <c r="S858" s="23" t="s">
        <v>5892</v>
      </c>
      <c r="T858" s="23" t="s">
        <v>1623</v>
      </c>
    </row>
    <row r="859" spans="1:20" s="19" customFormat="1">
      <c r="A859" s="23" t="s">
        <v>1678</v>
      </c>
      <c r="B859" s="23" t="s">
        <v>1679</v>
      </c>
      <c r="C859" s="23" t="s">
        <v>16</v>
      </c>
      <c r="D859" s="23" t="s">
        <v>1580</v>
      </c>
      <c r="E859" s="23" t="s">
        <v>461</v>
      </c>
      <c r="F859" s="23" t="s">
        <v>5489</v>
      </c>
      <c r="G859" s="23" t="s">
        <v>1623</v>
      </c>
      <c r="H859" s="23" t="s">
        <v>6952</v>
      </c>
      <c r="I859" s="23" t="s">
        <v>5460</v>
      </c>
      <c r="J859" s="23" t="s">
        <v>11</v>
      </c>
      <c r="K859" s="23" t="s">
        <v>6290</v>
      </c>
      <c r="L859" s="23" t="s">
        <v>11</v>
      </c>
      <c r="M859" s="23" t="s">
        <v>6931</v>
      </c>
      <c r="N859" s="23" t="s">
        <v>6311</v>
      </c>
      <c r="O859" s="23" t="s">
        <v>6292</v>
      </c>
      <c r="P859" s="23" t="s">
        <v>7</v>
      </c>
      <c r="Q859" s="23">
        <v>0</v>
      </c>
      <c r="R859" s="23" t="s">
        <v>3301</v>
      </c>
      <c r="S859" s="23" t="s">
        <v>6118</v>
      </c>
      <c r="T859" s="23" t="s">
        <v>1623</v>
      </c>
    </row>
    <row r="860" spans="1:20" s="19" customFormat="1">
      <c r="A860" s="23" t="s">
        <v>4758</v>
      </c>
      <c r="B860" s="23" t="s">
        <v>4759</v>
      </c>
      <c r="C860" s="23" t="s">
        <v>1544</v>
      </c>
      <c r="D860" s="23" t="s">
        <v>5451</v>
      </c>
      <c r="E860" s="23" t="s">
        <v>459</v>
      </c>
      <c r="F860" s="23" t="s">
        <v>5577</v>
      </c>
      <c r="G860" s="23" t="s">
        <v>1623</v>
      </c>
      <c r="H860" s="23" t="s">
        <v>6346</v>
      </c>
      <c r="I860" s="23" t="s">
        <v>6352</v>
      </c>
      <c r="J860" s="23" t="s">
        <v>11</v>
      </c>
      <c r="K860" s="23" t="s">
        <v>6290</v>
      </c>
      <c r="L860" s="23" t="s">
        <v>11</v>
      </c>
      <c r="M860" s="23" t="s">
        <v>6930</v>
      </c>
      <c r="N860" s="23" t="s">
        <v>6297</v>
      </c>
      <c r="O860" s="23" t="s">
        <v>6292</v>
      </c>
      <c r="P860" s="23" t="s">
        <v>1152</v>
      </c>
      <c r="Q860" s="23">
        <v>0</v>
      </c>
      <c r="R860" s="23" t="s">
        <v>6413</v>
      </c>
      <c r="S860" s="23" t="s">
        <v>6217</v>
      </c>
      <c r="T860" s="23" t="s">
        <v>1623</v>
      </c>
    </row>
    <row r="861" spans="1:20" s="19" customFormat="1">
      <c r="A861" s="23" t="s">
        <v>1765</v>
      </c>
      <c r="B861" s="23" t="s">
        <v>1766</v>
      </c>
      <c r="C861" s="23" t="s">
        <v>14</v>
      </c>
      <c r="D861" s="23" t="s">
        <v>1580</v>
      </c>
      <c r="E861" s="23" t="s">
        <v>452</v>
      </c>
      <c r="F861" s="23" t="s">
        <v>6980</v>
      </c>
      <c r="G861" s="23" t="s">
        <v>1623</v>
      </c>
      <c r="H861" s="23" t="s">
        <v>5569</v>
      </c>
      <c r="I861" s="23" t="s">
        <v>6316</v>
      </c>
      <c r="J861" s="23" t="s">
        <v>11</v>
      </c>
      <c r="K861" s="23" t="s">
        <v>6290</v>
      </c>
      <c r="L861" s="23" t="s">
        <v>11</v>
      </c>
      <c r="M861" s="23" t="s">
        <v>6961</v>
      </c>
      <c r="N861" s="23" t="s">
        <v>6291</v>
      </c>
      <c r="O861" s="23" t="s">
        <v>6292</v>
      </c>
      <c r="P861" s="23" t="s">
        <v>6704</v>
      </c>
      <c r="Q861" s="23">
        <v>0</v>
      </c>
      <c r="R861" s="23" t="s">
        <v>1707</v>
      </c>
      <c r="S861" s="23" t="s">
        <v>6102</v>
      </c>
      <c r="T861" s="23" t="s">
        <v>1623</v>
      </c>
    </row>
    <row r="862" spans="1:20" s="19" customFormat="1">
      <c r="A862" s="23" t="s">
        <v>4870</v>
      </c>
      <c r="B862" s="23" t="s">
        <v>4871</v>
      </c>
      <c r="C862" s="23" t="s">
        <v>13</v>
      </c>
      <c r="D862" s="23" t="s">
        <v>1580</v>
      </c>
      <c r="E862" s="23" t="s">
        <v>452</v>
      </c>
      <c r="F862" s="23" t="s">
        <v>6803</v>
      </c>
      <c r="G862" s="23" t="s">
        <v>1623</v>
      </c>
      <c r="H862" s="23" t="s">
        <v>5569</v>
      </c>
      <c r="I862" s="23" t="s">
        <v>6304</v>
      </c>
      <c r="J862" s="23" t="s">
        <v>11</v>
      </c>
      <c r="K862" s="23" t="s">
        <v>6290</v>
      </c>
      <c r="L862" s="23" t="s">
        <v>11</v>
      </c>
      <c r="M862" s="23" t="s">
        <v>6944</v>
      </c>
      <c r="N862" s="23" t="s">
        <v>6291</v>
      </c>
      <c r="O862" s="23" t="s">
        <v>6292</v>
      </c>
      <c r="P862" s="23" t="s">
        <v>6363</v>
      </c>
      <c r="Q862" s="23">
        <v>0</v>
      </c>
      <c r="R862" s="23" t="s">
        <v>2424</v>
      </c>
      <c r="S862" s="23" t="s">
        <v>6422</v>
      </c>
      <c r="T862" s="23" t="s">
        <v>1623</v>
      </c>
    </row>
    <row r="863" spans="1:20" s="19" customFormat="1">
      <c r="A863" s="23" t="s">
        <v>1698</v>
      </c>
      <c r="B863" s="23" t="s">
        <v>1699</v>
      </c>
      <c r="C863" s="23" t="s">
        <v>1544</v>
      </c>
      <c r="D863" s="23" t="s">
        <v>1580</v>
      </c>
      <c r="E863" s="23" t="s">
        <v>452</v>
      </c>
      <c r="F863" s="23" t="s">
        <v>5384</v>
      </c>
      <c r="G863" s="23" t="s">
        <v>1623</v>
      </c>
      <c r="H863" s="23" t="s">
        <v>6308</v>
      </c>
      <c r="I863" s="23" t="s">
        <v>5447</v>
      </c>
      <c r="J863" s="23" t="s">
        <v>11</v>
      </c>
      <c r="K863" s="23" t="s">
        <v>6290</v>
      </c>
      <c r="L863" s="23" t="s">
        <v>11</v>
      </c>
      <c r="M863" s="23" t="s">
        <v>6944</v>
      </c>
      <c r="N863" s="23" t="s">
        <v>6291</v>
      </c>
      <c r="O863" s="23" t="s">
        <v>6292</v>
      </c>
      <c r="P863" s="23" t="s">
        <v>6533</v>
      </c>
      <c r="Q863" s="23">
        <v>0</v>
      </c>
      <c r="R863" s="23" t="s">
        <v>1952</v>
      </c>
      <c r="S863" s="23" t="s">
        <v>6113</v>
      </c>
      <c r="T863" s="23" t="s">
        <v>1623</v>
      </c>
    </row>
    <row r="864" spans="1:20" s="19" customFormat="1">
      <c r="A864" s="23" t="s">
        <v>5246</v>
      </c>
      <c r="B864" s="23" t="s">
        <v>5247</v>
      </c>
      <c r="C864" s="23" t="s">
        <v>13</v>
      </c>
      <c r="D864" s="23" t="s">
        <v>1580</v>
      </c>
      <c r="E864" s="23" t="s">
        <v>452</v>
      </c>
      <c r="F864" s="23" t="s">
        <v>6803</v>
      </c>
      <c r="G864" s="23" t="s">
        <v>1623</v>
      </c>
      <c r="H864" s="23" t="s">
        <v>5569</v>
      </c>
      <c r="I864" s="23" t="s">
        <v>6304</v>
      </c>
      <c r="J864" s="23" t="s">
        <v>11</v>
      </c>
      <c r="K864" s="23" t="s">
        <v>6290</v>
      </c>
      <c r="L864" s="23" t="s">
        <v>11</v>
      </c>
      <c r="M864" s="23" t="s">
        <v>6979</v>
      </c>
      <c r="N864" s="23" t="s">
        <v>6291</v>
      </c>
      <c r="O864" s="23" t="s">
        <v>6292</v>
      </c>
      <c r="P864" s="23" t="s">
        <v>6329</v>
      </c>
      <c r="Q864" s="23">
        <v>0</v>
      </c>
      <c r="R864" s="23" t="s">
        <v>6490</v>
      </c>
      <c r="S864" s="23" t="s">
        <v>6491</v>
      </c>
      <c r="T864" s="23" t="s">
        <v>1623</v>
      </c>
    </row>
    <row r="865" spans="1:20" s="19" customFormat="1">
      <c r="A865" s="23" t="s">
        <v>5136</v>
      </c>
      <c r="B865" s="23" t="s">
        <v>5137</v>
      </c>
      <c r="C865" s="23" t="s">
        <v>10</v>
      </c>
      <c r="D865" s="23" t="s">
        <v>1580</v>
      </c>
      <c r="E865" s="23" t="s">
        <v>452</v>
      </c>
      <c r="F865" s="23" t="s">
        <v>6980</v>
      </c>
      <c r="G865" s="23" t="s">
        <v>1623</v>
      </c>
      <c r="H865" s="23" t="s">
        <v>5569</v>
      </c>
      <c r="I865" s="23" t="s">
        <v>6316</v>
      </c>
      <c r="J865" s="23" t="s">
        <v>11</v>
      </c>
      <c r="K865" s="23" t="s">
        <v>6290</v>
      </c>
      <c r="L865" s="23" t="s">
        <v>11</v>
      </c>
      <c r="M865" s="23" t="s">
        <v>7020</v>
      </c>
      <c r="N865" s="23" t="s">
        <v>6291</v>
      </c>
      <c r="O865" s="23" t="s">
        <v>6292</v>
      </c>
      <c r="P865" s="23" t="s">
        <v>6537</v>
      </c>
      <c r="Q865" s="23">
        <v>0</v>
      </c>
      <c r="R865" s="23" t="s">
        <v>1952</v>
      </c>
      <c r="S865" s="23" t="s">
        <v>5666</v>
      </c>
      <c r="T865" s="23" t="s">
        <v>1623</v>
      </c>
    </row>
    <row r="866" spans="1:20" s="19" customFormat="1">
      <c r="A866" s="23" t="s">
        <v>1944</v>
      </c>
      <c r="B866" s="23" t="s">
        <v>1945</v>
      </c>
      <c r="C866" s="23" t="s">
        <v>16</v>
      </c>
      <c r="D866" s="23" t="s">
        <v>1580</v>
      </c>
      <c r="E866" s="23" t="s">
        <v>452</v>
      </c>
      <c r="F866" s="23" t="s">
        <v>5380</v>
      </c>
      <c r="G866" s="23" t="s">
        <v>1623</v>
      </c>
      <c r="H866" s="23" t="s">
        <v>2490</v>
      </c>
      <c r="I866" s="23" t="s">
        <v>6289</v>
      </c>
      <c r="J866" s="23" t="s">
        <v>11</v>
      </c>
      <c r="K866" s="23" t="s">
        <v>6290</v>
      </c>
      <c r="L866" s="23" t="s">
        <v>11</v>
      </c>
      <c r="M866" s="23" t="s">
        <v>7026</v>
      </c>
      <c r="N866" s="23" t="s">
        <v>6291</v>
      </c>
      <c r="O866" s="23" t="s">
        <v>6292</v>
      </c>
      <c r="P866" s="23" t="s">
        <v>6488</v>
      </c>
      <c r="Q866" s="23">
        <v>0</v>
      </c>
      <c r="R866" s="23" t="s">
        <v>6323</v>
      </c>
      <c r="S866" s="23" t="s">
        <v>6143</v>
      </c>
      <c r="T866" s="23" t="s">
        <v>1593</v>
      </c>
    </row>
    <row r="867" spans="1:20" s="19" customFormat="1">
      <c r="A867" s="23" t="s">
        <v>2728</v>
      </c>
      <c r="B867" s="23" t="s">
        <v>2729</v>
      </c>
      <c r="C867" s="23" t="s">
        <v>16</v>
      </c>
      <c r="D867" s="23" t="s">
        <v>1580</v>
      </c>
      <c r="E867" s="23" t="s">
        <v>452</v>
      </c>
      <c r="F867" s="23" t="s">
        <v>5386</v>
      </c>
      <c r="G867" s="23" t="s">
        <v>1623</v>
      </c>
      <c r="H867" s="23" t="s">
        <v>6308</v>
      </c>
      <c r="I867" s="23" t="s">
        <v>5447</v>
      </c>
      <c r="J867" s="23" t="s">
        <v>11</v>
      </c>
      <c r="K867" s="23" t="s">
        <v>6290</v>
      </c>
      <c r="L867" s="23" t="s">
        <v>11</v>
      </c>
      <c r="M867" s="23" t="s">
        <v>6936</v>
      </c>
      <c r="N867" s="23" t="s">
        <v>6291</v>
      </c>
      <c r="O867" s="23" t="s">
        <v>6292</v>
      </c>
      <c r="P867" s="23" t="s">
        <v>1012</v>
      </c>
      <c r="Q867" s="23">
        <v>0</v>
      </c>
      <c r="R867" s="23" t="s">
        <v>1559</v>
      </c>
      <c r="S867" s="23" t="s">
        <v>6349</v>
      </c>
      <c r="T867" s="23" t="s">
        <v>1623</v>
      </c>
    </row>
    <row r="868" spans="1:20" s="19" customFormat="1">
      <c r="A868" s="23" t="s">
        <v>2107</v>
      </c>
      <c r="B868" s="23" t="s">
        <v>2108</v>
      </c>
      <c r="C868" s="23" t="s">
        <v>12</v>
      </c>
      <c r="D868" s="23" t="s">
        <v>1580</v>
      </c>
      <c r="E868" s="23" t="s">
        <v>452</v>
      </c>
      <c r="F868" s="23" t="s">
        <v>6825</v>
      </c>
      <c r="G868" s="23" t="s">
        <v>1623</v>
      </c>
      <c r="H868" s="23" t="s">
        <v>5569</v>
      </c>
      <c r="I868" s="23" t="s">
        <v>6343</v>
      </c>
      <c r="J868" s="23" t="s">
        <v>11</v>
      </c>
      <c r="K868" s="23" t="s">
        <v>6290</v>
      </c>
      <c r="L868" s="23" t="s">
        <v>11</v>
      </c>
      <c r="M868" s="23" t="s">
        <v>6959</v>
      </c>
      <c r="N868" s="23" t="s">
        <v>6291</v>
      </c>
      <c r="O868" s="23" t="s">
        <v>6292</v>
      </c>
      <c r="P868" s="23" t="s">
        <v>1012</v>
      </c>
      <c r="Q868" s="23">
        <v>0</v>
      </c>
      <c r="R868" s="23" t="s">
        <v>1559</v>
      </c>
      <c r="S868" s="23" t="s">
        <v>6236</v>
      </c>
      <c r="T868" s="23" t="s">
        <v>1623</v>
      </c>
    </row>
    <row r="869" spans="1:20" s="19" customFormat="1">
      <c r="A869" s="23" t="s">
        <v>4611</v>
      </c>
      <c r="B869" s="23" t="s">
        <v>4612</v>
      </c>
      <c r="C869" s="23" t="s">
        <v>14</v>
      </c>
      <c r="D869" s="23" t="s">
        <v>1580</v>
      </c>
      <c r="E869" s="23" t="s">
        <v>452</v>
      </c>
      <c r="F869" s="23" t="s">
        <v>6811</v>
      </c>
      <c r="G869" s="23" t="s">
        <v>1623</v>
      </c>
      <c r="H869" s="23" t="s">
        <v>6337</v>
      </c>
      <c r="I869" s="23" t="s">
        <v>6338</v>
      </c>
      <c r="J869" s="23" t="s">
        <v>11</v>
      </c>
      <c r="K869" s="23" t="s">
        <v>6290</v>
      </c>
      <c r="L869" s="23" t="s">
        <v>11</v>
      </c>
      <c r="M869" s="23" t="s">
        <v>6937</v>
      </c>
      <c r="N869" s="23" t="s">
        <v>6291</v>
      </c>
      <c r="O869" s="23" t="s">
        <v>6292</v>
      </c>
      <c r="P869" s="23" t="s">
        <v>6325</v>
      </c>
      <c r="Q869" s="23">
        <v>0</v>
      </c>
      <c r="R869" s="23" t="s">
        <v>4004</v>
      </c>
      <c r="S869" s="23" t="s">
        <v>6587</v>
      </c>
      <c r="T869" s="23" t="s">
        <v>1623</v>
      </c>
    </row>
    <row r="870" spans="1:20" s="19" customFormat="1">
      <c r="A870" s="23" t="s">
        <v>1908</v>
      </c>
      <c r="B870" s="23" t="s">
        <v>1909</v>
      </c>
      <c r="C870" s="23" t="s">
        <v>10</v>
      </c>
      <c r="D870" s="23" t="s">
        <v>1580</v>
      </c>
      <c r="E870" s="23" t="s">
        <v>452</v>
      </c>
      <c r="F870" s="23" t="s">
        <v>6940</v>
      </c>
      <c r="G870" s="23" t="s">
        <v>1623</v>
      </c>
      <c r="H870" s="23" t="s">
        <v>6346</v>
      </c>
      <c r="I870" s="23" t="s">
        <v>5563</v>
      </c>
      <c r="J870" s="23" t="s">
        <v>11</v>
      </c>
      <c r="K870" s="23" t="s">
        <v>6290</v>
      </c>
      <c r="L870" s="23" t="s">
        <v>11</v>
      </c>
      <c r="M870" s="23" t="s">
        <v>6979</v>
      </c>
      <c r="N870" s="23" t="s">
        <v>6291</v>
      </c>
      <c r="O870" s="23" t="s">
        <v>6292</v>
      </c>
      <c r="P870" s="23" t="s">
        <v>6378</v>
      </c>
      <c r="Q870" s="23">
        <v>0</v>
      </c>
      <c r="R870" s="23" t="s">
        <v>1912</v>
      </c>
      <c r="S870" s="23" t="s">
        <v>6181</v>
      </c>
      <c r="T870" s="23" t="s">
        <v>1623</v>
      </c>
    </row>
    <row r="871" spans="1:20" s="19" customFormat="1">
      <c r="A871" s="23" t="s">
        <v>3160</v>
      </c>
      <c r="B871" s="23" t="s">
        <v>3161</v>
      </c>
      <c r="C871" s="23" t="s">
        <v>16</v>
      </c>
      <c r="D871" s="23" t="s">
        <v>1580</v>
      </c>
      <c r="E871" s="23" t="s">
        <v>452</v>
      </c>
      <c r="F871" s="23" t="s">
        <v>5393</v>
      </c>
      <c r="G871" s="23" t="s">
        <v>1623</v>
      </c>
      <c r="H871" s="23" t="s">
        <v>6295</v>
      </c>
      <c r="I871" s="23" t="s">
        <v>5574</v>
      </c>
      <c r="J871" s="23" t="s">
        <v>11</v>
      </c>
      <c r="K871" s="23" t="s">
        <v>6290</v>
      </c>
      <c r="L871" s="23" t="s">
        <v>11</v>
      </c>
      <c r="M871" s="23" t="s">
        <v>6960</v>
      </c>
      <c r="N871" s="23" t="s">
        <v>6291</v>
      </c>
      <c r="O871" s="23" t="s">
        <v>6292</v>
      </c>
      <c r="P871" s="23" t="s">
        <v>7</v>
      </c>
      <c r="Q871" s="23">
        <v>0</v>
      </c>
      <c r="R871" s="23" t="s">
        <v>1559</v>
      </c>
      <c r="S871" s="23" t="s">
        <v>6417</v>
      </c>
      <c r="T871" s="23" t="s">
        <v>1623</v>
      </c>
    </row>
    <row r="872" spans="1:20" s="19" customFormat="1">
      <c r="A872" s="23" t="s">
        <v>3084</v>
      </c>
      <c r="B872" s="23" t="s">
        <v>3085</v>
      </c>
      <c r="C872" s="23" t="s">
        <v>10</v>
      </c>
      <c r="D872" s="23" t="s">
        <v>1580</v>
      </c>
      <c r="E872" s="23" t="s">
        <v>452</v>
      </c>
      <c r="F872" s="23" t="s">
        <v>6816</v>
      </c>
      <c r="G872" s="23" t="s">
        <v>1623</v>
      </c>
      <c r="H872" s="23" t="s">
        <v>6334</v>
      </c>
      <c r="I872" s="23" t="s">
        <v>6343</v>
      </c>
      <c r="J872" s="23" t="s">
        <v>11</v>
      </c>
      <c r="K872" s="23" t="s">
        <v>6290</v>
      </c>
      <c r="L872" s="23" t="s">
        <v>11</v>
      </c>
      <c r="M872" s="23" t="s">
        <v>6966</v>
      </c>
      <c r="N872" s="23" t="s">
        <v>6291</v>
      </c>
      <c r="O872" s="23" t="s">
        <v>6292</v>
      </c>
      <c r="P872" s="23" t="s">
        <v>6584</v>
      </c>
      <c r="Q872" s="23">
        <v>0</v>
      </c>
      <c r="R872" s="23" t="s">
        <v>1952</v>
      </c>
      <c r="S872" s="23" t="s">
        <v>5932</v>
      </c>
      <c r="T872" s="23" t="s">
        <v>1623</v>
      </c>
    </row>
    <row r="873" spans="1:20" s="19" customFormat="1">
      <c r="A873" s="23" t="s">
        <v>2766</v>
      </c>
      <c r="B873" s="23" t="s">
        <v>2767</v>
      </c>
      <c r="C873" s="23" t="s">
        <v>14</v>
      </c>
      <c r="D873" s="23" t="s">
        <v>1580</v>
      </c>
      <c r="E873" s="23" t="s">
        <v>452</v>
      </c>
      <c r="F873" s="23" t="s">
        <v>5583</v>
      </c>
      <c r="G873" s="23" t="s">
        <v>1623</v>
      </c>
      <c r="H873" s="23" t="s">
        <v>6308</v>
      </c>
      <c r="I873" s="23" t="s">
        <v>5447</v>
      </c>
      <c r="J873" s="23" t="s">
        <v>11</v>
      </c>
      <c r="K873" s="23" t="s">
        <v>6290</v>
      </c>
      <c r="L873" s="23" t="s">
        <v>11</v>
      </c>
      <c r="M873" s="23" t="s">
        <v>7020</v>
      </c>
      <c r="N873" s="23" t="s">
        <v>6291</v>
      </c>
      <c r="O873" s="23" t="s">
        <v>6292</v>
      </c>
      <c r="P873" s="23" t="s">
        <v>1012</v>
      </c>
      <c r="Q873" s="23">
        <v>0</v>
      </c>
      <c r="R873" s="23" t="s">
        <v>1565</v>
      </c>
      <c r="S873" s="23" t="s">
        <v>7090</v>
      </c>
      <c r="T873" s="23" t="s">
        <v>1548</v>
      </c>
    </row>
    <row r="874" spans="1:20" s="19" customFormat="1">
      <c r="A874" s="23" t="s">
        <v>3252</v>
      </c>
      <c r="B874" s="23" t="s">
        <v>3253</v>
      </c>
      <c r="C874" s="23" t="s">
        <v>1544</v>
      </c>
      <c r="D874" s="23" t="s">
        <v>5451</v>
      </c>
      <c r="E874" s="23" t="s">
        <v>464</v>
      </c>
      <c r="F874" s="23" t="s">
        <v>7023</v>
      </c>
      <c r="G874" s="23" t="s">
        <v>1623</v>
      </c>
      <c r="H874" s="23" t="s">
        <v>6295</v>
      </c>
      <c r="I874" s="23" t="s">
        <v>6296</v>
      </c>
      <c r="J874" s="23" t="s">
        <v>11</v>
      </c>
      <c r="K874" s="23" t="s">
        <v>6290</v>
      </c>
      <c r="L874" s="23" t="s">
        <v>11</v>
      </c>
      <c r="M874" s="23" t="s">
        <v>7024</v>
      </c>
      <c r="N874" s="23" t="s">
        <v>6297</v>
      </c>
      <c r="O874" s="23" t="s">
        <v>6292</v>
      </c>
      <c r="P874" s="23" t="s">
        <v>6298</v>
      </c>
      <c r="Q874" s="23">
        <v>0</v>
      </c>
      <c r="R874" s="23" t="s">
        <v>3255</v>
      </c>
      <c r="S874" s="23" t="s">
        <v>6147</v>
      </c>
      <c r="T874" s="23" t="s">
        <v>1623</v>
      </c>
    </row>
    <row r="875" spans="1:20" s="19" customFormat="1">
      <c r="A875" s="23" t="s">
        <v>1735</v>
      </c>
      <c r="B875" s="23" t="s">
        <v>1736</v>
      </c>
      <c r="C875" s="23" t="s">
        <v>14</v>
      </c>
      <c r="D875" s="23" t="s">
        <v>1580</v>
      </c>
      <c r="E875" s="23" t="s">
        <v>452</v>
      </c>
      <c r="F875" s="23" t="s">
        <v>6825</v>
      </c>
      <c r="G875" s="23" t="s">
        <v>1623</v>
      </c>
      <c r="H875" s="23" t="s">
        <v>5569</v>
      </c>
      <c r="I875" s="23" t="s">
        <v>6343</v>
      </c>
      <c r="J875" s="23" t="s">
        <v>11</v>
      </c>
      <c r="K875" s="23" t="s">
        <v>6290</v>
      </c>
      <c r="L875" s="23" t="s">
        <v>11</v>
      </c>
      <c r="M875" s="23" t="s">
        <v>6933</v>
      </c>
      <c r="N875" s="23" t="s">
        <v>6291</v>
      </c>
      <c r="O875" s="23" t="s">
        <v>6292</v>
      </c>
      <c r="P875" s="23" t="s">
        <v>6581</v>
      </c>
      <c r="Q875" s="23">
        <v>0</v>
      </c>
      <c r="R875" s="23" t="s">
        <v>1948</v>
      </c>
      <c r="S875" s="23" t="s">
        <v>6109</v>
      </c>
      <c r="T875" s="23" t="s">
        <v>1623</v>
      </c>
    </row>
    <row r="876" spans="1:20" s="19" customFormat="1">
      <c r="A876" s="23" t="s">
        <v>3672</v>
      </c>
      <c r="B876" s="23" t="s">
        <v>3673</v>
      </c>
      <c r="C876" s="23" t="s">
        <v>12</v>
      </c>
      <c r="D876" s="23" t="s">
        <v>1580</v>
      </c>
      <c r="E876" s="23" t="s">
        <v>452</v>
      </c>
      <c r="F876" s="23" t="s">
        <v>6818</v>
      </c>
      <c r="G876" s="23" t="s">
        <v>1623</v>
      </c>
      <c r="H876" s="23" t="s">
        <v>6320</v>
      </c>
      <c r="I876" s="23" t="s">
        <v>6355</v>
      </c>
      <c r="J876" s="23" t="s">
        <v>11</v>
      </c>
      <c r="K876" s="23" t="s">
        <v>6290</v>
      </c>
      <c r="L876" s="23" t="s">
        <v>11</v>
      </c>
      <c r="M876" s="23" t="s">
        <v>6983</v>
      </c>
      <c r="N876" s="23" t="s">
        <v>6291</v>
      </c>
      <c r="O876" s="23" t="s">
        <v>6292</v>
      </c>
      <c r="P876" s="23" t="s">
        <v>6751</v>
      </c>
      <c r="Q876" s="23">
        <v>0</v>
      </c>
      <c r="R876" s="23" t="s">
        <v>1952</v>
      </c>
      <c r="S876" s="23" t="s">
        <v>5852</v>
      </c>
      <c r="T876" s="23" t="s">
        <v>1623</v>
      </c>
    </row>
    <row r="877" spans="1:20" s="19" customFormat="1">
      <c r="A877" s="23" t="s">
        <v>5070</v>
      </c>
      <c r="B877" s="23" t="s">
        <v>5071</v>
      </c>
      <c r="C877" s="23" t="s">
        <v>16</v>
      </c>
      <c r="D877" s="23" t="s">
        <v>1580</v>
      </c>
      <c r="E877" s="23" t="s">
        <v>452</v>
      </c>
      <c r="F877" s="23" t="s">
        <v>5504</v>
      </c>
      <c r="G877" s="23" t="s">
        <v>1623</v>
      </c>
      <c r="H877" s="23" t="s">
        <v>5579</v>
      </c>
      <c r="I877" s="23" t="s">
        <v>6289</v>
      </c>
      <c r="J877" s="23" t="s">
        <v>11</v>
      </c>
      <c r="K877" s="23" t="s">
        <v>6290</v>
      </c>
      <c r="L877" s="23" t="s">
        <v>11</v>
      </c>
      <c r="M877" s="23" t="s">
        <v>6955</v>
      </c>
      <c r="N877" s="23" t="s">
        <v>6291</v>
      </c>
      <c r="O877" s="23" t="s">
        <v>6292</v>
      </c>
      <c r="P877" s="23" t="s">
        <v>6629</v>
      </c>
      <c r="Q877" s="23">
        <v>0</v>
      </c>
      <c r="R877" s="23" t="s">
        <v>6313</v>
      </c>
      <c r="S877" s="23" t="s">
        <v>6630</v>
      </c>
      <c r="T877" s="23" t="s">
        <v>1623</v>
      </c>
    </row>
    <row r="878" spans="1:20" s="19" customFormat="1">
      <c r="A878" s="23" t="s">
        <v>4208</v>
      </c>
      <c r="B878" s="23" t="s">
        <v>4209</v>
      </c>
      <c r="C878" s="23" t="s">
        <v>14</v>
      </c>
      <c r="D878" s="23" t="s">
        <v>1580</v>
      </c>
      <c r="E878" s="23" t="s">
        <v>452</v>
      </c>
      <c r="F878" s="23" t="s">
        <v>6816</v>
      </c>
      <c r="G878" s="23" t="s">
        <v>1623</v>
      </c>
      <c r="H878" s="23" t="s">
        <v>6334</v>
      </c>
      <c r="I878" s="23" t="s">
        <v>6343</v>
      </c>
      <c r="J878" s="23" t="s">
        <v>11</v>
      </c>
      <c r="K878" s="23" t="s">
        <v>6290</v>
      </c>
      <c r="L878" s="23" t="s">
        <v>11</v>
      </c>
      <c r="M878" s="23" t="s">
        <v>6966</v>
      </c>
      <c r="N878" s="23" t="s">
        <v>6291</v>
      </c>
      <c r="O878" s="23" t="s">
        <v>6292</v>
      </c>
      <c r="P878" s="23" t="s">
        <v>6662</v>
      </c>
      <c r="Q878" s="23">
        <v>0</v>
      </c>
      <c r="R878" s="23" t="s">
        <v>1952</v>
      </c>
      <c r="S878" s="23" t="s">
        <v>5777</v>
      </c>
      <c r="T878" s="23" t="s">
        <v>1623</v>
      </c>
    </row>
    <row r="879" spans="1:20" s="19" customFormat="1">
      <c r="A879" s="23" t="s">
        <v>5210</v>
      </c>
      <c r="B879" s="23" t="s">
        <v>5211</v>
      </c>
      <c r="C879" s="23" t="s">
        <v>16</v>
      </c>
      <c r="D879" s="23" t="s">
        <v>1580</v>
      </c>
      <c r="E879" s="23" t="s">
        <v>452</v>
      </c>
      <c r="F879" s="23" t="s">
        <v>5402</v>
      </c>
      <c r="G879" s="23" t="s">
        <v>1623</v>
      </c>
      <c r="H879" s="23" t="s">
        <v>6952</v>
      </c>
      <c r="I879" s="23" t="s">
        <v>5563</v>
      </c>
      <c r="J879" s="23" t="s">
        <v>11</v>
      </c>
      <c r="K879" s="23" t="s">
        <v>6290</v>
      </c>
      <c r="L879" s="23" t="s">
        <v>11</v>
      </c>
      <c r="M879" s="23" t="s">
        <v>7030</v>
      </c>
      <c r="N879" s="23" t="s">
        <v>6291</v>
      </c>
      <c r="O879" s="23" t="s">
        <v>6292</v>
      </c>
      <c r="P879" s="23" t="s">
        <v>6329</v>
      </c>
      <c r="Q879" s="23">
        <v>0</v>
      </c>
      <c r="R879" s="23" t="s">
        <v>1952</v>
      </c>
      <c r="S879" s="23" t="s">
        <v>5657</v>
      </c>
      <c r="T879" s="23" t="s">
        <v>1623</v>
      </c>
    </row>
    <row r="880" spans="1:20" s="19" customFormat="1">
      <c r="A880" s="23" t="s">
        <v>2902</v>
      </c>
      <c r="B880" s="23" t="s">
        <v>2903</v>
      </c>
      <c r="C880" s="23" t="s">
        <v>12</v>
      </c>
      <c r="D880" s="23" t="s">
        <v>1580</v>
      </c>
      <c r="E880" s="23" t="s">
        <v>452</v>
      </c>
      <c r="F880" s="23" t="s">
        <v>6820</v>
      </c>
      <c r="G880" s="23" t="s">
        <v>1623</v>
      </c>
      <c r="H880" s="23" t="s">
        <v>6299</v>
      </c>
      <c r="I880" s="23" t="s">
        <v>6316</v>
      </c>
      <c r="J880" s="23" t="s">
        <v>11</v>
      </c>
      <c r="K880" s="23" t="s">
        <v>6290</v>
      </c>
      <c r="L880" s="23" t="s">
        <v>11</v>
      </c>
      <c r="M880" s="23" t="s">
        <v>6949</v>
      </c>
      <c r="N880" s="23" t="s">
        <v>6291</v>
      </c>
      <c r="O880" s="23" t="s">
        <v>6292</v>
      </c>
      <c r="P880" s="23" t="s">
        <v>6325</v>
      </c>
      <c r="Q880" s="23">
        <v>0</v>
      </c>
      <c r="R880" s="23" t="s">
        <v>6528</v>
      </c>
      <c r="S880" s="23" t="s">
        <v>6580</v>
      </c>
      <c r="T880" s="23" t="s">
        <v>1623</v>
      </c>
    </row>
    <row r="881" spans="1:20" s="19" customFormat="1">
      <c r="A881" s="23" t="s">
        <v>4103</v>
      </c>
      <c r="B881" s="23" t="s">
        <v>4104</v>
      </c>
      <c r="C881" s="23" t="s">
        <v>1544</v>
      </c>
      <c r="D881" s="23" t="s">
        <v>1580</v>
      </c>
      <c r="E881" s="23" t="s">
        <v>452</v>
      </c>
      <c r="F881" s="23" t="s">
        <v>6977</v>
      </c>
      <c r="G881" s="23" t="s">
        <v>1623</v>
      </c>
      <c r="H881" s="23" t="s">
        <v>6346</v>
      </c>
      <c r="I881" s="23" t="s">
        <v>5563</v>
      </c>
      <c r="J881" s="23" t="s">
        <v>1643</v>
      </c>
      <c r="K881" s="23" t="s">
        <v>6290</v>
      </c>
      <c r="L881" s="23" t="s">
        <v>11</v>
      </c>
      <c r="M881" s="23" t="s">
        <v>6945</v>
      </c>
      <c r="N881" s="23" t="s">
        <v>6291</v>
      </c>
      <c r="O881" s="23" t="s">
        <v>6292</v>
      </c>
      <c r="P881" s="23" t="s">
        <v>6329</v>
      </c>
      <c r="Q881" s="23">
        <v>0</v>
      </c>
      <c r="R881" s="23" t="s">
        <v>4499</v>
      </c>
      <c r="S881" s="23" t="s">
        <v>5799</v>
      </c>
      <c r="T881" s="23" t="s">
        <v>1623</v>
      </c>
    </row>
    <row r="882" spans="1:20" s="19" customFormat="1">
      <c r="A882" s="23" t="s">
        <v>2928</v>
      </c>
      <c r="B882" s="23" t="s">
        <v>2929</v>
      </c>
      <c r="C882" s="23" t="s">
        <v>11</v>
      </c>
      <c r="D882" s="23" t="s">
        <v>5451</v>
      </c>
      <c r="E882" s="23" t="s">
        <v>464</v>
      </c>
      <c r="F882" s="23" t="s">
        <v>5573</v>
      </c>
      <c r="G882" s="23" t="s">
        <v>1623</v>
      </c>
      <c r="H882" s="23" t="s">
        <v>2490</v>
      </c>
      <c r="I882" s="23" t="s">
        <v>6296</v>
      </c>
      <c r="J882" s="23" t="s">
        <v>11</v>
      </c>
      <c r="K882" s="23" t="s">
        <v>6290</v>
      </c>
      <c r="L882" s="23" t="s">
        <v>11</v>
      </c>
      <c r="M882" s="23" t="s">
        <v>7049</v>
      </c>
      <c r="N882" s="23" t="s">
        <v>6297</v>
      </c>
      <c r="O882" s="23" t="s">
        <v>6292</v>
      </c>
      <c r="P882" s="23" t="s">
        <v>7</v>
      </c>
      <c r="Q882" s="23">
        <v>0</v>
      </c>
      <c r="R882" s="23" t="s">
        <v>1559</v>
      </c>
      <c r="S882" s="23" t="s">
        <v>6495</v>
      </c>
      <c r="T882" s="23" t="s">
        <v>1623</v>
      </c>
    </row>
    <row r="883" spans="1:20" s="19" customFormat="1">
      <c r="A883" s="23" t="s">
        <v>1801</v>
      </c>
      <c r="B883" s="23" t="s">
        <v>1802</v>
      </c>
      <c r="C883" s="23" t="s">
        <v>12</v>
      </c>
      <c r="D883" s="23" t="s">
        <v>1580</v>
      </c>
      <c r="E883" s="23" t="s">
        <v>452</v>
      </c>
      <c r="F883" s="23" t="s">
        <v>6804</v>
      </c>
      <c r="G883" s="23" t="s">
        <v>1623</v>
      </c>
      <c r="H883" s="23" t="s">
        <v>6334</v>
      </c>
      <c r="I883" s="23" t="s">
        <v>6321</v>
      </c>
      <c r="J883" s="23" t="s">
        <v>11</v>
      </c>
      <c r="K883" s="23" t="s">
        <v>6290</v>
      </c>
      <c r="L883" s="23" t="s">
        <v>11</v>
      </c>
      <c r="M883" s="23" t="s">
        <v>6941</v>
      </c>
      <c r="N883" s="23" t="s">
        <v>6291</v>
      </c>
      <c r="O883" s="23" t="s">
        <v>6292</v>
      </c>
      <c r="P883" s="23" t="s">
        <v>6329</v>
      </c>
      <c r="Q883" s="23">
        <v>0</v>
      </c>
      <c r="R883" s="23" t="s">
        <v>1952</v>
      </c>
      <c r="S883" s="23" t="s">
        <v>6097</v>
      </c>
      <c r="T883" s="23" t="s">
        <v>1623</v>
      </c>
    </row>
    <row r="884" spans="1:20" s="19" customFormat="1">
      <c r="A884" s="23" t="s">
        <v>5070</v>
      </c>
      <c r="B884" s="23" t="s">
        <v>5071</v>
      </c>
      <c r="C884" s="23" t="s">
        <v>16</v>
      </c>
      <c r="D884" s="23" t="s">
        <v>1580</v>
      </c>
      <c r="E884" s="23" t="s">
        <v>452</v>
      </c>
      <c r="F884" s="23" t="s">
        <v>5504</v>
      </c>
      <c r="G884" s="23" t="s">
        <v>1623</v>
      </c>
      <c r="H884" s="23" t="s">
        <v>6952</v>
      </c>
      <c r="I884" s="23" t="s">
        <v>6289</v>
      </c>
      <c r="J884" s="23" t="s">
        <v>11</v>
      </c>
      <c r="K884" s="23" t="s">
        <v>6290</v>
      </c>
      <c r="L884" s="23" t="s">
        <v>11</v>
      </c>
      <c r="M884" s="23" t="s">
        <v>6965</v>
      </c>
      <c r="N884" s="23" t="s">
        <v>6291</v>
      </c>
      <c r="O884" s="23" t="s">
        <v>6292</v>
      </c>
      <c r="P884" s="23" t="s">
        <v>6629</v>
      </c>
      <c r="Q884" s="23">
        <v>0</v>
      </c>
      <c r="R884" s="23" t="s">
        <v>6313</v>
      </c>
      <c r="S884" s="23" t="s">
        <v>6630</v>
      </c>
      <c r="T884" s="23" t="s">
        <v>1623</v>
      </c>
    </row>
    <row r="885" spans="1:20" s="19" customFormat="1">
      <c r="A885" s="23" t="s">
        <v>4932</v>
      </c>
      <c r="B885" s="23" t="s">
        <v>4933</v>
      </c>
      <c r="C885" s="23" t="s">
        <v>16</v>
      </c>
      <c r="D885" s="23" t="s">
        <v>1580</v>
      </c>
      <c r="E885" s="23" t="s">
        <v>452</v>
      </c>
      <c r="F885" s="23" t="s">
        <v>5504</v>
      </c>
      <c r="G885" s="23" t="s">
        <v>1623</v>
      </c>
      <c r="H885" s="23" t="s">
        <v>5579</v>
      </c>
      <c r="I885" s="23" t="s">
        <v>6289</v>
      </c>
      <c r="J885" s="23" t="s">
        <v>11</v>
      </c>
      <c r="K885" s="23" t="s">
        <v>6290</v>
      </c>
      <c r="L885" s="23" t="s">
        <v>11</v>
      </c>
      <c r="M885" s="23" t="s">
        <v>6960</v>
      </c>
      <c r="N885" s="23" t="s">
        <v>6291</v>
      </c>
      <c r="O885" s="23" t="s">
        <v>6292</v>
      </c>
      <c r="P885" s="23" t="s">
        <v>1012</v>
      </c>
      <c r="Q885" s="23">
        <v>0</v>
      </c>
      <c r="R885" s="23" t="s">
        <v>1624</v>
      </c>
      <c r="S885" s="23" t="s">
        <v>6205</v>
      </c>
      <c r="T885" s="23" t="s">
        <v>1623</v>
      </c>
    </row>
    <row r="886" spans="1:20" s="19" customFormat="1">
      <c r="A886" s="23" t="s">
        <v>5136</v>
      </c>
      <c r="B886" s="23" t="s">
        <v>5137</v>
      </c>
      <c r="C886" s="23" t="s">
        <v>10</v>
      </c>
      <c r="D886" s="23" t="s">
        <v>1580</v>
      </c>
      <c r="E886" s="23" t="s">
        <v>452</v>
      </c>
      <c r="F886" s="23" t="s">
        <v>6980</v>
      </c>
      <c r="G886" s="23" t="s">
        <v>1623</v>
      </c>
      <c r="H886" s="23" t="s">
        <v>5569</v>
      </c>
      <c r="I886" s="23" t="s">
        <v>6316</v>
      </c>
      <c r="J886" s="23" t="s">
        <v>11</v>
      </c>
      <c r="K886" s="23" t="s">
        <v>6290</v>
      </c>
      <c r="L886" s="23" t="s">
        <v>11</v>
      </c>
      <c r="M886" s="23" t="s">
        <v>6981</v>
      </c>
      <c r="N886" s="23" t="s">
        <v>6291</v>
      </c>
      <c r="O886" s="23" t="s">
        <v>6292</v>
      </c>
      <c r="P886" s="23" t="s">
        <v>6537</v>
      </c>
      <c r="Q886" s="23">
        <v>0</v>
      </c>
      <c r="R886" s="23" t="s">
        <v>1952</v>
      </c>
      <c r="S886" s="23" t="s">
        <v>5666</v>
      </c>
      <c r="T886" s="23" t="s">
        <v>1623</v>
      </c>
    </row>
    <row r="887" spans="1:20" s="19" customFormat="1">
      <c r="A887" s="23" t="s">
        <v>3003</v>
      </c>
      <c r="B887" s="23" t="s">
        <v>3004</v>
      </c>
      <c r="C887" s="23" t="s">
        <v>10</v>
      </c>
      <c r="D887" s="23" t="s">
        <v>1580</v>
      </c>
      <c r="E887" s="23" t="s">
        <v>5632</v>
      </c>
      <c r="F887" s="23" t="s">
        <v>6973</v>
      </c>
      <c r="G887" s="23" t="s">
        <v>1623</v>
      </c>
      <c r="H887" s="23" t="s">
        <v>6308</v>
      </c>
      <c r="I887" s="23" t="s">
        <v>5447</v>
      </c>
      <c r="J887" s="23" t="s">
        <v>11</v>
      </c>
      <c r="K887" s="23" t="s">
        <v>6290</v>
      </c>
      <c r="L887" s="23" t="s">
        <v>11</v>
      </c>
      <c r="M887" s="23" t="s">
        <v>7035</v>
      </c>
      <c r="N887" s="23" t="s">
        <v>6311</v>
      </c>
      <c r="O887" s="23" t="s">
        <v>6292</v>
      </c>
      <c r="P887" s="23" t="s">
        <v>7</v>
      </c>
      <c r="Q887" s="23">
        <v>0</v>
      </c>
      <c r="R887" s="23" t="s">
        <v>6974</v>
      </c>
      <c r="S887" s="23" t="s">
        <v>7005</v>
      </c>
      <c r="T887" s="23" t="s">
        <v>1623</v>
      </c>
    </row>
    <row r="888" spans="1:20" s="19" customFormat="1">
      <c r="A888" s="23" t="s">
        <v>3064</v>
      </c>
      <c r="B888" s="23" t="s">
        <v>3065</v>
      </c>
      <c r="C888" s="23" t="s">
        <v>13</v>
      </c>
      <c r="D888" s="23" t="s">
        <v>1580</v>
      </c>
      <c r="E888" s="23" t="s">
        <v>452</v>
      </c>
      <c r="F888" s="23" t="s">
        <v>6812</v>
      </c>
      <c r="G888" s="23" t="s">
        <v>1623</v>
      </c>
      <c r="H888" s="23" t="s">
        <v>6299</v>
      </c>
      <c r="I888" s="23" t="s">
        <v>6300</v>
      </c>
      <c r="J888" s="23" t="s">
        <v>11</v>
      </c>
      <c r="K888" s="23" t="s">
        <v>6290</v>
      </c>
      <c r="L888" s="23" t="s">
        <v>11</v>
      </c>
      <c r="M888" s="23" t="s">
        <v>6969</v>
      </c>
      <c r="N888" s="23" t="s">
        <v>6291</v>
      </c>
      <c r="O888" s="23" t="s">
        <v>6292</v>
      </c>
      <c r="P888" s="23" t="s">
        <v>6638</v>
      </c>
      <c r="Q888" s="23">
        <v>0</v>
      </c>
      <c r="R888" s="23" t="s">
        <v>1952</v>
      </c>
      <c r="S888" s="23" t="s">
        <v>5936</v>
      </c>
      <c r="T888" s="23" t="s">
        <v>1623</v>
      </c>
    </row>
    <row r="889" spans="1:20" s="19" customFormat="1">
      <c r="A889" s="23" t="s">
        <v>1777</v>
      </c>
      <c r="B889" s="23" t="s">
        <v>1778</v>
      </c>
      <c r="C889" s="23" t="s">
        <v>14</v>
      </c>
      <c r="D889" s="23" t="s">
        <v>1580</v>
      </c>
      <c r="E889" s="23" t="s">
        <v>461</v>
      </c>
      <c r="F889" s="23" t="s">
        <v>6789</v>
      </c>
      <c r="G889" s="23" t="s">
        <v>1623</v>
      </c>
      <c r="H889" s="23" t="s">
        <v>6320</v>
      </c>
      <c r="I889" s="23" t="s">
        <v>6350</v>
      </c>
      <c r="J889" s="23" t="s">
        <v>11</v>
      </c>
      <c r="K889" s="23" t="s">
        <v>6290</v>
      </c>
      <c r="L889" s="23" t="s">
        <v>11</v>
      </c>
      <c r="M889" s="23" t="s">
        <v>6948</v>
      </c>
      <c r="N889" s="23" t="s">
        <v>6311</v>
      </c>
      <c r="O889" s="23" t="s">
        <v>6292</v>
      </c>
      <c r="P889" s="23" t="s">
        <v>6364</v>
      </c>
      <c r="Q889" s="23">
        <v>0</v>
      </c>
      <c r="R889" s="23" t="s">
        <v>2014</v>
      </c>
      <c r="S889" s="23" t="s">
        <v>6099</v>
      </c>
      <c r="T889" s="23" t="s">
        <v>1623</v>
      </c>
    </row>
    <row r="890" spans="1:20" s="19" customFormat="1">
      <c r="A890" s="23" t="s">
        <v>5125</v>
      </c>
      <c r="B890" s="23" t="s">
        <v>5126</v>
      </c>
      <c r="C890" s="23" t="s">
        <v>13</v>
      </c>
      <c r="D890" s="23" t="s">
        <v>1580</v>
      </c>
      <c r="E890" s="23" t="s">
        <v>452</v>
      </c>
      <c r="F890" s="23" t="s">
        <v>6818</v>
      </c>
      <c r="G890" s="23" t="s">
        <v>1623</v>
      </c>
      <c r="H890" s="23" t="s">
        <v>6320</v>
      </c>
      <c r="I890" s="23" t="s">
        <v>6355</v>
      </c>
      <c r="J890" s="23" t="s">
        <v>11</v>
      </c>
      <c r="K890" s="23" t="s">
        <v>6290</v>
      </c>
      <c r="L890" s="23" t="s">
        <v>11</v>
      </c>
      <c r="M890" s="23" t="s">
        <v>6964</v>
      </c>
      <c r="N890" s="23" t="s">
        <v>6291</v>
      </c>
      <c r="O890" s="23" t="s">
        <v>6292</v>
      </c>
      <c r="P890" s="23" t="s">
        <v>6329</v>
      </c>
      <c r="Q890" s="23">
        <v>0</v>
      </c>
      <c r="R890" s="23" t="s">
        <v>1707</v>
      </c>
      <c r="S890" s="23" t="s">
        <v>5667</v>
      </c>
      <c r="T890" s="23" t="s">
        <v>1623</v>
      </c>
    </row>
    <row r="891" spans="1:20" s="19" customFormat="1">
      <c r="A891" s="23" t="s">
        <v>3003</v>
      </c>
      <c r="B891" s="23" t="s">
        <v>3004</v>
      </c>
      <c r="C891" s="23" t="s">
        <v>10</v>
      </c>
      <c r="D891" s="23" t="s">
        <v>1580</v>
      </c>
      <c r="E891" s="23" t="s">
        <v>5632</v>
      </c>
      <c r="F891" s="23" t="s">
        <v>6973</v>
      </c>
      <c r="G891" s="23" t="s">
        <v>1623</v>
      </c>
      <c r="H891" s="23" t="s">
        <v>6308</v>
      </c>
      <c r="I891" s="23" t="s">
        <v>5447</v>
      </c>
      <c r="J891" s="23" t="s">
        <v>11</v>
      </c>
      <c r="K891" s="23" t="s">
        <v>6290</v>
      </c>
      <c r="L891" s="23" t="s">
        <v>11</v>
      </c>
      <c r="M891" s="23" t="s">
        <v>6950</v>
      </c>
      <c r="N891" s="23" t="s">
        <v>6311</v>
      </c>
      <c r="O891" s="23" t="s">
        <v>6292</v>
      </c>
      <c r="P891" s="23" t="s">
        <v>7</v>
      </c>
      <c r="Q891" s="23">
        <v>0</v>
      </c>
      <c r="R891" s="23" t="s">
        <v>6974</v>
      </c>
      <c r="S891" s="23" t="s">
        <v>7005</v>
      </c>
      <c r="T891" s="23" t="s">
        <v>1623</v>
      </c>
    </row>
    <row r="892" spans="1:20" s="19" customFormat="1">
      <c r="A892" s="23" t="s">
        <v>3527</v>
      </c>
      <c r="B892" s="23" t="s">
        <v>3528</v>
      </c>
      <c r="C892" s="23" t="s">
        <v>12</v>
      </c>
      <c r="D892" s="23" t="s">
        <v>1580</v>
      </c>
      <c r="E892" s="23" t="s">
        <v>452</v>
      </c>
      <c r="F892" s="23" t="s">
        <v>6804</v>
      </c>
      <c r="G892" s="23" t="s">
        <v>1623</v>
      </c>
      <c r="H892" s="23" t="s">
        <v>6334</v>
      </c>
      <c r="I892" s="23" t="s">
        <v>6321</v>
      </c>
      <c r="J892" s="23" t="s">
        <v>11</v>
      </c>
      <c r="K892" s="23" t="s">
        <v>6290</v>
      </c>
      <c r="L892" s="23" t="s">
        <v>11</v>
      </c>
      <c r="M892" s="23" t="s">
        <v>6941</v>
      </c>
      <c r="N892" s="23" t="s">
        <v>6291</v>
      </c>
      <c r="O892" s="23" t="s">
        <v>6292</v>
      </c>
      <c r="P892" s="23" t="s">
        <v>6309</v>
      </c>
      <c r="Q892" s="23">
        <v>0</v>
      </c>
      <c r="R892" s="23" t="s">
        <v>1952</v>
      </c>
      <c r="S892" s="23" t="s">
        <v>6710</v>
      </c>
      <c r="T892" s="23" t="s">
        <v>1548</v>
      </c>
    </row>
    <row r="893" spans="1:20" s="19" customFormat="1">
      <c r="A893" s="23" t="s">
        <v>5246</v>
      </c>
      <c r="B893" s="23" t="s">
        <v>5247</v>
      </c>
      <c r="C893" s="23" t="s">
        <v>13</v>
      </c>
      <c r="D893" s="23" t="s">
        <v>1580</v>
      </c>
      <c r="E893" s="23" t="s">
        <v>452</v>
      </c>
      <c r="F893" s="23" t="s">
        <v>6803</v>
      </c>
      <c r="G893" s="23" t="s">
        <v>1623</v>
      </c>
      <c r="H893" s="23" t="s">
        <v>5569</v>
      </c>
      <c r="I893" s="23" t="s">
        <v>6304</v>
      </c>
      <c r="J893" s="23" t="s">
        <v>11</v>
      </c>
      <c r="K893" s="23" t="s">
        <v>6290</v>
      </c>
      <c r="L893" s="23" t="s">
        <v>11</v>
      </c>
      <c r="M893" s="23" t="s">
        <v>6941</v>
      </c>
      <c r="N893" s="23" t="s">
        <v>6291</v>
      </c>
      <c r="O893" s="23" t="s">
        <v>6292</v>
      </c>
      <c r="P893" s="23" t="s">
        <v>6329</v>
      </c>
      <c r="Q893" s="23">
        <v>0</v>
      </c>
      <c r="R893" s="23" t="s">
        <v>6490</v>
      </c>
      <c r="S893" s="23" t="s">
        <v>6491</v>
      </c>
      <c r="T893" s="23" t="s">
        <v>1623</v>
      </c>
    </row>
    <row r="894" spans="1:20" s="19" customFormat="1">
      <c r="A894" s="23" t="s">
        <v>3524</v>
      </c>
      <c r="B894" s="23" t="s">
        <v>3525</v>
      </c>
      <c r="C894" s="23" t="s">
        <v>16</v>
      </c>
      <c r="D894" s="23" t="s">
        <v>1580</v>
      </c>
      <c r="E894" s="23" t="s">
        <v>452</v>
      </c>
      <c r="F894" s="23" t="s">
        <v>6954</v>
      </c>
      <c r="G894" s="23" t="s">
        <v>1623</v>
      </c>
      <c r="H894" s="23" t="s">
        <v>6346</v>
      </c>
      <c r="I894" s="23" t="s">
        <v>6951</v>
      </c>
      <c r="J894" s="23" t="s">
        <v>11</v>
      </c>
      <c r="K894" s="23" t="s">
        <v>6290</v>
      </c>
      <c r="L894" s="23" t="s">
        <v>11</v>
      </c>
      <c r="M894" s="23" t="s">
        <v>7089</v>
      </c>
      <c r="N894" s="23" t="s">
        <v>6291</v>
      </c>
      <c r="O894" s="23" t="s">
        <v>6292</v>
      </c>
      <c r="P894" s="23" t="s">
        <v>1012</v>
      </c>
      <c r="Q894" s="23">
        <v>0</v>
      </c>
      <c r="R894" s="23" t="s">
        <v>1559</v>
      </c>
      <c r="S894" s="23" t="s">
        <v>6994</v>
      </c>
      <c r="T894" s="23" t="s">
        <v>1623</v>
      </c>
    </row>
    <row r="895" spans="1:20" s="19" customFormat="1">
      <c r="A895" s="23" t="s">
        <v>3699</v>
      </c>
      <c r="B895" s="23" t="s">
        <v>3700</v>
      </c>
      <c r="C895" s="23" t="s">
        <v>12</v>
      </c>
      <c r="D895" s="23" t="s">
        <v>1580</v>
      </c>
      <c r="E895" s="23" t="s">
        <v>452</v>
      </c>
      <c r="F895" s="23" t="s">
        <v>5552</v>
      </c>
      <c r="G895" s="23" t="s">
        <v>1623</v>
      </c>
      <c r="H895" s="23" t="s">
        <v>5569</v>
      </c>
      <c r="I895" s="23" t="s">
        <v>6316</v>
      </c>
      <c r="J895" s="23" t="s">
        <v>11</v>
      </c>
      <c r="K895" s="23" t="s">
        <v>6290</v>
      </c>
      <c r="L895" s="23" t="s">
        <v>11</v>
      </c>
      <c r="M895" s="23" t="s">
        <v>6936</v>
      </c>
      <c r="N895" s="23" t="s">
        <v>6291</v>
      </c>
      <c r="O895" s="23" t="s">
        <v>6292</v>
      </c>
      <c r="P895" s="23" t="s">
        <v>6565</v>
      </c>
      <c r="Q895" s="23">
        <v>0</v>
      </c>
      <c r="R895" s="23" t="s">
        <v>1952</v>
      </c>
      <c r="S895" s="23" t="s">
        <v>6566</v>
      </c>
      <c r="T895" s="23" t="s">
        <v>1623</v>
      </c>
    </row>
    <row r="896" spans="1:20" s="19" customFormat="1">
      <c r="A896" s="23" t="s">
        <v>4686</v>
      </c>
      <c r="B896" s="23" t="s">
        <v>4687</v>
      </c>
      <c r="C896" s="23" t="s">
        <v>10</v>
      </c>
      <c r="D896" s="23" t="s">
        <v>1580</v>
      </c>
      <c r="E896" s="23" t="s">
        <v>452</v>
      </c>
      <c r="F896" s="23" t="s">
        <v>5583</v>
      </c>
      <c r="G896" s="23" t="s">
        <v>1623</v>
      </c>
      <c r="H896" s="23" t="s">
        <v>6308</v>
      </c>
      <c r="I896" s="23" t="s">
        <v>5447</v>
      </c>
      <c r="J896" s="23" t="s">
        <v>11</v>
      </c>
      <c r="K896" s="23" t="s">
        <v>6290</v>
      </c>
      <c r="L896" s="23" t="s">
        <v>11</v>
      </c>
      <c r="M896" s="23" t="s">
        <v>7020</v>
      </c>
      <c r="N896" s="23" t="s">
        <v>6291</v>
      </c>
      <c r="O896" s="23" t="s">
        <v>6292</v>
      </c>
      <c r="P896" s="23" t="s">
        <v>1012</v>
      </c>
      <c r="Q896" s="23">
        <v>0</v>
      </c>
      <c r="R896" s="23" t="s">
        <v>1559</v>
      </c>
      <c r="S896" s="23" t="s">
        <v>6201</v>
      </c>
      <c r="T896" s="23" t="s">
        <v>1623</v>
      </c>
    </row>
    <row r="897" spans="1:20" s="19" customFormat="1">
      <c r="A897" s="23" t="s">
        <v>1973</v>
      </c>
      <c r="B897" s="23" t="s">
        <v>1974</v>
      </c>
      <c r="C897" s="23" t="s">
        <v>11</v>
      </c>
      <c r="D897" s="23" t="s">
        <v>1580</v>
      </c>
      <c r="E897" s="23" t="s">
        <v>452</v>
      </c>
      <c r="F897" s="23" t="s">
        <v>5583</v>
      </c>
      <c r="G897" s="23" t="s">
        <v>1623</v>
      </c>
      <c r="H897" s="23" t="s">
        <v>6308</v>
      </c>
      <c r="I897" s="23" t="s">
        <v>5447</v>
      </c>
      <c r="J897" s="23" t="s">
        <v>11</v>
      </c>
      <c r="K897" s="23" t="s">
        <v>6290</v>
      </c>
      <c r="L897" s="23" t="s">
        <v>11</v>
      </c>
      <c r="M897" s="23" t="s">
        <v>6966</v>
      </c>
      <c r="N897" s="23" t="s">
        <v>6291</v>
      </c>
      <c r="O897" s="23" t="s">
        <v>6292</v>
      </c>
      <c r="P897" s="23" t="s">
        <v>1012</v>
      </c>
      <c r="Q897" s="23">
        <v>0</v>
      </c>
      <c r="R897" s="23" t="s">
        <v>5032</v>
      </c>
      <c r="S897" s="23" t="s">
        <v>6211</v>
      </c>
      <c r="T897" s="23" t="s">
        <v>1623</v>
      </c>
    </row>
    <row r="898" spans="1:20" s="19" customFormat="1">
      <c r="A898" s="23" t="s">
        <v>1901</v>
      </c>
      <c r="B898" s="23" t="s">
        <v>1902</v>
      </c>
      <c r="C898" s="23" t="s">
        <v>10</v>
      </c>
      <c r="D898" s="23" t="s">
        <v>1580</v>
      </c>
      <c r="E898" s="23" t="s">
        <v>461</v>
      </c>
      <c r="F898" s="23" t="s">
        <v>5538</v>
      </c>
      <c r="G898" s="23" t="s">
        <v>1623</v>
      </c>
      <c r="H898" s="23" t="s">
        <v>6331</v>
      </c>
      <c r="I898" s="23" t="s">
        <v>5574</v>
      </c>
      <c r="J898" s="23" t="s">
        <v>11</v>
      </c>
      <c r="K898" s="23" t="s">
        <v>6290</v>
      </c>
      <c r="L898" s="23" t="s">
        <v>11</v>
      </c>
      <c r="M898" s="23" t="s">
        <v>6986</v>
      </c>
      <c r="N898" s="23" t="s">
        <v>6311</v>
      </c>
      <c r="O898" s="23" t="s">
        <v>6292</v>
      </c>
      <c r="P898" s="23" t="s">
        <v>6591</v>
      </c>
      <c r="Q898" s="23">
        <v>0</v>
      </c>
      <c r="R898" s="23" t="s">
        <v>1685</v>
      </c>
      <c r="S898" s="23" t="s">
        <v>6083</v>
      </c>
      <c r="T898" s="23" t="s">
        <v>1623</v>
      </c>
    </row>
    <row r="899" spans="1:20" s="19" customFormat="1">
      <c r="A899" s="23" t="s">
        <v>4750</v>
      </c>
      <c r="B899" s="23" t="s">
        <v>4751</v>
      </c>
      <c r="C899" s="23" t="s">
        <v>1544</v>
      </c>
      <c r="D899" s="23" t="s">
        <v>1580</v>
      </c>
      <c r="E899" s="23" t="s">
        <v>452</v>
      </c>
      <c r="F899" s="23" t="s">
        <v>6940</v>
      </c>
      <c r="G899" s="23" t="s">
        <v>1623</v>
      </c>
      <c r="H899" s="23" t="s">
        <v>6346</v>
      </c>
      <c r="I899" s="23" t="s">
        <v>5563</v>
      </c>
      <c r="J899" s="23" t="s">
        <v>1643</v>
      </c>
      <c r="K899" s="23" t="s">
        <v>6290</v>
      </c>
      <c r="L899" s="23" t="s">
        <v>11</v>
      </c>
      <c r="M899" s="23" t="s">
        <v>6944</v>
      </c>
      <c r="N899" s="23" t="s">
        <v>6291</v>
      </c>
      <c r="O899" s="23" t="s">
        <v>6292</v>
      </c>
      <c r="P899" s="23" t="s">
        <v>1012</v>
      </c>
      <c r="Q899" s="23">
        <v>0</v>
      </c>
      <c r="R899" s="23" t="s">
        <v>1559</v>
      </c>
      <c r="S899" s="23" t="s">
        <v>6712</v>
      </c>
      <c r="T899" s="23" t="s">
        <v>1623</v>
      </c>
    </row>
    <row r="900" spans="1:20" s="19" customFormat="1">
      <c r="A900" s="23" t="s">
        <v>1804</v>
      </c>
      <c r="B900" s="23" t="s">
        <v>1805</v>
      </c>
      <c r="C900" s="23" t="s">
        <v>14</v>
      </c>
      <c r="D900" s="23" t="s">
        <v>1580</v>
      </c>
      <c r="E900" s="23" t="s">
        <v>461</v>
      </c>
      <c r="F900" s="23" t="s">
        <v>6789</v>
      </c>
      <c r="G900" s="23" t="s">
        <v>1623</v>
      </c>
      <c r="H900" s="23" t="s">
        <v>6320</v>
      </c>
      <c r="I900" s="23" t="s">
        <v>6350</v>
      </c>
      <c r="J900" s="23" t="s">
        <v>11</v>
      </c>
      <c r="K900" s="23" t="s">
        <v>6290</v>
      </c>
      <c r="L900" s="23" t="s">
        <v>11</v>
      </c>
      <c r="M900" s="23" t="s">
        <v>7092</v>
      </c>
      <c r="N900" s="23" t="s">
        <v>6311</v>
      </c>
      <c r="O900" s="23" t="s">
        <v>6292</v>
      </c>
      <c r="P900" s="23" t="s">
        <v>7</v>
      </c>
      <c r="Q900" s="23">
        <v>0</v>
      </c>
      <c r="R900" s="23" t="s">
        <v>1560</v>
      </c>
      <c r="S900" s="23" t="s">
        <v>6392</v>
      </c>
      <c r="T900" s="23" t="s">
        <v>1623</v>
      </c>
    </row>
    <row r="901" spans="1:20" s="19" customFormat="1">
      <c r="A901" s="23" t="s">
        <v>2160</v>
      </c>
      <c r="B901" s="23" t="s">
        <v>2161</v>
      </c>
      <c r="C901" s="23" t="s">
        <v>12</v>
      </c>
      <c r="D901" s="23" t="s">
        <v>1580</v>
      </c>
      <c r="E901" s="23" t="s">
        <v>452</v>
      </c>
      <c r="F901" s="23" t="s">
        <v>5399</v>
      </c>
      <c r="G901" s="23" t="s">
        <v>1623</v>
      </c>
      <c r="H901" s="23" t="s">
        <v>5579</v>
      </c>
      <c r="I901" s="23" t="s">
        <v>6302</v>
      </c>
      <c r="J901" s="23" t="s">
        <v>11</v>
      </c>
      <c r="K901" s="23" t="s">
        <v>6290</v>
      </c>
      <c r="L901" s="23" t="s">
        <v>11</v>
      </c>
      <c r="M901" s="23" t="s">
        <v>6936</v>
      </c>
      <c r="N901" s="23" t="s">
        <v>6291</v>
      </c>
      <c r="O901" s="23" t="s">
        <v>6292</v>
      </c>
      <c r="P901" s="23" t="s">
        <v>9</v>
      </c>
      <c r="Q901" s="23">
        <v>0</v>
      </c>
      <c r="R901" s="23" t="s">
        <v>1815</v>
      </c>
      <c r="S901" s="23" t="s">
        <v>6160</v>
      </c>
      <c r="T901" s="23" t="s">
        <v>1623</v>
      </c>
    </row>
    <row r="902" spans="1:20" s="19" customFormat="1">
      <c r="A902" s="23" t="s">
        <v>4227</v>
      </c>
      <c r="B902" s="23" t="s">
        <v>4228</v>
      </c>
      <c r="C902" s="23" t="s">
        <v>1544</v>
      </c>
      <c r="D902" s="23" t="s">
        <v>5451</v>
      </c>
      <c r="E902" s="23" t="s">
        <v>459</v>
      </c>
      <c r="F902" s="23" t="s">
        <v>5580</v>
      </c>
      <c r="G902" s="23" t="s">
        <v>1623</v>
      </c>
      <c r="H902" s="23" t="s">
        <v>2490</v>
      </c>
      <c r="I902" s="23" t="s">
        <v>6352</v>
      </c>
      <c r="J902" s="23" t="s">
        <v>11</v>
      </c>
      <c r="K902" s="23" t="s">
        <v>6290</v>
      </c>
      <c r="L902" s="23" t="s">
        <v>11</v>
      </c>
      <c r="M902" s="23" t="s">
        <v>6988</v>
      </c>
      <c r="N902" s="23" t="s">
        <v>6297</v>
      </c>
      <c r="O902" s="23" t="s">
        <v>6292</v>
      </c>
      <c r="P902" s="23" t="s">
        <v>1152</v>
      </c>
      <c r="Q902" s="23">
        <v>0</v>
      </c>
      <c r="R902" s="23" t="s">
        <v>6377</v>
      </c>
      <c r="S902" s="23" t="s">
        <v>6232</v>
      </c>
      <c r="T902" s="23" t="s">
        <v>1623</v>
      </c>
    </row>
    <row r="903" spans="1:20" s="19" customFormat="1">
      <c r="A903" s="23" t="s">
        <v>3073</v>
      </c>
      <c r="B903" s="23" t="s">
        <v>3074</v>
      </c>
      <c r="C903" s="23" t="s">
        <v>10</v>
      </c>
      <c r="D903" s="23" t="s">
        <v>1580</v>
      </c>
      <c r="E903" s="23" t="s">
        <v>452</v>
      </c>
      <c r="F903" s="23" t="s">
        <v>6977</v>
      </c>
      <c r="G903" s="23" t="s">
        <v>1623</v>
      </c>
      <c r="H903" s="23" t="s">
        <v>6346</v>
      </c>
      <c r="I903" s="23" t="s">
        <v>5563</v>
      </c>
      <c r="J903" s="23" t="s">
        <v>11</v>
      </c>
      <c r="K903" s="23" t="s">
        <v>6290</v>
      </c>
      <c r="L903" s="23" t="s">
        <v>11</v>
      </c>
      <c r="M903" s="23" t="s">
        <v>6960</v>
      </c>
      <c r="N903" s="23" t="s">
        <v>6291</v>
      </c>
      <c r="O903" s="23" t="s">
        <v>6292</v>
      </c>
      <c r="P903" s="23" t="s">
        <v>7</v>
      </c>
      <c r="Q903" s="23">
        <v>0</v>
      </c>
      <c r="R903" s="23" t="s">
        <v>1707</v>
      </c>
      <c r="S903" s="23" t="s">
        <v>6142</v>
      </c>
      <c r="T903" s="23" t="s">
        <v>1623</v>
      </c>
    </row>
    <row r="904" spans="1:20" s="19" customFormat="1">
      <c r="A904" s="23" t="s">
        <v>3917</v>
      </c>
      <c r="B904" s="23" t="s">
        <v>3918</v>
      </c>
      <c r="C904" s="23" t="s">
        <v>13</v>
      </c>
      <c r="D904" s="23" t="s">
        <v>1580</v>
      </c>
      <c r="E904" s="23" t="s">
        <v>452</v>
      </c>
      <c r="F904" s="23" t="s">
        <v>6803</v>
      </c>
      <c r="G904" s="23" t="s">
        <v>1623</v>
      </c>
      <c r="H904" s="23" t="s">
        <v>5569</v>
      </c>
      <c r="I904" s="23" t="s">
        <v>6304</v>
      </c>
      <c r="J904" s="23" t="s">
        <v>11</v>
      </c>
      <c r="K904" s="23" t="s">
        <v>6290</v>
      </c>
      <c r="L904" s="23" t="s">
        <v>11</v>
      </c>
      <c r="M904" s="23" t="s">
        <v>6937</v>
      </c>
      <c r="N904" s="23" t="s">
        <v>6291</v>
      </c>
      <c r="O904" s="23" t="s">
        <v>6292</v>
      </c>
      <c r="P904" s="23" t="s">
        <v>6329</v>
      </c>
      <c r="Q904" s="23">
        <v>0</v>
      </c>
      <c r="R904" s="23" t="s">
        <v>6490</v>
      </c>
      <c r="S904" s="23" t="s">
        <v>6727</v>
      </c>
      <c r="T904" s="23" t="s">
        <v>1623</v>
      </c>
    </row>
    <row r="905" spans="1:20" s="19" customFormat="1">
      <c r="A905" s="23" t="s">
        <v>2971</v>
      </c>
      <c r="B905" s="23" t="s">
        <v>2972</v>
      </c>
      <c r="C905" s="23" t="s">
        <v>14</v>
      </c>
      <c r="D905" s="23" t="s">
        <v>1580</v>
      </c>
      <c r="E905" s="23" t="s">
        <v>452</v>
      </c>
      <c r="F905" s="23" t="s">
        <v>6809</v>
      </c>
      <c r="G905" s="23" t="s">
        <v>1623</v>
      </c>
      <c r="H905" s="23" t="s">
        <v>6299</v>
      </c>
      <c r="I905" s="23" t="s">
        <v>6335</v>
      </c>
      <c r="J905" s="23" t="s">
        <v>11</v>
      </c>
      <c r="K905" s="23" t="s">
        <v>6290</v>
      </c>
      <c r="L905" s="23" t="s">
        <v>11</v>
      </c>
      <c r="M905" s="23" t="s">
        <v>6945</v>
      </c>
      <c r="N905" s="23" t="s">
        <v>6291</v>
      </c>
      <c r="O905" s="23" t="s">
        <v>6292</v>
      </c>
      <c r="P905" s="23" t="s">
        <v>6743</v>
      </c>
      <c r="Q905" s="23">
        <v>0</v>
      </c>
      <c r="R905" s="23" t="s">
        <v>1952</v>
      </c>
      <c r="S905" s="23" t="s">
        <v>6744</v>
      </c>
      <c r="T905" s="23" t="s">
        <v>1623</v>
      </c>
    </row>
    <row r="906" spans="1:20" s="19" customFormat="1">
      <c r="A906" s="23" t="s">
        <v>5190</v>
      </c>
      <c r="B906" s="23" t="s">
        <v>5191</v>
      </c>
      <c r="C906" s="23" t="s">
        <v>16</v>
      </c>
      <c r="D906" s="23" t="s">
        <v>1580</v>
      </c>
      <c r="E906" s="23" t="s">
        <v>452</v>
      </c>
      <c r="F906" s="23" t="s">
        <v>6954</v>
      </c>
      <c r="G906" s="23" t="s">
        <v>1623</v>
      </c>
      <c r="H906" s="23" t="s">
        <v>2490</v>
      </c>
      <c r="I906" s="23" t="s">
        <v>6951</v>
      </c>
      <c r="J906" s="23" t="s">
        <v>11</v>
      </c>
      <c r="K906" s="23" t="s">
        <v>6290</v>
      </c>
      <c r="L906" s="23" t="s">
        <v>11</v>
      </c>
      <c r="M906" s="23" t="s">
        <v>6944</v>
      </c>
      <c r="N906" s="23" t="s">
        <v>6291</v>
      </c>
      <c r="O906" s="23" t="s">
        <v>6292</v>
      </c>
      <c r="P906" s="23" t="s">
        <v>1012</v>
      </c>
      <c r="Q906" s="23">
        <v>0</v>
      </c>
      <c r="R906" s="23" t="s">
        <v>1565</v>
      </c>
      <c r="S906" s="23" t="s">
        <v>7004</v>
      </c>
      <c r="T906" s="23" t="s">
        <v>1623</v>
      </c>
    </row>
    <row r="907" spans="1:20" s="19" customFormat="1">
      <c r="A907" s="23" t="s">
        <v>3260</v>
      </c>
      <c r="B907" s="23" t="s">
        <v>3261</v>
      </c>
      <c r="C907" s="23" t="s">
        <v>13</v>
      </c>
      <c r="D907" s="23" t="s">
        <v>1580</v>
      </c>
      <c r="E907" s="23" t="s">
        <v>452</v>
      </c>
      <c r="F907" s="23" t="s">
        <v>6803</v>
      </c>
      <c r="G907" s="23" t="s">
        <v>1623</v>
      </c>
      <c r="H907" s="23" t="s">
        <v>5569</v>
      </c>
      <c r="I907" s="23" t="s">
        <v>6304</v>
      </c>
      <c r="J907" s="23" t="s">
        <v>11</v>
      </c>
      <c r="K907" s="23" t="s">
        <v>6290</v>
      </c>
      <c r="L907" s="23" t="s">
        <v>11</v>
      </c>
      <c r="M907" s="23" t="s">
        <v>6960</v>
      </c>
      <c r="N907" s="23" t="s">
        <v>6291</v>
      </c>
      <c r="O907" s="23" t="s">
        <v>6292</v>
      </c>
      <c r="P907" s="23" t="s">
        <v>1012</v>
      </c>
      <c r="Q907" s="23">
        <v>0</v>
      </c>
      <c r="R907" s="23" t="s">
        <v>1689</v>
      </c>
      <c r="S907" s="23" t="s">
        <v>7043</v>
      </c>
      <c r="T907" s="23" t="s">
        <v>1623</v>
      </c>
    </row>
    <row r="908" spans="1:20" s="19" customFormat="1">
      <c r="A908" s="23" t="s">
        <v>4508</v>
      </c>
      <c r="B908" s="23" t="s">
        <v>908</v>
      </c>
      <c r="C908" s="23" t="s">
        <v>14</v>
      </c>
      <c r="D908" s="23" t="s">
        <v>1580</v>
      </c>
      <c r="E908" s="23" t="s">
        <v>452</v>
      </c>
      <c r="F908" s="23" t="s">
        <v>5402</v>
      </c>
      <c r="G908" s="23" t="s">
        <v>1623</v>
      </c>
      <c r="H908" s="23" t="s">
        <v>6952</v>
      </c>
      <c r="I908" s="23" t="s">
        <v>5563</v>
      </c>
      <c r="J908" s="23" t="s">
        <v>11</v>
      </c>
      <c r="K908" s="23" t="s">
        <v>6290</v>
      </c>
      <c r="L908" s="23" t="s">
        <v>11</v>
      </c>
      <c r="M908" s="23" t="s">
        <v>6985</v>
      </c>
      <c r="N908" s="23" t="s">
        <v>6291</v>
      </c>
      <c r="O908" s="23" t="s">
        <v>6292</v>
      </c>
      <c r="P908" s="23" t="s">
        <v>6361</v>
      </c>
      <c r="Q908" s="23">
        <v>0</v>
      </c>
      <c r="R908" s="23" t="s">
        <v>1560</v>
      </c>
      <c r="S908" s="23" t="s">
        <v>7082</v>
      </c>
      <c r="T908" s="23" t="s">
        <v>1623</v>
      </c>
    </row>
    <row r="909" spans="1:20" s="19" customFormat="1">
      <c r="A909" s="23" t="s">
        <v>2375</v>
      </c>
      <c r="B909" s="23" t="s">
        <v>2376</v>
      </c>
      <c r="C909" s="23" t="s">
        <v>16</v>
      </c>
      <c r="D909" s="23" t="s">
        <v>1580</v>
      </c>
      <c r="E909" s="23" t="s">
        <v>452</v>
      </c>
      <c r="F909" s="23" t="s">
        <v>5380</v>
      </c>
      <c r="G909" s="23" t="s">
        <v>1623</v>
      </c>
      <c r="H909" s="23" t="s">
        <v>2490</v>
      </c>
      <c r="I909" s="23" t="s">
        <v>6289</v>
      </c>
      <c r="J909" s="23" t="s">
        <v>11</v>
      </c>
      <c r="K909" s="23" t="s">
        <v>6290</v>
      </c>
      <c r="L909" s="23" t="s">
        <v>11</v>
      </c>
      <c r="M909" s="23" t="s">
        <v>7026</v>
      </c>
      <c r="N909" s="23" t="s">
        <v>6291</v>
      </c>
      <c r="O909" s="23" t="s">
        <v>6292</v>
      </c>
      <c r="P909" s="23" t="s">
        <v>6329</v>
      </c>
      <c r="Q909" s="23">
        <v>0</v>
      </c>
      <c r="R909" s="23" t="s">
        <v>1952</v>
      </c>
      <c r="S909" s="23" t="s">
        <v>6025</v>
      </c>
      <c r="T909" s="23" t="s">
        <v>1623</v>
      </c>
    </row>
    <row r="910" spans="1:20" s="19" customFormat="1">
      <c r="A910" s="23" t="s">
        <v>5286</v>
      </c>
      <c r="B910" s="23" t="s">
        <v>5287</v>
      </c>
      <c r="C910" s="23" t="s">
        <v>1544</v>
      </c>
      <c r="D910" s="23" t="s">
        <v>1580</v>
      </c>
      <c r="E910" s="23" t="s">
        <v>452</v>
      </c>
      <c r="F910" s="23" t="s">
        <v>5504</v>
      </c>
      <c r="G910" s="23" t="s">
        <v>1623</v>
      </c>
      <c r="H910" s="23" t="s">
        <v>5579</v>
      </c>
      <c r="I910" s="23" t="s">
        <v>6289</v>
      </c>
      <c r="J910" s="23" t="s">
        <v>11</v>
      </c>
      <c r="K910" s="23" t="s">
        <v>6290</v>
      </c>
      <c r="L910" s="23" t="s">
        <v>11</v>
      </c>
      <c r="M910" s="23" t="s">
        <v>6979</v>
      </c>
      <c r="N910" s="23" t="s">
        <v>6291</v>
      </c>
      <c r="O910" s="23" t="s">
        <v>6292</v>
      </c>
      <c r="P910" s="23" t="s">
        <v>1012</v>
      </c>
      <c r="Q910" s="23">
        <v>0</v>
      </c>
      <c r="R910" s="23" t="s">
        <v>1689</v>
      </c>
      <c r="S910" s="23" t="s">
        <v>6435</v>
      </c>
      <c r="T910" s="23" t="s">
        <v>1623</v>
      </c>
    </row>
    <row r="911" spans="1:20" s="19" customFormat="1">
      <c r="A911" s="23" t="s">
        <v>3524</v>
      </c>
      <c r="B911" s="23" t="s">
        <v>3525</v>
      </c>
      <c r="C911" s="23" t="s">
        <v>16</v>
      </c>
      <c r="D911" s="23" t="s">
        <v>1580</v>
      </c>
      <c r="E911" s="23" t="s">
        <v>452</v>
      </c>
      <c r="F911" s="23" t="s">
        <v>6954</v>
      </c>
      <c r="G911" s="23" t="s">
        <v>1623</v>
      </c>
      <c r="H911" s="23" t="s">
        <v>2490</v>
      </c>
      <c r="I911" s="23" t="s">
        <v>6951</v>
      </c>
      <c r="J911" s="23" t="s">
        <v>11</v>
      </c>
      <c r="K911" s="23" t="s">
        <v>6290</v>
      </c>
      <c r="L911" s="23" t="s">
        <v>11</v>
      </c>
      <c r="M911" s="23" t="s">
        <v>6999</v>
      </c>
      <c r="N911" s="23" t="s">
        <v>6291</v>
      </c>
      <c r="O911" s="23" t="s">
        <v>6292</v>
      </c>
      <c r="P911" s="23" t="s">
        <v>1012</v>
      </c>
      <c r="Q911" s="23">
        <v>0</v>
      </c>
      <c r="R911" s="23" t="s">
        <v>1559</v>
      </c>
      <c r="S911" s="23" t="s">
        <v>6994</v>
      </c>
      <c r="T911" s="23" t="s">
        <v>1623</v>
      </c>
    </row>
    <row r="912" spans="1:20" s="19" customFormat="1">
      <c r="A912" s="23" t="s">
        <v>4165</v>
      </c>
      <c r="B912" s="23" t="s">
        <v>4166</v>
      </c>
      <c r="C912" s="23" t="s">
        <v>10</v>
      </c>
      <c r="D912" s="23" t="s">
        <v>1580</v>
      </c>
      <c r="E912" s="23" t="s">
        <v>452</v>
      </c>
      <c r="F912" s="23" t="s">
        <v>5393</v>
      </c>
      <c r="G912" s="23" t="s">
        <v>1623</v>
      </c>
      <c r="H912" s="23" t="s">
        <v>6295</v>
      </c>
      <c r="I912" s="23" t="s">
        <v>5574</v>
      </c>
      <c r="J912" s="23" t="s">
        <v>11</v>
      </c>
      <c r="K912" s="23" t="s">
        <v>6290</v>
      </c>
      <c r="L912" s="23" t="s">
        <v>11</v>
      </c>
      <c r="M912" s="23" t="s">
        <v>6945</v>
      </c>
      <c r="N912" s="23" t="s">
        <v>6291</v>
      </c>
      <c r="O912" s="23" t="s">
        <v>6292</v>
      </c>
      <c r="P912" s="23" t="s">
        <v>6669</v>
      </c>
      <c r="Q912" s="23">
        <v>0</v>
      </c>
      <c r="R912" s="23" t="s">
        <v>6670</v>
      </c>
      <c r="S912" s="23" t="s">
        <v>6671</v>
      </c>
      <c r="T912" s="23" t="s">
        <v>1623</v>
      </c>
    </row>
    <row r="913" spans="1:20" s="19" customFormat="1">
      <c r="A913" s="23" t="s">
        <v>3591</v>
      </c>
      <c r="B913" s="23" t="s">
        <v>3592</v>
      </c>
      <c r="C913" s="23" t="s">
        <v>16</v>
      </c>
      <c r="D913" s="23" t="s">
        <v>1580</v>
      </c>
      <c r="E913" s="23" t="s">
        <v>452</v>
      </c>
      <c r="F913" s="23" t="s">
        <v>5554</v>
      </c>
      <c r="G913" s="23" t="s">
        <v>1623</v>
      </c>
      <c r="H913" s="23" t="s">
        <v>2490</v>
      </c>
      <c r="I913" s="23" t="s">
        <v>6289</v>
      </c>
      <c r="J913" s="23" t="s">
        <v>11</v>
      </c>
      <c r="K913" s="23" t="s">
        <v>6290</v>
      </c>
      <c r="L913" s="23" t="s">
        <v>11</v>
      </c>
      <c r="M913" s="23" t="s">
        <v>6936</v>
      </c>
      <c r="N913" s="23" t="s">
        <v>6291</v>
      </c>
      <c r="O913" s="23" t="s">
        <v>6292</v>
      </c>
      <c r="P913" s="23" t="s">
        <v>1012</v>
      </c>
      <c r="Q913" s="23">
        <v>0</v>
      </c>
      <c r="R913" s="23" t="s">
        <v>1624</v>
      </c>
      <c r="S913" s="23" t="s">
        <v>6206</v>
      </c>
      <c r="T913" s="23" t="s">
        <v>1623</v>
      </c>
    </row>
    <row r="914" spans="1:20" s="19" customFormat="1">
      <c r="A914" s="23" t="s">
        <v>4115</v>
      </c>
      <c r="B914" s="23" t="s">
        <v>4116</v>
      </c>
      <c r="C914" s="23" t="s">
        <v>16</v>
      </c>
      <c r="D914" s="23" t="s">
        <v>1580</v>
      </c>
      <c r="E914" s="23" t="s">
        <v>452</v>
      </c>
      <c r="F914" s="23" t="s">
        <v>5393</v>
      </c>
      <c r="G914" s="23" t="s">
        <v>1623</v>
      </c>
      <c r="H914" s="23" t="s">
        <v>6295</v>
      </c>
      <c r="I914" s="23" t="s">
        <v>5574</v>
      </c>
      <c r="J914" s="23" t="s">
        <v>11</v>
      </c>
      <c r="K914" s="23" t="s">
        <v>6290</v>
      </c>
      <c r="L914" s="23" t="s">
        <v>11</v>
      </c>
      <c r="M914" s="23" t="s">
        <v>6941</v>
      </c>
      <c r="N914" s="23" t="s">
        <v>6291</v>
      </c>
      <c r="O914" s="23" t="s">
        <v>6292</v>
      </c>
      <c r="P914" s="23" t="s">
        <v>6706</v>
      </c>
      <c r="Q914" s="23">
        <v>0</v>
      </c>
      <c r="R914" s="23" t="s">
        <v>6339</v>
      </c>
      <c r="S914" s="23" t="s">
        <v>6707</v>
      </c>
      <c r="T914" s="23" t="s">
        <v>1623</v>
      </c>
    </row>
    <row r="915" spans="1:20" s="19" customFormat="1">
      <c r="A915" s="23" t="s">
        <v>3291</v>
      </c>
      <c r="B915" s="23" t="s">
        <v>3292</v>
      </c>
      <c r="C915" s="23" t="s">
        <v>13</v>
      </c>
      <c r="D915" s="23" t="s">
        <v>1580</v>
      </c>
      <c r="E915" s="23" t="s">
        <v>452</v>
      </c>
      <c r="F915" s="23" t="s">
        <v>6962</v>
      </c>
      <c r="G915" s="23" t="s">
        <v>1623</v>
      </c>
      <c r="H915" s="23" t="s">
        <v>6299</v>
      </c>
      <c r="I915" s="23" t="s">
        <v>6300</v>
      </c>
      <c r="J915" s="23" t="s">
        <v>11</v>
      </c>
      <c r="K915" s="23" t="s">
        <v>6290</v>
      </c>
      <c r="L915" s="23" t="s">
        <v>11</v>
      </c>
      <c r="M915" s="23" t="s">
        <v>6964</v>
      </c>
      <c r="N915" s="23" t="s">
        <v>6291</v>
      </c>
      <c r="O915" s="23" t="s">
        <v>6292</v>
      </c>
      <c r="P915" s="23" t="s">
        <v>1012</v>
      </c>
      <c r="Q915" s="23">
        <v>0</v>
      </c>
      <c r="R915" s="23" t="s">
        <v>1689</v>
      </c>
      <c r="S915" s="23" t="s">
        <v>6652</v>
      </c>
      <c r="T915" s="23" t="s">
        <v>1623</v>
      </c>
    </row>
    <row r="916" spans="1:20" s="19" customFormat="1">
      <c r="A916" s="23" t="s">
        <v>4155</v>
      </c>
      <c r="B916" s="23" t="s">
        <v>4156</v>
      </c>
      <c r="C916" s="23" t="s">
        <v>14</v>
      </c>
      <c r="D916" s="23" t="s">
        <v>1580</v>
      </c>
      <c r="E916" s="23" t="s">
        <v>452</v>
      </c>
      <c r="F916" s="23" t="s">
        <v>5384</v>
      </c>
      <c r="G916" s="23" t="s">
        <v>1623</v>
      </c>
      <c r="H916" s="23" t="s">
        <v>6308</v>
      </c>
      <c r="I916" s="23" t="s">
        <v>5447</v>
      </c>
      <c r="J916" s="23" t="s">
        <v>11</v>
      </c>
      <c r="K916" s="23" t="s">
        <v>6290</v>
      </c>
      <c r="L916" s="23" t="s">
        <v>11</v>
      </c>
      <c r="M916" s="23" t="s">
        <v>6960</v>
      </c>
      <c r="N916" s="23" t="s">
        <v>6291</v>
      </c>
      <c r="O916" s="23" t="s">
        <v>6292</v>
      </c>
      <c r="P916" s="23" t="s">
        <v>6309</v>
      </c>
      <c r="Q916" s="23">
        <v>0</v>
      </c>
      <c r="R916" s="23" t="s">
        <v>1952</v>
      </c>
      <c r="S916" s="23" t="s">
        <v>6310</v>
      </c>
      <c r="T916" s="23" t="s">
        <v>1548</v>
      </c>
    </row>
    <row r="917" spans="1:20" s="19" customFormat="1">
      <c r="A917" s="23" t="s">
        <v>3093</v>
      </c>
      <c r="B917" s="23" t="s">
        <v>3094</v>
      </c>
      <c r="C917" s="23" t="s">
        <v>12</v>
      </c>
      <c r="D917" s="23" t="s">
        <v>1580</v>
      </c>
      <c r="E917" s="23" t="s">
        <v>452</v>
      </c>
      <c r="F917" s="23" t="s">
        <v>6804</v>
      </c>
      <c r="G917" s="23" t="s">
        <v>1623</v>
      </c>
      <c r="H917" s="23" t="s">
        <v>6334</v>
      </c>
      <c r="I917" s="23" t="s">
        <v>6321</v>
      </c>
      <c r="J917" s="23" t="s">
        <v>11</v>
      </c>
      <c r="K917" s="23" t="s">
        <v>6290</v>
      </c>
      <c r="L917" s="23" t="s">
        <v>11</v>
      </c>
      <c r="M917" s="23" t="s">
        <v>6942</v>
      </c>
      <c r="N917" s="23" t="s">
        <v>6291</v>
      </c>
      <c r="O917" s="23" t="s">
        <v>6292</v>
      </c>
      <c r="P917" s="23" t="s">
        <v>6329</v>
      </c>
      <c r="Q917" s="23">
        <v>0</v>
      </c>
      <c r="R917" s="23" t="s">
        <v>1952</v>
      </c>
      <c r="S917" s="23" t="s">
        <v>5930</v>
      </c>
      <c r="T917" s="23" t="s">
        <v>1623</v>
      </c>
    </row>
    <row r="918" spans="1:20" s="19" customFormat="1">
      <c r="A918" s="23" t="s">
        <v>3093</v>
      </c>
      <c r="B918" s="23" t="s">
        <v>3094</v>
      </c>
      <c r="C918" s="23" t="s">
        <v>12</v>
      </c>
      <c r="D918" s="23" t="s">
        <v>1580</v>
      </c>
      <c r="E918" s="23" t="s">
        <v>452</v>
      </c>
      <c r="F918" s="23" t="s">
        <v>6804</v>
      </c>
      <c r="G918" s="23" t="s">
        <v>1623</v>
      </c>
      <c r="H918" s="23" t="s">
        <v>6334</v>
      </c>
      <c r="I918" s="23" t="s">
        <v>6321</v>
      </c>
      <c r="J918" s="23" t="s">
        <v>11</v>
      </c>
      <c r="K918" s="23" t="s">
        <v>6290</v>
      </c>
      <c r="L918" s="23" t="s">
        <v>11</v>
      </c>
      <c r="M918" s="23" t="s">
        <v>6937</v>
      </c>
      <c r="N918" s="23" t="s">
        <v>6291</v>
      </c>
      <c r="O918" s="23" t="s">
        <v>6292</v>
      </c>
      <c r="P918" s="23" t="s">
        <v>6329</v>
      </c>
      <c r="Q918" s="23">
        <v>0</v>
      </c>
      <c r="R918" s="23" t="s">
        <v>1952</v>
      </c>
      <c r="S918" s="23" t="s">
        <v>5930</v>
      </c>
      <c r="T918" s="23" t="s">
        <v>1623</v>
      </c>
    </row>
    <row r="919" spans="1:20" s="19" customFormat="1">
      <c r="A919" s="23" t="s">
        <v>3124</v>
      </c>
      <c r="B919" s="23" t="s">
        <v>3125</v>
      </c>
      <c r="C919" s="23" t="s">
        <v>10</v>
      </c>
      <c r="D919" s="23" t="s">
        <v>1580</v>
      </c>
      <c r="E919" s="23" t="s">
        <v>5632</v>
      </c>
      <c r="F919" s="23" t="s">
        <v>6973</v>
      </c>
      <c r="G919" s="23" t="s">
        <v>1623</v>
      </c>
      <c r="H919" s="23" t="s">
        <v>6308</v>
      </c>
      <c r="I919" s="23" t="s">
        <v>5447</v>
      </c>
      <c r="J919" s="23" t="s">
        <v>11</v>
      </c>
      <c r="K919" s="23" t="s">
        <v>6290</v>
      </c>
      <c r="L919" s="23" t="s">
        <v>11</v>
      </c>
      <c r="M919" s="23" t="s">
        <v>6996</v>
      </c>
      <c r="N919" s="23" t="s">
        <v>6311</v>
      </c>
      <c r="O919" s="23" t="s">
        <v>6292</v>
      </c>
      <c r="P919" s="23" t="s">
        <v>6614</v>
      </c>
      <c r="Q919" s="23">
        <v>0</v>
      </c>
      <c r="R919" s="23" t="s">
        <v>6974</v>
      </c>
      <c r="S919" s="23" t="s">
        <v>7032</v>
      </c>
      <c r="T919" s="23" t="s">
        <v>1623</v>
      </c>
    </row>
    <row r="920" spans="1:20" s="19" customFormat="1">
      <c r="A920" s="23" t="s">
        <v>4508</v>
      </c>
      <c r="B920" s="23" t="s">
        <v>908</v>
      </c>
      <c r="C920" s="23" t="s">
        <v>14</v>
      </c>
      <c r="D920" s="23" t="s">
        <v>1580</v>
      </c>
      <c r="E920" s="23" t="s">
        <v>452</v>
      </c>
      <c r="F920" s="23" t="s">
        <v>5402</v>
      </c>
      <c r="G920" s="23" t="s">
        <v>1623</v>
      </c>
      <c r="H920" s="23" t="s">
        <v>6952</v>
      </c>
      <c r="I920" s="23" t="s">
        <v>5563</v>
      </c>
      <c r="J920" s="23" t="s">
        <v>11</v>
      </c>
      <c r="K920" s="23" t="s">
        <v>6290</v>
      </c>
      <c r="L920" s="23" t="s">
        <v>11</v>
      </c>
      <c r="M920" s="23" t="s">
        <v>6953</v>
      </c>
      <c r="N920" s="23" t="s">
        <v>6291</v>
      </c>
      <c r="O920" s="23" t="s">
        <v>6292</v>
      </c>
      <c r="P920" s="23" t="s">
        <v>6361</v>
      </c>
      <c r="Q920" s="23">
        <v>0</v>
      </c>
      <c r="R920" s="23" t="s">
        <v>1560</v>
      </c>
      <c r="S920" s="23" t="s">
        <v>7082</v>
      </c>
      <c r="T920" s="23" t="s">
        <v>1623</v>
      </c>
    </row>
    <row r="921" spans="1:20" s="19" customFormat="1">
      <c r="A921" s="23" t="s">
        <v>1973</v>
      </c>
      <c r="B921" s="23" t="s">
        <v>1974</v>
      </c>
      <c r="C921" s="23" t="s">
        <v>11</v>
      </c>
      <c r="D921" s="23" t="s">
        <v>1580</v>
      </c>
      <c r="E921" s="23" t="s">
        <v>452</v>
      </c>
      <c r="F921" s="23" t="s">
        <v>5583</v>
      </c>
      <c r="G921" s="23" t="s">
        <v>1623</v>
      </c>
      <c r="H921" s="23" t="s">
        <v>6308</v>
      </c>
      <c r="I921" s="23" t="s">
        <v>5447</v>
      </c>
      <c r="J921" s="23" t="s">
        <v>11</v>
      </c>
      <c r="K921" s="23" t="s">
        <v>6290</v>
      </c>
      <c r="L921" s="23" t="s">
        <v>11</v>
      </c>
      <c r="M921" s="23" t="s">
        <v>6964</v>
      </c>
      <c r="N921" s="23" t="s">
        <v>6291</v>
      </c>
      <c r="O921" s="23" t="s">
        <v>6292</v>
      </c>
      <c r="P921" s="23" t="s">
        <v>1012</v>
      </c>
      <c r="Q921" s="23">
        <v>0</v>
      </c>
      <c r="R921" s="23" t="s">
        <v>5032</v>
      </c>
      <c r="S921" s="23" t="s">
        <v>6211</v>
      </c>
      <c r="T921" s="23" t="s">
        <v>1623</v>
      </c>
    </row>
    <row r="922" spans="1:20" s="19" customFormat="1">
      <c r="A922" s="23" t="s">
        <v>4484</v>
      </c>
      <c r="B922" s="23" t="s">
        <v>4485</v>
      </c>
      <c r="C922" s="23" t="s">
        <v>16</v>
      </c>
      <c r="D922" s="23" t="s">
        <v>1580</v>
      </c>
      <c r="E922" s="23" t="s">
        <v>452</v>
      </c>
      <c r="F922" s="23" t="s">
        <v>5399</v>
      </c>
      <c r="G922" s="23" t="s">
        <v>1623</v>
      </c>
      <c r="H922" s="23" t="s">
        <v>5579</v>
      </c>
      <c r="I922" s="23" t="s">
        <v>6302</v>
      </c>
      <c r="J922" s="23" t="s">
        <v>11</v>
      </c>
      <c r="K922" s="23" t="s">
        <v>6290</v>
      </c>
      <c r="L922" s="23" t="s">
        <v>11</v>
      </c>
      <c r="M922" s="23" t="s">
        <v>6949</v>
      </c>
      <c r="N922" s="23" t="s">
        <v>6291</v>
      </c>
      <c r="O922" s="23" t="s">
        <v>6292</v>
      </c>
      <c r="P922" s="23" t="s">
        <v>7</v>
      </c>
      <c r="Q922" s="23">
        <v>0</v>
      </c>
      <c r="R922" s="23" t="s">
        <v>2886</v>
      </c>
      <c r="S922" s="23" t="s">
        <v>6496</v>
      </c>
      <c r="T922" s="23" t="s">
        <v>1623</v>
      </c>
    </row>
    <row r="923" spans="1:20" s="19" customFormat="1">
      <c r="A923" s="23" t="s">
        <v>2689</v>
      </c>
      <c r="B923" s="23" t="s">
        <v>2690</v>
      </c>
      <c r="C923" s="23" t="s">
        <v>12</v>
      </c>
      <c r="D923" s="23" t="s">
        <v>1580</v>
      </c>
      <c r="E923" s="23" t="s">
        <v>452</v>
      </c>
      <c r="F923" s="23" t="s">
        <v>6818</v>
      </c>
      <c r="G923" s="23" t="s">
        <v>1623</v>
      </c>
      <c r="H923" s="23" t="s">
        <v>6320</v>
      </c>
      <c r="I923" s="23" t="s">
        <v>6355</v>
      </c>
      <c r="J923" s="23" t="s">
        <v>11</v>
      </c>
      <c r="K923" s="23" t="s">
        <v>6290</v>
      </c>
      <c r="L923" s="23" t="s">
        <v>11</v>
      </c>
      <c r="M923" s="23" t="s">
        <v>6966</v>
      </c>
      <c r="N923" s="23" t="s">
        <v>6291</v>
      </c>
      <c r="O923" s="23" t="s">
        <v>6292</v>
      </c>
      <c r="P923" s="23" t="s">
        <v>6395</v>
      </c>
      <c r="Q923" s="23">
        <v>0</v>
      </c>
      <c r="R923" s="23" t="s">
        <v>1952</v>
      </c>
      <c r="S923" s="23" t="s">
        <v>6396</v>
      </c>
      <c r="T923" s="23" t="s">
        <v>1623</v>
      </c>
    </row>
    <row r="924" spans="1:20" s="19" customFormat="1">
      <c r="A924" s="23" t="s">
        <v>2102</v>
      </c>
      <c r="B924" s="23" t="s">
        <v>2103</v>
      </c>
      <c r="C924" s="23" t="s">
        <v>10</v>
      </c>
      <c r="D924" s="23" t="s">
        <v>1580</v>
      </c>
      <c r="E924" s="23" t="s">
        <v>452</v>
      </c>
      <c r="F924" s="23" t="s">
        <v>5399</v>
      </c>
      <c r="G924" s="23" t="s">
        <v>1623</v>
      </c>
      <c r="H924" s="23" t="s">
        <v>5579</v>
      </c>
      <c r="I924" s="23" t="s">
        <v>6302</v>
      </c>
      <c r="J924" s="23" t="s">
        <v>11</v>
      </c>
      <c r="K924" s="23" t="s">
        <v>6290</v>
      </c>
      <c r="L924" s="23" t="s">
        <v>11</v>
      </c>
      <c r="M924" s="23" t="s">
        <v>6936</v>
      </c>
      <c r="N924" s="23" t="s">
        <v>6291</v>
      </c>
      <c r="O924" s="23" t="s">
        <v>6292</v>
      </c>
      <c r="P924" s="23" t="s">
        <v>6325</v>
      </c>
      <c r="Q924" s="23">
        <v>0</v>
      </c>
      <c r="R924" s="23" t="s">
        <v>2163</v>
      </c>
      <c r="S924" s="23" t="s">
        <v>6601</v>
      </c>
      <c r="T924" s="23" t="s">
        <v>1623</v>
      </c>
    </row>
    <row r="925" spans="1:20" s="19" customFormat="1">
      <c r="A925" s="23" t="s">
        <v>4103</v>
      </c>
      <c r="B925" s="23" t="s">
        <v>4104</v>
      </c>
      <c r="C925" s="23" t="s">
        <v>1544</v>
      </c>
      <c r="D925" s="23" t="s">
        <v>1580</v>
      </c>
      <c r="E925" s="23" t="s">
        <v>452</v>
      </c>
      <c r="F925" s="23" t="s">
        <v>6977</v>
      </c>
      <c r="G925" s="23" t="s">
        <v>1623</v>
      </c>
      <c r="H925" s="23" t="s">
        <v>6346</v>
      </c>
      <c r="I925" s="23" t="s">
        <v>5563</v>
      </c>
      <c r="J925" s="23" t="s">
        <v>1643</v>
      </c>
      <c r="K925" s="23" t="s">
        <v>6290</v>
      </c>
      <c r="L925" s="23" t="s">
        <v>11</v>
      </c>
      <c r="M925" s="23" t="s">
        <v>6941</v>
      </c>
      <c r="N925" s="23" t="s">
        <v>6291</v>
      </c>
      <c r="O925" s="23" t="s">
        <v>6292</v>
      </c>
      <c r="P925" s="23" t="s">
        <v>6329</v>
      </c>
      <c r="Q925" s="23">
        <v>0</v>
      </c>
      <c r="R925" s="23" t="s">
        <v>4499</v>
      </c>
      <c r="S925" s="23" t="s">
        <v>5799</v>
      </c>
      <c r="T925" s="23" t="s">
        <v>1623</v>
      </c>
    </row>
    <row r="926" spans="1:20" s="19" customFormat="1">
      <c r="A926" s="23" t="s">
        <v>1896</v>
      </c>
      <c r="B926" s="23" t="s">
        <v>1897</v>
      </c>
      <c r="C926" s="23" t="s">
        <v>16</v>
      </c>
      <c r="D926" s="23" t="s">
        <v>1580</v>
      </c>
      <c r="E926" s="23" t="s">
        <v>452</v>
      </c>
      <c r="F926" s="23" t="s">
        <v>6977</v>
      </c>
      <c r="G926" s="23" t="s">
        <v>1623</v>
      </c>
      <c r="H926" s="23" t="s">
        <v>6346</v>
      </c>
      <c r="I926" s="23" t="s">
        <v>5563</v>
      </c>
      <c r="J926" s="23" t="s">
        <v>11</v>
      </c>
      <c r="K926" s="23" t="s">
        <v>6290</v>
      </c>
      <c r="L926" s="23" t="s">
        <v>11</v>
      </c>
      <c r="M926" s="23" t="s">
        <v>6944</v>
      </c>
      <c r="N926" s="23" t="s">
        <v>6291</v>
      </c>
      <c r="O926" s="23" t="s">
        <v>6292</v>
      </c>
      <c r="P926" s="23" t="s">
        <v>6368</v>
      </c>
      <c r="Q926" s="23">
        <v>0</v>
      </c>
      <c r="R926" s="23" t="s">
        <v>1707</v>
      </c>
      <c r="S926" s="23" t="s">
        <v>6369</v>
      </c>
      <c r="T926" s="23" t="s">
        <v>1623</v>
      </c>
    </row>
    <row r="927" spans="1:20" s="19" customFormat="1">
      <c r="A927" s="23" t="s">
        <v>5186</v>
      </c>
      <c r="B927" s="23" t="s">
        <v>5187</v>
      </c>
      <c r="C927" s="23" t="s">
        <v>16</v>
      </c>
      <c r="D927" s="23" t="s">
        <v>1580</v>
      </c>
      <c r="E927" s="23" t="s">
        <v>452</v>
      </c>
      <c r="F927" s="23" t="s">
        <v>6954</v>
      </c>
      <c r="G927" s="23" t="s">
        <v>1623</v>
      </c>
      <c r="H927" s="23" t="s">
        <v>2490</v>
      </c>
      <c r="I927" s="23" t="s">
        <v>6951</v>
      </c>
      <c r="J927" s="23" t="s">
        <v>11</v>
      </c>
      <c r="K927" s="23" t="s">
        <v>6290</v>
      </c>
      <c r="L927" s="23" t="s">
        <v>11</v>
      </c>
      <c r="M927" s="23" t="s">
        <v>6947</v>
      </c>
      <c r="N927" s="23" t="s">
        <v>6291</v>
      </c>
      <c r="O927" s="23" t="s">
        <v>6292</v>
      </c>
      <c r="P927" s="23" t="s">
        <v>1012</v>
      </c>
      <c r="Q927" s="23">
        <v>0</v>
      </c>
      <c r="R927" s="23" t="s">
        <v>1565</v>
      </c>
      <c r="S927" s="23" t="s">
        <v>6972</v>
      </c>
      <c r="T927" s="23" t="s">
        <v>1623</v>
      </c>
    </row>
    <row r="928" spans="1:20" s="19" customFormat="1">
      <c r="A928" s="23" t="s">
        <v>5184</v>
      </c>
      <c r="B928" s="23" t="s">
        <v>5185</v>
      </c>
      <c r="C928" s="23" t="s">
        <v>16</v>
      </c>
      <c r="D928" s="23" t="s">
        <v>1580</v>
      </c>
      <c r="E928" s="23" t="s">
        <v>452</v>
      </c>
      <c r="F928" s="23" t="s">
        <v>5393</v>
      </c>
      <c r="G928" s="23" t="s">
        <v>1623</v>
      </c>
      <c r="H928" s="23" t="s">
        <v>6295</v>
      </c>
      <c r="I928" s="23" t="s">
        <v>5574</v>
      </c>
      <c r="J928" s="23" t="s">
        <v>11</v>
      </c>
      <c r="K928" s="23" t="s">
        <v>6290</v>
      </c>
      <c r="L928" s="23" t="s">
        <v>11</v>
      </c>
      <c r="M928" s="23" t="s">
        <v>6947</v>
      </c>
      <c r="N928" s="23" t="s">
        <v>6291</v>
      </c>
      <c r="O928" s="23" t="s">
        <v>6292</v>
      </c>
      <c r="P928" s="23" t="s">
        <v>7</v>
      </c>
      <c r="Q928" s="23">
        <v>0</v>
      </c>
      <c r="R928" s="23" t="s">
        <v>2510</v>
      </c>
      <c r="S928" s="23" t="s">
        <v>6667</v>
      </c>
      <c r="T928" s="23" t="s">
        <v>1623</v>
      </c>
    </row>
    <row r="929" spans="1:20" s="19" customFormat="1">
      <c r="A929" s="23" t="s">
        <v>3917</v>
      </c>
      <c r="B929" s="23" t="s">
        <v>3918</v>
      </c>
      <c r="C929" s="23" t="s">
        <v>13</v>
      </c>
      <c r="D929" s="23" t="s">
        <v>1580</v>
      </c>
      <c r="E929" s="23" t="s">
        <v>452</v>
      </c>
      <c r="F929" s="23" t="s">
        <v>6803</v>
      </c>
      <c r="G929" s="23" t="s">
        <v>1623</v>
      </c>
      <c r="H929" s="23" t="s">
        <v>5569</v>
      </c>
      <c r="I929" s="23" t="s">
        <v>6304</v>
      </c>
      <c r="J929" s="23" t="s">
        <v>11</v>
      </c>
      <c r="K929" s="23" t="s">
        <v>6290</v>
      </c>
      <c r="L929" s="23" t="s">
        <v>11</v>
      </c>
      <c r="M929" s="23" t="s">
        <v>6941</v>
      </c>
      <c r="N929" s="23" t="s">
        <v>6291</v>
      </c>
      <c r="O929" s="23" t="s">
        <v>6292</v>
      </c>
      <c r="P929" s="23" t="s">
        <v>6329</v>
      </c>
      <c r="Q929" s="23">
        <v>0</v>
      </c>
      <c r="R929" s="23" t="s">
        <v>6490</v>
      </c>
      <c r="S929" s="23" t="s">
        <v>6727</v>
      </c>
      <c r="T929" s="23" t="s">
        <v>1623</v>
      </c>
    </row>
    <row r="930" spans="1:20" s="19" customFormat="1">
      <c r="A930" s="23" t="s">
        <v>2420</v>
      </c>
      <c r="B930" s="23" t="s">
        <v>2421</v>
      </c>
      <c r="C930" s="23" t="s">
        <v>10</v>
      </c>
      <c r="D930" s="23" t="s">
        <v>1580</v>
      </c>
      <c r="E930" s="23" t="s">
        <v>452</v>
      </c>
      <c r="F930" s="23" t="s">
        <v>5380</v>
      </c>
      <c r="G930" s="23" t="s">
        <v>1623</v>
      </c>
      <c r="H930" s="23" t="s">
        <v>2490</v>
      </c>
      <c r="I930" s="23" t="s">
        <v>6289</v>
      </c>
      <c r="J930" s="23" t="s">
        <v>11</v>
      </c>
      <c r="K930" s="23" t="s">
        <v>6290</v>
      </c>
      <c r="L930" s="23" t="s">
        <v>11</v>
      </c>
      <c r="M930" s="23" t="s">
        <v>7041</v>
      </c>
      <c r="N930" s="23" t="s">
        <v>6291</v>
      </c>
      <c r="O930" s="23" t="s">
        <v>6292</v>
      </c>
      <c r="P930" s="23" t="s">
        <v>9</v>
      </c>
      <c r="Q930" s="23">
        <v>0</v>
      </c>
      <c r="R930" s="23" t="s">
        <v>2424</v>
      </c>
      <c r="S930" s="23" t="s">
        <v>6156</v>
      </c>
      <c r="T930" s="23" t="s">
        <v>1623</v>
      </c>
    </row>
    <row r="931" spans="1:20" s="19" customFormat="1">
      <c r="A931" s="23" t="s">
        <v>4508</v>
      </c>
      <c r="B931" s="23" t="s">
        <v>908</v>
      </c>
      <c r="C931" s="23" t="s">
        <v>14</v>
      </c>
      <c r="D931" s="23" t="s">
        <v>1580</v>
      </c>
      <c r="E931" s="23" t="s">
        <v>452</v>
      </c>
      <c r="F931" s="23" t="s">
        <v>5402</v>
      </c>
      <c r="G931" s="23" t="s">
        <v>1623</v>
      </c>
      <c r="H931" s="23" t="s">
        <v>6952</v>
      </c>
      <c r="I931" s="23" t="s">
        <v>5563</v>
      </c>
      <c r="J931" s="23" t="s">
        <v>11</v>
      </c>
      <c r="K931" s="23" t="s">
        <v>6290</v>
      </c>
      <c r="L931" s="23" t="s">
        <v>11</v>
      </c>
      <c r="M931" s="23" t="s">
        <v>7030</v>
      </c>
      <c r="N931" s="23" t="s">
        <v>6291</v>
      </c>
      <c r="O931" s="23" t="s">
        <v>6292</v>
      </c>
      <c r="P931" s="23" t="s">
        <v>6361</v>
      </c>
      <c r="Q931" s="23">
        <v>0</v>
      </c>
      <c r="R931" s="23" t="s">
        <v>1560</v>
      </c>
      <c r="S931" s="23" t="s">
        <v>7082</v>
      </c>
      <c r="T931" s="23" t="s">
        <v>1623</v>
      </c>
    </row>
    <row r="932" spans="1:20" s="19" customFormat="1">
      <c r="A932" s="23" t="s">
        <v>3093</v>
      </c>
      <c r="B932" s="23" t="s">
        <v>3094</v>
      </c>
      <c r="C932" s="23" t="s">
        <v>12</v>
      </c>
      <c r="D932" s="23" t="s">
        <v>1580</v>
      </c>
      <c r="E932" s="23" t="s">
        <v>452</v>
      </c>
      <c r="F932" s="23" t="s">
        <v>6804</v>
      </c>
      <c r="G932" s="23" t="s">
        <v>1623</v>
      </c>
      <c r="H932" s="23" t="s">
        <v>6334</v>
      </c>
      <c r="I932" s="23" t="s">
        <v>6321</v>
      </c>
      <c r="J932" s="23" t="s">
        <v>11</v>
      </c>
      <c r="K932" s="23" t="s">
        <v>6290</v>
      </c>
      <c r="L932" s="23" t="s">
        <v>11</v>
      </c>
      <c r="M932" s="23" t="s">
        <v>6944</v>
      </c>
      <c r="N932" s="23" t="s">
        <v>6291</v>
      </c>
      <c r="O932" s="23" t="s">
        <v>6292</v>
      </c>
      <c r="P932" s="23" t="s">
        <v>6329</v>
      </c>
      <c r="Q932" s="23">
        <v>0</v>
      </c>
      <c r="R932" s="23" t="s">
        <v>1952</v>
      </c>
      <c r="S932" s="23" t="s">
        <v>5930</v>
      </c>
      <c r="T932" s="23" t="s">
        <v>1623</v>
      </c>
    </row>
    <row r="933" spans="1:20" s="19" customFormat="1">
      <c r="A933" s="23" t="s">
        <v>3538</v>
      </c>
      <c r="B933" s="23" t="s">
        <v>3539</v>
      </c>
      <c r="C933" s="23" t="s">
        <v>1563</v>
      </c>
      <c r="D933" s="23" t="s">
        <v>5451</v>
      </c>
      <c r="E933" s="23" t="s">
        <v>459</v>
      </c>
      <c r="F933" s="23" t="s">
        <v>5577</v>
      </c>
      <c r="G933" s="23" t="s">
        <v>1623</v>
      </c>
      <c r="H933" s="23" t="s">
        <v>6346</v>
      </c>
      <c r="I933" s="23" t="s">
        <v>6352</v>
      </c>
      <c r="J933" s="23" t="s">
        <v>11</v>
      </c>
      <c r="K933" s="23" t="s">
        <v>6290</v>
      </c>
      <c r="L933" s="23" t="s">
        <v>11</v>
      </c>
      <c r="M933" s="23" t="s">
        <v>6930</v>
      </c>
      <c r="N933" s="23" t="s">
        <v>6297</v>
      </c>
      <c r="O933" s="23" t="s">
        <v>6292</v>
      </c>
      <c r="P933" s="23" t="s">
        <v>1152</v>
      </c>
      <c r="Q933" s="23">
        <v>0</v>
      </c>
      <c r="R933" s="23" t="s">
        <v>6413</v>
      </c>
      <c r="S933" s="23" t="s">
        <v>6197</v>
      </c>
      <c r="T933" s="23" t="s">
        <v>1623</v>
      </c>
    </row>
    <row r="934" spans="1:20" s="19" customFormat="1">
      <c r="A934" s="23" t="s">
        <v>5038</v>
      </c>
      <c r="B934" s="23" t="s">
        <v>5039</v>
      </c>
      <c r="C934" s="23" t="s">
        <v>13</v>
      </c>
      <c r="D934" s="23" t="s">
        <v>1580</v>
      </c>
      <c r="E934" s="23" t="s">
        <v>452</v>
      </c>
      <c r="F934" s="23" t="s">
        <v>6812</v>
      </c>
      <c r="G934" s="23" t="s">
        <v>1623</v>
      </c>
      <c r="H934" s="23" t="s">
        <v>6299</v>
      </c>
      <c r="I934" s="23" t="s">
        <v>6300</v>
      </c>
      <c r="J934" s="23" t="s">
        <v>11</v>
      </c>
      <c r="K934" s="23" t="s">
        <v>6290</v>
      </c>
      <c r="L934" s="23" t="s">
        <v>11</v>
      </c>
      <c r="M934" s="23" t="s">
        <v>6969</v>
      </c>
      <c r="N934" s="23" t="s">
        <v>6291</v>
      </c>
      <c r="O934" s="23" t="s">
        <v>6292</v>
      </c>
      <c r="P934" s="23" t="s">
        <v>6329</v>
      </c>
      <c r="Q934" s="23">
        <v>0</v>
      </c>
      <c r="R934" s="23" t="s">
        <v>1952</v>
      </c>
      <c r="S934" s="23" t="s">
        <v>5684</v>
      </c>
      <c r="T934" s="23" t="s">
        <v>1623</v>
      </c>
    </row>
    <row r="935" spans="1:20" s="19" customFormat="1">
      <c r="A935" s="23" t="s">
        <v>4017</v>
      </c>
      <c r="B935" s="23" t="s">
        <v>4018</v>
      </c>
      <c r="C935" s="23" t="s">
        <v>16</v>
      </c>
      <c r="D935" s="23" t="s">
        <v>1580</v>
      </c>
      <c r="E935" s="23" t="s">
        <v>452</v>
      </c>
      <c r="F935" s="23" t="s">
        <v>6954</v>
      </c>
      <c r="G935" s="23" t="s">
        <v>1623</v>
      </c>
      <c r="H935" s="23" t="s">
        <v>2490</v>
      </c>
      <c r="I935" s="23" t="s">
        <v>6951</v>
      </c>
      <c r="J935" s="23" t="s">
        <v>11</v>
      </c>
      <c r="K935" s="23" t="s">
        <v>6290</v>
      </c>
      <c r="L935" s="23" t="s">
        <v>11</v>
      </c>
      <c r="M935" s="23" t="s">
        <v>6945</v>
      </c>
      <c r="N935" s="23" t="s">
        <v>6291</v>
      </c>
      <c r="O935" s="23" t="s">
        <v>6292</v>
      </c>
      <c r="P935" s="23" t="s">
        <v>7</v>
      </c>
      <c r="Q935" s="23">
        <v>0</v>
      </c>
      <c r="R935" s="23" t="s">
        <v>7028</v>
      </c>
      <c r="S935" s="23" t="s">
        <v>7062</v>
      </c>
      <c r="T935" s="23" t="s">
        <v>1623</v>
      </c>
    </row>
    <row r="936" spans="1:20" s="19" customFormat="1">
      <c r="A936" s="23" t="s">
        <v>3527</v>
      </c>
      <c r="B936" s="23" t="s">
        <v>3528</v>
      </c>
      <c r="C936" s="23" t="s">
        <v>12</v>
      </c>
      <c r="D936" s="23" t="s">
        <v>1580</v>
      </c>
      <c r="E936" s="23" t="s">
        <v>452</v>
      </c>
      <c r="F936" s="23" t="s">
        <v>6804</v>
      </c>
      <c r="G936" s="23" t="s">
        <v>1623</v>
      </c>
      <c r="H936" s="23" t="s">
        <v>6334</v>
      </c>
      <c r="I936" s="23" t="s">
        <v>6321</v>
      </c>
      <c r="J936" s="23" t="s">
        <v>11</v>
      </c>
      <c r="K936" s="23" t="s">
        <v>6290</v>
      </c>
      <c r="L936" s="23" t="s">
        <v>11</v>
      </c>
      <c r="M936" s="23" t="s">
        <v>6944</v>
      </c>
      <c r="N936" s="23" t="s">
        <v>6291</v>
      </c>
      <c r="O936" s="23" t="s">
        <v>6292</v>
      </c>
      <c r="P936" s="23" t="s">
        <v>6309</v>
      </c>
      <c r="Q936" s="23">
        <v>0</v>
      </c>
      <c r="R936" s="23" t="s">
        <v>1952</v>
      </c>
      <c r="S936" s="23" t="s">
        <v>6710</v>
      </c>
      <c r="T936" s="23" t="s">
        <v>1548</v>
      </c>
    </row>
    <row r="937" spans="1:20" s="19" customFormat="1">
      <c r="A937" s="23" t="s">
        <v>1908</v>
      </c>
      <c r="B937" s="23" t="s">
        <v>1909</v>
      </c>
      <c r="C937" s="23" t="s">
        <v>10</v>
      </c>
      <c r="D937" s="23" t="s">
        <v>1580</v>
      </c>
      <c r="E937" s="23" t="s">
        <v>452</v>
      </c>
      <c r="F937" s="23" t="s">
        <v>6940</v>
      </c>
      <c r="G937" s="23" t="s">
        <v>1623</v>
      </c>
      <c r="H937" s="23" t="s">
        <v>6346</v>
      </c>
      <c r="I937" s="23" t="s">
        <v>5563</v>
      </c>
      <c r="J937" s="23" t="s">
        <v>11</v>
      </c>
      <c r="K937" s="23" t="s">
        <v>6290</v>
      </c>
      <c r="L937" s="23" t="s">
        <v>11</v>
      </c>
      <c r="M937" s="23" t="s">
        <v>6944</v>
      </c>
      <c r="N937" s="23" t="s">
        <v>6291</v>
      </c>
      <c r="O937" s="23" t="s">
        <v>6292</v>
      </c>
      <c r="P937" s="23" t="s">
        <v>6378</v>
      </c>
      <c r="Q937" s="23">
        <v>0</v>
      </c>
      <c r="R937" s="23" t="s">
        <v>1912</v>
      </c>
      <c r="S937" s="23" t="s">
        <v>6181</v>
      </c>
      <c r="T937" s="23" t="s">
        <v>1623</v>
      </c>
    </row>
    <row r="938" spans="1:20" s="19" customFormat="1">
      <c r="A938" s="23" t="s">
        <v>3020</v>
      </c>
      <c r="B938" s="23" t="s">
        <v>3021</v>
      </c>
      <c r="C938" s="23" t="s">
        <v>10</v>
      </c>
      <c r="D938" s="23" t="s">
        <v>1580</v>
      </c>
      <c r="E938" s="23" t="s">
        <v>452</v>
      </c>
      <c r="F938" s="23" t="s">
        <v>6940</v>
      </c>
      <c r="G938" s="23" t="s">
        <v>1623</v>
      </c>
      <c r="H938" s="23" t="s">
        <v>6346</v>
      </c>
      <c r="I938" s="23" t="s">
        <v>5563</v>
      </c>
      <c r="J938" s="23" t="s">
        <v>11</v>
      </c>
      <c r="K938" s="23" t="s">
        <v>6290</v>
      </c>
      <c r="L938" s="23" t="s">
        <v>11</v>
      </c>
      <c r="M938" s="23" t="s">
        <v>6945</v>
      </c>
      <c r="N938" s="23" t="s">
        <v>6291</v>
      </c>
      <c r="O938" s="23" t="s">
        <v>6292</v>
      </c>
      <c r="P938" s="23" t="s">
        <v>6561</v>
      </c>
      <c r="Q938" s="23">
        <v>0</v>
      </c>
      <c r="R938" s="23" t="s">
        <v>3022</v>
      </c>
      <c r="S938" s="23" t="s">
        <v>6562</v>
      </c>
      <c r="T938" s="23" t="s">
        <v>1623</v>
      </c>
    </row>
    <row r="939" spans="1:20" s="19" customFormat="1">
      <c r="A939" s="23" t="s">
        <v>4281</v>
      </c>
      <c r="B939" s="23" t="s">
        <v>4282</v>
      </c>
      <c r="C939" s="23" t="s">
        <v>16</v>
      </c>
      <c r="D939" s="23" t="s">
        <v>1580</v>
      </c>
      <c r="E939" s="23" t="s">
        <v>452</v>
      </c>
      <c r="F939" s="23" t="s">
        <v>6934</v>
      </c>
      <c r="G939" s="23" t="s">
        <v>1623</v>
      </c>
      <c r="H939" s="23" t="s">
        <v>6346</v>
      </c>
      <c r="I939" s="23" t="s">
        <v>6951</v>
      </c>
      <c r="J939" s="23" t="s">
        <v>11</v>
      </c>
      <c r="K939" s="23" t="s">
        <v>6290</v>
      </c>
      <c r="L939" s="23" t="s">
        <v>11</v>
      </c>
      <c r="M939" s="23" t="s">
        <v>6959</v>
      </c>
      <c r="N939" s="23" t="s">
        <v>6291</v>
      </c>
      <c r="O939" s="23" t="s">
        <v>6292</v>
      </c>
      <c r="P939" s="23" t="s">
        <v>6329</v>
      </c>
      <c r="Q939" s="23">
        <v>0</v>
      </c>
      <c r="R939" s="23" t="s">
        <v>1948</v>
      </c>
      <c r="S939" s="23" t="s">
        <v>6514</v>
      </c>
      <c r="T939" s="23" t="s">
        <v>1623</v>
      </c>
    </row>
    <row r="940" spans="1:20" s="19" customFormat="1">
      <c r="A940" s="23" t="s">
        <v>3172</v>
      </c>
      <c r="B940" s="23" t="s">
        <v>3173</v>
      </c>
      <c r="C940" s="23" t="s">
        <v>12</v>
      </c>
      <c r="D940" s="23" t="s">
        <v>1580</v>
      </c>
      <c r="E940" s="23" t="s">
        <v>452</v>
      </c>
      <c r="F940" s="23" t="s">
        <v>6820</v>
      </c>
      <c r="G940" s="23" t="s">
        <v>1623</v>
      </c>
      <c r="H940" s="23" t="s">
        <v>6299</v>
      </c>
      <c r="I940" s="23" t="s">
        <v>6316</v>
      </c>
      <c r="J940" s="23" t="s">
        <v>11</v>
      </c>
      <c r="K940" s="23" t="s">
        <v>6290</v>
      </c>
      <c r="L940" s="23" t="s">
        <v>11</v>
      </c>
      <c r="M940" s="23" t="s">
        <v>6949</v>
      </c>
      <c r="N940" s="23" t="s">
        <v>6291</v>
      </c>
      <c r="O940" s="23" t="s">
        <v>6292</v>
      </c>
      <c r="P940" s="23" t="s">
        <v>6568</v>
      </c>
      <c r="Q940" s="23">
        <v>0</v>
      </c>
      <c r="R940" s="23" t="s">
        <v>1952</v>
      </c>
      <c r="S940" s="23" t="s">
        <v>6569</v>
      </c>
      <c r="T940" s="23" t="s">
        <v>1623</v>
      </c>
    </row>
    <row r="941" spans="1:20" s="19" customFormat="1">
      <c r="A941" s="23" t="s">
        <v>1892</v>
      </c>
      <c r="B941" s="23" t="s">
        <v>1893</v>
      </c>
      <c r="C941" s="23" t="s">
        <v>14</v>
      </c>
      <c r="D941" s="23" t="s">
        <v>1580</v>
      </c>
      <c r="E941" s="23" t="s">
        <v>452</v>
      </c>
      <c r="F941" s="23" t="s">
        <v>6804</v>
      </c>
      <c r="G941" s="23" t="s">
        <v>1623</v>
      </c>
      <c r="H941" s="23" t="s">
        <v>6334</v>
      </c>
      <c r="I941" s="23" t="s">
        <v>6321</v>
      </c>
      <c r="J941" s="23" t="s">
        <v>11</v>
      </c>
      <c r="K941" s="23" t="s">
        <v>6290</v>
      </c>
      <c r="L941" s="23" t="s">
        <v>11</v>
      </c>
      <c r="M941" s="23" t="s">
        <v>6942</v>
      </c>
      <c r="N941" s="23" t="s">
        <v>6291</v>
      </c>
      <c r="O941" s="23" t="s">
        <v>6292</v>
      </c>
      <c r="P941" s="23" t="s">
        <v>6694</v>
      </c>
      <c r="Q941" s="23">
        <v>0</v>
      </c>
      <c r="R941" s="23" t="s">
        <v>1952</v>
      </c>
      <c r="S941" s="23" t="s">
        <v>6084</v>
      </c>
      <c r="T941" s="23" t="s">
        <v>1623</v>
      </c>
    </row>
    <row r="942" spans="1:20" s="19" customFormat="1">
      <c r="A942" s="23" t="s">
        <v>3981</v>
      </c>
      <c r="B942" s="23" t="s">
        <v>3982</v>
      </c>
      <c r="C942" s="23" t="s">
        <v>1657</v>
      </c>
      <c r="D942" s="23" t="s">
        <v>1580</v>
      </c>
      <c r="E942" s="23" t="s">
        <v>452</v>
      </c>
      <c r="F942" s="23" t="s">
        <v>6806</v>
      </c>
      <c r="G942" s="23" t="s">
        <v>1623</v>
      </c>
      <c r="H942" s="23" t="s">
        <v>6337</v>
      </c>
      <c r="I942" s="23" t="s">
        <v>6383</v>
      </c>
      <c r="J942" s="23" t="s">
        <v>11</v>
      </c>
      <c r="K942" s="23" t="s">
        <v>6290</v>
      </c>
      <c r="L942" s="23" t="s">
        <v>11</v>
      </c>
      <c r="M942" s="23" t="s">
        <v>7020</v>
      </c>
      <c r="N942" s="23" t="s">
        <v>6291</v>
      </c>
      <c r="O942" s="23" t="s">
        <v>6292</v>
      </c>
      <c r="P942" s="23" t="s">
        <v>6586</v>
      </c>
      <c r="Q942" s="23">
        <v>0</v>
      </c>
      <c r="R942" s="23" t="s">
        <v>1952</v>
      </c>
      <c r="S942" s="23" t="s">
        <v>5815</v>
      </c>
      <c r="T942" s="23" t="s">
        <v>1623</v>
      </c>
    </row>
    <row r="943" spans="1:20" s="19" customFormat="1">
      <c r="A943" s="23" t="s">
        <v>5272</v>
      </c>
      <c r="B943" s="23" t="s">
        <v>5273</v>
      </c>
      <c r="C943" s="23" t="s">
        <v>16</v>
      </c>
      <c r="D943" s="23" t="s">
        <v>1580</v>
      </c>
      <c r="E943" s="23" t="s">
        <v>452</v>
      </c>
      <c r="F943" s="23" t="s">
        <v>6977</v>
      </c>
      <c r="G943" s="23" t="s">
        <v>1623</v>
      </c>
      <c r="H943" s="23" t="s">
        <v>6346</v>
      </c>
      <c r="I943" s="23" t="s">
        <v>5563</v>
      </c>
      <c r="J943" s="23" t="s">
        <v>11</v>
      </c>
      <c r="K943" s="23" t="s">
        <v>6290</v>
      </c>
      <c r="L943" s="23" t="s">
        <v>11</v>
      </c>
      <c r="M943" s="23" t="s">
        <v>6944</v>
      </c>
      <c r="N943" s="23" t="s">
        <v>6291</v>
      </c>
      <c r="O943" s="23" t="s">
        <v>6292</v>
      </c>
      <c r="P943" s="23" t="s">
        <v>9</v>
      </c>
      <c r="Q943" s="23">
        <v>0</v>
      </c>
      <c r="R943" s="23" t="s">
        <v>1707</v>
      </c>
      <c r="S943" s="23" t="s">
        <v>5647</v>
      </c>
      <c r="T943" s="23" t="s">
        <v>1623</v>
      </c>
    </row>
    <row r="944" spans="1:20" s="19" customFormat="1">
      <c r="A944" s="23" t="s">
        <v>3972</v>
      </c>
      <c r="B944" s="23" t="s">
        <v>3973</v>
      </c>
      <c r="C944" s="23" t="s">
        <v>10</v>
      </c>
      <c r="D944" s="23" t="s">
        <v>1580</v>
      </c>
      <c r="E944" s="23" t="s">
        <v>5632</v>
      </c>
      <c r="F944" s="23" t="s">
        <v>6973</v>
      </c>
      <c r="G944" s="23" t="s">
        <v>1623</v>
      </c>
      <c r="H944" s="23" t="s">
        <v>6308</v>
      </c>
      <c r="I944" s="23" t="s">
        <v>5447</v>
      </c>
      <c r="J944" s="23" t="s">
        <v>11</v>
      </c>
      <c r="K944" s="23" t="s">
        <v>6290</v>
      </c>
      <c r="L944" s="23" t="s">
        <v>11</v>
      </c>
      <c r="M944" s="23" t="s">
        <v>7080</v>
      </c>
      <c r="N944" s="23" t="s">
        <v>6311</v>
      </c>
      <c r="O944" s="23" t="s">
        <v>6292</v>
      </c>
      <c r="P944" s="23" t="s">
        <v>6329</v>
      </c>
      <c r="Q944" s="23">
        <v>0</v>
      </c>
      <c r="R944" s="23" t="s">
        <v>6974</v>
      </c>
      <c r="S944" s="23" t="s">
        <v>7034</v>
      </c>
      <c r="T944" s="23" t="s">
        <v>1623</v>
      </c>
    </row>
    <row r="945" spans="1:20" s="19" customFormat="1">
      <c r="A945" s="23" t="s">
        <v>2981</v>
      </c>
      <c r="B945" s="23" t="s">
        <v>2982</v>
      </c>
      <c r="C945" s="23" t="s">
        <v>14</v>
      </c>
      <c r="D945" s="23" t="s">
        <v>1580</v>
      </c>
      <c r="E945" s="23" t="s">
        <v>452</v>
      </c>
      <c r="F945" s="23" t="s">
        <v>5583</v>
      </c>
      <c r="G945" s="23" t="s">
        <v>1623</v>
      </c>
      <c r="H945" s="23" t="s">
        <v>6308</v>
      </c>
      <c r="I945" s="23" t="s">
        <v>5447</v>
      </c>
      <c r="J945" s="23" t="s">
        <v>11</v>
      </c>
      <c r="K945" s="23" t="s">
        <v>6290</v>
      </c>
      <c r="L945" s="23" t="s">
        <v>11</v>
      </c>
      <c r="M945" s="23" t="s">
        <v>7020</v>
      </c>
      <c r="N945" s="23" t="s">
        <v>6291</v>
      </c>
      <c r="O945" s="23" t="s">
        <v>6292</v>
      </c>
      <c r="P945" s="23" t="s">
        <v>1012</v>
      </c>
      <c r="Q945" s="23">
        <v>0</v>
      </c>
      <c r="R945" s="23" t="s">
        <v>1565</v>
      </c>
      <c r="S945" s="23" t="s">
        <v>7063</v>
      </c>
      <c r="T945" s="23" t="s">
        <v>1548</v>
      </c>
    </row>
    <row r="946" spans="1:20" s="19" customFormat="1">
      <c r="A946" s="23" t="s">
        <v>4035</v>
      </c>
      <c r="B946" s="23" t="s">
        <v>4036</v>
      </c>
      <c r="C946" s="23" t="s">
        <v>16</v>
      </c>
      <c r="D946" s="23" t="s">
        <v>1580</v>
      </c>
      <c r="E946" s="23" t="s">
        <v>452</v>
      </c>
      <c r="F946" s="23" t="s">
        <v>5380</v>
      </c>
      <c r="G946" s="23" t="s">
        <v>1623</v>
      </c>
      <c r="H946" s="23" t="s">
        <v>2490</v>
      </c>
      <c r="I946" s="23" t="s">
        <v>6289</v>
      </c>
      <c r="J946" s="23" t="s">
        <v>11</v>
      </c>
      <c r="K946" s="23" t="s">
        <v>6290</v>
      </c>
      <c r="L946" s="23" t="s">
        <v>11</v>
      </c>
      <c r="M946" s="23" t="s">
        <v>7030</v>
      </c>
      <c r="N946" s="23" t="s">
        <v>6291</v>
      </c>
      <c r="O946" s="23" t="s">
        <v>6292</v>
      </c>
      <c r="P946" s="23" t="s">
        <v>6293</v>
      </c>
      <c r="Q946" s="23">
        <v>0</v>
      </c>
      <c r="R946" s="23" t="s">
        <v>1685</v>
      </c>
      <c r="S946" s="23" t="s">
        <v>6294</v>
      </c>
      <c r="T946" s="23" t="s">
        <v>1623</v>
      </c>
    </row>
    <row r="947" spans="1:20" s="19" customFormat="1">
      <c r="A947" s="23" t="s">
        <v>4484</v>
      </c>
      <c r="B947" s="23" t="s">
        <v>4485</v>
      </c>
      <c r="C947" s="23" t="s">
        <v>16</v>
      </c>
      <c r="D947" s="23" t="s">
        <v>1580</v>
      </c>
      <c r="E947" s="23" t="s">
        <v>452</v>
      </c>
      <c r="F947" s="23" t="s">
        <v>5399</v>
      </c>
      <c r="G947" s="23" t="s">
        <v>1623</v>
      </c>
      <c r="H947" s="23" t="s">
        <v>5579</v>
      </c>
      <c r="I947" s="23" t="s">
        <v>6302</v>
      </c>
      <c r="J947" s="23" t="s">
        <v>11</v>
      </c>
      <c r="K947" s="23" t="s">
        <v>6290</v>
      </c>
      <c r="L947" s="23" t="s">
        <v>11</v>
      </c>
      <c r="M947" s="23" t="s">
        <v>6936</v>
      </c>
      <c r="N947" s="23" t="s">
        <v>6291</v>
      </c>
      <c r="O947" s="23" t="s">
        <v>6292</v>
      </c>
      <c r="P947" s="23" t="s">
        <v>7</v>
      </c>
      <c r="Q947" s="23">
        <v>0</v>
      </c>
      <c r="R947" s="23" t="s">
        <v>2886</v>
      </c>
      <c r="S947" s="23" t="s">
        <v>6496</v>
      </c>
      <c r="T947" s="23" t="s">
        <v>1623</v>
      </c>
    </row>
    <row r="948" spans="1:20" s="19" customFormat="1">
      <c r="A948" s="23" t="s">
        <v>2506</v>
      </c>
      <c r="B948" s="23" t="s">
        <v>2507</v>
      </c>
      <c r="C948" s="23" t="s">
        <v>1544</v>
      </c>
      <c r="D948" s="23" t="s">
        <v>5451</v>
      </c>
      <c r="E948" s="23" t="s">
        <v>464</v>
      </c>
      <c r="F948" s="23" t="s">
        <v>5573</v>
      </c>
      <c r="G948" s="23" t="s">
        <v>1623</v>
      </c>
      <c r="H948" s="23" t="s">
        <v>2490</v>
      </c>
      <c r="I948" s="23" t="s">
        <v>6296</v>
      </c>
      <c r="J948" s="23" t="s">
        <v>11</v>
      </c>
      <c r="K948" s="23" t="s">
        <v>6290</v>
      </c>
      <c r="L948" s="23" t="s">
        <v>11</v>
      </c>
      <c r="M948" s="23" t="s">
        <v>7049</v>
      </c>
      <c r="N948" s="23" t="s">
        <v>6297</v>
      </c>
      <c r="O948" s="23" t="s">
        <v>6292</v>
      </c>
      <c r="P948" s="23" t="s">
        <v>1010</v>
      </c>
      <c r="Q948" s="23">
        <v>0</v>
      </c>
      <c r="R948" s="23" t="s">
        <v>2510</v>
      </c>
      <c r="S948" s="23" t="s">
        <v>6367</v>
      </c>
      <c r="T948" s="23" t="s">
        <v>1623</v>
      </c>
    </row>
    <row r="949" spans="1:20" s="19" customFormat="1">
      <c r="A949" s="23" t="s">
        <v>5286</v>
      </c>
      <c r="B949" s="23" t="s">
        <v>5287</v>
      </c>
      <c r="C949" s="23" t="s">
        <v>1544</v>
      </c>
      <c r="D949" s="23" t="s">
        <v>1580</v>
      </c>
      <c r="E949" s="23" t="s">
        <v>452</v>
      </c>
      <c r="F949" s="23" t="s">
        <v>5504</v>
      </c>
      <c r="G949" s="23" t="s">
        <v>1623</v>
      </c>
      <c r="H949" s="23" t="s">
        <v>5579</v>
      </c>
      <c r="I949" s="23" t="s">
        <v>6289</v>
      </c>
      <c r="J949" s="23" t="s">
        <v>11</v>
      </c>
      <c r="K949" s="23" t="s">
        <v>6290</v>
      </c>
      <c r="L949" s="23" t="s">
        <v>11</v>
      </c>
      <c r="M949" s="23" t="s">
        <v>6947</v>
      </c>
      <c r="N949" s="23" t="s">
        <v>6291</v>
      </c>
      <c r="O949" s="23" t="s">
        <v>6292</v>
      </c>
      <c r="P949" s="23" t="s">
        <v>1012</v>
      </c>
      <c r="Q949" s="23">
        <v>0</v>
      </c>
      <c r="R949" s="23" t="s">
        <v>1689</v>
      </c>
      <c r="S949" s="23" t="s">
        <v>6435</v>
      </c>
      <c r="T949" s="23" t="s">
        <v>1623</v>
      </c>
    </row>
    <row r="950" spans="1:20" s="19" customFormat="1">
      <c r="A950" s="23" t="s">
        <v>2375</v>
      </c>
      <c r="B950" s="23" t="s">
        <v>2376</v>
      </c>
      <c r="C950" s="23" t="s">
        <v>16</v>
      </c>
      <c r="D950" s="23" t="s">
        <v>1580</v>
      </c>
      <c r="E950" s="23" t="s">
        <v>452</v>
      </c>
      <c r="F950" s="23" t="s">
        <v>5380</v>
      </c>
      <c r="G950" s="23" t="s">
        <v>1623</v>
      </c>
      <c r="H950" s="23" t="s">
        <v>2490</v>
      </c>
      <c r="I950" s="23" t="s">
        <v>6289</v>
      </c>
      <c r="J950" s="23" t="s">
        <v>11</v>
      </c>
      <c r="K950" s="23" t="s">
        <v>6290</v>
      </c>
      <c r="L950" s="23" t="s">
        <v>11</v>
      </c>
      <c r="M950" s="23" t="s">
        <v>7006</v>
      </c>
      <c r="N950" s="23" t="s">
        <v>6291</v>
      </c>
      <c r="O950" s="23" t="s">
        <v>6292</v>
      </c>
      <c r="P950" s="23" t="s">
        <v>6329</v>
      </c>
      <c r="Q950" s="23">
        <v>0</v>
      </c>
      <c r="R950" s="23" t="s">
        <v>1952</v>
      </c>
      <c r="S950" s="23" t="s">
        <v>6025</v>
      </c>
      <c r="T950" s="23" t="s">
        <v>1623</v>
      </c>
    </row>
    <row r="951" spans="1:20" s="19" customFormat="1">
      <c r="A951" s="23" t="s">
        <v>1871</v>
      </c>
      <c r="B951" s="23" t="s">
        <v>1872</v>
      </c>
      <c r="C951" s="23" t="s">
        <v>12</v>
      </c>
      <c r="D951" s="23" t="s">
        <v>1580</v>
      </c>
      <c r="E951" s="23" t="s">
        <v>452</v>
      </c>
      <c r="F951" s="23" t="s">
        <v>6818</v>
      </c>
      <c r="G951" s="23" t="s">
        <v>1623</v>
      </c>
      <c r="H951" s="23" t="s">
        <v>6320</v>
      </c>
      <c r="I951" s="23" t="s">
        <v>6355</v>
      </c>
      <c r="J951" s="23" t="s">
        <v>11</v>
      </c>
      <c r="K951" s="23" t="s">
        <v>6290</v>
      </c>
      <c r="L951" s="23" t="s">
        <v>11</v>
      </c>
      <c r="M951" s="23" t="s">
        <v>6981</v>
      </c>
      <c r="N951" s="23" t="s">
        <v>6291</v>
      </c>
      <c r="O951" s="23" t="s">
        <v>6292</v>
      </c>
      <c r="P951" s="23" t="s">
        <v>6329</v>
      </c>
      <c r="Q951" s="23">
        <v>0</v>
      </c>
      <c r="R951" s="23" t="s">
        <v>6427</v>
      </c>
      <c r="S951" s="23" t="s">
        <v>6428</v>
      </c>
      <c r="T951" s="23" t="s">
        <v>1623</v>
      </c>
    </row>
    <row r="952" spans="1:20" s="19" customFormat="1">
      <c r="A952" s="23" t="s">
        <v>4038</v>
      </c>
      <c r="B952" s="23" t="s">
        <v>4039</v>
      </c>
      <c r="C952" s="23" t="s">
        <v>10</v>
      </c>
      <c r="D952" s="23" t="s">
        <v>1580</v>
      </c>
      <c r="E952" s="23" t="s">
        <v>452</v>
      </c>
      <c r="F952" s="23" t="s">
        <v>5393</v>
      </c>
      <c r="G952" s="23" t="s">
        <v>1623</v>
      </c>
      <c r="H952" s="23" t="s">
        <v>6295</v>
      </c>
      <c r="I952" s="23" t="s">
        <v>5574</v>
      </c>
      <c r="J952" s="23" t="s">
        <v>11</v>
      </c>
      <c r="K952" s="23" t="s">
        <v>6290</v>
      </c>
      <c r="L952" s="23" t="s">
        <v>11</v>
      </c>
      <c r="M952" s="23" t="s">
        <v>6979</v>
      </c>
      <c r="N952" s="23" t="s">
        <v>6291</v>
      </c>
      <c r="O952" s="23" t="s">
        <v>6292</v>
      </c>
      <c r="P952" s="23" t="s">
        <v>6329</v>
      </c>
      <c r="Q952" s="23">
        <v>0</v>
      </c>
      <c r="R952" s="23" t="s">
        <v>1952</v>
      </c>
      <c r="S952" s="23" t="s">
        <v>5809</v>
      </c>
      <c r="T952" s="23" t="s">
        <v>1623</v>
      </c>
    </row>
    <row r="953" spans="1:20" s="19" customFormat="1">
      <c r="A953" s="23" t="s">
        <v>2114</v>
      </c>
      <c r="B953" s="23" t="s">
        <v>2115</v>
      </c>
      <c r="C953" s="23" t="s">
        <v>1544</v>
      </c>
      <c r="D953" s="23" t="s">
        <v>5451</v>
      </c>
      <c r="E953" s="23" t="s">
        <v>464</v>
      </c>
      <c r="F953" s="23" t="s">
        <v>6968</v>
      </c>
      <c r="G953" s="23" t="s">
        <v>1623</v>
      </c>
      <c r="H953" s="23" t="s">
        <v>6952</v>
      </c>
      <c r="I953" s="23" t="s">
        <v>6296</v>
      </c>
      <c r="J953" s="23" t="s">
        <v>11</v>
      </c>
      <c r="K953" s="23" t="s">
        <v>6290</v>
      </c>
      <c r="L953" s="23" t="s">
        <v>11</v>
      </c>
      <c r="M953" s="23" t="s">
        <v>6969</v>
      </c>
      <c r="N953" s="23" t="s">
        <v>6297</v>
      </c>
      <c r="O953" s="23" t="s">
        <v>6292</v>
      </c>
      <c r="P953" s="23" t="s">
        <v>6675</v>
      </c>
      <c r="Q953" s="23">
        <v>0</v>
      </c>
      <c r="R953" s="23" t="s">
        <v>1952</v>
      </c>
      <c r="S953" s="23" t="s">
        <v>6056</v>
      </c>
      <c r="T953" s="23" t="s">
        <v>1623</v>
      </c>
    </row>
    <row r="954" spans="1:20" s="19" customFormat="1">
      <c r="A954" s="23" t="s">
        <v>3846</v>
      </c>
      <c r="B954" s="23" t="s">
        <v>3847</v>
      </c>
      <c r="C954" s="23" t="s">
        <v>1562</v>
      </c>
      <c r="D954" s="23" t="s">
        <v>1580</v>
      </c>
      <c r="E954" s="23" t="s">
        <v>452</v>
      </c>
      <c r="F954" s="23" t="s">
        <v>5583</v>
      </c>
      <c r="G954" s="23" t="s">
        <v>1623</v>
      </c>
      <c r="H954" s="23" t="s">
        <v>6308</v>
      </c>
      <c r="I954" s="23" t="s">
        <v>5447</v>
      </c>
      <c r="J954" s="23" t="s">
        <v>11</v>
      </c>
      <c r="K954" s="23" t="s">
        <v>6290</v>
      </c>
      <c r="L954" s="23" t="s">
        <v>11</v>
      </c>
      <c r="M954" s="23" t="s">
        <v>6964</v>
      </c>
      <c r="N954" s="23" t="s">
        <v>6291</v>
      </c>
      <c r="O954" s="23" t="s">
        <v>6292</v>
      </c>
      <c r="P954" s="23" t="s">
        <v>1152</v>
      </c>
      <c r="Q954" s="23">
        <v>0</v>
      </c>
      <c r="R954" s="23" t="s">
        <v>5032</v>
      </c>
      <c r="S954" s="23" t="s">
        <v>6218</v>
      </c>
      <c r="T954" s="23" t="s">
        <v>1623</v>
      </c>
    </row>
    <row r="955" spans="1:20" s="19" customFormat="1">
      <c r="A955" s="23" t="s">
        <v>5028</v>
      </c>
      <c r="B955" s="23" t="s">
        <v>5029</v>
      </c>
      <c r="C955" s="23" t="s">
        <v>16</v>
      </c>
      <c r="D955" s="23" t="s">
        <v>1580</v>
      </c>
      <c r="E955" s="23" t="s">
        <v>452</v>
      </c>
      <c r="F955" s="23" t="s">
        <v>6954</v>
      </c>
      <c r="G955" s="23" t="s">
        <v>1623</v>
      </c>
      <c r="H955" s="23" t="s">
        <v>2490</v>
      </c>
      <c r="I955" s="23" t="s">
        <v>6951</v>
      </c>
      <c r="J955" s="23" t="s">
        <v>11</v>
      </c>
      <c r="K955" s="23" t="s">
        <v>6290</v>
      </c>
      <c r="L955" s="23" t="s">
        <v>11</v>
      </c>
      <c r="M955" s="23" t="s">
        <v>6945</v>
      </c>
      <c r="N955" s="23" t="s">
        <v>6291</v>
      </c>
      <c r="O955" s="23" t="s">
        <v>6292</v>
      </c>
      <c r="P955" s="23" t="s">
        <v>6982</v>
      </c>
      <c r="Q955" s="23">
        <v>0</v>
      </c>
      <c r="R955" s="23" t="s">
        <v>5032</v>
      </c>
      <c r="S955" s="23" t="s">
        <v>6263</v>
      </c>
      <c r="T955" s="23" t="s">
        <v>1623</v>
      </c>
    </row>
    <row r="956" spans="1:20" s="19" customFormat="1">
      <c r="A956" s="23" t="s">
        <v>3675</v>
      </c>
      <c r="B956" s="23" t="s">
        <v>3676</v>
      </c>
      <c r="C956" s="23" t="s">
        <v>16</v>
      </c>
      <c r="D956" s="23" t="s">
        <v>1580</v>
      </c>
      <c r="E956" s="23" t="s">
        <v>452</v>
      </c>
      <c r="F956" s="23" t="s">
        <v>6970</v>
      </c>
      <c r="G956" s="23" t="s">
        <v>1623</v>
      </c>
      <c r="H956" s="23" t="s">
        <v>6952</v>
      </c>
      <c r="I956" s="23" t="s">
        <v>5563</v>
      </c>
      <c r="J956" s="23" t="s">
        <v>1643</v>
      </c>
      <c r="K956" s="23" t="s">
        <v>6290</v>
      </c>
      <c r="L956" s="23" t="s">
        <v>11</v>
      </c>
      <c r="M956" s="23" t="s">
        <v>6949</v>
      </c>
      <c r="N956" s="23" t="s">
        <v>6291</v>
      </c>
      <c r="O956" s="23" t="s">
        <v>6292</v>
      </c>
      <c r="P956" s="23" t="s">
        <v>6329</v>
      </c>
      <c r="Q956" s="23">
        <v>0</v>
      </c>
      <c r="R956" s="23" t="s">
        <v>2163</v>
      </c>
      <c r="S956" s="23" t="s">
        <v>6538</v>
      </c>
      <c r="T956" s="23" t="s">
        <v>1623</v>
      </c>
    </row>
    <row r="957" spans="1:20" s="19" customFormat="1">
      <c r="A957" s="23" t="s">
        <v>3725</v>
      </c>
      <c r="B957" s="23" t="s">
        <v>3726</v>
      </c>
      <c r="C957" s="23" t="s">
        <v>10</v>
      </c>
      <c r="D957" s="23" t="s">
        <v>1580</v>
      </c>
      <c r="E957" s="23" t="s">
        <v>452</v>
      </c>
      <c r="F957" s="23" t="s">
        <v>5384</v>
      </c>
      <c r="G957" s="23" t="s">
        <v>1623</v>
      </c>
      <c r="H957" s="23" t="s">
        <v>6308</v>
      </c>
      <c r="I957" s="23" t="s">
        <v>5447</v>
      </c>
      <c r="J957" s="23" t="s">
        <v>11</v>
      </c>
      <c r="K957" s="23" t="s">
        <v>6290</v>
      </c>
      <c r="L957" s="23" t="s">
        <v>11</v>
      </c>
      <c r="M957" s="23" t="s">
        <v>6945</v>
      </c>
      <c r="N957" s="23" t="s">
        <v>6291</v>
      </c>
      <c r="O957" s="23" t="s">
        <v>6292</v>
      </c>
      <c r="P957" s="23" t="s">
        <v>6522</v>
      </c>
      <c r="Q957" s="23">
        <v>0</v>
      </c>
      <c r="R957" s="23" t="s">
        <v>3979</v>
      </c>
      <c r="S957" s="23" t="s">
        <v>6685</v>
      </c>
      <c r="T957" s="23" t="s">
        <v>1623</v>
      </c>
    </row>
    <row r="958" spans="1:20" s="19" customFormat="1">
      <c r="A958" s="23" t="s">
        <v>2030</v>
      </c>
      <c r="B958" s="23" t="s">
        <v>2031</v>
      </c>
      <c r="C958" s="23" t="s">
        <v>1544</v>
      </c>
      <c r="D958" s="23" t="s">
        <v>1580</v>
      </c>
      <c r="E958" s="23" t="s">
        <v>452</v>
      </c>
      <c r="F958" s="23" t="s">
        <v>6970</v>
      </c>
      <c r="G958" s="23" t="s">
        <v>1623</v>
      </c>
      <c r="H958" s="23" t="s">
        <v>5579</v>
      </c>
      <c r="I958" s="23" t="s">
        <v>5563</v>
      </c>
      <c r="J958" s="23" t="s">
        <v>11</v>
      </c>
      <c r="K958" s="23" t="s">
        <v>6290</v>
      </c>
      <c r="L958" s="23" t="s">
        <v>11</v>
      </c>
      <c r="M958" s="23" t="s">
        <v>6936</v>
      </c>
      <c r="N958" s="23" t="s">
        <v>6291</v>
      </c>
      <c r="O958" s="23" t="s">
        <v>6292</v>
      </c>
      <c r="P958" s="23" t="s">
        <v>6329</v>
      </c>
      <c r="Q958" s="23">
        <v>0</v>
      </c>
      <c r="R958" s="23" t="s">
        <v>1952</v>
      </c>
      <c r="S958" s="23" t="s">
        <v>6070</v>
      </c>
      <c r="T958" s="23" t="s">
        <v>1623</v>
      </c>
    </row>
    <row r="959" spans="1:20" s="19" customFormat="1">
      <c r="A959" s="23" t="s">
        <v>3992</v>
      </c>
      <c r="B959" s="23" t="s">
        <v>3993</v>
      </c>
      <c r="C959" s="23" t="s">
        <v>16</v>
      </c>
      <c r="D959" s="23" t="s">
        <v>1580</v>
      </c>
      <c r="E959" s="23" t="s">
        <v>461</v>
      </c>
      <c r="F959" s="23" t="s">
        <v>5489</v>
      </c>
      <c r="G959" s="23" t="s">
        <v>1623</v>
      </c>
      <c r="H959" s="23" t="s">
        <v>6952</v>
      </c>
      <c r="I959" s="23" t="s">
        <v>5460</v>
      </c>
      <c r="J959" s="23" t="s">
        <v>11</v>
      </c>
      <c r="K959" s="23" t="s">
        <v>6290</v>
      </c>
      <c r="L959" s="23" t="s">
        <v>11</v>
      </c>
      <c r="M959" s="23" t="s">
        <v>6931</v>
      </c>
      <c r="N959" s="23" t="s">
        <v>6311</v>
      </c>
      <c r="O959" s="23" t="s">
        <v>6292</v>
      </c>
      <c r="P959" s="23" t="s">
        <v>6364</v>
      </c>
      <c r="Q959" s="23">
        <v>0</v>
      </c>
      <c r="R959" s="23" t="s">
        <v>6313</v>
      </c>
      <c r="S959" s="23" t="s">
        <v>5814</v>
      </c>
      <c r="T959" s="23" t="s">
        <v>1623</v>
      </c>
    </row>
    <row r="960" spans="1:20" s="19" customFormat="1">
      <c r="A960" s="23" t="s">
        <v>1686</v>
      </c>
      <c r="B960" s="23" t="s">
        <v>1687</v>
      </c>
      <c r="C960" s="23" t="s">
        <v>10</v>
      </c>
      <c r="D960" s="23" t="s">
        <v>1580</v>
      </c>
      <c r="E960" s="23" t="s">
        <v>452</v>
      </c>
      <c r="F960" s="23" t="s">
        <v>5583</v>
      </c>
      <c r="G960" s="23" t="s">
        <v>1623</v>
      </c>
      <c r="H960" s="23" t="s">
        <v>6308</v>
      </c>
      <c r="I960" s="23" t="s">
        <v>5447</v>
      </c>
      <c r="J960" s="23" t="s">
        <v>11</v>
      </c>
      <c r="K960" s="23" t="s">
        <v>6290</v>
      </c>
      <c r="L960" s="23" t="s">
        <v>11</v>
      </c>
      <c r="M960" s="23" t="s">
        <v>6963</v>
      </c>
      <c r="N960" s="23" t="s">
        <v>6291</v>
      </c>
      <c r="O960" s="23" t="s">
        <v>6292</v>
      </c>
      <c r="P960" s="23" t="s">
        <v>1012</v>
      </c>
      <c r="Q960" s="23">
        <v>0</v>
      </c>
      <c r="R960" s="23" t="s">
        <v>1689</v>
      </c>
      <c r="S960" s="23" t="s">
        <v>6210</v>
      </c>
      <c r="T960" s="23" t="s">
        <v>1623</v>
      </c>
    </row>
    <row r="961" spans="1:20" s="19" customFormat="1">
      <c r="A961" s="23" t="s">
        <v>3309</v>
      </c>
      <c r="B961" s="23" t="s">
        <v>3310</v>
      </c>
      <c r="C961" s="23" t="s">
        <v>10</v>
      </c>
      <c r="D961" s="23" t="s">
        <v>1580</v>
      </c>
      <c r="E961" s="23" t="s">
        <v>452</v>
      </c>
      <c r="F961" s="23" t="s">
        <v>7021</v>
      </c>
      <c r="G961" s="23" t="s">
        <v>1623</v>
      </c>
      <c r="H961" s="23" t="s">
        <v>6308</v>
      </c>
      <c r="I961" s="23" t="s">
        <v>5574</v>
      </c>
      <c r="J961" s="23" t="s">
        <v>11</v>
      </c>
      <c r="K961" s="23" t="s">
        <v>6290</v>
      </c>
      <c r="L961" s="23" t="s">
        <v>11</v>
      </c>
      <c r="M961" s="23" t="s">
        <v>7022</v>
      </c>
      <c r="N961" s="23" t="s">
        <v>6291</v>
      </c>
      <c r="O961" s="23" t="s">
        <v>6292</v>
      </c>
      <c r="P961" s="23" t="s">
        <v>6329</v>
      </c>
      <c r="Q961" s="23">
        <v>0</v>
      </c>
      <c r="R961" s="23" t="s">
        <v>1952</v>
      </c>
      <c r="S961" s="23" t="s">
        <v>5899</v>
      </c>
      <c r="T961" s="23" t="s">
        <v>1623</v>
      </c>
    </row>
    <row r="962" spans="1:20" s="19" customFormat="1">
      <c r="A962" s="23" t="s">
        <v>3725</v>
      </c>
      <c r="B962" s="23" t="s">
        <v>3726</v>
      </c>
      <c r="C962" s="23" t="s">
        <v>10</v>
      </c>
      <c r="D962" s="23" t="s">
        <v>1580</v>
      </c>
      <c r="E962" s="23" t="s">
        <v>452</v>
      </c>
      <c r="F962" s="23" t="s">
        <v>5384</v>
      </c>
      <c r="G962" s="23" t="s">
        <v>1623</v>
      </c>
      <c r="H962" s="23" t="s">
        <v>6308</v>
      </c>
      <c r="I962" s="23" t="s">
        <v>5447</v>
      </c>
      <c r="J962" s="23" t="s">
        <v>11</v>
      </c>
      <c r="K962" s="23" t="s">
        <v>6290</v>
      </c>
      <c r="L962" s="23" t="s">
        <v>11</v>
      </c>
      <c r="M962" s="23" t="s">
        <v>6942</v>
      </c>
      <c r="N962" s="23" t="s">
        <v>6291</v>
      </c>
      <c r="O962" s="23" t="s">
        <v>6292</v>
      </c>
      <c r="P962" s="23" t="s">
        <v>6522</v>
      </c>
      <c r="Q962" s="23">
        <v>0</v>
      </c>
      <c r="R962" s="23" t="s">
        <v>3979</v>
      </c>
      <c r="S962" s="23" t="s">
        <v>6685</v>
      </c>
      <c r="T962" s="23" t="s">
        <v>1623</v>
      </c>
    </row>
    <row r="963" spans="1:20" s="19" customFormat="1">
      <c r="A963" s="23" t="s">
        <v>4135</v>
      </c>
      <c r="B963" s="23" t="s">
        <v>4136</v>
      </c>
      <c r="C963" s="23" t="s">
        <v>14</v>
      </c>
      <c r="D963" s="23" t="s">
        <v>1580</v>
      </c>
      <c r="E963" s="23" t="s">
        <v>461</v>
      </c>
      <c r="F963" s="23" t="s">
        <v>6789</v>
      </c>
      <c r="G963" s="23" t="s">
        <v>1623</v>
      </c>
      <c r="H963" s="23" t="s">
        <v>6320</v>
      </c>
      <c r="I963" s="23" t="s">
        <v>6350</v>
      </c>
      <c r="J963" s="23" t="s">
        <v>11</v>
      </c>
      <c r="K963" s="23" t="s">
        <v>6290</v>
      </c>
      <c r="L963" s="23" t="s">
        <v>11</v>
      </c>
      <c r="M963" s="23" t="s">
        <v>7008</v>
      </c>
      <c r="N963" s="23" t="s">
        <v>6311</v>
      </c>
      <c r="O963" s="23" t="s">
        <v>6292</v>
      </c>
      <c r="P963" s="23" t="s">
        <v>6329</v>
      </c>
      <c r="Q963" s="23">
        <v>0</v>
      </c>
      <c r="R963" s="23" t="s">
        <v>2014</v>
      </c>
      <c r="S963" s="23" t="s">
        <v>5794</v>
      </c>
      <c r="T963" s="23" t="s">
        <v>1623</v>
      </c>
    </row>
    <row r="964" spans="1:20" s="19" customFormat="1">
      <c r="A964" s="23" t="s">
        <v>5038</v>
      </c>
      <c r="B964" s="23" t="s">
        <v>5039</v>
      </c>
      <c r="C964" s="23" t="s">
        <v>13</v>
      </c>
      <c r="D964" s="23" t="s">
        <v>1580</v>
      </c>
      <c r="E964" s="23" t="s">
        <v>452</v>
      </c>
      <c r="F964" s="23" t="s">
        <v>6962</v>
      </c>
      <c r="G964" s="23" t="s">
        <v>1623</v>
      </c>
      <c r="H964" s="23" t="s">
        <v>6299</v>
      </c>
      <c r="I964" s="23" t="s">
        <v>6300</v>
      </c>
      <c r="J964" s="23" t="s">
        <v>11</v>
      </c>
      <c r="K964" s="23" t="s">
        <v>6290</v>
      </c>
      <c r="L964" s="23" t="s">
        <v>11</v>
      </c>
      <c r="M964" s="23" t="s">
        <v>7020</v>
      </c>
      <c r="N964" s="23" t="s">
        <v>6291</v>
      </c>
      <c r="O964" s="23" t="s">
        <v>6292</v>
      </c>
      <c r="P964" s="23" t="s">
        <v>6329</v>
      </c>
      <c r="Q964" s="23">
        <v>0</v>
      </c>
      <c r="R964" s="23" t="s">
        <v>1952</v>
      </c>
      <c r="S964" s="23" t="s">
        <v>5684</v>
      </c>
      <c r="T964" s="23" t="s">
        <v>1623</v>
      </c>
    </row>
    <row r="965" spans="1:20" s="19" customFormat="1">
      <c r="A965" s="23" t="s">
        <v>3846</v>
      </c>
      <c r="B965" s="23" t="s">
        <v>3847</v>
      </c>
      <c r="C965" s="23" t="s">
        <v>1562</v>
      </c>
      <c r="D965" s="23" t="s">
        <v>1580</v>
      </c>
      <c r="E965" s="23" t="s">
        <v>452</v>
      </c>
      <c r="F965" s="23" t="s">
        <v>5583</v>
      </c>
      <c r="G965" s="23" t="s">
        <v>1623</v>
      </c>
      <c r="H965" s="23" t="s">
        <v>6308</v>
      </c>
      <c r="I965" s="23" t="s">
        <v>5447</v>
      </c>
      <c r="J965" s="23" t="s">
        <v>11</v>
      </c>
      <c r="K965" s="23" t="s">
        <v>6290</v>
      </c>
      <c r="L965" s="23" t="s">
        <v>11</v>
      </c>
      <c r="M965" s="23" t="s">
        <v>6966</v>
      </c>
      <c r="N965" s="23" t="s">
        <v>6291</v>
      </c>
      <c r="O965" s="23" t="s">
        <v>6292</v>
      </c>
      <c r="P965" s="23" t="s">
        <v>1152</v>
      </c>
      <c r="Q965" s="23">
        <v>0</v>
      </c>
      <c r="R965" s="23" t="s">
        <v>5032</v>
      </c>
      <c r="S965" s="23" t="s">
        <v>6218</v>
      </c>
      <c r="T965" s="23" t="s">
        <v>1623</v>
      </c>
    </row>
    <row r="966" spans="1:20" s="19" customFormat="1">
      <c r="A966" s="23" t="s">
        <v>1780</v>
      </c>
      <c r="B966" s="23" t="s">
        <v>1781</v>
      </c>
      <c r="C966" s="23" t="s">
        <v>14</v>
      </c>
      <c r="D966" s="23" t="s">
        <v>1580</v>
      </c>
      <c r="E966" s="23" t="s">
        <v>452</v>
      </c>
      <c r="F966" s="23" t="s">
        <v>6816</v>
      </c>
      <c r="G966" s="23" t="s">
        <v>1623</v>
      </c>
      <c r="H966" s="23" t="s">
        <v>6334</v>
      </c>
      <c r="I966" s="23" t="s">
        <v>6343</v>
      </c>
      <c r="J966" s="23" t="s">
        <v>11</v>
      </c>
      <c r="K966" s="23" t="s">
        <v>6290</v>
      </c>
      <c r="L966" s="23" t="s">
        <v>11</v>
      </c>
      <c r="M966" s="23" t="s">
        <v>6964</v>
      </c>
      <c r="N966" s="23" t="s">
        <v>6291</v>
      </c>
      <c r="O966" s="23" t="s">
        <v>6292</v>
      </c>
      <c r="P966" s="23" t="s">
        <v>7</v>
      </c>
      <c r="Q966" s="23">
        <v>0</v>
      </c>
      <c r="R966" s="23" t="s">
        <v>1565</v>
      </c>
      <c r="S966" s="23" t="s">
        <v>6344</v>
      </c>
      <c r="T966" s="23" t="s">
        <v>1623</v>
      </c>
    </row>
    <row r="967" spans="1:20" s="19" customFormat="1">
      <c r="A967" s="23" t="s">
        <v>2977</v>
      </c>
      <c r="B967" s="23" t="s">
        <v>2978</v>
      </c>
      <c r="C967" s="23" t="s">
        <v>16</v>
      </c>
      <c r="D967" s="23" t="s">
        <v>1580</v>
      </c>
      <c r="E967" s="23" t="s">
        <v>452</v>
      </c>
      <c r="F967" s="23" t="s">
        <v>6954</v>
      </c>
      <c r="G967" s="23" t="s">
        <v>1623</v>
      </c>
      <c r="H967" s="23" t="s">
        <v>2490</v>
      </c>
      <c r="I967" s="23" t="s">
        <v>6951</v>
      </c>
      <c r="J967" s="23" t="s">
        <v>11</v>
      </c>
      <c r="K967" s="23" t="s">
        <v>6290</v>
      </c>
      <c r="L967" s="23" t="s">
        <v>11</v>
      </c>
      <c r="M967" s="23" t="s">
        <v>6937</v>
      </c>
      <c r="N967" s="23" t="s">
        <v>6291</v>
      </c>
      <c r="O967" s="23" t="s">
        <v>6292</v>
      </c>
      <c r="P967" s="23" t="s">
        <v>6956</v>
      </c>
      <c r="Q967" s="23">
        <v>0</v>
      </c>
      <c r="R967" s="23" t="s">
        <v>2980</v>
      </c>
      <c r="S967" s="23" t="s">
        <v>6957</v>
      </c>
      <c r="T967" s="23" t="s">
        <v>1623</v>
      </c>
    </row>
    <row r="968" spans="1:20" s="19" customFormat="1">
      <c r="A968" s="23" t="s">
        <v>3291</v>
      </c>
      <c r="B968" s="23" t="s">
        <v>3292</v>
      </c>
      <c r="C968" s="23" t="s">
        <v>13</v>
      </c>
      <c r="D968" s="23" t="s">
        <v>1580</v>
      </c>
      <c r="E968" s="23" t="s">
        <v>452</v>
      </c>
      <c r="F968" s="23" t="s">
        <v>6962</v>
      </c>
      <c r="G968" s="23" t="s">
        <v>1623</v>
      </c>
      <c r="H968" s="23" t="s">
        <v>6299</v>
      </c>
      <c r="I968" s="23" t="s">
        <v>6300</v>
      </c>
      <c r="J968" s="23" t="s">
        <v>11</v>
      </c>
      <c r="K968" s="23" t="s">
        <v>6290</v>
      </c>
      <c r="L968" s="23" t="s">
        <v>11</v>
      </c>
      <c r="M968" s="23" t="s">
        <v>7020</v>
      </c>
      <c r="N968" s="23" t="s">
        <v>6291</v>
      </c>
      <c r="O968" s="23" t="s">
        <v>6292</v>
      </c>
      <c r="P968" s="23" t="s">
        <v>1012</v>
      </c>
      <c r="Q968" s="23">
        <v>0</v>
      </c>
      <c r="R968" s="23" t="s">
        <v>1689</v>
      </c>
      <c r="S968" s="23" t="s">
        <v>6652</v>
      </c>
      <c r="T968" s="23" t="s">
        <v>1623</v>
      </c>
    </row>
    <row r="969" spans="1:20" s="19" customFormat="1">
      <c r="A969" s="23" t="s">
        <v>3017</v>
      </c>
      <c r="B969" s="23" t="s">
        <v>3018</v>
      </c>
      <c r="C969" s="23" t="s">
        <v>10</v>
      </c>
      <c r="D969" s="23" t="s">
        <v>1580</v>
      </c>
      <c r="E969" s="23" t="s">
        <v>461</v>
      </c>
      <c r="F969" s="23" t="s">
        <v>5539</v>
      </c>
      <c r="G969" s="23" t="s">
        <v>1623</v>
      </c>
      <c r="H969" s="23" t="s">
        <v>2490</v>
      </c>
      <c r="I969" s="23" t="s">
        <v>6370</v>
      </c>
      <c r="J969" s="23" t="s">
        <v>11</v>
      </c>
      <c r="K969" s="23" t="s">
        <v>6290</v>
      </c>
      <c r="L969" s="23" t="s">
        <v>11</v>
      </c>
      <c r="M969" s="23" t="s">
        <v>7048</v>
      </c>
      <c r="N969" s="23" t="s">
        <v>6311</v>
      </c>
      <c r="O969" s="23" t="s">
        <v>6292</v>
      </c>
      <c r="P969" s="23" t="s">
        <v>1012</v>
      </c>
      <c r="Q969" s="23">
        <v>0</v>
      </c>
      <c r="R969" s="23" t="s">
        <v>4499</v>
      </c>
      <c r="S969" s="23" t="s">
        <v>6227</v>
      </c>
      <c r="T969" s="23" t="s">
        <v>1623</v>
      </c>
    </row>
    <row r="970" spans="1:20" s="19" customFormat="1">
      <c r="A970" s="23" t="s">
        <v>1717</v>
      </c>
      <c r="B970" s="23" t="s">
        <v>1718</v>
      </c>
      <c r="C970" s="23" t="s">
        <v>10</v>
      </c>
      <c r="D970" s="23" t="s">
        <v>1580</v>
      </c>
      <c r="E970" s="23" t="s">
        <v>452</v>
      </c>
      <c r="F970" s="23" t="s">
        <v>6816</v>
      </c>
      <c r="G970" s="23" t="s">
        <v>1623</v>
      </c>
      <c r="H970" s="23" t="s">
        <v>6334</v>
      </c>
      <c r="I970" s="23" t="s">
        <v>6343</v>
      </c>
      <c r="J970" s="23" t="s">
        <v>11</v>
      </c>
      <c r="K970" s="23" t="s">
        <v>6290</v>
      </c>
      <c r="L970" s="23" t="s">
        <v>11</v>
      </c>
      <c r="M970" s="23" t="s">
        <v>6969</v>
      </c>
      <c r="N970" s="23" t="s">
        <v>6291</v>
      </c>
      <c r="O970" s="23" t="s">
        <v>6292</v>
      </c>
      <c r="P970" s="23" t="s">
        <v>6582</v>
      </c>
      <c r="Q970" s="23">
        <v>0</v>
      </c>
      <c r="R970" s="23" t="s">
        <v>1952</v>
      </c>
      <c r="S970" s="23" t="s">
        <v>6110</v>
      </c>
      <c r="T970" s="23" t="s">
        <v>1623</v>
      </c>
    </row>
    <row r="971" spans="1:20" s="19" customFormat="1">
      <c r="A971" s="23" t="s">
        <v>4238</v>
      </c>
      <c r="B971" s="23" t="s">
        <v>4239</v>
      </c>
      <c r="C971" s="23" t="s">
        <v>16</v>
      </c>
      <c r="D971" s="23" t="s">
        <v>1580</v>
      </c>
      <c r="E971" s="23" t="s">
        <v>452</v>
      </c>
      <c r="F971" s="23" t="s">
        <v>7021</v>
      </c>
      <c r="G971" s="23" t="s">
        <v>1623</v>
      </c>
      <c r="H971" s="23" t="s">
        <v>6308</v>
      </c>
      <c r="I971" s="23" t="s">
        <v>5574</v>
      </c>
      <c r="J971" s="23" t="s">
        <v>11</v>
      </c>
      <c r="K971" s="23" t="s">
        <v>6290</v>
      </c>
      <c r="L971" s="23" t="s">
        <v>11</v>
      </c>
      <c r="M971" s="23" t="s">
        <v>7072</v>
      </c>
      <c r="N971" s="23" t="s">
        <v>6291</v>
      </c>
      <c r="O971" s="23" t="s">
        <v>6292</v>
      </c>
      <c r="P971" s="23" t="s">
        <v>6399</v>
      </c>
      <c r="Q971" s="23">
        <v>0</v>
      </c>
      <c r="R971" s="23" t="s">
        <v>1952</v>
      </c>
      <c r="S971" s="23" t="s">
        <v>5773</v>
      </c>
      <c r="T971" s="23" t="s">
        <v>1623</v>
      </c>
    </row>
    <row r="972" spans="1:20" s="19" customFormat="1">
      <c r="A972" s="23" t="s">
        <v>2482</v>
      </c>
      <c r="B972" s="23" t="s">
        <v>2483</v>
      </c>
      <c r="C972" s="23" t="s">
        <v>12</v>
      </c>
      <c r="D972" s="23" t="s">
        <v>1580</v>
      </c>
      <c r="E972" s="23" t="s">
        <v>452</v>
      </c>
      <c r="F972" s="23" t="s">
        <v>6818</v>
      </c>
      <c r="G972" s="23" t="s">
        <v>1623</v>
      </c>
      <c r="H972" s="23" t="s">
        <v>6320</v>
      </c>
      <c r="I972" s="23" t="s">
        <v>6355</v>
      </c>
      <c r="J972" s="23" t="s">
        <v>11</v>
      </c>
      <c r="K972" s="23" t="s">
        <v>6290</v>
      </c>
      <c r="L972" s="23" t="s">
        <v>11</v>
      </c>
      <c r="M972" s="23" t="s">
        <v>6964</v>
      </c>
      <c r="N972" s="23" t="s">
        <v>6291</v>
      </c>
      <c r="O972" s="23" t="s">
        <v>6292</v>
      </c>
      <c r="P972" s="23" t="s">
        <v>6329</v>
      </c>
      <c r="Q972" s="23">
        <v>0</v>
      </c>
      <c r="R972" s="23" t="s">
        <v>1952</v>
      </c>
      <c r="S972" s="23" t="s">
        <v>6577</v>
      </c>
      <c r="T972" s="23" t="s">
        <v>1623</v>
      </c>
    </row>
    <row r="973" spans="1:20" s="19" customFormat="1">
      <c r="A973" s="23" t="s">
        <v>1808</v>
      </c>
      <c r="B973" s="23" t="s">
        <v>1809</v>
      </c>
      <c r="C973" s="23" t="s">
        <v>10</v>
      </c>
      <c r="D973" s="23" t="s">
        <v>1580</v>
      </c>
      <c r="E973" s="23" t="s">
        <v>452</v>
      </c>
      <c r="F973" s="23" t="s">
        <v>5384</v>
      </c>
      <c r="G973" s="23" t="s">
        <v>1623</v>
      </c>
      <c r="H973" s="23" t="s">
        <v>6308</v>
      </c>
      <c r="I973" s="23" t="s">
        <v>5447</v>
      </c>
      <c r="J973" s="23" t="s">
        <v>11</v>
      </c>
      <c r="K973" s="23" t="s">
        <v>6290</v>
      </c>
      <c r="L973" s="23" t="s">
        <v>11</v>
      </c>
      <c r="M973" s="23" t="s">
        <v>6937</v>
      </c>
      <c r="N973" s="23" t="s">
        <v>6291</v>
      </c>
      <c r="O973" s="23" t="s">
        <v>6292</v>
      </c>
      <c r="P973" s="23" t="s">
        <v>7</v>
      </c>
      <c r="Q973" s="23">
        <v>0</v>
      </c>
      <c r="R973" s="23" t="s">
        <v>2163</v>
      </c>
      <c r="S973" s="23" t="s">
        <v>6499</v>
      </c>
      <c r="T973" s="23" t="s">
        <v>1623</v>
      </c>
    </row>
    <row r="974" spans="1:20" s="19" customFormat="1">
      <c r="A974" s="23" t="s">
        <v>5181</v>
      </c>
      <c r="B974" s="23" t="s">
        <v>5182</v>
      </c>
      <c r="C974" s="23" t="s">
        <v>14</v>
      </c>
      <c r="D974" s="23" t="s">
        <v>1580</v>
      </c>
      <c r="E974" s="23" t="s">
        <v>452</v>
      </c>
      <c r="F974" s="23" t="s">
        <v>6811</v>
      </c>
      <c r="G974" s="23" t="s">
        <v>1623</v>
      </c>
      <c r="H974" s="23" t="s">
        <v>6337</v>
      </c>
      <c r="I974" s="23" t="s">
        <v>6338</v>
      </c>
      <c r="J974" s="23" t="s">
        <v>11</v>
      </c>
      <c r="K974" s="23" t="s">
        <v>6290</v>
      </c>
      <c r="L974" s="23" t="s">
        <v>11</v>
      </c>
      <c r="M974" s="23" t="s">
        <v>6945</v>
      </c>
      <c r="N974" s="23" t="s">
        <v>6291</v>
      </c>
      <c r="O974" s="23" t="s">
        <v>6292</v>
      </c>
      <c r="P974" s="23" t="s">
        <v>6621</v>
      </c>
      <c r="Q974" s="23">
        <v>0</v>
      </c>
      <c r="R974" s="23" t="s">
        <v>1952</v>
      </c>
      <c r="S974" s="23" t="s">
        <v>5662</v>
      </c>
      <c r="T974" s="23" t="s">
        <v>1623</v>
      </c>
    </row>
    <row r="975" spans="1:20" s="19" customFormat="1">
      <c r="A975" s="23" t="s">
        <v>2002</v>
      </c>
      <c r="B975" s="23" t="s">
        <v>2003</v>
      </c>
      <c r="C975" s="23" t="s">
        <v>10</v>
      </c>
      <c r="D975" s="23" t="s">
        <v>1580</v>
      </c>
      <c r="E975" s="23" t="s">
        <v>452</v>
      </c>
      <c r="F975" s="23" t="s">
        <v>5393</v>
      </c>
      <c r="G975" s="23" t="s">
        <v>1623</v>
      </c>
      <c r="H975" s="23" t="s">
        <v>6295</v>
      </c>
      <c r="I975" s="23" t="s">
        <v>5574</v>
      </c>
      <c r="J975" s="23" t="s">
        <v>11</v>
      </c>
      <c r="K975" s="23" t="s">
        <v>6290</v>
      </c>
      <c r="L975" s="23" t="s">
        <v>11</v>
      </c>
      <c r="M975" s="23" t="s">
        <v>6960</v>
      </c>
      <c r="N975" s="23" t="s">
        <v>6291</v>
      </c>
      <c r="O975" s="23" t="s">
        <v>6292</v>
      </c>
      <c r="P975" s="23" t="s">
        <v>6982</v>
      </c>
      <c r="Q975" s="23">
        <v>0</v>
      </c>
      <c r="R975" s="23" t="s">
        <v>7057</v>
      </c>
      <c r="S975" s="23" t="s">
        <v>7058</v>
      </c>
      <c r="T975" s="23" t="s">
        <v>1623</v>
      </c>
    </row>
    <row r="976" spans="1:20" s="19" customFormat="1">
      <c r="A976" s="23" t="s">
        <v>2644</v>
      </c>
      <c r="B976" s="23" t="s">
        <v>2645</v>
      </c>
      <c r="C976" s="23" t="s">
        <v>10</v>
      </c>
      <c r="D976" s="23" t="s">
        <v>1580</v>
      </c>
      <c r="E976" s="23" t="s">
        <v>452</v>
      </c>
      <c r="F976" s="23" t="s">
        <v>6825</v>
      </c>
      <c r="G976" s="23" t="s">
        <v>1623</v>
      </c>
      <c r="H976" s="23" t="s">
        <v>5569</v>
      </c>
      <c r="I976" s="23" t="s">
        <v>6343</v>
      </c>
      <c r="J976" s="23" t="s">
        <v>11</v>
      </c>
      <c r="K976" s="23" t="s">
        <v>6290</v>
      </c>
      <c r="L976" s="23" t="s">
        <v>11</v>
      </c>
      <c r="M976" s="23" t="s">
        <v>6959</v>
      </c>
      <c r="N976" s="23" t="s">
        <v>6291</v>
      </c>
      <c r="O976" s="23" t="s">
        <v>6292</v>
      </c>
      <c r="P976" s="23" t="s">
        <v>6389</v>
      </c>
      <c r="Q976" s="23">
        <v>0</v>
      </c>
      <c r="R976" s="23" t="s">
        <v>1952</v>
      </c>
      <c r="S976" s="23" t="s">
        <v>6390</v>
      </c>
      <c r="T976" s="23" t="s">
        <v>1623</v>
      </c>
    </row>
    <row r="977" spans="1:20" s="19" customFormat="1">
      <c r="A977" s="23" t="s">
        <v>2445</v>
      </c>
      <c r="B977" s="23" t="s">
        <v>2446</v>
      </c>
      <c r="C977" s="23" t="s">
        <v>10</v>
      </c>
      <c r="D977" s="23" t="s">
        <v>1580</v>
      </c>
      <c r="E977" s="23" t="s">
        <v>452</v>
      </c>
      <c r="F977" s="23" t="s">
        <v>5402</v>
      </c>
      <c r="G977" s="23" t="s">
        <v>1623</v>
      </c>
      <c r="H977" s="23" t="s">
        <v>6952</v>
      </c>
      <c r="I977" s="23" t="s">
        <v>5563</v>
      </c>
      <c r="J977" s="23" t="s">
        <v>11</v>
      </c>
      <c r="K977" s="23" t="s">
        <v>6290</v>
      </c>
      <c r="L977" s="23" t="s">
        <v>11</v>
      </c>
      <c r="M977" s="23" t="s">
        <v>7006</v>
      </c>
      <c r="N977" s="23" t="s">
        <v>6291</v>
      </c>
      <c r="O977" s="23" t="s">
        <v>6292</v>
      </c>
      <c r="P977" s="23" t="s">
        <v>7</v>
      </c>
      <c r="Q977" s="23">
        <v>0</v>
      </c>
      <c r="R977" s="23" t="s">
        <v>1707</v>
      </c>
      <c r="S977" s="23" t="s">
        <v>6019</v>
      </c>
      <c r="T977" s="23" t="s">
        <v>1623</v>
      </c>
    </row>
    <row r="978" spans="1:20" s="19" customFormat="1">
      <c r="A978" s="23" t="s">
        <v>3230</v>
      </c>
      <c r="B978" s="23" t="s">
        <v>3231</v>
      </c>
      <c r="C978" s="23" t="s">
        <v>12</v>
      </c>
      <c r="D978" s="23" t="s">
        <v>1580</v>
      </c>
      <c r="E978" s="23" t="s">
        <v>452</v>
      </c>
      <c r="F978" s="23" t="s">
        <v>6820</v>
      </c>
      <c r="G978" s="23" t="s">
        <v>1623</v>
      </c>
      <c r="H978" s="23" t="s">
        <v>6299</v>
      </c>
      <c r="I978" s="23" t="s">
        <v>6316</v>
      </c>
      <c r="J978" s="23" t="s">
        <v>11</v>
      </c>
      <c r="K978" s="23" t="s">
        <v>6290</v>
      </c>
      <c r="L978" s="23" t="s">
        <v>11</v>
      </c>
      <c r="M978" s="23" t="s">
        <v>6949</v>
      </c>
      <c r="N978" s="23" t="s">
        <v>6291</v>
      </c>
      <c r="O978" s="23" t="s">
        <v>6292</v>
      </c>
      <c r="P978" s="23" t="s">
        <v>6564</v>
      </c>
      <c r="Q978" s="23">
        <v>0</v>
      </c>
      <c r="R978" s="23" t="s">
        <v>1952</v>
      </c>
      <c r="S978" s="23" t="s">
        <v>5913</v>
      </c>
      <c r="T978" s="23" t="s">
        <v>1623</v>
      </c>
    </row>
    <row r="979" spans="1:20" s="19" customFormat="1">
      <c r="A979" s="23" t="s">
        <v>1748</v>
      </c>
      <c r="B979" s="23" t="s">
        <v>1749</v>
      </c>
      <c r="C979" s="23" t="s">
        <v>14</v>
      </c>
      <c r="D979" s="23" t="s">
        <v>1580</v>
      </c>
      <c r="E979" s="23" t="s">
        <v>452</v>
      </c>
      <c r="F979" s="23" t="s">
        <v>5386</v>
      </c>
      <c r="G979" s="23" t="s">
        <v>1623</v>
      </c>
      <c r="H979" s="23" t="s">
        <v>6308</v>
      </c>
      <c r="I979" s="23" t="s">
        <v>6951</v>
      </c>
      <c r="J979" s="23" t="s">
        <v>11</v>
      </c>
      <c r="K979" s="23" t="s">
        <v>6290</v>
      </c>
      <c r="L979" s="23" t="s">
        <v>11</v>
      </c>
      <c r="M979" s="23" t="s">
        <v>6949</v>
      </c>
      <c r="N979" s="23" t="s">
        <v>6291</v>
      </c>
      <c r="O979" s="23" t="s">
        <v>6292</v>
      </c>
      <c r="P979" s="23" t="s">
        <v>6598</v>
      </c>
      <c r="Q979" s="23">
        <v>0</v>
      </c>
      <c r="R979" s="23" t="s">
        <v>1707</v>
      </c>
      <c r="S979" s="23" t="s">
        <v>6599</v>
      </c>
      <c r="T979" s="23" t="s">
        <v>1623</v>
      </c>
    </row>
    <row r="980" spans="1:20" s="19" customFormat="1">
      <c r="A980" s="23" t="s">
        <v>4022</v>
      </c>
      <c r="B980" s="23" t="s">
        <v>4023</v>
      </c>
      <c r="C980" s="23" t="s">
        <v>16</v>
      </c>
      <c r="D980" s="23" t="s">
        <v>1580</v>
      </c>
      <c r="E980" s="23" t="s">
        <v>452</v>
      </c>
      <c r="F980" s="23" t="s">
        <v>6970</v>
      </c>
      <c r="G980" s="23" t="s">
        <v>1623</v>
      </c>
      <c r="H980" s="23" t="s">
        <v>6952</v>
      </c>
      <c r="I980" s="23" t="s">
        <v>5563</v>
      </c>
      <c r="J980" s="23" t="s">
        <v>11</v>
      </c>
      <c r="K980" s="23" t="s">
        <v>6290</v>
      </c>
      <c r="L980" s="23" t="s">
        <v>11</v>
      </c>
      <c r="M980" s="23" t="s">
        <v>6949</v>
      </c>
      <c r="N980" s="23" t="s">
        <v>6291</v>
      </c>
      <c r="O980" s="23" t="s">
        <v>6292</v>
      </c>
      <c r="P980" s="23" t="s">
        <v>6329</v>
      </c>
      <c r="Q980" s="23">
        <v>0</v>
      </c>
      <c r="R980" s="23" t="s">
        <v>1952</v>
      </c>
      <c r="S980" s="23" t="s">
        <v>5812</v>
      </c>
      <c r="T980" s="23" t="s">
        <v>1623</v>
      </c>
    </row>
    <row r="981" spans="1:20" s="19" customFormat="1">
      <c r="A981" s="23" t="s">
        <v>5184</v>
      </c>
      <c r="B981" s="23" t="s">
        <v>5185</v>
      </c>
      <c r="C981" s="23" t="s">
        <v>16</v>
      </c>
      <c r="D981" s="23" t="s">
        <v>1580</v>
      </c>
      <c r="E981" s="23" t="s">
        <v>452</v>
      </c>
      <c r="F981" s="23" t="s">
        <v>5393</v>
      </c>
      <c r="G981" s="23" t="s">
        <v>1623</v>
      </c>
      <c r="H981" s="23" t="s">
        <v>6295</v>
      </c>
      <c r="I981" s="23" t="s">
        <v>5574</v>
      </c>
      <c r="J981" s="23" t="s">
        <v>11</v>
      </c>
      <c r="K981" s="23" t="s">
        <v>6290</v>
      </c>
      <c r="L981" s="23" t="s">
        <v>11</v>
      </c>
      <c r="M981" s="23" t="s">
        <v>6942</v>
      </c>
      <c r="N981" s="23" t="s">
        <v>6291</v>
      </c>
      <c r="O981" s="23" t="s">
        <v>6292</v>
      </c>
      <c r="P981" s="23" t="s">
        <v>7</v>
      </c>
      <c r="Q981" s="23">
        <v>0</v>
      </c>
      <c r="R981" s="23" t="s">
        <v>2510</v>
      </c>
      <c r="S981" s="23" t="s">
        <v>6667</v>
      </c>
      <c r="T981" s="23" t="s">
        <v>1623</v>
      </c>
    </row>
    <row r="982" spans="1:20" s="19" customFormat="1">
      <c r="A982" s="23" t="s">
        <v>1808</v>
      </c>
      <c r="B982" s="23" t="s">
        <v>1809</v>
      </c>
      <c r="C982" s="23" t="s">
        <v>10</v>
      </c>
      <c r="D982" s="23" t="s">
        <v>1580</v>
      </c>
      <c r="E982" s="23" t="s">
        <v>452</v>
      </c>
      <c r="F982" s="23" t="s">
        <v>5384</v>
      </c>
      <c r="G982" s="23" t="s">
        <v>1623</v>
      </c>
      <c r="H982" s="23" t="s">
        <v>6308</v>
      </c>
      <c r="I982" s="23" t="s">
        <v>5447</v>
      </c>
      <c r="J982" s="23" t="s">
        <v>11</v>
      </c>
      <c r="K982" s="23" t="s">
        <v>6290</v>
      </c>
      <c r="L982" s="23" t="s">
        <v>11</v>
      </c>
      <c r="M982" s="23" t="s">
        <v>6979</v>
      </c>
      <c r="N982" s="23" t="s">
        <v>6291</v>
      </c>
      <c r="O982" s="23" t="s">
        <v>6292</v>
      </c>
      <c r="P982" s="23" t="s">
        <v>7</v>
      </c>
      <c r="Q982" s="23">
        <v>0</v>
      </c>
      <c r="R982" s="23" t="s">
        <v>2163</v>
      </c>
      <c r="S982" s="23" t="s">
        <v>6499</v>
      </c>
      <c r="T982" s="23" t="s">
        <v>1623</v>
      </c>
    </row>
    <row r="983" spans="1:20" s="19" customFormat="1">
      <c r="A983" s="23" t="s">
        <v>4750</v>
      </c>
      <c r="B983" s="23" t="s">
        <v>4751</v>
      </c>
      <c r="C983" s="23" t="s">
        <v>1544</v>
      </c>
      <c r="D983" s="23" t="s">
        <v>1580</v>
      </c>
      <c r="E983" s="23" t="s">
        <v>452</v>
      </c>
      <c r="F983" s="23" t="s">
        <v>6940</v>
      </c>
      <c r="G983" s="23" t="s">
        <v>1623</v>
      </c>
      <c r="H983" s="23" t="s">
        <v>6346</v>
      </c>
      <c r="I983" s="23" t="s">
        <v>5563</v>
      </c>
      <c r="J983" s="23" t="s">
        <v>1643</v>
      </c>
      <c r="K983" s="23" t="s">
        <v>6290</v>
      </c>
      <c r="L983" s="23" t="s">
        <v>11</v>
      </c>
      <c r="M983" s="23" t="s">
        <v>6979</v>
      </c>
      <c r="N983" s="23" t="s">
        <v>6291</v>
      </c>
      <c r="O983" s="23" t="s">
        <v>6292</v>
      </c>
      <c r="P983" s="23" t="s">
        <v>1012</v>
      </c>
      <c r="Q983" s="23">
        <v>0</v>
      </c>
      <c r="R983" s="23" t="s">
        <v>1559</v>
      </c>
      <c r="S983" s="23" t="s">
        <v>6712</v>
      </c>
      <c r="T983" s="23" t="s">
        <v>1623</v>
      </c>
    </row>
    <row r="984" spans="1:20" s="19" customFormat="1">
      <c r="A984" s="23" t="s">
        <v>5292</v>
      </c>
      <c r="B984" s="23" t="s">
        <v>5293</v>
      </c>
      <c r="C984" s="23" t="s">
        <v>14</v>
      </c>
      <c r="D984" s="23" t="s">
        <v>1580</v>
      </c>
      <c r="E984" s="23" t="s">
        <v>452</v>
      </c>
      <c r="F984" s="23" t="s">
        <v>6816</v>
      </c>
      <c r="G984" s="23" t="s">
        <v>1623</v>
      </c>
      <c r="H984" s="23" t="s">
        <v>6334</v>
      </c>
      <c r="I984" s="23" t="s">
        <v>6343</v>
      </c>
      <c r="J984" s="23" t="s">
        <v>11</v>
      </c>
      <c r="K984" s="23" t="s">
        <v>6290</v>
      </c>
      <c r="L984" s="23" t="s">
        <v>11</v>
      </c>
      <c r="M984" s="23" t="s">
        <v>6964</v>
      </c>
      <c r="N984" s="23" t="s">
        <v>6291</v>
      </c>
      <c r="O984" s="23" t="s">
        <v>6292</v>
      </c>
      <c r="P984" s="23" t="s">
        <v>6329</v>
      </c>
      <c r="Q984" s="23">
        <v>0</v>
      </c>
      <c r="R984" s="23" t="s">
        <v>1952</v>
      </c>
      <c r="S984" s="23" t="s">
        <v>5642</v>
      </c>
      <c r="T984" s="23" t="s">
        <v>1623</v>
      </c>
    </row>
    <row r="985" spans="1:20" s="19" customFormat="1">
      <c r="A985" s="23" t="s">
        <v>2098</v>
      </c>
      <c r="B985" s="23" t="s">
        <v>2099</v>
      </c>
      <c r="C985" s="23" t="s">
        <v>1544</v>
      </c>
      <c r="D985" s="23" t="s">
        <v>1580</v>
      </c>
      <c r="E985" s="23" t="s">
        <v>452</v>
      </c>
      <c r="F985" s="23" t="s">
        <v>6934</v>
      </c>
      <c r="G985" s="23" t="s">
        <v>1623</v>
      </c>
      <c r="H985" s="23" t="s">
        <v>6346</v>
      </c>
      <c r="I985" s="23" t="s">
        <v>5447</v>
      </c>
      <c r="J985" s="23" t="s">
        <v>11</v>
      </c>
      <c r="K985" s="23" t="s">
        <v>6290</v>
      </c>
      <c r="L985" s="23" t="s">
        <v>11</v>
      </c>
      <c r="M985" s="23" t="s">
        <v>6933</v>
      </c>
      <c r="N985" s="23" t="s">
        <v>6291</v>
      </c>
      <c r="O985" s="23" t="s">
        <v>6292</v>
      </c>
      <c r="P985" s="23" t="s">
        <v>7</v>
      </c>
      <c r="Q985" s="23">
        <v>0</v>
      </c>
      <c r="R985" s="23" t="s">
        <v>1790</v>
      </c>
      <c r="S985" s="23" t="s">
        <v>6711</v>
      </c>
      <c r="T985" s="23" t="s">
        <v>1623</v>
      </c>
    </row>
    <row r="986" spans="1:20" s="19" customFormat="1">
      <c r="A986" s="23" t="s">
        <v>4035</v>
      </c>
      <c r="B986" s="23" t="s">
        <v>4036</v>
      </c>
      <c r="C986" s="23" t="s">
        <v>16</v>
      </c>
      <c r="D986" s="23" t="s">
        <v>1580</v>
      </c>
      <c r="E986" s="23" t="s">
        <v>452</v>
      </c>
      <c r="F986" s="23" t="s">
        <v>5380</v>
      </c>
      <c r="G986" s="23" t="s">
        <v>1623</v>
      </c>
      <c r="H986" s="23" t="s">
        <v>2490</v>
      </c>
      <c r="I986" s="23" t="s">
        <v>6289</v>
      </c>
      <c r="J986" s="23" t="s">
        <v>11</v>
      </c>
      <c r="K986" s="23" t="s">
        <v>6290</v>
      </c>
      <c r="L986" s="23" t="s">
        <v>11</v>
      </c>
      <c r="M986" s="23" t="s">
        <v>7026</v>
      </c>
      <c r="N986" s="23" t="s">
        <v>6291</v>
      </c>
      <c r="O986" s="23" t="s">
        <v>6292</v>
      </c>
      <c r="P986" s="23" t="s">
        <v>6293</v>
      </c>
      <c r="Q986" s="23">
        <v>0</v>
      </c>
      <c r="R986" s="23" t="s">
        <v>1685</v>
      </c>
      <c r="S986" s="23" t="s">
        <v>6294</v>
      </c>
      <c r="T986" s="23" t="s">
        <v>1623</v>
      </c>
    </row>
    <row r="987" spans="1:20" s="19" customFormat="1">
      <c r="A987" s="23" t="s">
        <v>4865</v>
      </c>
      <c r="B987" s="23" t="s">
        <v>4866</v>
      </c>
      <c r="C987" s="23" t="s">
        <v>1562</v>
      </c>
      <c r="D987" s="23" t="s">
        <v>5451</v>
      </c>
      <c r="E987" s="23" t="s">
        <v>459</v>
      </c>
      <c r="F987" s="23" t="s">
        <v>6929</v>
      </c>
      <c r="G987" s="23" t="s">
        <v>1623</v>
      </c>
      <c r="H987" s="23" t="s">
        <v>6295</v>
      </c>
      <c r="I987" s="23" t="s">
        <v>6352</v>
      </c>
      <c r="J987" s="23" t="s">
        <v>11</v>
      </c>
      <c r="K987" s="23" t="s">
        <v>6290</v>
      </c>
      <c r="L987" s="23" t="s">
        <v>11</v>
      </c>
      <c r="M987" s="23" t="s">
        <v>6930</v>
      </c>
      <c r="N987" s="23" t="s">
        <v>6297</v>
      </c>
      <c r="O987" s="23" t="s">
        <v>6292</v>
      </c>
      <c r="P987" s="23" t="s">
        <v>6625</v>
      </c>
      <c r="Q987" s="23">
        <v>0</v>
      </c>
      <c r="R987" s="23" t="s">
        <v>2501</v>
      </c>
      <c r="S987" s="23" t="s">
        <v>6166</v>
      </c>
      <c r="T987" s="23" t="s">
        <v>1623</v>
      </c>
    </row>
    <row r="988" spans="1:20" s="19" customFormat="1">
      <c r="A988" s="23" t="s">
        <v>3230</v>
      </c>
      <c r="B988" s="23" t="s">
        <v>3231</v>
      </c>
      <c r="C988" s="23" t="s">
        <v>12</v>
      </c>
      <c r="D988" s="23" t="s">
        <v>1580</v>
      </c>
      <c r="E988" s="23" t="s">
        <v>452</v>
      </c>
      <c r="F988" s="23" t="s">
        <v>6820</v>
      </c>
      <c r="G988" s="23" t="s">
        <v>1623</v>
      </c>
      <c r="H988" s="23" t="s">
        <v>6299</v>
      </c>
      <c r="I988" s="23" t="s">
        <v>6316</v>
      </c>
      <c r="J988" s="23" t="s">
        <v>11</v>
      </c>
      <c r="K988" s="23" t="s">
        <v>6290</v>
      </c>
      <c r="L988" s="23" t="s">
        <v>11</v>
      </c>
      <c r="M988" s="23" t="s">
        <v>6936</v>
      </c>
      <c r="N988" s="23" t="s">
        <v>6291</v>
      </c>
      <c r="O988" s="23" t="s">
        <v>6292</v>
      </c>
      <c r="P988" s="23" t="s">
        <v>6564</v>
      </c>
      <c r="Q988" s="23">
        <v>0</v>
      </c>
      <c r="R988" s="23" t="s">
        <v>1952</v>
      </c>
      <c r="S988" s="23" t="s">
        <v>5913</v>
      </c>
      <c r="T988" s="23" t="s">
        <v>1623</v>
      </c>
    </row>
    <row r="989" spans="1:20" s="19" customFormat="1">
      <c r="A989" s="23" t="s">
        <v>1717</v>
      </c>
      <c r="B989" s="23" t="s">
        <v>1718</v>
      </c>
      <c r="C989" s="23" t="s">
        <v>10</v>
      </c>
      <c r="D989" s="23" t="s">
        <v>1580</v>
      </c>
      <c r="E989" s="23" t="s">
        <v>452</v>
      </c>
      <c r="F989" s="23" t="s">
        <v>6816</v>
      </c>
      <c r="G989" s="23" t="s">
        <v>1623</v>
      </c>
      <c r="H989" s="23" t="s">
        <v>6334</v>
      </c>
      <c r="I989" s="23" t="s">
        <v>6343</v>
      </c>
      <c r="J989" s="23" t="s">
        <v>11</v>
      </c>
      <c r="K989" s="23" t="s">
        <v>6290</v>
      </c>
      <c r="L989" s="23" t="s">
        <v>11</v>
      </c>
      <c r="M989" s="23" t="s">
        <v>6981</v>
      </c>
      <c r="N989" s="23" t="s">
        <v>6291</v>
      </c>
      <c r="O989" s="23" t="s">
        <v>6292</v>
      </c>
      <c r="P989" s="23" t="s">
        <v>6582</v>
      </c>
      <c r="Q989" s="23">
        <v>0</v>
      </c>
      <c r="R989" s="23" t="s">
        <v>1952</v>
      </c>
      <c r="S989" s="23" t="s">
        <v>6110</v>
      </c>
      <c r="T989" s="23" t="s">
        <v>1623</v>
      </c>
    </row>
    <row r="990" spans="1:20" s="19" customFormat="1">
      <c r="A990" s="23" t="s">
        <v>4929</v>
      </c>
      <c r="B990" s="23" t="s">
        <v>4930</v>
      </c>
      <c r="C990" s="23" t="s">
        <v>10</v>
      </c>
      <c r="D990" s="23" t="s">
        <v>1580</v>
      </c>
      <c r="E990" s="23" t="s">
        <v>452</v>
      </c>
      <c r="F990" s="23" t="s">
        <v>5384</v>
      </c>
      <c r="G990" s="23" t="s">
        <v>1623</v>
      </c>
      <c r="H990" s="23" t="s">
        <v>6308</v>
      </c>
      <c r="I990" s="23" t="s">
        <v>5447</v>
      </c>
      <c r="J990" s="23" t="s">
        <v>11</v>
      </c>
      <c r="K990" s="23" t="s">
        <v>6290</v>
      </c>
      <c r="L990" s="23" t="s">
        <v>11</v>
      </c>
      <c r="M990" s="23" t="s">
        <v>6937</v>
      </c>
      <c r="N990" s="23" t="s">
        <v>6291</v>
      </c>
      <c r="O990" s="23" t="s">
        <v>6292</v>
      </c>
      <c r="P990" s="23" t="s">
        <v>1012</v>
      </c>
      <c r="Q990" s="23">
        <v>0</v>
      </c>
      <c r="R990" s="23" t="s">
        <v>1624</v>
      </c>
      <c r="S990" s="23" t="s">
        <v>6746</v>
      </c>
      <c r="T990" s="23" t="s">
        <v>1623</v>
      </c>
    </row>
    <row r="991" spans="1:20" s="19" customFormat="1">
      <c r="A991" s="23" t="s">
        <v>4208</v>
      </c>
      <c r="B991" s="23" t="s">
        <v>4209</v>
      </c>
      <c r="C991" s="23" t="s">
        <v>14</v>
      </c>
      <c r="D991" s="23" t="s">
        <v>1580</v>
      </c>
      <c r="E991" s="23" t="s">
        <v>452</v>
      </c>
      <c r="F991" s="23" t="s">
        <v>6816</v>
      </c>
      <c r="G991" s="23" t="s">
        <v>1623</v>
      </c>
      <c r="H991" s="23" t="s">
        <v>6334</v>
      </c>
      <c r="I991" s="23" t="s">
        <v>6343</v>
      </c>
      <c r="J991" s="23" t="s">
        <v>11</v>
      </c>
      <c r="K991" s="23" t="s">
        <v>6290</v>
      </c>
      <c r="L991" s="23" t="s">
        <v>11</v>
      </c>
      <c r="M991" s="23" t="s">
        <v>6963</v>
      </c>
      <c r="N991" s="23" t="s">
        <v>6291</v>
      </c>
      <c r="O991" s="23" t="s">
        <v>6292</v>
      </c>
      <c r="P991" s="23" t="s">
        <v>6662</v>
      </c>
      <c r="Q991" s="23">
        <v>0</v>
      </c>
      <c r="R991" s="23" t="s">
        <v>1952</v>
      </c>
      <c r="S991" s="23" t="s">
        <v>5777</v>
      </c>
      <c r="T991" s="23" t="s">
        <v>1623</v>
      </c>
    </row>
    <row r="992" spans="1:20" s="19" customFormat="1">
      <c r="A992" s="23" t="s">
        <v>2922</v>
      </c>
      <c r="B992" s="23" t="s">
        <v>2923</v>
      </c>
      <c r="C992" s="23" t="s">
        <v>10</v>
      </c>
      <c r="D992" s="23" t="s">
        <v>1580</v>
      </c>
      <c r="E992" s="23" t="s">
        <v>452</v>
      </c>
      <c r="F992" s="23" t="s">
        <v>6816</v>
      </c>
      <c r="G992" s="23" t="s">
        <v>1623</v>
      </c>
      <c r="H992" s="23" t="s">
        <v>6334</v>
      </c>
      <c r="I992" s="23" t="s">
        <v>6343</v>
      </c>
      <c r="J992" s="23" t="s">
        <v>11</v>
      </c>
      <c r="K992" s="23" t="s">
        <v>6290</v>
      </c>
      <c r="L992" s="23" t="s">
        <v>11</v>
      </c>
      <c r="M992" s="23" t="s">
        <v>7020</v>
      </c>
      <c r="N992" s="23" t="s">
        <v>6291</v>
      </c>
      <c r="O992" s="23" t="s">
        <v>6292</v>
      </c>
      <c r="P992" s="23" t="s">
        <v>6329</v>
      </c>
      <c r="Q992" s="23">
        <v>0</v>
      </c>
      <c r="R992" s="23" t="s">
        <v>1952</v>
      </c>
      <c r="S992" s="23" t="s">
        <v>5956</v>
      </c>
      <c r="T992" s="23" t="s">
        <v>1623</v>
      </c>
    </row>
    <row r="993" spans="1:20" s="19" customFormat="1">
      <c r="A993" s="23" t="s">
        <v>2614</v>
      </c>
      <c r="B993" s="23" t="s">
        <v>2615</v>
      </c>
      <c r="C993" s="23" t="s">
        <v>14</v>
      </c>
      <c r="D993" s="23" t="s">
        <v>1580</v>
      </c>
      <c r="E993" s="23" t="s">
        <v>452</v>
      </c>
      <c r="F993" s="23" t="s">
        <v>6980</v>
      </c>
      <c r="G993" s="23" t="s">
        <v>1623</v>
      </c>
      <c r="H993" s="23" t="s">
        <v>5569</v>
      </c>
      <c r="I993" s="23" t="s">
        <v>6316</v>
      </c>
      <c r="J993" s="23" t="s">
        <v>11</v>
      </c>
      <c r="K993" s="23" t="s">
        <v>6290</v>
      </c>
      <c r="L993" s="23" t="s">
        <v>11</v>
      </c>
      <c r="M993" s="23" t="s">
        <v>6963</v>
      </c>
      <c r="N993" s="23" t="s">
        <v>6291</v>
      </c>
      <c r="O993" s="23" t="s">
        <v>6292</v>
      </c>
      <c r="P993" s="23" t="s">
        <v>6695</v>
      </c>
      <c r="Q993" s="23">
        <v>0</v>
      </c>
      <c r="R993" s="23" t="s">
        <v>1952</v>
      </c>
      <c r="S993" s="23" t="s">
        <v>6696</v>
      </c>
      <c r="T993" s="23" t="s">
        <v>1623</v>
      </c>
    </row>
    <row r="994" spans="1:20" s="19" customFormat="1">
      <c r="A994" s="23" t="s">
        <v>2292</v>
      </c>
      <c r="B994" s="23" t="s">
        <v>2293</v>
      </c>
      <c r="C994" s="23" t="s">
        <v>13</v>
      </c>
      <c r="D994" s="23" t="s">
        <v>1580</v>
      </c>
      <c r="E994" s="23" t="s">
        <v>452</v>
      </c>
      <c r="F994" s="23" t="s">
        <v>6962</v>
      </c>
      <c r="G994" s="23" t="s">
        <v>1623</v>
      </c>
      <c r="H994" s="23" t="s">
        <v>6299</v>
      </c>
      <c r="I994" s="23" t="s">
        <v>6300</v>
      </c>
      <c r="J994" s="23" t="s">
        <v>11</v>
      </c>
      <c r="K994" s="23" t="s">
        <v>6290</v>
      </c>
      <c r="L994" s="23" t="s">
        <v>11</v>
      </c>
      <c r="M994" s="23" t="s">
        <v>6966</v>
      </c>
      <c r="N994" s="23" t="s">
        <v>6291</v>
      </c>
      <c r="O994" s="23" t="s">
        <v>6292</v>
      </c>
      <c r="P994" s="23" t="s">
        <v>6329</v>
      </c>
      <c r="Q994" s="23">
        <v>0</v>
      </c>
      <c r="R994" s="23" t="s">
        <v>1952</v>
      </c>
      <c r="S994" s="23" t="s">
        <v>6033</v>
      </c>
      <c r="T994" s="23" t="s">
        <v>1623</v>
      </c>
    </row>
    <row r="995" spans="1:20" s="19" customFormat="1">
      <c r="A995" s="23" t="s">
        <v>3154</v>
      </c>
      <c r="B995" s="23" t="s">
        <v>3155</v>
      </c>
      <c r="C995" s="23" t="s">
        <v>10</v>
      </c>
      <c r="D995" s="23" t="s">
        <v>1580</v>
      </c>
      <c r="E995" s="23" t="s">
        <v>5632</v>
      </c>
      <c r="F995" s="23" t="s">
        <v>6973</v>
      </c>
      <c r="G995" s="23" t="s">
        <v>1623</v>
      </c>
      <c r="H995" s="23" t="s">
        <v>6308</v>
      </c>
      <c r="I995" s="23" t="s">
        <v>5447</v>
      </c>
      <c r="J995" s="23" t="s">
        <v>11</v>
      </c>
      <c r="K995" s="23" t="s">
        <v>6290</v>
      </c>
      <c r="L995" s="23" t="s">
        <v>11</v>
      </c>
      <c r="M995" s="23" t="s">
        <v>7050</v>
      </c>
      <c r="N995" s="23" t="s">
        <v>6311</v>
      </c>
      <c r="O995" s="23" t="s">
        <v>6292</v>
      </c>
      <c r="P995" s="23" t="s">
        <v>1012</v>
      </c>
      <c r="Q995" s="23">
        <v>0</v>
      </c>
      <c r="R995" s="23" t="s">
        <v>6974</v>
      </c>
      <c r="S995" s="23" t="s">
        <v>7014</v>
      </c>
      <c r="T995" s="23" t="s">
        <v>1623</v>
      </c>
    </row>
    <row r="996" spans="1:20" s="19" customFormat="1">
      <c r="A996" s="23" t="s">
        <v>3053</v>
      </c>
      <c r="B996" s="23" t="s">
        <v>3054</v>
      </c>
      <c r="C996" s="23" t="s">
        <v>14</v>
      </c>
      <c r="D996" s="23" t="s">
        <v>1580</v>
      </c>
      <c r="E996" s="23" t="s">
        <v>452</v>
      </c>
      <c r="F996" s="23" t="s">
        <v>6811</v>
      </c>
      <c r="G996" s="23" t="s">
        <v>1623</v>
      </c>
      <c r="H996" s="23" t="s">
        <v>6337</v>
      </c>
      <c r="I996" s="23" t="s">
        <v>6338</v>
      </c>
      <c r="J996" s="23" t="s">
        <v>11</v>
      </c>
      <c r="K996" s="23" t="s">
        <v>6290</v>
      </c>
      <c r="L996" s="23" t="s">
        <v>11</v>
      </c>
      <c r="M996" s="23" t="s">
        <v>6960</v>
      </c>
      <c r="N996" s="23" t="s">
        <v>6291</v>
      </c>
      <c r="O996" s="23" t="s">
        <v>6292</v>
      </c>
      <c r="P996" s="23" t="s">
        <v>6329</v>
      </c>
      <c r="Q996" s="23">
        <v>0</v>
      </c>
      <c r="R996" s="23" t="s">
        <v>1952</v>
      </c>
      <c r="S996" s="23" t="s">
        <v>5939</v>
      </c>
      <c r="T996" s="23" t="s">
        <v>1623</v>
      </c>
    </row>
    <row r="997" spans="1:20" s="19" customFormat="1">
      <c r="A997" s="23" t="s">
        <v>1675</v>
      </c>
      <c r="B997" s="23" t="s">
        <v>1676</v>
      </c>
      <c r="C997" s="23" t="s">
        <v>16</v>
      </c>
      <c r="D997" s="23" t="s">
        <v>1580</v>
      </c>
      <c r="E997" s="23" t="s">
        <v>452</v>
      </c>
      <c r="F997" s="23" t="s">
        <v>5380</v>
      </c>
      <c r="G997" s="23" t="s">
        <v>1623</v>
      </c>
      <c r="H997" s="23" t="s">
        <v>2490</v>
      </c>
      <c r="I997" s="23" t="s">
        <v>6289</v>
      </c>
      <c r="J997" s="23" t="s">
        <v>11</v>
      </c>
      <c r="K997" s="23" t="s">
        <v>6290</v>
      </c>
      <c r="L997" s="23" t="s">
        <v>11</v>
      </c>
      <c r="M997" s="23" t="s">
        <v>6953</v>
      </c>
      <c r="N997" s="23" t="s">
        <v>6291</v>
      </c>
      <c r="O997" s="23" t="s">
        <v>6292</v>
      </c>
      <c r="P997" s="23" t="s">
        <v>6405</v>
      </c>
      <c r="Q997" s="23">
        <v>0</v>
      </c>
      <c r="R997" s="23" t="s">
        <v>1952</v>
      </c>
      <c r="S997" s="23" t="s">
        <v>6119</v>
      </c>
      <c r="T997" s="23" t="s">
        <v>1623</v>
      </c>
    </row>
    <row r="998" spans="1:20" s="19" customFormat="1">
      <c r="A998" s="23" t="s">
        <v>2766</v>
      </c>
      <c r="B998" s="23" t="s">
        <v>2767</v>
      </c>
      <c r="C998" s="23" t="s">
        <v>14</v>
      </c>
      <c r="D998" s="23" t="s">
        <v>1580</v>
      </c>
      <c r="E998" s="23" t="s">
        <v>452</v>
      </c>
      <c r="F998" s="23" t="s">
        <v>5583</v>
      </c>
      <c r="G998" s="23" t="s">
        <v>1623</v>
      </c>
      <c r="H998" s="23" t="s">
        <v>6308</v>
      </c>
      <c r="I998" s="23" t="s">
        <v>5447</v>
      </c>
      <c r="J998" s="23" t="s">
        <v>11</v>
      </c>
      <c r="K998" s="23" t="s">
        <v>6290</v>
      </c>
      <c r="L998" s="23" t="s">
        <v>11</v>
      </c>
      <c r="M998" s="23" t="s">
        <v>6978</v>
      </c>
      <c r="N998" s="23" t="s">
        <v>6291</v>
      </c>
      <c r="O998" s="23" t="s">
        <v>6292</v>
      </c>
      <c r="P998" s="23" t="s">
        <v>1012</v>
      </c>
      <c r="Q998" s="23">
        <v>0</v>
      </c>
      <c r="R998" s="23" t="s">
        <v>1565</v>
      </c>
      <c r="S998" s="23" t="s">
        <v>7090</v>
      </c>
      <c r="T998" s="23" t="s">
        <v>1548</v>
      </c>
    </row>
    <row r="999" spans="1:20" s="19" customFormat="1">
      <c r="A999" s="23" t="s">
        <v>2614</v>
      </c>
      <c r="B999" s="23" t="s">
        <v>2615</v>
      </c>
      <c r="C999" s="23" t="s">
        <v>14</v>
      </c>
      <c r="D999" s="23" t="s">
        <v>1580</v>
      </c>
      <c r="E999" s="23" t="s">
        <v>452</v>
      </c>
      <c r="F999" s="23" t="s">
        <v>6980</v>
      </c>
      <c r="G999" s="23" t="s">
        <v>1623</v>
      </c>
      <c r="H999" s="23" t="s">
        <v>5569</v>
      </c>
      <c r="I999" s="23" t="s">
        <v>6316</v>
      </c>
      <c r="J999" s="23" t="s">
        <v>11</v>
      </c>
      <c r="K999" s="23" t="s">
        <v>6290</v>
      </c>
      <c r="L999" s="23" t="s">
        <v>11</v>
      </c>
      <c r="M999" s="23" t="s">
        <v>6978</v>
      </c>
      <c r="N999" s="23" t="s">
        <v>6291</v>
      </c>
      <c r="O999" s="23" t="s">
        <v>6292</v>
      </c>
      <c r="P999" s="23" t="s">
        <v>6695</v>
      </c>
      <c r="Q999" s="23">
        <v>0</v>
      </c>
      <c r="R999" s="23" t="s">
        <v>1952</v>
      </c>
      <c r="S999" s="23" t="s">
        <v>6696</v>
      </c>
      <c r="T999" s="23" t="s">
        <v>1623</v>
      </c>
    </row>
    <row r="1000" spans="1:20" s="19" customFormat="1">
      <c r="A1000" s="23" t="s">
        <v>4199</v>
      </c>
      <c r="B1000" s="23" t="s">
        <v>4200</v>
      </c>
      <c r="C1000" s="23" t="s">
        <v>10</v>
      </c>
      <c r="D1000" s="23" t="s">
        <v>1580</v>
      </c>
      <c r="E1000" s="23" t="s">
        <v>461</v>
      </c>
      <c r="F1000" s="23" t="s">
        <v>5524</v>
      </c>
      <c r="G1000" s="23" t="s">
        <v>1623</v>
      </c>
      <c r="H1000" s="23" t="s">
        <v>6334</v>
      </c>
      <c r="I1000" s="23" t="s">
        <v>6335</v>
      </c>
      <c r="J1000" s="23" t="s">
        <v>11</v>
      </c>
      <c r="K1000" s="23" t="s">
        <v>6290</v>
      </c>
      <c r="L1000" s="23" t="s">
        <v>11</v>
      </c>
      <c r="M1000" s="23" t="s">
        <v>6931</v>
      </c>
      <c r="N1000" s="23" t="s">
        <v>6311</v>
      </c>
      <c r="O1000" s="23" t="s">
        <v>6292</v>
      </c>
      <c r="P1000" s="23" t="s">
        <v>6679</v>
      </c>
      <c r="Q1000" s="23">
        <v>0</v>
      </c>
      <c r="R1000" s="23" t="s">
        <v>2014</v>
      </c>
      <c r="S1000" s="23" t="s">
        <v>5780</v>
      </c>
      <c r="T1000" s="23" t="s">
        <v>1623</v>
      </c>
    </row>
    <row r="1001" spans="1:20" s="19" customFormat="1">
      <c r="A1001" s="23" t="s">
        <v>4589</v>
      </c>
      <c r="B1001" s="23" t="s">
        <v>4590</v>
      </c>
      <c r="C1001" s="23" t="s">
        <v>16</v>
      </c>
      <c r="D1001" s="23" t="s">
        <v>1580</v>
      </c>
      <c r="E1001" s="23" t="s">
        <v>452</v>
      </c>
      <c r="F1001" s="23" t="s">
        <v>5393</v>
      </c>
      <c r="G1001" s="23" t="s">
        <v>1623</v>
      </c>
      <c r="H1001" s="23" t="s">
        <v>6295</v>
      </c>
      <c r="I1001" s="23" t="s">
        <v>5574</v>
      </c>
      <c r="J1001" s="23" t="s">
        <v>11</v>
      </c>
      <c r="K1001" s="23" t="s">
        <v>6290</v>
      </c>
      <c r="L1001" s="23" t="s">
        <v>11</v>
      </c>
      <c r="M1001" s="23" t="s">
        <v>6965</v>
      </c>
      <c r="N1001" s="23" t="s">
        <v>6291</v>
      </c>
      <c r="O1001" s="23" t="s">
        <v>6292</v>
      </c>
      <c r="P1001" s="23" t="s">
        <v>6525</v>
      </c>
      <c r="Q1001" s="23">
        <v>0</v>
      </c>
      <c r="R1001" s="23" t="s">
        <v>4189</v>
      </c>
      <c r="S1001" s="23" t="s">
        <v>6645</v>
      </c>
      <c r="T1001" s="23" t="s">
        <v>1623</v>
      </c>
    </row>
    <row r="1002" spans="1:20" s="19" customFormat="1">
      <c r="A1002" s="23" t="s">
        <v>5225</v>
      </c>
      <c r="B1002" s="23" t="s">
        <v>5226</v>
      </c>
      <c r="C1002" s="23" t="s">
        <v>14</v>
      </c>
      <c r="D1002" s="23" t="s">
        <v>1580</v>
      </c>
      <c r="E1002" s="23" t="s">
        <v>452</v>
      </c>
      <c r="F1002" s="23" t="s">
        <v>6826</v>
      </c>
      <c r="G1002" s="23" t="s">
        <v>1623</v>
      </c>
      <c r="H1002" s="23" t="s">
        <v>6337</v>
      </c>
      <c r="I1002" s="23" t="s">
        <v>6300</v>
      </c>
      <c r="J1002" s="23" t="s">
        <v>11</v>
      </c>
      <c r="K1002" s="23" t="s">
        <v>6290</v>
      </c>
      <c r="L1002" s="23" t="s">
        <v>11</v>
      </c>
      <c r="M1002" s="23" t="s">
        <v>6959</v>
      </c>
      <c r="N1002" s="23" t="s">
        <v>6291</v>
      </c>
      <c r="O1002" s="23" t="s">
        <v>6292</v>
      </c>
      <c r="P1002" s="23" t="s">
        <v>6329</v>
      </c>
      <c r="Q1002" s="23">
        <v>0</v>
      </c>
      <c r="R1002" s="23" t="s">
        <v>1952</v>
      </c>
      <c r="S1002" s="23" t="s">
        <v>5653</v>
      </c>
      <c r="T1002" s="23" t="s">
        <v>1623</v>
      </c>
    </row>
    <row r="1003" spans="1:20" s="19" customFormat="1">
      <c r="A1003" s="23" t="s">
        <v>3756</v>
      </c>
      <c r="B1003" s="23" t="s">
        <v>3757</v>
      </c>
      <c r="C1003" s="23" t="s">
        <v>13</v>
      </c>
      <c r="D1003" s="23" t="s">
        <v>1580</v>
      </c>
      <c r="E1003" s="23" t="s">
        <v>452</v>
      </c>
      <c r="F1003" s="23" t="s">
        <v>6809</v>
      </c>
      <c r="G1003" s="23" t="s">
        <v>1623</v>
      </c>
      <c r="H1003" s="23" t="s">
        <v>6299</v>
      </c>
      <c r="I1003" s="23" t="s">
        <v>6335</v>
      </c>
      <c r="J1003" s="23" t="s">
        <v>11</v>
      </c>
      <c r="K1003" s="23" t="s">
        <v>6290</v>
      </c>
      <c r="L1003" s="23" t="s">
        <v>11</v>
      </c>
      <c r="M1003" s="23" t="s">
        <v>6947</v>
      </c>
      <c r="N1003" s="23" t="s">
        <v>6291</v>
      </c>
      <c r="O1003" s="23" t="s">
        <v>6292</v>
      </c>
      <c r="P1003" s="23" t="s">
        <v>1012</v>
      </c>
      <c r="Q1003" s="23">
        <v>0</v>
      </c>
      <c r="R1003" s="23" t="s">
        <v>1689</v>
      </c>
      <c r="S1003" s="23" t="s">
        <v>7083</v>
      </c>
      <c r="T1003" s="23" t="s">
        <v>1623</v>
      </c>
    </row>
    <row r="1004" spans="1:20" s="19" customFormat="1">
      <c r="A1004" s="23" t="s">
        <v>3192</v>
      </c>
      <c r="B1004" s="23" t="s">
        <v>3193</v>
      </c>
      <c r="C1004" s="23" t="s">
        <v>16</v>
      </c>
      <c r="D1004" s="23" t="s">
        <v>1580</v>
      </c>
      <c r="E1004" s="23" t="s">
        <v>452</v>
      </c>
      <c r="F1004" s="23" t="s">
        <v>6954</v>
      </c>
      <c r="G1004" s="23" t="s">
        <v>1623</v>
      </c>
      <c r="H1004" s="23" t="s">
        <v>2490</v>
      </c>
      <c r="I1004" s="23" t="s">
        <v>6951</v>
      </c>
      <c r="J1004" s="23" t="s">
        <v>11</v>
      </c>
      <c r="K1004" s="23" t="s">
        <v>6290</v>
      </c>
      <c r="L1004" s="23" t="s">
        <v>11</v>
      </c>
      <c r="M1004" s="23" t="s">
        <v>6945</v>
      </c>
      <c r="N1004" s="23" t="s">
        <v>6291</v>
      </c>
      <c r="O1004" s="23" t="s">
        <v>6292</v>
      </c>
      <c r="P1004" s="23" t="s">
        <v>1012</v>
      </c>
      <c r="Q1004" s="23">
        <v>0</v>
      </c>
      <c r="R1004" s="23" t="s">
        <v>1559</v>
      </c>
      <c r="S1004" s="23" t="s">
        <v>7002</v>
      </c>
      <c r="T1004" s="23" t="s">
        <v>1623</v>
      </c>
    </row>
    <row r="1005" spans="1:20" s="19" customFormat="1">
      <c r="A1005" s="23" t="s">
        <v>4944</v>
      </c>
      <c r="B1005" s="23" t="s">
        <v>4945</v>
      </c>
      <c r="C1005" s="23" t="s">
        <v>1544</v>
      </c>
      <c r="D1005" s="23" t="s">
        <v>1580</v>
      </c>
      <c r="E1005" s="23" t="s">
        <v>452</v>
      </c>
      <c r="F1005" s="23" t="s">
        <v>5380</v>
      </c>
      <c r="G1005" s="23" t="s">
        <v>1623</v>
      </c>
      <c r="H1005" s="23" t="s">
        <v>2490</v>
      </c>
      <c r="I1005" s="23" t="s">
        <v>6289</v>
      </c>
      <c r="J1005" s="23" t="s">
        <v>11</v>
      </c>
      <c r="K1005" s="23" t="s">
        <v>6290</v>
      </c>
      <c r="L1005" s="23" t="s">
        <v>11</v>
      </c>
      <c r="M1005" s="23" t="s">
        <v>7026</v>
      </c>
      <c r="N1005" s="23" t="s">
        <v>6291</v>
      </c>
      <c r="O1005" s="23" t="s">
        <v>6292</v>
      </c>
      <c r="P1005" s="23" t="s">
        <v>6329</v>
      </c>
      <c r="Q1005" s="23">
        <v>0</v>
      </c>
      <c r="R1005" s="23" t="s">
        <v>1952</v>
      </c>
      <c r="S1005" s="23" t="s">
        <v>6690</v>
      </c>
      <c r="T1005" s="23" t="s">
        <v>1623</v>
      </c>
    </row>
    <row r="1006" spans="1:20" s="19" customFormat="1">
      <c r="A1006" s="23" t="s">
        <v>3981</v>
      </c>
      <c r="B1006" s="23" t="s">
        <v>3982</v>
      </c>
      <c r="C1006" s="23" t="s">
        <v>1657</v>
      </c>
      <c r="D1006" s="23" t="s">
        <v>1580</v>
      </c>
      <c r="E1006" s="23" t="s">
        <v>452</v>
      </c>
      <c r="F1006" s="23" t="s">
        <v>6806</v>
      </c>
      <c r="G1006" s="23" t="s">
        <v>1623</v>
      </c>
      <c r="H1006" s="23" t="s">
        <v>6337</v>
      </c>
      <c r="I1006" s="23" t="s">
        <v>6383</v>
      </c>
      <c r="J1006" s="23" t="s">
        <v>11</v>
      </c>
      <c r="K1006" s="23" t="s">
        <v>6290</v>
      </c>
      <c r="L1006" s="23" t="s">
        <v>11</v>
      </c>
      <c r="M1006" s="23" t="s">
        <v>6963</v>
      </c>
      <c r="N1006" s="23" t="s">
        <v>6291</v>
      </c>
      <c r="O1006" s="23" t="s">
        <v>6292</v>
      </c>
      <c r="P1006" s="23" t="s">
        <v>6586</v>
      </c>
      <c r="Q1006" s="23">
        <v>0</v>
      </c>
      <c r="R1006" s="23" t="s">
        <v>1952</v>
      </c>
      <c r="S1006" s="23" t="s">
        <v>5815</v>
      </c>
      <c r="T1006" s="23" t="s">
        <v>1623</v>
      </c>
    </row>
    <row r="1007" spans="1:20" s="19" customFormat="1">
      <c r="A1007" s="23" t="s">
        <v>1627</v>
      </c>
      <c r="B1007" s="23" t="s">
        <v>1628</v>
      </c>
      <c r="C1007" s="23" t="s">
        <v>16</v>
      </c>
      <c r="D1007" s="23" t="s">
        <v>1580</v>
      </c>
      <c r="E1007" s="23" t="s">
        <v>452</v>
      </c>
      <c r="F1007" s="23" t="s">
        <v>6940</v>
      </c>
      <c r="G1007" s="23" t="s">
        <v>1623</v>
      </c>
      <c r="H1007" s="23" t="s">
        <v>6346</v>
      </c>
      <c r="I1007" s="23" t="s">
        <v>5563</v>
      </c>
      <c r="J1007" s="23" t="s">
        <v>11</v>
      </c>
      <c r="K1007" s="23" t="s">
        <v>6290</v>
      </c>
      <c r="L1007" s="23" t="s">
        <v>11</v>
      </c>
      <c r="M1007" s="23" t="s">
        <v>6942</v>
      </c>
      <c r="N1007" s="23" t="s">
        <v>6291</v>
      </c>
      <c r="O1007" s="23" t="s">
        <v>6292</v>
      </c>
      <c r="P1007" s="23" t="s">
        <v>6400</v>
      </c>
      <c r="Q1007" s="23">
        <v>0</v>
      </c>
      <c r="R1007" s="23" t="s">
        <v>3255</v>
      </c>
      <c r="S1007" s="23" t="s">
        <v>6401</v>
      </c>
      <c r="T1007" s="23" t="s">
        <v>1623</v>
      </c>
    </row>
    <row r="1008" spans="1:20" s="19" customFormat="1">
      <c r="A1008" s="23" t="s">
        <v>3207</v>
      </c>
      <c r="B1008" s="23" t="s">
        <v>3208</v>
      </c>
      <c r="C1008" s="23" t="s">
        <v>16</v>
      </c>
      <c r="D1008" s="23" t="s">
        <v>1580</v>
      </c>
      <c r="E1008" s="23" t="s">
        <v>452</v>
      </c>
      <c r="F1008" s="23" t="s">
        <v>5380</v>
      </c>
      <c r="G1008" s="23" t="s">
        <v>1623</v>
      </c>
      <c r="H1008" s="23" t="s">
        <v>2490</v>
      </c>
      <c r="I1008" s="23" t="s">
        <v>6289</v>
      </c>
      <c r="J1008" s="23" t="s">
        <v>11</v>
      </c>
      <c r="K1008" s="23" t="s">
        <v>6290</v>
      </c>
      <c r="L1008" s="23" t="s">
        <v>11</v>
      </c>
      <c r="M1008" s="23" t="s">
        <v>7051</v>
      </c>
      <c r="N1008" s="23" t="s">
        <v>6291</v>
      </c>
      <c r="O1008" s="23" t="s">
        <v>6292</v>
      </c>
      <c r="P1008" s="23" t="s">
        <v>9</v>
      </c>
      <c r="Q1008" s="23">
        <v>0</v>
      </c>
      <c r="R1008" s="23" t="s">
        <v>6313</v>
      </c>
      <c r="S1008" s="23" t="s">
        <v>5918</v>
      </c>
      <c r="T1008" s="23" t="s">
        <v>1623</v>
      </c>
    </row>
    <row r="1009" spans="1:20" s="19" customFormat="1">
      <c r="A1009" s="23" t="s">
        <v>2157</v>
      </c>
      <c r="B1009" s="23" t="s">
        <v>2158</v>
      </c>
      <c r="C1009" s="23" t="s">
        <v>14</v>
      </c>
      <c r="D1009" s="23" t="s">
        <v>1580</v>
      </c>
      <c r="E1009" s="23" t="s">
        <v>452</v>
      </c>
      <c r="F1009" s="23" t="s">
        <v>6809</v>
      </c>
      <c r="G1009" s="23" t="s">
        <v>1623</v>
      </c>
      <c r="H1009" s="23" t="s">
        <v>6299</v>
      </c>
      <c r="I1009" s="23" t="s">
        <v>6335</v>
      </c>
      <c r="J1009" s="23" t="s">
        <v>11</v>
      </c>
      <c r="K1009" s="23" t="s">
        <v>6290</v>
      </c>
      <c r="L1009" s="23" t="s">
        <v>11</v>
      </c>
      <c r="M1009" s="23" t="s">
        <v>6955</v>
      </c>
      <c r="N1009" s="23" t="s">
        <v>6291</v>
      </c>
      <c r="O1009" s="23" t="s">
        <v>6292</v>
      </c>
      <c r="P1009" s="23" t="s">
        <v>6674</v>
      </c>
      <c r="Q1009" s="23">
        <v>0</v>
      </c>
      <c r="R1009" s="23" t="s">
        <v>1952</v>
      </c>
      <c r="S1009" s="23" t="s">
        <v>6052</v>
      </c>
      <c r="T1009" s="23" t="s">
        <v>1623</v>
      </c>
    </row>
    <row r="1010" spans="1:20" s="19" customFormat="1">
      <c r="A1010" s="23" t="s">
        <v>2154</v>
      </c>
      <c r="B1010" s="23" t="s">
        <v>2155</v>
      </c>
      <c r="C1010" s="23" t="s">
        <v>16</v>
      </c>
      <c r="D1010" s="23" t="s">
        <v>1580</v>
      </c>
      <c r="E1010" s="23" t="s">
        <v>452</v>
      </c>
      <c r="F1010" s="23" t="s">
        <v>5393</v>
      </c>
      <c r="G1010" s="23" t="s">
        <v>1623</v>
      </c>
      <c r="H1010" s="23" t="s">
        <v>6295</v>
      </c>
      <c r="I1010" s="23" t="s">
        <v>5574</v>
      </c>
      <c r="J1010" s="23" t="s">
        <v>11</v>
      </c>
      <c r="K1010" s="23" t="s">
        <v>6290</v>
      </c>
      <c r="L1010" s="23" t="s">
        <v>11</v>
      </c>
      <c r="M1010" s="23" t="s">
        <v>6979</v>
      </c>
      <c r="N1010" s="23" t="s">
        <v>6291</v>
      </c>
      <c r="O1010" s="23" t="s">
        <v>6292</v>
      </c>
      <c r="P1010" s="23" t="s">
        <v>6329</v>
      </c>
      <c r="Q1010" s="23">
        <v>0</v>
      </c>
      <c r="R1010" s="23" t="s">
        <v>1952</v>
      </c>
      <c r="S1010" s="23" t="s">
        <v>6053</v>
      </c>
      <c r="T1010" s="23" t="s">
        <v>1623</v>
      </c>
    </row>
    <row r="1011" spans="1:20" s="19" customFormat="1">
      <c r="A1011" s="23" t="s">
        <v>3745</v>
      </c>
      <c r="B1011" s="23" t="s">
        <v>3746</v>
      </c>
      <c r="C1011" s="23" t="s">
        <v>10</v>
      </c>
      <c r="D1011" s="23" t="s">
        <v>1580</v>
      </c>
      <c r="E1011" s="23" t="s">
        <v>461</v>
      </c>
      <c r="F1011" s="23" t="s">
        <v>5538</v>
      </c>
      <c r="G1011" s="23" t="s">
        <v>1623</v>
      </c>
      <c r="H1011" s="23" t="s">
        <v>6331</v>
      </c>
      <c r="I1011" s="23" t="s">
        <v>5574</v>
      </c>
      <c r="J1011" s="23" t="s">
        <v>11</v>
      </c>
      <c r="K1011" s="23" t="s">
        <v>6290</v>
      </c>
      <c r="L1011" s="23" t="s">
        <v>11</v>
      </c>
      <c r="M1011" s="23" t="s">
        <v>6950</v>
      </c>
      <c r="N1011" s="23" t="s">
        <v>6311</v>
      </c>
      <c r="O1011" s="23" t="s">
        <v>6292</v>
      </c>
      <c r="P1011" s="23" t="s">
        <v>125</v>
      </c>
      <c r="Q1011" s="23">
        <v>0</v>
      </c>
      <c r="R1011" s="23" t="s">
        <v>1646</v>
      </c>
      <c r="S1011" s="23" t="s">
        <v>5842</v>
      </c>
      <c r="T1011" s="23" t="s">
        <v>1623</v>
      </c>
    </row>
    <row r="1012" spans="1:20" s="19" customFormat="1">
      <c r="A1012" s="23" t="s">
        <v>4399</v>
      </c>
      <c r="B1012" s="23" t="s">
        <v>4400</v>
      </c>
      <c r="C1012" s="23" t="s">
        <v>10</v>
      </c>
      <c r="D1012" s="23" t="s">
        <v>1580</v>
      </c>
      <c r="E1012" s="23" t="s">
        <v>452</v>
      </c>
      <c r="F1012" s="23" t="s">
        <v>6935</v>
      </c>
      <c r="G1012" s="23" t="s">
        <v>1623</v>
      </c>
      <c r="H1012" s="23" t="s">
        <v>6337</v>
      </c>
      <c r="I1012" s="23" t="s">
        <v>6474</v>
      </c>
      <c r="J1012" s="23" t="s">
        <v>11</v>
      </c>
      <c r="K1012" s="23" t="s">
        <v>6290</v>
      </c>
      <c r="L1012" s="23" t="s">
        <v>11</v>
      </c>
      <c r="M1012" s="23" t="s">
        <v>6949</v>
      </c>
      <c r="N1012" s="23" t="s">
        <v>6291</v>
      </c>
      <c r="O1012" s="23" t="s">
        <v>6292</v>
      </c>
      <c r="P1012" s="23" t="s">
        <v>6572</v>
      </c>
      <c r="Q1012" s="23">
        <v>0</v>
      </c>
      <c r="R1012" s="23" t="s">
        <v>1952</v>
      </c>
      <c r="S1012" s="23" t="s">
        <v>5757</v>
      </c>
      <c r="T1012" s="23" t="s">
        <v>1623</v>
      </c>
    </row>
    <row r="1013" spans="1:20" s="19" customFormat="1">
      <c r="A1013" s="23" t="s">
        <v>4302</v>
      </c>
      <c r="B1013" s="23" t="s">
        <v>4303</v>
      </c>
      <c r="C1013" s="23" t="s">
        <v>12</v>
      </c>
      <c r="D1013" s="23" t="s">
        <v>1580</v>
      </c>
      <c r="E1013" s="23" t="s">
        <v>452</v>
      </c>
      <c r="F1013" s="23" t="s">
        <v>6935</v>
      </c>
      <c r="G1013" s="23" t="s">
        <v>1623</v>
      </c>
      <c r="H1013" s="23" t="s">
        <v>6337</v>
      </c>
      <c r="I1013" s="23" t="s">
        <v>6474</v>
      </c>
      <c r="J1013" s="23" t="s">
        <v>11</v>
      </c>
      <c r="K1013" s="23" t="s">
        <v>6290</v>
      </c>
      <c r="L1013" s="23" t="s">
        <v>11</v>
      </c>
      <c r="M1013" s="23" t="s">
        <v>6949</v>
      </c>
      <c r="N1013" s="23" t="s">
        <v>6291</v>
      </c>
      <c r="O1013" s="23" t="s">
        <v>6292</v>
      </c>
      <c r="P1013" s="23" t="s">
        <v>6329</v>
      </c>
      <c r="Q1013" s="23">
        <v>0</v>
      </c>
      <c r="R1013" s="23" t="s">
        <v>1952</v>
      </c>
      <c r="S1013" s="23" t="s">
        <v>5765</v>
      </c>
      <c r="T1013" s="23" t="s">
        <v>1623</v>
      </c>
    </row>
    <row r="1014" spans="1:20" s="19" customFormat="1">
      <c r="A1014" s="23" t="s">
        <v>3650</v>
      </c>
      <c r="B1014" s="23" t="s">
        <v>3651</v>
      </c>
      <c r="C1014" s="23" t="s">
        <v>10</v>
      </c>
      <c r="D1014" s="23" t="s">
        <v>1580</v>
      </c>
      <c r="E1014" s="23" t="s">
        <v>5632</v>
      </c>
      <c r="F1014" s="23" t="s">
        <v>6973</v>
      </c>
      <c r="G1014" s="23" t="s">
        <v>1623</v>
      </c>
      <c r="H1014" s="23" t="s">
        <v>6308</v>
      </c>
      <c r="I1014" s="23" t="s">
        <v>5563</v>
      </c>
      <c r="J1014" s="23" t="s">
        <v>11</v>
      </c>
      <c r="K1014" s="23" t="s">
        <v>6290</v>
      </c>
      <c r="L1014" s="23" t="s">
        <v>11</v>
      </c>
      <c r="M1014" s="23" t="s">
        <v>6931</v>
      </c>
      <c r="N1014" s="23" t="s">
        <v>6311</v>
      </c>
      <c r="O1014" s="23" t="s">
        <v>6292</v>
      </c>
      <c r="P1014" s="23" t="s">
        <v>6613</v>
      </c>
      <c r="Q1014" s="23">
        <v>0</v>
      </c>
      <c r="R1014" s="23" t="s">
        <v>6974</v>
      </c>
      <c r="S1014" s="23" t="s">
        <v>7077</v>
      </c>
      <c r="T1014" s="23" t="s">
        <v>1623</v>
      </c>
    </row>
    <row r="1015" spans="1:20" s="19" customFormat="1">
      <c r="A1015" s="23" t="s">
        <v>3480</v>
      </c>
      <c r="B1015" s="23" t="s">
        <v>3481</v>
      </c>
      <c r="C1015" s="23" t="s">
        <v>1563</v>
      </c>
      <c r="D1015" s="23" t="s">
        <v>5451</v>
      </c>
      <c r="E1015" s="23" t="s">
        <v>464</v>
      </c>
      <c r="F1015" s="23" t="s">
        <v>6991</v>
      </c>
      <c r="G1015" s="23" t="s">
        <v>1623</v>
      </c>
      <c r="H1015" s="23" t="s">
        <v>6346</v>
      </c>
      <c r="I1015" s="23" t="s">
        <v>6296</v>
      </c>
      <c r="J1015" s="23" t="s">
        <v>11</v>
      </c>
      <c r="K1015" s="23" t="s">
        <v>6290</v>
      </c>
      <c r="L1015" s="23" t="s">
        <v>11</v>
      </c>
      <c r="M1015" s="23" t="s">
        <v>6936</v>
      </c>
      <c r="N1015" s="23" t="s">
        <v>6297</v>
      </c>
      <c r="O1015" s="23" t="s">
        <v>6292</v>
      </c>
      <c r="P1015" s="23" t="s">
        <v>6755</v>
      </c>
      <c r="Q1015" s="23">
        <v>0</v>
      </c>
      <c r="R1015" s="23" t="s">
        <v>3483</v>
      </c>
      <c r="S1015" s="23" t="s">
        <v>6756</v>
      </c>
      <c r="T1015" s="23" t="s">
        <v>1623</v>
      </c>
    </row>
    <row r="1016" spans="1:20" s="19" customFormat="1">
      <c r="A1016" s="23" t="s">
        <v>4469</v>
      </c>
      <c r="B1016" s="23" t="s">
        <v>4470</v>
      </c>
      <c r="C1016" s="23" t="s">
        <v>10</v>
      </c>
      <c r="D1016" s="23" t="s">
        <v>1580</v>
      </c>
      <c r="E1016" s="23" t="s">
        <v>452</v>
      </c>
      <c r="F1016" s="23" t="s">
        <v>5392</v>
      </c>
      <c r="G1016" s="23" t="s">
        <v>1623</v>
      </c>
      <c r="H1016" s="23" t="s">
        <v>6295</v>
      </c>
      <c r="I1016" s="23" t="s">
        <v>6302</v>
      </c>
      <c r="J1016" s="23" t="s">
        <v>11</v>
      </c>
      <c r="K1016" s="23" t="s">
        <v>6290</v>
      </c>
      <c r="L1016" s="23" t="s">
        <v>11</v>
      </c>
      <c r="M1016" s="23" t="s">
        <v>6960</v>
      </c>
      <c r="N1016" s="23" t="s">
        <v>6291</v>
      </c>
      <c r="O1016" s="23" t="s">
        <v>6292</v>
      </c>
      <c r="P1016" s="23" t="s">
        <v>6303</v>
      </c>
      <c r="Q1016" s="23">
        <v>0</v>
      </c>
      <c r="R1016" s="23" t="s">
        <v>1952</v>
      </c>
      <c r="S1016" s="23" t="s">
        <v>5748</v>
      </c>
      <c r="T1016" s="23" t="s">
        <v>1623</v>
      </c>
    </row>
    <row r="1017" spans="1:20" s="19" customFormat="1">
      <c r="A1017" s="23" t="s">
        <v>2977</v>
      </c>
      <c r="B1017" s="23" t="s">
        <v>2978</v>
      </c>
      <c r="C1017" s="23" t="s">
        <v>16</v>
      </c>
      <c r="D1017" s="23" t="s">
        <v>1580</v>
      </c>
      <c r="E1017" s="23" t="s">
        <v>452</v>
      </c>
      <c r="F1017" s="23" t="s">
        <v>6954</v>
      </c>
      <c r="G1017" s="23" t="s">
        <v>1623</v>
      </c>
      <c r="H1017" s="23" t="s">
        <v>6346</v>
      </c>
      <c r="I1017" s="23" t="s">
        <v>6951</v>
      </c>
      <c r="J1017" s="23" t="s">
        <v>11</v>
      </c>
      <c r="K1017" s="23" t="s">
        <v>6290</v>
      </c>
      <c r="L1017" s="23" t="s">
        <v>11</v>
      </c>
      <c r="M1017" s="23" t="s">
        <v>6997</v>
      </c>
      <c r="N1017" s="23" t="s">
        <v>6291</v>
      </c>
      <c r="O1017" s="23" t="s">
        <v>6292</v>
      </c>
      <c r="P1017" s="23" t="s">
        <v>6956</v>
      </c>
      <c r="Q1017" s="23">
        <v>0</v>
      </c>
      <c r="R1017" s="23" t="s">
        <v>2980</v>
      </c>
      <c r="S1017" s="23" t="s">
        <v>6957</v>
      </c>
      <c r="T1017" s="23" t="s">
        <v>1623</v>
      </c>
    </row>
    <row r="1018" spans="1:20" s="19" customFormat="1">
      <c r="A1018" s="23" t="s">
        <v>4560</v>
      </c>
      <c r="B1018" s="23" t="s">
        <v>4561</v>
      </c>
      <c r="C1018" s="23" t="s">
        <v>14</v>
      </c>
      <c r="D1018" s="23" t="s">
        <v>1580</v>
      </c>
      <c r="E1018" s="23" t="s">
        <v>452</v>
      </c>
      <c r="F1018" s="23" t="s">
        <v>6932</v>
      </c>
      <c r="G1018" s="23" t="s">
        <v>1623</v>
      </c>
      <c r="H1018" s="23" t="s">
        <v>6295</v>
      </c>
      <c r="I1018" s="23" t="s">
        <v>6302</v>
      </c>
      <c r="J1018" s="23" t="s">
        <v>11</v>
      </c>
      <c r="K1018" s="23" t="s">
        <v>6290</v>
      </c>
      <c r="L1018" s="23" t="s">
        <v>11</v>
      </c>
      <c r="M1018" s="23" t="s">
        <v>6959</v>
      </c>
      <c r="N1018" s="23" t="s">
        <v>6291</v>
      </c>
      <c r="O1018" s="23" t="s">
        <v>6292</v>
      </c>
      <c r="P1018" s="23" t="s">
        <v>7</v>
      </c>
      <c r="Q1018" s="23">
        <v>0</v>
      </c>
      <c r="R1018" s="23" t="s">
        <v>1707</v>
      </c>
      <c r="S1018" s="23" t="s">
        <v>5742</v>
      </c>
      <c r="T1018" s="23" t="s">
        <v>1623</v>
      </c>
    </row>
    <row r="1019" spans="1:20" s="19" customFormat="1">
      <c r="A1019" s="23" t="s">
        <v>3524</v>
      </c>
      <c r="B1019" s="23" t="s">
        <v>3525</v>
      </c>
      <c r="C1019" s="23" t="s">
        <v>16</v>
      </c>
      <c r="D1019" s="23" t="s">
        <v>1580</v>
      </c>
      <c r="E1019" s="23" t="s">
        <v>452</v>
      </c>
      <c r="F1019" s="23" t="s">
        <v>6954</v>
      </c>
      <c r="G1019" s="23" t="s">
        <v>1623</v>
      </c>
      <c r="H1019" s="23" t="s">
        <v>2490</v>
      </c>
      <c r="I1019" s="23" t="s">
        <v>6951</v>
      </c>
      <c r="J1019" s="23" t="s">
        <v>11</v>
      </c>
      <c r="K1019" s="23" t="s">
        <v>6290</v>
      </c>
      <c r="L1019" s="23" t="s">
        <v>11</v>
      </c>
      <c r="M1019" s="23" t="s">
        <v>6979</v>
      </c>
      <c r="N1019" s="23" t="s">
        <v>6291</v>
      </c>
      <c r="O1019" s="23" t="s">
        <v>6292</v>
      </c>
      <c r="P1019" s="23" t="s">
        <v>1012</v>
      </c>
      <c r="Q1019" s="23">
        <v>0</v>
      </c>
      <c r="R1019" s="23" t="s">
        <v>1559</v>
      </c>
      <c r="S1019" s="23" t="s">
        <v>6994</v>
      </c>
      <c r="T1019" s="23" t="s">
        <v>1623</v>
      </c>
    </row>
    <row r="1020" spans="1:20" s="19" customFormat="1">
      <c r="A1020" s="23" t="s">
        <v>5028</v>
      </c>
      <c r="B1020" s="23" t="s">
        <v>5029</v>
      </c>
      <c r="C1020" s="23" t="s">
        <v>16</v>
      </c>
      <c r="D1020" s="23" t="s">
        <v>1580</v>
      </c>
      <c r="E1020" s="23" t="s">
        <v>452</v>
      </c>
      <c r="F1020" s="23" t="s">
        <v>6954</v>
      </c>
      <c r="G1020" s="23" t="s">
        <v>1623</v>
      </c>
      <c r="H1020" s="23" t="s">
        <v>6346</v>
      </c>
      <c r="I1020" s="23" t="s">
        <v>6951</v>
      </c>
      <c r="J1020" s="23" t="s">
        <v>11</v>
      </c>
      <c r="K1020" s="23" t="s">
        <v>6290</v>
      </c>
      <c r="L1020" s="23" t="s">
        <v>11</v>
      </c>
      <c r="M1020" s="23" t="s">
        <v>7003</v>
      </c>
      <c r="N1020" s="23" t="s">
        <v>6291</v>
      </c>
      <c r="O1020" s="23" t="s">
        <v>6292</v>
      </c>
      <c r="P1020" s="23" t="s">
        <v>6982</v>
      </c>
      <c r="Q1020" s="23">
        <v>0</v>
      </c>
      <c r="R1020" s="23" t="s">
        <v>5032</v>
      </c>
      <c r="S1020" s="23" t="s">
        <v>6263</v>
      </c>
      <c r="T1020" s="23" t="s">
        <v>1623</v>
      </c>
    </row>
    <row r="1021" spans="1:20" s="19" customFormat="1">
      <c r="A1021" s="23" t="s">
        <v>3826</v>
      </c>
      <c r="B1021" s="23" t="s">
        <v>3827</v>
      </c>
      <c r="C1021" s="23" t="s">
        <v>14</v>
      </c>
      <c r="D1021" s="23" t="s">
        <v>1580</v>
      </c>
      <c r="E1021" s="23" t="s">
        <v>452</v>
      </c>
      <c r="F1021" s="23" t="s">
        <v>6824</v>
      </c>
      <c r="G1021" s="23" t="s">
        <v>1623</v>
      </c>
      <c r="H1021" s="23" t="s">
        <v>6299</v>
      </c>
      <c r="I1021" s="23" t="s">
        <v>6316</v>
      </c>
      <c r="J1021" s="23" t="s">
        <v>11</v>
      </c>
      <c r="K1021" s="23" t="s">
        <v>6290</v>
      </c>
      <c r="L1021" s="23" t="s">
        <v>11</v>
      </c>
      <c r="M1021" s="23" t="s">
        <v>6933</v>
      </c>
      <c r="N1021" s="23" t="s">
        <v>6291</v>
      </c>
      <c r="O1021" s="23" t="s">
        <v>6292</v>
      </c>
      <c r="P1021" s="23" t="s">
        <v>6494</v>
      </c>
      <c r="Q1021" s="23">
        <v>0</v>
      </c>
      <c r="R1021" s="23" t="s">
        <v>1952</v>
      </c>
      <c r="S1021" s="23" t="s">
        <v>5832</v>
      </c>
      <c r="T1021" s="23" t="s">
        <v>1623</v>
      </c>
    </row>
    <row r="1022" spans="1:20" s="19" customFormat="1">
      <c r="A1022" s="23" t="s">
        <v>5251</v>
      </c>
      <c r="B1022" s="23" t="s">
        <v>5252</v>
      </c>
      <c r="C1022" s="23" t="s">
        <v>16</v>
      </c>
      <c r="D1022" s="23" t="s">
        <v>1580</v>
      </c>
      <c r="E1022" s="23" t="s">
        <v>452</v>
      </c>
      <c r="F1022" s="23" t="s">
        <v>5504</v>
      </c>
      <c r="G1022" s="23" t="s">
        <v>1623</v>
      </c>
      <c r="H1022" s="23" t="s">
        <v>5579</v>
      </c>
      <c r="I1022" s="23" t="s">
        <v>6289</v>
      </c>
      <c r="J1022" s="23" t="s">
        <v>11</v>
      </c>
      <c r="K1022" s="23" t="s">
        <v>6290</v>
      </c>
      <c r="L1022" s="23" t="s">
        <v>11</v>
      </c>
      <c r="M1022" s="23" t="s">
        <v>6944</v>
      </c>
      <c r="N1022" s="23" t="s">
        <v>6291</v>
      </c>
      <c r="O1022" s="23" t="s">
        <v>6292</v>
      </c>
      <c r="P1022" s="23" t="s">
        <v>7</v>
      </c>
      <c r="Q1022" s="23">
        <v>0</v>
      </c>
      <c r="R1022" s="23" t="s">
        <v>6313</v>
      </c>
      <c r="S1022" s="23" t="s">
        <v>6938</v>
      </c>
      <c r="T1022" s="23" t="s">
        <v>1623</v>
      </c>
    </row>
    <row r="1023" spans="1:20" s="19" customFormat="1">
      <c r="A1023" s="23" t="s">
        <v>1758</v>
      </c>
      <c r="B1023" s="23" t="s">
        <v>1759</v>
      </c>
      <c r="C1023" s="23" t="s">
        <v>10</v>
      </c>
      <c r="D1023" s="23" t="s">
        <v>1580</v>
      </c>
      <c r="E1023" s="23" t="s">
        <v>452</v>
      </c>
      <c r="F1023" s="23" t="s">
        <v>6808</v>
      </c>
      <c r="G1023" s="23" t="s">
        <v>1623</v>
      </c>
      <c r="H1023" s="23" t="s">
        <v>6299</v>
      </c>
      <c r="I1023" s="23" t="s">
        <v>6304</v>
      </c>
      <c r="J1023" s="23" t="s">
        <v>11</v>
      </c>
      <c r="K1023" s="23" t="s">
        <v>6290</v>
      </c>
      <c r="L1023" s="23" t="s">
        <v>11</v>
      </c>
      <c r="M1023" s="23" t="s">
        <v>6942</v>
      </c>
      <c r="N1023" s="23" t="s">
        <v>6291</v>
      </c>
      <c r="O1023" s="23" t="s">
        <v>6292</v>
      </c>
      <c r="P1023" s="23" t="s">
        <v>6329</v>
      </c>
      <c r="Q1023" s="23">
        <v>0</v>
      </c>
      <c r="R1023" s="23" t="s">
        <v>1685</v>
      </c>
      <c r="S1023" s="23" t="s">
        <v>6502</v>
      </c>
      <c r="T1023" s="23" t="s">
        <v>1623</v>
      </c>
    </row>
    <row r="1024" spans="1:20" s="19" customFormat="1">
      <c r="A1024" s="23" t="s">
        <v>4155</v>
      </c>
      <c r="B1024" s="23" t="s">
        <v>4156</v>
      </c>
      <c r="C1024" s="23" t="s">
        <v>14</v>
      </c>
      <c r="D1024" s="23" t="s">
        <v>1580</v>
      </c>
      <c r="E1024" s="23" t="s">
        <v>452</v>
      </c>
      <c r="F1024" s="23" t="s">
        <v>5384</v>
      </c>
      <c r="G1024" s="23" t="s">
        <v>1623</v>
      </c>
      <c r="H1024" s="23" t="s">
        <v>6308</v>
      </c>
      <c r="I1024" s="23" t="s">
        <v>5447</v>
      </c>
      <c r="J1024" s="23" t="s">
        <v>11</v>
      </c>
      <c r="K1024" s="23" t="s">
        <v>6290</v>
      </c>
      <c r="L1024" s="23" t="s">
        <v>11</v>
      </c>
      <c r="M1024" s="23" t="s">
        <v>6944</v>
      </c>
      <c r="N1024" s="23" t="s">
        <v>6291</v>
      </c>
      <c r="O1024" s="23" t="s">
        <v>6292</v>
      </c>
      <c r="P1024" s="23" t="s">
        <v>6309</v>
      </c>
      <c r="Q1024" s="23">
        <v>0</v>
      </c>
      <c r="R1024" s="23" t="s">
        <v>1952</v>
      </c>
      <c r="S1024" s="23" t="s">
        <v>6310</v>
      </c>
      <c r="T1024" s="23" t="s">
        <v>1548</v>
      </c>
    </row>
    <row r="1025" spans="1:20" s="19" customFormat="1">
      <c r="A1025" s="23" t="s">
        <v>3032</v>
      </c>
      <c r="B1025" s="23" t="s">
        <v>3033</v>
      </c>
      <c r="C1025" s="23" t="s">
        <v>1562</v>
      </c>
      <c r="D1025" s="23" t="s">
        <v>5451</v>
      </c>
      <c r="E1025" s="23" t="s">
        <v>464</v>
      </c>
      <c r="F1025" s="23" t="s">
        <v>7023</v>
      </c>
      <c r="G1025" s="23" t="s">
        <v>1623</v>
      </c>
      <c r="H1025" s="23" t="s">
        <v>6295</v>
      </c>
      <c r="I1025" s="23" t="s">
        <v>6296</v>
      </c>
      <c r="J1025" s="23" t="s">
        <v>11</v>
      </c>
      <c r="K1025" s="23" t="s">
        <v>6290</v>
      </c>
      <c r="L1025" s="23" t="s">
        <v>11</v>
      </c>
      <c r="M1025" s="23" t="s">
        <v>7024</v>
      </c>
      <c r="N1025" s="23" t="s">
        <v>6297</v>
      </c>
      <c r="O1025" s="23" t="s">
        <v>6292</v>
      </c>
      <c r="P1025" s="23" t="s">
        <v>6709</v>
      </c>
      <c r="Q1025" s="23">
        <v>0</v>
      </c>
      <c r="R1025" s="23" t="s">
        <v>6323</v>
      </c>
      <c r="S1025" s="23" t="s">
        <v>6136</v>
      </c>
      <c r="T1025" s="23" t="s">
        <v>1623</v>
      </c>
    </row>
    <row r="1026" spans="1:20" s="19" customFormat="1">
      <c r="A1026" s="23" t="s">
        <v>3575</v>
      </c>
      <c r="B1026" s="23" t="s">
        <v>3576</v>
      </c>
      <c r="C1026" s="23" t="s">
        <v>1544</v>
      </c>
      <c r="D1026" s="23" t="s">
        <v>1580</v>
      </c>
      <c r="E1026" s="23" t="s">
        <v>452</v>
      </c>
      <c r="F1026" s="23" t="s">
        <v>6934</v>
      </c>
      <c r="G1026" s="23" t="s">
        <v>1623</v>
      </c>
      <c r="H1026" s="23" t="s">
        <v>6346</v>
      </c>
      <c r="I1026" s="23" t="s">
        <v>5447</v>
      </c>
      <c r="J1026" s="23" t="s">
        <v>1643</v>
      </c>
      <c r="K1026" s="23" t="s">
        <v>6290</v>
      </c>
      <c r="L1026" s="23" t="s">
        <v>11</v>
      </c>
      <c r="M1026" s="23" t="s">
        <v>6933</v>
      </c>
      <c r="N1026" s="23" t="s">
        <v>6291</v>
      </c>
      <c r="O1026" s="23" t="s">
        <v>6292</v>
      </c>
      <c r="P1026" s="23" t="s">
        <v>7093</v>
      </c>
      <c r="Q1026" s="23">
        <v>0</v>
      </c>
      <c r="R1026" s="23" t="s">
        <v>7009</v>
      </c>
      <c r="S1026" s="23" t="s">
        <v>7094</v>
      </c>
      <c r="T1026" s="23" t="s">
        <v>1623</v>
      </c>
    </row>
    <row r="1027" spans="1:20" s="19" customFormat="1">
      <c r="A1027" s="23" t="s">
        <v>2105</v>
      </c>
      <c r="B1027" s="23" t="s">
        <v>2106</v>
      </c>
      <c r="C1027" s="23" t="s">
        <v>10</v>
      </c>
      <c r="D1027" s="23" t="s">
        <v>1580</v>
      </c>
      <c r="E1027" s="23" t="s">
        <v>5632</v>
      </c>
      <c r="F1027" s="23" t="s">
        <v>6973</v>
      </c>
      <c r="G1027" s="23" t="s">
        <v>1623</v>
      </c>
      <c r="H1027" s="23" t="s">
        <v>6308</v>
      </c>
      <c r="I1027" s="23" t="s">
        <v>5447</v>
      </c>
      <c r="J1027" s="23" t="s">
        <v>11</v>
      </c>
      <c r="K1027" s="23" t="s">
        <v>6290</v>
      </c>
      <c r="L1027" s="23" t="s">
        <v>11</v>
      </c>
      <c r="M1027" s="23" t="s">
        <v>6996</v>
      </c>
      <c r="N1027" s="23" t="s">
        <v>6311</v>
      </c>
      <c r="O1027" s="23" t="s">
        <v>6292</v>
      </c>
      <c r="P1027" s="23" t="s">
        <v>6329</v>
      </c>
      <c r="Q1027" s="23">
        <v>0</v>
      </c>
      <c r="R1027" s="23" t="s">
        <v>6974</v>
      </c>
      <c r="S1027" s="23" t="s">
        <v>7095</v>
      </c>
      <c r="T1027" s="23" t="s">
        <v>1623</v>
      </c>
    </row>
    <row r="1028" spans="1:20" s="19" customFormat="1">
      <c r="A1028" s="23" t="s">
        <v>4053</v>
      </c>
      <c r="B1028" s="23" t="s">
        <v>4054</v>
      </c>
      <c r="C1028" s="23" t="s">
        <v>16</v>
      </c>
      <c r="D1028" s="23" t="s">
        <v>1580</v>
      </c>
      <c r="E1028" s="23" t="s">
        <v>452</v>
      </c>
      <c r="F1028" s="23" t="s">
        <v>5504</v>
      </c>
      <c r="G1028" s="23" t="s">
        <v>1623</v>
      </c>
      <c r="H1028" s="23" t="s">
        <v>5579</v>
      </c>
      <c r="I1028" s="23" t="s">
        <v>6289</v>
      </c>
      <c r="J1028" s="23" t="s">
        <v>11</v>
      </c>
      <c r="K1028" s="23" t="s">
        <v>6290</v>
      </c>
      <c r="L1028" s="23" t="s">
        <v>11</v>
      </c>
      <c r="M1028" s="23" t="s">
        <v>6942</v>
      </c>
      <c r="N1028" s="23" t="s">
        <v>6291</v>
      </c>
      <c r="O1028" s="23" t="s">
        <v>6292</v>
      </c>
      <c r="P1028" s="23" t="s">
        <v>7</v>
      </c>
      <c r="Q1028" s="23">
        <v>0</v>
      </c>
      <c r="R1028" s="23" t="s">
        <v>7045</v>
      </c>
      <c r="S1028" s="23" t="s">
        <v>7046</v>
      </c>
      <c r="T1028" s="23" t="s">
        <v>1623</v>
      </c>
    </row>
    <row r="1029" spans="1:20" s="19" customFormat="1">
      <c r="A1029" s="23" t="s">
        <v>5073</v>
      </c>
      <c r="B1029" s="23" t="s">
        <v>5074</v>
      </c>
      <c r="C1029" s="23" t="s">
        <v>14</v>
      </c>
      <c r="D1029" s="23" t="s">
        <v>1580</v>
      </c>
      <c r="E1029" s="23" t="s">
        <v>452</v>
      </c>
      <c r="F1029" s="23" t="s">
        <v>6932</v>
      </c>
      <c r="G1029" s="23" t="s">
        <v>1623</v>
      </c>
      <c r="H1029" s="23" t="s">
        <v>6295</v>
      </c>
      <c r="I1029" s="23" t="s">
        <v>6302</v>
      </c>
      <c r="J1029" s="23" t="s">
        <v>11</v>
      </c>
      <c r="K1029" s="23" t="s">
        <v>6290</v>
      </c>
      <c r="L1029" s="23" t="s">
        <v>11</v>
      </c>
      <c r="M1029" s="23" t="s">
        <v>6959</v>
      </c>
      <c r="N1029" s="23" t="s">
        <v>6291</v>
      </c>
      <c r="O1029" s="23" t="s">
        <v>6292</v>
      </c>
      <c r="P1029" s="23" t="s">
        <v>6329</v>
      </c>
      <c r="Q1029" s="23">
        <v>0</v>
      </c>
      <c r="R1029" s="23" t="s">
        <v>1952</v>
      </c>
      <c r="S1029" s="23" t="s">
        <v>5677</v>
      </c>
      <c r="T1029" s="23" t="s">
        <v>1623</v>
      </c>
    </row>
    <row r="1030" spans="1:20" s="19" customFormat="1">
      <c r="A1030" s="23" t="s">
        <v>2199</v>
      </c>
      <c r="B1030" s="23" t="s">
        <v>2200</v>
      </c>
      <c r="C1030" s="23" t="s">
        <v>10</v>
      </c>
      <c r="D1030" s="23" t="s">
        <v>1580</v>
      </c>
      <c r="E1030" s="23" t="s">
        <v>452</v>
      </c>
      <c r="F1030" s="23" t="s">
        <v>6940</v>
      </c>
      <c r="G1030" s="23" t="s">
        <v>1623</v>
      </c>
      <c r="H1030" s="23" t="s">
        <v>6346</v>
      </c>
      <c r="I1030" s="23" t="s">
        <v>5563</v>
      </c>
      <c r="J1030" s="23" t="s">
        <v>11</v>
      </c>
      <c r="K1030" s="23" t="s">
        <v>6290</v>
      </c>
      <c r="L1030" s="23" t="s">
        <v>11</v>
      </c>
      <c r="M1030" s="23" t="s">
        <v>6979</v>
      </c>
      <c r="N1030" s="23" t="s">
        <v>6291</v>
      </c>
      <c r="O1030" s="23" t="s">
        <v>6292</v>
      </c>
      <c r="P1030" s="23" t="s">
        <v>1012</v>
      </c>
      <c r="Q1030" s="23">
        <v>0</v>
      </c>
      <c r="R1030" s="23" t="s">
        <v>1624</v>
      </c>
      <c r="S1030" s="23" t="s">
        <v>6220</v>
      </c>
      <c r="T1030" s="23" t="s">
        <v>1623</v>
      </c>
    </row>
    <row r="1031" spans="1:20" s="19" customFormat="1">
      <c r="A1031" s="23" t="s">
        <v>4852</v>
      </c>
      <c r="B1031" s="23" t="s">
        <v>4853</v>
      </c>
      <c r="C1031" s="23" t="s">
        <v>16</v>
      </c>
      <c r="D1031" s="23" t="s">
        <v>1580</v>
      </c>
      <c r="E1031" s="23" t="s">
        <v>461</v>
      </c>
      <c r="F1031" s="23" t="s">
        <v>5489</v>
      </c>
      <c r="G1031" s="23" t="s">
        <v>1623</v>
      </c>
      <c r="H1031" s="23" t="s">
        <v>6952</v>
      </c>
      <c r="I1031" s="23" t="s">
        <v>5460</v>
      </c>
      <c r="J1031" s="23" t="s">
        <v>11</v>
      </c>
      <c r="K1031" s="23" t="s">
        <v>6290</v>
      </c>
      <c r="L1031" s="23" t="s">
        <v>11</v>
      </c>
      <c r="M1031" s="23" t="s">
        <v>6931</v>
      </c>
      <c r="N1031" s="23" t="s">
        <v>6311</v>
      </c>
      <c r="O1031" s="23" t="s">
        <v>6292</v>
      </c>
      <c r="P1031" s="23" t="s">
        <v>6312</v>
      </c>
      <c r="Q1031" s="23">
        <v>0</v>
      </c>
      <c r="R1031" s="23" t="s">
        <v>6313</v>
      </c>
      <c r="S1031" s="23" t="s">
        <v>6134</v>
      </c>
      <c r="T1031" s="23" t="s">
        <v>1623</v>
      </c>
    </row>
    <row r="1032" spans="1:20" s="19" customFormat="1">
      <c r="A1032" s="23" t="s">
        <v>3772</v>
      </c>
      <c r="B1032" s="23" t="s">
        <v>3773</v>
      </c>
      <c r="C1032" s="23" t="s">
        <v>16</v>
      </c>
      <c r="D1032" s="23" t="s">
        <v>1580</v>
      </c>
      <c r="E1032" s="23" t="s">
        <v>452</v>
      </c>
      <c r="F1032" s="23" t="s">
        <v>6977</v>
      </c>
      <c r="G1032" s="23" t="s">
        <v>1623</v>
      </c>
      <c r="H1032" s="23" t="s">
        <v>6346</v>
      </c>
      <c r="I1032" s="23" t="s">
        <v>5563</v>
      </c>
      <c r="J1032" s="23" t="s">
        <v>11</v>
      </c>
      <c r="K1032" s="23" t="s">
        <v>6290</v>
      </c>
      <c r="L1032" s="23" t="s">
        <v>11</v>
      </c>
      <c r="M1032" s="23" t="s">
        <v>6960</v>
      </c>
      <c r="N1032" s="23" t="s">
        <v>6291</v>
      </c>
      <c r="O1032" s="23" t="s">
        <v>6292</v>
      </c>
      <c r="P1032" s="23" t="s">
        <v>6347</v>
      </c>
      <c r="Q1032" s="23">
        <v>0</v>
      </c>
      <c r="R1032" s="23" t="s">
        <v>1948</v>
      </c>
      <c r="S1032" s="23" t="s">
        <v>5838</v>
      </c>
      <c r="T1032" s="23" t="s">
        <v>1623</v>
      </c>
    </row>
    <row r="1033" spans="1:20" s="19" customFormat="1">
      <c r="A1033" s="23" t="s">
        <v>3096</v>
      </c>
      <c r="B1033" s="23" t="s">
        <v>3097</v>
      </c>
      <c r="C1033" s="23" t="s">
        <v>16</v>
      </c>
      <c r="D1033" s="23" t="s">
        <v>1580</v>
      </c>
      <c r="E1033" s="23" t="s">
        <v>452</v>
      </c>
      <c r="F1033" s="23" t="s">
        <v>6954</v>
      </c>
      <c r="G1033" s="23" t="s">
        <v>1623</v>
      </c>
      <c r="H1033" s="23" t="s">
        <v>2490</v>
      </c>
      <c r="I1033" s="23" t="s">
        <v>6951</v>
      </c>
      <c r="J1033" s="23" t="s">
        <v>11</v>
      </c>
      <c r="K1033" s="23" t="s">
        <v>6290</v>
      </c>
      <c r="L1033" s="23" t="s">
        <v>11</v>
      </c>
      <c r="M1033" s="23" t="s">
        <v>6942</v>
      </c>
      <c r="N1033" s="23" t="s">
        <v>6291</v>
      </c>
      <c r="O1033" s="23" t="s">
        <v>6292</v>
      </c>
      <c r="P1033" s="23" t="s">
        <v>6982</v>
      </c>
      <c r="Q1033" s="23">
        <v>0</v>
      </c>
      <c r="R1033" s="23" t="s">
        <v>1537</v>
      </c>
      <c r="S1033" s="23" t="s">
        <v>6262</v>
      </c>
      <c r="T1033" s="23" t="s">
        <v>1623</v>
      </c>
    </row>
    <row r="1034" spans="1:20" s="19" customFormat="1">
      <c r="A1034" s="23" t="s">
        <v>3335</v>
      </c>
      <c r="B1034" s="23" t="s">
        <v>3336</v>
      </c>
      <c r="C1034" s="23" t="s">
        <v>14</v>
      </c>
      <c r="D1034" s="23" t="s">
        <v>1580</v>
      </c>
      <c r="E1034" s="23" t="s">
        <v>452</v>
      </c>
      <c r="F1034" s="23" t="s">
        <v>6811</v>
      </c>
      <c r="G1034" s="23" t="s">
        <v>1623</v>
      </c>
      <c r="H1034" s="23" t="s">
        <v>6337</v>
      </c>
      <c r="I1034" s="23" t="s">
        <v>6338</v>
      </c>
      <c r="J1034" s="23" t="s">
        <v>11</v>
      </c>
      <c r="K1034" s="23" t="s">
        <v>6290</v>
      </c>
      <c r="L1034" s="23" t="s">
        <v>11</v>
      </c>
      <c r="M1034" s="23" t="s">
        <v>6955</v>
      </c>
      <c r="N1034" s="23" t="s">
        <v>6291</v>
      </c>
      <c r="O1034" s="23" t="s">
        <v>6292</v>
      </c>
      <c r="P1034" s="23" t="s">
        <v>6478</v>
      </c>
      <c r="Q1034" s="23">
        <v>0</v>
      </c>
      <c r="R1034" s="23" t="s">
        <v>1952</v>
      </c>
      <c r="S1034" s="23" t="s">
        <v>5891</v>
      </c>
      <c r="T1034" s="23" t="s">
        <v>1623</v>
      </c>
    </row>
    <row r="1035" spans="1:20" s="19" customFormat="1">
      <c r="A1035" s="23" t="s">
        <v>3672</v>
      </c>
      <c r="B1035" s="23" t="s">
        <v>3673</v>
      </c>
      <c r="C1035" s="23" t="s">
        <v>12</v>
      </c>
      <c r="D1035" s="23" t="s">
        <v>1580</v>
      </c>
      <c r="E1035" s="23" t="s">
        <v>452</v>
      </c>
      <c r="F1035" s="23" t="s">
        <v>6818</v>
      </c>
      <c r="G1035" s="23" t="s">
        <v>1623</v>
      </c>
      <c r="H1035" s="23" t="s">
        <v>6320</v>
      </c>
      <c r="I1035" s="23" t="s">
        <v>6355</v>
      </c>
      <c r="J1035" s="23" t="s">
        <v>11</v>
      </c>
      <c r="K1035" s="23" t="s">
        <v>6290</v>
      </c>
      <c r="L1035" s="23" t="s">
        <v>11</v>
      </c>
      <c r="M1035" s="23" t="s">
        <v>6969</v>
      </c>
      <c r="N1035" s="23" t="s">
        <v>6291</v>
      </c>
      <c r="O1035" s="23" t="s">
        <v>6292</v>
      </c>
      <c r="P1035" s="23" t="s">
        <v>6751</v>
      </c>
      <c r="Q1035" s="23">
        <v>0</v>
      </c>
      <c r="R1035" s="23" t="s">
        <v>1952</v>
      </c>
      <c r="S1035" s="23" t="s">
        <v>5852</v>
      </c>
      <c r="T1035" s="23" t="s">
        <v>1623</v>
      </c>
    </row>
    <row r="1036" spans="1:20" s="19" customFormat="1">
      <c r="A1036" s="23" t="s">
        <v>1698</v>
      </c>
      <c r="B1036" s="23" t="s">
        <v>1699</v>
      </c>
      <c r="C1036" s="23" t="s">
        <v>1544</v>
      </c>
      <c r="D1036" s="23" t="s">
        <v>1580</v>
      </c>
      <c r="E1036" s="23" t="s">
        <v>452</v>
      </c>
      <c r="F1036" s="23" t="s">
        <v>5384</v>
      </c>
      <c r="G1036" s="23" t="s">
        <v>1623</v>
      </c>
      <c r="H1036" s="23" t="s">
        <v>6308</v>
      </c>
      <c r="I1036" s="23" t="s">
        <v>6951</v>
      </c>
      <c r="J1036" s="23" t="s">
        <v>11</v>
      </c>
      <c r="K1036" s="23" t="s">
        <v>6290</v>
      </c>
      <c r="L1036" s="23" t="s">
        <v>11</v>
      </c>
      <c r="M1036" s="23" t="s">
        <v>6965</v>
      </c>
      <c r="N1036" s="23" t="s">
        <v>6291</v>
      </c>
      <c r="O1036" s="23" t="s">
        <v>6292</v>
      </c>
      <c r="P1036" s="23" t="s">
        <v>6533</v>
      </c>
      <c r="Q1036" s="23">
        <v>0</v>
      </c>
      <c r="R1036" s="23" t="s">
        <v>1952</v>
      </c>
      <c r="S1036" s="23" t="s">
        <v>6113</v>
      </c>
      <c r="T1036" s="23" t="s">
        <v>1623</v>
      </c>
    </row>
    <row r="1037" spans="1:20" s="19" customFormat="1">
      <c r="A1037" s="23" t="s">
        <v>1953</v>
      </c>
      <c r="B1037" s="23" t="s">
        <v>1954</v>
      </c>
      <c r="C1037" s="23" t="s">
        <v>14</v>
      </c>
      <c r="D1037" s="23" t="s">
        <v>1580</v>
      </c>
      <c r="E1037" s="23" t="s">
        <v>452</v>
      </c>
      <c r="F1037" s="23" t="s">
        <v>6816</v>
      </c>
      <c r="G1037" s="23" t="s">
        <v>1623</v>
      </c>
      <c r="H1037" s="23" t="s">
        <v>6334</v>
      </c>
      <c r="I1037" s="23" t="s">
        <v>6343</v>
      </c>
      <c r="J1037" s="23" t="s">
        <v>11</v>
      </c>
      <c r="K1037" s="23" t="s">
        <v>6290</v>
      </c>
      <c r="L1037" s="23" t="s">
        <v>11</v>
      </c>
      <c r="M1037" s="23" t="s">
        <v>6981</v>
      </c>
      <c r="N1037" s="23" t="s">
        <v>6291</v>
      </c>
      <c r="O1037" s="23" t="s">
        <v>6292</v>
      </c>
      <c r="P1037" s="23" t="s">
        <v>6457</v>
      </c>
      <c r="Q1037" s="23">
        <v>0</v>
      </c>
      <c r="R1037" s="23" t="s">
        <v>1952</v>
      </c>
      <c r="S1037" s="23" t="s">
        <v>6458</v>
      </c>
      <c r="T1037" s="23" t="s">
        <v>1623</v>
      </c>
    </row>
    <row r="1038" spans="1:20" s="19" customFormat="1">
      <c r="A1038" s="23" t="s">
        <v>5190</v>
      </c>
      <c r="B1038" s="23" t="s">
        <v>5191</v>
      </c>
      <c r="C1038" s="23" t="s">
        <v>16</v>
      </c>
      <c r="D1038" s="23" t="s">
        <v>1580</v>
      </c>
      <c r="E1038" s="23" t="s">
        <v>452</v>
      </c>
      <c r="F1038" s="23" t="s">
        <v>6954</v>
      </c>
      <c r="G1038" s="23" t="s">
        <v>1623</v>
      </c>
      <c r="H1038" s="23" t="s">
        <v>2490</v>
      </c>
      <c r="I1038" s="23" t="s">
        <v>6951</v>
      </c>
      <c r="J1038" s="23" t="s">
        <v>11</v>
      </c>
      <c r="K1038" s="23" t="s">
        <v>6290</v>
      </c>
      <c r="L1038" s="23" t="s">
        <v>11</v>
      </c>
      <c r="M1038" s="23" t="s">
        <v>6947</v>
      </c>
      <c r="N1038" s="23" t="s">
        <v>6291</v>
      </c>
      <c r="O1038" s="23" t="s">
        <v>6292</v>
      </c>
      <c r="P1038" s="23" t="s">
        <v>1012</v>
      </c>
      <c r="Q1038" s="23">
        <v>0</v>
      </c>
      <c r="R1038" s="23" t="s">
        <v>1565</v>
      </c>
      <c r="S1038" s="23" t="s">
        <v>7004</v>
      </c>
      <c r="T1038" s="23" t="s">
        <v>1623</v>
      </c>
    </row>
    <row r="1039" spans="1:20" s="19" customFormat="1">
      <c r="A1039" s="23" t="s">
        <v>3124</v>
      </c>
      <c r="B1039" s="23" t="s">
        <v>3125</v>
      </c>
      <c r="C1039" s="23" t="s">
        <v>10</v>
      </c>
      <c r="D1039" s="23" t="s">
        <v>1580</v>
      </c>
      <c r="E1039" s="23" t="s">
        <v>5632</v>
      </c>
      <c r="F1039" s="23" t="s">
        <v>6973</v>
      </c>
      <c r="G1039" s="23" t="s">
        <v>1623</v>
      </c>
      <c r="H1039" s="23" t="s">
        <v>6308</v>
      </c>
      <c r="I1039" s="23" t="s">
        <v>5447</v>
      </c>
      <c r="J1039" s="23" t="s">
        <v>11</v>
      </c>
      <c r="K1039" s="23" t="s">
        <v>6290</v>
      </c>
      <c r="L1039" s="23" t="s">
        <v>11</v>
      </c>
      <c r="M1039" s="23" t="s">
        <v>6986</v>
      </c>
      <c r="N1039" s="23" t="s">
        <v>6311</v>
      </c>
      <c r="O1039" s="23" t="s">
        <v>6292</v>
      </c>
      <c r="P1039" s="23" t="s">
        <v>6614</v>
      </c>
      <c r="Q1039" s="23">
        <v>0</v>
      </c>
      <c r="R1039" s="23" t="s">
        <v>6974</v>
      </c>
      <c r="S1039" s="23" t="s">
        <v>7032</v>
      </c>
      <c r="T1039" s="23" t="s">
        <v>1623</v>
      </c>
    </row>
    <row r="1040" spans="1:20" s="19" customFormat="1">
      <c r="A1040" s="23" t="s">
        <v>2082</v>
      </c>
      <c r="B1040" s="23" t="s">
        <v>2083</v>
      </c>
      <c r="C1040" s="23" t="s">
        <v>10</v>
      </c>
      <c r="D1040" s="23" t="s">
        <v>1580</v>
      </c>
      <c r="E1040" s="23" t="s">
        <v>452</v>
      </c>
      <c r="F1040" s="23" t="s">
        <v>6811</v>
      </c>
      <c r="G1040" s="23" t="s">
        <v>1623</v>
      </c>
      <c r="H1040" s="23" t="s">
        <v>6337</v>
      </c>
      <c r="I1040" s="23" t="s">
        <v>6338</v>
      </c>
      <c r="J1040" s="23" t="s">
        <v>11</v>
      </c>
      <c r="K1040" s="23" t="s">
        <v>6290</v>
      </c>
      <c r="L1040" s="23" t="s">
        <v>11</v>
      </c>
      <c r="M1040" s="23" t="s">
        <v>6942</v>
      </c>
      <c r="N1040" s="23" t="s">
        <v>6291</v>
      </c>
      <c r="O1040" s="23" t="s">
        <v>6292</v>
      </c>
      <c r="P1040" s="23" t="s">
        <v>7</v>
      </c>
      <c r="Q1040" s="23">
        <v>0</v>
      </c>
      <c r="R1040" s="23" t="s">
        <v>2510</v>
      </c>
      <c r="S1040" s="23" t="s">
        <v>6443</v>
      </c>
      <c r="T1040" s="23" t="s">
        <v>1623</v>
      </c>
    </row>
    <row r="1041" spans="1:20" s="19" customFormat="1">
      <c r="A1041" s="23" t="s">
        <v>1804</v>
      </c>
      <c r="B1041" s="23" t="s">
        <v>1805</v>
      </c>
      <c r="C1041" s="23" t="s">
        <v>14</v>
      </c>
      <c r="D1041" s="23" t="s">
        <v>1580</v>
      </c>
      <c r="E1041" s="23" t="s">
        <v>461</v>
      </c>
      <c r="F1041" s="23" t="s">
        <v>6789</v>
      </c>
      <c r="G1041" s="23" t="s">
        <v>1623</v>
      </c>
      <c r="H1041" s="23" t="s">
        <v>6320</v>
      </c>
      <c r="I1041" s="23" t="s">
        <v>6350</v>
      </c>
      <c r="J1041" s="23" t="s">
        <v>11</v>
      </c>
      <c r="K1041" s="23" t="s">
        <v>6290</v>
      </c>
      <c r="L1041" s="23" t="s">
        <v>11</v>
      </c>
      <c r="M1041" s="23" t="s">
        <v>7008</v>
      </c>
      <c r="N1041" s="23" t="s">
        <v>6311</v>
      </c>
      <c r="O1041" s="23" t="s">
        <v>6292</v>
      </c>
      <c r="P1041" s="23" t="s">
        <v>7</v>
      </c>
      <c r="Q1041" s="23">
        <v>0</v>
      </c>
      <c r="R1041" s="23" t="s">
        <v>1560</v>
      </c>
      <c r="S1041" s="23" t="s">
        <v>6392</v>
      </c>
      <c r="T1041" s="23" t="s">
        <v>1623</v>
      </c>
    </row>
    <row r="1042" spans="1:20" s="19" customFormat="1">
      <c r="A1042" s="23" t="s">
        <v>1859</v>
      </c>
      <c r="B1042" s="23" t="s">
        <v>1860</v>
      </c>
      <c r="C1042" s="23" t="s">
        <v>12</v>
      </c>
      <c r="D1042" s="23" t="s">
        <v>1580</v>
      </c>
      <c r="E1042" s="23" t="s">
        <v>452</v>
      </c>
      <c r="F1042" s="23" t="s">
        <v>6820</v>
      </c>
      <c r="G1042" s="23" t="s">
        <v>1623</v>
      </c>
      <c r="H1042" s="23" t="s">
        <v>6299</v>
      </c>
      <c r="I1042" s="23" t="s">
        <v>6316</v>
      </c>
      <c r="J1042" s="23" t="s">
        <v>11</v>
      </c>
      <c r="K1042" s="23" t="s">
        <v>6290</v>
      </c>
      <c r="L1042" s="23" t="s">
        <v>11</v>
      </c>
      <c r="M1042" s="23" t="s">
        <v>6949</v>
      </c>
      <c r="N1042" s="23" t="s">
        <v>6291</v>
      </c>
      <c r="O1042" s="23" t="s">
        <v>6292</v>
      </c>
      <c r="P1042" s="23" t="s">
        <v>6525</v>
      </c>
      <c r="Q1042" s="23">
        <v>0</v>
      </c>
      <c r="R1042" s="23" t="s">
        <v>1952</v>
      </c>
      <c r="S1042" s="23" t="s">
        <v>6091</v>
      </c>
      <c r="T1042" s="23" t="s">
        <v>1623</v>
      </c>
    </row>
    <row r="1043" spans="1:20" s="19" customFormat="1">
      <c r="A1043" s="23" t="s">
        <v>4384</v>
      </c>
      <c r="B1043" s="23" t="s">
        <v>4385</v>
      </c>
      <c r="C1043" s="23" t="s">
        <v>18</v>
      </c>
      <c r="D1043" s="23" t="s">
        <v>1580</v>
      </c>
      <c r="E1043" s="23" t="s">
        <v>452</v>
      </c>
      <c r="F1043" s="23" t="s">
        <v>6821</v>
      </c>
      <c r="G1043" s="23" t="s">
        <v>1623</v>
      </c>
      <c r="H1043" s="23" t="s">
        <v>6354</v>
      </c>
      <c r="I1043" s="23" t="s">
        <v>6355</v>
      </c>
      <c r="J1043" s="23" t="s">
        <v>11</v>
      </c>
      <c r="K1043" s="23" t="s">
        <v>6290</v>
      </c>
      <c r="L1043" s="23" t="s">
        <v>11</v>
      </c>
      <c r="M1043" s="23" t="s">
        <v>6933</v>
      </c>
      <c r="N1043" s="23" t="s">
        <v>6291</v>
      </c>
      <c r="O1043" s="23" t="s">
        <v>6292</v>
      </c>
      <c r="P1043" s="23" t="s">
        <v>6412</v>
      </c>
      <c r="Q1043" s="23">
        <v>0</v>
      </c>
      <c r="R1043" s="23" t="s">
        <v>1952</v>
      </c>
      <c r="S1043" s="23" t="s">
        <v>5759</v>
      </c>
      <c r="T1043" s="23" t="s">
        <v>1623</v>
      </c>
    </row>
    <row r="1044" spans="1:20" s="19" customFormat="1">
      <c r="A1044" s="23" t="s">
        <v>4268</v>
      </c>
      <c r="B1044" s="23" t="s">
        <v>4269</v>
      </c>
      <c r="C1044" s="23" t="s">
        <v>12</v>
      </c>
      <c r="D1044" s="23" t="s">
        <v>1580</v>
      </c>
      <c r="E1044" s="23" t="s">
        <v>452</v>
      </c>
      <c r="F1044" s="23" t="s">
        <v>6823</v>
      </c>
      <c r="G1044" s="23" t="s">
        <v>1623</v>
      </c>
      <c r="H1044" s="23" t="s">
        <v>6320</v>
      </c>
      <c r="I1044" s="23" t="s">
        <v>6474</v>
      </c>
      <c r="J1044" s="23" t="s">
        <v>11</v>
      </c>
      <c r="K1044" s="23" t="s">
        <v>6290</v>
      </c>
      <c r="L1044" s="23" t="s">
        <v>11</v>
      </c>
      <c r="M1044" s="23" t="s">
        <v>6959</v>
      </c>
      <c r="N1044" s="23" t="s">
        <v>6291</v>
      </c>
      <c r="O1044" s="23" t="s">
        <v>6292</v>
      </c>
      <c r="P1044" s="23" t="s">
        <v>6483</v>
      </c>
      <c r="Q1044" s="23">
        <v>0</v>
      </c>
      <c r="R1044" s="23" t="s">
        <v>1952</v>
      </c>
      <c r="S1044" s="23" t="s">
        <v>5768</v>
      </c>
      <c r="T1044" s="23" t="s">
        <v>1623</v>
      </c>
    </row>
    <row r="1045" spans="1:20" s="19" customFormat="1">
      <c r="A1045" s="23" t="s">
        <v>4028</v>
      </c>
      <c r="B1045" s="23" t="s">
        <v>4029</v>
      </c>
      <c r="C1045" s="23" t="s">
        <v>14</v>
      </c>
      <c r="D1045" s="23" t="s">
        <v>1580</v>
      </c>
      <c r="E1045" s="23" t="s">
        <v>461</v>
      </c>
      <c r="F1045" s="23" t="s">
        <v>6784</v>
      </c>
      <c r="G1045" s="23" t="s">
        <v>1623</v>
      </c>
      <c r="H1045" s="23" t="s">
        <v>6320</v>
      </c>
      <c r="I1045" s="23" t="s">
        <v>6338</v>
      </c>
      <c r="J1045" s="23" t="s">
        <v>1643</v>
      </c>
      <c r="K1045" s="23" t="s">
        <v>6290</v>
      </c>
      <c r="L1045" s="23" t="s">
        <v>11</v>
      </c>
      <c r="M1045" s="23" t="s">
        <v>7081</v>
      </c>
      <c r="N1045" s="23" t="s">
        <v>6311</v>
      </c>
      <c r="O1045" s="23" t="s">
        <v>6292</v>
      </c>
      <c r="P1045" s="23" t="s">
        <v>6603</v>
      </c>
      <c r="Q1045" s="23">
        <v>0</v>
      </c>
      <c r="R1045" s="23" t="s">
        <v>1952</v>
      </c>
      <c r="S1045" s="23" t="s">
        <v>5811</v>
      </c>
      <c r="T1045" s="23" t="s">
        <v>1623</v>
      </c>
    </row>
    <row r="1046" spans="1:20" s="19" customFormat="1">
      <c r="A1046" s="23" t="s">
        <v>4193</v>
      </c>
      <c r="B1046" s="23" t="s">
        <v>4194</v>
      </c>
      <c r="C1046" s="23" t="s">
        <v>10</v>
      </c>
      <c r="D1046" s="23" t="s">
        <v>1580</v>
      </c>
      <c r="E1046" s="23" t="s">
        <v>452</v>
      </c>
      <c r="F1046" s="23" t="s">
        <v>5402</v>
      </c>
      <c r="G1046" s="23" t="s">
        <v>1623</v>
      </c>
      <c r="H1046" s="23" t="s">
        <v>6952</v>
      </c>
      <c r="I1046" s="23" t="s">
        <v>5563</v>
      </c>
      <c r="J1046" s="23" t="s">
        <v>11</v>
      </c>
      <c r="K1046" s="23" t="s">
        <v>6290</v>
      </c>
      <c r="L1046" s="23" t="s">
        <v>11</v>
      </c>
      <c r="M1046" s="23" t="s">
        <v>7001</v>
      </c>
      <c r="N1046" s="23" t="s">
        <v>6291</v>
      </c>
      <c r="O1046" s="23" t="s">
        <v>6292</v>
      </c>
      <c r="P1046" s="23" t="s">
        <v>6604</v>
      </c>
      <c r="Q1046" s="23">
        <v>0</v>
      </c>
      <c r="R1046" s="23" t="s">
        <v>1952</v>
      </c>
      <c r="S1046" s="23" t="s">
        <v>5782</v>
      </c>
      <c r="T1046" s="23" t="s">
        <v>1623</v>
      </c>
    </row>
    <row r="1047" spans="1:20" s="19" customFormat="1">
      <c r="A1047" s="23" t="s">
        <v>3653</v>
      </c>
      <c r="B1047" s="23" t="s">
        <v>3654</v>
      </c>
      <c r="C1047" s="23" t="s">
        <v>10</v>
      </c>
      <c r="D1047" s="23" t="s">
        <v>1580</v>
      </c>
      <c r="E1047" s="23" t="s">
        <v>452</v>
      </c>
      <c r="F1047" s="23" t="s">
        <v>6970</v>
      </c>
      <c r="G1047" s="23" t="s">
        <v>1623</v>
      </c>
      <c r="H1047" s="23" t="s">
        <v>5579</v>
      </c>
      <c r="I1047" s="23" t="s">
        <v>5563</v>
      </c>
      <c r="J1047" s="23" t="s">
        <v>11</v>
      </c>
      <c r="K1047" s="23" t="s">
        <v>6290</v>
      </c>
      <c r="L1047" s="23" t="s">
        <v>11</v>
      </c>
      <c r="M1047" s="23" t="s">
        <v>6936</v>
      </c>
      <c r="N1047" s="23" t="s">
        <v>6291</v>
      </c>
      <c r="O1047" s="23" t="s">
        <v>6292</v>
      </c>
      <c r="P1047" s="23" t="s">
        <v>6329</v>
      </c>
      <c r="Q1047" s="23">
        <v>0</v>
      </c>
      <c r="R1047" s="23" t="s">
        <v>1952</v>
      </c>
      <c r="S1047" s="23" t="s">
        <v>5855</v>
      </c>
      <c r="T1047" s="23" t="s">
        <v>1623</v>
      </c>
    </row>
    <row r="1048" spans="1:20" s="19" customFormat="1">
      <c r="A1048" s="23" t="s">
        <v>3260</v>
      </c>
      <c r="B1048" s="23" t="s">
        <v>3261</v>
      </c>
      <c r="C1048" s="23" t="s">
        <v>13</v>
      </c>
      <c r="D1048" s="23" t="s">
        <v>1580</v>
      </c>
      <c r="E1048" s="23" t="s">
        <v>452</v>
      </c>
      <c r="F1048" s="23" t="s">
        <v>6803</v>
      </c>
      <c r="G1048" s="23" t="s">
        <v>1623</v>
      </c>
      <c r="H1048" s="23" t="s">
        <v>5569</v>
      </c>
      <c r="I1048" s="23" t="s">
        <v>6304</v>
      </c>
      <c r="J1048" s="23" t="s">
        <v>11</v>
      </c>
      <c r="K1048" s="23" t="s">
        <v>6290</v>
      </c>
      <c r="L1048" s="23" t="s">
        <v>11</v>
      </c>
      <c r="M1048" s="23" t="s">
        <v>6937</v>
      </c>
      <c r="N1048" s="23" t="s">
        <v>6291</v>
      </c>
      <c r="O1048" s="23" t="s">
        <v>6292</v>
      </c>
      <c r="P1048" s="23" t="s">
        <v>1012</v>
      </c>
      <c r="Q1048" s="23">
        <v>0</v>
      </c>
      <c r="R1048" s="23" t="s">
        <v>1689</v>
      </c>
      <c r="S1048" s="23" t="s">
        <v>7043</v>
      </c>
      <c r="T1048" s="23" t="s">
        <v>1623</v>
      </c>
    </row>
    <row r="1049" spans="1:20" s="19" customFormat="1">
      <c r="A1049" s="23" t="s">
        <v>5184</v>
      </c>
      <c r="B1049" s="23" t="s">
        <v>5185</v>
      </c>
      <c r="C1049" s="23" t="s">
        <v>16</v>
      </c>
      <c r="D1049" s="23" t="s">
        <v>1580</v>
      </c>
      <c r="E1049" s="23" t="s">
        <v>452</v>
      </c>
      <c r="F1049" s="23" t="s">
        <v>5393</v>
      </c>
      <c r="G1049" s="23" t="s">
        <v>1623</v>
      </c>
      <c r="H1049" s="23" t="s">
        <v>6295</v>
      </c>
      <c r="I1049" s="23" t="s">
        <v>5574</v>
      </c>
      <c r="J1049" s="23" t="s">
        <v>11</v>
      </c>
      <c r="K1049" s="23" t="s">
        <v>6290</v>
      </c>
      <c r="L1049" s="23" t="s">
        <v>11</v>
      </c>
      <c r="M1049" s="23" t="s">
        <v>6941</v>
      </c>
      <c r="N1049" s="23" t="s">
        <v>6291</v>
      </c>
      <c r="O1049" s="23" t="s">
        <v>6292</v>
      </c>
      <c r="P1049" s="23" t="s">
        <v>7</v>
      </c>
      <c r="Q1049" s="23">
        <v>0</v>
      </c>
      <c r="R1049" s="23" t="s">
        <v>2510</v>
      </c>
      <c r="S1049" s="23" t="s">
        <v>6667</v>
      </c>
      <c r="T1049" s="23" t="s">
        <v>1623</v>
      </c>
    </row>
    <row r="1050" spans="1:20" s="19" customFormat="1">
      <c r="A1050" s="23" t="s">
        <v>3363</v>
      </c>
      <c r="B1050" s="23" t="s">
        <v>3364</v>
      </c>
      <c r="C1050" s="23" t="s">
        <v>10</v>
      </c>
      <c r="D1050" s="23" t="s">
        <v>1580</v>
      </c>
      <c r="E1050" s="23" t="s">
        <v>452</v>
      </c>
      <c r="F1050" s="23" t="s">
        <v>6977</v>
      </c>
      <c r="G1050" s="23" t="s">
        <v>1623</v>
      </c>
      <c r="H1050" s="23" t="s">
        <v>6346</v>
      </c>
      <c r="I1050" s="23" t="s">
        <v>5563</v>
      </c>
      <c r="J1050" s="23" t="s">
        <v>11</v>
      </c>
      <c r="K1050" s="23" t="s">
        <v>6290</v>
      </c>
      <c r="L1050" s="23" t="s">
        <v>11</v>
      </c>
      <c r="M1050" s="23" t="s">
        <v>6955</v>
      </c>
      <c r="N1050" s="23" t="s">
        <v>6291</v>
      </c>
      <c r="O1050" s="23" t="s">
        <v>6292</v>
      </c>
      <c r="P1050" s="23" t="s">
        <v>6402</v>
      </c>
      <c r="Q1050" s="23">
        <v>0</v>
      </c>
      <c r="R1050" s="23" t="s">
        <v>6403</v>
      </c>
      <c r="S1050" s="23" t="s">
        <v>6404</v>
      </c>
      <c r="T1050" s="23" t="s">
        <v>1623</v>
      </c>
    </row>
    <row r="1051" spans="1:20" s="19" customFormat="1">
      <c r="A1051" s="23" t="s">
        <v>3500</v>
      </c>
      <c r="B1051" s="23" t="s">
        <v>3501</v>
      </c>
      <c r="C1051" s="23" t="s">
        <v>10</v>
      </c>
      <c r="D1051" s="23" t="s">
        <v>1580</v>
      </c>
      <c r="E1051" s="23" t="s">
        <v>452</v>
      </c>
      <c r="F1051" s="23" t="s">
        <v>6935</v>
      </c>
      <c r="G1051" s="23" t="s">
        <v>1623</v>
      </c>
      <c r="H1051" s="23" t="s">
        <v>6337</v>
      </c>
      <c r="I1051" s="23" t="s">
        <v>6474</v>
      </c>
      <c r="J1051" s="23" t="s">
        <v>11</v>
      </c>
      <c r="K1051" s="23" t="s">
        <v>6290</v>
      </c>
      <c r="L1051" s="23" t="s">
        <v>11</v>
      </c>
      <c r="M1051" s="23" t="s">
        <v>6936</v>
      </c>
      <c r="N1051" s="23" t="s">
        <v>6291</v>
      </c>
      <c r="O1051" s="23" t="s">
        <v>6292</v>
      </c>
      <c r="P1051" s="23" t="s">
        <v>6317</v>
      </c>
      <c r="Q1051" s="23">
        <v>0</v>
      </c>
      <c r="R1051" s="23" t="s">
        <v>3483</v>
      </c>
      <c r="S1051" s="23" t="s">
        <v>6593</v>
      </c>
      <c r="T1051" s="23" t="s">
        <v>1623</v>
      </c>
    </row>
    <row r="1052" spans="1:20" s="19" customFormat="1">
      <c r="A1052" s="23" t="s">
        <v>2721</v>
      </c>
      <c r="B1052" s="23" t="s">
        <v>2722</v>
      </c>
      <c r="C1052" s="23" t="s">
        <v>10</v>
      </c>
      <c r="D1052" s="23" t="s">
        <v>1580</v>
      </c>
      <c r="E1052" s="23" t="s">
        <v>452</v>
      </c>
      <c r="F1052" s="23" t="s">
        <v>5504</v>
      </c>
      <c r="G1052" s="23" t="s">
        <v>1623</v>
      </c>
      <c r="H1052" s="23" t="s">
        <v>5579</v>
      </c>
      <c r="I1052" s="23" t="s">
        <v>6289</v>
      </c>
      <c r="J1052" s="23" t="s">
        <v>11</v>
      </c>
      <c r="K1052" s="23" t="s">
        <v>6290</v>
      </c>
      <c r="L1052" s="23" t="s">
        <v>11</v>
      </c>
      <c r="M1052" s="23" t="s">
        <v>6979</v>
      </c>
      <c r="N1052" s="23" t="s">
        <v>6291</v>
      </c>
      <c r="O1052" s="23" t="s">
        <v>6292</v>
      </c>
      <c r="P1052" s="23" t="s">
        <v>6989</v>
      </c>
      <c r="Q1052" s="23">
        <v>0</v>
      </c>
      <c r="R1052" s="23" t="s">
        <v>1559</v>
      </c>
      <c r="S1052" s="23" t="s">
        <v>6990</v>
      </c>
      <c r="T1052" s="23" t="s">
        <v>1623</v>
      </c>
    </row>
    <row r="1053" spans="1:20" s="19" customFormat="1">
      <c r="A1053" s="23" t="s">
        <v>4686</v>
      </c>
      <c r="B1053" s="23" t="s">
        <v>4687</v>
      </c>
      <c r="C1053" s="23" t="s">
        <v>10</v>
      </c>
      <c r="D1053" s="23" t="s">
        <v>1580</v>
      </c>
      <c r="E1053" s="23" t="s">
        <v>452</v>
      </c>
      <c r="F1053" s="23" t="s">
        <v>5583</v>
      </c>
      <c r="G1053" s="23" t="s">
        <v>1623</v>
      </c>
      <c r="H1053" s="23" t="s">
        <v>6308</v>
      </c>
      <c r="I1053" s="23" t="s">
        <v>5447</v>
      </c>
      <c r="J1053" s="23" t="s">
        <v>11</v>
      </c>
      <c r="K1053" s="23" t="s">
        <v>6290</v>
      </c>
      <c r="L1053" s="23" t="s">
        <v>11</v>
      </c>
      <c r="M1053" s="23" t="s">
        <v>6981</v>
      </c>
      <c r="N1053" s="23" t="s">
        <v>6291</v>
      </c>
      <c r="O1053" s="23" t="s">
        <v>6292</v>
      </c>
      <c r="P1053" s="23" t="s">
        <v>1012</v>
      </c>
      <c r="Q1053" s="23">
        <v>0</v>
      </c>
      <c r="R1053" s="23" t="s">
        <v>1559</v>
      </c>
      <c r="S1053" s="23" t="s">
        <v>6201</v>
      </c>
      <c r="T1053" s="23" t="s">
        <v>1623</v>
      </c>
    </row>
    <row r="1054" spans="1:20" s="19" customFormat="1">
      <c r="A1054" s="23" t="s">
        <v>3073</v>
      </c>
      <c r="B1054" s="23" t="s">
        <v>3074</v>
      </c>
      <c r="C1054" s="23" t="s">
        <v>10</v>
      </c>
      <c r="D1054" s="23" t="s">
        <v>1580</v>
      </c>
      <c r="E1054" s="23" t="s">
        <v>452</v>
      </c>
      <c r="F1054" s="23" t="s">
        <v>6977</v>
      </c>
      <c r="G1054" s="23" t="s">
        <v>1623</v>
      </c>
      <c r="H1054" s="23" t="s">
        <v>6346</v>
      </c>
      <c r="I1054" s="23" t="s">
        <v>5563</v>
      </c>
      <c r="J1054" s="23" t="s">
        <v>11</v>
      </c>
      <c r="K1054" s="23" t="s">
        <v>6290</v>
      </c>
      <c r="L1054" s="23" t="s">
        <v>11</v>
      </c>
      <c r="M1054" s="23" t="s">
        <v>6942</v>
      </c>
      <c r="N1054" s="23" t="s">
        <v>6291</v>
      </c>
      <c r="O1054" s="23" t="s">
        <v>6292</v>
      </c>
      <c r="P1054" s="23" t="s">
        <v>7</v>
      </c>
      <c r="Q1054" s="23">
        <v>0</v>
      </c>
      <c r="R1054" s="23" t="s">
        <v>1707</v>
      </c>
      <c r="S1054" s="23" t="s">
        <v>6142</v>
      </c>
      <c r="T1054" s="23" t="s">
        <v>1623</v>
      </c>
    </row>
    <row r="1055" spans="1:20" s="19" customFormat="1">
      <c r="A1055" s="23" t="s">
        <v>3003</v>
      </c>
      <c r="B1055" s="23" t="s">
        <v>3004</v>
      </c>
      <c r="C1055" s="23" t="s">
        <v>10</v>
      </c>
      <c r="D1055" s="23" t="s">
        <v>1580</v>
      </c>
      <c r="E1055" s="23" t="s">
        <v>5632</v>
      </c>
      <c r="F1055" s="23" t="s">
        <v>6973</v>
      </c>
      <c r="G1055" s="23" t="s">
        <v>1623</v>
      </c>
      <c r="H1055" s="23" t="s">
        <v>6308</v>
      </c>
      <c r="I1055" s="23" t="s">
        <v>5563</v>
      </c>
      <c r="J1055" s="23" t="s">
        <v>11</v>
      </c>
      <c r="K1055" s="23" t="s">
        <v>6290</v>
      </c>
      <c r="L1055" s="23" t="s">
        <v>11</v>
      </c>
      <c r="M1055" s="23" t="s">
        <v>7012</v>
      </c>
      <c r="N1055" s="23" t="s">
        <v>6311</v>
      </c>
      <c r="O1055" s="23" t="s">
        <v>6292</v>
      </c>
      <c r="P1055" s="23" t="s">
        <v>7</v>
      </c>
      <c r="Q1055" s="23">
        <v>0</v>
      </c>
      <c r="R1055" s="23" t="s">
        <v>6974</v>
      </c>
      <c r="S1055" s="23" t="s">
        <v>7005</v>
      </c>
      <c r="T1055" s="23" t="s">
        <v>1623</v>
      </c>
    </row>
    <row r="1056" spans="1:20" s="19" customFormat="1">
      <c r="A1056" s="23" t="s">
        <v>4835</v>
      </c>
      <c r="B1056" s="23" t="s">
        <v>4836</v>
      </c>
      <c r="C1056" s="23" t="s">
        <v>10</v>
      </c>
      <c r="D1056" s="23" t="s">
        <v>1580</v>
      </c>
      <c r="E1056" s="23" t="s">
        <v>461</v>
      </c>
      <c r="F1056" s="23" t="s">
        <v>5538</v>
      </c>
      <c r="G1056" s="23" t="s">
        <v>1623</v>
      </c>
      <c r="H1056" s="23" t="s">
        <v>6331</v>
      </c>
      <c r="I1056" s="23" t="s">
        <v>5574</v>
      </c>
      <c r="J1056" s="23" t="s">
        <v>11</v>
      </c>
      <c r="K1056" s="23" t="s">
        <v>6290</v>
      </c>
      <c r="L1056" s="23" t="s">
        <v>11</v>
      </c>
      <c r="M1056" s="23" t="s">
        <v>6986</v>
      </c>
      <c r="N1056" s="23" t="s">
        <v>6311</v>
      </c>
      <c r="O1056" s="23" t="s">
        <v>6292</v>
      </c>
      <c r="P1056" s="23" t="s">
        <v>6329</v>
      </c>
      <c r="Q1056" s="23">
        <v>0</v>
      </c>
      <c r="R1056" s="23" t="s">
        <v>1646</v>
      </c>
      <c r="S1056" s="23" t="s">
        <v>5715</v>
      </c>
      <c r="T1056" s="23" t="s">
        <v>1623</v>
      </c>
    </row>
    <row r="1057" spans="1:20" s="19" customFormat="1">
      <c r="A1057" s="23" t="s">
        <v>2725</v>
      </c>
      <c r="B1057" s="23" t="s">
        <v>2726</v>
      </c>
      <c r="C1057" s="23" t="s">
        <v>13</v>
      </c>
      <c r="D1057" s="23" t="s">
        <v>1580</v>
      </c>
      <c r="E1057" s="23" t="s">
        <v>452</v>
      </c>
      <c r="F1057" s="23" t="s">
        <v>6962</v>
      </c>
      <c r="G1057" s="23" t="s">
        <v>1623</v>
      </c>
      <c r="H1057" s="23" t="s">
        <v>6299</v>
      </c>
      <c r="I1057" s="23" t="s">
        <v>6300</v>
      </c>
      <c r="J1057" s="23" t="s">
        <v>11</v>
      </c>
      <c r="K1057" s="23" t="s">
        <v>6290</v>
      </c>
      <c r="L1057" s="23" t="s">
        <v>11</v>
      </c>
      <c r="M1057" s="23" t="s">
        <v>6981</v>
      </c>
      <c r="N1057" s="23" t="s">
        <v>6291</v>
      </c>
      <c r="O1057" s="23" t="s">
        <v>6292</v>
      </c>
      <c r="P1057" s="23" t="s">
        <v>9</v>
      </c>
      <c r="Q1057" s="23">
        <v>0</v>
      </c>
      <c r="R1057" s="23" t="s">
        <v>2247</v>
      </c>
      <c r="S1057" s="23" t="s">
        <v>6307</v>
      </c>
      <c r="T1057" s="23" t="s">
        <v>1623</v>
      </c>
    </row>
    <row r="1058" spans="1:20" s="19" customFormat="1">
      <c r="A1058" s="23" t="s">
        <v>3524</v>
      </c>
      <c r="B1058" s="23" t="s">
        <v>3525</v>
      </c>
      <c r="C1058" s="23" t="s">
        <v>16</v>
      </c>
      <c r="D1058" s="23" t="s">
        <v>1580</v>
      </c>
      <c r="E1058" s="23" t="s">
        <v>452</v>
      </c>
      <c r="F1058" s="23" t="s">
        <v>6954</v>
      </c>
      <c r="G1058" s="23" t="s">
        <v>1623</v>
      </c>
      <c r="H1058" s="23" t="s">
        <v>6346</v>
      </c>
      <c r="I1058" s="23" t="s">
        <v>6951</v>
      </c>
      <c r="J1058" s="23" t="s">
        <v>11</v>
      </c>
      <c r="K1058" s="23" t="s">
        <v>6290</v>
      </c>
      <c r="L1058" s="23" t="s">
        <v>11</v>
      </c>
      <c r="M1058" s="23" t="s">
        <v>7037</v>
      </c>
      <c r="N1058" s="23" t="s">
        <v>6291</v>
      </c>
      <c r="O1058" s="23" t="s">
        <v>6292</v>
      </c>
      <c r="P1058" s="23" t="s">
        <v>1012</v>
      </c>
      <c r="Q1058" s="23">
        <v>0</v>
      </c>
      <c r="R1058" s="23" t="s">
        <v>1559</v>
      </c>
      <c r="S1058" s="23" t="s">
        <v>6994</v>
      </c>
      <c r="T1058" s="23" t="s">
        <v>1623</v>
      </c>
    </row>
    <row r="1059" spans="1:20" s="19" customFormat="1">
      <c r="A1059" s="23" t="s">
        <v>2708</v>
      </c>
      <c r="B1059" s="23" t="s">
        <v>2709</v>
      </c>
      <c r="C1059" s="23" t="s">
        <v>14</v>
      </c>
      <c r="D1059" s="23" t="s">
        <v>1580</v>
      </c>
      <c r="E1059" s="23" t="s">
        <v>461</v>
      </c>
      <c r="F1059" s="23" t="s">
        <v>6784</v>
      </c>
      <c r="G1059" s="23" t="s">
        <v>1623</v>
      </c>
      <c r="H1059" s="23" t="s">
        <v>6320</v>
      </c>
      <c r="I1059" s="23" t="s">
        <v>6338</v>
      </c>
      <c r="J1059" s="23" t="s">
        <v>1643</v>
      </c>
      <c r="K1059" s="23" t="s">
        <v>6290</v>
      </c>
      <c r="L1059" s="23" t="s">
        <v>11</v>
      </c>
      <c r="M1059" s="23" t="s">
        <v>7081</v>
      </c>
      <c r="N1059" s="23" t="s">
        <v>6311</v>
      </c>
      <c r="O1059" s="23" t="s">
        <v>6292</v>
      </c>
      <c r="P1059" s="23" t="s">
        <v>6648</v>
      </c>
      <c r="Q1059" s="23">
        <v>0</v>
      </c>
      <c r="R1059" s="23" t="s">
        <v>1952</v>
      </c>
      <c r="S1059" s="23" t="s">
        <v>6649</v>
      </c>
      <c r="T1059" s="23" t="s">
        <v>1623</v>
      </c>
    </row>
    <row r="1060" spans="1:20" s="19" customFormat="1">
      <c r="A1060" s="23" t="s">
        <v>3904</v>
      </c>
      <c r="B1060" s="23" t="s">
        <v>3905</v>
      </c>
      <c r="C1060" s="23" t="s">
        <v>13</v>
      </c>
      <c r="D1060" s="23" t="s">
        <v>1580</v>
      </c>
      <c r="E1060" s="23" t="s">
        <v>452</v>
      </c>
      <c r="F1060" s="23" t="s">
        <v>6803</v>
      </c>
      <c r="G1060" s="23" t="s">
        <v>1623</v>
      </c>
      <c r="H1060" s="23" t="s">
        <v>5569</v>
      </c>
      <c r="I1060" s="23" t="s">
        <v>6304</v>
      </c>
      <c r="J1060" s="23" t="s">
        <v>11</v>
      </c>
      <c r="K1060" s="23" t="s">
        <v>6290</v>
      </c>
      <c r="L1060" s="23" t="s">
        <v>11</v>
      </c>
      <c r="M1060" s="23" t="s">
        <v>6965</v>
      </c>
      <c r="N1060" s="23" t="s">
        <v>6291</v>
      </c>
      <c r="O1060" s="23" t="s">
        <v>6292</v>
      </c>
      <c r="P1060" s="23" t="s">
        <v>7</v>
      </c>
      <c r="Q1060" s="23">
        <v>0</v>
      </c>
      <c r="R1060" s="23" t="s">
        <v>6687</v>
      </c>
      <c r="S1060" s="23" t="s">
        <v>6688</v>
      </c>
      <c r="T1060" s="23" t="s">
        <v>1623</v>
      </c>
    </row>
    <row r="1061" spans="1:20" s="19" customFormat="1">
      <c r="A1061" s="23" t="s">
        <v>3245</v>
      </c>
      <c r="B1061" s="23" t="s">
        <v>3246</v>
      </c>
      <c r="C1061" s="23" t="s">
        <v>13</v>
      </c>
      <c r="D1061" s="23" t="s">
        <v>1580</v>
      </c>
      <c r="E1061" s="23" t="s">
        <v>452</v>
      </c>
      <c r="F1061" s="23" t="s">
        <v>6812</v>
      </c>
      <c r="G1061" s="23" t="s">
        <v>1623</v>
      </c>
      <c r="H1061" s="23" t="s">
        <v>6299</v>
      </c>
      <c r="I1061" s="23" t="s">
        <v>6300</v>
      </c>
      <c r="J1061" s="23" t="s">
        <v>11</v>
      </c>
      <c r="K1061" s="23" t="s">
        <v>6290</v>
      </c>
      <c r="L1061" s="23" t="s">
        <v>11</v>
      </c>
      <c r="M1061" s="23" t="s">
        <v>6961</v>
      </c>
      <c r="N1061" s="23" t="s">
        <v>6291</v>
      </c>
      <c r="O1061" s="23" t="s">
        <v>6292</v>
      </c>
      <c r="P1061" s="23" t="s">
        <v>6325</v>
      </c>
      <c r="Q1061" s="23">
        <v>0</v>
      </c>
      <c r="R1061" s="23" t="s">
        <v>1685</v>
      </c>
      <c r="S1061" s="23" t="s">
        <v>6732</v>
      </c>
      <c r="T1061" s="23" t="s">
        <v>1623</v>
      </c>
    </row>
    <row r="1062" spans="1:20" s="19" customFormat="1">
      <c r="A1062" s="23" t="s">
        <v>2725</v>
      </c>
      <c r="B1062" s="23" t="s">
        <v>2726</v>
      </c>
      <c r="C1062" s="23" t="s">
        <v>13</v>
      </c>
      <c r="D1062" s="23" t="s">
        <v>1580</v>
      </c>
      <c r="E1062" s="23" t="s">
        <v>452</v>
      </c>
      <c r="F1062" s="23" t="s">
        <v>6962</v>
      </c>
      <c r="G1062" s="23" t="s">
        <v>1623</v>
      </c>
      <c r="H1062" s="23" t="s">
        <v>6299</v>
      </c>
      <c r="I1062" s="23" t="s">
        <v>6300</v>
      </c>
      <c r="J1062" s="23" t="s">
        <v>11</v>
      </c>
      <c r="K1062" s="23" t="s">
        <v>6290</v>
      </c>
      <c r="L1062" s="23" t="s">
        <v>11</v>
      </c>
      <c r="M1062" s="23" t="s">
        <v>6978</v>
      </c>
      <c r="N1062" s="23" t="s">
        <v>6291</v>
      </c>
      <c r="O1062" s="23" t="s">
        <v>6292</v>
      </c>
      <c r="P1062" s="23" t="s">
        <v>9</v>
      </c>
      <c r="Q1062" s="23">
        <v>0</v>
      </c>
      <c r="R1062" s="23" t="s">
        <v>2247</v>
      </c>
      <c r="S1062" s="23" t="s">
        <v>6307</v>
      </c>
      <c r="T1062" s="23" t="s">
        <v>1623</v>
      </c>
    </row>
    <row r="1063" spans="1:20" s="19" customFormat="1">
      <c r="A1063" s="23" t="s">
        <v>4715</v>
      </c>
      <c r="B1063" s="23" t="s">
        <v>4716</v>
      </c>
      <c r="C1063" s="23" t="s">
        <v>14</v>
      </c>
      <c r="D1063" s="23" t="s">
        <v>1580</v>
      </c>
      <c r="E1063" s="23" t="s">
        <v>461</v>
      </c>
      <c r="F1063" s="23" t="s">
        <v>5526</v>
      </c>
      <c r="G1063" s="23" t="s">
        <v>1623</v>
      </c>
      <c r="H1063" s="23" t="s">
        <v>5569</v>
      </c>
      <c r="I1063" s="23" t="s">
        <v>6304</v>
      </c>
      <c r="J1063" s="23" t="s">
        <v>11</v>
      </c>
      <c r="K1063" s="23" t="s">
        <v>6290</v>
      </c>
      <c r="L1063" s="23" t="s">
        <v>11</v>
      </c>
      <c r="M1063" s="23" t="s">
        <v>6931</v>
      </c>
      <c r="N1063" s="23" t="s">
        <v>6311</v>
      </c>
      <c r="O1063" s="23" t="s">
        <v>6292</v>
      </c>
      <c r="P1063" s="23" t="s">
        <v>6633</v>
      </c>
      <c r="Q1063" s="23">
        <v>0</v>
      </c>
      <c r="R1063" s="23" t="s">
        <v>2014</v>
      </c>
      <c r="S1063" s="23" t="s">
        <v>5725</v>
      </c>
      <c r="T1063" s="23" t="s">
        <v>1623</v>
      </c>
    </row>
    <row r="1064" spans="1:20" s="19" customFormat="1">
      <c r="A1064" s="23" t="s">
        <v>3260</v>
      </c>
      <c r="B1064" s="23" t="s">
        <v>3261</v>
      </c>
      <c r="C1064" s="23" t="s">
        <v>13</v>
      </c>
      <c r="D1064" s="23" t="s">
        <v>1580</v>
      </c>
      <c r="E1064" s="23" t="s">
        <v>452</v>
      </c>
      <c r="F1064" s="23" t="s">
        <v>6803</v>
      </c>
      <c r="G1064" s="23" t="s">
        <v>1623</v>
      </c>
      <c r="H1064" s="23" t="s">
        <v>5569</v>
      </c>
      <c r="I1064" s="23" t="s">
        <v>6304</v>
      </c>
      <c r="J1064" s="23" t="s">
        <v>11</v>
      </c>
      <c r="K1064" s="23" t="s">
        <v>6290</v>
      </c>
      <c r="L1064" s="23" t="s">
        <v>11</v>
      </c>
      <c r="M1064" s="23" t="s">
        <v>6942</v>
      </c>
      <c r="N1064" s="23" t="s">
        <v>6291</v>
      </c>
      <c r="O1064" s="23" t="s">
        <v>6292</v>
      </c>
      <c r="P1064" s="23" t="s">
        <v>1012</v>
      </c>
      <c r="Q1064" s="23">
        <v>0</v>
      </c>
      <c r="R1064" s="23" t="s">
        <v>1689</v>
      </c>
      <c r="S1064" s="23" t="s">
        <v>7043</v>
      </c>
      <c r="T1064" s="23" t="s">
        <v>1623</v>
      </c>
    </row>
    <row r="1065" spans="1:20" s="19" customFormat="1">
      <c r="A1065" s="23" t="s">
        <v>3272</v>
      </c>
      <c r="B1065" s="23" t="s">
        <v>3273</v>
      </c>
      <c r="C1065" s="23" t="s">
        <v>14</v>
      </c>
      <c r="D1065" s="23" t="s">
        <v>1580</v>
      </c>
      <c r="E1065" s="23" t="s">
        <v>452</v>
      </c>
      <c r="F1065" s="23" t="s">
        <v>6824</v>
      </c>
      <c r="G1065" s="23" t="s">
        <v>1623</v>
      </c>
      <c r="H1065" s="23" t="s">
        <v>6299</v>
      </c>
      <c r="I1065" s="23" t="s">
        <v>6316</v>
      </c>
      <c r="J1065" s="23" t="s">
        <v>11</v>
      </c>
      <c r="K1065" s="23" t="s">
        <v>6290</v>
      </c>
      <c r="L1065" s="23" t="s">
        <v>11</v>
      </c>
      <c r="M1065" s="23" t="s">
        <v>6933</v>
      </c>
      <c r="N1065" s="23" t="s">
        <v>6291</v>
      </c>
      <c r="O1065" s="23" t="s">
        <v>6292</v>
      </c>
      <c r="P1065" s="23" t="s">
        <v>6329</v>
      </c>
      <c r="Q1065" s="23">
        <v>0</v>
      </c>
      <c r="R1065" s="23" t="s">
        <v>1707</v>
      </c>
      <c r="S1065" s="23" t="s">
        <v>6509</v>
      </c>
      <c r="T1065" s="23" t="s">
        <v>1623</v>
      </c>
    </row>
    <row r="1066" spans="1:20" s="19" customFormat="1">
      <c r="A1066" s="23" t="s">
        <v>2596</v>
      </c>
      <c r="B1066" s="23" t="s">
        <v>2597</v>
      </c>
      <c r="C1066" s="23" t="s">
        <v>10</v>
      </c>
      <c r="D1066" s="23" t="s">
        <v>1580</v>
      </c>
      <c r="E1066" s="23" t="s">
        <v>452</v>
      </c>
      <c r="F1066" s="23" t="s">
        <v>6808</v>
      </c>
      <c r="G1066" s="23" t="s">
        <v>1623</v>
      </c>
      <c r="H1066" s="23" t="s">
        <v>6299</v>
      </c>
      <c r="I1066" s="23" t="s">
        <v>6304</v>
      </c>
      <c r="J1066" s="23" t="s">
        <v>11</v>
      </c>
      <c r="K1066" s="23" t="s">
        <v>6290</v>
      </c>
      <c r="L1066" s="23" t="s">
        <v>11</v>
      </c>
      <c r="M1066" s="23" t="s">
        <v>6960</v>
      </c>
      <c r="N1066" s="23" t="s">
        <v>6291</v>
      </c>
      <c r="O1066" s="23" t="s">
        <v>6292</v>
      </c>
      <c r="P1066" s="23" t="s">
        <v>1012</v>
      </c>
      <c r="Q1066" s="23">
        <v>0</v>
      </c>
      <c r="R1066" s="23" t="s">
        <v>7060</v>
      </c>
      <c r="S1066" s="23" t="s">
        <v>7061</v>
      </c>
      <c r="T1066" s="23" t="s">
        <v>1623</v>
      </c>
    </row>
    <row r="1067" spans="1:20" s="19" customFormat="1">
      <c r="A1067" s="23" t="s">
        <v>1973</v>
      </c>
      <c r="B1067" s="23" t="s">
        <v>1974</v>
      </c>
      <c r="C1067" s="23" t="s">
        <v>11</v>
      </c>
      <c r="D1067" s="23" t="s">
        <v>1580</v>
      </c>
      <c r="E1067" s="23" t="s">
        <v>452</v>
      </c>
      <c r="F1067" s="23" t="s">
        <v>5583</v>
      </c>
      <c r="G1067" s="23" t="s">
        <v>1623</v>
      </c>
      <c r="H1067" s="23" t="s">
        <v>6308</v>
      </c>
      <c r="I1067" s="23" t="s">
        <v>5447</v>
      </c>
      <c r="J1067" s="23" t="s">
        <v>11</v>
      </c>
      <c r="K1067" s="23" t="s">
        <v>6290</v>
      </c>
      <c r="L1067" s="23" t="s">
        <v>11</v>
      </c>
      <c r="M1067" s="23" t="s">
        <v>6946</v>
      </c>
      <c r="N1067" s="23" t="s">
        <v>6291</v>
      </c>
      <c r="O1067" s="23" t="s">
        <v>6292</v>
      </c>
      <c r="P1067" s="23" t="s">
        <v>1012</v>
      </c>
      <c r="Q1067" s="23">
        <v>0</v>
      </c>
      <c r="R1067" s="23" t="s">
        <v>5032</v>
      </c>
      <c r="S1067" s="23" t="s">
        <v>6211</v>
      </c>
      <c r="T1067" s="23" t="s">
        <v>1623</v>
      </c>
    </row>
    <row r="1068" spans="1:20" s="19" customFormat="1">
      <c r="A1068" s="23" t="s">
        <v>4985</v>
      </c>
      <c r="B1068" s="23" t="s">
        <v>4986</v>
      </c>
      <c r="C1068" s="23" t="s">
        <v>10</v>
      </c>
      <c r="D1068" s="23" t="s">
        <v>1580</v>
      </c>
      <c r="E1068" s="23" t="s">
        <v>452</v>
      </c>
      <c r="F1068" s="23" t="s">
        <v>6940</v>
      </c>
      <c r="G1068" s="23" t="s">
        <v>1623</v>
      </c>
      <c r="H1068" s="23" t="s">
        <v>6346</v>
      </c>
      <c r="I1068" s="23" t="s">
        <v>5563</v>
      </c>
      <c r="J1068" s="23" t="s">
        <v>11</v>
      </c>
      <c r="K1068" s="23" t="s">
        <v>6290</v>
      </c>
      <c r="L1068" s="23" t="s">
        <v>11</v>
      </c>
      <c r="M1068" s="23" t="s">
        <v>6942</v>
      </c>
      <c r="N1068" s="23" t="s">
        <v>6291</v>
      </c>
      <c r="O1068" s="23" t="s">
        <v>6292</v>
      </c>
      <c r="P1068" s="23" t="s">
        <v>6472</v>
      </c>
      <c r="Q1068" s="23">
        <v>0</v>
      </c>
      <c r="R1068" s="23" t="s">
        <v>2247</v>
      </c>
      <c r="S1068" s="23" t="s">
        <v>6154</v>
      </c>
      <c r="T1068" s="23" t="s">
        <v>1623</v>
      </c>
    </row>
    <row r="1069" spans="1:20" s="19" customFormat="1">
      <c r="A1069" s="23" t="s">
        <v>4960</v>
      </c>
      <c r="B1069" s="23" t="s">
        <v>4961</v>
      </c>
      <c r="C1069" s="23" t="s">
        <v>16</v>
      </c>
      <c r="D1069" s="23" t="s">
        <v>1580</v>
      </c>
      <c r="E1069" s="23" t="s">
        <v>461</v>
      </c>
      <c r="F1069" s="23" t="s">
        <v>5539</v>
      </c>
      <c r="G1069" s="23" t="s">
        <v>1623</v>
      </c>
      <c r="H1069" s="23" t="s">
        <v>2490</v>
      </c>
      <c r="I1069" s="23" t="s">
        <v>6370</v>
      </c>
      <c r="J1069" s="23" t="s">
        <v>11</v>
      </c>
      <c r="K1069" s="23" t="s">
        <v>6290</v>
      </c>
      <c r="L1069" s="23" t="s">
        <v>11</v>
      </c>
      <c r="M1069" s="23" t="s">
        <v>7048</v>
      </c>
      <c r="N1069" s="23" t="s">
        <v>6311</v>
      </c>
      <c r="O1069" s="23" t="s">
        <v>6292</v>
      </c>
      <c r="P1069" s="23" t="s">
        <v>7</v>
      </c>
      <c r="Q1069" s="23">
        <v>0</v>
      </c>
      <c r="R1069" s="23" t="s">
        <v>1646</v>
      </c>
      <c r="S1069" s="23" t="s">
        <v>6162</v>
      </c>
      <c r="T1069" s="23" t="s">
        <v>1623</v>
      </c>
    </row>
    <row r="1070" spans="1:20" s="19" customFormat="1">
      <c r="A1070" s="23" t="s">
        <v>3028</v>
      </c>
      <c r="B1070" s="23" t="s">
        <v>3029</v>
      </c>
      <c r="C1070" s="23" t="s">
        <v>1544</v>
      </c>
      <c r="D1070" s="23" t="s">
        <v>5451</v>
      </c>
      <c r="E1070" s="23" t="s">
        <v>464</v>
      </c>
      <c r="F1070" s="23" t="s">
        <v>7023</v>
      </c>
      <c r="G1070" s="23" t="s">
        <v>1623</v>
      </c>
      <c r="H1070" s="23" t="s">
        <v>6295</v>
      </c>
      <c r="I1070" s="23" t="s">
        <v>6296</v>
      </c>
      <c r="J1070" s="23" t="s">
        <v>11</v>
      </c>
      <c r="K1070" s="23" t="s">
        <v>6290</v>
      </c>
      <c r="L1070" s="23" t="s">
        <v>11</v>
      </c>
      <c r="M1070" s="23" t="s">
        <v>7024</v>
      </c>
      <c r="N1070" s="23" t="s">
        <v>6297</v>
      </c>
      <c r="O1070" s="23" t="s">
        <v>6292</v>
      </c>
      <c r="P1070" s="23" t="s">
        <v>6329</v>
      </c>
      <c r="Q1070" s="23">
        <v>0</v>
      </c>
      <c r="R1070" s="23" t="s">
        <v>1952</v>
      </c>
      <c r="S1070" s="23" t="s">
        <v>5941</v>
      </c>
      <c r="T1070" s="23" t="s">
        <v>1623</v>
      </c>
    </row>
    <row r="1071" spans="1:20" s="19" customFormat="1">
      <c r="A1071" s="23" t="s">
        <v>3846</v>
      </c>
      <c r="B1071" s="23" t="s">
        <v>3847</v>
      </c>
      <c r="C1071" s="23" t="s">
        <v>1562</v>
      </c>
      <c r="D1071" s="23" t="s">
        <v>1580</v>
      </c>
      <c r="E1071" s="23" t="s">
        <v>452</v>
      </c>
      <c r="F1071" s="23" t="s">
        <v>5583</v>
      </c>
      <c r="G1071" s="23" t="s">
        <v>1623</v>
      </c>
      <c r="H1071" s="23" t="s">
        <v>6308</v>
      </c>
      <c r="I1071" s="23" t="s">
        <v>5447</v>
      </c>
      <c r="J1071" s="23" t="s">
        <v>11</v>
      </c>
      <c r="K1071" s="23" t="s">
        <v>6290</v>
      </c>
      <c r="L1071" s="23" t="s">
        <v>11</v>
      </c>
      <c r="M1071" s="23" t="s">
        <v>7020</v>
      </c>
      <c r="N1071" s="23" t="s">
        <v>6291</v>
      </c>
      <c r="O1071" s="23" t="s">
        <v>6292</v>
      </c>
      <c r="P1071" s="23" t="s">
        <v>1152</v>
      </c>
      <c r="Q1071" s="23">
        <v>0</v>
      </c>
      <c r="R1071" s="23" t="s">
        <v>5032</v>
      </c>
      <c r="S1071" s="23" t="s">
        <v>6218</v>
      </c>
      <c r="T1071" s="23" t="s">
        <v>1623</v>
      </c>
    </row>
    <row r="1072" spans="1:20" s="19" customFormat="1">
      <c r="A1072" s="23" t="s">
        <v>3245</v>
      </c>
      <c r="B1072" s="23" t="s">
        <v>3246</v>
      </c>
      <c r="C1072" s="23" t="s">
        <v>13</v>
      </c>
      <c r="D1072" s="23" t="s">
        <v>1580</v>
      </c>
      <c r="E1072" s="23" t="s">
        <v>452</v>
      </c>
      <c r="F1072" s="23" t="s">
        <v>6812</v>
      </c>
      <c r="G1072" s="23" t="s">
        <v>1623</v>
      </c>
      <c r="H1072" s="23" t="s">
        <v>6299</v>
      </c>
      <c r="I1072" s="23" t="s">
        <v>6300</v>
      </c>
      <c r="J1072" s="23" t="s">
        <v>11</v>
      </c>
      <c r="K1072" s="23" t="s">
        <v>6290</v>
      </c>
      <c r="L1072" s="23" t="s">
        <v>11</v>
      </c>
      <c r="M1072" s="23" t="s">
        <v>6969</v>
      </c>
      <c r="N1072" s="23" t="s">
        <v>6291</v>
      </c>
      <c r="O1072" s="23" t="s">
        <v>6292</v>
      </c>
      <c r="P1072" s="23" t="s">
        <v>6325</v>
      </c>
      <c r="Q1072" s="23">
        <v>0</v>
      </c>
      <c r="R1072" s="23" t="s">
        <v>1685</v>
      </c>
      <c r="S1072" s="23" t="s">
        <v>6732</v>
      </c>
      <c r="T1072" s="23" t="s">
        <v>1623</v>
      </c>
    </row>
    <row r="1073" spans="1:20" s="19" customFormat="1">
      <c r="A1073" s="23" t="s">
        <v>4158</v>
      </c>
      <c r="B1073" s="23" t="s">
        <v>4159</v>
      </c>
      <c r="C1073" s="23" t="s">
        <v>1657</v>
      </c>
      <c r="D1073" s="23" t="s">
        <v>1580</v>
      </c>
      <c r="E1073" s="23" t="s">
        <v>452</v>
      </c>
      <c r="F1073" s="23" t="s">
        <v>6806</v>
      </c>
      <c r="G1073" s="23" t="s">
        <v>1623</v>
      </c>
      <c r="H1073" s="23" t="s">
        <v>6337</v>
      </c>
      <c r="I1073" s="23" t="s">
        <v>6383</v>
      </c>
      <c r="J1073" s="23" t="s">
        <v>11</v>
      </c>
      <c r="K1073" s="23" t="s">
        <v>6290</v>
      </c>
      <c r="L1073" s="23" t="s">
        <v>11</v>
      </c>
      <c r="M1073" s="23" t="s">
        <v>6983</v>
      </c>
      <c r="N1073" s="23" t="s">
        <v>6291</v>
      </c>
      <c r="O1073" s="23" t="s">
        <v>6292</v>
      </c>
      <c r="P1073" s="23" t="s">
        <v>6656</v>
      </c>
      <c r="Q1073" s="23">
        <v>0</v>
      </c>
      <c r="R1073" s="23" t="s">
        <v>1707</v>
      </c>
      <c r="S1073" s="23" t="s">
        <v>5788</v>
      </c>
      <c r="T1073" s="23" t="s">
        <v>1623</v>
      </c>
    </row>
    <row r="1074" spans="1:20" s="19" customFormat="1">
      <c r="A1074" s="23" t="s">
        <v>2573</v>
      </c>
      <c r="B1074" s="23" t="s">
        <v>2574</v>
      </c>
      <c r="C1074" s="23" t="s">
        <v>14</v>
      </c>
      <c r="D1074" s="23" t="s">
        <v>1580</v>
      </c>
      <c r="E1074" s="23" t="s">
        <v>452</v>
      </c>
      <c r="F1074" s="23" t="s">
        <v>5384</v>
      </c>
      <c r="G1074" s="23" t="s">
        <v>1623</v>
      </c>
      <c r="H1074" s="23" t="s">
        <v>6308</v>
      </c>
      <c r="I1074" s="23" t="s">
        <v>5447</v>
      </c>
      <c r="J1074" s="23" t="s">
        <v>11</v>
      </c>
      <c r="K1074" s="23" t="s">
        <v>6290</v>
      </c>
      <c r="L1074" s="23" t="s">
        <v>11</v>
      </c>
      <c r="M1074" s="23" t="s">
        <v>6947</v>
      </c>
      <c r="N1074" s="23" t="s">
        <v>6291</v>
      </c>
      <c r="O1074" s="23" t="s">
        <v>6292</v>
      </c>
      <c r="P1074" s="23" t="s">
        <v>6329</v>
      </c>
      <c r="Q1074" s="23">
        <v>0</v>
      </c>
      <c r="R1074" s="23" t="s">
        <v>1952</v>
      </c>
      <c r="S1074" s="23" t="s">
        <v>6009</v>
      </c>
      <c r="T1074" s="23" t="s">
        <v>1623</v>
      </c>
    </row>
    <row r="1075" spans="1:20" s="19" customFormat="1">
      <c r="A1075" s="23" t="s">
        <v>3093</v>
      </c>
      <c r="B1075" s="23" t="s">
        <v>3094</v>
      </c>
      <c r="C1075" s="23" t="s">
        <v>12</v>
      </c>
      <c r="D1075" s="23" t="s">
        <v>1580</v>
      </c>
      <c r="E1075" s="23" t="s">
        <v>452</v>
      </c>
      <c r="F1075" s="23" t="s">
        <v>6804</v>
      </c>
      <c r="G1075" s="23" t="s">
        <v>1623</v>
      </c>
      <c r="H1075" s="23" t="s">
        <v>6334</v>
      </c>
      <c r="I1075" s="23" t="s">
        <v>6321</v>
      </c>
      <c r="J1075" s="23" t="s">
        <v>11</v>
      </c>
      <c r="K1075" s="23" t="s">
        <v>6290</v>
      </c>
      <c r="L1075" s="23" t="s">
        <v>11</v>
      </c>
      <c r="M1075" s="23" t="s">
        <v>6955</v>
      </c>
      <c r="N1075" s="23" t="s">
        <v>6291</v>
      </c>
      <c r="O1075" s="23" t="s">
        <v>6292</v>
      </c>
      <c r="P1075" s="23" t="s">
        <v>6329</v>
      </c>
      <c r="Q1075" s="23">
        <v>0</v>
      </c>
      <c r="R1075" s="23" t="s">
        <v>1952</v>
      </c>
      <c r="S1075" s="23" t="s">
        <v>5930</v>
      </c>
      <c r="T1075" s="23" t="s">
        <v>1623</v>
      </c>
    </row>
    <row r="1076" spans="1:20" s="19" customFormat="1">
      <c r="A1076" s="23" t="s">
        <v>2432</v>
      </c>
      <c r="B1076" s="23" t="s">
        <v>2433</v>
      </c>
      <c r="C1076" s="23" t="s">
        <v>12</v>
      </c>
      <c r="D1076" s="23" t="s">
        <v>1580</v>
      </c>
      <c r="E1076" s="23" t="s">
        <v>452</v>
      </c>
      <c r="F1076" s="23" t="s">
        <v>6818</v>
      </c>
      <c r="G1076" s="23" t="s">
        <v>1623</v>
      </c>
      <c r="H1076" s="23" t="s">
        <v>6320</v>
      </c>
      <c r="I1076" s="23" t="s">
        <v>6355</v>
      </c>
      <c r="J1076" s="23" t="s">
        <v>11</v>
      </c>
      <c r="K1076" s="23" t="s">
        <v>6290</v>
      </c>
      <c r="L1076" s="23" t="s">
        <v>11</v>
      </c>
      <c r="M1076" s="23" t="s">
        <v>6966</v>
      </c>
      <c r="N1076" s="23" t="s">
        <v>6291</v>
      </c>
      <c r="O1076" s="23" t="s">
        <v>6292</v>
      </c>
      <c r="P1076" s="23" t="s">
        <v>6741</v>
      </c>
      <c r="Q1076" s="23">
        <v>0</v>
      </c>
      <c r="R1076" s="23" t="s">
        <v>1707</v>
      </c>
      <c r="S1076" s="23" t="s">
        <v>6022</v>
      </c>
      <c r="T1076" s="23" t="s">
        <v>1623</v>
      </c>
    </row>
    <row r="1077" spans="1:20" s="19" customFormat="1">
      <c r="A1077" s="23" t="s">
        <v>3893</v>
      </c>
      <c r="B1077" s="23" t="s">
        <v>3894</v>
      </c>
      <c r="C1077" s="23" t="s">
        <v>12</v>
      </c>
      <c r="D1077" s="23" t="s">
        <v>1580</v>
      </c>
      <c r="E1077" s="23" t="s">
        <v>452</v>
      </c>
      <c r="F1077" s="23" t="s">
        <v>6825</v>
      </c>
      <c r="G1077" s="23" t="s">
        <v>1623</v>
      </c>
      <c r="H1077" s="23" t="s">
        <v>5569</v>
      </c>
      <c r="I1077" s="23" t="s">
        <v>6343</v>
      </c>
      <c r="J1077" s="23" t="s">
        <v>11</v>
      </c>
      <c r="K1077" s="23" t="s">
        <v>6290</v>
      </c>
      <c r="L1077" s="23" t="s">
        <v>11</v>
      </c>
      <c r="M1077" s="23" t="s">
        <v>6959</v>
      </c>
      <c r="N1077" s="23" t="s">
        <v>6291</v>
      </c>
      <c r="O1077" s="23" t="s">
        <v>6292</v>
      </c>
      <c r="P1077" s="23" t="s">
        <v>7</v>
      </c>
      <c r="Q1077" s="23">
        <v>0</v>
      </c>
      <c r="R1077" s="23" t="s">
        <v>2163</v>
      </c>
      <c r="S1077" s="23" t="s">
        <v>6623</v>
      </c>
      <c r="T1077" s="23" t="s">
        <v>1623</v>
      </c>
    </row>
    <row r="1078" spans="1:20" s="19" customFormat="1">
      <c r="A1078" s="23" t="s">
        <v>5254</v>
      </c>
      <c r="B1078" s="23" t="s">
        <v>5255</v>
      </c>
      <c r="C1078" s="23" t="s">
        <v>10</v>
      </c>
      <c r="D1078" s="23" t="s">
        <v>1580</v>
      </c>
      <c r="E1078" s="23" t="s">
        <v>452</v>
      </c>
      <c r="F1078" s="23" t="s">
        <v>6934</v>
      </c>
      <c r="G1078" s="23" t="s">
        <v>1623</v>
      </c>
      <c r="H1078" s="23" t="s">
        <v>6346</v>
      </c>
      <c r="I1078" s="23" t="s">
        <v>6951</v>
      </c>
      <c r="J1078" s="23" t="s">
        <v>11</v>
      </c>
      <c r="K1078" s="23" t="s">
        <v>6290</v>
      </c>
      <c r="L1078" s="23" t="s">
        <v>11</v>
      </c>
      <c r="M1078" s="23" t="s">
        <v>6959</v>
      </c>
      <c r="N1078" s="23" t="s">
        <v>6291</v>
      </c>
      <c r="O1078" s="23" t="s">
        <v>6292</v>
      </c>
      <c r="P1078" s="23" t="s">
        <v>6329</v>
      </c>
      <c r="Q1078" s="23">
        <v>0</v>
      </c>
      <c r="R1078" s="23" t="s">
        <v>1948</v>
      </c>
      <c r="S1078" s="23" t="s">
        <v>5649</v>
      </c>
      <c r="T1078" s="23" t="s">
        <v>1623</v>
      </c>
    </row>
    <row r="1079" spans="1:20" s="19" customFormat="1">
      <c r="A1079" s="23" t="s">
        <v>2002</v>
      </c>
      <c r="B1079" s="23" t="s">
        <v>2003</v>
      </c>
      <c r="C1079" s="23" t="s">
        <v>10</v>
      </c>
      <c r="D1079" s="23" t="s">
        <v>1580</v>
      </c>
      <c r="E1079" s="23" t="s">
        <v>452</v>
      </c>
      <c r="F1079" s="23" t="s">
        <v>5393</v>
      </c>
      <c r="G1079" s="23" t="s">
        <v>1623</v>
      </c>
      <c r="H1079" s="23" t="s">
        <v>6295</v>
      </c>
      <c r="I1079" s="23" t="s">
        <v>5574</v>
      </c>
      <c r="J1079" s="23" t="s">
        <v>11</v>
      </c>
      <c r="K1079" s="23" t="s">
        <v>6290</v>
      </c>
      <c r="L1079" s="23" t="s">
        <v>11</v>
      </c>
      <c r="M1079" s="23" t="s">
        <v>6941</v>
      </c>
      <c r="N1079" s="23" t="s">
        <v>6291</v>
      </c>
      <c r="O1079" s="23" t="s">
        <v>6292</v>
      </c>
      <c r="P1079" s="23" t="s">
        <v>6982</v>
      </c>
      <c r="Q1079" s="23">
        <v>0</v>
      </c>
      <c r="R1079" s="23" t="s">
        <v>7057</v>
      </c>
      <c r="S1079" s="23" t="s">
        <v>7058</v>
      </c>
      <c r="T1079" s="23" t="s">
        <v>1623</v>
      </c>
    </row>
    <row r="1080" spans="1:20" s="19" customFormat="1">
      <c r="A1080" s="23" t="s">
        <v>2721</v>
      </c>
      <c r="B1080" s="23" t="s">
        <v>2722</v>
      </c>
      <c r="C1080" s="23" t="s">
        <v>10</v>
      </c>
      <c r="D1080" s="23" t="s">
        <v>1580</v>
      </c>
      <c r="E1080" s="23" t="s">
        <v>452</v>
      </c>
      <c r="F1080" s="23" t="s">
        <v>5504</v>
      </c>
      <c r="G1080" s="23" t="s">
        <v>1623</v>
      </c>
      <c r="H1080" s="23" t="s">
        <v>5579</v>
      </c>
      <c r="I1080" s="23" t="s">
        <v>6289</v>
      </c>
      <c r="J1080" s="23" t="s">
        <v>11</v>
      </c>
      <c r="K1080" s="23" t="s">
        <v>6290</v>
      </c>
      <c r="L1080" s="23" t="s">
        <v>11</v>
      </c>
      <c r="M1080" s="23" t="s">
        <v>6945</v>
      </c>
      <c r="N1080" s="23" t="s">
        <v>6291</v>
      </c>
      <c r="O1080" s="23" t="s">
        <v>6292</v>
      </c>
      <c r="P1080" s="23" t="s">
        <v>6989</v>
      </c>
      <c r="Q1080" s="23">
        <v>0</v>
      </c>
      <c r="R1080" s="23" t="s">
        <v>1559</v>
      </c>
      <c r="S1080" s="23" t="s">
        <v>6990</v>
      </c>
      <c r="T1080" s="23" t="s">
        <v>1623</v>
      </c>
    </row>
    <row r="1081" spans="1:20" s="19" customFormat="1">
      <c r="A1081" s="23" t="s">
        <v>4589</v>
      </c>
      <c r="B1081" s="23" t="s">
        <v>4590</v>
      </c>
      <c r="C1081" s="23" t="s">
        <v>16</v>
      </c>
      <c r="D1081" s="23" t="s">
        <v>1580</v>
      </c>
      <c r="E1081" s="23" t="s">
        <v>452</v>
      </c>
      <c r="F1081" s="23" t="s">
        <v>5393</v>
      </c>
      <c r="G1081" s="23" t="s">
        <v>1623</v>
      </c>
      <c r="H1081" s="23" t="s">
        <v>6295</v>
      </c>
      <c r="I1081" s="23" t="s">
        <v>5574</v>
      </c>
      <c r="J1081" s="23" t="s">
        <v>11</v>
      </c>
      <c r="K1081" s="23" t="s">
        <v>6290</v>
      </c>
      <c r="L1081" s="23" t="s">
        <v>11</v>
      </c>
      <c r="M1081" s="23" t="s">
        <v>6979</v>
      </c>
      <c r="N1081" s="23" t="s">
        <v>6291</v>
      </c>
      <c r="O1081" s="23" t="s">
        <v>6292</v>
      </c>
      <c r="P1081" s="23" t="s">
        <v>6525</v>
      </c>
      <c r="Q1081" s="23">
        <v>0</v>
      </c>
      <c r="R1081" s="23" t="s">
        <v>4189</v>
      </c>
      <c r="S1081" s="23" t="s">
        <v>6645</v>
      </c>
      <c r="T1081" s="23" t="s">
        <v>1623</v>
      </c>
    </row>
    <row r="1082" spans="1:20" s="19" customFormat="1">
      <c r="A1082" s="23" t="s">
        <v>4115</v>
      </c>
      <c r="B1082" s="23" t="s">
        <v>4116</v>
      </c>
      <c r="C1082" s="23" t="s">
        <v>16</v>
      </c>
      <c r="D1082" s="23" t="s">
        <v>1580</v>
      </c>
      <c r="E1082" s="23" t="s">
        <v>452</v>
      </c>
      <c r="F1082" s="23" t="s">
        <v>5393</v>
      </c>
      <c r="G1082" s="23" t="s">
        <v>1623</v>
      </c>
      <c r="H1082" s="23" t="s">
        <v>6295</v>
      </c>
      <c r="I1082" s="23" t="s">
        <v>5574</v>
      </c>
      <c r="J1082" s="23" t="s">
        <v>11</v>
      </c>
      <c r="K1082" s="23" t="s">
        <v>6290</v>
      </c>
      <c r="L1082" s="23" t="s">
        <v>11</v>
      </c>
      <c r="M1082" s="23" t="s">
        <v>6979</v>
      </c>
      <c r="N1082" s="23" t="s">
        <v>6291</v>
      </c>
      <c r="O1082" s="23" t="s">
        <v>6292</v>
      </c>
      <c r="P1082" s="23" t="s">
        <v>6706</v>
      </c>
      <c r="Q1082" s="23">
        <v>0</v>
      </c>
      <c r="R1082" s="23" t="s">
        <v>6339</v>
      </c>
      <c r="S1082" s="23" t="s">
        <v>6707</v>
      </c>
      <c r="T1082" s="23" t="s">
        <v>1623</v>
      </c>
    </row>
    <row r="1083" spans="1:20" s="19" customFormat="1">
      <c r="A1083" s="23" t="s">
        <v>2752</v>
      </c>
      <c r="B1083" s="23" t="s">
        <v>2753</v>
      </c>
      <c r="C1083" s="23" t="s">
        <v>10</v>
      </c>
      <c r="D1083" s="23" t="s">
        <v>1580</v>
      </c>
      <c r="E1083" s="23" t="s">
        <v>461</v>
      </c>
      <c r="F1083" s="23" t="s">
        <v>5489</v>
      </c>
      <c r="G1083" s="23" t="s">
        <v>1623</v>
      </c>
      <c r="H1083" s="23" t="s">
        <v>6952</v>
      </c>
      <c r="I1083" s="23" t="s">
        <v>5460</v>
      </c>
      <c r="J1083" s="23" t="s">
        <v>11</v>
      </c>
      <c r="K1083" s="23" t="s">
        <v>6290</v>
      </c>
      <c r="L1083" s="23" t="s">
        <v>11</v>
      </c>
      <c r="M1083" s="23" t="s">
        <v>6931</v>
      </c>
      <c r="N1083" s="23" t="s">
        <v>6311</v>
      </c>
      <c r="O1083" s="23" t="s">
        <v>6292</v>
      </c>
      <c r="P1083" s="23" t="s">
        <v>6325</v>
      </c>
      <c r="Q1083" s="23">
        <v>0</v>
      </c>
      <c r="R1083" s="23" t="s">
        <v>6313</v>
      </c>
      <c r="S1083" s="23" t="s">
        <v>6446</v>
      </c>
      <c r="T1083" s="23" t="s">
        <v>1623</v>
      </c>
    </row>
    <row r="1084" spans="1:20" s="19" customFormat="1">
      <c r="A1084" s="23" t="s">
        <v>1944</v>
      </c>
      <c r="B1084" s="23" t="s">
        <v>1945</v>
      </c>
      <c r="C1084" s="23" t="s">
        <v>16</v>
      </c>
      <c r="D1084" s="23" t="s">
        <v>1580</v>
      </c>
      <c r="E1084" s="23" t="s">
        <v>452</v>
      </c>
      <c r="F1084" s="23" t="s">
        <v>5380</v>
      </c>
      <c r="G1084" s="23" t="s">
        <v>1623</v>
      </c>
      <c r="H1084" s="23" t="s">
        <v>2490</v>
      </c>
      <c r="I1084" s="23" t="s">
        <v>6289</v>
      </c>
      <c r="J1084" s="23" t="s">
        <v>11</v>
      </c>
      <c r="K1084" s="23" t="s">
        <v>6290</v>
      </c>
      <c r="L1084" s="23" t="s">
        <v>11</v>
      </c>
      <c r="M1084" s="23" t="s">
        <v>7051</v>
      </c>
      <c r="N1084" s="23" t="s">
        <v>6291</v>
      </c>
      <c r="O1084" s="23" t="s">
        <v>6292</v>
      </c>
      <c r="P1084" s="23" t="s">
        <v>6488</v>
      </c>
      <c r="Q1084" s="23">
        <v>0</v>
      </c>
      <c r="R1084" s="23" t="s">
        <v>6323</v>
      </c>
      <c r="S1084" s="23" t="s">
        <v>6143</v>
      </c>
      <c r="T1084" s="23" t="s">
        <v>1593</v>
      </c>
    </row>
    <row r="1085" spans="1:20" s="19" customFormat="1">
      <c r="A1085" s="23" t="s">
        <v>3245</v>
      </c>
      <c r="B1085" s="23" t="s">
        <v>3246</v>
      </c>
      <c r="C1085" s="23" t="s">
        <v>13</v>
      </c>
      <c r="D1085" s="23" t="s">
        <v>1580</v>
      </c>
      <c r="E1085" s="23" t="s">
        <v>452</v>
      </c>
      <c r="F1085" s="23" t="s">
        <v>6962</v>
      </c>
      <c r="G1085" s="23" t="s">
        <v>1623</v>
      </c>
      <c r="H1085" s="23" t="s">
        <v>6299</v>
      </c>
      <c r="I1085" s="23" t="s">
        <v>6300</v>
      </c>
      <c r="J1085" s="23" t="s">
        <v>11</v>
      </c>
      <c r="K1085" s="23" t="s">
        <v>6290</v>
      </c>
      <c r="L1085" s="23" t="s">
        <v>11</v>
      </c>
      <c r="M1085" s="23" t="s">
        <v>6966</v>
      </c>
      <c r="N1085" s="23" t="s">
        <v>6291</v>
      </c>
      <c r="O1085" s="23" t="s">
        <v>6292</v>
      </c>
      <c r="P1085" s="23" t="s">
        <v>6325</v>
      </c>
      <c r="Q1085" s="23">
        <v>0</v>
      </c>
      <c r="R1085" s="23" t="s">
        <v>1685</v>
      </c>
      <c r="S1085" s="23" t="s">
        <v>6732</v>
      </c>
      <c r="T1085" s="23" t="s">
        <v>1623</v>
      </c>
    </row>
    <row r="1086" spans="1:20" s="19" customFormat="1">
      <c r="A1086" s="23" t="s">
        <v>2503</v>
      </c>
      <c r="B1086" s="23" t="s">
        <v>2504</v>
      </c>
      <c r="C1086" s="23" t="s">
        <v>10</v>
      </c>
      <c r="D1086" s="23" t="s">
        <v>1580</v>
      </c>
      <c r="E1086" s="23" t="s">
        <v>452</v>
      </c>
      <c r="F1086" s="23" t="s">
        <v>6808</v>
      </c>
      <c r="G1086" s="23" t="s">
        <v>1623</v>
      </c>
      <c r="H1086" s="23" t="s">
        <v>6299</v>
      </c>
      <c r="I1086" s="23" t="s">
        <v>6304</v>
      </c>
      <c r="J1086" s="23" t="s">
        <v>11</v>
      </c>
      <c r="K1086" s="23" t="s">
        <v>6290</v>
      </c>
      <c r="L1086" s="23" t="s">
        <v>11</v>
      </c>
      <c r="M1086" s="23" t="s">
        <v>6937</v>
      </c>
      <c r="N1086" s="23" t="s">
        <v>6291</v>
      </c>
      <c r="O1086" s="23" t="s">
        <v>6292</v>
      </c>
      <c r="P1086" s="23" t="s">
        <v>6329</v>
      </c>
      <c r="Q1086" s="23">
        <v>0</v>
      </c>
      <c r="R1086" s="23" t="s">
        <v>1685</v>
      </c>
      <c r="S1086" s="23" t="s">
        <v>6714</v>
      </c>
      <c r="T1086" s="23" t="s">
        <v>1623</v>
      </c>
    </row>
    <row r="1087" spans="1:20" s="19" customFormat="1">
      <c r="A1087" s="23" t="s">
        <v>4165</v>
      </c>
      <c r="B1087" s="23" t="s">
        <v>4166</v>
      </c>
      <c r="C1087" s="23" t="s">
        <v>10</v>
      </c>
      <c r="D1087" s="23" t="s">
        <v>1580</v>
      </c>
      <c r="E1087" s="23" t="s">
        <v>452</v>
      </c>
      <c r="F1087" s="23" t="s">
        <v>5393</v>
      </c>
      <c r="G1087" s="23" t="s">
        <v>1623</v>
      </c>
      <c r="H1087" s="23" t="s">
        <v>6295</v>
      </c>
      <c r="I1087" s="23" t="s">
        <v>5574</v>
      </c>
      <c r="J1087" s="23" t="s">
        <v>11</v>
      </c>
      <c r="K1087" s="23" t="s">
        <v>6290</v>
      </c>
      <c r="L1087" s="23" t="s">
        <v>11</v>
      </c>
      <c r="M1087" s="23" t="s">
        <v>6942</v>
      </c>
      <c r="N1087" s="23" t="s">
        <v>6291</v>
      </c>
      <c r="O1087" s="23" t="s">
        <v>6292</v>
      </c>
      <c r="P1087" s="23" t="s">
        <v>6669</v>
      </c>
      <c r="Q1087" s="23">
        <v>0</v>
      </c>
      <c r="R1087" s="23" t="s">
        <v>6670</v>
      </c>
      <c r="S1087" s="23" t="s">
        <v>6671</v>
      </c>
      <c r="T1087" s="23" t="s">
        <v>1623</v>
      </c>
    </row>
    <row r="1088" spans="1:20" s="19" customFormat="1">
      <c r="A1088" s="23" t="s">
        <v>3995</v>
      </c>
      <c r="B1088" s="23" t="s">
        <v>3996</v>
      </c>
      <c r="C1088" s="23" t="s">
        <v>16</v>
      </c>
      <c r="D1088" s="23" t="s">
        <v>1580</v>
      </c>
      <c r="E1088" s="23" t="s">
        <v>461</v>
      </c>
      <c r="F1088" s="23" t="s">
        <v>5489</v>
      </c>
      <c r="G1088" s="23" t="s">
        <v>1623</v>
      </c>
      <c r="H1088" s="23" t="s">
        <v>6952</v>
      </c>
      <c r="I1088" s="23" t="s">
        <v>5460</v>
      </c>
      <c r="J1088" s="23" t="s">
        <v>11</v>
      </c>
      <c r="K1088" s="23" t="s">
        <v>6290</v>
      </c>
      <c r="L1088" s="23" t="s">
        <v>11</v>
      </c>
      <c r="M1088" s="23" t="s">
        <v>6931</v>
      </c>
      <c r="N1088" s="23" t="s">
        <v>6311</v>
      </c>
      <c r="O1088" s="23" t="s">
        <v>6292</v>
      </c>
      <c r="P1088" s="23" t="s">
        <v>6364</v>
      </c>
      <c r="Q1088" s="23">
        <v>0</v>
      </c>
      <c r="R1088" s="23" t="s">
        <v>6313</v>
      </c>
      <c r="S1088" s="23" t="s">
        <v>5813</v>
      </c>
      <c r="T1088" s="23" t="s">
        <v>1623</v>
      </c>
    </row>
    <row r="1089" spans="1:20" s="19" customFormat="1">
      <c r="A1089" s="23" t="s">
        <v>2479</v>
      </c>
      <c r="B1089" s="23" t="s">
        <v>2480</v>
      </c>
      <c r="C1089" s="23" t="s">
        <v>14</v>
      </c>
      <c r="D1089" s="23" t="s">
        <v>1580</v>
      </c>
      <c r="E1089" s="23" t="s">
        <v>452</v>
      </c>
      <c r="F1089" s="23" t="s">
        <v>6809</v>
      </c>
      <c r="G1089" s="23" t="s">
        <v>1623</v>
      </c>
      <c r="H1089" s="23" t="s">
        <v>6299</v>
      </c>
      <c r="I1089" s="23" t="s">
        <v>6335</v>
      </c>
      <c r="J1089" s="23" t="s">
        <v>11</v>
      </c>
      <c r="K1089" s="23" t="s">
        <v>6290</v>
      </c>
      <c r="L1089" s="23" t="s">
        <v>11</v>
      </c>
      <c r="M1089" s="23" t="s">
        <v>6941</v>
      </c>
      <c r="N1089" s="23" t="s">
        <v>6291</v>
      </c>
      <c r="O1089" s="23" t="s">
        <v>6292</v>
      </c>
      <c r="P1089" s="23" t="s">
        <v>6721</v>
      </c>
      <c r="Q1089" s="23">
        <v>0</v>
      </c>
      <c r="R1089" s="23" t="s">
        <v>1952</v>
      </c>
      <c r="S1089" s="23" t="s">
        <v>6722</v>
      </c>
      <c r="T1089" s="23" t="s">
        <v>1623</v>
      </c>
    </row>
    <row r="1090" spans="1:20" s="19" customFormat="1">
      <c r="A1090" s="23" t="s">
        <v>2351</v>
      </c>
      <c r="B1090" s="23" t="s">
        <v>2352</v>
      </c>
      <c r="C1090" s="23" t="s">
        <v>16</v>
      </c>
      <c r="D1090" s="23" t="s">
        <v>1580</v>
      </c>
      <c r="E1090" s="23" t="s">
        <v>452</v>
      </c>
      <c r="F1090" s="23" t="s">
        <v>5380</v>
      </c>
      <c r="G1090" s="23" t="s">
        <v>1623</v>
      </c>
      <c r="H1090" s="23" t="s">
        <v>2490</v>
      </c>
      <c r="I1090" s="23" t="s">
        <v>6289</v>
      </c>
      <c r="J1090" s="23" t="s">
        <v>11</v>
      </c>
      <c r="K1090" s="23" t="s">
        <v>6290</v>
      </c>
      <c r="L1090" s="23" t="s">
        <v>11</v>
      </c>
      <c r="M1090" s="23" t="s">
        <v>7051</v>
      </c>
      <c r="N1090" s="23" t="s">
        <v>6291</v>
      </c>
      <c r="O1090" s="23" t="s">
        <v>6292</v>
      </c>
      <c r="P1090" s="23" t="s">
        <v>7</v>
      </c>
      <c r="Q1090" s="23">
        <v>0</v>
      </c>
      <c r="R1090" s="23" t="s">
        <v>1707</v>
      </c>
      <c r="S1090" s="23" t="s">
        <v>6027</v>
      </c>
      <c r="T1090" s="23" t="s">
        <v>1623</v>
      </c>
    </row>
    <row r="1091" spans="1:20" s="19" customFormat="1">
      <c r="A1091" s="23" t="s">
        <v>2482</v>
      </c>
      <c r="B1091" s="23" t="s">
        <v>2483</v>
      </c>
      <c r="C1091" s="23" t="s">
        <v>12</v>
      </c>
      <c r="D1091" s="23" t="s">
        <v>1580</v>
      </c>
      <c r="E1091" s="23" t="s">
        <v>452</v>
      </c>
      <c r="F1091" s="23" t="s">
        <v>6818</v>
      </c>
      <c r="G1091" s="23" t="s">
        <v>1623</v>
      </c>
      <c r="H1091" s="23" t="s">
        <v>6320</v>
      </c>
      <c r="I1091" s="23" t="s">
        <v>6355</v>
      </c>
      <c r="J1091" s="23" t="s">
        <v>11</v>
      </c>
      <c r="K1091" s="23" t="s">
        <v>6290</v>
      </c>
      <c r="L1091" s="23" t="s">
        <v>11</v>
      </c>
      <c r="M1091" s="23" t="s">
        <v>6983</v>
      </c>
      <c r="N1091" s="23" t="s">
        <v>6291</v>
      </c>
      <c r="O1091" s="23" t="s">
        <v>6292</v>
      </c>
      <c r="P1091" s="23" t="s">
        <v>6329</v>
      </c>
      <c r="Q1091" s="23">
        <v>0</v>
      </c>
      <c r="R1091" s="23" t="s">
        <v>1952</v>
      </c>
      <c r="S1091" s="23" t="s">
        <v>6577</v>
      </c>
      <c r="T1091" s="23" t="s">
        <v>1623</v>
      </c>
    </row>
    <row r="1092" spans="1:20" s="19" customFormat="1">
      <c r="A1092" s="23" t="s">
        <v>3972</v>
      </c>
      <c r="B1092" s="23" t="s">
        <v>3973</v>
      </c>
      <c r="C1092" s="23" t="s">
        <v>10</v>
      </c>
      <c r="D1092" s="23" t="s">
        <v>1580</v>
      </c>
      <c r="E1092" s="23" t="s">
        <v>5632</v>
      </c>
      <c r="F1092" s="23" t="s">
        <v>6973</v>
      </c>
      <c r="G1092" s="23" t="s">
        <v>1623</v>
      </c>
      <c r="H1092" s="23" t="s">
        <v>6308</v>
      </c>
      <c r="I1092" s="23" t="s">
        <v>5447</v>
      </c>
      <c r="J1092" s="23" t="s">
        <v>11</v>
      </c>
      <c r="K1092" s="23" t="s">
        <v>6290</v>
      </c>
      <c r="L1092" s="23" t="s">
        <v>11</v>
      </c>
      <c r="M1092" s="23" t="s">
        <v>7035</v>
      </c>
      <c r="N1092" s="23" t="s">
        <v>6311</v>
      </c>
      <c r="O1092" s="23" t="s">
        <v>6292</v>
      </c>
      <c r="P1092" s="23" t="s">
        <v>6329</v>
      </c>
      <c r="Q1092" s="23">
        <v>0</v>
      </c>
      <c r="R1092" s="23" t="s">
        <v>6974</v>
      </c>
      <c r="S1092" s="23" t="s">
        <v>7034</v>
      </c>
      <c r="T1092" s="23" t="s">
        <v>1623</v>
      </c>
    </row>
    <row r="1093" spans="1:20" s="19" customFormat="1">
      <c r="A1093" s="23" t="s">
        <v>2506</v>
      </c>
      <c r="B1093" s="23" t="s">
        <v>2507</v>
      </c>
      <c r="C1093" s="23" t="s">
        <v>1544</v>
      </c>
      <c r="D1093" s="23" t="s">
        <v>5451</v>
      </c>
      <c r="E1093" s="23" t="s">
        <v>464</v>
      </c>
      <c r="F1093" s="23" t="s">
        <v>5573</v>
      </c>
      <c r="G1093" s="23" t="s">
        <v>1623</v>
      </c>
      <c r="H1093" s="23" t="s">
        <v>2490</v>
      </c>
      <c r="I1093" s="23" t="s">
        <v>6296</v>
      </c>
      <c r="J1093" s="23" t="s">
        <v>11</v>
      </c>
      <c r="K1093" s="23" t="s">
        <v>6290</v>
      </c>
      <c r="L1093" s="23" t="s">
        <v>11</v>
      </c>
      <c r="M1093" s="23" t="s">
        <v>7054</v>
      </c>
      <c r="N1093" s="23" t="s">
        <v>6297</v>
      </c>
      <c r="O1093" s="23" t="s">
        <v>6292</v>
      </c>
      <c r="P1093" s="23" t="s">
        <v>1010</v>
      </c>
      <c r="Q1093" s="23">
        <v>0</v>
      </c>
      <c r="R1093" s="23" t="s">
        <v>2510</v>
      </c>
      <c r="S1093" s="23" t="s">
        <v>6367</v>
      </c>
      <c r="T1093" s="23" t="s">
        <v>1623</v>
      </c>
    </row>
    <row r="1094" spans="1:20" s="19" customFormat="1">
      <c r="A1094" s="23" t="s">
        <v>4729</v>
      </c>
      <c r="B1094" s="23" t="s">
        <v>4730</v>
      </c>
      <c r="C1094" s="23" t="s">
        <v>10</v>
      </c>
      <c r="D1094" s="23" t="s">
        <v>1580</v>
      </c>
      <c r="E1094" s="23" t="s">
        <v>452</v>
      </c>
      <c r="F1094" s="23" t="s">
        <v>6825</v>
      </c>
      <c r="G1094" s="23" t="s">
        <v>1623</v>
      </c>
      <c r="H1094" s="23" t="s">
        <v>5569</v>
      </c>
      <c r="I1094" s="23" t="s">
        <v>6343</v>
      </c>
      <c r="J1094" s="23" t="s">
        <v>11</v>
      </c>
      <c r="K1094" s="23" t="s">
        <v>6290</v>
      </c>
      <c r="L1094" s="23" t="s">
        <v>11</v>
      </c>
      <c r="M1094" s="23" t="s">
        <v>6933</v>
      </c>
      <c r="N1094" s="23" t="s">
        <v>6291</v>
      </c>
      <c r="O1094" s="23" t="s">
        <v>6292</v>
      </c>
      <c r="P1094" s="23" t="s">
        <v>6317</v>
      </c>
      <c r="Q1094" s="23">
        <v>0</v>
      </c>
      <c r="R1094" s="23" t="s">
        <v>4189</v>
      </c>
      <c r="S1094" s="23" t="s">
        <v>6547</v>
      </c>
      <c r="T1094" s="23" t="s">
        <v>1623</v>
      </c>
    </row>
    <row r="1095" spans="1:20" s="19" customFormat="1">
      <c r="A1095" s="23" t="s">
        <v>3322</v>
      </c>
      <c r="B1095" s="23" t="s">
        <v>3323</v>
      </c>
      <c r="C1095" s="23" t="s">
        <v>1544</v>
      </c>
      <c r="D1095" s="23" t="s">
        <v>1580</v>
      </c>
      <c r="E1095" s="23" t="s">
        <v>452</v>
      </c>
      <c r="F1095" s="23" t="s">
        <v>5504</v>
      </c>
      <c r="G1095" s="23" t="s">
        <v>1623</v>
      </c>
      <c r="H1095" s="23" t="s">
        <v>5579</v>
      </c>
      <c r="I1095" s="23" t="s">
        <v>6289</v>
      </c>
      <c r="J1095" s="23" t="s">
        <v>11</v>
      </c>
      <c r="K1095" s="23" t="s">
        <v>6290</v>
      </c>
      <c r="L1095" s="23" t="s">
        <v>11</v>
      </c>
      <c r="M1095" s="23" t="s">
        <v>6942</v>
      </c>
      <c r="N1095" s="23" t="s">
        <v>6291</v>
      </c>
      <c r="O1095" s="23" t="s">
        <v>6292</v>
      </c>
      <c r="P1095" s="23" t="s">
        <v>6353</v>
      </c>
      <c r="Q1095" s="23">
        <v>0</v>
      </c>
      <c r="R1095" s="23" t="s">
        <v>6313</v>
      </c>
      <c r="S1095" s="23" t="s">
        <v>5896</v>
      </c>
      <c r="T1095" s="23" t="s">
        <v>1623</v>
      </c>
    </row>
    <row r="1096" spans="1:20" s="19" customFormat="1">
      <c r="A1096" s="23" t="s">
        <v>3093</v>
      </c>
      <c r="B1096" s="23" t="s">
        <v>3094</v>
      </c>
      <c r="C1096" s="23" t="s">
        <v>12</v>
      </c>
      <c r="D1096" s="23" t="s">
        <v>1580</v>
      </c>
      <c r="E1096" s="23" t="s">
        <v>452</v>
      </c>
      <c r="F1096" s="23" t="s">
        <v>6804</v>
      </c>
      <c r="G1096" s="23" t="s">
        <v>1623</v>
      </c>
      <c r="H1096" s="23" t="s">
        <v>6334</v>
      </c>
      <c r="I1096" s="23" t="s">
        <v>6321</v>
      </c>
      <c r="J1096" s="23" t="s">
        <v>11</v>
      </c>
      <c r="K1096" s="23" t="s">
        <v>6290</v>
      </c>
      <c r="L1096" s="23" t="s">
        <v>11</v>
      </c>
      <c r="M1096" s="23" t="s">
        <v>6960</v>
      </c>
      <c r="N1096" s="23" t="s">
        <v>6291</v>
      </c>
      <c r="O1096" s="23" t="s">
        <v>6292</v>
      </c>
      <c r="P1096" s="23" t="s">
        <v>6329</v>
      </c>
      <c r="Q1096" s="23">
        <v>0</v>
      </c>
      <c r="R1096" s="23" t="s">
        <v>1952</v>
      </c>
      <c r="S1096" s="23" t="s">
        <v>5930</v>
      </c>
      <c r="T1096" s="23" t="s">
        <v>1623</v>
      </c>
    </row>
    <row r="1097" spans="1:20" s="19" customFormat="1">
      <c r="A1097" s="23" t="s">
        <v>2922</v>
      </c>
      <c r="B1097" s="23" t="s">
        <v>2923</v>
      </c>
      <c r="C1097" s="23" t="s">
        <v>10</v>
      </c>
      <c r="D1097" s="23" t="s">
        <v>1580</v>
      </c>
      <c r="E1097" s="23" t="s">
        <v>452</v>
      </c>
      <c r="F1097" s="23" t="s">
        <v>6816</v>
      </c>
      <c r="G1097" s="23" t="s">
        <v>1623</v>
      </c>
      <c r="H1097" s="23" t="s">
        <v>6334</v>
      </c>
      <c r="I1097" s="23" t="s">
        <v>6343</v>
      </c>
      <c r="J1097" s="23" t="s">
        <v>11</v>
      </c>
      <c r="K1097" s="23" t="s">
        <v>6290</v>
      </c>
      <c r="L1097" s="23" t="s">
        <v>11</v>
      </c>
      <c r="M1097" s="23" t="s">
        <v>6946</v>
      </c>
      <c r="N1097" s="23" t="s">
        <v>6291</v>
      </c>
      <c r="O1097" s="23" t="s">
        <v>6292</v>
      </c>
      <c r="P1097" s="23" t="s">
        <v>6329</v>
      </c>
      <c r="Q1097" s="23">
        <v>0</v>
      </c>
      <c r="R1097" s="23" t="s">
        <v>1952</v>
      </c>
      <c r="S1097" s="23" t="s">
        <v>5956</v>
      </c>
      <c r="T1097" s="23" t="s">
        <v>1623</v>
      </c>
    </row>
    <row r="1098" spans="1:20" s="19" customFormat="1">
      <c r="A1098" s="23" t="s">
        <v>3953</v>
      </c>
      <c r="B1098" s="23" t="s">
        <v>3954</v>
      </c>
      <c r="C1098" s="23" t="s">
        <v>10</v>
      </c>
      <c r="D1098" s="23" t="s">
        <v>1580</v>
      </c>
      <c r="E1098" s="23" t="s">
        <v>452</v>
      </c>
      <c r="F1098" s="23" t="s">
        <v>5384</v>
      </c>
      <c r="G1098" s="23" t="s">
        <v>1623</v>
      </c>
      <c r="H1098" s="23" t="s">
        <v>6308</v>
      </c>
      <c r="I1098" s="23" t="s">
        <v>5447</v>
      </c>
      <c r="J1098" s="23" t="s">
        <v>11</v>
      </c>
      <c r="K1098" s="23" t="s">
        <v>6290</v>
      </c>
      <c r="L1098" s="23" t="s">
        <v>11</v>
      </c>
      <c r="M1098" s="23" t="s">
        <v>6979</v>
      </c>
      <c r="N1098" s="23" t="s">
        <v>6291</v>
      </c>
      <c r="O1098" s="23" t="s">
        <v>6292</v>
      </c>
      <c r="P1098" s="23" t="s">
        <v>6329</v>
      </c>
      <c r="Q1098" s="23">
        <v>0</v>
      </c>
      <c r="R1098" s="23" t="s">
        <v>1952</v>
      </c>
      <c r="S1098" s="23" t="s">
        <v>5817</v>
      </c>
      <c r="T1098" s="23" t="s">
        <v>1623</v>
      </c>
    </row>
    <row r="1099" spans="1:20" s="19" customFormat="1">
      <c r="A1099" s="23" t="s">
        <v>1717</v>
      </c>
      <c r="B1099" s="23" t="s">
        <v>1718</v>
      </c>
      <c r="C1099" s="23" t="s">
        <v>10</v>
      </c>
      <c r="D1099" s="23" t="s">
        <v>1580</v>
      </c>
      <c r="E1099" s="23" t="s">
        <v>452</v>
      </c>
      <c r="F1099" s="23" t="s">
        <v>6816</v>
      </c>
      <c r="G1099" s="23" t="s">
        <v>1623</v>
      </c>
      <c r="H1099" s="23" t="s">
        <v>6334</v>
      </c>
      <c r="I1099" s="23" t="s">
        <v>6343</v>
      </c>
      <c r="J1099" s="23" t="s">
        <v>11</v>
      </c>
      <c r="K1099" s="23" t="s">
        <v>6290</v>
      </c>
      <c r="L1099" s="23" t="s">
        <v>11</v>
      </c>
      <c r="M1099" s="23" t="s">
        <v>6966</v>
      </c>
      <c r="N1099" s="23" t="s">
        <v>6291</v>
      </c>
      <c r="O1099" s="23" t="s">
        <v>6292</v>
      </c>
      <c r="P1099" s="23" t="s">
        <v>6582</v>
      </c>
      <c r="Q1099" s="23">
        <v>0</v>
      </c>
      <c r="R1099" s="23" t="s">
        <v>1952</v>
      </c>
      <c r="S1099" s="23" t="s">
        <v>6110</v>
      </c>
      <c r="T1099" s="23" t="s">
        <v>1623</v>
      </c>
    </row>
    <row r="1100" spans="1:20" s="19" customFormat="1">
      <c r="A1100" s="23" t="s">
        <v>3997</v>
      </c>
      <c r="B1100" s="23" t="s">
        <v>3998</v>
      </c>
      <c r="C1100" s="23" t="s">
        <v>11</v>
      </c>
      <c r="D1100" s="23" t="s">
        <v>1580</v>
      </c>
      <c r="E1100" s="23" t="s">
        <v>452</v>
      </c>
      <c r="F1100" s="23" t="s">
        <v>6820</v>
      </c>
      <c r="G1100" s="23" t="s">
        <v>1623</v>
      </c>
      <c r="H1100" s="23" t="s">
        <v>6299</v>
      </c>
      <c r="I1100" s="23" t="s">
        <v>6316</v>
      </c>
      <c r="J1100" s="23" t="s">
        <v>11</v>
      </c>
      <c r="K1100" s="23" t="s">
        <v>6290</v>
      </c>
      <c r="L1100" s="23" t="s">
        <v>11</v>
      </c>
      <c r="M1100" s="23" t="s">
        <v>6949</v>
      </c>
      <c r="N1100" s="23" t="s">
        <v>6291</v>
      </c>
      <c r="O1100" s="23" t="s">
        <v>6292</v>
      </c>
      <c r="P1100" s="23" t="s">
        <v>1012</v>
      </c>
      <c r="Q1100" s="23">
        <v>0</v>
      </c>
      <c r="R1100" s="23" t="s">
        <v>1559</v>
      </c>
      <c r="S1100" s="23" t="s">
        <v>6200</v>
      </c>
      <c r="T1100" s="23" t="s">
        <v>1623</v>
      </c>
    </row>
    <row r="1101" spans="1:20" s="19" customFormat="1">
      <c r="A1101" s="23" t="s">
        <v>4193</v>
      </c>
      <c r="B1101" s="23" t="s">
        <v>4194</v>
      </c>
      <c r="C1101" s="23" t="s">
        <v>10</v>
      </c>
      <c r="D1101" s="23" t="s">
        <v>1580</v>
      </c>
      <c r="E1101" s="23" t="s">
        <v>452</v>
      </c>
      <c r="F1101" s="23" t="s">
        <v>5402</v>
      </c>
      <c r="G1101" s="23" t="s">
        <v>1623</v>
      </c>
      <c r="H1101" s="23" t="s">
        <v>5579</v>
      </c>
      <c r="I1101" s="23" t="s">
        <v>5563</v>
      </c>
      <c r="J1101" s="23" t="s">
        <v>11</v>
      </c>
      <c r="K1101" s="23" t="s">
        <v>6290</v>
      </c>
      <c r="L1101" s="23" t="s">
        <v>11</v>
      </c>
      <c r="M1101" s="23" t="s">
        <v>7051</v>
      </c>
      <c r="N1101" s="23" t="s">
        <v>6291</v>
      </c>
      <c r="O1101" s="23" t="s">
        <v>6292</v>
      </c>
      <c r="P1101" s="23" t="s">
        <v>6604</v>
      </c>
      <c r="Q1101" s="23">
        <v>0</v>
      </c>
      <c r="R1101" s="23" t="s">
        <v>1952</v>
      </c>
      <c r="S1101" s="23" t="s">
        <v>5782</v>
      </c>
      <c r="T1101" s="23" t="s">
        <v>1623</v>
      </c>
    </row>
    <row r="1102" spans="1:20" s="19" customFormat="1">
      <c r="A1102" s="23" t="s">
        <v>4909</v>
      </c>
      <c r="B1102" s="23" t="s">
        <v>4910</v>
      </c>
      <c r="C1102" s="23" t="s">
        <v>12</v>
      </c>
      <c r="D1102" s="23" t="s">
        <v>1580</v>
      </c>
      <c r="E1102" s="23" t="s">
        <v>452</v>
      </c>
      <c r="F1102" s="23" t="s">
        <v>6818</v>
      </c>
      <c r="G1102" s="23" t="s">
        <v>1623</v>
      </c>
      <c r="H1102" s="23" t="s">
        <v>6320</v>
      </c>
      <c r="I1102" s="23" t="s">
        <v>6355</v>
      </c>
      <c r="J1102" s="23" t="s">
        <v>11</v>
      </c>
      <c r="K1102" s="23" t="s">
        <v>6290</v>
      </c>
      <c r="L1102" s="23" t="s">
        <v>11</v>
      </c>
      <c r="M1102" s="23" t="s">
        <v>6964</v>
      </c>
      <c r="N1102" s="23" t="s">
        <v>6291</v>
      </c>
      <c r="O1102" s="23" t="s">
        <v>6292</v>
      </c>
      <c r="P1102" s="23" t="s">
        <v>6375</v>
      </c>
      <c r="Q1102" s="23">
        <v>0</v>
      </c>
      <c r="R1102" s="23" t="s">
        <v>1952</v>
      </c>
      <c r="S1102" s="23" t="s">
        <v>6376</v>
      </c>
      <c r="T1102" s="23" t="s">
        <v>1623</v>
      </c>
    </row>
    <row r="1103" spans="1:20" s="19" customFormat="1">
      <c r="A1103" s="23" t="s">
        <v>2692</v>
      </c>
      <c r="B1103" s="23" t="s">
        <v>2693</v>
      </c>
      <c r="C1103" s="23" t="s">
        <v>14</v>
      </c>
      <c r="D1103" s="23" t="s">
        <v>1580</v>
      </c>
      <c r="E1103" s="23" t="s">
        <v>452</v>
      </c>
      <c r="F1103" s="23" t="s">
        <v>5392</v>
      </c>
      <c r="G1103" s="23" t="s">
        <v>1623</v>
      </c>
      <c r="H1103" s="23" t="s">
        <v>6295</v>
      </c>
      <c r="I1103" s="23" t="s">
        <v>6302</v>
      </c>
      <c r="J1103" s="23" t="s">
        <v>11</v>
      </c>
      <c r="K1103" s="23" t="s">
        <v>6290</v>
      </c>
      <c r="L1103" s="23" t="s">
        <v>11</v>
      </c>
      <c r="M1103" s="23" t="s">
        <v>6941</v>
      </c>
      <c r="N1103" s="23" t="s">
        <v>6291</v>
      </c>
      <c r="O1103" s="23" t="s">
        <v>6292</v>
      </c>
      <c r="P1103" s="23" t="s">
        <v>1012</v>
      </c>
      <c r="Q1103" s="23">
        <v>0</v>
      </c>
      <c r="R1103" s="23" t="s">
        <v>1565</v>
      </c>
      <c r="S1103" s="23" t="s">
        <v>7025</v>
      </c>
      <c r="T1103" s="23" t="s">
        <v>1623</v>
      </c>
    </row>
    <row r="1104" spans="1:20" s="19" customFormat="1">
      <c r="A1104" s="23" t="s">
        <v>1698</v>
      </c>
      <c r="B1104" s="23" t="s">
        <v>1699</v>
      </c>
      <c r="C1104" s="23" t="s">
        <v>1544</v>
      </c>
      <c r="D1104" s="23" t="s">
        <v>1580</v>
      </c>
      <c r="E1104" s="23" t="s">
        <v>452</v>
      </c>
      <c r="F1104" s="23" t="s">
        <v>5384</v>
      </c>
      <c r="G1104" s="23" t="s">
        <v>1623</v>
      </c>
      <c r="H1104" s="23" t="s">
        <v>6308</v>
      </c>
      <c r="I1104" s="23" t="s">
        <v>5447</v>
      </c>
      <c r="J1104" s="23" t="s">
        <v>11</v>
      </c>
      <c r="K1104" s="23" t="s">
        <v>6290</v>
      </c>
      <c r="L1104" s="23" t="s">
        <v>11</v>
      </c>
      <c r="M1104" s="23" t="s">
        <v>6960</v>
      </c>
      <c r="N1104" s="23" t="s">
        <v>6291</v>
      </c>
      <c r="O1104" s="23" t="s">
        <v>6292</v>
      </c>
      <c r="P1104" s="23" t="s">
        <v>6533</v>
      </c>
      <c r="Q1104" s="23">
        <v>0</v>
      </c>
      <c r="R1104" s="23" t="s">
        <v>1952</v>
      </c>
      <c r="S1104" s="23" t="s">
        <v>6113</v>
      </c>
      <c r="T1104" s="23" t="s">
        <v>1623</v>
      </c>
    </row>
    <row r="1105" spans="1:20" s="19" customFormat="1">
      <c r="A1105" s="23" t="s">
        <v>3032</v>
      </c>
      <c r="B1105" s="23" t="s">
        <v>3033</v>
      </c>
      <c r="C1105" s="23" t="s">
        <v>1562</v>
      </c>
      <c r="D1105" s="23" t="s">
        <v>5451</v>
      </c>
      <c r="E1105" s="23" t="s">
        <v>464</v>
      </c>
      <c r="F1105" s="23" t="s">
        <v>7023</v>
      </c>
      <c r="G1105" s="23" t="s">
        <v>1623</v>
      </c>
      <c r="H1105" s="23" t="s">
        <v>6295</v>
      </c>
      <c r="I1105" s="23" t="s">
        <v>6296</v>
      </c>
      <c r="J1105" s="23" t="s">
        <v>11</v>
      </c>
      <c r="K1105" s="23" t="s">
        <v>6290</v>
      </c>
      <c r="L1105" s="23" t="s">
        <v>11</v>
      </c>
      <c r="M1105" s="23" t="s">
        <v>7036</v>
      </c>
      <c r="N1105" s="23" t="s">
        <v>6297</v>
      </c>
      <c r="O1105" s="23" t="s">
        <v>6292</v>
      </c>
      <c r="P1105" s="23" t="s">
        <v>6709</v>
      </c>
      <c r="Q1105" s="23">
        <v>0</v>
      </c>
      <c r="R1105" s="23" t="s">
        <v>6323</v>
      </c>
      <c r="S1105" s="23" t="s">
        <v>6136</v>
      </c>
      <c r="T1105" s="23" t="s">
        <v>1623</v>
      </c>
    </row>
    <row r="1106" spans="1:20" s="19" customFormat="1">
      <c r="A1106" s="23" t="s">
        <v>5002</v>
      </c>
      <c r="B1106" s="23" t="s">
        <v>5003</v>
      </c>
      <c r="C1106" s="23" t="s">
        <v>16</v>
      </c>
      <c r="D1106" s="23" t="s">
        <v>1580</v>
      </c>
      <c r="E1106" s="23" t="s">
        <v>452</v>
      </c>
      <c r="F1106" s="23" t="s">
        <v>6977</v>
      </c>
      <c r="G1106" s="23" t="s">
        <v>1623</v>
      </c>
      <c r="H1106" s="23" t="s">
        <v>6346</v>
      </c>
      <c r="I1106" s="23" t="s">
        <v>5563</v>
      </c>
      <c r="J1106" s="23" t="s">
        <v>11</v>
      </c>
      <c r="K1106" s="23" t="s">
        <v>6290</v>
      </c>
      <c r="L1106" s="23" t="s">
        <v>11</v>
      </c>
      <c r="M1106" s="23" t="s">
        <v>6945</v>
      </c>
      <c r="N1106" s="23" t="s">
        <v>6291</v>
      </c>
      <c r="O1106" s="23" t="s">
        <v>6292</v>
      </c>
      <c r="P1106" s="23" t="s">
        <v>9</v>
      </c>
      <c r="Q1106" s="23">
        <v>0</v>
      </c>
      <c r="R1106" s="23" t="s">
        <v>1948</v>
      </c>
      <c r="S1106" s="23" t="s">
        <v>5691</v>
      </c>
      <c r="T1106" s="23" t="s">
        <v>1623</v>
      </c>
    </row>
    <row r="1107" spans="1:20" s="19" customFormat="1">
      <c r="A1107" s="23" t="s">
        <v>3330</v>
      </c>
      <c r="B1107" s="23" t="s">
        <v>3331</v>
      </c>
      <c r="C1107" s="23" t="s">
        <v>12</v>
      </c>
      <c r="D1107" s="23" t="s">
        <v>1580</v>
      </c>
      <c r="E1107" s="23" t="s">
        <v>452</v>
      </c>
      <c r="F1107" s="23" t="s">
        <v>6818</v>
      </c>
      <c r="G1107" s="23" t="s">
        <v>1623</v>
      </c>
      <c r="H1107" s="23" t="s">
        <v>6320</v>
      </c>
      <c r="I1107" s="23" t="s">
        <v>6355</v>
      </c>
      <c r="J1107" s="23" t="s">
        <v>11</v>
      </c>
      <c r="K1107" s="23" t="s">
        <v>6290</v>
      </c>
      <c r="L1107" s="23" t="s">
        <v>11</v>
      </c>
      <c r="M1107" s="23" t="s">
        <v>6961</v>
      </c>
      <c r="N1107" s="23" t="s">
        <v>6291</v>
      </c>
      <c r="O1107" s="23" t="s">
        <v>6292</v>
      </c>
      <c r="P1107" s="23" t="s">
        <v>6766</v>
      </c>
      <c r="Q1107" s="23">
        <v>0</v>
      </c>
      <c r="R1107" s="23" t="s">
        <v>1952</v>
      </c>
      <c r="S1107" s="23" t="s">
        <v>6767</v>
      </c>
      <c r="T1107" s="23" t="s">
        <v>1623</v>
      </c>
    </row>
    <row r="1108" spans="1:20" s="19" customFormat="1">
      <c r="A1108" s="23" t="s">
        <v>3175</v>
      </c>
      <c r="B1108" s="23" t="s">
        <v>3176</v>
      </c>
      <c r="C1108" s="23" t="s">
        <v>16</v>
      </c>
      <c r="D1108" s="23" t="s">
        <v>1580</v>
      </c>
      <c r="E1108" s="23" t="s">
        <v>452</v>
      </c>
      <c r="F1108" s="23" t="s">
        <v>6977</v>
      </c>
      <c r="G1108" s="23" t="s">
        <v>1623</v>
      </c>
      <c r="H1108" s="23" t="s">
        <v>6346</v>
      </c>
      <c r="I1108" s="23" t="s">
        <v>5563</v>
      </c>
      <c r="J1108" s="23" t="s">
        <v>11</v>
      </c>
      <c r="K1108" s="23" t="s">
        <v>6290</v>
      </c>
      <c r="L1108" s="23" t="s">
        <v>11</v>
      </c>
      <c r="M1108" s="23" t="s">
        <v>6960</v>
      </c>
      <c r="N1108" s="23" t="s">
        <v>6291</v>
      </c>
      <c r="O1108" s="23" t="s">
        <v>6292</v>
      </c>
      <c r="P1108" s="23" t="s">
        <v>6368</v>
      </c>
      <c r="Q1108" s="23">
        <v>0</v>
      </c>
      <c r="R1108" s="23" t="s">
        <v>1707</v>
      </c>
      <c r="S1108" s="23" t="s">
        <v>6686</v>
      </c>
      <c r="T1108" s="23" t="s">
        <v>1623</v>
      </c>
    </row>
    <row r="1109" spans="1:20" s="19" customFormat="1">
      <c r="A1109" s="23" t="s">
        <v>5251</v>
      </c>
      <c r="B1109" s="23" t="s">
        <v>5252</v>
      </c>
      <c r="C1109" s="23" t="s">
        <v>16</v>
      </c>
      <c r="D1109" s="23" t="s">
        <v>1580</v>
      </c>
      <c r="E1109" s="23" t="s">
        <v>452</v>
      </c>
      <c r="F1109" s="23" t="s">
        <v>5504</v>
      </c>
      <c r="G1109" s="23" t="s">
        <v>1623</v>
      </c>
      <c r="H1109" s="23" t="s">
        <v>5579</v>
      </c>
      <c r="I1109" s="23" t="s">
        <v>6289</v>
      </c>
      <c r="J1109" s="23" t="s">
        <v>11</v>
      </c>
      <c r="K1109" s="23" t="s">
        <v>6290</v>
      </c>
      <c r="L1109" s="23" t="s">
        <v>11</v>
      </c>
      <c r="M1109" s="23" t="s">
        <v>6941</v>
      </c>
      <c r="N1109" s="23" t="s">
        <v>6291</v>
      </c>
      <c r="O1109" s="23" t="s">
        <v>6292</v>
      </c>
      <c r="P1109" s="23" t="s">
        <v>7</v>
      </c>
      <c r="Q1109" s="23">
        <v>0</v>
      </c>
      <c r="R1109" s="23" t="s">
        <v>6313</v>
      </c>
      <c r="S1109" s="23" t="s">
        <v>6938</v>
      </c>
      <c r="T1109" s="23" t="s">
        <v>1623</v>
      </c>
    </row>
    <row r="1110" spans="1:20" s="19" customFormat="1">
      <c r="A1110" s="23" t="s">
        <v>2908</v>
      </c>
      <c r="B1110" s="23" t="s">
        <v>2909</v>
      </c>
      <c r="C1110" s="23" t="s">
        <v>16</v>
      </c>
      <c r="D1110" s="23" t="s">
        <v>1580</v>
      </c>
      <c r="E1110" s="23" t="s">
        <v>452</v>
      </c>
      <c r="F1110" s="23" t="s">
        <v>6954</v>
      </c>
      <c r="G1110" s="23" t="s">
        <v>1623</v>
      </c>
      <c r="H1110" s="23" t="s">
        <v>2490</v>
      </c>
      <c r="I1110" s="23" t="s">
        <v>6951</v>
      </c>
      <c r="J1110" s="23" t="s">
        <v>11</v>
      </c>
      <c r="K1110" s="23" t="s">
        <v>6290</v>
      </c>
      <c r="L1110" s="23" t="s">
        <v>11</v>
      </c>
      <c r="M1110" s="23" t="s">
        <v>6999</v>
      </c>
      <c r="N1110" s="23" t="s">
        <v>6291</v>
      </c>
      <c r="O1110" s="23" t="s">
        <v>6292</v>
      </c>
      <c r="P1110" s="23" t="s">
        <v>6982</v>
      </c>
      <c r="Q1110" s="23">
        <v>0</v>
      </c>
      <c r="R1110" s="23" t="s">
        <v>7028</v>
      </c>
      <c r="S1110" s="23" t="s">
        <v>7029</v>
      </c>
      <c r="T1110" s="23" t="s">
        <v>1623</v>
      </c>
    </row>
    <row r="1111" spans="1:20" s="19" customFormat="1">
      <c r="A1111" s="23" t="s">
        <v>3319</v>
      </c>
      <c r="B1111" s="23" t="s">
        <v>3320</v>
      </c>
      <c r="C1111" s="23" t="s">
        <v>10</v>
      </c>
      <c r="D1111" s="23" t="s">
        <v>1580</v>
      </c>
      <c r="E1111" s="23" t="s">
        <v>461</v>
      </c>
      <c r="F1111" s="23" t="s">
        <v>5538</v>
      </c>
      <c r="G1111" s="23" t="s">
        <v>1623</v>
      </c>
      <c r="H1111" s="23" t="s">
        <v>5579</v>
      </c>
      <c r="I1111" s="23" t="s">
        <v>5574</v>
      </c>
      <c r="J1111" s="23" t="s">
        <v>11</v>
      </c>
      <c r="K1111" s="23" t="s">
        <v>6290</v>
      </c>
      <c r="L1111" s="23" t="s">
        <v>11</v>
      </c>
      <c r="M1111" s="23" t="s">
        <v>6976</v>
      </c>
      <c r="N1111" s="23" t="s">
        <v>6311</v>
      </c>
      <c r="O1111" s="23" t="s">
        <v>6292</v>
      </c>
      <c r="P1111" s="23" t="s">
        <v>7</v>
      </c>
      <c r="Q1111" s="23">
        <v>0</v>
      </c>
      <c r="R1111" s="23" t="s">
        <v>2089</v>
      </c>
      <c r="S1111" s="23" t="s">
        <v>6728</v>
      </c>
      <c r="T1111" s="23" t="s">
        <v>1623</v>
      </c>
    </row>
    <row r="1112" spans="1:20" s="19" customFormat="1">
      <c r="A1112" s="23" t="s">
        <v>3756</v>
      </c>
      <c r="B1112" s="23" t="s">
        <v>3757</v>
      </c>
      <c r="C1112" s="23" t="s">
        <v>13</v>
      </c>
      <c r="D1112" s="23" t="s">
        <v>1580</v>
      </c>
      <c r="E1112" s="23" t="s">
        <v>452</v>
      </c>
      <c r="F1112" s="23" t="s">
        <v>6809</v>
      </c>
      <c r="G1112" s="23" t="s">
        <v>1623</v>
      </c>
      <c r="H1112" s="23" t="s">
        <v>6299</v>
      </c>
      <c r="I1112" s="23" t="s">
        <v>6335</v>
      </c>
      <c r="J1112" s="23" t="s">
        <v>11</v>
      </c>
      <c r="K1112" s="23" t="s">
        <v>6290</v>
      </c>
      <c r="L1112" s="23" t="s">
        <v>11</v>
      </c>
      <c r="M1112" s="23" t="s">
        <v>6941</v>
      </c>
      <c r="N1112" s="23" t="s">
        <v>6291</v>
      </c>
      <c r="O1112" s="23" t="s">
        <v>6292</v>
      </c>
      <c r="P1112" s="23" t="s">
        <v>1012</v>
      </c>
      <c r="Q1112" s="23">
        <v>0</v>
      </c>
      <c r="R1112" s="23" t="s">
        <v>1689</v>
      </c>
      <c r="S1112" s="23" t="s">
        <v>7083</v>
      </c>
      <c r="T1112" s="23" t="s">
        <v>1623</v>
      </c>
    </row>
    <row r="1113" spans="1:20" s="19" customFormat="1">
      <c r="A1113" s="23" t="s">
        <v>3840</v>
      </c>
      <c r="B1113" s="23" t="s">
        <v>3841</v>
      </c>
      <c r="C1113" s="23" t="s">
        <v>13</v>
      </c>
      <c r="D1113" s="23" t="s">
        <v>1580</v>
      </c>
      <c r="E1113" s="23" t="s">
        <v>452</v>
      </c>
      <c r="F1113" s="23" t="s">
        <v>6962</v>
      </c>
      <c r="G1113" s="23" t="s">
        <v>1623</v>
      </c>
      <c r="H1113" s="23" t="s">
        <v>6299</v>
      </c>
      <c r="I1113" s="23" t="s">
        <v>6300</v>
      </c>
      <c r="J1113" s="23" t="s">
        <v>11</v>
      </c>
      <c r="K1113" s="23" t="s">
        <v>6290</v>
      </c>
      <c r="L1113" s="23" t="s">
        <v>11</v>
      </c>
      <c r="M1113" s="23" t="s">
        <v>6963</v>
      </c>
      <c r="N1113" s="23" t="s">
        <v>6291</v>
      </c>
      <c r="O1113" s="23" t="s">
        <v>6292</v>
      </c>
      <c r="P1113" s="23" t="s">
        <v>6327</v>
      </c>
      <c r="Q1113" s="23">
        <v>0</v>
      </c>
      <c r="R1113" s="23" t="s">
        <v>1952</v>
      </c>
      <c r="S1113" s="23" t="s">
        <v>5829</v>
      </c>
      <c r="T1113" s="23" t="s">
        <v>1623</v>
      </c>
    </row>
    <row r="1114" spans="1:20" s="19" customFormat="1">
      <c r="A1114" s="23" t="s">
        <v>5254</v>
      </c>
      <c r="B1114" s="23" t="s">
        <v>5255</v>
      </c>
      <c r="C1114" s="23" t="s">
        <v>10</v>
      </c>
      <c r="D1114" s="23" t="s">
        <v>1580</v>
      </c>
      <c r="E1114" s="23" t="s">
        <v>452</v>
      </c>
      <c r="F1114" s="23" t="s">
        <v>6934</v>
      </c>
      <c r="G1114" s="23" t="s">
        <v>1623</v>
      </c>
      <c r="H1114" s="23" t="s">
        <v>6346</v>
      </c>
      <c r="I1114" s="23" t="s">
        <v>5447</v>
      </c>
      <c r="J1114" s="23" t="s">
        <v>11</v>
      </c>
      <c r="K1114" s="23" t="s">
        <v>6290</v>
      </c>
      <c r="L1114" s="23" t="s">
        <v>11</v>
      </c>
      <c r="M1114" s="23" t="s">
        <v>6933</v>
      </c>
      <c r="N1114" s="23" t="s">
        <v>6291</v>
      </c>
      <c r="O1114" s="23" t="s">
        <v>6292</v>
      </c>
      <c r="P1114" s="23" t="s">
        <v>6329</v>
      </c>
      <c r="Q1114" s="23">
        <v>0</v>
      </c>
      <c r="R1114" s="23" t="s">
        <v>1948</v>
      </c>
      <c r="S1114" s="23" t="s">
        <v>5649</v>
      </c>
      <c r="T1114" s="23" t="s">
        <v>1623</v>
      </c>
    </row>
    <row r="1115" spans="1:20" s="19" customFormat="1">
      <c r="A1115" s="23" t="s">
        <v>5022</v>
      </c>
      <c r="B1115" s="23" t="s">
        <v>5023</v>
      </c>
      <c r="C1115" s="23" t="s">
        <v>10</v>
      </c>
      <c r="D1115" s="23" t="s">
        <v>1580</v>
      </c>
      <c r="E1115" s="23" t="s">
        <v>452</v>
      </c>
      <c r="F1115" s="23" t="s">
        <v>5402</v>
      </c>
      <c r="G1115" s="23" t="s">
        <v>1623</v>
      </c>
      <c r="H1115" s="23" t="s">
        <v>6952</v>
      </c>
      <c r="I1115" s="23" t="s">
        <v>5563</v>
      </c>
      <c r="J1115" s="23" t="s">
        <v>11</v>
      </c>
      <c r="K1115" s="23" t="s">
        <v>6290</v>
      </c>
      <c r="L1115" s="23" t="s">
        <v>11</v>
      </c>
      <c r="M1115" s="23" t="s">
        <v>7041</v>
      </c>
      <c r="N1115" s="23" t="s">
        <v>6291</v>
      </c>
      <c r="O1115" s="23" t="s">
        <v>6292</v>
      </c>
      <c r="P1115" s="23" t="s">
        <v>6329</v>
      </c>
      <c r="Q1115" s="23">
        <v>0</v>
      </c>
      <c r="R1115" s="23" t="s">
        <v>1952</v>
      </c>
      <c r="S1115" s="23" t="s">
        <v>5685</v>
      </c>
      <c r="T1115" s="23" t="s">
        <v>1623</v>
      </c>
    </row>
    <row r="1116" spans="1:20" s="19" customFormat="1">
      <c r="A1116" s="23" t="s">
        <v>5280</v>
      </c>
      <c r="B1116" s="23" t="s">
        <v>5281</v>
      </c>
      <c r="C1116" s="23" t="s">
        <v>12</v>
      </c>
      <c r="D1116" s="23" t="s">
        <v>1580</v>
      </c>
      <c r="E1116" s="23" t="s">
        <v>452</v>
      </c>
      <c r="F1116" s="23" t="s">
        <v>5552</v>
      </c>
      <c r="G1116" s="23" t="s">
        <v>1623</v>
      </c>
      <c r="H1116" s="23" t="s">
        <v>5569</v>
      </c>
      <c r="I1116" s="23" t="s">
        <v>6316</v>
      </c>
      <c r="J1116" s="23" t="s">
        <v>11</v>
      </c>
      <c r="K1116" s="23" t="s">
        <v>6290</v>
      </c>
      <c r="L1116" s="23" t="s">
        <v>11</v>
      </c>
      <c r="M1116" s="23" t="s">
        <v>6936</v>
      </c>
      <c r="N1116" s="23" t="s">
        <v>6291</v>
      </c>
      <c r="O1116" s="23" t="s">
        <v>6292</v>
      </c>
      <c r="P1116" s="23" t="s">
        <v>6431</v>
      </c>
      <c r="Q1116" s="23">
        <v>0</v>
      </c>
      <c r="R1116" s="23" t="s">
        <v>6432</v>
      </c>
      <c r="S1116" s="23" t="s">
        <v>6269</v>
      </c>
      <c r="T1116" s="23" t="s">
        <v>1623</v>
      </c>
    </row>
    <row r="1117" spans="1:20" s="19" customFormat="1">
      <c r="A1117" s="23" t="s">
        <v>4508</v>
      </c>
      <c r="B1117" s="23" t="s">
        <v>908</v>
      </c>
      <c r="C1117" s="23" t="s">
        <v>14</v>
      </c>
      <c r="D1117" s="23" t="s">
        <v>1580</v>
      </c>
      <c r="E1117" s="23" t="s">
        <v>452</v>
      </c>
      <c r="F1117" s="23" t="s">
        <v>5402</v>
      </c>
      <c r="G1117" s="23" t="s">
        <v>1623</v>
      </c>
      <c r="H1117" s="23" t="s">
        <v>6952</v>
      </c>
      <c r="I1117" s="23" t="s">
        <v>5563</v>
      </c>
      <c r="J1117" s="23" t="s">
        <v>11</v>
      </c>
      <c r="K1117" s="23" t="s">
        <v>6290</v>
      </c>
      <c r="L1117" s="23" t="s">
        <v>11</v>
      </c>
      <c r="M1117" s="23" t="s">
        <v>6939</v>
      </c>
      <c r="N1117" s="23" t="s">
        <v>6291</v>
      </c>
      <c r="O1117" s="23" t="s">
        <v>6292</v>
      </c>
      <c r="P1117" s="23" t="s">
        <v>6361</v>
      </c>
      <c r="Q1117" s="23">
        <v>0</v>
      </c>
      <c r="R1117" s="23" t="s">
        <v>1560</v>
      </c>
      <c r="S1117" s="23" t="s">
        <v>7082</v>
      </c>
      <c r="T1117" s="23" t="s">
        <v>1623</v>
      </c>
    </row>
    <row r="1118" spans="1:20" s="19" customFormat="1">
      <c r="A1118" s="23" t="s">
        <v>4255</v>
      </c>
      <c r="B1118" s="23" t="s">
        <v>4256</v>
      </c>
      <c r="C1118" s="23" t="s">
        <v>10</v>
      </c>
      <c r="D1118" s="23" t="s">
        <v>1580</v>
      </c>
      <c r="E1118" s="23" t="s">
        <v>461</v>
      </c>
      <c r="F1118" s="23" t="s">
        <v>5538</v>
      </c>
      <c r="G1118" s="23" t="s">
        <v>1623</v>
      </c>
      <c r="H1118" s="23" t="s">
        <v>5579</v>
      </c>
      <c r="I1118" s="23" t="s">
        <v>5574</v>
      </c>
      <c r="J1118" s="23" t="s">
        <v>11</v>
      </c>
      <c r="K1118" s="23" t="s">
        <v>6290</v>
      </c>
      <c r="L1118" s="23" t="s">
        <v>11</v>
      </c>
      <c r="M1118" s="23" t="s">
        <v>6996</v>
      </c>
      <c r="N1118" s="23" t="s">
        <v>6311</v>
      </c>
      <c r="O1118" s="23" t="s">
        <v>6292</v>
      </c>
      <c r="P1118" s="23" t="s">
        <v>6705</v>
      </c>
      <c r="Q1118" s="23">
        <v>0</v>
      </c>
      <c r="R1118" s="23" t="s">
        <v>1646</v>
      </c>
      <c r="S1118" s="23" t="s">
        <v>5770</v>
      </c>
      <c r="T1118" s="23" t="s">
        <v>1623</v>
      </c>
    </row>
    <row r="1119" spans="1:20" s="19" customFormat="1">
      <c r="A1119" s="23" t="s">
        <v>5289</v>
      </c>
      <c r="B1119" s="23" t="s">
        <v>5290</v>
      </c>
      <c r="C1119" s="23" t="s">
        <v>14</v>
      </c>
      <c r="D1119" s="23" t="s">
        <v>1580</v>
      </c>
      <c r="E1119" s="23" t="s">
        <v>452</v>
      </c>
      <c r="F1119" s="23" t="s">
        <v>6816</v>
      </c>
      <c r="G1119" s="23" t="s">
        <v>1623</v>
      </c>
      <c r="H1119" s="23" t="s">
        <v>6334</v>
      </c>
      <c r="I1119" s="23" t="s">
        <v>6343</v>
      </c>
      <c r="J1119" s="23" t="s">
        <v>11</v>
      </c>
      <c r="K1119" s="23" t="s">
        <v>6290</v>
      </c>
      <c r="L1119" s="23" t="s">
        <v>11</v>
      </c>
      <c r="M1119" s="23" t="s">
        <v>6978</v>
      </c>
      <c r="N1119" s="23" t="s">
        <v>6291</v>
      </c>
      <c r="O1119" s="23" t="s">
        <v>6292</v>
      </c>
      <c r="P1119" s="23" t="s">
        <v>6329</v>
      </c>
      <c r="Q1119" s="23">
        <v>0</v>
      </c>
      <c r="R1119" s="23" t="s">
        <v>1952</v>
      </c>
      <c r="S1119" s="23" t="s">
        <v>5643</v>
      </c>
      <c r="T1119" s="23" t="s">
        <v>1623</v>
      </c>
    </row>
    <row r="1120" spans="1:20" s="19" customFormat="1">
      <c r="A1120" s="23" t="s">
        <v>4956</v>
      </c>
      <c r="B1120" s="23" t="s">
        <v>4957</v>
      </c>
      <c r="C1120" s="23" t="s">
        <v>16</v>
      </c>
      <c r="D1120" s="23" t="s">
        <v>1580</v>
      </c>
      <c r="E1120" s="23" t="s">
        <v>452</v>
      </c>
      <c r="F1120" s="23" t="s">
        <v>5393</v>
      </c>
      <c r="G1120" s="23" t="s">
        <v>1623</v>
      </c>
      <c r="H1120" s="23" t="s">
        <v>6295</v>
      </c>
      <c r="I1120" s="23" t="s">
        <v>5574</v>
      </c>
      <c r="J1120" s="23" t="s">
        <v>11</v>
      </c>
      <c r="K1120" s="23" t="s">
        <v>6290</v>
      </c>
      <c r="L1120" s="23" t="s">
        <v>11</v>
      </c>
      <c r="M1120" s="23" t="s">
        <v>6941</v>
      </c>
      <c r="N1120" s="23" t="s">
        <v>6291</v>
      </c>
      <c r="O1120" s="23" t="s">
        <v>6292</v>
      </c>
      <c r="P1120" s="23" t="s">
        <v>6525</v>
      </c>
      <c r="Q1120" s="23">
        <v>0</v>
      </c>
      <c r="R1120" s="23" t="s">
        <v>1952</v>
      </c>
      <c r="S1120" s="23" t="s">
        <v>5697</v>
      </c>
      <c r="T1120" s="23" t="s">
        <v>1623</v>
      </c>
    </row>
    <row r="1121" spans="1:20" s="19" customFormat="1">
      <c r="A1121" s="23" t="s">
        <v>3644</v>
      </c>
      <c r="B1121" s="23" t="s">
        <v>3645</v>
      </c>
      <c r="C1121" s="23" t="s">
        <v>13</v>
      </c>
      <c r="D1121" s="23" t="s">
        <v>1580</v>
      </c>
      <c r="E1121" s="23" t="s">
        <v>461</v>
      </c>
      <c r="F1121" s="23" t="s">
        <v>5526</v>
      </c>
      <c r="G1121" s="23" t="s">
        <v>1623</v>
      </c>
      <c r="H1121" s="23" t="s">
        <v>5569</v>
      </c>
      <c r="I1121" s="23" t="s">
        <v>6304</v>
      </c>
      <c r="J1121" s="23" t="s">
        <v>11</v>
      </c>
      <c r="K1121" s="23" t="s">
        <v>6290</v>
      </c>
      <c r="L1121" s="23" t="s">
        <v>11</v>
      </c>
      <c r="M1121" s="23" t="s">
        <v>6931</v>
      </c>
      <c r="N1121" s="23" t="s">
        <v>6311</v>
      </c>
      <c r="O1121" s="23" t="s">
        <v>6292</v>
      </c>
      <c r="P1121" s="23" t="s">
        <v>7</v>
      </c>
      <c r="Q1121" s="23">
        <v>0</v>
      </c>
      <c r="R1121" s="23" t="s">
        <v>2014</v>
      </c>
      <c r="S1121" s="23" t="s">
        <v>6314</v>
      </c>
      <c r="T1121" s="23" t="s">
        <v>1623</v>
      </c>
    </row>
    <row r="1122" spans="1:20" s="19" customFormat="1">
      <c r="A1122" s="23" t="s">
        <v>5186</v>
      </c>
      <c r="B1122" s="23" t="s">
        <v>5187</v>
      </c>
      <c r="C1122" s="23" t="s">
        <v>16</v>
      </c>
      <c r="D1122" s="23" t="s">
        <v>1580</v>
      </c>
      <c r="E1122" s="23" t="s">
        <v>452</v>
      </c>
      <c r="F1122" s="23" t="s">
        <v>6954</v>
      </c>
      <c r="G1122" s="23" t="s">
        <v>1623</v>
      </c>
      <c r="H1122" s="23" t="s">
        <v>2490</v>
      </c>
      <c r="I1122" s="23" t="s">
        <v>6951</v>
      </c>
      <c r="J1122" s="23" t="s">
        <v>11</v>
      </c>
      <c r="K1122" s="23" t="s">
        <v>6290</v>
      </c>
      <c r="L1122" s="23" t="s">
        <v>11</v>
      </c>
      <c r="M1122" s="23" t="s">
        <v>6937</v>
      </c>
      <c r="N1122" s="23" t="s">
        <v>6291</v>
      </c>
      <c r="O1122" s="23" t="s">
        <v>6292</v>
      </c>
      <c r="P1122" s="23" t="s">
        <v>1012</v>
      </c>
      <c r="Q1122" s="23">
        <v>0</v>
      </c>
      <c r="R1122" s="23" t="s">
        <v>1565</v>
      </c>
      <c r="S1122" s="23" t="s">
        <v>6972</v>
      </c>
      <c r="T1122" s="23" t="s">
        <v>1623</v>
      </c>
    </row>
    <row r="1123" spans="1:20" s="19" customFormat="1">
      <c r="A1123" s="23" t="s">
        <v>4856</v>
      </c>
      <c r="B1123" s="23" t="s">
        <v>4857</v>
      </c>
      <c r="C1123" s="23" t="s">
        <v>14</v>
      </c>
      <c r="D1123" s="23" t="s">
        <v>1580</v>
      </c>
      <c r="E1123" s="23" t="s">
        <v>452</v>
      </c>
      <c r="F1123" s="23" t="s">
        <v>6811</v>
      </c>
      <c r="G1123" s="23" t="s">
        <v>1623</v>
      </c>
      <c r="H1123" s="23" t="s">
        <v>6337</v>
      </c>
      <c r="I1123" s="23" t="s">
        <v>6338</v>
      </c>
      <c r="J1123" s="23" t="s">
        <v>11</v>
      </c>
      <c r="K1123" s="23" t="s">
        <v>6290</v>
      </c>
      <c r="L1123" s="23" t="s">
        <v>11</v>
      </c>
      <c r="M1123" s="23" t="s">
        <v>6947</v>
      </c>
      <c r="N1123" s="23" t="s">
        <v>6291</v>
      </c>
      <c r="O1123" s="23" t="s">
        <v>6292</v>
      </c>
      <c r="P1123" s="23" t="s">
        <v>6726</v>
      </c>
      <c r="Q1123" s="23">
        <v>0</v>
      </c>
      <c r="R1123" s="23" t="s">
        <v>1952</v>
      </c>
      <c r="S1123" s="23" t="s">
        <v>5713</v>
      </c>
      <c r="T1123" s="23" t="s">
        <v>1623</v>
      </c>
    </row>
    <row r="1124" spans="1:20" s="19" customFormat="1">
      <c r="A1124" s="23" t="s">
        <v>4165</v>
      </c>
      <c r="B1124" s="23" t="s">
        <v>4166</v>
      </c>
      <c r="C1124" s="23" t="s">
        <v>10</v>
      </c>
      <c r="D1124" s="23" t="s">
        <v>1580</v>
      </c>
      <c r="E1124" s="23" t="s">
        <v>452</v>
      </c>
      <c r="F1124" s="23" t="s">
        <v>5393</v>
      </c>
      <c r="G1124" s="23" t="s">
        <v>1623</v>
      </c>
      <c r="H1124" s="23" t="s">
        <v>6295</v>
      </c>
      <c r="I1124" s="23" t="s">
        <v>5574</v>
      </c>
      <c r="J1124" s="23" t="s">
        <v>11</v>
      </c>
      <c r="K1124" s="23" t="s">
        <v>6290</v>
      </c>
      <c r="L1124" s="23" t="s">
        <v>11</v>
      </c>
      <c r="M1124" s="23" t="s">
        <v>6979</v>
      </c>
      <c r="N1124" s="23" t="s">
        <v>6291</v>
      </c>
      <c r="O1124" s="23" t="s">
        <v>6292</v>
      </c>
      <c r="P1124" s="23" t="s">
        <v>6669</v>
      </c>
      <c r="Q1124" s="23">
        <v>0</v>
      </c>
      <c r="R1124" s="23" t="s">
        <v>6670</v>
      </c>
      <c r="S1124" s="23" t="s">
        <v>6671</v>
      </c>
      <c r="T1124" s="23" t="s">
        <v>1623</v>
      </c>
    </row>
    <row r="1125" spans="1:20" s="19" customFormat="1">
      <c r="A1125" s="23" t="s">
        <v>4420</v>
      </c>
      <c r="B1125" s="23" t="s">
        <v>4421</v>
      </c>
      <c r="C1125" s="23" t="s">
        <v>14</v>
      </c>
      <c r="D1125" s="23" t="s">
        <v>1580</v>
      </c>
      <c r="E1125" s="23" t="s">
        <v>452</v>
      </c>
      <c r="F1125" s="23" t="s">
        <v>6811</v>
      </c>
      <c r="G1125" s="23" t="s">
        <v>1623</v>
      </c>
      <c r="H1125" s="23" t="s">
        <v>6337</v>
      </c>
      <c r="I1125" s="23" t="s">
        <v>6338</v>
      </c>
      <c r="J1125" s="23" t="s">
        <v>11</v>
      </c>
      <c r="K1125" s="23" t="s">
        <v>6290</v>
      </c>
      <c r="L1125" s="23" t="s">
        <v>11</v>
      </c>
      <c r="M1125" s="23" t="s">
        <v>6941</v>
      </c>
      <c r="N1125" s="23" t="s">
        <v>6291</v>
      </c>
      <c r="O1125" s="23" t="s">
        <v>6292</v>
      </c>
      <c r="P1125" s="23" t="s">
        <v>6329</v>
      </c>
      <c r="Q1125" s="23">
        <v>0</v>
      </c>
      <c r="R1125" s="23" t="s">
        <v>1952</v>
      </c>
      <c r="S1125" s="23" t="s">
        <v>5753</v>
      </c>
      <c r="T1125" s="23" t="s">
        <v>1623</v>
      </c>
    </row>
    <row r="1126" spans="1:20" s="19" customFormat="1">
      <c r="A1126" s="23" t="s">
        <v>4208</v>
      </c>
      <c r="B1126" s="23" t="s">
        <v>4209</v>
      </c>
      <c r="C1126" s="23" t="s">
        <v>14</v>
      </c>
      <c r="D1126" s="23" t="s">
        <v>1580</v>
      </c>
      <c r="E1126" s="23" t="s">
        <v>452</v>
      </c>
      <c r="F1126" s="23" t="s">
        <v>6816</v>
      </c>
      <c r="G1126" s="23" t="s">
        <v>1623</v>
      </c>
      <c r="H1126" s="23" t="s">
        <v>6334</v>
      </c>
      <c r="I1126" s="23" t="s">
        <v>6343</v>
      </c>
      <c r="J1126" s="23" t="s">
        <v>11</v>
      </c>
      <c r="K1126" s="23" t="s">
        <v>6290</v>
      </c>
      <c r="L1126" s="23" t="s">
        <v>11</v>
      </c>
      <c r="M1126" s="23" t="s">
        <v>6946</v>
      </c>
      <c r="N1126" s="23" t="s">
        <v>6291</v>
      </c>
      <c r="O1126" s="23" t="s">
        <v>6292</v>
      </c>
      <c r="P1126" s="23" t="s">
        <v>6662</v>
      </c>
      <c r="Q1126" s="23">
        <v>0</v>
      </c>
      <c r="R1126" s="23" t="s">
        <v>1952</v>
      </c>
      <c r="S1126" s="23" t="s">
        <v>5777</v>
      </c>
      <c r="T1126" s="23" t="s">
        <v>1623</v>
      </c>
    </row>
    <row r="1127" spans="1:20" s="19" customFormat="1">
      <c r="A1127" s="23" t="s">
        <v>3175</v>
      </c>
      <c r="B1127" s="23" t="s">
        <v>3176</v>
      </c>
      <c r="C1127" s="23" t="s">
        <v>16</v>
      </c>
      <c r="D1127" s="23" t="s">
        <v>1580</v>
      </c>
      <c r="E1127" s="23" t="s">
        <v>452</v>
      </c>
      <c r="F1127" s="23" t="s">
        <v>6977</v>
      </c>
      <c r="G1127" s="23" t="s">
        <v>1623</v>
      </c>
      <c r="H1127" s="23" t="s">
        <v>6346</v>
      </c>
      <c r="I1127" s="23" t="s">
        <v>5563</v>
      </c>
      <c r="J1127" s="23" t="s">
        <v>11</v>
      </c>
      <c r="K1127" s="23" t="s">
        <v>6290</v>
      </c>
      <c r="L1127" s="23" t="s">
        <v>11</v>
      </c>
      <c r="M1127" s="23" t="s">
        <v>6942</v>
      </c>
      <c r="N1127" s="23" t="s">
        <v>6291</v>
      </c>
      <c r="O1127" s="23" t="s">
        <v>6292</v>
      </c>
      <c r="P1127" s="23" t="s">
        <v>6368</v>
      </c>
      <c r="Q1127" s="23">
        <v>0</v>
      </c>
      <c r="R1127" s="23" t="s">
        <v>1707</v>
      </c>
      <c r="S1127" s="23" t="s">
        <v>6686</v>
      </c>
      <c r="T1127" s="23" t="s">
        <v>1623</v>
      </c>
    </row>
    <row r="1128" spans="1:20" s="19" customFormat="1">
      <c r="A1128" s="23" t="s">
        <v>3272</v>
      </c>
      <c r="B1128" s="23" t="s">
        <v>3273</v>
      </c>
      <c r="C1128" s="23" t="s">
        <v>14</v>
      </c>
      <c r="D1128" s="23" t="s">
        <v>1580</v>
      </c>
      <c r="E1128" s="23" t="s">
        <v>452</v>
      </c>
      <c r="F1128" s="23" t="s">
        <v>6824</v>
      </c>
      <c r="G1128" s="23" t="s">
        <v>1623</v>
      </c>
      <c r="H1128" s="23" t="s">
        <v>6299</v>
      </c>
      <c r="I1128" s="23" t="s">
        <v>6316</v>
      </c>
      <c r="J1128" s="23" t="s">
        <v>11</v>
      </c>
      <c r="K1128" s="23" t="s">
        <v>6290</v>
      </c>
      <c r="L1128" s="23" t="s">
        <v>11</v>
      </c>
      <c r="M1128" s="23" t="s">
        <v>6959</v>
      </c>
      <c r="N1128" s="23" t="s">
        <v>6291</v>
      </c>
      <c r="O1128" s="23" t="s">
        <v>6292</v>
      </c>
      <c r="P1128" s="23" t="s">
        <v>6329</v>
      </c>
      <c r="Q1128" s="23">
        <v>0</v>
      </c>
      <c r="R1128" s="23" t="s">
        <v>1707</v>
      </c>
      <c r="S1128" s="23" t="s">
        <v>6509</v>
      </c>
      <c r="T1128" s="23" t="s">
        <v>1623</v>
      </c>
    </row>
    <row r="1129" spans="1:20" s="19" customFormat="1">
      <c r="A1129" s="23" t="s">
        <v>4841</v>
      </c>
      <c r="B1129" s="23" t="s">
        <v>4842</v>
      </c>
      <c r="C1129" s="23" t="s">
        <v>16</v>
      </c>
      <c r="D1129" s="23" t="s">
        <v>1580</v>
      </c>
      <c r="E1129" s="23" t="s">
        <v>452</v>
      </c>
      <c r="F1129" s="23" t="s">
        <v>6954</v>
      </c>
      <c r="G1129" s="23" t="s">
        <v>1623</v>
      </c>
      <c r="H1129" s="23" t="s">
        <v>2490</v>
      </c>
      <c r="I1129" s="23" t="s">
        <v>6951</v>
      </c>
      <c r="J1129" s="23" t="s">
        <v>11</v>
      </c>
      <c r="K1129" s="23" t="s">
        <v>6290</v>
      </c>
      <c r="L1129" s="23" t="s">
        <v>11</v>
      </c>
      <c r="M1129" s="23" t="s">
        <v>6955</v>
      </c>
      <c r="N1129" s="23" t="s">
        <v>6291</v>
      </c>
      <c r="O1129" s="23" t="s">
        <v>6292</v>
      </c>
      <c r="P1129" s="23" t="s">
        <v>1012</v>
      </c>
      <c r="Q1129" s="23">
        <v>0</v>
      </c>
      <c r="R1129" s="23" t="s">
        <v>1552</v>
      </c>
      <c r="S1129" s="23" t="s">
        <v>6998</v>
      </c>
      <c r="T1129" s="23" t="s">
        <v>1623</v>
      </c>
    </row>
    <row r="1130" spans="1:20" s="19" customFormat="1">
      <c r="A1130" s="23" t="s">
        <v>2758</v>
      </c>
      <c r="B1130" s="23" t="s">
        <v>2759</v>
      </c>
      <c r="C1130" s="23" t="s">
        <v>10</v>
      </c>
      <c r="D1130" s="23" t="s">
        <v>1580</v>
      </c>
      <c r="E1130" s="23" t="s">
        <v>461</v>
      </c>
      <c r="F1130" s="23" t="s">
        <v>6789</v>
      </c>
      <c r="G1130" s="23" t="s">
        <v>1623</v>
      </c>
      <c r="H1130" s="23" t="s">
        <v>6320</v>
      </c>
      <c r="I1130" s="23" t="s">
        <v>6350</v>
      </c>
      <c r="J1130" s="23" t="s">
        <v>11</v>
      </c>
      <c r="K1130" s="23" t="s">
        <v>6290</v>
      </c>
      <c r="L1130" s="23" t="s">
        <v>11</v>
      </c>
      <c r="M1130" s="23" t="s">
        <v>7059</v>
      </c>
      <c r="N1130" s="23" t="s">
        <v>6311</v>
      </c>
      <c r="O1130" s="23" t="s">
        <v>6292</v>
      </c>
      <c r="P1130" s="23" t="s">
        <v>6371</v>
      </c>
      <c r="Q1130" s="23">
        <v>0</v>
      </c>
      <c r="R1130" s="23" t="s">
        <v>2014</v>
      </c>
      <c r="S1130" s="23" t="s">
        <v>6372</v>
      </c>
      <c r="T1130" s="23" t="s">
        <v>1623</v>
      </c>
    </row>
    <row r="1131" spans="1:20" s="19" customFormat="1">
      <c r="A1131" s="23" t="s">
        <v>4028</v>
      </c>
      <c r="B1131" s="23" t="s">
        <v>4029</v>
      </c>
      <c r="C1131" s="23" t="s">
        <v>14</v>
      </c>
      <c r="D1131" s="23" t="s">
        <v>1580</v>
      </c>
      <c r="E1131" s="23" t="s">
        <v>461</v>
      </c>
      <c r="F1131" s="23" t="s">
        <v>6784</v>
      </c>
      <c r="G1131" s="23" t="s">
        <v>1623</v>
      </c>
      <c r="H1131" s="23" t="s">
        <v>6320</v>
      </c>
      <c r="I1131" s="23" t="s">
        <v>6338</v>
      </c>
      <c r="J1131" s="23" t="s">
        <v>1643</v>
      </c>
      <c r="K1131" s="23" t="s">
        <v>6290</v>
      </c>
      <c r="L1131" s="23" t="s">
        <v>11</v>
      </c>
      <c r="M1131" s="23" t="s">
        <v>6992</v>
      </c>
      <c r="N1131" s="23" t="s">
        <v>6311</v>
      </c>
      <c r="O1131" s="23" t="s">
        <v>6292</v>
      </c>
      <c r="P1131" s="23" t="s">
        <v>6603</v>
      </c>
      <c r="Q1131" s="23">
        <v>0</v>
      </c>
      <c r="R1131" s="23" t="s">
        <v>1952</v>
      </c>
      <c r="S1131" s="23" t="s">
        <v>5811</v>
      </c>
      <c r="T1131" s="23" t="s">
        <v>1623</v>
      </c>
    </row>
    <row r="1132" spans="1:20" s="19" customFormat="1">
      <c r="A1132" s="23" t="s">
        <v>1691</v>
      </c>
      <c r="B1132" s="23" t="s">
        <v>1692</v>
      </c>
      <c r="C1132" s="23" t="s">
        <v>14</v>
      </c>
      <c r="D1132" s="23" t="s">
        <v>1580</v>
      </c>
      <c r="E1132" s="23" t="s">
        <v>461</v>
      </c>
      <c r="F1132" s="23" t="s">
        <v>6784</v>
      </c>
      <c r="G1132" s="23" t="s">
        <v>1623</v>
      </c>
      <c r="H1132" s="23" t="s">
        <v>6320</v>
      </c>
      <c r="I1132" s="23" t="s">
        <v>6338</v>
      </c>
      <c r="J1132" s="23" t="s">
        <v>1643</v>
      </c>
      <c r="K1132" s="23" t="s">
        <v>6290</v>
      </c>
      <c r="L1132" s="23" t="s">
        <v>11</v>
      </c>
      <c r="M1132" s="23" t="s">
        <v>6930</v>
      </c>
      <c r="N1132" s="23" t="s">
        <v>6311</v>
      </c>
      <c r="O1132" s="23" t="s">
        <v>6292</v>
      </c>
      <c r="P1132" s="23" t="s">
        <v>6679</v>
      </c>
      <c r="Q1132" s="23">
        <v>0</v>
      </c>
      <c r="R1132" s="23" t="s">
        <v>1952</v>
      </c>
      <c r="S1132" s="23" t="s">
        <v>6115</v>
      </c>
      <c r="T1132" s="23" t="s">
        <v>1623</v>
      </c>
    </row>
    <row r="1133" spans="1:20" s="19" customFormat="1">
      <c r="A1133" s="23" t="s">
        <v>2292</v>
      </c>
      <c r="B1133" s="23" t="s">
        <v>2293</v>
      </c>
      <c r="C1133" s="23" t="s">
        <v>13</v>
      </c>
      <c r="D1133" s="23" t="s">
        <v>1580</v>
      </c>
      <c r="E1133" s="23" t="s">
        <v>452</v>
      </c>
      <c r="F1133" s="23" t="s">
        <v>6962</v>
      </c>
      <c r="G1133" s="23" t="s">
        <v>1623</v>
      </c>
      <c r="H1133" s="23" t="s">
        <v>6299</v>
      </c>
      <c r="I1133" s="23" t="s">
        <v>6300</v>
      </c>
      <c r="J1133" s="23" t="s">
        <v>11</v>
      </c>
      <c r="K1133" s="23" t="s">
        <v>6290</v>
      </c>
      <c r="L1133" s="23" t="s">
        <v>11</v>
      </c>
      <c r="M1133" s="23" t="s">
        <v>6983</v>
      </c>
      <c r="N1133" s="23" t="s">
        <v>6291</v>
      </c>
      <c r="O1133" s="23" t="s">
        <v>6292</v>
      </c>
      <c r="P1133" s="23" t="s">
        <v>6329</v>
      </c>
      <c r="Q1133" s="23">
        <v>0</v>
      </c>
      <c r="R1133" s="23" t="s">
        <v>1952</v>
      </c>
      <c r="S1133" s="23" t="s">
        <v>6033</v>
      </c>
      <c r="T1133" s="23" t="s">
        <v>1623</v>
      </c>
    </row>
    <row r="1134" spans="1:20" s="19" customFormat="1">
      <c r="A1134" s="23" t="s">
        <v>5286</v>
      </c>
      <c r="B1134" s="23" t="s">
        <v>5287</v>
      </c>
      <c r="C1134" s="23" t="s">
        <v>1544</v>
      </c>
      <c r="D1134" s="23" t="s">
        <v>1580</v>
      </c>
      <c r="E1134" s="23" t="s">
        <v>452</v>
      </c>
      <c r="F1134" s="23" t="s">
        <v>5504</v>
      </c>
      <c r="G1134" s="23" t="s">
        <v>1623</v>
      </c>
      <c r="H1134" s="23" t="s">
        <v>5579</v>
      </c>
      <c r="I1134" s="23" t="s">
        <v>6289</v>
      </c>
      <c r="J1134" s="23" t="s">
        <v>11</v>
      </c>
      <c r="K1134" s="23" t="s">
        <v>6290</v>
      </c>
      <c r="L1134" s="23" t="s">
        <v>11</v>
      </c>
      <c r="M1134" s="23" t="s">
        <v>6941</v>
      </c>
      <c r="N1134" s="23" t="s">
        <v>6291</v>
      </c>
      <c r="O1134" s="23" t="s">
        <v>6292</v>
      </c>
      <c r="P1134" s="23" t="s">
        <v>1012</v>
      </c>
      <c r="Q1134" s="23">
        <v>0</v>
      </c>
      <c r="R1134" s="23" t="s">
        <v>1689</v>
      </c>
      <c r="S1134" s="23" t="s">
        <v>6435</v>
      </c>
      <c r="T1134" s="23" t="s">
        <v>1623</v>
      </c>
    </row>
    <row r="1135" spans="1:20" s="19" customFormat="1">
      <c r="A1135" s="23" t="s">
        <v>2275</v>
      </c>
      <c r="B1135" s="23" t="s">
        <v>2276</v>
      </c>
      <c r="C1135" s="23" t="s">
        <v>10</v>
      </c>
      <c r="D1135" s="23" t="s">
        <v>1580</v>
      </c>
      <c r="E1135" s="23" t="s">
        <v>452</v>
      </c>
      <c r="F1135" s="23" t="s">
        <v>5392</v>
      </c>
      <c r="G1135" s="23" t="s">
        <v>1623</v>
      </c>
      <c r="H1135" s="23" t="s">
        <v>6295</v>
      </c>
      <c r="I1135" s="23" t="s">
        <v>6302</v>
      </c>
      <c r="J1135" s="23" t="s">
        <v>11</v>
      </c>
      <c r="K1135" s="23" t="s">
        <v>6290</v>
      </c>
      <c r="L1135" s="23" t="s">
        <v>11</v>
      </c>
      <c r="M1135" s="23" t="s">
        <v>6945</v>
      </c>
      <c r="N1135" s="23" t="s">
        <v>6291</v>
      </c>
      <c r="O1135" s="23" t="s">
        <v>6292</v>
      </c>
      <c r="P1135" s="23" t="s">
        <v>7</v>
      </c>
      <c r="Q1135" s="23">
        <v>0</v>
      </c>
      <c r="R1135" s="23" t="s">
        <v>1707</v>
      </c>
      <c r="S1135" s="23" t="s">
        <v>6037</v>
      </c>
      <c r="T1135" s="23" t="s">
        <v>1623</v>
      </c>
    </row>
    <row r="1136" spans="1:20" s="19" customFormat="1">
      <c r="A1136" s="23" t="s">
        <v>5186</v>
      </c>
      <c r="B1136" s="23" t="s">
        <v>5187</v>
      </c>
      <c r="C1136" s="23" t="s">
        <v>16</v>
      </c>
      <c r="D1136" s="23" t="s">
        <v>1580</v>
      </c>
      <c r="E1136" s="23" t="s">
        <v>452</v>
      </c>
      <c r="F1136" s="23" t="s">
        <v>6954</v>
      </c>
      <c r="G1136" s="23" t="s">
        <v>1623</v>
      </c>
      <c r="H1136" s="23" t="s">
        <v>6346</v>
      </c>
      <c r="I1136" s="23" t="s">
        <v>6951</v>
      </c>
      <c r="J1136" s="23" t="s">
        <v>11</v>
      </c>
      <c r="K1136" s="23" t="s">
        <v>6290</v>
      </c>
      <c r="L1136" s="23" t="s">
        <v>11</v>
      </c>
      <c r="M1136" s="23" t="s">
        <v>7089</v>
      </c>
      <c r="N1136" s="23" t="s">
        <v>6291</v>
      </c>
      <c r="O1136" s="23" t="s">
        <v>6292</v>
      </c>
      <c r="P1136" s="23" t="s">
        <v>1012</v>
      </c>
      <c r="Q1136" s="23">
        <v>0</v>
      </c>
      <c r="R1136" s="23" t="s">
        <v>1565</v>
      </c>
      <c r="S1136" s="23" t="s">
        <v>6972</v>
      </c>
      <c r="T1136" s="23" t="s">
        <v>1623</v>
      </c>
    </row>
    <row r="1137" spans="1:20" s="19" customFormat="1">
      <c r="A1137" s="23" t="s">
        <v>3319</v>
      </c>
      <c r="B1137" s="23" t="s">
        <v>3320</v>
      </c>
      <c r="C1137" s="23" t="s">
        <v>10</v>
      </c>
      <c r="D1137" s="23" t="s">
        <v>1580</v>
      </c>
      <c r="E1137" s="23" t="s">
        <v>461</v>
      </c>
      <c r="F1137" s="23" t="s">
        <v>5538</v>
      </c>
      <c r="G1137" s="23" t="s">
        <v>1623</v>
      </c>
      <c r="H1137" s="23" t="s">
        <v>5579</v>
      </c>
      <c r="I1137" s="23" t="s">
        <v>6951</v>
      </c>
      <c r="J1137" s="23" t="s">
        <v>11</v>
      </c>
      <c r="K1137" s="23" t="s">
        <v>6290</v>
      </c>
      <c r="L1137" s="23" t="s">
        <v>11</v>
      </c>
      <c r="M1137" s="23" t="s">
        <v>6931</v>
      </c>
      <c r="N1137" s="23" t="s">
        <v>6311</v>
      </c>
      <c r="O1137" s="23" t="s">
        <v>6292</v>
      </c>
      <c r="P1137" s="23" t="s">
        <v>7</v>
      </c>
      <c r="Q1137" s="23">
        <v>0</v>
      </c>
      <c r="R1137" s="23" t="s">
        <v>2089</v>
      </c>
      <c r="S1137" s="23" t="s">
        <v>6728</v>
      </c>
      <c r="T1137" s="23" t="s">
        <v>1623</v>
      </c>
    </row>
    <row r="1138" spans="1:20" s="19" customFormat="1">
      <c r="A1138" s="23" t="s">
        <v>4208</v>
      </c>
      <c r="B1138" s="23" t="s">
        <v>4209</v>
      </c>
      <c r="C1138" s="23" t="s">
        <v>14</v>
      </c>
      <c r="D1138" s="23" t="s">
        <v>1580</v>
      </c>
      <c r="E1138" s="23" t="s">
        <v>452</v>
      </c>
      <c r="F1138" s="23" t="s">
        <v>6816</v>
      </c>
      <c r="G1138" s="23" t="s">
        <v>1623</v>
      </c>
      <c r="H1138" s="23" t="s">
        <v>6334</v>
      </c>
      <c r="I1138" s="23" t="s">
        <v>6343</v>
      </c>
      <c r="J1138" s="23" t="s">
        <v>11</v>
      </c>
      <c r="K1138" s="23" t="s">
        <v>6290</v>
      </c>
      <c r="L1138" s="23" t="s">
        <v>11</v>
      </c>
      <c r="M1138" s="23" t="s">
        <v>6961</v>
      </c>
      <c r="N1138" s="23" t="s">
        <v>6291</v>
      </c>
      <c r="O1138" s="23" t="s">
        <v>6292</v>
      </c>
      <c r="P1138" s="23" t="s">
        <v>6662</v>
      </c>
      <c r="Q1138" s="23">
        <v>0</v>
      </c>
      <c r="R1138" s="23" t="s">
        <v>1952</v>
      </c>
      <c r="S1138" s="23" t="s">
        <v>5777</v>
      </c>
      <c r="T1138" s="23" t="s">
        <v>1623</v>
      </c>
    </row>
    <row r="1139" spans="1:20" s="19" customFormat="1">
      <c r="A1139" s="23" t="s">
        <v>3650</v>
      </c>
      <c r="B1139" s="23" t="s">
        <v>3651</v>
      </c>
      <c r="C1139" s="23" t="s">
        <v>10</v>
      </c>
      <c r="D1139" s="23" t="s">
        <v>1580</v>
      </c>
      <c r="E1139" s="23" t="s">
        <v>5632</v>
      </c>
      <c r="F1139" s="23" t="s">
        <v>6973</v>
      </c>
      <c r="G1139" s="23" t="s">
        <v>1623</v>
      </c>
      <c r="H1139" s="23" t="s">
        <v>6308</v>
      </c>
      <c r="I1139" s="23" t="s">
        <v>5447</v>
      </c>
      <c r="J1139" s="23" t="s">
        <v>11</v>
      </c>
      <c r="K1139" s="23" t="s">
        <v>6290</v>
      </c>
      <c r="L1139" s="23" t="s">
        <v>11</v>
      </c>
      <c r="M1139" s="23" t="s">
        <v>6996</v>
      </c>
      <c r="N1139" s="23" t="s">
        <v>6311</v>
      </c>
      <c r="O1139" s="23" t="s">
        <v>6292</v>
      </c>
      <c r="P1139" s="23" t="s">
        <v>6613</v>
      </c>
      <c r="Q1139" s="23">
        <v>0</v>
      </c>
      <c r="R1139" s="23" t="s">
        <v>6974</v>
      </c>
      <c r="S1139" s="23" t="s">
        <v>7077</v>
      </c>
      <c r="T1139" s="23" t="s">
        <v>1623</v>
      </c>
    </row>
    <row r="1140" spans="1:20" s="19" customFormat="1">
      <c r="A1140" s="23" t="s">
        <v>4614</v>
      </c>
      <c r="B1140" s="23" t="s">
        <v>4615</v>
      </c>
      <c r="C1140" s="23" t="s">
        <v>10</v>
      </c>
      <c r="D1140" s="23" t="s">
        <v>1580</v>
      </c>
      <c r="E1140" s="23" t="s">
        <v>452</v>
      </c>
      <c r="F1140" s="23" t="s">
        <v>5392</v>
      </c>
      <c r="G1140" s="23" t="s">
        <v>1623</v>
      </c>
      <c r="H1140" s="23" t="s">
        <v>6295</v>
      </c>
      <c r="I1140" s="23" t="s">
        <v>6302</v>
      </c>
      <c r="J1140" s="23" t="s">
        <v>11</v>
      </c>
      <c r="K1140" s="23" t="s">
        <v>6290</v>
      </c>
      <c r="L1140" s="23" t="s">
        <v>11</v>
      </c>
      <c r="M1140" s="23" t="s">
        <v>6942</v>
      </c>
      <c r="N1140" s="23" t="s">
        <v>6291</v>
      </c>
      <c r="O1140" s="23" t="s">
        <v>6292</v>
      </c>
      <c r="P1140" s="23" t="s">
        <v>6303</v>
      </c>
      <c r="Q1140" s="23">
        <v>0</v>
      </c>
      <c r="R1140" s="23" t="s">
        <v>1952</v>
      </c>
      <c r="S1140" s="23" t="s">
        <v>5738</v>
      </c>
      <c r="T1140" s="23" t="s">
        <v>1623</v>
      </c>
    </row>
    <row r="1141" spans="1:20" s="19" customFormat="1">
      <c r="A1141" s="23" t="s">
        <v>4956</v>
      </c>
      <c r="B1141" s="23" t="s">
        <v>4957</v>
      </c>
      <c r="C1141" s="23" t="s">
        <v>16</v>
      </c>
      <c r="D1141" s="23" t="s">
        <v>1580</v>
      </c>
      <c r="E1141" s="23" t="s">
        <v>452</v>
      </c>
      <c r="F1141" s="23" t="s">
        <v>5393</v>
      </c>
      <c r="G1141" s="23" t="s">
        <v>1623</v>
      </c>
      <c r="H1141" s="23" t="s">
        <v>6295</v>
      </c>
      <c r="I1141" s="23" t="s">
        <v>5574</v>
      </c>
      <c r="J1141" s="23" t="s">
        <v>11</v>
      </c>
      <c r="K1141" s="23" t="s">
        <v>6290</v>
      </c>
      <c r="L1141" s="23" t="s">
        <v>11</v>
      </c>
      <c r="M1141" s="23" t="s">
        <v>6947</v>
      </c>
      <c r="N1141" s="23" t="s">
        <v>6291</v>
      </c>
      <c r="O1141" s="23" t="s">
        <v>6292</v>
      </c>
      <c r="P1141" s="23" t="s">
        <v>6525</v>
      </c>
      <c r="Q1141" s="23">
        <v>0</v>
      </c>
      <c r="R1141" s="23" t="s">
        <v>1952</v>
      </c>
      <c r="S1141" s="23" t="s">
        <v>5697</v>
      </c>
      <c r="T1141" s="23" t="s">
        <v>1623</v>
      </c>
    </row>
    <row r="1142" spans="1:20" s="19" customFormat="1">
      <c r="A1142" s="23" t="s">
        <v>5186</v>
      </c>
      <c r="B1142" s="23" t="s">
        <v>5187</v>
      </c>
      <c r="C1142" s="23" t="s">
        <v>16</v>
      </c>
      <c r="D1142" s="23" t="s">
        <v>1580</v>
      </c>
      <c r="E1142" s="23" t="s">
        <v>452</v>
      </c>
      <c r="F1142" s="23" t="s">
        <v>6954</v>
      </c>
      <c r="G1142" s="23" t="s">
        <v>1623</v>
      </c>
      <c r="H1142" s="23" t="s">
        <v>2490</v>
      </c>
      <c r="I1142" s="23" t="s">
        <v>6951</v>
      </c>
      <c r="J1142" s="23" t="s">
        <v>11</v>
      </c>
      <c r="K1142" s="23" t="s">
        <v>6290</v>
      </c>
      <c r="L1142" s="23" t="s">
        <v>11</v>
      </c>
      <c r="M1142" s="23" t="s">
        <v>6955</v>
      </c>
      <c r="N1142" s="23" t="s">
        <v>6291</v>
      </c>
      <c r="O1142" s="23" t="s">
        <v>6292</v>
      </c>
      <c r="P1142" s="23" t="s">
        <v>1012</v>
      </c>
      <c r="Q1142" s="23">
        <v>0</v>
      </c>
      <c r="R1142" s="23" t="s">
        <v>1565</v>
      </c>
      <c r="S1142" s="23" t="s">
        <v>6972</v>
      </c>
      <c r="T1142" s="23" t="s">
        <v>1623</v>
      </c>
    </row>
    <row r="1143" spans="1:20" s="19" customFormat="1">
      <c r="A1143" s="23" t="s">
        <v>5246</v>
      </c>
      <c r="B1143" s="23" t="s">
        <v>5247</v>
      </c>
      <c r="C1143" s="23" t="s">
        <v>13</v>
      </c>
      <c r="D1143" s="23" t="s">
        <v>1580</v>
      </c>
      <c r="E1143" s="23" t="s">
        <v>452</v>
      </c>
      <c r="F1143" s="23" t="s">
        <v>6803</v>
      </c>
      <c r="G1143" s="23" t="s">
        <v>1623</v>
      </c>
      <c r="H1143" s="23" t="s">
        <v>5569</v>
      </c>
      <c r="I1143" s="23" t="s">
        <v>6304</v>
      </c>
      <c r="J1143" s="23" t="s">
        <v>11</v>
      </c>
      <c r="K1143" s="23" t="s">
        <v>6290</v>
      </c>
      <c r="L1143" s="23" t="s">
        <v>11</v>
      </c>
      <c r="M1143" s="23" t="s">
        <v>6942</v>
      </c>
      <c r="N1143" s="23" t="s">
        <v>6291</v>
      </c>
      <c r="O1143" s="23" t="s">
        <v>6292</v>
      </c>
      <c r="P1143" s="23" t="s">
        <v>6329</v>
      </c>
      <c r="Q1143" s="23">
        <v>0</v>
      </c>
      <c r="R1143" s="23" t="s">
        <v>6490</v>
      </c>
      <c r="S1143" s="23" t="s">
        <v>6491</v>
      </c>
      <c r="T1143" s="23" t="s">
        <v>1623</v>
      </c>
    </row>
    <row r="1144" spans="1:20" s="19" customFormat="1">
      <c r="A1144" s="23" t="s">
        <v>1871</v>
      </c>
      <c r="B1144" s="23" t="s">
        <v>1872</v>
      </c>
      <c r="C1144" s="23" t="s">
        <v>12</v>
      </c>
      <c r="D1144" s="23" t="s">
        <v>1580</v>
      </c>
      <c r="E1144" s="23" t="s">
        <v>452</v>
      </c>
      <c r="F1144" s="23" t="s">
        <v>6818</v>
      </c>
      <c r="G1144" s="23" t="s">
        <v>1623</v>
      </c>
      <c r="H1144" s="23" t="s">
        <v>6320</v>
      </c>
      <c r="I1144" s="23" t="s">
        <v>6355</v>
      </c>
      <c r="J1144" s="23" t="s">
        <v>11</v>
      </c>
      <c r="K1144" s="23" t="s">
        <v>6290</v>
      </c>
      <c r="L1144" s="23" t="s">
        <v>11</v>
      </c>
      <c r="M1144" s="23" t="s">
        <v>6963</v>
      </c>
      <c r="N1144" s="23" t="s">
        <v>6291</v>
      </c>
      <c r="O1144" s="23" t="s">
        <v>6292</v>
      </c>
      <c r="P1144" s="23" t="s">
        <v>6329</v>
      </c>
      <c r="Q1144" s="23">
        <v>0</v>
      </c>
      <c r="R1144" s="23" t="s">
        <v>6427</v>
      </c>
      <c r="S1144" s="23" t="s">
        <v>6428</v>
      </c>
      <c r="T1144" s="23" t="s">
        <v>1623</v>
      </c>
    </row>
    <row r="1145" spans="1:20" s="19" customFormat="1">
      <c r="A1145" s="23" t="s">
        <v>3953</v>
      </c>
      <c r="B1145" s="23" t="s">
        <v>3954</v>
      </c>
      <c r="C1145" s="23" t="s">
        <v>10</v>
      </c>
      <c r="D1145" s="23" t="s">
        <v>1580</v>
      </c>
      <c r="E1145" s="23" t="s">
        <v>452</v>
      </c>
      <c r="F1145" s="23" t="s">
        <v>5384</v>
      </c>
      <c r="G1145" s="23" t="s">
        <v>1623</v>
      </c>
      <c r="H1145" s="23" t="s">
        <v>6308</v>
      </c>
      <c r="I1145" s="23" t="s">
        <v>6951</v>
      </c>
      <c r="J1145" s="23" t="s">
        <v>11</v>
      </c>
      <c r="K1145" s="23" t="s">
        <v>6290</v>
      </c>
      <c r="L1145" s="23" t="s">
        <v>11</v>
      </c>
      <c r="M1145" s="23" t="s">
        <v>6965</v>
      </c>
      <c r="N1145" s="23" t="s">
        <v>6291</v>
      </c>
      <c r="O1145" s="23" t="s">
        <v>6292</v>
      </c>
      <c r="P1145" s="23" t="s">
        <v>6329</v>
      </c>
      <c r="Q1145" s="23">
        <v>0</v>
      </c>
      <c r="R1145" s="23" t="s">
        <v>1952</v>
      </c>
      <c r="S1145" s="23" t="s">
        <v>5817</v>
      </c>
      <c r="T1145" s="23" t="s">
        <v>1623</v>
      </c>
    </row>
    <row r="1146" spans="1:20" s="19" customFormat="1">
      <c r="A1146" s="23" t="s">
        <v>3006</v>
      </c>
      <c r="B1146" s="23" t="s">
        <v>3007</v>
      </c>
      <c r="C1146" s="23" t="s">
        <v>1544</v>
      </c>
      <c r="D1146" s="23" t="s">
        <v>5451</v>
      </c>
      <c r="E1146" s="23" t="s">
        <v>464</v>
      </c>
      <c r="F1146" s="23" t="s">
        <v>6991</v>
      </c>
      <c r="G1146" s="23" t="s">
        <v>1623</v>
      </c>
      <c r="H1146" s="23" t="s">
        <v>6346</v>
      </c>
      <c r="I1146" s="23" t="s">
        <v>6296</v>
      </c>
      <c r="J1146" s="23" t="s">
        <v>11</v>
      </c>
      <c r="K1146" s="23" t="s">
        <v>6290</v>
      </c>
      <c r="L1146" s="23" t="s">
        <v>11</v>
      </c>
      <c r="M1146" s="23" t="s">
        <v>6936</v>
      </c>
      <c r="N1146" s="23" t="s">
        <v>6297</v>
      </c>
      <c r="O1146" s="23" t="s">
        <v>6292</v>
      </c>
      <c r="P1146" s="23" t="s">
        <v>1152</v>
      </c>
      <c r="Q1146" s="23">
        <v>0</v>
      </c>
      <c r="R1146" s="23" t="s">
        <v>1689</v>
      </c>
      <c r="S1146" s="23" t="s">
        <v>7096</v>
      </c>
      <c r="T1146" s="23" t="s">
        <v>1623</v>
      </c>
    </row>
    <row r="1147" spans="1:20" s="19" customFormat="1">
      <c r="A1147" s="23" t="s">
        <v>3163</v>
      </c>
      <c r="B1147" s="23" t="s">
        <v>3164</v>
      </c>
      <c r="C1147" s="23" t="s">
        <v>1544</v>
      </c>
      <c r="D1147" s="23" t="s">
        <v>5451</v>
      </c>
      <c r="E1147" s="23" t="s">
        <v>464</v>
      </c>
      <c r="F1147" s="23" t="s">
        <v>7023</v>
      </c>
      <c r="G1147" s="23" t="s">
        <v>1623</v>
      </c>
      <c r="H1147" s="23" t="s">
        <v>6295</v>
      </c>
      <c r="I1147" s="23" t="s">
        <v>6296</v>
      </c>
      <c r="J1147" s="23" t="s">
        <v>11</v>
      </c>
      <c r="K1147" s="23" t="s">
        <v>6290</v>
      </c>
      <c r="L1147" s="23" t="s">
        <v>11</v>
      </c>
      <c r="M1147" s="23" t="s">
        <v>7036</v>
      </c>
      <c r="N1147" s="23" t="s">
        <v>6297</v>
      </c>
      <c r="O1147" s="23" t="s">
        <v>6292</v>
      </c>
      <c r="P1147" s="23" t="s">
        <v>6602</v>
      </c>
      <c r="Q1147" s="23">
        <v>0</v>
      </c>
      <c r="R1147" s="23" t="s">
        <v>1952</v>
      </c>
      <c r="S1147" s="23" t="s">
        <v>5923</v>
      </c>
      <c r="T1147" s="23" t="s">
        <v>1623</v>
      </c>
    </row>
    <row r="1148" spans="1:20" s="19" customFormat="1">
      <c r="A1148" s="23" t="s">
        <v>2002</v>
      </c>
      <c r="B1148" s="23" t="s">
        <v>2003</v>
      </c>
      <c r="C1148" s="23" t="s">
        <v>10</v>
      </c>
      <c r="D1148" s="23" t="s">
        <v>1580</v>
      </c>
      <c r="E1148" s="23" t="s">
        <v>452</v>
      </c>
      <c r="F1148" s="23" t="s">
        <v>5393</v>
      </c>
      <c r="G1148" s="23" t="s">
        <v>1623</v>
      </c>
      <c r="H1148" s="23" t="s">
        <v>6295</v>
      </c>
      <c r="I1148" s="23" t="s">
        <v>5574</v>
      </c>
      <c r="J1148" s="23" t="s">
        <v>11</v>
      </c>
      <c r="K1148" s="23" t="s">
        <v>6290</v>
      </c>
      <c r="L1148" s="23" t="s">
        <v>11</v>
      </c>
      <c r="M1148" s="23" t="s">
        <v>6979</v>
      </c>
      <c r="N1148" s="23" t="s">
        <v>6291</v>
      </c>
      <c r="O1148" s="23" t="s">
        <v>6292</v>
      </c>
      <c r="P1148" s="23" t="s">
        <v>6982</v>
      </c>
      <c r="Q1148" s="23">
        <v>0</v>
      </c>
      <c r="R1148" s="23" t="s">
        <v>7057</v>
      </c>
      <c r="S1148" s="23" t="s">
        <v>7058</v>
      </c>
      <c r="T1148" s="23" t="s">
        <v>1623</v>
      </c>
    </row>
    <row r="1149" spans="1:20" s="19" customFormat="1">
      <c r="A1149" s="23" t="s">
        <v>2426</v>
      </c>
      <c r="B1149" s="23" t="s">
        <v>2427</v>
      </c>
      <c r="C1149" s="23" t="s">
        <v>10</v>
      </c>
      <c r="D1149" s="23" t="s">
        <v>1580</v>
      </c>
      <c r="E1149" s="23" t="s">
        <v>5632</v>
      </c>
      <c r="F1149" s="23" t="s">
        <v>6973</v>
      </c>
      <c r="G1149" s="23" t="s">
        <v>1623</v>
      </c>
      <c r="H1149" s="23" t="s">
        <v>6308</v>
      </c>
      <c r="I1149" s="23" t="s">
        <v>5447</v>
      </c>
      <c r="J1149" s="23" t="s">
        <v>11</v>
      </c>
      <c r="K1149" s="23" t="s">
        <v>6290</v>
      </c>
      <c r="L1149" s="23" t="s">
        <v>11</v>
      </c>
      <c r="M1149" s="23" t="s">
        <v>7050</v>
      </c>
      <c r="N1149" s="23" t="s">
        <v>6311</v>
      </c>
      <c r="O1149" s="23" t="s">
        <v>6292</v>
      </c>
      <c r="P1149" s="23" t="s">
        <v>6563</v>
      </c>
      <c r="Q1149" s="23">
        <v>0</v>
      </c>
      <c r="R1149" s="23" t="s">
        <v>6974</v>
      </c>
      <c r="S1149" s="23" t="s">
        <v>7033</v>
      </c>
      <c r="T1149" s="23" t="s">
        <v>1623</v>
      </c>
    </row>
    <row r="1150" spans="1:20" s="19" customFormat="1">
      <c r="A1150" s="23" t="s">
        <v>3881</v>
      </c>
      <c r="B1150" s="23" t="s">
        <v>3882</v>
      </c>
      <c r="C1150" s="23" t="s">
        <v>1544</v>
      </c>
      <c r="D1150" s="23" t="s">
        <v>1580</v>
      </c>
      <c r="E1150" s="23" t="s">
        <v>452</v>
      </c>
      <c r="F1150" s="23" t="s">
        <v>5380</v>
      </c>
      <c r="G1150" s="23" t="s">
        <v>1623</v>
      </c>
      <c r="H1150" s="23" t="s">
        <v>2490</v>
      </c>
      <c r="I1150" s="23" t="s">
        <v>6289</v>
      </c>
      <c r="J1150" s="23" t="s">
        <v>11</v>
      </c>
      <c r="K1150" s="23" t="s">
        <v>6290</v>
      </c>
      <c r="L1150" s="23" t="s">
        <v>11</v>
      </c>
      <c r="M1150" s="23" t="s">
        <v>7006</v>
      </c>
      <c r="N1150" s="23" t="s">
        <v>6291</v>
      </c>
      <c r="O1150" s="23" t="s">
        <v>6292</v>
      </c>
      <c r="P1150" s="23" t="s">
        <v>6507</v>
      </c>
      <c r="Q1150" s="23">
        <v>0</v>
      </c>
      <c r="R1150" s="23" t="s">
        <v>1952</v>
      </c>
      <c r="S1150" s="23" t="s">
        <v>6508</v>
      </c>
      <c r="T1150" s="23" t="s">
        <v>1623</v>
      </c>
    </row>
    <row r="1151" spans="1:20" s="19" customFormat="1">
      <c r="A1151" s="23" t="s">
        <v>3826</v>
      </c>
      <c r="B1151" s="23" t="s">
        <v>3827</v>
      </c>
      <c r="C1151" s="23" t="s">
        <v>14</v>
      </c>
      <c r="D1151" s="23" t="s">
        <v>1580</v>
      </c>
      <c r="E1151" s="23" t="s">
        <v>452</v>
      </c>
      <c r="F1151" s="23" t="s">
        <v>6824</v>
      </c>
      <c r="G1151" s="23" t="s">
        <v>1623</v>
      </c>
      <c r="H1151" s="23" t="s">
        <v>6299</v>
      </c>
      <c r="I1151" s="23" t="s">
        <v>6316</v>
      </c>
      <c r="J1151" s="23" t="s">
        <v>11</v>
      </c>
      <c r="K1151" s="23" t="s">
        <v>6290</v>
      </c>
      <c r="L1151" s="23" t="s">
        <v>11</v>
      </c>
      <c r="M1151" s="23" t="s">
        <v>6959</v>
      </c>
      <c r="N1151" s="23" t="s">
        <v>6291</v>
      </c>
      <c r="O1151" s="23" t="s">
        <v>6292</v>
      </c>
      <c r="P1151" s="23" t="s">
        <v>6494</v>
      </c>
      <c r="Q1151" s="23">
        <v>0</v>
      </c>
      <c r="R1151" s="23" t="s">
        <v>1952</v>
      </c>
      <c r="S1151" s="23" t="s">
        <v>5832</v>
      </c>
      <c r="T1151" s="23" t="s">
        <v>1623</v>
      </c>
    </row>
    <row r="1152" spans="1:20" s="19" customFormat="1">
      <c r="A1152" s="23" t="s">
        <v>2761</v>
      </c>
      <c r="B1152" s="23" t="s">
        <v>2762</v>
      </c>
      <c r="C1152" s="23" t="s">
        <v>16</v>
      </c>
      <c r="D1152" s="23" t="s">
        <v>1580</v>
      </c>
      <c r="E1152" s="23" t="s">
        <v>452</v>
      </c>
      <c r="F1152" s="23" t="s">
        <v>5380</v>
      </c>
      <c r="G1152" s="23" t="s">
        <v>1623</v>
      </c>
      <c r="H1152" s="23" t="s">
        <v>2490</v>
      </c>
      <c r="I1152" s="23" t="s">
        <v>6289</v>
      </c>
      <c r="J1152" s="23" t="s">
        <v>11</v>
      </c>
      <c r="K1152" s="23" t="s">
        <v>6290</v>
      </c>
      <c r="L1152" s="23" t="s">
        <v>11</v>
      </c>
      <c r="M1152" s="23" t="s">
        <v>6939</v>
      </c>
      <c r="N1152" s="23" t="s">
        <v>6291</v>
      </c>
      <c r="O1152" s="23" t="s">
        <v>6292</v>
      </c>
      <c r="P1152" s="23" t="s">
        <v>1012</v>
      </c>
      <c r="Q1152" s="23">
        <v>0</v>
      </c>
      <c r="R1152" s="23" t="s">
        <v>1559</v>
      </c>
      <c r="S1152" s="23" t="s">
        <v>6761</v>
      </c>
      <c r="T1152" s="23" t="s">
        <v>1623</v>
      </c>
    </row>
    <row r="1153" spans="1:20" s="19" customFormat="1">
      <c r="A1153" s="23" t="s">
        <v>1675</v>
      </c>
      <c r="B1153" s="23" t="s">
        <v>1676</v>
      </c>
      <c r="C1153" s="23" t="s">
        <v>16</v>
      </c>
      <c r="D1153" s="23" t="s">
        <v>1580</v>
      </c>
      <c r="E1153" s="23" t="s">
        <v>452</v>
      </c>
      <c r="F1153" s="23" t="s">
        <v>5380</v>
      </c>
      <c r="G1153" s="23" t="s">
        <v>1623</v>
      </c>
      <c r="H1153" s="23" t="s">
        <v>2490</v>
      </c>
      <c r="I1153" s="23" t="s">
        <v>6289</v>
      </c>
      <c r="J1153" s="23" t="s">
        <v>11</v>
      </c>
      <c r="K1153" s="23" t="s">
        <v>6290</v>
      </c>
      <c r="L1153" s="23" t="s">
        <v>11</v>
      </c>
      <c r="M1153" s="23" t="s">
        <v>6985</v>
      </c>
      <c r="N1153" s="23" t="s">
        <v>6291</v>
      </c>
      <c r="O1153" s="23" t="s">
        <v>6292</v>
      </c>
      <c r="P1153" s="23" t="s">
        <v>6405</v>
      </c>
      <c r="Q1153" s="23">
        <v>0</v>
      </c>
      <c r="R1153" s="23" t="s">
        <v>1952</v>
      </c>
      <c r="S1153" s="23" t="s">
        <v>6119</v>
      </c>
      <c r="T1153" s="23" t="s">
        <v>1623</v>
      </c>
    </row>
    <row r="1154" spans="1:20" s="19" customFormat="1">
      <c r="A1154" s="23" t="s">
        <v>2214</v>
      </c>
      <c r="B1154" s="23" t="s">
        <v>2215</v>
      </c>
      <c r="C1154" s="23" t="s">
        <v>10</v>
      </c>
      <c r="D1154" s="23" t="s">
        <v>1580</v>
      </c>
      <c r="E1154" s="23" t="s">
        <v>452</v>
      </c>
      <c r="F1154" s="23" t="s">
        <v>5392</v>
      </c>
      <c r="G1154" s="23" t="s">
        <v>1623</v>
      </c>
      <c r="H1154" s="23" t="s">
        <v>6295</v>
      </c>
      <c r="I1154" s="23" t="s">
        <v>6302</v>
      </c>
      <c r="J1154" s="23" t="s">
        <v>11</v>
      </c>
      <c r="K1154" s="23" t="s">
        <v>6290</v>
      </c>
      <c r="L1154" s="23" t="s">
        <v>11</v>
      </c>
      <c r="M1154" s="23" t="s">
        <v>6947</v>
      </c>
      <c r="N1154" s="23" t="s">
        <v>6291</v>
      </c>
      <c r="O1154" s="23" t="s">
        <v>6292</v>
      </c>
      <c r="P1154" s="23" t="s">
        <v>6729</v>
      </c>
      <c r="Q1154" s="23">
        <v>0</v>
      </c>
      <c r="R1154" s="23" t="s">
        <v>1707</v>
      </c>
      <c r="S1154" s="23" t="s">
        <v>6730</v>
      </c>
      <c r="T1154" s="23" t="s">
        <v>1623</v>
      </c>
    </row>
    <row r="1155" spans="1:20" s="19" customFormat="1">
      <c r="A1155" s="23" t="s">
        <v>4944</v>
      </c>
      <c r="B1155" s="23" t="s">
        <v>4945</v>
      </c>
      <c r="C1155" s="23" t="s">
        <v>1544</v>
      </c>
      <c r="D1155" s="23" t="s">
        <v>1580</v>
      </c>
      <c r="E1155" s="23" t="s">
        <v>452</v>
      </c>
      <c r="F1155" s="23" t="s">
        <v>5380</v>
      </c>
      <c r="G1155" s="23" t="s">
        <v>1623</v>
      </c>
      <c r="H1155" s="23" t="s">
        <v>2490</v>
      </c>
      <c r="I1155" s="23" t="s">
        <v>6289</v>
      </c>
      <c r="J1155" s="23" t="s">
        <v>11</v>
      </c>
      <c r="K1155" s="23" t="s">
        <v>6290</v>
      </c>
      <c r="L1155" s="23" t="s">
        <v>11</v>
      </c>
      <c r="M1155" s="23" t="s">
        <v>6939</v>
      </c>
      <c r="N1155" s="23" t="s">
        <v>6291</v>
      </c>
      <c r="O1155" s="23" t="s">
        <v>6292</v>
      </c>
      <c r="P1155" s="23" t="s">
        <v>6329</v>
      </c>
      <c r="Q1155" s="23">
        <v>0</v>
      </c>
      <c r="R1155" s="23" t="s">
        <v>1952</v>
      </c>
      <c r="S1155" s="23" t="s">
        <v>6690</v>
      </c>
      <c r="T1155" s="23" t="s">
        <v>1623</v>
      </c>
    </row>
    <row r="1156" spans="1:20" s="19" customFormat="1">
      <c r="A1156" s="23" t="s">
        <v>3154</v>
      </c>
      <c r="B1156" s="23" t="s">
        <v>3155</v>
      </c>
      <c r="C1156" s="23" t="s">
        <v>10</v>
      </c>
      <c r="D1156" s="23" t="s">
        <v>1580</v>
      </c>
      <c r="E1156" s="23" t="s">
        <v>5632</v>
      </c>
      <c r="F1156" s="23" t="s">
        <v>6973</v>
      </c>
      <c r="G1156" s="23" t="s">
        <v>1623</v>
      </c>
      <c r="H1156" s="23" t="s">
        <v>6308</v>
      </c>
      <c r="I1156" s="23" t="s">
        <v>5447</v>
      </c>
      <c r="J1156" s="23" t="s">
        <v>11</v>
      </c>
      <c r="K1156" s="23" t="s">
        <v>6290</v>
      </c>
      <c r="L1156" s="23" t="s">
        <v>11</v>
      </c>
      <c r="M1156" s="23" t="s">
        <v>7035</v>
      </c>
      <c r="N1156" s="23" t="s">
        <v>6311</v>
      </c>
      <c r="O1156" s="23" t="s">
        <v>6292</v>
      </c>
      <c r="P1156" s="23" t="s">
        <v>1012</v>
      </c>
      <c r="Q1156" s="23">
        <v>0</v>
      </c>
      <c r="R1156" s="23" t="s">
        <v>6974</v>
      </c>
      <c r="S1156" s="23" t="s">
        <v>7014</v>
      </c>
      <c r="T1156" s="23" t="s">
        <v>1623</v>
      </c>
    </row>
    <row r="1157" spans="1:20" s="19" customFormat="1">
      <c r="A1157" s="23" t="s">
        <v>2205</v>
      </c>
      <c r="B1157" s="23" t="s">
        <v>2206</v>
      </c>
      <c r="C1157" s="23" t="s">
        <v>10</v>
      </c>
      <c r="D1157" s="23" t="s">
        <v>1580</v>
      </c>
      <c r="E1157" s="23" t="s">
        <v>452</v>
      </c>
      <c r="F1157" s="23" t="s">
        <v>5384</v>
      </c>
      <c r="G1157" s="23" t="s">
        <v>1623</v>
      </c>
      <c r="H1157" s="23" t="s">
        <v>6308</v>
      </c>
      <c r="I1157" s="23" t="s">
        <v>5447</v>
      </c>
      <c r="J1157" s="23" t="s">
        <v>11</v>
      </c>
      <c r="K1157" s="23" t="s">
        <v>6290</v>
      </c>
      <c r="L1157" s="23" t="s">
        <v>11</v>
      </c>
      <c r="M1157" s="23" t="s">
        <v>6955</v>
      </c>
      <c r="N1157" s="23" t="s">
        <v>6291</v>
      </c>
      <c r="O1157" s="23" t="s">
        <v>6292</v>
      </c>
      <c r="P1157" s="23" t="s">
        <v>6410</v>
      </c>
      <c r="Q1157" s="23">
        <v>0</v>
      </c>
      <c r="R1157" s="23" t="s">
        <v>1952</v>
      </c>
      <c r="S1157" s="23" t="s">
        <v>6411</v>
      </c>
      <c r="T1157" s="23" t="s">
        <v>1623</v>
      </c>
    </row>
    <row r="1158" spans="1:20" s="19" customFormat="1">
      <c r="A1158" s="23" t="s">
        <v>4035</v>
      </c>
      <c r="B1158" s="23" t="s">
        <v>4036</v>
      </c>
      <c r="C1158" s="23" t="s">
        <v>16</v>
      </c>
      <c r="D1158" s="23" t="s">
        <v>1580</v>
      </c>
      <c r="E1158" s="23" t="s">
        <v>452</v>
      </c>
      <c r="F1158" s="23" t="s">
        <v>5380</v>
      </c>
      <c r="G1158" s="23" t="s">
        <v>1623</v>
      </c>
      <c r="H1158" s="23" t="s">
        <v>2490</v>
      </c>
      <c r="I1158" s="23" t="s">
        <v>6289</v>
      </c>
      <c r="J1158" s="23" t="s">
        <v>11</v>
      </c>
      <c r="K1158" s="23" t="s">
        <v>6290</v>
      </c>
      <c r="L1158" s="23" t="s">
        <v>11</v>
      </c>
      <c r="M1158" s="23" t="s">
        <v>6953</v>
      </c>
      <c r="N1158" s="23" t="s">
        <v>6291</v>
      </c>
      <c r="O1158" s="23" t="s">
        <v>6292</v>
      </c>
      <c r="P1158" s="23" t="s">
        <v>6293</v>
      </c>
      <c r="Q1158" s="23">
        <v>0</v>
      </c>
      <c r="R1158" s="23" t="s">
        <v>1685</v>
      </c>
      <c r="S1158" s="23" t="s">
        <v>6294</v>
      </c>
      <c r="T1158" s="23" t="s">
        <v>1623</v>
      </c>
    </row>
    <row r="1159" spans="1:20" s="19" customFormat="1">
      <c r="A1159" s="23" t="s">
        <v>2096</v>
      </c>
      <c r="B1159" s="23" t="s">
        <v>2097</v>
      </c>
      <c r="C1159" s="23" t="s">
        <v>16</v>
      </c>
      <c r="D1159" s="23" t="s">
        <v>1580</v>
      </c>
      <c r="E1159" s="23" t="s">
        <v>452</v>
      </c>
      <c r="F1159" s="23" t="s">
        <v>5399</v>
      </c>
      <c r="G1159" s="23" t="s">
        <v>1623</v>
      </c>
      <c r="H1159" s="23" t="s">
        <v>5579</v>
      </c>
      <c r="I1159" s="23" t="s">
        <v>6302</v>
      </c>
      <c r="J1159" s="23" t="s">
        <v>11</v>
      </c>
      <c r="K1159" s="23" t="s">
        <v>6290</v>
      </c>
      <c r="L1159" s="23" t="s">
        <v>11</v>
      </c>
      <c r="M1159" s="23" t="s">
        <v>6949</v>
      </c>
      <c r="N1159" s="23" t="s">
        <v>6291</v>
      </c>
      <c r="O1159" s="23" t="s">
        <v>6292</v>
      </c>
      <c r="P1159" s="23" t="s">
        <v>6329</v>
      </c>
      <c r="Q1159" s="23">
        <v>0</v>
      </c>
      <c r="R1159" s="23" t="s">
        <v>1707</v>
      </c>
      <c r="S1159" s="23" t="s">
        <v>6059</v>
      </c>
      <c r="T1159" s="23" t="s">
        <v>1623</v>
      </c>
    </row>
    <row r="1160" spans="1:20" s="19" customFormat="1">
      <c r="A1160" s="23" t="s">
        <v>4695</v>
      </c>
      <c r="B1160" s="23" t="s">
        <v>4696</v>
      </c>
      <c r="C1160" s="23" t="s">
        <v>10</v>
      </c>
      <c r="D1160" s="23" t="s">
        <v>1580</v>
      </c>
      <c r="E1160" s="23" t="s">
        <v>5632</v>
      </c>
      <c r="F1160" s="23" t="s">
        <v>6973</v>
      </c>
      <c r="G1160" s="23" t="s">
        <v>1623</v>
      </c>
      <c r="H1160" s="23" t="s">
        <v>6308</v>
      </c>
      <c r="I1160" s="23" t="s">
        <v>5447</v>
      </c>
      <c r="J1160" s="23" t="s">
        <v>11</v>
      </c>
      <c r="K1160" s="23" t="s">
        <v>6290</v>
      </c>
      <c r="L1160" s="23" t="s">
        <v>11</v>
      </c>
      <c r="M1160" s="23" t="s">
        <v>6976</v>
      </c>
      <c r="N1160" s="23" t="s">
        <v>6311</v>
      </c>
      <c r="O1160" s="23" t="s">
        <v>6292</v>
      </c>
      <c r="P1160" s="23" t="s">
        <v>6421</v>
      </c>
      <c r="Q1160" s="23">
        <v>0</v>
      </c>
      <c r="R1160" s="23" t="s">
        <v>6974</v>
      </c>
      <c r="S1160" s="23" t="s">
        <v>7019</v>
      </c>
      <c r="T1160" s="23" t="s">
        <v>1623</v>
      </c>
    </row>
    <row r="1161" spans="1:20" s="19" customFormat="1">
      <c r="A1161" s="23" t="s">
        <v>4327</v>
      </c>
      <c r="B1161" s="23" t="s">
        <v>4328</v>
      </c>
      <c r="C1161" s="23" t="s">
        <v>16</v>
      </c>
      <c r="D1161" s="23" t="s">
        <v>1580</v>
      </c>
      <c r="E1161" s="23" t="s">
        <v>452</v>
      </c>
      <c r="F1161" s="23" t="s">
        <v>6940</v>
      </c>
      <c r="G1161" s="23" t="s">
        <v>1623</v>
      </c>
      <c r="H1161" s="23" t="s">
        <v>6346</v>
      </c>
      <c r="I1161" s="23" t="s">
        <v>5563</v>
      </c>
      <c r="J1161" s="23" t="s">
        <v>11</v>
      </c>
      <c r="K1161" s="23" t="s">
        <v>6290</v>
      </c>
      <c r="L1161" s="23" t="s">
        <v>11</v>
      </c>
      <c r="M1161" s="23" t="s">
        <v>6979</v>
      </c>
      <c r="N1161" s="23" t="s">
        <v>6291</v>
      </c>
      <c r="O1161" s="23" t="s">
        <v>6292</v>
      </c>
      <c r="P1161" s="23" t="s">
        <v>6472</v>
      </c>
      <c r="Q1161" s="23">
        <v>0</v>
      </c>
      <c r="R1161" s="23" t="s">
        <v>3435</v>
      </c>
      <c r="S1161" s="23" t="s">
        <v>6473</v>
      </c>
      <c r="T1161" s="23" t="s">
        <v>1623</v>
      </c>
    </row>
    <row r="1162" spans="1:20" s="19" customFormat="1">
      <c r="A1162" s="23" t="s">
        <v>1667</v>
      </c>
      <c r="B1162" s="23" t="s">
        <v>1668</v>
      </c>
      <c r="C1162" s="23" t="s">
        <v>10</v>
      </c>
      <c r="D1162" s="23" t="s">
        <v>1580</v>
      </c>
      <c r="E1162" s="23" t="s">
        <v>452</v>
      </c>
      <c r="F1162" s="23" t="s">
        <v>5386</v>
      </c>
      <c r="G1162" s="23" t="s">
        <v>1623</v>
      </c>
      <c r="H1162" s="23" t="s">
        <v>6308</v>
      </c>
      <c r="I1162" s="23" t="s">
        <v>6951</v>
      </c>
      <c r="J1162" s="23" t="s">
        <v>11</v>
      </c>
      <c r="K1162" s="23" t="s">
        <v>6290</v>
      </c>
      <c r="L1162" s="23" t="s">
        <v>11</v>
      </c>
      <c r="M1162" s="23" t="s">
        <v>6949</v>
      </c>
      <c r="N1162" s="23" t="s">
        <v>6291</v>
      </c>
      <c r="O1162" s="23" t="s">
        <v>6292</v>
      </c>
      <c r="P1162" s="23" t="s">
        <v>6749</v>
      </c>
      <c r="Q1162" s="23">
        <v>0</v>
      </c>
      <c r="R1162" s="23" t="s">
        <v>6318</v>
      </c>
      <c r="S1162" s="23" t="s">
        <v>6750</v>
      </c>
      <c r="T1162" s="23" t="s">
        <v>1623</v>
      </c>
    </row>
    <row r="1163" spans="1:20" s="19" customFormat="1">
      <c r="A1163" s="23" t="s">
        <v>5028</v>
      </c>
      <c r="B1163" s="23" t="s">
        <v>5029</v>
      </c>
      <c r="C1163" s="23" t="s">
        <v>16</v>
      </c>
      <c r="D1163" s="23" t="s">
        <v>1580</v>
      </c>
      <c r="E1163" s="23" t="s">
        <v>452</v>
      </c>
      <c r="F1163" s="23" t="s">
        <v>6954</v>
      </c>
      <c r="G1163" s="23" t="s">
        <v>1623</v>
      </c>
      <c r="H1163" s="23" t="s">
        <v>6346</v>
      </c>
      <c r="I1163" s="23" t="s">
        <v>6951</v>
      </c>
      <c r="J1163" s="23" t="s">
        <v>11</v>
      </c>
      <c r="K1163" s="23" t="s">
        <v>6290</v>
      </c>
      <c r="L1163" s="23" t="s">
        <v>11</v>
      </c>
      <c r="M1163" s="23" t="s">
        <v>7042</v>
      </c>
      <c r="N1163" s="23" t="s">
        <v>6291</v>
      </c>
      <c r="O1163" s="23" t="s">
        <v>6292</v>
      </c>
      <c r="P1163" s="23" t="s">
        <v>6982</v>
      </c>
      <c r="Q1163" s="23">
        <v>0</v>
      </c>
      <c r="R1163" s="23" t="s">
        <v>5032</v>
      </c>
      <c r="S1163" s="23" t="s">
        <v>6263</v>
      </c>
      <c r="T1163" s="23" t="s">
        <v>1623</v>
      </c>
    </row>
    <row r="1164" spans="1:20" s="19" customFormat="1">
      <c r="A1164" s="23" t="s">
        <v>4718</v>
      </c>
      <c r="B1164" s="23" t="s">
        <v>4719</v>
      </c>
      <c r="C1164" s="23" t="s">
        <v>12</v>
      </c>
      <c r="D1164" s="23" t="s">
        <v>1580</v>
      </c>
      <c r="E1164" s="23" t="s">
        <v>452</v>
      </c>
      <c r="F1164" s="23" t="s">
        <v>6823</v>
      </c>
      <c r="G1164" s="23" t="s">
        <v>1623</v>
      </c>
      <c r="H1164" s="23" t="s">
        <v>6320</v>
      </c>
      <c r="I1164" s="23" t="s">
        <v>6474</v>
      </c>
      <c r="J1164" s="23" t="s">
        <v>11</v>
      </c>
      <c r="K1164" s="23" t="s">
        <v>6290</v>
      </c>
      <c r="L1164" s="23" t="s">
        <v>11</v>
      </c>
      <c r="M1164" s="23" t="s">
        <v>6933</v>
      </c>
      <c r="N1164" s="23" t="s">
        <v>6291</v>
      </c>
      <c r="O1164" s="23" t="s">
        <v>6292</v>
      </c>
      <c r="P1164" s="23" t="s">
        <v>6325</v>
      </c>
      <c r="Q1164" s="23">
        <v>0</v>
      </c>
      <c r="R1164" s="23" t="s">
        <v>6615</v>
      </c>
      <c r="S1164" s="23" t="s">
        <v>6616</v>
      </c>
      <c r="T1164" s="23" t="s">
        <v>1623</v>
      </c>
    </row>
    <row r="1165" spans="1:20" s="19" customFormat="1">
      <c r="A1165" s="23" t="s">
        <v>2199</v>
      </c>
      <c r="B1165" s="23" t="s">
        <v>2200</v>
      </c>
      <c r="C1165" s="23" t="s">
        <v>10</v>
      </c>
      <c r="D1165" s="23" t="s">
        <v>1580</v>
      </c>
      <c r="E1165" s="23" t="s">
        <v>452</v>
      </c>
      <c r="F1165" s="23" t="s">
        <v>6940</v>
      </c>
      <c r="G1165" s="23" t="s">
        <v>1623</v>
      </c>
      <c r="H1165" s="23" t="s">
        <v>6346</v>
      </c>
      <c r="I1165" s="23" t="s">
        <v>5563</v>
      </c>
      <c r="J1165" s="23" t="s">
        <v>11</v>
      </c>
      <c r="K1165" s="23" t="s">
        <v>6290</v>
      </c>
      <c r="L1165" s="23" t="s">
        <v>11</v>
      </c>
      <c r="M1165" s="23" t="s">
        <v>6945</v>
      </c>
      <c r="N1165" s="23" t="s">
        <v>6291</v>
      </c>
      <c r="O1165" s="23" t="s">
        <v>6292</v>
      </c>
      <c r="P1165" s="23" t="s">
        <v>1012</v>
      </c>
      <c r="Q1165" s="23">
        <v>0</v>
      </c>
      <c r="R1165" s="23" t="s">
        <v>1624</v>
      </c>
      <c r="S1165" s="23" t="s">
        <v>6220</v>
      </c>
      <c r="T1165" s="23" t="s">
        <v>1623</v>
      </c>
    </row>
    <row r="1166" spans="1:20" s="19" customFormat="1">
      <c r="A1166" s="23" t="s">
        <v>4771</v>
      </c>
      <c r="B1166" s="23" t="s">
        <v>4772</v>
      </c>
      <c r="C1166" s="23" t="s">
        <v>10</v>
      </c>
      <c r="D1166" s="23" t="s">
        <v>1580</v>
      </c>
      <c r="E1166" s="23" t="s">
        <v>461</v>
      </c>
      <c r="F1166" s="23" t="s">
        <v>5538</v>
      </c>
      <c r="G1166" s="23" t="s">
        <v>1623</v>
      </c>
      <c r="H1166" s="23" t="s">
        <v>5579</v>
      </c>
      <c r="I1166" s="23" t="s">
        <v>6951</v>
      </c>
      <c r="J1166" s="23" t="s">
        <v>11</v>
      </c>
      <c r="K1166" s="23" t="s">
        <v>6290</v>
      </c>
      <c r="L1166" s="23" t="s">
        <v>11</v>
      </c>
      <c r="M1166" s="23" t="s">
        <v>6931</v>
      </c>
      <c r="N1166" s="23" t="s">
        <v>6311</v>
      </c>
      <c r="O1166" s="23" t="s">
        <v>6292</v>
      </c>
      <c r="P1166" s="23" t="s">
        <v>6576</v>
      </c>
      <c r="Q1166" s="23">
        <v>0</v>
      </c>
      <c r="R1166" s="23" t="s">
        <v>1646</v>
      </c>
      <c r="S1166" s="23" t="s">
        <v>5717</v>
      </c>
      <c r="T1166" s="23" t="s">
        <v>1623</v>
      </c>
    </row>
    <row r="1167" spans="1:20" s="19" customFormat="1">
      <c r="A1167" s="23" t="s">
        <v>2887</v>
      </c>
      <c r="B1167" s="23" t="s">
        <v>2884</v>
      </c>
      <c r="C1167" s="23" t="s">
        <v>14</v>
      </c>
      <c r="D1167" s="23" t="s">
        <v>1580</v>
      </c>
      <c r="E1167" s="23" t="s">
        <v>461</v>
      </c>
      <c r="F1167" s="23" t="s">
        <v>5538</v>
      </c>
      <c r="G1167" s="23" t="s">
        <v>1623</v>
      </c>
      <c r="H1167" s="23" t="s">
        <v>6331</v>
      </c>
      <c r="I1167" s="23" t="s">
        <v>5574</v>
      </c>
      <c r="J1167" s="23" t="s">
        <v>11</v>
      </c>
      <c r="K1167" s="23" t="s">
        <v>6290</v>
      </c>
      <c r="L1167" s="23" t="s">
        <v>11</v>
      </c>
      <c r="M1167" s="23" t="s">
        <v>7080</v>
      </c>
      <c r="N1167" s="23" t="s">
        <v>6311</v>
      </c>
      <c r="O1167" s="23" t="s">
        <v>6292</v>
      </c>
      <c r="P1167" s="23" t="s">
        <v>1012</v>
      </c>
      <c r="Q1167" s="23">
        <v>0</v>
      </c>
      <c r="R1167" s="23" t="s">
        <v>4499</v>
      </c>
      <c r="S1167" s="23" t="s">
        <v>6202</v>
      </c>
      <c r="T1167" s="23" t="s">
        <v>1623</v>
      </c>
    </row>
    <row r="1168" spans="1:20" s="19" customFormat="1">
      <c r="A1168" s="23" t="s">
        <v>2185</v>
      </c>
      <c r="B1168" s="23" t="s">
        <v>2186</v>
      </c>
      <c r="C1168" s="23" t="s">
        <v>16</v>
      </c>
      <c r="D1168" s="23" t="s">
        <v>1580</v>
      </c>
      <c r="E1168" s="23" t="s">
        <v>452</v>
      </c>
      <c r="F1168" s="23" t="s">
        <v>6940</v>
      </c>
      <c r="G1168" s="23" t="s">
        <v>1623</v>
      </c>
      <c r="H1168" s="23" t="s">
        <v>6346</v>
      </c>
      <c r="I1168" s="23" t="s">
        <v>5563</v>
      </c>
      <c r="J1168" s="23" t="s">
        <v>11</v>
      </c>
      <c r="K1168" s="23" t="s">
        <v>6290</v>
      </c>
      <c r="L1168" s="23" t="s">
        <v>11</v>
      </c>
      <c r="M1168" s="23" t="s">
        <v>6979</v>
      </c>
      <c r="N1168" s="23" t="s">
        <v>6291</v>
      </c>
      <c r="O1168" s="23" t="s">
        <v>6292</v>
      </c>
      <c r="P1168" s="23" t="s">
        <v>7</v>
      </c>
      <c r="Q1168" s="23">
        <v>0</v>
      </c>
      <c r="R1168" s="23" t="s">
        <v>6313</v>
      </c>
      <c r="S1168" s="23" t="s">
        <v>6554</v>
      </c>
      <c r="T1168" s="23" t="s">
        <v>1623</v>
      </c>
    </row>
    <row r="1169" spans="1:20" s="19" customFormat="1">
      <c r="A1169" s="23" t="s">
        <v>1755</v>
      </c>
      <c r="B1169" s="23" t="s">
        <v>1756</v>
      </c>
      <c r="C1169" s="23" t="s">
        <v>10</v>
      </c>
      <c r="D1169" s="23" t="s">
        <v>1580</v>
      </c>
      <c r="E1169" s="23" t="s">
        <v>452</v>
      </c>
      <c r="F1169" s="23" t="s">
        <v>5392</v>
      </c>
      <c r="G1169" s="23" t="s">
        <v>1623</v>
      </c>
      <c r="H1169" s="23" t="s">
        <v>6295</v>
      </c>
      <c r="I1169" s="23" t="s">
        <v>6302</v>
      </c>
      <c r="J1169" s="23" t="s">
        <v>11</v>
      </c>
      <c r="K1169" s="23" t="s">
        <v>6290</v>
      </c>
      <c r="L1169" s="23" t="s">
        <v>11</v>
      </c>
      <c r="M1169" s="23" t="s">
        <v>6944</v>
      </c>
      <c r="N1169" s="23" t="s">
        <v>6291</v>
      </c>
      <c r="O1169" s="23" t="s">
        <v>6292</v>
      </c>
      <c r="P1169" s="23" t="s">
        <v>6418</v>
      </c>
      <c r="Q1169" s="23">
        <v>0</v>
      </c>
      <c r="R1169" s="23" t="s">
        <v>1952</v>
      </c>
      <c r="S1169" s="23" t="s">
        <v>6105</v>
      </c>
      <c r="T1169" s="23" t="s">
        <v>1623</v>
      </c>
    </row>
    <row r="1170" spans="1:20" s="19" customFormat="1">
      <c r="A1170" s="23" t="s">
        <v>4028</v>
      </c>
      <c r="B1170" s="23" t="s">
        <v>4029</v>
      </c>
      <c r="C1170" s="23" t="s">
        <v>14</v>
      </c>
      <c r="D1170" s="23" t="s">
        <v>1580</v>
      </c>
      <c r="E1170" s="23" t="s">
        <v>461</v>
      </c>
      <c r="F1170" s="23" t="s">
        <v>6784</v>
      </c>
      <c r="G1170" s="23" t="s">
        <v>1623</v>
      </c>
      <c r="H1170" s="23" t="s">
        <v>6320</v>
      </c>
      <c r="I1170" s="23" t="s">
        <v>6338</v>
      </c>
      <c r="J1170" s="23" t="s">
        <v>1643</v>
      </c>
      <c r="K1170" s="23" t="s">
        <v>6290</v>
      </c>
      <c r="L1170" s="23" t="s">
        <v>11</v>
      </c>
      <c r="M1170" s="23" t="s">
        <v>6967</v>
      </c>
      <c r="N1170" s="23" t="s">
        <v>6311</v>
      </c>
      <c r="O1170" s="23" t="s">
        <v>6292</v>
      </c>
      <c r="P1170" s="23" t="s">
        <v>6603</v>
      </c>
      <c r="Q1170" s="23">
        <v>0</v>
      </c>
      <c r="R1170" s="23" t="s">
        <v>1952</v>
      </c>
      <c r="S1170" s="23" t="s">
        <v>5811</v>
      </c>
      <c r="T1170" s="23" t="s">
        <v>1623</v>
      </c>
    </row>
    <row r="1171" spans="1:20" s="19" customFormat="1">
      <c r="A1171" s="23" t="s">
        <v>4762</v>
      </c>
      <c r="B1171" s="23" t="s">
        <v>4763</v>
      </c>
      <c r="C1171" s="23" t="s">
        <v>11</v>
      </c>
      <c r="D1171" s="23" t="s">
        <v>5451</v>
      </c>
      <c r="E1171" s="23" t="s">
        <v>464</v>
      </c>
      <c r="F1171" s="23" t="s">
        <v>5575</v>
      </c>
      <c r="G1171" s="23" t="s">
        <v>1623</v>
      </c>
      <c r="H1171" s="23" t="s">
        <v>2490</v>
      </c>
      <c r="I1171" s="23" t="s">
        <v>6296</v>
      </c>
      <c r="J1171" s="23" t="s">
        <v>11</v>
      </c>
      <c r="K1171" s="23" t="s">
        <v>6290</v>
      </c>
      <c r="L1171" s="23" t="s">
        <v>11</v>
      </c>
      <c r="M1171" s="23" t="s">
        <v>6933</v>
      </c>
      <c r="N1171" s="23" t="s">
        <v>6297</v>
      </c>
      <c r="O1171" s="23" t="s">
        <v>6292</v>
      </c>
      <c r="P1171" s="23" t="s">
        <v>6459</v>
      </c>
      <c r="Q1171" s="23">
        <v>0</v>
      </c>
      <c r="R1171" s="23" t="s">
        <v>2874</v>
      </c>
      <c r="S1171" s="23" t="s">
        <v>6460</v>
      </c>
      <c r="T1171" s="23" t="s">
        <v>1623</v>
      </c>
    </row>
    <row r="1172" spans="1:20" s="19" customFormat="1">
      <c r="A1172" s="23" t="s">
        <v>2282</v>
      </c>
      <c r="B1172" s="23" t="s">
        <v>2283</v>
      </c>
      <c r="C1172" s="23" t="s">
        <v>14</v>
      </c>
      <c r="D1172" s="23" t="s">
        <v>1580</v>
      </c>
      <c r="E1172" s="23" t="s">
        <v>461</v>
      </c>
      <c r="F1172" s="23" t="s">
        <v>6784</v>
      </c>
      <c r="G1172" s="23" t="s">
        <v>1623</v>
      </c>
      <c r="H1172" s="23" t="s">
        <v>6320</v>
      </c>
      <c r="I1172" s="23" t="s">
        <v>6338</v>
      </c>
      <c r="J1172" s="23" t="s">
        <v>1643</v>
      </c>
      <c r="K1172" s="23" t="s">
        <v>6290</v>
      </c>
      <c r="L1172" s="23" t="s">
        <v>11</v>
      </c>
      <c r="M1172" s="23" t="s">
        <v>7097</v>
      </c>
      <c r="N1172" s="23" t="s">
        <v>6311</v>
      </c>
      <c r="O1172" s="23" t="s">
        <v>6292</v>
      </c>
      <c r="P1172" s="23" t="s">
        <v>6574</v>
      </c>
      <c r="Q1172" s="23">
        <v>0</v>
      </c>
      <c r="R1172" s="23" t="s">
        <v>1952</v>
      </c>
      <c r="S1172" s="23" t="s">
        <v>6036</v>
      </c>
      <c r="T1172" s="23" t="s">
        <v>1623</v>
      </c>
    </row>
    <row r="1173" spans="1:20" s="19" customFormat="1">
      <c r="A1173" s="23" t="s">
        <v>3756</v>
      </c>
      <c r="B1173" s="23" t="s">
        <v>3757</v>
      </c>
      <c r="C1173" s="23" t="s">
        <v>13</v>
      </c>
      <c r="D1173" s="23" t="s">
        <v>1580</v>
      </c>
      <c r="E1173" s="23" t="s">
        <v>452</v>
      </c>
      <c r="F1173" s="23" t="s">
        <v>6809</v>
      </c>
      <c r="G1173" s="23" t="s">
        <v>1623</v>
      </c>
      <c r="H1173" s="23" t="s">
        <v>6299</v>
      </c>
      <c r="I1173" s="23" t="s">
        <v>6335</v>
      </c>
      <c r="J1173" s="23" t="s">
        <v>11</v>
      </c>
      <c r="K1173" s="23" t="s">
        <v>6290</v>
      </c>
      <c r="L1173" s="23" t="s">
        <v>11</v>
      </c>
      <c r="M1173" s="23" t="s">
        <v>6960</v>
      </c>
      <c r="N1173" s="23" t="s">
        <v>6291</v>
      </c>
      <c r="O1173" s="23" t="s">
        <v>6292</v>
      </c>
      <c r="P1173" s="23" t="s">
        <v>1012</v>
      </c>
      <c r="Q1173" s="23">
        <v>0</v>
      </c>
      <c r="R1173" s="23" t="s">
        <v>1689</v>
      </c>
      <c r="S1173" s="23" t="s">
        <v>7083</v>
      </c>
      <c r="T1173" s="23" t="s">
        <v>1623</v>
      </c>
    </row>
    <row r="1174" spans="1:20" s="19" customFormat="1">
      <c r="A1174" s="23" t="s">
        <v>3484</v>
      </c>
      <c r="B1174" s="23" t="s">
        <v>3485</v>
      </c>
      <c r="C1174" s="23" t="s">
        <v>16</v>
      </c>
      <c r="D1174" s="23" t="s">
        <v>1580</v>
      </c>
      <c r="E1174" s="23" t="s">
        <v>452</v>
      </c>
      <c r="F1174" s="23" t="s">
        <v>5504</v>
      </c>
      <c r="G1174" s="23" t="s">
        <v>1623</v>
      </c>
      <c r="H1174" s="23" t="s">
        <v>5579</v>
      </c>
      <c r="I1174" s="23" t="s">
        <v>6289</v>
      </c>
      <c r="J1174" s="23" t="s">
        <v>11</v>
      </c>
      <c r="K1174" s="23" t="s">
        <v>6290</v>
      </c>
      <c r="L1174" s="23" t="s">
        <v>11</v>
      </c>
      <c r="M1174" s="23" t="s">
        <v>6955</v>
      </c>
      <c r="N1174" s="23" t="s">
        <v>6291</v>
      </c>
      <c r="O1174" s="23" t="s">
        <v>6292</v>
      </c>
      <c r="P1174" s="23" t="s">
        <v>7055</v>
      </c>
      <c r="Q1174" s="23">
        <v>0</v>
      </c>
      <c r="R1174" s="23" t="s">
        <v>1948</v>
      </c>
      <c r="S1174" s="23" t="s">
        <v>7056</v>
      </c>
      <c r="T1174" s="23" t="s">
        <v>1623</v>
      </c>
    </row>
    <row r="1175" spans="1:20" s="19" customFormat="1">
      <c r="A1175" s="23" t="s">
        <v>3222</v>
      </c>
      <c r="B1175" s="23" t="s">
        <v>3223</v>
      </c>
      <c r="C1175" s="23" t="s">
        <v>14</v>
      </c>
      <c r="D1175" s="23" t="s">
        <v>1580</v>
      </c>
      <c r="E1175" s="23" t="s">
        <v>461</v>
      </c>
      <c r="F1175" s="23" t="s">
        <v>6789</v>
      </c>
      <c r="G1175" s="23" t="s">
        <v>1623</v>
      </c>
      <c r="H1175" s="23" t="s">
        <v>6320</v>
      </c>
      <c r="I1175" s="23" t="s">
        <v>6350</v>
      </c>
      <c r="J1175" s="23" t="s">
        <v>11</v>
      </c>
      <c r="K1175" s="23" t="s">
        <v>6290</v>
      </c>
      <c r="L1175" s="23" t="s">
        <v>11</v>
      </c>
      <c r="M1175" s="23" t="s">
        <v>7059</v>
      </c>
      <c r="N1175" s="23" t="s">
        <v>6311</v>
      </c>
      <c r="O1175" s="23" t="s">
        <v>6292</v>
      </c>
      <c r="P1175" s="23" t="s">
        <v>6329</v>
      </c>
      <c r="Q1175" s="23">
        <v>0</v>
      </c>
      <c r="R1175" s="23" t="s">
        <v>2014</v>
      </c>
      <c r="S1175" s="23" t="s">
        <v>5916</v>
      </c>
      <c r="T1175" s="23" t="s">
        <v>1623</v>
      </c>
    </row>
    <row r="1176" spans="1:20" s="19" customFormat="1">
      <c r="A1176" s="23" t="s">
        <v>1755</v>
      </c>
      <c r="B1176" s="23" t="s">
        <v>1756</v>
      </c>
      <c r="C1176" s="23" t="s">
        <v>10</v>
      </c>
      <c r="D1176" s="23" t="s">
        <v>1580</v>
      </c>
      <c r="E1176" s="23" t="s">
        <v>452</v>
      </c>
      <c r="F1176" s="23" t="s">
        <v>5392</v>
      </c>
      <c r="G1176" s="23" t="s">
        <v>1623</v>
      </c>
      <c r="H1176" s="23" t="s">
        <v>6295</v>
      </c>
      <c r="I1176" s="23" t="s">
        <v>6302</v>
      </c>
      <c r="J1176" s="23" t="s">
        <v>11</v>
      </c>
      <c r="K1176" s="23" t="s">
        <v>6290</v>
      </c>
      <c r="L1176" s="23" t="s">
        <v>11</v>
      </c>
      <c r="M1176" s="23" t="s">
        <v>6979</v>
      </c>
      <c r="N1176" s="23" t="s">
        <v>6291</v>
      </c>
      <c r="O1176" s="23" t="s">
        <v>6292</v>
      </c>
      <c r="P1176" s="23" t="s">
        <v>6418</v>
      </c>
      <c r="Q1176" s="23">
        <v>0</v>
      </c>
      <c r="R1176" s="23" t="s">
        <v>1952</v>
      </c>
      <c r="S1176" s="23" t="s">
        <v>6105</v>
      </c>
      <c r="T1176" s="23" t="s">
        <v>1623</v>
      </c>
    </row>
    <row r="1177" spans="1:20" s="19" customFormat="1">
      <c r="A1177" s="23" t="s">
        <v>3445</v>
      </c>
      <c r="B1177" s="23" t="s">
        <v>3446</v>
      </c>
      <c r="C1177" s="23" t="s">
        <v>1562</v>
      </c>
      <c r="D1177" s="23" t="s">
        <v>5451</v>
      </c>
      <c r="E1177" s="23" t="s">
        <v>459</v>
      </c>
      <c r="F1177" s="23" t="s">
        <v>5577</v>
      </c>
      <c r="G1177" s="23" t="s">
        <v>1623</v>
      </c>
      <c r="H1177" s="23" t="s">
        <v>6346</v>
      </c>
      <c r="I1177" s="23" t="s">
        <v>6352</v>
      </c>
      <c r="J1177" s="23" t="s">
        <v>11</v>
      </c>
      <c r="K1177" s="23" t="s">
        <v>6290</v>
      </c>
      <c r="L1177" s="23" t="s">
        <v>11</v>
      </c>
      <c r="M1177" s="23" t="s">
        <v>6930</v>
      </c>
      <c r="N1177" s="23" t="s">
        <v>6297</v>
      </c>
      <c r="O1177" s="23" t="s">
        <v>6292</v>
      </c>
      <c r="P1177" s="23" t="s">
        <v>1154</v>
      </c>
      <c r="Q1177" s="23">
        <v>0</v>
      </c>
      <c r="R1177" s="23" t="s">
        <v>1559</v>
      </c>
      <c r="S1177" s="23" t="s">
        <v>6193</v>
      </c>
      <c r="T1177" s="23" t="s">
        <v>1623</v>
      </c>
    </row>
    <row r="1178" spans="1:20" s="19" customFormat="1">
      <c r="A1178" s="23" t="s">
        <v>2689</v>
      </c>
      <c r="B1178" s="23" t="s">
        <v>2690</v>
      </c>
      <c r="C1178" s="23" t="s">
        <v>12</v>
      </c>
      <c r="D1178" s="23" t="s">
        <v>1580</v>
      </c>
      <c r="E1178" s="23" t="s">
        <v>452</v>
      </c>
      <c r="F1178" s="23" t="s">
        <v>6818</v>
      </c>
      <c r="G1178" s="23" t="s">
        <v>1623</v>
      </c>
      <c r="H1178" s="23" t="s">
        <v>6320</v>
      </c>
      <c r="I1178" s="23" t="s">
        <v>6355</v>
      </c>
      <c r="J1178" s="23" t="s">
        <v>11</v>
      </c>
      <c r="K1178" s="23" t="s">
        <v>6290</v>
      </c>
      <c r="L1178" s="23" t="s">
        <v>11</v>
      </c>
      <c r="M1178" s="23" t="s">
        <v>6964</v>
      </c>
      <c r="N1178" s="23" t="s">
        <v>6291</v>
      </c>
      <c r="O1178" s="23" t="s">
        <v>6292</v>
      </c>
      <c r="P1178" s="23" t="s">
        <v>6395</v>
      </c>
      <c r="Q1178" s="23">
        <v>0</v>
      </c>
      <c r="R1178" s="23" t="s">
        <v>1952</v>
      </c>
      <c r="S1178" s="23" t="s">
        <v>6396</v>
      </c>
      <c r="T1178" s="23" t="s">
        <v>1623</v>
      </c>
    </row>
    <row r="1179" spans="1:20" s="19" customFormat="1">
      <c r="A1179" s="23" t="s">
        <v>2713</v>
      </c>
      <c r="B1179" s="23" t="s">
        <v>2714</v>
      </c>
      <c r="C1179" s="23" t="s">
        <v>14</v>
      </c>
      <c r="D1179" s="23" t="s">
        <v>1580</v>
      </c>
      <c r="E1179" s="23" t="s">
        <v>461</v>
      </c>
      <c r="F1179" s="23" t="s">
        <v>5526</v>
      </c>
      <c r="G1179" s="23" t="s">
        <v>1623</v>
      </c>
      <c r="H1179" s="23" t="s">
        <v>5569</v>
      </c>
      <c r="I1179" s="23" t="s">
        <v>6304</v>
      </c>
      <c r="J1179" s="23" t="s">
        <v>11</v>
      </c>
      <c r="K1179" s="23" t="s">
        <v>6290</v>
      </c>
      <c r="L1179" s="23" t="s">
        <v>11</v>
      </c>
      <c r="M1179" s="23" t="s">
        <v>6931</v>
      </c>
      <c r="N1179" s="23" t="s">
        <v>6311</v>
      </c>
      <c r="O1179" s="23" t="s">
        <v>6292</v>
      </c>
      <c r="P1179" s="23" t="s">
        <v>6558</v>
      </c>
      <c r="Q1179" s="23">
        <v>0</v>
      </c>
      <c r="R1179" s="23" t="s">
        <v>2014</v>
      </c>
      <c r="S1179" s="23" t="s">
        <v>5990</v>
      </c>
      <c r="T1179" s="23" t="s">
        <v>1623</v>
      </c>
    </row>
    <row r="1180" spans="1:20" s="19" customFormat="1">
      <c r="A1180" s="23" t="s">
        <v>1855</v>
      </c>
      <c r="B1180" s="23" t="s">
        <v>1856</v>
      </c>
      <c r="C1180" s="23" t="s">
        <v>1544</v>
      </c>
      <c r="D1180" s="23" t="s">
        <v>5451</v>
      </c>
      <c r="E1180" s="23" t="s">
        <v>464</v>
      </c>
      <c r="F1180" s="23" t="s">
        <v>6991</v>
      </c>
      <c r="G1180" s="23" t="s">
        <v>1623</v>
      </c>
      <c r="H1180" s="23" t="s">
        <v>6346</v>
      </c>
      <c r="I1180" s="23" t="s">
        <v>6296</v>
      </c>
      <c r="J1180" s="23" t="s">
        <v>11</v>
      </c>
      <c r="K1180" s="23" t="s">
        <v>6290</v>
      </c>
      <c r="L1180" s="23" t="s">
        <v>11</v>
      </c>
      <c r="M1180" s="23" t="s">
        <v>6949</v>
      </c>
      <c r="N1180" s="23" t="s">
        <v>6297</v>
      </c>
      <c r="O1180" s="23" t="s">
        <v>6292</v>
      </c>
      <c r="P1180" s="23" t="s">
        <v>6757</v>
      </c>
      <c r="Q1180" s="23">
        <v>0</v>
      </c>
      <c r="R1180" s="23" t="s">
        <v>1707</v>
      </c>
      <c r="S1180" s="23" t="s">
        <v>6092</v>
      </c>
      <c r="T1180" s="23" t="s">
        <v>1623</v>
      </c>
    </row>
    <row r="1181" spans="1:20" s="19" customFormat="1">
      <c r="A1181" s="23" t="s">
        <v>5184</v>
      </c>
      <c r="B1181" s="23" t="s">
        <v>5185</v>
      </c>
      <c r="C1181" s="23" t="s">
        <v>16</v>
      </c>
      <c r="D1181" s="23" t="s">
        <v>1580</v>
      </c>
      <c r="E1181" s="23" t="s">
        <v>452</v>
      </c>
      <c r="F1181" s="23" t="s">
        <v>5393</v>
      </c>
      <c r="G1181" s="23" t="s">
        <v>1623</v>
      </c>
      <c r="H1181" s="23" t="s">
        <v>6295</v>
      </c>
      <c r="I1181" s="23" t="s">
        <v>5574</v>
      </c>
      <c r="J1181" s="23" t="s">
        <v>11</v>
      </c>
      <c r="K1181" s="23" t="s">
        <v>6290</v>
      </c>
      <c r="L1181" s="23" t="s">
        <v>11</v>
      </c>
      <c r="M1181" s="23" t="s">
        <v>6944</v>
      </c>
      <c r="N1181" s="23" t="s">
        <v>6291</v>
      </c>
      <c r="O1181" s="23" t="s">
        <v>6292</v>
      </c>
      <c r="P1181" s="23" t="s">
        <v>7</v>
      </c>
      <c r="Q1181" s="23">
        <v>0</v>
      </c>
      <c r="R1181" s="23" t="s">
        <v>2510</v>
      </c>
      <c r="S1181" s="23" t="s">
        <v>6667</v>
      </c>
      <c r="T1181" s="23" t="s">
        <v>1623</v>
      </c>
    </row>
    <row r="1182" spans="1:20" s="19" customFormat="1">
      <c r="A1182" s="23" t="s">
        <v>4586</v>
      </c>
      <c r="B1182" s="23" t="s">
        <v>4587</v>
      </c>
      <c r="C1182" s="23" t="s">
        <v>10</v>
      </c>
      <c r="D1182" s="23" t="s">
        <v>1580</v>
      </c>
      <c r="E1182" s="23" t="s">
        <v>461</v>
      </c>
      <c r="F1182" s="23" t="s">
        <v>5539</v>
      </c>
      <c r="G1182" s="23" t="s">
        <v>1623</v>
      </c>
      <c r="H1182" s="23" t="s">
        <v>2490</v>
      </c>
      <c r="I1182" s="23" t="s">
        <v>6370</v>
      </c>
      <c r="J1182" s="23" t="s">
        <v>11</v>
      </c>
      <c r="K1182" s="23" t="s">
        <v>6290</v>
      </c>
      <c r="L1182" s="23" t="s">
        <v>11</v>
      </c>
      <c r="M1182" s="23" t="s">
        <v>7048</v>
      </c>
      <c r="N1182" s="23" t="s">
        <v>6311</v>
      </c>
      <c r="O1182" s="23" t="s">
        <v>6292</v>
      </c>
      <c r="P1182" s="23" t="s">
        <v>6664</v>
      </c>
      <c r="Q1182" s="23">
        <v>0</v>
      </c>
      <c r="R1182" s="23" t="s">
        <v>6665</v>
      </c>
      <c r="S1182" s="23" t="s">
        <v>6666</v>
      </c>
      <c r="T1182" s="23" t="s">
        <v>1623</v>
      </c>
    </row>
    <row r="1183" spans="1:20" s="19" customFormat="1">
      <c r="A1183" s="23" t="s">
        <v>2588</v>
      </c>
      <c r="B1183" s="23" t="s">
        <v>2589</v>
      </c>
      <c r="C1183" s="23" t="s">
        <v>10</v>
      </c>
      <c r="D1183" s="23" t="s">
        <v>1580</v>
      </c>
      <c r="E1183" s="23" t="s">
        <v>461</v>
      </c>
      <c r="F1183" s="23" t="s">
        <v>5520</v>
      </c>
      <c r="G1183" s="23" t="s">
        <v>1623</v>
      </c>
      <c r="H1183" s="23" t="s">
        <v>6295</v>
      </c>
      <c r="I1183" s="23" t="s">
        <v>5457</v>
      </c>
      <c r="J1183" s="23" t="s">
        <v>11</v>
      </c>
      <c r="K1183" s="23" t="s">
        <v>6290</v>
      </c>
      <c r="L1183" s="23" t="s">
        <v>11</v>
      </c>
      <c r="M1183" s="23" t="s">
        <v>6931</v>
      </c>
      <c r="N1183" s="23" t="s">
        <v>6311</v>
      </c>
      <c r="O1183" s="23" t="s">
        <v>6292</v>
      </c>
      <c r="P1183" s="23" t="s">
        <v>6483</v>
      </c>
      <c r="Q1183" s="23">
        <v>0</v>
      </c>
      <c r="R1183" s="23" t="s">
        <v>1685</v>
      </c>
      <c r="S1183" s="23" t="s">
        <v>6006</v>
      </c>
      <c r="T1183" s="23" t="s">
        <v>1623</v>
      </c>
    </row>
    <row r="1184" spans="1:20" s="19" customFormat="1">
      <c r="A1184" s="23" t="s">
        <v>2689</v>
      </c>
      <c r="B1184" s="23" t="s">
        <v>2690</v>
      </c>
      <c r="C1184" s="23" t="s">
        <v>12</v>
      </c>
      <c r="D1184" s="23" t="s">
        <v>1580</v>
      </c>
      <c r="E1184" s="23" t="s">
        <v>452</v>
      </c>
      <c r="F1184" s="23" t="s">
        <v>6818</v>
      </c>
      <c r="G1184" s="23" t="s">
        <v>1623</v>
      </c>
      <c r="H1184" s="23" t="s">
        <v>6320</v>
      </c>
      <c r="I1184" s="23" t="s">
        <v>6355</v>
      </c>
      <c r="J1184" s="23" t="s">
        <v>11</v>
      </c>
      <c r="K1184" s="23" t="s">
        <v>6290</v>
      </c>
      <c r="L1184" s="23" t="s">
        <v>11</v>
      </c>
      <c r="M1184" s="23" t="s">
        <v>6946</v>
      </c>
      <c r="N1184" s="23" t="s">
        <v>6291</v>
      </c>
      <c r="O1184" s="23" t="s">
        <v>6292</v>
      </c>
      <c r="P1184" s="23" t="s">
        <v>6395</v>
      </c>
      <c r="Q1184" s="23">
        <v>0</v>
      </c>
      <c r="R1184" s="23" t="s">
        <v>1952</v>
      </c>
      <c r="S1184" s="23" t="s">
        <v>6396</v>
      </c>
      <c r="T1184" s="23" t="s">
        <v>1623</v>
      </c>
    </row>
    <row r="1185" spans="1:20" s="19" customFormat="1">
      <c r="A1185" s="23" t="s">
        <v>3073</v>
      </c>
      <c r="B1185" s="23" t="s">
        <v>3074</v>
      </c>
      <c r="C1185" s="23" t="s">
        <v>10</v>
      </c>
      <c r="D1185" s="23" t="s">
        <v>1580</v>
      </c>
      <c r="E1185" s="23" t="s">
        <v>452</v>
      </c>
      <c r="F1185" s="23" t="s">
        <v>6977</v>
      </c>
      <c r="G1185" s="23" t="s">
        <v>1623</v>
      </c>
      <c r="H1185" s="23" t="s">
        <v>6346</v>
      </c>
      <c r="I1185" s="23" t="s">
        <v>5563</v>
      </c>
      <c r="J1185" s="23" t="s">
        <v>11</v>
      </c>
      <c r="K1185" s="23" t="s">
        <v>6290</v>
      </c>
      <c r="L1185" s="23" t="s">
        <v>11</v>
      </c>
      <c r="M1185" s="23" t="s">
        <v>6944</v>
      </c>
      <c r="N1185" s="23" t="s">
        <v>6291</v>
      </c>
      <c r="O1185" s="23" t="s">
        <v>6292</v>
      </c>
      <c r="P1185" s="23" t="s">
        <v>7</v>
      </c>
      <c r="Q1185" s="23">
        <v>0</v>
      </c>
      <c r="R1185" s="23" t="s">
        <v>1707</v>
      </c>
      <c r="S1185" s="23" t="s">
        <v>6142</v>
      </c>
      <c r="T1185" s="23" t="s">
        <v>1623</v>
      </c>
    </row>
    <row r="1186" spans="1:20" s="19" customFormat="1">
      <c r="A1186" s="23" t="s">
        <v>4327</v>
      </c>
      <c r="B1186" s="23" t="s">
        <v>4328</v>
      </c>
      <c r="C1186" s="23" t="s">
        <v>16</v>
      </c>
      <c r="D1186" s="23" t="s">
        <v>1580</v>
      </c>
      <c r="E1186" s="23" t="s">
        <v>452</v>
      </c>
      <c r="F1186" s="23" t="s">
        <v>6940</v>
      </c>
      <c r="G1186" s="23" t="s">
        <v>1623</v>
      </c>
      <c r="H1186" s="23" t="s">
        <v>6346</v>
      </c>
      <c r="I1186" s="23" t="s">
        <v>5563</v>
      </c>
      <c r="J1186" s="23" t="s">
        <v>11</v>
      </c>
      <c r="K1186" s="23" t="s">
        <v>6290</v>
      </c>
      <c r="L1186" s="23" t="s">
        <v>11</v>
      </c>
      <c r="M1186" s="23" t="s">
        <v>6941</v>
      </c>
      <c r="N1186" s="23" t="s">
        <v>6291</v>
      </c>
      <c r="O1186" s="23" t="s">
        <v>6292</v>
      </c>
      <c r="P1186" s="23" t="s">
        <v>6472</v>
      </c>
      <c r="Q1186" s="23">
        <v>0</v>
      </c>
      <c r="R1186" s="23" t="s">
        <v>3435</v>
      </c>
      <c r="S1186" s="23" t="s">
        <v>6473</v>
      </c>
      <c r="T1186" s="23" t="s">
        <v>1623</v>
      </c>
    </row>
    <row r="1187" spans="1:20" s="19" customFormat="1">
      <c r="A1187" s="23" t="s">
        <v>4958</v>
      </c>
      <c r="B1187" s="23" t="s">
        <v>4959</v>
      </c>
      <c r="C1187" s="23" t="s">
        <v>10</v>
      </c>
      <c r="D1187" s="23" t="s">
        <v>1580</v>
      </c>
      <c r="E1187" s="23" t="s">
        <v>452</v>
      </c>
      <c r="F1187" s="23" t="s">
        <v>5393</v>
      </c>
      <c r="G1187" s="23" t="s">
        <v>1623</v>
      </c>
      <c r="H1187" s="23" t="s">
        <v>6295</v>
      </c>
      <c r="I1187" s="23" t="s">
        <v>5574</v>
      </c>
      <c r="J1187" s="23" t="s">
        <v>11</v>
      </c>
      <c r="K1187" s="23" t="s">
        <v>6290</v>
      </c>
      <c r="L1187" s="23" t="s">
        <v>11</v>
      </c>
      <c r="M1187" s="23" t="s">
        <v>6942</v>
      </c>
      <c r="N1187" s="23" t="s">
        <v>6291</v>
      </c>
      <c r="O1187" s="23" t="s">
        <v>6292</v>
      </c>
      <c r="P1187" s="23" t="s">
        <v>6329</v>
      </c>
      <c r="Q1187" s="23">
        <v>0</v>
      </c>
      <c r="R1187" s="23" t="s">
        <v>1952</v>
      </c>
      <c r="S1187" s="23" t="s">
        <v>5696</v>
      </c>
      <c r="T1187" s="23" t="s">
        <v>1623</v>
      </c>
    </row>
    <row r="1188" spans="1:20" s="19" customFormat="1">
      <c r="A1188" s="23" t="s">
        <v>2351</v>
      </c>
      <c r="B1188" s="23" t="s">
        <v>2352</v>
      </c>
      <c r="C1188" s="23" t="s">
        <v>16</v>
      </c>
      <c r="D1188" s="23" t="s">
        <v>1580</v>
      </c>
      <c r="E1188" s="23" t="s">
        <v>452</v>
      </c>
      <c r="F1188" s="23" t="s">
        <v>5380</v>
      </c>
      <c r="G1188" s="23" t="s">
        <v>1623</v>
      </c>
      <c r="H1188" s="23" t="s">
        <v>2490</v>
      </c>
      <c r="I1188" s="23" t="s">
        <v>6289</v>
      </c>
      <c r="J1188" s="23" t="s">
        <v>11</v>
      </c>
      <c r="K1188" s="23" t="s">
        <v>6290</v>
      </c>
      <c r="L1188" s="23" t="s">
        <v>11</v>
      </c>
      <c r="M1188" s="23" t="s">
        <v>7026</v>
      </c>
      <c r="N1188" s="23" t="s">
        <v>6291</v>
      </c>
      <c r="O1188" s="23" t="s">
        <v>6292</v>
      </c>
      <c r="P1188" s="23" t="s">
        <v>7</v>
      </c>
      <c r="Q1188" s="23">
        <v>0</v>
      </c>
      <c r="R1188" s="23" t="s">
        <v>1707</v>
      </c>
      <c r="S1188" s="23" t="s">
        <v>6027</v>
      </c>
      <c r="T1188" s="23" t="s">
        <v>1623</v>
      </c>
    </row>
    <row r="1189" spans="1:20" s="19" customFormat="1">
      <c r="A1189" s="23" t="s">
        <v>4038</v>
      </c>
      <c r="B1189" s="23" t="s">
        <v>4039</v>
      </c>
      <c r="C1189" s="23" t="s">
        <v>10</v>
      </c>
      <c r="D1189" s="23" t="s">
        <v>1580</v>
      </c>
      <c r="E1189" s="23" t="s">
        <v>452</v>
      </c>
      <c r="F1189" s="23" t="s">
        <v>5393</v>
      </c>
      <c r="G1189" s="23" t="s">
        <v>1623</v>
      </c>
      <c r="H1189" s="23" t="s">
        <v>6295</v>
      </c>
      <c r="I1189" s="23" t="s">
        <v>5574</v>
      </c>
      <c r="J1189" s="23" t="s">
        <v>11</v>
      </c>
      <c r="K1189" s="23" t="s">
        <v>6290</v>
      </c>
      <c r="L1189" s="23" t="s">
        <v>11</v>
      </c>
      <c r="M1189" s="23" t="s">
        <v>6945</v>
      </c>
      <c r="N1189" s="23" t="s">
        <v>6291</v>
      </c>
      <c r="O1189" s="23" t="s">
        <v>6292</v>
      </c>
      <c r="P1189" s="23" t="s">
        <v>6329</v>
      </c>
      <c r="Q1189" s="23">
        <v>0</v>
      </c>
      <c r="R1189" s="23" t="s">
        <v>1952</v>
      </c>
      <c r="S1189" s="23" t="s">
        <v>5809</v>
      </c>
      <c r="T1189" s="23" t="s">
        <v>1623</v>
      </c>
    </row>
    <row r="1190" spans="1:20" s="19" customFormat="1">
      <c r="A1190" s="23" t="s">
        <v>3881</v>
      </c>
      <c r="B1190" s="23" t="s">
        <v>3882</v>
      </c>
      <c r="C1190" s="23" t="s">
        <v>1544</v>
      </c>
      <c r="D1190" s="23" t="s">
        <v>1580</v>
      </c>
      <c r="E1190" s="23" t="s">
        <v>452</v>
      </c>
      <c r="F1190" s="23" t="s">
        <v>5380</v>
      </c>
      <c r="G1190" s="23" t="s">
        <v>1623</v>
      </c>
      <c r="H1190" s="23" t="s">
        <v>2490</v>
      </c>
      <c r="I1190" s="23" t="s">
        <v>6289</v>
      </c>
      <c r="J1190" s="23" t="s">
        <v>11</v>
      </c>
      <c r="K1190" s="23" t="s">
        <v>6290</v>
      </c>
      <c r="L1190" s="23" t="s">
        <v>11</v>
      </c>
      <c r="M1190" s="23" t="s">
        <v>6939</v>
      </c>
      <c r="N1190" s="23" t="s">
        <v>6291</v>
      </c>
      <c r="O1190" s="23" t="s">
        <v>6292</v>
      </c>
      <c r="P1190" s="23" t="s">
        <v>6507</v>
      </c>
      <c r="Q1190" s="23">
        <v>0</v>
      </c>
      <c r="R1190" s="23" t="s">
        <v>1952</v>
      </c>
      <c r="S1190" s="23" t="s">
        <v>6508</v>
      </c>
      <c r="T1190" s="23" t="s">
        <v>1623</v>
      </c>
    </row>
    <row r="1191" spans="1:20" s="19" customFormat="1">
      <c r="A1191" s="23" t="s">
        <v>1694</v>
      </c>
      <c r="B1191" s="23" t="s">
        <v>1695</v>
      </c>
      <c r="C1191" s="23" t="s">
        <v>13</v>
      </c>
      <c r="D1191" s="23" t="s">
        <v>1580</v>
      </c>
      <c r="E1191" s="23" t="s">
        <v>452</v>
      </c>
      <c r="F1191" s="23" t="s">
        <v>6803</v>
      </c>
      <c r="G1191" s="23" t="s">
        <v>1623</v>
      </c>
      <c r="H1191" s="23" t="s">
        <v>5569</v>
      </c>
      <c r="I1191" s="23" t="s">
        <v>6304</v>
      </c>
      <c r="J1191" s="23" t="s">
        <v>11</v>
      </c>
      <c r="K1191" s="23" t="s">
        <v>6290</v>
      </c>
      <c r="L1191" s="23" t="s">
        <v>11</v>
      </c>
      <c r="M1191" s="23" t="s">
        <v>6944</v>
      </c>
      <c r="N1191" s="23" t="s">
        <v>6291</v>
      </c>
      <c r="O1191" s="23" t="s">
        <v>6292</v>
      </c>
      <c r="P1191" s="23" t="s">
        <v>6329</v>
      </c>
      <c r="Q1191" s="23">
        <v>0</v>
      </c>
      <c r="R1191" s="23" t="s">
        <v>6490</v>
      </c>
      <c r="S1191" s="23" t="s">
        <v>6759</v>
      </c>
      <c r="T1191" s="23" t="s">
        <v>1623</v>
      </c>
    </row>
    <row r="1192" spans="1:20" s="19" customFormat="1">
      <c r="A1192" s="23" t="s">
        <v>3524</v>
      </c>
      <c r="B1192" s="23" t="s">
        <v>3525</v>
      </c>
      <c r="C1192" s="23" t="s">
        <v>16</v>
      </c>
      <c r="D1192" s="23" t="s">
        <v>1580</v>
      </c>
      <c r="E1192" s="23" t="s">
        <v>452</v>
      </c>
      <c r="F1192" s="23" t="s">
        <v>6954</v>
      </c>
      <c r="G1192" s="23" t="s">
        <v>1623</v>
      </c>
      <c r="H1192" s="23" t="s">
        <v>2490</v>
      </c>
      <c r="I1192" s="23" t="s">
        <v>6951</v>
      </c>
      <c r="J1192" s="23" t="s">
        <v>11</v>
      </c>
      <c r="K1192" s="23" t="s">
        <v>6290</v>
      </c>
      <c r="L1192" s="23" t="s">
        <v>11</v>
      </c>
      <c r="M1192" s="23" t="s">
        <v>6941</v>
      </c>
      <c r="N1192" s="23" t="s">
        <v>6291</v>
      </c>
      <c r="O1192" s="23" t="s">
        <v>6292</v>
      </c>
      <c r="P1192" s="23" t="s">
        <v>1012</v>
      </c>
      <c r="Q1192" s="23">
        <v>0</v>
      </c>
      <c r="R1192" s="23" t="s">
        <v>1559</v>
      </c>
      <c r="S1192" s="23" t="s">
        <v>6994</v>
      </c>
      <c r="T1192" s="23" t="s">
        <v>1623</v>
      </c>
    </row>
    <row r="1193" spans="1:20" s="19" customFormat="1">
      <c r="A1193" s="23" t="s">
        <v>4686</v>
      </c>
      <c r="B1193" s="23" t="s">
        <v>4687</v>
      </c>
      <c r="C1193" s="23" t="s">
        <v>10</v>
      </c>
      <c r="D1193" s="23" t="s">
        <v>1580</v>
      </c>
      <c r="E1193" s="23" t="s">
        <v>452</v>
      </c>
      <c r="F1193" s="23" t="s">
        <v>5583</v>
      </c>
      <c r="G1193" s="23" t="s">
        <v>1623</v>
      </c>
      <c r="H1193" s="23" t="s">
        <v>6308</v>
      </c>
      <c r="I1193" s="23" t="s">
        <v>5447</v>
      </c>
      <c r="J1193" s="23" t="s">
        <v>11</v>
      </c>
      <c r="K1193" s="23" t="s">
        <v>6290</v>
      </c>
      <c r="L1193" s="23" t="s">
        <v>11</v>
      </c>
      <c r="M1193" s="23" t="s">
        <v>6946</v>
      </c>
      <c r="N1193" s="23" t="s">
        <v>6291</v>
      </c>
      <c r="O1193" s="23" t="s">
        <v>6292</v>
      </c>
      <c r="P1193" s="23" t="s">
        <v>1012</v>
      </c>
      <c r="Q1193" s="23">
        <v>0</v>
      </c>
      <c r="R1193" s="23" t="s">
        <v>1559</v>
      </c>
      <c r="S1193" s="23" t="s">
        <v>6201</v>
      </c>
      <c r="T1193" s="23" t="s">
        <v>1623</v>
      </c>
    </row>
    <row r="1194" spans="1:20" s="19" customFormat="1">
      <c r="A1194" s="23" t="s">
        <v>3606</v>
      </c>
      <c r="B1194" s="23" t="s">
        <v>3607</v>
      </c>
      <c r="C1194" s="23" t="s">
        <v>14</v>
      </c>
      <c r="D1194" s="23" t="s">
        <v>1580</v>
      </c>
      <c r="E1194" s="23" t="s">
        <v>5632</v>
      </c>
      <c r="F1194" s="23" t="s">
        <v>6973</v>
      </c>
      <c r="G1194" s="23" t="s">
        <v>1623</v>
      </c>
      <c r="H1194" s="23" t="s">
        <v>6308</v>
      </c>
      <c r="I1194" s="23" t="s">
        <v>5563</v>
      </c>
      <c r="J1194" s="23" t="s">
        <v>11</v>
      </c>
      <c r="K1194" s="23" t="s">
        <v>6290</v>
      </c>
      <c r="L1194" s="23" t="s">
        <v>11</v>
      </c>
      <c r="M1194" s="23" t="s">
        <v>6931</v>
      </c>
      <c r="N1194" s="23" t="s">
        <v>6311</v>
      </c>
      <c r="O1194" s="23" t="s">
        <v>6292</v>
      </c>
      <c r="P1194" s="23" t="s">
        <v>6329</v>
      </c>
      <c r="Q1194" s="23">
        <v>0</v>
      </c>
      <c r="R1194" s="23" t="s">
        <v>6974</v>
      </c>
      <c r="S1194" s="23" t="s">
        <v>7098</v>
      </c>
      <c r="T1194" s="23" t="s">
        <v>1623</v>
      </c>
    </row>
    <row r="1195" spans="1:20" s="19" customFormat="1">
      <c r="A1195" s="23" t="s">
        <v>2503</v>
      </c>
      <c r="B1195" s="23" t="s">
        <v>2504</v>
      </c>
      <c r="C1195" s="23" t="s">
        <v>10</v>
      </c>
      <c r="D1195" s="23" t="s">
        <v>1580</v>
      </c>
      <c r="E1195" s="23" t="s">
        <v>452</v>
      </c>
      <c r="F1195" s="23" t="s">
        <v>6808</v>
      </c>
      <c r="G1195" s="23" t="s">
        <v>1623</v>
      </c>
      <c r="H1195" s="23" t="s">
        <v>6299</v>
      </c>
      <c r="I1195" s="23" t="s">
        <v>6304</v>
      </c>
      <c r="J1195" s="23" t="s">
        <v>11</v>
      </c>
      <c r="K1195" s="23" t="s">
        <v>6290</v>
      </c>
      <c r="L1195" s="23" t="s">
        <v>11</v>
      </c>
      <c r="M1195" s="23" t="s">
        <v>6960</v>
      </c>
      <c r="N1195" s="23" t="s">
        <v>6291</v>
      </c>
      <c r="O1195" s="23" t="s">
        <v>6292</v>
      </c>
      <c r="P1195" s="23" t="s">
        <v>6329</v>
      </c>
      <c r="Q1195" s="23">
        <v>0</v>
      </c>
      <c r="R1195" s="23" t="s">
        <v>1685</v>
      </c>
      <c r="S1195" s="23" t="s">
        <v>6714</v>
      </c>
      <c r="T1195" s="23" t="s">
        <v>1623</v>
      </c>
    </row>
    <row r="1196" spans="1:20" s="19" customFormat="1">
      <c r="A1196" s="23" t="s">
        <v>2887</v>
      </c>
      <c r="B1196" s="23" t="s">
        <v>2884</v>
      </c>
      <c r="C1196" s="23" t="s">
        <v>14</v>
      </c>
      <c r="D1196" s="23" t="s">
        <v>1580</v>
      </c>
      <c r="E1196" s="23" t="s">
        <v>461</v>
      </c>
      <c r="F1196" s="23" t="s">
        <v>5538</v>
      </c>
      <c r="G1196" s="23" t="s">
        <v>1623</v>
      </c>
      <c r="H1196" s="23" t="s">
        <v>5579</v>
      </c>
      <c r="I1196" s="23" t="s">
        <v>5574</v>
      </c>
      <c r="J1196" s="23" t="s">
        <v>11</v>
      </c>
      <c r="K1196" s="23" t="s">
        <v>6290</v>
      </c>
      <c r="L1196" s="23" t="s">
        <v>11</v>
      </c>
      <c r="M1196" s="23" t="s">
        <v>7050</v>
      </c>
      <c r="N1196" s="23" t="s">
        <v>6311</v>
      </c>
      <c r="O1196" s="23" t="s">
        <v>6292</v>
      </c>
      <c r="P1196" s="23" t="s">
        <v>1012</v>
      </c>
      <c r="Q1196" s="23">
        <v>0</v>
      </c>
      <c r="R1196" s="23" t="s">
        <v>4499</v>
      </c>
      <c r="S1196" s="23" t="s">
        <v>6202</v>
      </c>
      <c r="T1196" s="23" t="s">
        <v>1623</v>
      </c>
    </row>
    <row r="1197" spans="1:20" s="19" customFormat="1">
      <c r="A1197" s="23" t="s">
        <v>1892</v>
      </c>
      <c r="B1197" s="23" t="s">
        <v>1893</v>
      </c>
      <c r="C1197" s="23" t="s">
        <v>14</v>
      </c>
      <c r="D1197" s="23" t="s">
        <v>1580</v>
      </c>
      <c r="E1197" s="23" t="s">
        <v>452</v>
      </c>
      <c r="F1197" s="23" t="s">
        <v>6804</v>
      </c>
      <c r="G1197" s="23" t="s">
        <v>1623</v>
      </c>
      <c r="H1197" s="23" t="s">
        <v>6334</v>
      </c>
      <c r="I1197" s="23" t="s">
        <v>6321</v>
      </c>
      <c r="J1197" s="23" t="s">
        <v>11</v>
      </c>
      <c r="K1197" s="23" t="s">
        <v>6290</v>
      </c>
      <c r="L1197" s="23" t="s">
        <v>11</v>
      </c>
      <c r="M1197" s="23" t="s">
        <v>6941</v>
      </c>
      <c r="N1197" s="23" t="s">
        <v>6291</v>
      </c>
      <c r="O1197" s="23" t="s">
        <v>6292</v>
      </c>
      <c r="P1197" s="23" t="s">
        <v>6694</v>
      </c>
      <c r="Q1197" s="23">
        <v>0</v>
      </c>
      <c r="R1197" s="23" t="s">
        <v>1952</v>
      </c>
      <c r="S1197" s="23" t="s">
        <v>6084</v>
      </c>
      <c r="T1197" s="23" t="s">
        <v>1623</v>
      </c>
    </row>
    <row r="1198" spans="1:20" s="19" customFormat="1">
      <c r="A1198" s="23" t="s">
        <v>3335</v>
      </c>
      <c r="B1198" s="23" t="s">
        <v>3336</v>
      </c>
      <c r="C1198" s="23" t="s">
        <v>14</v>
      </c>
      <c r="D1198" s="23" t="s">
        <v>1580</v>
      </c>
      <c r="E1198" s="23" t="s">
        <v>452</v>
      </c>
      <c r="F1198" s="23" t="s">
        <v>6811</v>
      </c>
      <c r="G1198" s="23" t="s">
        <v>1623</v>
      </c>
      <c r="H1198" s="23" t="s">
        <v>6337</v>
      </c>
      <c r="I1198" s="23" t="s">
        <v>6338</v>
      </c>
      <c r="J1198" s="23" t="s">
        <v>11</v>
      </c>
      <c r="K1198" s="23" t="s">
        <v>6290</v>
      </c>
      <c r="L1198" s="23" t="s">
        <v>11</v>
      </c>
      <c r="M1198" s="23" t="s">
        <v>6979</v>
      </c>
      <c r="N1198" s="23" t="s">
        <v>6291</v>
      </c>
      <c r="O1198" s="23" t="s">
        <v>6292</v>
      </c>
      <c r="P1198" s="23" t="s">
        <v>6478</v>
      </c>
      <c r="Q1198" s="23">
        <v>0</v>
      </c>
      <c r="R1198" s="23" t="s">
        <v>1952</v>
      </c>
      <c r="S1198" s="23" t="s">
        <v>5891</v>
      </c>
      <c r="T1198" s="23" t="s">
        <v>1623</v>
      </c>
    </row>
    <row r="1199" spans="1:20" s="19" customFormat="1">
      <c r="A1199" s="23" t="s">
        <v>3672</v>
      </c>
      <c r="B1199" s="23" t="s">
        <v>3673</v>
      </c>
      <c r="C1199" s="23" t="s">
        <v>12</v>
      </c>
      <c r="D1199" s="23" t="s">
        <v>1580</v>
      </c>
      <c r="E1199" s="23" t="s">
        <v>452</v>
      </c>
      <c r="F1199" s="23" t="s">
        <v>6818</v>
      </c>
      <c r="G1199" s="23" t="s">
        <v>1623</v>
      </c>
      <c r="H1199" s="23" t="s">
        <v>6320</v>
      </c>
      <c r="I1199" s="23" t="s">
        <v>6355</v>
      </c>
      <c r="J1199" s="23" t="s">
        <v>11</v>
      </c>
      <c r="K1199" s="23" t="s">
        <v>6290</v>
      </c>
      <c r="L1199" s="23" t="s">
        <v>11</v>
      </c>
      <c r="M1199" s="23" t="s">
        <v>6966</v>
      </c>
      <c r="N1199" s="23" t="s">
        <v>6291</v>
      </c>
      <c r="O1199" s="23" t="s">
        <v>6292</v>
      </c>
      <c r="P1199" s="23" t="s">
        <v>6751</v>
      </c>
      <c r="Q1199" s="23">
        <v>0</v>
      </c>
      <c r="R1199" s="23" t="s">
        <v>1952</v>
      </c>
      <c r="S1199" s="23" t="s">
        <v>5852</v>
      </c>
      <c r="T1199" s="23" t="s">
        <v>1623</v>
      </c>
    </row>
    <row r="1200" spans="1:20" s="19" customFormat="1">
      <c r="A1200" s="23" t="s">
        <v>1675</v>
      </c>
      <c r="B1200" s="23" t="s">
        <v>1676</v>
      </c>
      <c r="C1200" s="23" t="s">
        <v>16</v>
      </c>
      <c r="D1200" s="23" t="s">
        <v>1580</v>
      </c>
      <c r="E1200" s="23" t="s">
        <v>452</v>
      </c>
      <c r="F1200" s="23" t="s">
        <v>5380</v>
      </c>
      <c r="G1200" s="23" t="s">
        <v>1623</v>
      </c>
      <c r="H1200" s="23" t="s">
        <v>2490</v>
      </c>
      <c r="I1200" s="23" t="s">
        <v>6289</v>
      </c>
      <c r="J1200" s="23" t="s">
        <v>11</v>
      </c>
      <c r="K1200" s="23" t="s">
        <v>6290</v>
      </c>
      <c r="L1200" s="23" t="s">
        <v>11</v>
      </c>
      <c r="M1200" s="23" t="s">
        <v>6939</v>
      </c>
      <c r="N1200" s="23" t="s">
        <v>6291</v>
      </c>
      <c r="O1200" s="23" t="s">
        <v>6292</v>
      </c>
      <c r="P1200" s="23" t="s">
        <v>6405</v>
      </c>
      <c r="Q1200" s="23">
        <v>0</v>
      </c>
      <c r="R1200" s="23" t="s">
        <v>1952</v>
      </c>
      <c r="S1200" s="23" t="s">
        <v>6119</v>
      </c>
      <c r="T1200" s="23" t="s">
        <v>1623</v>
      </c>
    </row>
    <row r="1201" spans="1:20" s="19" customFormat="1">
      <c r="A1201" s="23" t="s">
        <v>3248</v>
      </c>
      <c r="B1201" s="23" t="s">
        <v>3249</v>
      </c>
      <c r="C1201" s="23" t="s">
        <v>12</v>
      </c>
      <c r="D1201" s="23" t="s">
        <v>1580</v>
      </c>
      <c r="E1201" s="23" t="s">
        <v>452</v>
      </c>
      <c r="F1201" s="23" t="s">
        <v>6980</v>
      </c>
      <c r="G1201" s="23" t="s">
        <v>1623</v>
      </c>
      <c r="H1201" s="23" t="s">
        <v>5569</v>
      </c>
      <c r="I1201" s="23" t="s">
        <v>6316</v>
      </c>
      <c r="J1201" s="23" t="s">
        <v>11</v>
      </c>
      <c r="K1201" s="23" t="s">
        <v>6290</v>
      </c>
      <c r="L1201" s="23" t="s">
        <v>11</v>
      </c>
      <c r="M1201" s="23" t="s">
        <v>6969</v>
      </c>
      <c r="N1201" s="23" t="s">
        <v>6291</v>
      </c>
      <c r="O1201" s="23" t="s">
        <v>6292</v>
      </c>
      <c r="P1201" s="23" t="s">
        <v>6329</v>
      </c>
      <c r="Q1201" s="23">
        <v>0</v>
      </c>
      <c r="R1201" s="23" t="s">
        <v>1707</v>
      </c>
      <c r="S1201" s="23" t="s">
        <v>5909</v>
      </c>
      <c r="T1201" s="23" t="s">
        <v>1623</v>
      </c>
    </row>
    <row r="1202" spans="1:20" s="19" customFormat="1">
      <c r="A1202" s="23" t="s">
        <v>4876</v>
      </c>
      <c r="B1202" s="23" t="s">
        <v>4877</v>
      </c>
      <c r="C1202" s="23" t="s">
        <v>10</v>
      </c>
      <c r="D1202" s="23" t="s">
        <v>1580</v>
      </c>
      <c r="E1202" s="23" t="s">
        <v>452</v>
      </c>
      <c r="F1202" s="23" t="s">
        <v>5384</v>
      </c>
      <c r="G1202" s="23" t="s">
        <v>1623</v>
      </c>
      <c r="H1202" s="23" t="s">
        <v>6308</v>
      </c>
      <c r="I1202" s="23" t="s">
        <v>5447</v>
      </c>
      <c r="J1202" s="23" t="s">
        <v>11</v>
      </c>
      <c r="K1202" s="23" t="s">
        <v>6290</v>
      </c>
      <c r="L1202" s="23" t="s">
        <v>11</v>
      </c>
      <c r="M1202" s="23" t="s">
        <v>6944</v>
      </c>
      <c r="N1202" s="23" t="s">
        <v>6291</v>
      </c>
      <c r="O1202" s="23" t="s">
        <v>6292</v>
      </c>
      <c r="P1202" s="23" t="s">
        <v>6325</v>
      </c>
      <c r="Q1202" s="23">
        <v>0</v>
      </c>
      <c r="R1202" s="23" t="s">
        <v>1952</v>
      </c>
      <c r="S1202" s="23" t="s">
        <v>6348</v>
      </c>
      <c r="T1202" s="23" t="s">
        <v>1623</v>
      </c>
    </row>
    <row r="1203" spans="1:20" s="19" customFormat="1">
      <c r="A1203" s="23" t="s">
        <v>4296</v>
      </c>
      <c r="B1203" s="23" t="s">
        <v>4297</v>
      </c>
      <c r="C1203" s="23" t="s">
        <v>14</v>
      </c>
      <c r="D1203" s="23" t="s">
        <v>1580</v>
      </c>
      <c r="E1203" s="23" t="s">
        <v>452</v>
      </c>
      <c r="F1203" s="23" t="s">
        <v>5392</v>
      </c>
      <c r="G1203" s="23" t="s">
        <v>1623</v>
      </c>
      <c r="H1203" s="23" t="s">
        <v>6295</v>
      </c>
      <c r="I1203" s="23" t="s">
        <v>6302</v>
      </c>
      <c r="J1203" s="23" t="s">
        <v>11</v>
      </c>
      <c r="K1203" s="23" t="s">
        <v>6290</v>
      </c>
      <c r="L1203" s="23" t="s">
        <v>11</v>
      </c>
      <c r="M1203" s="23" t="s">
        <v>6937</v>
      </c>
      <c r="N1203" s="23" t="s">
        <v>6291</v>
      </c>
      <c r="O1203" s="23" t="s">
        <v>6292</v>
      </c>
      <c r="P1203" s="23" t="s">
        <v>7064</v>
      </c>
      <c r="Q1203" s="23">
        <v>0</v>
      </c>
      <c r="R1203" s="23" t="s">
        <v>1559</v>
      </c>
      <c r="S1203" s="23" t="s">
        <v>7065</v>
      </c>
      <c r="T1203" s="23" t="s">
        <v>1623</v>
      </c>
    </row>
    <row r="1204" spans="1:20" s="19" customFormat="1">
      <c r="A1204" s="23" t="s">
        <v>3566</v>
      </c>
      <c r="B1204" s="23" t="s">
        <v>3567</v>
      </c>
      <c r="C1204" s="23" t="s">
        <v>10</v>
      </c>
      <c r="D1204" s="23" t="s">
        <v>1580</v>
      </c>
      <c r="E1204" s="23" t="s">
        <v>452</v>
      </c>
      <c r="F1204" s="23" t="s">
        <v>6808</v>
      </c>
      <c r="G1204" s="23" t="s">
        <v>1623</v>
      </c>
      <c r="H1204" s="23" t="s">
        <v>6299</v>
      </c>
      <c r="I1204" s="23" t="s">
        <v>6304</v>
      </c>
      <c r="J1204" s="23" t="s">
        <v>11</v>
      </c>
      <c r="K1204" s="23" t="s">
        <v>6290</v>
      </c>
      <c r="L1204" s="23" t="s">
        <v>11</v>
      </c>
      <c r="M1204" s="23" t="s">
        <v>6965</v>
      </c>
      <c r="N1204" s="23" t="s">
        <v>6291</v>
      </c>
      <c r="O1204" s="23" t="s">
        <v>6292</v>
      </c>
      <c r="P1204" s="23" t="s">
        <v>6485</v>
      </c>
      <c r="Q1204" s="23">
        <v>0</v>
      </c>
      <c r="R1204" s="23" t="s">
        <v>1685</v>
      </c>
      <c r="S1204" s="23" t="s">
        <v>6486</v>
      </c>
      <c r="T1204" s="23" t="s">
        <v>1623</v>
      </c>
    </row>
    <row r="1205" spans="1:20" s="19" customFormat="1">
      <c r="A1205" s="23" t="s">
        <v>4695</v>
      </c>
      <c r="B1205" s="23" t="s">
        <v>4696</v>
      </c>
      <c r="C1205" s="23" t="s">
        <v>10</v>
      </c>
      <c r="D1205" s="23" t="s">
        <v>1580</v>
      </c>
      <c r="E1205" s="23" t="s">
        <v>5632</v>
      </c>
      <c r="F1205" s="23" t="s">
        <v>6973</v>
      </c>
      <c r="G1205" s="23" t="s">
        <v>1623</v>
      </c>
      <c r="H1205" s="23" t="s">
        <v>6308</v>
      </c>
      <c r="I1205" s="23" t="s">
        <v>5447</v>
      </c>
      <c r="J1205" s="23" t="s">
        <v>11</v>
      </c>
      <c r="K1205" s="23" t="s">
        <v>6290</v>
      </c>
      <c r="L1205" s="23" t="s">
        <v>11</v>
      </c>
      <c r="M1205" s="23" t="s">
        <v>7050</v>
      </c>
      <c r="N1205" s="23" t="s">
        <v>6311</v>
      </c>
      <c r="O1205" s="23" t="s">
        <v>6292</v>
      </c>
      <c r="P1205" s="23" t="s">
        <v>6421</v>
      </c>
      <c r="Q1205" s="23">
        <v>0</v>
      </c>
      <c r="R1205" s="23" t="s">
        <v>6974</v>
      </c>
      <c r="S1205" s="23" t="s">
        <v>7019</v>
      </c>
      <c r="T1205" s="23" t="s">
        <v>1623</v>
      </c>
    </row>
    <row r="1206" spans="1:20" s="19" customFormat="1">
      <c r="A1206" s="23" t="s">
        <v>4835</v>
      </c>
      <c r="B1206" s="23" t="s">
        <v>4836</v>
      </c>
      <c r="C1206" s="23" t="s">
        <v>10</v>
      </c>
      <c r="D1206" s="23" t="s">
        <v>1580</v>
      </c>
      <c r="E1206" s="23" t="s">
        <v>461</v>
      </c>
      <c r="F1206" s="23" t="s">
        <v>5538</v>
      </c>
      <c r="G1206" s="23" t="s">
        <v>1623</v>
      </c>
      <c r="H1206" s="23" t="s">
        <v>5579</v>
      </c>
      <c r="I1206" s="23" t="s">
        <v>6951</v>
      </c>
      <c r="J1206" s="23" t="s">
        <v>11</v>
      </c>
      <c r="K1206" s="23" t="s">
        <v>6290</v>
      </c>
      <c r="L1206" s="23" t="s">
        <v>11</v>
      </c>
      <c r="M1206" s="23" t="s">
        <v>6931</v>
      </c>
      <c r="N1206" s="23" t="s">
        <v>6311</v>
      </c>
      <c r="O1206" s="23" t="s">
        <v>6292</v>
      </c>
      <c r="P1206" s="23" t="s">
        <v>6329</v>
      </c>
      <c r="Q1206" s="23">
        <v>0</v>
      </c>
      <c r="R1206" s="23" t="s">
        <v>1646</v>
      </c>
      <c r="S1206" s="23" t="s">
        <v>5715</v>
      </c>
      <c r="T1206" s="23" t="s">
        <v>1623</v>
      </c>
    </row>
    <row r="1207" spans="1:20" s="19" customFormat="1">
      <c r="A1207" s="23" t="s">
        <v>2214</v>
      </c>
      <c r="B1207" s="23" t="s">
        <v>2215</v>
      </c>
      <c r="C1207" s="23" t="s">
        <v>10</v>
      </c>
      <c r="D1207" s="23" t="s">
        <v>1580</v>
      </c>
      <c r="E1207" s="23" t="s">
        <v>452</v>
      </c>
      <c r="F1207" s="23" t="s">
        <v>5392</v>
      </c>
      <c r="G1207" s="23" t="s">
        <v>1623</v>
      </c>
      <c r="H1207" s="23" t="s">
        <v>6295</v>
      </c>
      <c r="I1207" s="23" t="s">
        <v>6302</v>
      </c>
      <c r="J1207" s="23" t="s">
        <v>11</v>
      </c>
      <c r="K1207" s="23" t="s">
        <v>6290</v>
      </c>
      <c r="L1207" s="23" t="s">
        <v>11</v>
      </c>
      <c r="M1207" s="23" t="s">
        <v>6945</v>
      </c>
      <c r="N1207" s="23" t="s">
        <v>6291</v>
      </c>
      <c r="O1207" s="23" t="s">
        <v>6292</v>
      </c>
      <c r="P1207" s="23" t="s">
        <v>6729</v>
      </c>
      <c r="Q1207" s="23">
        <v>0</v>
      </c>
      <c r="R1207" s="23" t="s">
        <v>1707</v>
      </c>
      <c r="S1207" s="23" t="s">
        <v>6730</v>
      </c>
      <c r="T1207" s="23" t="s">
        <v>1623</v>
      </c>
    </row>
    <row r="1208" spans="1:20" s="19" customFormat="1">
      <c r="A1208" s="23" t="s">
        <v>4296</v>
      </c>
      <c r="B1208" s="23" t="s">
        <v>4297</v>
      </c>
      <c r="C1208" s="23" t="s">
        <v>14</v>
      </c>
      <c r="D1208" s="23" t="s">
        <v>1580</v>
      </c>
      <c r="E1208" s="23" t="s">
        <v>452</v>
      </c>
      <c r="F1208" s="23" t="s">
        <v>5392</v>
      </c>
      <c r="G1208" s="23" t="s">
        <v>1623</v>
      </c>
      <c r="H1208" s="23" t="s">
        <v>6295</v>
      </c>
      <c r="I1208" s="23" t="s">
        <v>6302</v>
      </c>
      <c r="J1208" s="23" t="s">
        <v>11</v>
      </c>
      <c r="K1208" s="23" t="s">
        <v>6290</v>
      </c>
      <c r="L1208" s="23" t="s">
        <v>11</v>
      </c>
      <c r="M1208" s="23" t="s">
        <v>6942</v>
      </c>
      <c r="N1208" s="23" t="s">
        <v>6291</v>
      </c>
      <c r="O1208" s="23" t="s">
        <v>6292</v>
      </c>
      <c r="P1208" s="23" t="s">
        <v>7064</v>
      </c>
      <c r="Q1208" s="23">
        <v>0</v>
      </c>
      <c r="R1208" s="23" t="s">
        <v>1559</v>
      </c>
      <c r="S1208" s="23" t="s">
        <v>7065</v>
      </c>
      <c r="T1208" s="23" t="s">
        <v>1623</v>
      </c>
    </row>
    <row r="1209" spans="1:20" s="19" customFormat="1">
      <c r="A1209" s="23" t="s">
        <v>2701</v>
      </c>
      <c r="B1209" s="23" t="s">
        <v>2702</v>
      </c>
      <c r="C1209" s="23" t="s">
        <v>18</v>
      </c>
      <c r="D1209" s="23" t="s">
        <v>1580</v>
      </c>
      <c r="E1209" s="23" t="s">
        <v>452</v>
      </c>
      <c r="F1209" s="23" t="s">
        <v>6821</v>
      </c>
      <c r="G1209" s="23" t="s">
        <v>1623</v>
      </c>
      <c r="H1209" s="23" t="s">
        <v>6354</v>
      </c>
      <c r="I1209" s="23" t="s">
        <v>6355</v>
      </c>
      <c r="J1209" s="23" t="s">
        <v>11</v>
      </c>
      <c r="K1209" s="23" t="s">
        <v>6290</v>
      </c>
      <c r="L1209" s="23" t="s">
        <v>11</v>
      </c>
      <c r="M1209" s="23" t="s">
        <v>6933</v>
      </c>
      <c r="N1209" s="23" t="s">
        <v>6291</v>
      </c>
      <c r="O1209" s="23" t="s">
        <v>6292</v>
      </c>
      <c r="P1209" s="23" t="s">
        <v>6356</v>
      </c>
      <c r="Q1209" s="23">
        <v>0</v>
      </c>
      <c r="R1209" s="23" t="s">
        <v>1952</v>
      </c>
      <c r="S1209" s="23" t="s">
        <v>5993</v>
      </c>
      <c r="T1209" s="23" t="s">
        <v>1623</v>
      </c>
    </row>
    <row r="1210" spans="1:20" s="19" customFormat="1">
      <c r="A1210" s="23" t="s">
        <v>3706</v>
      </c>
      <c r="B1210" s="23" t="s">
        <v>3707</v>
      </c>
      <c r="C1210" s="23" t="s">
        <v>14</v>
      </c>
      <c r="D1210" s="23" t="s">
        <v>1580</v>
      </c>
      <c r="E1210" s="23" t="s">
        <v>461</v>
      </c>
      <c r="F1210" s="23" t="s">
        <v>6789</v>
      </c>
      <c r="G1210" s="23" t="s">
        <v>1623</v>
      </c>
      <c r="H1210" s="23" t="s">
        <v>6320</v>
      </c>
      <c r="I1210" s="23" t="s">
        <v>6350</v>
      </c>
      <c r="J1210" s="23" t="s">
        <v>11</v>
      </c>
      <c r="K1210" s="23" t="s">
        <v>6290</v>
      </c>
      <c r="L1210" s="23" t="s">
        <v>11</v>
      </c>
      <c r="M1210" s="23" t="s">
        <v>7092</v>
      </c>
      <c r="N1210" s="23" t="s">
        <v>6311</v>
      </c>
      <c r="O1210" s="23" t="s">
        <v>6292</v>
      </c>
      <c r="P1210" s="23" t="s">
        <v>6329</v>
      </c>
      <c r="Q1210" s="23">
        <v>0</v>
      </c>
      <c r="R1210" s="23" t="s">
        <v>2014</v>
      </c>
      <c r="S1210" s="23" t="s">
        <v>5846</v>
      </c>
      <c r="T1210" s="23" t="s">
        <v>1623</v>
      </c>
    </row>
    <row r="1211" spans="1:20" s="19" customFormat="1">
      <c r="A1211" s="23" t="s">
        <v>5070</v>
      </c>
      <c r="B1211" s="23" t="s">
        <v>5071</v>
      </c>
      <c r="C1211" s="23" t="s">
        <v>16</v>
      </c>
      <c r="D1211" s="23" t="s">
        <v>1580</v>
      </c>
      <c r="E1211" s="23" t="s">
        <v>452</v>
      </c>
      <c r="F1211" s="23" t="s">
        <v>5504</v>
      </c>
      <c r="G1211" s="23" t="s">
        <v>1623</v>
      </c>
      <c r="H1211" s="23" t="s">
        <v>5579</v>
      </c>
      <c r="I1211" s="23" t="s">
        <v>6289</v>
      </c>
      <c r="J1211" s="23" t="s">
        <v>11</v>
      </c>
      <c r="K1211" s="23" t="s">
        <v>6290</v>
      </c>
      <c r="L1211" s="23" t="s">
        <v>11</v>
      </c>
      <c r="M1211" s="23" t="s">
        <v>6941</v>
      </c>
      <c r="N1211" s="23" t="s">
        <v>6291</v>
      </c>
      <c r="O1211" s="23" t="s">
        <v>6292</v>
      </c>
      <c r="P1211" s="23" t="s">
        <v>6629</v>
      </c>
      <c r="Q1211" s="23">
        <v>0</v>
      </c>
      <c r="R1211" s="23" t="s">
        <v>6313</v>
      </c>
      <c r="S1211" s="23" t="s">
        <v>6630</v>
      </c>
      <c r="T1211" s="23" t="s">
        <v>1623</v>
      </c>
    </row>
    <row r="1212" spans="1:20" s="19" customFormat="1">
      <c r="A1212" s="23" t="s">
        <v>1892</v>
      </c>
      <c r="B1212" s="23" t="s">
        <v>1893</v>
      </c>
      <c r="C1212" s="23" t="s">
        <v>14</v>
      </c>
      <c r="D1212" s="23" t="s">
        <v>1580</v>
      </c>
      <c r="E1212" s="23" t="s">
        <v>452</v>
      </c>
      <c r="F1212" s="23" t="s">
        <v>6804</v>
      </c>
      <c r="G1212" s="23" t="s">
        <v>1623</v>
      </c>
      <c r="H1212" s="23" t="s">
        <v>6334</v>
      </c>
      <c r="I1212" s="23" t="s">
        <v>6321</v>
      </c>
      <c r="J1212" s="23" t="s">
        <v>11</v>
      </c>
      <c r="K1212" s="23" t="s">
        <v>6290</v>
      </c>
      <c r="L1212" s="23" t="s">
        <v>11</v>
      </c>
      <c r="M1212" s="23" t="s">
        <v>6955</v>
      </c>
      <c r="N1212" s="23" t="s">
        <v>6291</v>
      </c>
      <c r="O1212" s="23" t="s">
        <v>6292</v>
      </c>
      <c r="P1212" s="23" t="s">
        <v>6694</v>
      </c>
      <c r="Q1212" s="23">
        <v>0</v>
      </c>
      <c r="R1212" s="23" t="s">
        <v>1952</v>
      </c>
      <c r="S1212" s="23" t="s">
        <v>6084</v>
      </c>
      <c r="T1212" s="23" t="s">
        <v>1623</v>
      </c>
    </row>
    <row r="1213" spans="1:20" s="19" customFormat="1">
      <c r="A1213" s="23" t="s">
        <v>2766</v>
      </c>
      <c r="B1213" s="23" t="s">
        <v>2767</v>
      </c>
      <c r="C1213" s="23" t="s">
        <v>14</v>
      </c>
      <c r="D1213" s="23" t="s">
        <v>1580</v>
      </c>
      <c r="E1213" s="23" t="s">
        <v>452</v>
      </c>
      <c r="F1213" s="23" t="s">
        <v>5583</v>
      </c>
      <c r="G1213" s="23" t="s">
        <v>1623</v>
      </c>
      <c r="H1213" s="23" t="s">
        <v>6308</v>
      </c>
      <c r="I1213" s="23" t="s">
        <v>5447</v>
      </c>
      <c r="J1213" s="23" t="s">
        <v>11</v>
      </c>
      <c r="K1213" s="23" t="s">
        <v>6290</v>
      </c>
      <c r="L1213" s="23" t="s">
        <v>11</v>
      </c>
      <c r="M1213" s="23" t="s">
        <v>6983</v>
      </c>
      <c r="N1213" s="23" t="s">
        <v>6291</v>
      </c>
      <c r="O1213" s="23" t="s">
        <v>6292</v>
      </c>
      <c r="P1213" s="23" t="s">
        <v>1012</v>
      </c>
      <c r="Q1213" s="23">
        <v>0</v>
      </c>
      <c r="R1213" s="23" t="s">
        <v>1565</v>
      </c>
      <c r="S1213" s="23" t="s">
        <v>7090</v>
      </c>
      <c r="T1213" s="23" t="s">
        <v>1548</v>
      </c>
    </row>
    <row r="1214" spans="1:20" s="19" customFormat="1">
      <c r="A1214" s="23" t="s">
        <v>4856</v>
      </c>
      <c r="B1214" s="23" t="s">
        <v>4857</v>
      </c>
      <c r="C1214" s="23" t="s">
        <v>14</v>
      </c>
      <c r="D1214" s="23" t="s">
        <v>1580</v>
      </c>
      <c r="E1214" s="23" t="s">
        <v>452</v>
      </c>
      <c r="F1214" s="23" t="s">
        <v>6811</v>
      </c>
      <c r="G1214" s="23" t="s">
        <v>1623</v>
      </c>
      <c r="H1214" s="23" t="s">
        <v>6337</v>
      </c>
      <c r="I1214" s="23" t="s">
        <v>6338</v>
      </c>
      <c r="J1214" s="23" t="s">
        <v>11</v>
      </c>
      <c r="K1214" s="23" t="s">
        <v>6290</v>
      </c>
      <c r="L1214" s="23" t="s">
        <v>11</v>
      </c>
      <c r="M1214" s="23" t="s">
        <v>6979</v>
      </c>
      <c r="N1214" s="23" t="s">
        <v>6291</v>
      </c>
      <c r="O1214" s="23" t="s">
        <v>6292</v>
      </c>
      <c r="P1214" s="23" t="s">
        <v>6726</v>
      </c>
      <c r="Q1214" s="23">
        <v>0</v>
      </c>
      <c r="R1214" s="23" t="s">
        <v>1952</v>
      </c>
      <c r="S1214" s="23" t="s">
        <v>5713</v>
      </c>
      <c r="T1214" s="23" t="s">
        <v>1623</v>
      </c>
    </row>
    <row r="1215" spans="1:20" s="19" customFormat="1">
      <c r="A1215" s="23" t="s">
        <v>4657</v>
      </c>
      <c r="B1215" s="23" t="s">
        <v>4658</v>
      </c>
      <c r="C1215" s="23" t="s">
        <v>1563</v>
      </c>
      <c r="D1215" s="23" t="s">
        <v>5451</v>
      </c>
      <c r="E1215" s="23" t="s">
        <v>459</v>
      </c>
      <c r="F1215" s="23" t="s">
        <v>5577</v>
      </c>
      <c r="G1215" s="23" t="s">
        <v>1623</v>
      </c>
      <c r="H1215" s="23" t="s">
        <v>6346</v>
      </c>
      <c r="I1215" s="23" t="s">
        <v>6352</v>
      </c>
      <c r="J1215" s="23" t="s">
        <v>11</v>
      </c>
      <c r="K1215" s="23" t="s">
        <v>6290</v>
      </c>
      <c r="L1215" s="23" t="s">
        <v>11</v>
      </c>
      <c r="M1215" s="23" t="s">
        <v>6930</v>
      </c>
      <c r="N1215" s="23" t="s">
        <v>6297</v>
      </c>
      <c r="O1215" s="23" t="s">
        <v>6292</v>
      </c>
      <c r="P1215" s="23" t="s">
        <v>1152</v>
      </c>
      <c r="Q1215" s="23">
        <v>0</v>
      </c>
      <c r="R1215" s="23" t="s">
        <v>6413</v>
      </c>
      <c r="S1215" s="23" t="s">
        <v>6223</v>
      </c>
      <c r="T1215" s="23" t="s">
        <v>1623</v>
      </c>
    </row>
    <row r="1216" spans="1:20" s="19" customFormat="1">
      <c r="A1216" s="23" t="s">
        <v>5246</v>
      </c>
      <c r="B1216" s="23" t="s">
        <v>5247</v>
      </c>
      <c r="C1216" s="23" t="s">
        <v>13</v>
      </c>
      <c r="D1216" s="23" t="s">
        <v>1580</v>
      </c>
      <c r="E1216" s="23" t="s">
        <v>452</v>
      </c>
      <c r="F1216" s="23" t="s">
        <v>6803</v>
      </c>
      <c r="G1216" s="23" t="s">
        <v>1623</v>
      </c>
      <c r="H1216" s="23" t="s">
        <v>5569</v>
      </c>
      <c r="I1216" s="23" t="s">
        <v>6304</v>
      </c>
      <c r="J1216" s="23" t="s">
        <v>11</v>
      </c>
      <c r="K1216" s="23" t="s">
        <v>6290</v>
      </c>
      <c r="L1216" s="23" t="s">
        <v>11</v>
      </c>
      <c r="M1216" s="23" t="s">
        <v>6960</v>
      </c>
      <c r="N1216" s="23" t="s">
        <v>6291</v>
      </c>
      <c r="O1216" s="23" t="s">
        <v>6292</v>
      </c>
      <c r="P1216" s="23" t="s">
        <v>6329</v>
      </c>
      <c r="Q1216" s="23">
        <v>0</v>
      </c>
      <c r="R1216" s="23" t="s">
        <v>6490</v>
      </c>
      <c r="S1216" s="23" t="s">
        <v>6491</v>
      </c>
      <c r="T1216" s="23" t="s">
        <v>1623</v>
      </c>
    </row>
    <row r="1217" spans="1:20" s="19" customFormat="1">
      <c r="A1217" s="23" t="s">
        <v>4756</v>
      </c>
      <c r="B1217" s="23" t="s">
        <v>4757</v>
      </c>
      <c r="C1217" s="23" t="s">
        <v>14</v>
      </c>
      <c r="D1217" s="23" t="s">
        <v>1580</v>
      </c>
      <c r="E1217" s="23" t="s">
        <v>452</v>
      </c>
      <c r="F1217" s="23" t="s">
        <v>6816</v>
      </c>
      <c r="G1217" s="23" t="s">
        <v>1623</v>
      </c>
      <c r="H1217" s="23" t="s">
        <v>6334</v>
      </c>
      <c r="I1217" s="23" t="s">
        <v>6343</v>
      </c>
      <c r="J1217" s="23" t="s">
        <v>11</v>
      </c>
      <c r="K1217" s="23" t="s">
        <v>6290</v>
      </c>
      <c r="L1217" s="23" t="s">
        <v>11</v>
      </c>
      <c r="M1217" s="23" t="s">
        <v>6946</v>
      </c>
      <c r="N1217" s="23" t="s">
        <v>6291</v>
      </c>
      <c r="O1217" s="23" t="s">
        <v>6292</v>
      </c>
      <c r="P1217" s="23" t="s">
        <v>6451</v>
      </c>
      <c r="Q1217" s="23">
        <v>0</v>
      </c>
      <c r="R1217" s="23" t="s">
        <v>1952</v>
      </c>
      <c r="S1217" s="23" t="s">
        <v>5718</v>
      </c>
      <c r="T1217" s="23" t="s">
        <v>1623</v>
      </c>
    </row>
    <row r="1218" spans="1:20" s="19" customFormat="1">
      <c r="A1218" s="23" t="s">
        <v>3333</v>
      </c>
      <c r="B1218" s="23" t="s">
        <v>3334</v>
      </c>
      <c r="C1218" s="23" t="s">
        <v>14</v>
      </c>
      <c r="D1218" s="23" t="s">
        <v>1580</v>
      </c>
      <c r="E1218" s="23" t="s">
        <v>452</v>
      </c>
      <c r="F1218" s="23" t="s">
        <v>6811</v>
      </c>
      <c r="G1218" s="23" t="s">
        <v>1623</v>
      </c>
      <c r="H1218" s="23" t="s">
        <v>6337</v>
      </c>
      <c r="I1218" s="23" t="s">
        <v>6338</v>
      </c>
      <c r="J1218" s="23" t="s">
        <v>11</v>
      </c>
      <c r="K1218" s="23" t="s">
        <v>6290</v>
      </c>
      <c r="L1218" s="23" t="s">
        <v>11</v>
      </c>
      <c r="M1218" s="23" t="s">
        <v>6942</v>
      </c>
      <c r="N1218" s="23" t="s">
        <v>6291</v>
      </c>
      <c r="O1218" s="23" t="s">
        <v>6292</v>
      </c>
      <c r="P1218" s="23" t="s">
        <v>6653</v>
      </c>
      <c r="Q1218" s="23">
        <v>0</v>
      </c>
      <c r="R1218" s="23" t="s">
        <v>1952</v>
      </c>
      <c r="S1218" s="23" t="s">
        <v>5892</v>
      </c>
      <c r="T1218" s="23" t="s">
        <v>1623</v>
      </c>
    </row>
    <row r="1219" spans="1:20" s="19" customFormat="1">
      <c r="A1219" s="23" t="s">
        <v>4614</v>
      </c>
      <c r="B1219" s="23" t="s">
        <v>4615</v>
      </c>
      <c r="C1219" s="23" t="s">
        <v>10</v>
      </c>
      <c r="D1219" s="23" t="s">
        <v>1580</v>
      </c>
      <c r="E1219" s="23" t="s">
        <v>452</v>
      </c>
      <c r="F1219" s="23" t="s">
        <v>5392</v>
      </c>
      <c r="G1219" s="23" t="s">
        <v>1623</v>
      </c>
      <c r="H1219" s="23" t="s">
        <v>6295</v>
      </c>
      <c r="I1219" s="23" t="s">
        <v>6302</v>
      </c>
      <c r="J1219" s="23" t="s">
        <v>11</v>
      </c>
      <c r="K1219" s="23" t="s">
        <v>6290</v>
      </c>
      <c r="L1219" s="23" t="s">
        <v>11</v>
      </c>
      <c r="M1219" s="23" t="s">
        <v>6947</v>
      </c>
      <c r="N1219" s="23" t="s">
        <v>6291</v>
      </c>
      <c r="O1219" s="23" t="s">
        <v>6292</v>
      </c>
      <c r="P1219" s="23" t="s">
        <v>6303</v>
      </c>
      <c r="Q1219" s="23">
        <v>0</v>
      </c>
      <c r="R1219" s="23" t="s">
        <v>1952</v>
      </c>
      <c r="S1219" s="23" t="s">
        <v>5738</v>
      </c>
      <c r="T1219" s="23" t="s">
        <v>1623</v>
      </c>
    </row>
    <row r="1220" spans="1:20" s="19" customFormat="1">
      <c r="A1220" s="23" t="s">
        <v>3165</v>
      </c>
      <c r="B1220" s="23" t="s">
        <v>3166</v>
      </c>
      <c r="C1220" s="23" t="s">
        <v>16</v>
      </c>
      <c r="D1220" s="23" t="s">
        <v>1580</v>
      </c>
      <c r="E1220" s="23" t="s">
        <v>461</v>
      </c>
      <c r="F1220" s="23" t="s">
        <v>5489</v>
      </c>
      <c r="G1220" s="23" t="s">
        <v>1623</v>
      </c>
      <c r="H1220" s="23" t="s">
        <v>6952</v>
      </c>
      <c r="I1220" s="23" t="s">
        <v>5460</v>
      </c>
      <c r="J1220" s="23" t="s">
        <v>1643</v>
      </c>
      <c r="K1220" s="23" t="s">
        <v>6290</v>
      </c>
      <c r="L1220" s="23" t="s">
        <v>11</v>
      </c>
      <c r="M1220" s="23" t="s">
        <v>6931</v>
      </c>
      <c r="N1220" s="23" t="s">
        <v>6311</v>
      </c>
      <c r="O1220" s="23" t="s">
        <v>6292</v>
      </c>
      <c r="P1220" s="23" t="s">
        <v>6374</v>
      </c>
      <c r="Q1220" s="23">
        <v>0</v>
      </c>
      <c r="R1220" s="23" t="s">
        <v>3301</v>
      </c>
      <c r="S1220" s="23" t="s">
        <v>5922</v>
      </c>
      <c r="T1220" s="23" t="s">
        <v>1623</v>
      </c>
    </row>
    <row r="1221" spans="1:20" s="19" customFormat="1">
      <c r="A1221" s="23" t="s">
        <v>3524</v>
      </c>
      <c r="B1221" s="23" t="s">
        <v>3525</v>
      </c>
      <c r="C1221" s="23" t="s">
        <v>16</v>
      </c>
      <c r="D1221" s="23" t="s">
        <v>1580</v>
      </c>
      <c r="E1221" s="23" t="s">
        <v>452</v>
      </c>
      <c r="F1221" s="23" t="s">
        <v>6954</v>
      </c>
      <c r="G1221" s="23" t="s">
        <v>1623</v>
      </c>
      <c r="H1221" s="23" t="s">
        <v>2490</v>
      </c>
      <c r="I1221" s="23" t="s">
        <v>6951</v>
      </c>
      <c r="J1221" s="23" t="s">
        <v>11</v>
      </c>
      <c r="K1221" s="23" t="s">
        <v>6290</v>
      </c>
      <c r="L1221" s="23" t="s">
        <v>11</v>
      </c>
      <c r="M1221" s="23" t="s">
        <v>6944</v>
      </c>
      <c r="N1221" s="23" t="s">
        <v>6291</v>
      </c>
      <c r="O1221" s="23" t="s">
        <v>6292</v>
      </c>
      <c r="P1221" s="23" t="s">
        <v>1012</v>
      </c>
      <c r="Q1221" s="23">
        <v>0</v>
      </c>
      <c r="R1221" s="23" t="s">
        <v>1559</v>
      </c>
      <c r="S1221" s="23" t="s">
        <v>6994</v>
      </c>
      <c r="T1221" s="23" t="s">
        <v>1623</v>
      </c>
    </row>
    <row r="1222" spans="1:20" s="19" customFormat="1">
      <c r="A1222" s="23" t="s">
        <v>4006</v>
      </c>
      <c r="B1222" s="23" t="s">
        <v>4007</v>
      </c>
      <c r="C1222" s="23" t="s">
        <v>16</v>
      </c>
      <c r="D1222" s="23" t="s">
        <v>1580</v>
      </c>
      <c r="E1222" s="23" t="s">
        <v>452</v>
      </c>
      <c r="F1222" s="23" t="s">
        <v>5554</v>
      </c>
      <c r="G1222" s="23" t="s">
        <v>1623</v>
      </c>
      <c r="H1222" s="23" t="s">
        <v>2490</v>
      </c>
      <c r="I1222" s="23" t="s">
        <v>6289</v>
      </c>
      <c r="J1222" s="23" t="s">
        <v>11</v>
      </c>
      <c r="K1222" s="23" t="s">
        <v>6290</v>
      </c>
      <c r="L1222" s="23" t="s">
        <v>11</v>
      </c>
      <c r="M1222" s="23" t="s">
        <v>6949</v>
      </c>
      <c r="N1222" s="23" t="s">
        <v>6291</v>
      </c>
      <c r="O1222" s="23" t="s">
        <v>6292</v>
      </c>
      <c r="P1222" s="23" t="s">
        <v>9</v>
      </c>
      <c r="Q1222" s="23">
        <v>0</v>
      </c>
      <c r="R1222" s="23" t="s">
        <v>2874</v>
      </c>
      <c r="S1222" s="23" t="s">
        <v>6144</v>
      </c>
      <c r="T1222" s="23" t="s">
        <v>1623</v>
      </c>
    </row>
    <row r="1223" spans="1:20" s="19" customFormat="1">
      <c r="A1223" s="23" t="s">
        <v>1823</v>
      </c>
      <c r="B1223" s="23" t="s">
        <v>1824</v>
      </c>
      <c r="C1223" s="23" t="s">
        <v>1544</v>
      </c>
      <c r="D1223" s="23" t="s">
        <v>1580</v>
      </c>
      <c r="E1223" s="23" t="s">
        <v>452</v>
      </c>
      <c r="F1223" s="23" t="s">
        <v>5380</v>
      </c>
      <c r="G1223" s="23" t="s">
        <v>1623</v>
      </c>
      <c r="H1223" s="23" t="s">
        <v>2490</v>
      </c>
      <c r="I1223" s="23" t="s">
        <v>6289</v>
      </c>
      <c r="J1223" s="23" t="s">
        <v>11</v>
      </c>
      <c r="K1223" s="23" t="s">
        <v>6290</v>
      </c>
      <c r="L1223" s="23" t="s">
        <v>11</v>
      </c>
      <c r="M1223" s="23" t="s">
        <v>7041</v>
      </c>
      <c r="N1223" s="23" t="s">
        <v>6291</v>
      </c>
      <c r="O1223" s="23" t="s">
        <v>6292</v>
      </c>
      <c r="P1223" s="23" t="s">
        <v>6461</v>
      </c>
      <c r="Q1223" s="23">
        <v>0</v>
      </c>
      <c r="R1223" s="23" t="s">
        <v>1952</v>
      </c>
      <c r="S1223" s="23" t="s">
        <v>6094</v>
      </c>
      <c r="T1223" s="23" t="s">
        <v>1623</v>
      </c>
    </row>
    <row r="1224" spans="1:20" s="19" customFormat="1">
      <c r="A1224" s="23" t="s">
        <v>3163</v>
      </c>
      <c r="B1224" s="23" t="s">
        <v>3164</v>
      </c>
      <c r="C1224" s="23" t="s">
        <v>1544</v>
      </c>
      <c r="D1224" s="23" t="s">
        <v>5451</v>
      </c>
      <c r="E1224" s="23" t="s">
        <v>464</v>
      </c>
      <c r="F1224" s="23" t="s">
        <v>7023</v>
      </c>
      <c r="G1224" s="23" t="s">
        <v>1623</v>
      </c>
      <c r="H1224" s="23" t="s">
        <v>6295</v>
      </c>
      <c r="I1224" s="23" t="s">
        <v>6296</v>
      </c>
      <c r="J1224" s="23" t="s">
        <v>11</v>
      </c>
      <c r="K1224" s="23" t="s">
        <v>6290</v>
      </c>
      <c r="L1224" s="23" t="s">
        <v>11</v>
      </c>
      <c r="M1224" s="23" t="s">
        <v>7024</v>
      </c>
      <c r="N1224" s="23" t="s">
        <v>6297</v>
      </c>
      <c r="O1224" s="23" t="s">
        <v>6292</v>
      </c>
      <c r="P1224" s="23" t="s">
        <v>6602</v>
      </c>
      <c r="Q1224" s="23">
        <v>0</v>
      </c>
      <c r="R1224" s="23" t="s">
        <v>1952</v>
      </c>
      <c r="S1224" s="23" t="s">
        <v>5923</v>
      </c>
      <c r="T1224" s="23" t="s">
        <v>1623</v>
      </c>
    </row>
    <row r="1225" spans="1:20" s="19" customFormat="1">
      <c r="A1225" s="23" t="s">
        <v>4346</v>
      </c>
      <c r="B1225" s="23" t="s">
        <v>4347</v>
      </c>
      <c r="C1225" s="23" t="s">
        <v>1544</v>
      </c>
      <c r="D1225" s="23" t="s">
        <v>1580</v>
      </c>
      <c r="E1225" s="23" t="s">
        <v>452</v>
      </c>
      <c r="F1225" s="23" t="s">
        <v>5380</v>
      </c>
      <c r="G1225" s="23" t="s">
        <v>1623</v>
      </c>
      <c r="H1225" s="23" t="s">
        <v>2490</v>
      </c>
      <c r="I1225" s="23" t="s">
        <v>6289</v>
      </c>
      <c r="J1225" s="23" t="s">
        <v>11</v>
      </c>
      <c r="K1225" s="23" t="s">
        <v>6290</v>
      </c>
      <c r="L1225" s="23" t="s">
        <v>11</v>
      </c>
      <c r="M1225" s="23" t="s">
        <v>6985</v>
      </c>
      <c r="N1225" s="23" t="s">
        <v>6291</v>
      </c>
      <c r="O1225" s="23" t="s">
        <v>6292</v>
      </c>
      <c r="P1225" s="23" t="s">
        <v>6431</v>
      </c>
      <c r="Q1225" s="23">
        <v>0</v>
      </c>
      <c r="R1225" s="23" t="s">
        <v>3979</v>
      </c>
      <c r="S1225" s="23" t="s">
        <v>6588</v>
      </c>
      <c r="T1225" s="23" t="s">
        <v>1623</v>
      </c>
    </row>
    <row r="1226" spans="1:20" s="19" customFormat="1">
      <c r="A1226" s="23" t="s">
        <v>4017</v>
      </c>
      <c r="B1226" s="23" t="s">
        <v>4018</v>
      </c>
      <c r="C1226" s="23" t="s">
        <v>16</v>
      </c>
      <c r="D1226" s="23" t="s">
        <v>1580</v>
      </c>
      <c r="E1226" s="23" t="s">
        <v>452</v>
      </c>
      <c r="F1226" s="23" t="s">
        <v>6954</v>
      </c>
      <c r="G1226" s="23" t="s">
        <v>1623</v>
      </c>
      <c r="H1226" s="23" t="s">
        <v>6346</v>
      </c>
      <c r="I1226" s="23" t="s">
        <v>6951</v>
      </c>
      <c r="J1226" s="23" t="s">
        <v>11</v>
      </c>
      <c r="K1226" s="23" t="s">
        <v>6290</v>
      </c>
      <c r="L1226" s="23" t="s">
        <v>11</v>
      </c>
      <c r="M1226" s="23" t="s">
        <v>6997</v>
      </c>
      <c r="N1226" s="23" t="s">
        <v>6291</v>
      </c>
      <c r="O1226" s="23" t="s">
        <v>6292</v>
      </c>
      <c r="P1226" s="23" t="s">
        <v>7</v>
      </c>
      <c r="Q1226" s="23">
        <v>0</v>
      </c>
      <c r="R1226" s="23" t="s">
        <v>7028</v>
      </c>
      <c r="S1226" s="23" t="s">
        <v>7062</v>
      </c>
      <c r="T1226" s="23" t="s">
        <v>1623</v>
      </c>
    </row>
    <row r="1227" spans="1:20" s="19" customFormat="1">
      <c r="A1227" s="23" t="s">
        <v>5022</v>
      </c>
      <c r="B1227" s="23" t="s">
        <v>5023</v>
      </c>
      <c r="C1227" s="23" t="s">
        <v>10</v>
      </c>
      <c r="D1227" s="23" t="s">
        <v>1580</v>
      </c>
      <c r="E1227" s="23" t="s">
        <v>452</v>
      </c>
      <c r="F1227" s="23" t="s">
        <v>5402</v>
      </c>
      <c r="G1227" s="23" t="s">
        <v>1623</v>
      </c>
      <c r="H1227" s="23" t="s">
        <v>6952</v>
      </c>
      <c r="I1227" s="23" t="s">
        <v>5563</v>
      </c>
      <c r="J1227" s="23" t="s">
        <v>11</v>
      </c>
      <c r="K1227" s="23" t="s">
        <v>6290</v>
      </c>
      <c r="L1227" s="23" t="s">
        <v>11</v>
      </c>
      <c r="M1227" s="23" t="s">
        <v>7030</v>
      </c>
      <c r="N1227" s="23" t="s">
        <v>6291</v>
      </c>
      <c r="O1227" s="23" t="s">
        <v>6292</v>
      </c>
      <c r="P1227" s="23" t="s">
        <v>6329</v>
      </c>
      <c r="Q1227" s="23">
        <v>0</v>
      </c>
      <c r="R1227" s="23" t="s">
        <v>1952</v>
      </c>
      <c r="S1227" s="23" t="s">
        <v>5685</v>
      </c>
      <c r="T1227" s="23" t="s">
        <v>1623</v>
      </c>
    </row>
    <row r="1228" spans="1:20" s="19" customFormat="1">
      <c r="A1228" s="23" t="s">
        <v>5222</v>
      </c>
      <c r="B1228" s="23" t="s">
        <v>5223</v>
      </c>
      <c r="C1228" s="23" t="s">
        <v>1657</v>
      </c>
      <c r="D1228" s="23" t="s">
        <v>1580</v>
      </c>
      <c r="E1228" s="23" t="s">
        <v>452</v>
      </c>
      <c r="F1228" s="23" t="s">
        <v>6806</v>
      </c>
      <c r="G1228" s="23" t="s">
        <v>1623</v>
      </c>
      <c r="H1228" s="23" t="s">
        <v>6337</v>
      </c>
      <c r="I1228" s="23" t="s">
        <v>6383</v>
      </c>
      <c r="J1228" s="23" t="s">
        <v>11</v>
      </c>
      <c r="K1228" s="23" t="s">
        <v>6290</v>
      </c>
      <c r="L1228" s="23" t="s">
        <v>11</v>
      </c>
      <c r="M1228" s="23" t="s">
        <v>6964</v>
      </c>
      <c r="N1228" s="23" t="s">
        <v>6291</v>
      </c>
      <c r="O1228" s="23" t="s">
        <v>6292</v>
      </c>
      <c r="P1228" s="23" t="s">
        <v>6351</v>
      </c>
      <c r="Q1228" s="23">
        <v>0</v>
      </c>
      <c r="R1228" s="23" t="s">
        <v>1952</v>
      </c>
      <c r="S1228" s="23" t="s">
        <v>5654</v>
      </c>
      <c r="T1228" s="23" t="s">
        <v>1623</v>
      </c>
    </row>
    <row r="1229" spans="1:20" s="19" customFormat="1">
      <c r="A1229" s="23" t="s">
        <v>2082</v>
      </c>
      <c r="B1229" s="23" t="s">
        <v>2083</v>
      </c>
      <c r="C1229" s="23" t="s">
        <v>10</v>
      </c>
      <c r="D1229" s="23" t="s">
        <v>1580</v>
      </c>
      <c r="E1229" s="23" t="s">
        <v>452</v>
      </c>
      <c r="F1229" s="23" t="s">
        <v>6811</v>
      </c>
      <c r="G1229" s="23" t="s">
        <v>1623</v>
      </c>
      <c r="H1229" s="23" t="s">
        <v>6337</v>
      </c>
      <c r="I1229" s="23" t="s">
        <v>6338</v>
      </c>
      <c r="J1229" s="23" t="s">
        <v>11</v>
      </c>
      <c r="K1229" s="23" t="s">
        <v>6290</v>
      </c>
      <c r="L1229" s="23" t="s">
        <v>11</v>
      </c>
      <c r="M1229" s="23" t="s">
        <v>6944</v>
      </c>
      <c r="N1229" s="23" t="s">
        <v>6291</v>
      </c>
      <c r="O1229" s="23" t="s">
        <v>6292</v>
      </c>
      <c r="P1229" s="23" t="s">
        <v>7</v>
      </c>
      <c r="Q1229" s="23">
        <v>0</v>
      </c>
      <c r="R1229" s="23" t="s">
        <v>2510</v>
      </c>
      <c r="S1229" s="23" t="s">
        <v>6443</v>
      </c>
      <c r="T1229" s="23" t="s">
        <v>1623</v>
      </c>
    </row>
    <row r="1230" spans="1:20" s="19" customFormat="1">
      <c r="A1230" s="23" t="s">
        <v>3327</v>
      </c>
      <c r="B1230" s="23" t="s">
        <v>3328</v>
      </c>
      <c r="C1230" s="23" t="s">
        <v>10</v>
      </c>
      <c r="D1230" s="23" t="s">
        <v>1580</v>
      </c>
      <c r="E1230" s="23" t="s">
        <v>452</v>
      </c>
      <c r="F1230" s="23" t="s">
        <v>6980</v>
      </c>
      <c r="G1230" s="23" t="s">
        <v>1623</v>
      </c>
      <c r="H1230" s="23" t="s">
        <v>5569</v>
      </c>
      <c r="I1230" s="23" t="s">
        <v>6316</v>
      </c>
      <c r="J1230" s="23" t="s">
        <v>11</v>
      </c>
      <c r="K1230" s="23" t="s">
        <v>6290</v>
      </c>
      <c r="L1230" s="23" t="s">
        <v>11</v>
      </c>
      <c r="M1230" s="23" t="s">
        <v>6961</v>
      </c>
      <c r="N1230" s="23" t="s">
        <v>6291</v>
      </c>
      <c r="O1230" s="23" t="s">
        <v>6292</v>
      </c>
      <c r="P1230" s="23" t="s">
        <v>6329</v>
      </c>
      <c r="Q1230" s="23">
        <v>0</v>
      </c>
      <c r="R1230" s="23" t="s">
        <v>1952</v>
      </c>
      <c r="S1230" s="23" t="s">
        <v>5894</v>
      </c>
      <c r="T1230" s="23" t="s">
        <v>1623</v>
      </c>
    </row>
    <row r="1231" spans="1:20" s="19" customFormat="1">
      <c r="A1231" s="23" t="s">
        <v>4469</v>
      </c>
      <c r="B1231" s="23" t="s">
        <v>4470</v>
      </c>
      <c r="C1231" s="23" t="s">
        <v>10</v>
      </c>
      <c r="D1231" s="23" t="s">
        <v>1580</v>
      </c>
      <c r="E1231" s="23" t="s">
        <v>452</v>
      </c>
      <c r="F1231" s="23" t="s">
        <v>5392</v>
      </c>
      <c r="G1231" s="23" t="s">
        <v>1623</v>
      </c>
      <c r="H1231" s="23" t="s">
        <v>6295</v>
      </c>
      <c r="I1231" s="23" t="s">
        <v>6302</v>
      </c>
      <c r="J1231" s="23" t="s">
        <v>11</v>
      </c>
      <c r="K1231" s="23" t="s">
        <v>6290</v>
      </c>
      <c r="L1231" s="23" t="s">
        <v>11</v>
      </c>
      <c r="M1231" s="23" t="s">
        <v>6942</v>
      </c>
      <c r="N1231" s="23" t="s">
        <v>6291</v>
      </c>
      <c r="O1231" s="23" t="s">
        <v>6292</v>
      </c>
      <c r="P1231" s="23" t="s">
        <v>6303</v>
      </c>
      <c r="Q1231" s="23">
        <v>0</v>
      </c>
      <c r="R1231" s="23" t="s">
        <v>1952</v>
      </c>
      <c r="S1231" s="23" t="s">
        <v>5748</v>
      </c>
      <c r="T1231" s="23" t="s">
        <v>1623</v>
      </c>
    </row>
    <row r="1232" spans="1:20" s="19" customFormat="1">
      <c r="A1232" s="23" t="s">
        <v>2272</v>
      </c>
      <c r="B1232" s="23" t="s">
        <v>2273</v>
      </c>
      <c r="C1232" s="23" t="s">
        <v>10</v>
      </c>
      <c r="D1232" s="23" t="s">
        <v>1580</v>
      </c>
      <c r="E1232" s="23" t="s">
        <v>452</v>
      </c>
      <c r="F1232" s="23" t="s">
        <v>5392</v>
      </c>
      <c r="G1232" s="23" t="s">
        <v>1623</v>
      </c>
      <c r="H1232" s="23" t="s">
        <v>6295</v>
      </c>
      <c r="I1232" s="23" t="s">
        <v>6302</v>
      </c>
      <c r="J1232" s="23" t="s">
        <v>11</v>
      </c>
      <c r="K1232" s="23" t="s">
        <v>6290</v>
      </c>
      <c r="L1232" s="23" t="s">
        <v>11</v>
      </c>
      <c r="M1232" s="23" t="s">
        <v>7044</v>
      </c>
      <c r="N1232" s="23" t="s">
        <v>6291</v>
      </c>
      <c r="O1232" s="23" t="s">
        <v>6292</v>
      </c>
      <c r="P1232" s="23" t="s">
        <v>6620</v>
      </c>
      <c r="Q1232" s="23">
        <v>0</v>
      </c>
      <c r="R1232" s="23" t="s">
        <v>1952</v>
      </c>
      <c r="S1232" s="23" t="s">
        <v>6038</v>
      </c>
      <c r="T1232" s="23" t="s">
        <v>1623</v>
      </c>
    </row>
    <row r="1233" spans="1:20" s="19" customFormat="1">
      <c r="A1233" s="23" t="s">
        <v>1901</v>
      </c>
      <c r="B1233" s="23" t="s">
        <v>1902</v>
      </c>
      <c r="C1233" s="23" t="s">
        <v>10</v>
      </c>
      <c r="D1233" s="23" t="s">
        <v>1580</v>
      </c>
      <c r="E1233" s="23" t="s">
        <v>461</v>
      </c>
      <c r="F1233" s="23" t="s">
        <v>5538</v>
      </c>
      <c r="G1233" s="23" t="s">
        <v>1623</v>
      </c>
      <c r="H1233" s="23" t="s">
        <v>6331</v>
      </c>
      <c r="I1233" s="23" t="s">
        <v>5574</v>
      </c>
      <c r="J1233" s="23" t="s">
        <v>11</v>
      </c>
      <c r="K1233" s="23" t="s">
        <v>6290</v>
      </c>
      <c r="L1233" s="23" t="s">
        <v>11</v>
      </c>
      <c r="M1233" s="23" t="s">
        <v>6950</v>
      </c>
      <c r="N1233" s="23" t="s">
        <v>6311</v>
      </c>
      <c r="O1233" s="23" t="s">
        <v>6292</v>
      </c>
      <c r="P1233" s="23" t="s">
        <v>6591</v>
      </c>
      <c r="Q1233" s="23">
        <v>0</v>
      </c>
      <c r="R1233" s="23" t="s">
        <v>1685</v>
      </c>
      <c r="S1233" s="23" t="s">
        <v>6083</v>
      </c>
      <c r="T1233" s="23" t="s">
        <v>1623</v>
      </c>
    </row>
    <row r="1234" spans="1:20" s="19" customFormat="1">
      <c r="A1234" s="23" t="s">
        <v>4221</v>
      </c>
      <c r="B1234" s="23" t="s">
        <v>4222</v>
      </c>
      <c r="C1234" s="23" t="s">
        <v>14</v>
      </c>
      <c r="D1234" s="23" t="s">
        <v>1580</v>
      </c>
      <c r="E1234" s="23" t="s">
        <v>452</v>
      </c>
      <c r="F1234" s="23" t="s">
        <v>6804</v>
      </c>
      <c r="G1234" s="23" t="s">
        <v>1623</v>
      </c>
      <c r="H1234" s="23" t="s">
        <v>6334</v>
      </c>
      <c r="I1234" s="23" t="s">
        <v>6321</v>
      </c>
      <c r="J1234" s="23" t="s">
        <v>11</v>
      </c>
      <c r="K1234" s="23" t="s">
        <v>6290</v>
      </c>
      <c r="L1234" s="23" t="s">
        <v>11</v>
      </c>
      <c r="M1234" s="23" t="s">
        <v>6979</v>
      </c>
      <c r="N1234" s="23" t="s">
        <v>6291</v>
      </c>
      <c r="O1234" s="23" t="s">
        <v>6292</v>
      </c>
      <c r="P1234" s="23" t="s">
        <v>6329</v>
      </c>
      <c r="Q1234" s="23">
        <v>0</v>
      </c>
      <c r="R1234" s="23" t="s">
        <v>1952</v>
      </c>
      <c r="S1234" s="23" t="s">
        <v>6583</v>
      </c>
      <c r="T1234" s="23" t="s">
        <v>1623</v>
      </c>
    </row>
    <row r="1235" spans="1:20" s="19" customFormat="1">
      <c r="A1235" s="23" t="s">
        <v>3064</v>
      </c>
      <c r="B1235" s="23" t="s">
        <v>3065</v>
      </c>
      <c r="C1235" s="23" t="s">
        <v>13</v>
      </c>
      <c r="D1235" s="23" t="s">
        <v>1580</v>
      </c>
      <c r="E1235" s="23" t="s">
        <v>452</v>
      </c>
      <c r="F1235" s="23" t="s">
        <v>6962</v>
      </c>
      <c r="G1235" s="23" t="s">
        <v>1623</v>
      </c>
      <c r="H1235" s="23" t="s">
        <v>6299</v>
      </c>
      <c r="I1235" s="23" t="s">
        <v>6300</v>
      </c>
      <c r="J1235" s="23" t="s">
        <v>11</v>
      </c>
      <c r="K1235" s="23" t="s">
        <v>6290</v>
      </c>
      <c r="L1235" s="23" t="s">
        <v>11</v>
      </c>
      <c r="M1235" s="23" t="s">
        <v>6978</v>
      </c>
      <c r="N1235" s="23" t="s">
        <v>6291</v>
      </c>
      <c r="O1235" s="23" t="s">
        <v>6292</v>
      </c>
      <c r="P1235" s="23" t="s">
        <v>6638</v>
      </c>
      <c r="Q1235" s="23">
        <v>0</v>
      </c>
      <c r="R1235" s="23" t="s">
        <v>1952</v>
      </c>
      <c r="S1235" s="23" t="s">
        <v>5936</v>
      </c>
      <c r="T1235" s="23" t="s">
        <v>1623</v>
      </c>
    </row>
    <row r="1236" spans="1:20" s="19" customFormat="1">
      <c r="A1236" s="23" t="s">
        <v>1871</v>
      </c>
      <c r="B1236" s="23" t="s">
        <v>1872</v>
      </c>
      <c r="C1236" s="23" t="s">
        <v>12</v>
      </c>
      <c r="D1236" s="23" t="s">
        <v>1580</v>
      </c>
      <c r="E1236" s="23" t="s">
        <v>452</v>
      </c>
      <c r="F1236" s="23" t="s">
        <v>6818</v>
      </c>
      <c r="G1236" s="23" t="s">
        <v>1623</v>
      </c>
      <c r="H1236" s="23" t="s">
        <v>6320</v>
      </c>
      <c r="I1236" s="23" t="s">
        <v>6355</v>
      </c>
      <c r="J1236" s="23" t="s">
        <v>11</v>
      </c>
      <c r="K1236" s="23" t="s">
        <v>6290</v>
      </c>
      <c r="L1236" s="23" t="s">
        <v>11</v>
      </c>
      <c r="M1236" s="23" t="s">
        <v>6966</v>
      </c>
      <c r="N1236" s="23" t="s">
        <v>6291</v>
      </c>
      <c r="O1236" s="23" t="s">
        <v>6292</v>
      </c>
      <c r="P1236" s="23" t="s">
        <v>6329</v>
      </c>
      <c r="Q1236" s="23">
        <v>0</v>
      </c>
      <c r="R1236" s="23" t="s">
        <v>6427</v>
      </c>
      <c r="S1236" s="23" t="s">
        <v>6428</v>
      </c>
      <c r="T1236" s="23" t="s">
        <v>1623</v>
      </c>
    </row>
    <row r="1237" spans="1:20" s="19" customFormat="1">
      <c r="A1237" s="23" t="s">
        <v>2908</v>
      </c>
      <c r="B1237" s="23" t="s">
        <v>2909</v>
      </c>
      <c r="C1237" s="23" t="s">
        <v>16</v>
      </c>
      <c r="D1237" s="23" t="s">
        <v>1580</v>
      </c>
      <c r="E1237" s="23" t="s">
        <v>452</v>
      </c>
      <c r="F1237" s="23" t="s">
        <v>6954</v>
      </c>
      <c r="G1237" s="23" t="s">
        <v>1623</v>
      </c>
      <c r="H1237" s="23" t="s">
        <v>2490</v>
      </c>
      <c r="I1237" s="23" t="s">
        <v>6951</v>
      </c>
      <c r="J1237" s="23" t="s">
        <v>11</v>
      </c>
      <c r="K1237" s="23" t="s">
        <v>6290</v>
      </c>
      <c r="L1237" s="23" t="s">
        <v>11</v>
      </c>
      <c r="M1237" s="23" t="s">
        <v>6941</v>
      </c>
      <c r="N1237" s="23" t="s">
        <v>6291</v>
      </c>
      <c r="O1237" s="23" t="s">
        <v>6292</v>
      </c>
      <c r="P1237" s="23" t="s">
        <v>6982</v>
      </c>
      <c r="Q1237" s="23">
        <v>0</v>
      </c>
      <c r="R1237" s="23" t="s">
        <v>7028</v>
      </c>
      <c r="S1237" s="23" t="s">
        <v>7029</v>
      </c>
      <c r="T1237" s="23" t="s">
        <v>1623</v>
      </c>
    </row>
    <row r="1238" spans="1:20" s="19" customFormat="1">
      <c r="A1238" s="23" t="s">
        <v>5184</v>
      </c>
      <c r="B1238" s="23" t="s">
        <v>5185</v>
      </c>
      <c r="C1238" s="23" t="s">
        <v>16</v>
      </c>
      <c r="D1238" s="23" t="s">
        <v>1580</v>
      </c>
      <c r="E1238" s="23" t="s">
        <v>452</v>
      </c>
      <c r="F1238" s="23" t="s">
        <v>5393</v>
      </c>
      <c r="G1238" s="23" t="s">
        <v>1623</v>
      </c>
      <c r="H1238" s="23" t="s">
        <v>6295</v>
      </c>
      <c r="I1238" s="23" t="s">
        <v>5574</v>
      </c>
      <c r="J1238" s="23" t="s">
        <v>11</v>
      </c>
      <c r="K1238" s="23" t="s">
        <v>6290</v>
      </c>
      <c r="L1238" s="23" t="s">
        <v>11</v>
      </c>
      <c r="M1238" s="23" t="s">
        <v>6979</v>
      </c>
      <c r="N1238" s="23" t="s">
        <v>6291</v>
      </c>
      <c r="O1238" s="23" t="s">
        <v>6292</v>
      </c>
      <c r="P1238" s="23" t="s">
        <v>7</v>
      </c>
      <c r="Q1238" s="23">
        <v>0</v>
      </c>
      <c r="R1238" s="23" t="s">
        <v>2510</v>
      </c>
      <c r="S1238" s="23" t="s">
        <v>6667</v>
      </c>
      <c r="T1238" s="23" t="s">
        <v>1623</v>
      </c>
    </row>
    <row r="1239" spans="1:20" s="19" customFormat="1">
      <c r="A1239" s="23" t="s">
        <v>5289</v>
      </c>
      <c r="B1239" s="23" t="s">
        <v>5290</v>
      </c>
      <c r="C1239" s="23" t="s">
        <v>14</v>
      </c>
      <c r="D1239" s="23" t="s">
        <v>1580</v>
      </c>
      <c r="E1239" s="23" t="s">
        <v>452</v>
      </c>
      <c r="F1239" s="23" t="s">
        <v>6816</v>
      </c>
      <c r="G1239" s="23" t="s">
        <v>1623</v>
      </c>
      <c r="H1239" s="23" t="s">
        <v>6334</v>
      </c>
      <c r="I1239" s="23" t="s">
        <v>6343</v>
      </c>
      <c r="J1239" s="23" t="s">
        <v>11</v>
      </c>
      <c r="K1239" s="23" t="s">
        <v>6290</v>
      </c>
      <c r="L1239" s="23" t="s">
        <v>11</v>
      </c>
      <c r="M1239" s="23" t="s">
        <v>6946</v>
      </c>
      <c r="N1239" s="23" t="s">
        <v>6291</v>
      </c>
      <c r="O1239" s="23" t="s">
        <v>6292</v>
      </c>
      <c r="P1239" s="23" t="s">
        <v>6329</v>
      </c>
      <c r="Q1239" s="23">
        <v>0</v>
      </c>
      <c r="R1239" s="23" t="s">
        <v>1952</v>
      </c>
      <c r="S1239" s="23" t="s">
        <v>5643</v>
      </c>
      <c r="T1239" s="23" t="s">
        <v>1623</v>
      </c>
    </row>
    <row r="1240" spans="1:20" s="19" customFormat="1">
      <c r="A1240" s="23" t="s">
        <v>2682</v>
      </c>
      <c r="B1240" s="23" t="s">
        <v>2683</v>
      </c>
      <c r="C1240" s="23" t="s">
        <v>10</v>
      </c>
      <c r="D1240" s="23" t="s">
        <v>1580</v>
      </c>
      <c r="E1240" s="23" t="s">
        <v>452</v>
      </c>
      <c r="F1240" s="23" t="s">
        <v>5392</v>
      </c>
      <c r="G1240" s="23" t="s">
        <v>1623</v>
      </c>
      <c r="H1240" s="23" t="s">
        <v>6295</v>
      </c>
      <c r="I1240" s="23" t="s">
        <v>6302</v>
      </c>
      <c r="J1240" s="23" t="s">
        <v>11</v>
      </c>
      <c r="K1240" s="23" t="s">
        <v>6290</v>
      </c>
      <c r="L1240" s="23" t="s">
        <v>11</v>
      </c>
      <c r="M1240" s="23" t="s">
        <v>7044</v>
      </c>
      <c r="N1240" s="23" t="s">
        <v>6291</v>
      </c>
      <c r="O1240" s="23" t="s">
        <v>6292</v>
      </c>
      <c r="P1240" s="23" t="s">
        <v>1012</v>
      </c>
      <c r="Q1240" s="23">
        <v>0</v>
      </c>
      <c r="R1240" s="23" t="s">
        <v>1559</v>
      </c>
      <c r="S1240" s="23" t="s">
        <v>6769</v>
      </c>
      <c r="T1240" s="23" t="s">
        <v>1623</v>
      </c>
    </row>
    <row r="1241" spans="1:20" s="19" customFormat="1">
      <c r="A1241" s="23" t="s">
        <v>2585</v>
      </c>
      <c r="B1241" s="23" t="s">
        <v>2586</v>
      </c>
      <c r="C1241" s="23" t="s">
        <v>12</v>
      </c>
      <c r="D1241" s="23" t="s">
        <v>1580</v>
      </c>
      <c r="E1241" s="23" t="s">
        <v>452</v>
      </c>
      <c r="F1241" s="23" t="s">
        <v>6809</v>
      </c>
      <c r="G1241" s="23" t="s">
        <v>1623</v>
      </c>
      <c r="H1241" s="23" t="s">
        <v>6299</v>
      </c>
      <c r="I1241" s="23" t="s">
        <v>6335</v>
      </c>
      <c r="J1241" s="23" t="s">
        <v>11</v>
      </c>
      <c r="K1241" s="23" t="s">
        <v>6290</v>
      </c>
      <c r="L1241" s="23" t="s">
        <v>11</v>
      </c>
      <c r="M1241" s="23" t="s">
        <v>6937</v>
      </c>
      <c r="N1241" s="23" t="s">
        <v>6291</v>
      </c>
      <c r="O1241" s="23" t="s">
        <v>6292</v>
      </c>
      <c r="P1241" s="23" t="s">
        <v>6388</v>
      </c>
      <c r="Q1241" s="23">
        <v>0</v>
      </c>
      <c r="R1241" s="23" t="s">
        <v>1952</v>
      </c>
      <c r="S1241" s="23" t="s">
        <v>6007</v>
      </c>
      <c r="T1241" s="23" t="s">
        <v>1623</v>
      </c>
    </row>
    <row r="1242" spans="1:20" s="19" customFormat="1">
      <c r="A1242" s="23" t="s">
        <v>3053</v>
      </c>
      <c r="B1242" s="23" t="s">
        <v>3054</v>
      </c>
      <c r="C1242" s="23" t="s">
        <v>14</v>
      </c>
      <c r="D1242" s="23" t="s">
        <v>1580</v>
      </c>
      <c r="E1242" s="23" t="s">
        <v>452</v>
      </c>
      <c r="F1242" s="23" t="s">
        <v>6811</v>
      </c>
      <c r="G1242" s="23" t="s">
        <v>1623</v>
      </c>
      <c r="H1242" s="23" t="s">
        <v>6337</v>
      </c>
      <c r="I1242" s="23" t="s">
        <v>6338</v>
      </c>
      <c r="J1242" s="23" t="s">
        <v>11</v>
      </c>
      <c r="K1242" s="23" t="s">
        <v>6290</v>
      </c>
      <c r="L1242" s="23" t="s">
        <v>11</v>
      </c>
      <c r="M1242" s="23" t="s">
        <v>6947</v>
      </c>
      <c r="N1242" s="23" t="s">
        <v>6291</v>
      </c>
      <c r="O1242" s="23" t="s">
        <v>6292</v>
      </c>
      <c r="P1242" s="23" t="s">
        <v>6329</v>
      </c>
      <c r="Q1242" s="23">
        <v>0</v>
      </c>
      <c r="R1242" s="23" t="s">
        <v>1952</v>
      </c>
      <c r="S1242" s="23" t="s">
        <v>5939</v>
      </c>
      <c r="T1242" s="23" t="s">
        <v>1623</v>
      </c>
    </row>
    <row r="1243" spans="1:20" s="19" customFormat="1">
      <c r="A1243" s="23" t="s">
        <v>2925</v>
      </c>
      <c r="B1243" s="23" t="s">
        <v>2926</v>
      </c>
      <c r="C1243" s="23" t="s">
        <v>10</v>
      </c>
      <c r="D1243" s="23" t="s">
        <v>1580</v>
      </c>
      <c r="E1243" s="23" t="s">
        <v>452</v>
      </c>
      <c r="F1243" s="23" t="s">
        <v>6808</v>
      </c>
      <c r="G1243" s="23" t="s">
        <v>1623</v>
      </c>
      <c r="H1243" s="23" t="s">
        <v>6299</v>
      </c>
      <c r="I1243" s="23" t="s">
        <v>6304</v>
      </c>
      <c r="J1243" s="23" t="s">
        <v>11</v>
      </c>
      <c r="K1243" s="23" t="s">
        <v>6290</v>
      </c>
      <c r="L1243" s="23" t="s">
        <v>11</v>
      </c>
      <c r="M1243" s="23" t="s">
        <v>6944</v>
      </c>
      <c r="N1243" s="23" t="s">
        <v>6291</v>
      </c>
      <c r="O1243" s="23" t="s">
        <v>6292</v>
      </c>
      <c r="P1243" s="23" t="s">
        <v>6429</v>
      </c>
      <c r="Q1243" s="23">
        <v>0</v>
      </c>
      <c r="R1243" s="23" t="s">
        <v>1685</v>
      </c>
      <c r="S1243" s="23" t="s">
        <v>6430</v>
      </c>
      <c r="T1243" s="23" t="s">
        <v>1623</v>
      </c>
    </row>
    <row r="1244" spans="1:20" s="19" customFormat="1">
      <c r="A1244" s="23" t="s">
        <v>3772</v>
      </c>
      <c r="B1244" s="23" t="s">
        <v>3773</v>
      </c>
      <c r="C1244" s="23" t="s">
        <v>16</v>
      </c>
      <c r="D1244" s="23" t="s">
        <v>1580</v>
      </c>
      <c r="E1244" s="23" t="s">
        <v>452</v>
      </c>
      <c r="F1244" s="23" t="s">
        <v>6977</v>
      </c>
      <c r="G1244" s="23" t="s">
        <v>1623</v>
      </c>
      <c r="H1244" s="23" t="s">
        <v>6346</v>
      </c>
      <c r="I1244" s="23" t="s">
        <v>5563</v>
      </c>
      <c r="J1244" s="23" t="s">
        <v>11</v>
      </c>
      <c r="K1244" s="23" t="s">
        <v>6290</v>
      </c>
      <c r="L1244" s="23" t="s">
        <v>11</v>
      </c>
      <c r="M1244" s="23" t="s">
        <v>6937</v>
      </c>
      <c r="N1244" s="23" t="s">
        <v>6291</v>
      </c>
      <c r="O1244" s="23" t="s">
        <v>6292</v>
      </c>
      <c r="P1244" s="23" t="s">
        <v>6347</v>
      </c>
      <c r="Q1244" s="23">
        <v>0</v>
      </c>
      <c r="R1244" s="23" t="s">
        <v>1948</v>
      </c>
      <c r="S1244" s="23" t="s">
        <v>5838</v>
      </c>
      <c r="T1244" s="23" t="s">
        <v>1623</v>
      </c>
    </row>
    <row r="1245" spans="1:20" s="19" customFormat="1">
      <c r="A1245" s="23" t="s">
        <v>4205</v>
      </c>
      <c r="B1245" s="23" t="s">
        <v>4206</v>
      </c>
      <c r="C1245" s="23" t="s">
        <v>12</v>
      </c>
      <c r="D1245" s="23" t="s">
        <v>1580</v>
      </c>
      <c r="E1245" s="23" t="s">
        <v>452</v>
      </c>
      <c r="F1245" s="23" t="s">
        <v>6818</v>
      </c>
      <c r="G1245" s="23" t="s">
        <v>1623</v>
      </c>
      <c r="H1245" s="23" t="s">
        <v>6320</v>
      </c>
      <c r="I1245" s="23" t="s">
        <v>6355</v>
      </c>
      <c r="J1245" s="23" t="s">
        <v>11</v>
      </c>
      <c r="K1245" s="23" t="s">
        <v>6290</v>
      </c>
      <c r="L1245" s="23" t="s">
        <v>11</v>
      </c>
      <c r="M1245" s="23" t="s">
        <v>6963</v>
      </c>
      <c r="N1245" s="23" t="s">
        <v>6291</v>
      </c>
      <c r="O1245" s="23" t="s">
        <v>6292</v>
      </c>
      <c r="P1245" s="23" t="s">
        <v>6530</v>
      </c>
      <c r="Q1245" s="23">
        <v>0</v>
      </c>
      <c r="R1245" s="23" t="s">
        <v>1952</v>
      </c>
      <c r="S1245" s="23" t="s">
        <v>6531</v>
      </c>
      <c r="T1245" s="23" t="s">
        <v>1623</v>
      </c>
    </row>
    <row r="1246" spans="1:20" s="19" customFormat="1">
      <c r="A1246" s="23" t="s">
        <v>1901</v>
      </c>
      <c r="B1246" s="23" t="s">
        <v>1902</v>
      </c>
      <c r="C1246" s="23" t="s">
        <v>10</v>
      </c>
      <c r="D1246" s="23" t="s">
        <v>1580</v>
      </c>
      <c r="E1246" s="23" t="s">
        <v>461</v>
      </c>
      <c r="F1246" s="23" t="s">
        <v>5538</v>
      </c>
      <c r="G1246" s="23" t="s">
        <v>1623</v>
      </c>
      <c r="H1246" s="23" t="s">
        <v>6331</v>
      </c>
      <c r="I1246" s="23" t="s">
        <v>5574</v>
      </c>
      <c r="J1246" s="23" t="s">
        <v>11</v>
      </c>
      <c r="K1246" s="23" t="s">
        <v>6290</v>
      </c>
      <c r="L1246" s="23" t="s">
        <v>11</v>
      </c>
      <c r="M1246" s="23" t="s">
        <v>7080</v>
      </c>
      <c r="N1246" s="23" t="s">
        <v>6311</v>
      </c>
      <c r="O1246" s="23" t="s">
        <v>6292</v>
      </c>
      <c r="P1246" s="23" t="s">
        <v>6591</v>
      </c>
      <c r="Q1246" s="23">
        <v>0</v>
      </c>
      <c r="R1246" s="23" t="s">
        <v>1685</v>
      </c>
      <c r="S1246" s="23" t="s">
        <v>6083</v>
      </c>
      <c r="T1246" s="23" t="s">
        <v>1623</v>
      </c>
    </row>
    <row r="1247" spans="1:20" s="19" customFormat="1">
      <c r="A1247" s="23" t="s">
        <v>2689</v>
      </c>
      <c r="B1247" s="23" t="s">
        <v>2690</v>
      </c>
      <c r="C1247" s="23" t="s">
        <v>12</v>
      </c>
      <c r="D1247" s="23" t="s">
        <v>1580</v>
      </c>
      <c r="E1247" s="23" t="s">
        <v>452</v>
      </c>
      <c r="F1247" s="23" t="s">
        <v>6818</v>
      </c>
      <c r="G1247" s="23" t="s">
        <v>1623</v>
      </c>
      <c r="H1247" s="23" t="s">
        <v>6320</v>
      </c>
      <c r="I1247" s="23" t="s">
        <v>6355</v>
      </c>
      <c r="J1247" s="23" t="s">
        <v>11</v>
      </c>
      <c r="K1247" s="23" t="s">
        <v>6290</v>
      </c>
      <c r="L1247" s="23" t="s">
        <v>11</v>
      </c>
      <c r="M1247" s="23" t="s">
        <v>6963</v>
      </c>
      <c r="N1247" s="23" t="s">
        <v>6291</v>
      </c>
      <c r="O1247" s="23" t="s">
        <v>6292</v>
      </c>
      <c r="P1247" s="23" t="s">
        <v>6395</v>
      </c>
      <c r="Q1247" s="23">
        <v>0</v>
      </c>
      <c r="R1247" s="23" t="s">
        <v>1952</v>
      </c>
      <c r="S1247" s="23" t="s">
        <v>6396</v>
      </c>
      <c r="T1247" s="23" t="s">
        <v>1623</v>
      </c>
    </row>
    <row r="1248" spans="1:20" s="19" customFormat="1">
      <c r="A1248" s="23" t="s">
        <v>1765</v>
      </c>
      <c r="B1248" s="23" t="s">
        <v>1766</v>
      </c>
      <c r="C1248" s="23" t="s">
        <v>14</v>
      </c>
      <c r="D1248" s="23" t="s">
        <v>1580</v>
      </c>
      <c r="E1248" s="23" t="s">
        <v>452</v>
      </c>
      <c r="F1248" s="23" t="s">
        <v>6980</v>
      </c>
      <c r="G1248" s="23" t="s">
        <v>1623</v>
      </c>
      <c r="H1248" s="23" t="s">
        <v>5569</v>
      </c>
      <c r="I1248" s="23" t="s">
        <v>6316</v>
      </c>
      <c r="J1248" s="23" t="s">
        <v>11</v>
      </c>
      <c r="K1248" s="23" t="s">
        <v>6290</v>
      </c>
      <c r="L1248" s="23" t="s">
        <v>11</v>
      </c>
      <c r="M1248" s="23" t="s">
        <v>6963</v>
      </c>
      <c r="N1248" s="23" t="s">
        <v>6291</v>
      </c>
      <c r="O1248" s="23" t="s">
        <v>6292</v>
      </c>
      <c r="P1248" s="23" t="s">
        <v>6704</v>
      </c>
      <c r="Q1248" s="23">
        <v>0</v>
      </c>
      <c r="R1248" s="23" t="s">
        <v>1707</v>
      </c>
      <c r="S1248" s="23" t="s">
        <v>6102</v>
      </c>
      <c r="T1248" s="23" t="s">
        <v>1623</v>
      </c>
    </row>
    <row r="1249" spans="1:20" s="19" customFormat="1">
      <c r="A1249" s="23" t="s">
        <v>3053</v>
      </c>
      <c r="B1249" s="23" t="s">
        <v>3054</v>
      </c>
      <c r="C1249" s="23" t="s">
        <v>14</v>
      </c>
      <c r="D1249" s="23" t="s">
        <v>1580</v>
      </c>
      <c r="E1249" s="23" t="s">
        <v>452</v>
      </c>
      <c r="F1249" s="23" t="s">
        <v>6811</v>
      </c>
      <c r="G1249" s="23" t="s">
        <v>1623</v>
      </c>
      <c r="H1249" s="23" t="s">
        <v>6337</v>
      </c>
      <c r="I1249" s="23" t="s">
        <v>6338</v>
      </c>
      <c r="J1249" s="23" t="s">
        <v>11</v>
      </c>
      <c r="K1249" s="23" t="s">
        <v>6290</v>
      </c>
      <c r="L1249" s="23" t="s">
        <v>11</v>
      </c>
      <c r="M1249" s="23" t="s">
        <v>6937</v>
      </c>
      <c r="N1249" s="23" t="s">
        <v>6291</v>
      </c>
      <c r="O1249" s="23" t="s">
        <v>6292</v>
      </c>
      <c r="P1249" s="23" t="s">
        <v>6329</v>
      </c>
      <c r="Q1249" s="23">
        <v>0</v>
      </c>
      <c r="R1249" s="23" t="s">
        <v>1952</v>
      </c>
      <c r="S1249" s="23" t="s">
        <v>5939</v>
      </c>
      <c r="T1249" s="23" t="s">
        <v>1623</v>
      </c>
    </row>
    <row r="1250" spans="1:20" s="19" customFormat="1">
      <c r="A1250" s="23" t="s">
        <v>3366</v>
      </c>
      <c r="B1250" s="23" t="s">
        <v>3367</v>
      </c>
      <c r="C1250" s="23" t="s">
        <v>1544</v>
      </c>
      <c r="D1250" s="23" t="s">
        <v>1580</v>
      </c>
      <c r="E1250" s="23" t="s">
        <v>452</v>
      </c>
      <c r="F1250" s="23" t="s">
        <v>6977</v>
      </c>
      <c r="G1250" s="23" t="s">
        <v>1623</v>
      </c>
      <c r="H1250" s="23" t="s">
        <v>6346</v>
      </c>
      <c r="I1250" s="23" t="s">
        <v>5563</v>
      </c>
      <c r="J1250" s="23" t="s">
        <v>1643</v>
      </c>
      <c r="K1250" s="23" t="s">
        <v>6290</v>
      </c>
      <c r="L1250" s="23" t="s">
        <v>11</v>
      </c>
      <c r="M1250" s="23" t="s">
        <v>6965</v>
      </c>
      <c r="N1250" s="23" t="s">
        <v>6291</v>
      </c>
      <c r="O1250" s="23" t="s">
        <v>6292</v>
      </c>
      <c r="P1250" s="23" t="s">
        <v>9</v>
      </c>
      <c r="Q1250" s="23">
        <v>0</v>
      </c>
      <c r="R1250" s="23" t="s">
        <v>1948</v>
      </c>
      <c r="S1250" s="23" t="s">
        <v>5884</v>
      </c>
      <c r="T1250" s="23" t="s">
        <v>1623</v>
      </c>
    </row>
    <row r="1251" spans="1:20" s="19" customFormat="1">
      <c r="A1251" s="23" t="s">
        <v>3745</v>
      </c>
      <c r="B1251" s="23" t="s">
        <v>3746</v>
      </c>
      <c r="C1251" s="23" t="s">
        <v>10</v>
      </c>
      <c r="D1251" s="23" t="s">
        <v>1580</v>
      </c>
      <c r="E1251" s="23" t="s">
        <v>461</v>
      </c>
      <c r="F1251" s="23" t="s">
        <v>5538</v>
      </c>
      <c r="G1251" s="23" t="s">
        <v>1623</v>
      </c>
      <c r="H1251" s="23" t="s">
        <v>5579</v>
      </c>
      <c r="I1251" s="23" t="s">
        <v>5574</v>
      </c>
      <c r="J1251" s="23" t="s">
        <v>11</v>
      </c>
      <c r="K1251" s="23" t="s">
        <v>6290</v>
      </c>
      <c r="L1251" s="23" t="s">
        <v>11</v>
      </c>
      <c r="M1251" s="23" t="s">
        <v>7050</v>
      </c>
      <c r="N1251" s="23" t="s">
        <v>6311</v>
      </c>
      <c r="O1251" s="23" t="s">
        <v>6292</v>
      </c>
      <c r="P1251" s="23" t="s">
        <v>125</v>
      </c>
      <c r="Q1251" s="23">
        <v>0</v>
      </c>
      <c r="R1251" s="23" t="s">
        <v>1646</v>
      </c>
      <c r="S1251" s="23" t="s">
        <v>5842</v>
      </c>
      <c r="T1251" s="23" t="s">
        <v>1623</v>
      </c>
    </row>
    <row r="1252" spans="1:20" s="19" customFormat="1">
      <c r="A1252" s="23" t="s">
        <v>4186</v>
      </c>
      <c r="B1252" s="23" t="s">
        <v>4187</v>
      </c>
      <c r="C1252" s="23" t="s">
        <v>10</v>
      </c>
      <c r="D1252" s="23" t="s">
        <v>1580</v>
      </c>
      <c r="E1252" s="23" t="s">
        <v>452</v>
      </c>
      <c r="F1252" s="23" t="s">
        <v>5554</v>
      </c>
      <c r="G1252" s="23" t="s">
        <v>1623</v>
      </c>
      <c r="H1252" s="23" t="s">
        <v>2490</v>
      </c>
      <c r="I1252" s="23" t="s">
        <v>6289</v>
      </c>
      <c r="J1252" s="23" t="s">
        <v>11</v>
      </c>
      <c r="K1252" s="23" t="s">
        <v>6290</v>
      </c>
      <c r="L1252" s="23" t="s">
        <v>11</v>
      </c>
      <c r="M1252" s="23" t="s">
        <v>6936</v>
      </c>
      <c r="N1252" s="23" t="s">
        <v>6291</v>
      </c>
      <c r="O1252" s="23" t="s">
        <v>6292</v>
      </c>
      <c r="P1252" s="23" t="s">
        <v>6363</v>
      </c>
      <c r="Q1252" s="23">
        <v>0</v>
      </c>
      <c r="R1252" s="23" t="s">
        <v>4189</v>
      </c>
      <c r="S1252" s="23" t="s">
        <v>6167</v>
      </c>
      <c r="T1252" s="23" t="s">
        <v>1623</v>
      </c>
    </row>
    <row r="1253" spans="1:20" s="19" customFormat="1">
      <c r="A1253" s="23" t="s">
        <v>4958</v>
      </c>
      <c r="B1253" s="23" t="s">
        <v>4959</v>
      </c>
      <c r="C1253" s="23" t="s">
        <v>10</v>
      </c>
      <c r="D1253" s="23" t="s">
        <v>1580</v>
      </c>
      <c r="E1253" s="23" t="s">
        <v>452</v>
      </c>
      <c r="F1253" s="23" t="s">
        <v>5393</v>
      </c>
      <c r="G1253" s="23" t="s">
        <v>1623</v>
      </c>
      <c r="H1253" s="23" t="s">
        <v>6295</v>
      </c>
      <c r="I1253" s="23" t="s">
        <v>5574</v>
      </c>
      <c r="J1253" s="23" t="s">
        <v>11</v>
      </c>
      <c r="K1253" s="23" t="s">
        <v>6290</v>
      </c>
      <c r="L1253" s="23" t="s">
        <v>11</v>
      </c>
      <c r="M1253" s="23" t="s">
        <v>6941</v>
      </c>
      <c r="N1253" s="23" t="s">
        <v>6291</v>
      </c>
      <c r="O1253" s="23" t="s">
        <v>6292</v>
      </c>
      <c r="P1253" s="23" t="s">
        <v>6329</v>
      </c>
      <c r="Q1253" s="23">
        <v>0</v>
      </c>
      <c r="R1253" s="23" t="s">
        <v>1952</v>
      </c>
      <c r="S1253" s="23" t="s">
        <v>5696</v>
      </c>
      <c r="T1253" s="23" t="s">
        <v>1623</v>
      </c>
    </row>
    <row r="1254" spans="1:20" s="19" customFormat="1">
      <c r="A1254" s="23" t="s">
        <v>5190</v>
      </c>
      <c r="B1254" s="23" t="s">
        <v>5191</v>
      </c>
      <c r="C1254" s="23" t="s">
        <v>16</v>
      </c>
      <c r="D1254" s="23" t="s">
        <v>1580</v>
      </c>
      <c r="E1254" s="23" t="s">
        <v>452</v>
      </c>
      <c r="F1254" s="23" t="s">
        <v>6954</v>
      </c>
      <c r="G1254" s="23" t="s">
        <v>1623</v>
      </c>
      <c r="H1254" s="23" t="s">
        <v>6346</v>
      </c>
      <c r="I1254" s="23" t="s">
        <v>6951</v>
      </c>
      <c r="J1254" s="23" t="s">
        <v>11</v>
      </c>
      <c r="K1254" s="23" t="s">
        <v>6290</v>
      </c>
      <c r="L1254" s="23" t="s">
        <v>11</v>
      </c>
      <c r="M1254" s="23" t="s">
        <v>7042</v>
      </c>
      <c r="N1254" s="23" t="s">
        <v>6291</v>
      </c>
      <c r="O1254" s="23" t="s">
        <v>6292</v>
      </c>
      <c r="P1254" s="23" t="s">
        <v>1012</v>
      </c>
      <c r="Q1254" s="23">
        <v>0</v>
      </c>
      <c r="R1254" s="23" t="s">
        <v>1565</v>
      </c>
      <c r="S1254" s="23" t="s">
        <v>7004</v>
      </c>
      <c r="T1254" s="23" t="s">
        <v>1623</v>
      </c>
    </row>
    <row r="1255" spans="1:20" s="19" customFormat="1">
      <c r="A1255" s="23" t="s">
        <v>2175</v>
      </c>
      <c r="B1255" s="23" t="s">
        <v>2176</v>
      </c>
      <c r="C1255" s="23" t="s">
        <v>10</v>
      </c>
      <c r="D1255" s="23" t="s">
        <v>1580</v>
      </c>
      <c r="E1255" s="23" t="s">
        <v>452</v>
      </c>
      <c r="F1255" s="23" t="s">
        <v>6825</v>
      </c>
      <c r="G1255" s="23" t="s">
        <v>1623</v>
      </c>
      <c r="H1255" s="23" t="s">
        <v>5569</v>
      </c>
      <c r="I1255" s="23" t="s">
        <v>6343</v>
      </c>
      <c r="J1255" s="23" t="s">
        <v>11</v>
      </c>
      <c r="K1255" s="23" t="s">
        <v>6290</v>
      </c>
      <c r="L1255" s="23" t="s">
        <v>11</v>
      </c>
      <c r="M1255" s="23" t="s">
        <v>6959</v>
      </c>
      <c r="N1255" s="23" t="s">
        <v>6291</v>
      </c>
      <c r="O1255" s="23" t="s">
        <v>6292</v>
      </c>
      <c r="P1255" s="23" t="s">
        <v>6752</v>
      </c>
      <c r="Q1255" s="23">
        <v>0</v>
      </c>
      <c r="R1255" s="23" t="s">
        <v>1543</v>
      </c>
      <c r="S1255" s="23" t="s">
        <v>6268</v>
      </c>
      <c r="T1255" s="23" t="s">
        <v>1623</v>
      </c>
    </row>
    <row r="1256" spans="1:20" s="19" customFormat="1">
      <c r="A1256" s="23" t="s">
        <v>4932</v>
      </c>
      <c r="B1256" s="23" t="s">
        <v>4933</v>
      </c>
      <c r="C1256" s="23" t="s">
        <v>16</v>
      </c>
      <c r="D1256" s="23" t="s">
        <v>1580</v>
      </c>
      <c r="E1256" s="23" t="s">
        <v>452</v>
      </c>
      <c r="F1256" s="23" t="s">
        <v>5504</v>
      </c>
      <c r="G1256" s="23" t="s">
        <v>1623</v>
      </c>
      <c r="H1256" s="23" t="s">
        <v>5579</v>
      </c>
      <c r="I1256" s="23" t="s">
        <v>6289</v>
      </c>
      <c r="J1256" s="23" t="s">
        <v>11</v>
      </c>
      <c r="K1256" s="23" t="s">
        <v>6290</v>
      </c>
      <c r="L1256" s="23" t="s">
        <v>11</v>
      </c>
      <c r="M1256" s="23" t="s">
        <v>6942</v>
      </c>
      <c r="N1256" s="23" t="s">
        <v>6291</v>
      </c>
      <c r="O1256" s="23" t="s">
        <v>6292</v>
      </c>
      <c r="P1256" s="23" t="s">
        <v>1012</v>
      </c>
      <c r="Q1256" s="23">
        <v>0</v>
      </c>
      <c r="R1256" s="23" t="s">
        <v>1624</v>
      </c>
      <c r="S1256" s="23" t="s">
        <v>6205</v>
      </c>
      <c r="T1256" s="23" t="s">
        <v>1623</v>
      </c>
    </row>
    <row r="1257" spans="1:20" s="19" customFormat="1">
      <c r="A1257" s="23" t="s">
        <v>4017</v>
      </c>
      <c r="B1257" s="23" t="s">
        <v>4018</v>
      </c>
      <c r="C1257" s="23" t="s">
        <v>16</v>
      </c>
      <c r="D1257" s="23" t="s">
        <v>1580</v>
      </c>
      <c r="E1257" s="23" t="s">
        <v>452</v>
      </c>
      <c r="F1257" s="23" t="s">
        <v>6954</v>
      </c>
      <c r="G1257" s="23" t="s">
        <v>1623</v>
      </c>
      <c r="H1257" s="23" t="s">
        <v>2490</v>
      </c>
      <c r="I1257" s="23" t="s">
        <v>6951</v>
      </c>
      <c r="J1257" s="23" t="s">
        <v>11</v>
      </c>
      <c r="K1257" s="23" t="s">
        <v>6290</v>
      </c>
      <c r="L1257" s="23" t="s">
        <v>11</v>
      </c>
      <c r="M1257" s="23" t="s">
        <v>6941</v>
      </c>
      <c r="N1257" s="23" t="s">
        <v>6291</v>
      </c>
      <c r="O1257" s="23" t="s">
        <v>6292</v>
      </c>
      <c r="P1257" s="23" t="s">
        <v>7</v>
      </c>
      <c r="Q1257" s="23">
        <v>0</v>
      </c>
      <c r="R1257" s="23" t="s">
        <v>7028</v>
      </c>
      <c r="S1257" s="23" t="s">
        <v>7062</v>
      </c>
      <c r="T1257" s="23" t="s">
        <v>1623</v>
      </c>
    </row>
    <row r="1258" spans="1:20" s="19" customFormat="1">
      <c r="A1258" s="23" t="s">
        <v>3725</v>
      </c>
      <c r="B1258" s="23" t="s">
        <v>3726</v>
      </c>
      <c r="C1258" s="23" t="s">
        <v>10</v>
      </c>
      <c r="D1258" s="23" t="s">
        <v>1580</v>
      </c>
      <c r="E1258" s="23" t="s">
        <v>452</v>
      </c>
      <c r="F1258" s="23" t="s">
        <v>5384</v>
      </c>
      <c r="G1258" s="23" t="s">
        <v>1623</v>
      </c>
      <c r="H1258" s="23" t="s">
        <v>6308</v>
      </c>
      <c r="I1258" s="23" t="s">
        <v>5447</v>
      </c>
      <c r="J1258" s="23" t="s">
        <v>11</v>
      </c>
      <c r="K1258" s="23" t="s">
        <v>6290</v>
      </c>
      <c r="L1258" s="23" t="s">
        <v>11</v>
      </c>
      <c r="M1258" s="23" t="s">
        <v>6979</v>
      </c>
      <c r="N1258" s="23" t="s">
        <v>6291</v>
      </c>
      <c r="O1258" s="23" t="s">
        <v>6292</v>
      </c>
      <c r="P1258" s="23" t="s">
        <v>6522</v>
      </c>
      <c r="Q1258" s="23">
        <v>0</v>
      </c>
      <c r="R1258" s="23" t="s">
        <v>3979</v>
      </c>
      <c r="S1258" s="23" t="s">
        <v>6685</v>
      </c>
      <c r="T1258" s="23" t="s">
        <v>1623</v>
      </c>
    </row>
    <row r="1259" spans="1:20" s="19" customFormat="1">
      <c r="A1259" s="23" t="s">
        <v>3402</v>
      </c>
      <c r="B1259" s="23" t="s">
        <v>3403</v>
      </c>
      <c r="C1259" s="23" t="s">
        <v>1563</v>
      </c>
      <c r="D1259" s="23" t="s">
        <v>5451</v>
      </c>
      <c r="E1259" s="23" t="s">
        <v>464</v>
      </c>
      <c r="F1259" s="23" t="s">
        <v>5573</v>
      </c>
      <c r="G1259" s="23" t="s">
        <v>1623</v>
      </c>
      <c r="H1259" s="23" t="s">
        <v>2490</v>
      </c>
      <c r="I1259" s="23" t="s">
        <v>6296</v>
      </c>
      <c r="J1259" s="23" t="s">
        <v>11</v>
      </c>
      <c r="K1259" s="23" t="s">
        <v>6290</v>
      </c>
      <c r="L1259" s="23" t="s">
        <v>11</v>
      </c>
      <c r="M1259" s="23" t="s">
        <v>7054</v>
      </c>
      <c r="N1259" s="23" t="s">
        <v>6297</v>
      </c>
      <c r="O1259" s="23" t="s">
        <v>6292</v>
      </c>
      <c r="P1259" s="23" t="s">
        <v>6573</v>
      </c>
      <c r="Q1259" s="23">
        <v>0</v>
      </c>
      <c r="R1259" s="23" t="s">
        <v>6605</v>
      </c>
      <c r="S1259" s="23" t="s">
        <v>6606</v>
      </c>
      <c r="T1259" s="23" t="s">
        <v>1623</v>
      </c>
    </row>
    <row r="1260" spans="1:20" s="19" customFormat="1">
      <c r="A1260" s="23" t="s">
        <v>4035</v>
      </c>
      <c r="B1260" s="23" t="s">
        <v>4036</v>
      </c>
      <c r="C1260" s="23" t="s">
        <v>16</v>
      </c>
      <c r="D1260" s="23" t="s">
        <v>1580</v>
      </c>
      <c r="E1260" s="23" t="s">
        <v>452</v>
      </c>
      <c r="F1260" s="23" t="s">
        <v>5380</v>
      </c>
      <c r="G1260" s="23" t="s">
        <v>1623</v>
      </c>
      <c r="H1260" s="23" t="s">
        <v>2490</v>
      </c>
      <c r="I1260" s="23" t="s">
        <v>6289</v>
      </c>
      <c r="J1260" s="23" t="s">
        <v>11</v>
      </c>
      <c r="K1260" s="23" t="s">
        <v>6290</v>
      </c>
      <c r="L1260" s="23" t="s">
        <v>11</v>
      </c>
      <c r="M1260" s="23" t="s">
        <v>7006</v>
      </c>
      <c r="N1260" s="23" t="s">
        <v>6291</v>
      </c>
      <c r="O1260" s="23" t="s">
        <v>6292</v>
      </c>
      <c r="P1260" s="23" t="s">
        <v>6293</v>
      </c>
      <c r="Q1260" s="23">
        <v>0</v>
      </c>
      <c r="R1260" s="23" t="s">
        <v>1685</v>
      </c>
      <c r="S1260" s="23" t="s">
        <v>6294</v>
      </c>
      <c r="T1260" s="23" t="s">
        <v>1623</v>
      </c>
    </row>
    <row r="1261" spans="1:20" s="19" customFormat="1">
      <c r="A1261" s="23" t="s">
        <v>2894</v>
      </c>
      <c r="B1261" s="23" t="s">
        <v>2895</v>
      </c>
      <c r="C1261" s="23" t="s">
        <v>12</v>
      </c>
      <c r="D1261" s="23" t="s">
        <v>1580</v>
      </c>
      <c r="E1261" s="23" t="s">
        <v>452</v>
      </c>
      <c r="F1261" s="23" t="s">
        <v>6820</v>
      </c>
      <c r="G1261" s="23" t="s">
        <v>1623</v>
      </c>
      <c r="H1261" s="23" t="s">
        <v>6299</v>
      </c>
      <c r="I1261" s="23" t="s">
        <v>6316</v>
      </c>
      <c r="J1261" s="23" t="s">
        <v>11</v>
      </c>
      <c r="K1261" s="23" t="s">
        <v>6290</v>
      </c>
      <c r="L1261" s="23" t="s">
        <v>11</v>
      </c>
      <c r="M1261" s="23" t="s">
        <v>6949</v>
      </c>
      <c r="N1261" s="23" t="s">
        <v>6291</v>
      </c>
      <c r="O1261" s="23" t="s">
        <v>6292</v>
      </c>
      <c r="P1261" s="23" t="s">
        <v>6329</v>
      </c>
      <c r="Q1261" s="23">
        <v>0</v>
      </c>
      <c r="R1261" s="23" t="s">
        <v>1952</v>
      </c>
      <c r="S1261" s="23" t="s">
        <v>5962</v>
      </c>
      <c r="T1261" s="23" t="s">
        <v>1623</v>
      </c>
    </row>
    <row r="1262" spans="1:20" s="19" customFormat="1">
      <c r="A1262" s="23" t="s">
        <v>2554</v>
      </c>
      <c r="B1262" s="23" t="s">
        <v>2555</v>
      </c>
      <c r="C1262" s="23" t="s">
        <v>16</v>
      </c>
      <c r="D1262" s="23" t="s">
        <v>1580</v>
      </c>
      <c r="E1262" s="23" t="s">
        <v>461</v>
      </c>
      <c r="F1262" s="23" t="s">
        <v>6943</v>
      </c>
      <c r="G1262" s="23" t="s">
        <v>1623</v>
      </c>
      <c r="H1262" s="23" t="s">
        <v>6346</v>
      </c>
      <c r="I1262" s="23" t="s">
        <v>6302</v>
      </c>
      <c r="J1262" s="23" t="s">
        <v>11</v>
      </c>
      <c r="K1262" s="23" t="s">
        <v>6290</v>
      </c>
      <c r="L1262" s="23" t="s">
        <v>11</v>
      </c>
      <c r="M1262" s="23" t="s">
        <v>6931</v>
      </c>
      <c r="N1262" s="23" t="s">
        <v>6311</v>
      </c>
      <c r="O1262" s="23" t="s">
        <v>6292</v>
      </c>
      <c r="P1262" s="23" t="s">
        <v>6329</v>
      </c>
      <c r="Q1262" s="23">
        <v>0</v>
      </c>
      <c r="R1262" s="23" t="s">
        <v>1646</v>
      </c>
      <c r="S1262" s="23" t="s">
        <v>6011</v>
      </c>
      <c r="T1262" s="23" t="s">
        <v>1623</v>
      </c>
    </row>
    <row r="1263" spans="1:20" s="19" customFormat="1">
      <c r="A1263" s="23" t="s">
        <v>1691</v>
      </c>
      <c r="B1263" s="23" t="s">
        <v>1692</v>
      </c>
      <c r="C1263" s="23" t="s">
        <v>14</v>
      </c>
      <c r="D1263" s="23" t="s">
        <v>1580</v>
      </c>
      <c r="E1263" s="23" t="s">
        <v>461</v>
      </c>
      <c r="F1263" s="23" t="s">
        <v>6784</v>
      </c>
      <c r="G1263" s="23" t="s">
        <v>1623</v>
      </c>
      <c r="H1263" s="23" t="s">
        <v>6320</v>
      </c>
      <c r="I1263" s="23" t="s">
        <v>6338</v>
      </c>
      <c r="J1263" s="23" t="s">
        <v>1643</v>
      </c>
      <c r="K1263" s="23" t="s">
        <v>6290</v>
      </c>
      <c r="L1263" s="23" t="s">
        <v>11</v>
      </c>
      <c r="M1263" s="23" t="s">
        <v>7081</v>
      </c>
      <c r="N1263" s="23" t="s">
        <v>6311</v>
      </c>
      <c r="O1263" s="23" t="s">
        <v>6292</v>
      </c>
      <c r="P1263" s="23" t="s">
        <v>6679</v>
      </c>
      <c r="Q1263" s="23">
        <v>0</v>
      </c>
      <c r="R1263" s="23" t="s">
        <v>1952</v>
      </c>
      <c r="S1263" s="23" t="s">
        <v>6115</v>
      </c>
      <c r="T1263" s="23" t="s">
        <v>1623</v>
      </c>
    </row>
    <row r="1264" spans="1:20" s="19" customFormat="1">
      <c r="A1264" s="23" t="s">
        <v>3617</v>
      </c>
      <c r="B1264" s="23" t="s">
        <v>3618</v>
      </c>
      <c r="C1264" s="23" t="s">
        <v>16</v>
      </c>
      <c r="D1264" s="23" t="s">
        <v>1580</v>
      </c>
      <c r="E1264" s="23" t="s">
        <v>5632</v>
      </c>
      <c r="F1264" s="23" t="s">
        <v>6973</v>
      </c>
      <c r="G1264" s="23" t="s">
        <v>1623</v>
      </c>
      <c r="H1264" s="23" t="s">
        <v>6308</v>
      </c>
      <c r="I1264" s="23" t="s">
        <v>5447</v>
      </c>
      <c r="J1264" s="23" t="s">
        <v>11</v>
      </c>
      <c r="K1264" s="23" t="s">
        <v>6290</v>
      </c>
      <c r="L1264" s="23" t="s">
        <v>11</v>
      </c>
      <c r="M1264" s="23" t="s">
        <v>7080</v>
      </c>
      <c r="N1264" s="23" t="s">
        <v>6311</v>
      </c>
      <c r="O1264" s="23" t="s">
        <v>6292</v>
      </c>
      <c r="P1264" s="23" t="s">
        <v>6364</v>
      </c>
      <c r="Q1264" s="23">
        <v>0</v>
      </c>
      <c r="R1264" s="23" t="s">
        <v>6974</v>
      </c>
      <c r="S1264" s="23" t="s">
        <v>7076</v>
      </c>
      <c r="T1264" s="23" t="s">
        <v>1623</v>
      </c>
    </row>
    <row r="1265" spans="1:20" s="19" customFormat="1">
      <c r="A1265" s="23" t="s">
        <v>4659</v>
      </c>
      <c r="B1265" s="23" t="s">
        <v>4660</v>
      </c>
      <c r="C1265" s="23" t="s">
        <v>10</v>
      </c>
      <c r="D1265" s="23" t="s">
        <v>1580</v>
      </c>
      <c r="E1265" s="23" t="s">
        <v>452</v>
      </c>
      <c r="F1265" s="23" t="s">
        <v>5583</v>
      </c>
      <c r="G1265" s="23" t="s">
        <v>1623</v>
      </c>
      <c r="H1265" s="23" t="s">
        <v>6308</v>
      </c>
      <c r="I1265" s="23" t="s">
        <v>5447</v>
      </c>
      <c r="J1265" s="23" t="s">
        <v>11</v>
      </c>
      <c r="K1265" s="23" t="s">
        <v>6290</v>
      </c>
      <c r="L1265" s="23" t="s">
        <v>11</v>
      </c>
      <c r="M1265" s="23" t="s">
        <v>7020</v>
      </c>
      <c r="N1265" s="23" t="s">
        <v>6291</v>
      </c>
      <c r="O1265" s="23" t="s">
        <v>6292</v>
      </c>
      <c r="P1265" s="23" t="s">
        <v>1012</v>
      </c>
      <c r="Q1265" s="23">
        <v>0</v>
      </c>
      <c r="R1265" s="23" t="s">
        <v>1624</v>
      </c>
      <c r="S1265" s="23" t="s">
        <v>6984</v>
      </c>
      <c r="T1265" s="23" t="s">
        <v>1623</v>
      </c>
    </row>
    <row r="1266" spans="1:20" s="19" customFormat="1">
      <c r="A1266" s="23" t="s">
        <v>5154</v>
      </c>
      <c r="B1266" s="23" t="s">
        <v>5155</v>
      </c>
      <c r="C1266" s="23" t="s">
        <v>10</v>
      </c>
      <c r="D1266" s="23" t="s">
        <v>1580</v>
      </c>
      <c r="E1266" s="23" t="s">
        <v>452</v>
      </c>
      <c r="F1266" s="23" t="s">
        <v>6977</v>
      </c>
      <c r="G1266" s="23" t="s">
        <v>1623</v>
      </c>
      <c r="H1266" s="23" t="s">
        <v>6346</v>
      </c>
      <c r="I1266" s="23" t="s">
        <v>5563</v>
      </c>
      <c r="J1266" s="23" t="s">
        <v>11</v>
      </c>
      <c r="K1266" s="23" t="s">
        <v>6290</v>
      </c>
      <c r="L1266" s="23" t="s">
        <v>11</v>
      </c>
      <c r="M1266" s="23" t="s">
        <v>6965</v>
      </c>
      <c r="N1266" s="23" t="s">
        <v>6291</v>
      </c>
      <c r="O1266" s="23" t="s">
        <v>6292</v>
      </c>
      <c r="P1266" s="23" t="s">
        <v>7</v>
      </c>
      <c r="Q1266" s="23">
        <v>0</v>
      </c>
      <c r="R1266" s="23" t="s">
        <v>2247</v>
      </c>
      <c r="S1266" s="23" t="s">
        <v>6524</v>
      </c>
      <c r="T1266" s="23" t="s">
        <v>1623</v>
      </c>
    </row>
    <row r="1267" spans="1:20" s="19" customFormat="1">
      <c r="A1267" s="23" t="s">
        <v>2365</v>
      </c>
      <c r="B1267" s="23" t="s">
        <v>2366</v>
      </c>
      <c r="C1267" s="23" t="s">
        <v>10</v>
      </c>
      <c r="D1267" s="23" t="s">
        <v>1580</v>
      </c>
      <c r="E1267" s="23" t="s">
        <v>461</v>
      </c>
      <c r="F1267" s="23" t="s">
        <v>5538</v>
      </c>
      <c r="G1267" s="23" t="s">
        <v>1623</v>
      </c>
      <c r="H1267" s="23" t="s">
        <v>5579</v>
      </c>
      <c r="I1267" s="23" t="s">
        <v>6951</v>
      </c>
      <c r="J1267" s="23" t="s">
        <v>11</v>
      </c>
      <c r="K1267" s="23" t="s">
        <v>6290</v>
      </c>
      <c r="L1267" s="23" t="s">
        <v>11</v>
      </c>
      <c r="M1267" s="23" t="s">
        <v>6931</v>
      </c>
      <c r="N1267" s="23" t="s">
        <v>6311</v>
      </c>
      <c r="O1267" s="23" t="s">
        <v>6292</v>
      </c>
      <c r="P1267" s="23" t="s">
        <v>6329</v>
      </c>
      <c r="Q1267" s="23">
        <v>0</v>
      </c>
      <c r="R1267" s="23" t="s">
        <v>1646</v>
      </c>
      <c r="S1267" s="23" t="s">
        <v>6026</v>
      </c>
      <c r="T1267" s="23" t="s">
        <v>1623</v>
      </c>
    </row>
    <row r="1268" spans="1:20" s="19" customFormat="1">
      <c r="A1268" s="23" t="s">
        <v>3192</v>
      </c>
      <c r="B1268" s="23" t="s">
        <v>3193</v>
      </c>
      <c r="C1268" s="23" t="s">
        <v>16</v>
      </c>
      <c r="D1268" s="23" t="s">
        <v>1580</v>
      </c>
      <c r="E1268" s="23" t="s">
        <v>452</v>
      </c>
      <c r="F1268" s="23" t="s">
        <v>6954</v>
      </c>
      <c r="G1268" s="23" t="s">
        <v>1623</v>
      </c>
      <c r="H1268" s="23" t="s">
        <v>2490</v>
      </c>
      <c r="I1268" s="23" t="s">
        <v>6951</v>
      </c>
      <c r="J1268" s="23" t="s">
        <v>11</v>
      </c>
      <c r="K1268" s="23" t="s">
        <v>6290</v>
      </c>
      <c r="L1268" s="23" t="s">
        <v>11</v>
      </c>
      <c r="M1268" s="23" t="s">
        <v>6955</v>
      </c>
      <c r="N1268" s="23" t="s">
        <v>6291</v>
      </c>
      <c r="O1268" s="23" t="s">
        <v>6292</v>
      </c>
      <c r="P1268" s="23" t="s">
        <v>1012</v>
      </c>
      <c r="Q1268" s="23">
        <v>0</v>
      </c>
      <c r="R1268" s="23" t="s">
        <v>1559</v>
      </c>
      <c r="S1268" s="23" t="s">
        <v>7002</v>
      </c>
      <c r="T1268" s="23" t="s">
        <v>1623</v>
      </c>
    </row>
    <row r="1269" spans="1:20" s="19" customFormat="1">
      <c r="A1269" s="23" t="s">
        <v>2925</v>
      </c>
      <c r="B1269" s="23" t="s">
        <v>2926</v>
      </c>
      <c r="C1269" s="23" t="s">
        <v>10</v>
      </c>
      <c r="D1269" s="23" t="s">
        <v>1580</v>
      </c>
      <c r="E1269" s="23" t="s">
        <v>452</v>
      </c>
      <c r="F1269" s="23" t="s">
        <v>6808</v>
      </c>
      <c r="G1269" s="23" t="s">
        <v>1623</v>
      </c>
      <c r="H1269" s="23" t="s">
        <v>6299</v>
      </c>
      <c r="I1269" s="23" t="s">
        <v>6304</v>
      </c>
      <c r="J1269" s="23" t="s">
        <v>11</v>
      </c>
      <c r="K1269" s="23" t="s">
        <v>6290</v>
      </c>
      <c r="L1269" s="23" t="s">
        <v>11</v>
      </c>
      <c r="M1269" s="23" t="s">
        <v>6960</v>
      </c>
      <c r="N1269" s="23" t="s">
        <v>6291</v>
      </c>
      <c r="O1269" s="23" t="s">
        <v>6292</v>
      </c>
      <c r="P1269" s="23" t="s">
        <v>6429</v>
      </c>
      <c r="Q1269" s="23">
        <v>0</v>
      </c>
      <c r="R1269" s="23" t="s">
        <v>1685</v>
      </c>
      <c r="S1269" s="23" t="s">
        <v>6430</v>
      </c>
      <c r="T1269" s="23" t="s">
        <v>1623</v>
      </c>
    </row>
    <row r="1270" spans="1:20" s="19" customFormat="1">
      <c r="A1270" s="23" t="s">
        <v>4932</v>
      </c>
      <c r="B1270" s="23" t="s">
        <v>4933</v>
      </c>
      <c r="C1270" s="23" t="s">
        <v>16</v>
      </c>
      <c r="D1270" s="23" t="s">
        <v>1580</v>
      </c>
      <c r="E1270" s="23" t="s">
        <v>452</v>
      </c>
      <c r="F1270" s="23" t="s">
        <v>5504</v>
      </c>
      <c r="G1270" s="23" t="s">
        <v>1623</v>
      </c>
      <c r="H1270" s="23" t="s">
        <v>5579</v>
      </c>
      <c r="I1270" s="23" t="s">
        <v>6289</v>
      </c>
      <c r="J1270" s="23" t="s">
        <v>11</v>
      </c>
      <c r="K1270" s="23" t="s">
        <v>6290</v>
      </c>
      <c r="L1270" s="23" t="s">
        <v>11</v>
      </c>
      <c r="M1270" s="23" t="s">
        <v>6979</v>
      </c>
      <c r="N1270" s="23" t="s">
        <v>6291</v>
      </c>
      <c r="O1270" s="23" t="s">
        <v>6292</v>
      </c>
      <c r="P1270" s="23" t="s">
        <v>1012</v>
      </c>
      <c r="Q1270" s="23">
        <v>0</v>
      </c>
      <c r="R1270" s="23" t="s">
        <v>1624</v>
      </c>
      <c r="S1270" s="23" t="s">
        <v>6205</v>
      </c>
      <c r="T1270" s="23" t="s">
        <v>1623</v>
      </c>
    </row>
    <row r="1271" spans="1:20" s="19" customFormat="1">
      <c r="A1271" s="23" t="s">
        <v>2605</v>
      </c>
      <c r="B1271" s="23" t="s">
        <v>2606</v>
      </c>
      <c r="C1271" s="23" t="s">
        <v>1544</v>
      </c>
      <c r="D1271" s="23" t="s">
        <v>5451</v>
      </c>
      <c r="E1271" s="23" t="s">
        <v>464</v>
      </c>
      <c r="F1271" s="23" t="s">
        <v>6968</v>
      </c>
      <c r="G1271" s="23" t="s">
        <v>1623</v>
      </c>
      <c r="H1271" s="23" t="s">
        <v>5579</v>
      </c>
      <c r="I1271" s="23" t="s">
        <v>6296</v>
      </c>
      <c r="J1271" s="23" t="s">
        <v>11</v>
      </c>
      <c r="K1271" s="23" t="s">
        <v>6290</v>
      </c>
      <c r="L1271" s="23" t="s">
        <v>11</v>
      </c>
      <c r="M1271" s="23" t="s">
        <v>6961</v>
      </c>
      <c r="N1271" s="23" t="s">
        <v>6297</v>
      </c>
      <c r="O1271" s="23" t="s">
        <v>6292</v>
      </c>
      <c r="P1271" s="23" t="s">
        <v>6408</v>
      </c>
      <c r="Q1271" s="23">
        <v>0</v>
      </c>
      <c r="R1271" s="23" t="s">
        <v>1952</v>
      </c>
      <c r="S1271" s="23" t="s">
        <v>6003</v>
      </c>
      <c r="T1271" s="23" t="s">
        <v>1623</v>
      </c>
    </row>
    <row r="1272" spans="1:20" s="19" customFormat="1">
      <c r="A1272" s="23" t="s">
        <v>2010</v>
      </c>
      <c r="B1272" s="23" t="s">
        <v>2011</v>
      </c>
      <c r="C1272" s="23" t="s">
        <v>10</v>
      </c>
      <c r="D1272" s="23" t="s">
        <v>1580</v>
      </c>
      <c r="E1272" s="23" t="s">
        <v>452</v>
      </c>
      <c r="F1272" s="23" t="s">
        <v>5554</v>
      </c>
      <c r="G1272" s="23" t="s">
        <v>1623</v>
      </c>
      <c r="H1272" s="23" t="s">
        <v>2490</v>
      </c>
      <c r="I1272" s="23" t="s">
        <v>6289</v>
      </c>
      <c r="J1272" s="23" t="s">
        <v>11</v>
      </c>
      <c r="K1272" s="23" t="s">
        <v>6290</v>
      </c>
      <c r="L1272" s="23" t="s">
        <v>11</v>
      </c>
      <c r="M1272" s="23" t="s">
        <v>6949</v>
      </c>
      <c r="N1272" s="23" t="s">
        <v>6291</v>
      </c>
      <c r="O1272" s="23" t="s">
        <v>6292</v>
      </c>
      <c r="P1272" s="23" t="s">
        <v>7</v>
      </c>
      <c r="Q1272" s="23">
        <v>0</v>
      </c>
      <c r="R1272" s="23" t="s">
        <v>6449</v>
      </c>
      <c r="S1272" s="23" t="s">
        <v>6450</v>
      </c>
      <c r="T1272" s="23" t="s">
        <v>1623</v>
      </c>
    </row>
    <row r="1273" spans="1:20" s="19" customFormat="1">
      <c r="A1273" s="23" t="s">
        <v>3096</v>
      </c>
      <c r="B1273" s="23" t="s">
        <v>3097</v>
      </c>
      <c r="C1273" s="23" t="s">
        <v>16</v>
      </c>
      <c r="D1273" s="23" t="s">
        <v>1580</v>
      </c>
      <c r="E1273" s="23" t="s">
        <v>452</v>
      </c>
      <c r="F1273" s="23" t="s">
        <v>6954</v>
      </c>
      <c r="G1273" s="23" t="s">
        <v>1623</v>
      </c>
      <c r="H1273" s="23" t="s">
        <v>2490</v>
      </c>
      <c r="I1273" s="23" t="s">
        <v>6951</v>
      </c>
      <c r="J1273" s="23" t="s">
        <v>11</v>
      </c>
      <c r="K1273" s="23" t="s">
        <v>6290</v>
      </c>
      <c r="L1273" s="23" t="s">
        <v>11</v>
      </c>
      <c r="M1273" s="23" t="s">
        <v>6955</v>
      </c>
      <c r="N1273" s="23" t="s">
        <v>6291</v>
      </c>
      <c r="O1273" s="23" t="s">
        <v>6292</v>
      </c>
      <c r="P1273" s="23" t="s">
        <v>6982</v>
      </c>
      <c r="Q1273" s="23">
        <v>0</v>
      </c>
      <c r="R1273" s="23" t="s">
        <v>1537</v>
      </c>
      <c r="S1273" s="23" t="s">
        <v>6262</v>
      </c>
      <c r="T1273" s="23" t="s">
        <v>1623</v>
      </c>
    </row>
    <row r="1274" spans="1:20" s="19" customFormat="1">
      <c r="A1274" s="23" t="s">
        <v>4346</v>
      </c>
      <c r="B1274" s="23" t="s">
        <v>4347</v>
      </c>
      <c r="C1274" s="23" t="s">
        <v>1544</v>
      </c>
      <c r="D1274" s="23" t="s">
        <v>1580</v>
      </c>
      <c r="E1274" s="23" t="s">
        <v>452</v>
      </c>
      <c r="F1274" s="23" t="s">
        <v>5380</v>
      </c>
      <c r="G1274" s="23" t="s">
        <v>1623</v>
      </c>
      <c r="H1274" s="23" t="s">
        <v>2490</v>
      </c>
      <c r="I1274" s="23" t="s">
        <v>6289</v>
      </c>
      <c r="J1274" s="23" t="s">
        <v>11</v>
      </c>
      <c r="K1274" s="23" t="s">
        <v>6290</v>
      </c>
      <c r="L1274" s="23" t="s">
        <v>11</v>
      </c>
      <c r="M1274" s="23" t="s">
        <v>6939</v>
      </c>
      <c r="N1274" s="23" t="s">
        <v>6291</v>
      </c>
      <c r="O1274" s="23" t="s">
        <v>6292</v>
      </c>
      <c r="P1274" s="23" t="s">
        <v>6431</v>
      </c>
      <c r="Q1274" s="23">
        <v>0</v>
      </c>
      <c r="R1274" s="23" t="s">
        <v>3979</v>
      </c>
      <c r="S1274" s="23" t="s">
        <v>6588</v>
      </c>
      <c r="T1274" s="23" t="s">
        <v>1623</v>
      </c>
    </row>
    <row r="1275" spans="1:20" s="19" customFormat="1">
      <c r="A1275" s="23" t="s">
        <v>3578</v>
      </c>
      <c r="B1275" s="23" t="s">
        <v>3579</v>
      </c>
      <c r="C1275" s="23" t="s">
        <v>10</v>
      </c>
      <c r="D1275" s="23" t="s">
        <v>1580</v>
      </c>
      <c r="E1275" s="23" t="s">
        <v>452</v>
      </c>
      <c r="F1275" s="23" t="s">
        <v>5386</v>
      </c>
      <c r="G1275" s="23" t="s">
        <v>1623</v>
      </c>
      <c r="H1275" s="23" t="s">
        <v>6308</v>
      </c>
      <c r="I1275" s="23" t="s">
        <v>5447</v>
      </c>
      <c r="J1275" s="23" t="s">
        <v>11</v>
      </c>
      <c r="K1275" s="23" t="s">
        <v>6290</v>
      </c>
      <c r="L1275" s="23" t="s">
        <v>11</v>
      </c>
      <c r="M1275" s="23" t="s">
        <v>6936</v>
      </c>
      <c r="N1275" s="23" t="s">
        <v>6291</v>
      </c>
      <c r="O1275" s="23" t="s">
        <v>6292</v>
      </c>
      <c r="P1275" s="23" t="s">
        <v>6522</v>
      </c>
      <c r="Q1275" s="23">
        <v>0</v>
      </c>
      <c r="R1275" s="23" t="s">
        <v>1790</v>
      </c>
      <c r="S1275" s="23" t="s">
        <v>6523</v>
      </c>
      <c r="T1275" s="23" t="s">
        <v>1623</v>
      </c>
    </row>
    <row r="1276" spans="1:20" s="19" customFormat="1">
      <c r="A1276" s="23" t="s">
        <v>2420</v>
      </c>
      <c r="B1276" s="23" t="s">
        <v>2421</v>
      </c>
      <c r="C1276" s="23" t="s">
        <v>10</v>
      </c>
      <c r="D1276" s="23" t="s">
        <v>1580</v>
      </c>
      <c r="E1276" s="23" t="s">
        <v>452</v>
      </c>
      <c r="F1276" s="23" t="s">
        <v>5380</v>
      </c>
      <c r="G1276" s="23" t="s">
        <v>1623</v>
      </c>
      <c r="H1276" s="23" t="s">
        <v>2490</v>
      </c>
      <c r="I1276" s="23" t="s">
        <v>6289</v>
      </c>
      <c r="J1276" s="23" t="s">
        <v>11</v>
      </c>
      <c r="K1276" s="23" t="s">
        <v>6290</v>
      </c>
      <c r="L1276" s="23" t="s">
        <v>11</v>
      </c>
      <c r="M1276" s="23" t="s">
        <v>7030</v>
      </c>
      <c r="N1276" s="23" t="s">
        <v>6291</v>
      </c>
      <c r="O1276" s="23" t="s">
        <v>6292</v>
      </c>
      <c r="P1276" s="23" t="s">
        <v>9</v>
      </c>
      <c r="Q1276" s="23">
        <v>0</v>
      </c>
      <c r="R1276" s="23" t="s">
        <v>2424</v>
      </c>
      <c r="S1276" s="23" t="s">
        <v>6156</v>
      </c>
      <c r="T1276" s="23" t="s">
        <v>1623</v>
      </c>
    </row>
    <row r="1277" spans="1:20" s="19" customFormat="1">
      <c r="A1277" s="23" t="s">
        <v>2745</v>
      </c>
      <c r="B1277" s="23" t="s">
        <v>2746</v>
      </c>
      <c r="C1277" s="23" t="s">
        <v>10</v>
      </c>
      <c r="D1277" s="23" t="s">
        <v>1580</v>
      </c>
      <c r="E1277" s="23" t="s">
        <v>452</v>
      </c>
      <c r="F1277" s="23" t="s">
        <v>5386</v>
      </c>
      <c r="G1277" s="23" t="s">
        <v>1623</v>
      </c>
      <c r="H1277" s="23" t="s">
        <v>6308</v>
      </c>
      <c r="I1277" s="23" t="s">
        <v>6951</v>
      </c>
      <c r="J1277" s="23" t="s">
        <v>11</v>
      </c>
      <c r="K1277" s="23" t="s">
        <v>6290</v>
      </c>
      <c r="L1277" s="23" t="s">
        <v>11</v>
      </c>
      <c r="M1277" s="23" t="s">
        <v>6949</v>
      </c>
      <c r="N1277" s="23" t="s">
        <v>6291</v>
      </c>
      <c r="O1277" s="23" t="s">
        <v>6292</v>
      </c>
      <c r="P1277" s="23" t="s">
        <v>1012</v>
      </c>
      <c r="Q1277" s="23">
        <v>0</v>
      </c>
      <c r="R1277" s="23" t="s">
        <v>1624</v>
      </c>
      <c r="S1277" s="23" t="s">
        <v>6409</v>
      </c>
      <c r="T1277" s="23" t="s">
        <v>1623</v>
      </c>
    </row>
    <row r="1278" spans="1:20" s="19" customFormat="1">
      <c r="A1278" s="23" t="s">
        <v>2740</v>
      </c>
      <c r="B1278" s="23" t="s">
        <v>2741</v>
      </c>
      <c r="C1278" s="23" t="s">
        <v>10</v>
      </c>
      <c r="D1278" s="23" t="s">
        <v>1580</v>
      </c>
      <c r="E1278" s="23" t="s">
        <v>461</v>
      </c>
      <c r="F1278" s="23" t="s">
        <v>5538</v>
      </c>
      <c r="G1278" s="23" t="s">
        <v>1623</v>
      </c>
      <c r="H1278" s="23" t="s">
        <v>6331</v>
      </c>
      <c r="I1278" s="23" t="s">
        <v>5574</v>
      </c>
      <c r="J1278" s="23" t="s">
        <v>11</v>
      </c>
      <c r="K1278" s="23" t="s">
        <v>6290</v>
      </c>
      <c r="L1278" s="23" t="s">
        <v>11</v>
      </c>
      <c r="M1278" s="23" t="s">
        <v>6986</v>
      </c>
      <c r="N1278" s="23" t="s">
        <v>6311</v>
      </c>
      <c r="O1278" s="23" t="s">
        <v>6292</v>
      </c>
      <c r="P1278" s="23" t="s">
        <v>6332</v>
      </c>
      <c r="Q1278" s="23">
        <v>0</v>
      </c>
      <c r="R1278" s="23" t="s">
        <v>1646</v>
      </c>
      <c r="S1278" s="23" t="s">
        <v>6333</v>
      </c>
      <c r="T1278" s="23" t="s">
        <v>1623</v>
      </c>
    </row>
    <row r="1279" spans="1:20" s="19" customFormat="1">
      <c r="A1279" s="23" t="s">
        <v>4115</v>
      </c>
      <c r="B1279" s="23" t="s">
        <v>4116</v>
      </c>
      <c r="C1279" s="23" t="s">
        <v>16</v>
      </c>
      <c r="D1279" s="23" t="s">
        <v>1580</v>
      </c>
      <c r="E1279" s="23" t="s">
        <v>452</v>
      </c>
      <c r="F1279" s="23" t="s">
        <v>5393</v>
      </c>
      <c r="G1279" s="23" t="s">
        <v>1623</v>
      </c>
      <c r="H1279" s="23" t="s">
        <v>6295</v>
      </c>
      <c r="I1279" s="23" t="s">
        <v>5574</v>
      </c>
      <c r="J1279" s="23" t="s">
        <v>11</v>
      </c>
      <c r="K1279" s="23" t="s">
        <v>6290</v>
      </c>
      <c r="L1279" s="23" t="s">
        <v>11</v>
      </c>
      <c r="M1279" s="23" t="s">
        <v>6944</v>
      </c>
      <c r="N1279" s="23" t="s">
        <v>6291</v>
      </c>
      <c r="O1279" s="23" t="s">
        <v>6292</v>
      </c>
      <c r="P1279" s="23" t="s">
        <v>6706</v>
      </c>
      <c r="Q1279" s="23">
        <v>0</v>
      </c>
      <c r="R1279" s="23" t="s">
        <v>6339</v>
      </c>
      <c r="S1279" s="23" t="s">
        <v>6707</v>
      </c>
      <c r="T1279" s="23" t="s">
        <v>1623</v>
      </c>
    </row>
    <row r="1280" spans="1:20" s="19" customFormat="1">
      <c r="A1280" s="23" t="s">
        <v>4103</v>
      </c>
      <c r="B1280" s="23" t="s">
        <v>4104</v>
      </c>
      <c r="C1280" s="23" t="s">
        <v>1544</v>
      </c>
      <c r="D1280" s="23" t="s">
        <v>1580</v>
      </c>
      <c r="E1280" s="23" t="s">
        <v>452</v>
      </c>
      <c r="F1280" s="23" t="s">
        <v>6977</v>
      </c>
      <c r="G1280" s="23" t="s">
        <v>1623</v>
      </c>
      <c r="H1280" s="23" t="s">
        <v>6346</v>
      </c>
      <c r="I1280" s="23" t="s">
        <v>5563</v>
      </c>
      <c r="J1280" s="23" t="s">
        <v>1643</v>
      </c>
      <c r="K1280" s="23" t="s">
        <v>6290</v>
      </c>
      <c r="L1280" s="23" t="s">
        <v>11</v>
      </c>
      <c r="M1280" s="23" t="s">
        <v>6937</v>
      </c>
      <c r="N1280" s="23" t="s">
        <v>6291</v>
      </c>
      <c r="O1280" s="23" t="s">
        <v>6292</v>
      </c>
      <c r="P1280" s="23" t="s">
        <v>6329</v>
      </c>
      <c r="Q1280" s="23">
        <v>0</v>
      </c>
      <c r="R1280" s="23" t="s">
        <v>4499</v>
      </c>
      <c r="S1280" s="23" t="s">
        <v>5799</v>
      </c>
      <c r="T1280" s="23" t="s">
        <v>1623</v>
      </c>
    </row>
    <row r="1281" spans="1:20" s="19" customFormat="1">
      <c r="A1281" s="23" t="s">
        <v>4929</v>
      </c>
      <c r="B1281" s="23" t="s">
        <v>4930</v>
      </c>
      <c r="C1281" s="23" t="s">
        <v>10</v>
      </c>
      <c r="D1281" s="23" t="s">
        <v>1580</v>
      </c>
      <c r="E1281" s="23" t="s">
        <v>452</v>
      </c>
      <c r="F1281" s="23" t="s">
        <v>5384</v>
      </c>
      <c r="G1281" s="23" t="s">
        <v>1623</v>
      </c>
      <c r="H1281" s="23" t="s">
        <v>6308</v>
      </c>
      <c r="I1281" s="23" t="s">
        <v>5447</v>
      </c>
      <c r="J1281" s="23" t="s">
        <v>11</v>
      </c>
      <c r="K1281" s="23" t="s">
        <v>6290</v>
      </c>
      <c r="L1281" s="23" t="s">
        <v>11</v>
      </c>
      <c r="M1281" s="23" t="s">
        <v>6941</v>
      </c>
      <c r="N1281" s="23" t="s">
        <v>6291</v>
      </c>
      <c r="O1281" s="23" t="s">
        <v>6292</v>
      </c>
      <c r="P1281" s="23" t="s">
        <v>1012</v>
      </c>
      <c r="Q1281" s="23">
        <v>0</v>
      </c>
      <c r="R1281" s="23" t="s">
        <v>1624</v>
      </c>
      <c r="S1281" s="23" t="s">
        <v>6746</v>
      </c>
      <c r="T1281" s="23" t="s">
        <v>1623</v>
      </c>
    </row>
    <row r="1282" spans="1:20" s="19" customFormat="1">
      <c r="A1282" s="23" t="s">
        <v>2933</v>
      </c>
      <c r="B1282" s="23" t="s">
        <v>2934</v>
      </c>
      <c r="C1282" s="23" t="s">
        <v>10</v>
      </c>
      <c r="D1282" s="23" t="s">
        <v>1580</v>
      </c>
      <c r="E1282" s="23" t="s">
        <v>452</v>
      </c>
      <c r="F1282" s="23" t="s">
        <v>6977</v>
      </c>
      <c r="G1282" s="23" t="s">
        <v>1623</v>
      </c>
      <c r="H1282" s="23" t="s">
        <v>6346</v>
      </c>
      <c r="I1282" s="23" t="s">
        <v>5563</v>
      </c>
      <c r="J1282" s="23" t="s">
        <v>11</v>
      </c>
      <c r="K1282" s="23" t="s">
        <v>6290</v>
      </c>
      <c r="L1282" s="23" t="s">
        <v>11</v>
      </c>
      <c r="M1282" s="23" t="s">
        <v>6942</v>
      </c>
      <c r="N1282" s="23" t="s">
        <v>6291</v>
      </c>
      <c r="O1282" s="23" t="s">
        <v>6292</v>
      </c>
      <c r="P1282" s="23" t="s">
        <v>6570</v>
      </c>
      <c r="Q1282" s="23">
        <v>0</v>
      </c>
      <c r="R1282" s="23" t="s">
        <v>1948</v>
      </c>
      <c r="S1282" s="23" t="s">
        <v>5954</v>
      </c>
      <c r="T1282" s="23" t="s">
        <v>1623</v>
      </c>
    </row>
    <row r="1283" spans="1:20" s="19" customFormat="1">
      <c r="A1283" s="23" t="s">
        <v>3634</v>
      </c>
      <c r="B1283" s="23" t="s">
        <v>3635</v>
      </c>
      <c r="C1283" s="23" t="s">
        <v>14</v>
      </c>
      <c r="D1283" s="23" t="s">
        <v>1580</v>
      </c>
      <c r="E1283" s="23" t="s">
        <v>452</v>
      </c>
      <c r="F1283" s="23" t="s">
        <v>6824</v>
      </c>
      <c r="G1283" s="23" t="s">
        <v>1623</v>
      </c>
      <c r="H1283" s="23" t="s">
        <v>6299</v>
      </c>
      <c r="I1283" s="23" t="s">
        <v>6316</v>
      </c>
      <c r="J1283" s="23" t="s">
        <v>11</v>
      </c>
      <c r="K1283" s="23" t="s">
        <v>6290</v>
      </c>
      <c r="L1283" s="23" t="s">
        <v>11</v>
      </c>
      <c r="M1283" s="23" t="s">
        <v>6959</v>
      </c>
      <c r="N1283" s="23" t="s">
        <v>6291</v>
      </c>
      <c r="O1283" s="23" t="s">
        <v>6292</v>
      </c>
      <c r="P1283" s="23" t="s">
        <v>6527</v>
      </c>
      <c r="Q1283" s="23">
        <v>0</v>
      </c>
      <c r="R1283" s="23" t="s">
        <v>1952</v>
      </c>
      <c r="S1283" s="23" t="s">
        <v>5856</v>
      </c>
      <c r="T1283" s="23" t="s">
        <v>1623</v>
      </c>
    </row>
    <row r="1284" spans="1:20" s="19" customFormat="1">
      <c r="A1284" s="23" t="s">
        <v>4756</v>
      </c>
      <c r="B1284" s="23" t="s">
        <v>4757</v>
      </c>
      <c r="C1284" s="23" t="s">
        <v>14</v>
      </c>
      <c r="D1284" s="23" t="s">
        <v>1580</v>
      </c>
      <c r="E1284" s="23" t="s">
        <v>452</v>
      </c>
      <c r="F1284" s="23" t="s">
        <v>6816</v>
      </c>
      <c r="G1284" s="23" t="s">
        <v>1623</v>
      </c>
      <c r="H1284" s="23" t="s">
        <v>6334</v>
      </c>
      <c r="I1284" s="23" t="s">
        <v>6343</v>
      </c>
      <c r="J1284" s="23" t="s">
        <v>11</v>
      </c>
      <c r="K1284" s="23" t="s">
        <v>6290</v>
      </c>
      <c r="L1284" s="23" t="s">
        <v>11</v>
      </c>
      <c r="M1284" s="23" t="s">
        <v>7020</v>
      </c>
      <c r="N1284" s="23" t="s">
        <v>6291</v>
      </c>
      <c r="O1284" s="23" t="s">
        <v>6292</v>
      </c>
      <c r="P1284" s="23" t="s">
        <v>6451</v>
      </c>
      <c r="Q1284" s="23">
        <v>0</v>
      </c>
      <c r="R1284" s="23" t="s">
        <v>1952</v>
      </c>
      <c r="S1284" s="23" t="s">
        <v>5718</v>
      </c>
      <c r="T1284" s="23" t="s">
        <v>1623</v>
      </c>
    </row>
    <row r="1285" spans="1:20" s="19" customFormat="1">
      <c r="A1285" s="23" t="s">
        <v>4876</v>
      </c>
      <c r="B1285" s="23" t="s">
        <v>4877</v>
      </c>
      <c r="C1285" s="23" t="s">
        <v>10</v>
      </c>
      <c r="D1285" s="23" t="s">
        <v>1580</v>
      </c>
      <c r="E1285" s="23" t="s">
        <v>452</v>
      </c>
      <c r="F1285" s="23" t="s">
        <v>5384</v>
      </c>
      <c r="G1285" s="23" t="s">
        <v>1623</v>
      </c>
      <c r="H1285" s="23" t="s">
        <v>6308</v>
      </c>
      <c r="I1285" s="23" t="s">
        <v>5447</v>
      </c>
      <c r="J1285" s="23" t="s">
        <v>11</v>
      </c>
      <c r="K1285" s="23" t="s">
        <v>6290</v>
      </c>
      <c r="L1285" s="23" t="s">
        <v>11</v>
      </c>
      <c r="M1285" s="23" t="s">
        <v>6945</v>
      </c>
      <c r="N1285" s="23" t="s">
        <v>6291</v>
      </c>
      <c r="O1285" s="23" t="s">
        <v>6292</v>
      </c>
      <c r="P1285" s="23" t="s">
        <v>1012</v>
      </c>
      <c r="Q1285" s="23">
        <v>0</v>
      </c>
      <c r="R1285" s="23" t="s">
        <v>1624</v>
      </c>
      <c r="S1285" s="23" t="s">
        <v>7038</v>
      </c>
      <c r="T1285" s="23" t="s">
        <v>1623</v>
      </c>
    </row>
    <row r="1286" spans="1:20" s="19" customFormat="1">
      <c r="A1286" s="23" t="s">
        <v>4407</v>
      </c>
      <c r="B1286" s="23" t="s">
        <v>4408</v>
      </c>
      <c r="C1286" s="23" t="s">
        <v>1562</v>
      </c>
      <c r="D1286" s="23" t="s">
        <v>1580</v>
      </c>
      <c r="E1286" s="23" t="s">
        <v>452</v>
      </c>
      <c r="F1286" s="23" t="s">
        <v>6954</v>
      </c>
      <c r="G1286" s="23" t="s">
        <v>1623</v>
      </c>
      <c r="H1286" s="23" t="s">
        <v>2490</v>
      </c>
      <c r="I1286" s="23" t="s">
        <v>6951</v>
      </c>
      <c r="J1286" s="23" t="s">
        <v>11</v>
      </c>
      <c r="K1286" s="23" t="s">
        <v>6290</v>
      </c>
      <c r="L1286" s="23" t="s">
        <v>11</v>
      </c>
      <c r="M1286" s="23" t="s">
        <v>6937</v>
      </c>
      <c r="N1286" s="23" t="s">
        <v>6291</v>
      </c>
      <c r="O1286" s="23" t="s">
        <v>6292</v>
      </c>
      <c r="P1286" s="23" t="s">
        <v>1012</v>
      </c>
      <c r="Q1286" s="23">
        <v>0</v>
      </c>
      <c r="R1286" s="23" t="s">
        <v>1559</v>
      </c>
      <c r="S1286" s="23" t="s">
        <v>7047</v>
      </c>
      <c r="T1286" s="23" t="s">
        <v>1623</v>
      </c>
    </row>
    <row r="1287" spans="1:20" s="19" customFormat="1">
      <c r="A1287" s="23" t="s">
        <v>3073</v>
      </c>
      <c r="B1287" s="23" t="s">
        <v>3074</v>
      </c>
      <c r="C1287" s="23" t="s">
        <v>10</v>
      </c>
      <c r="D1287" s="23" t="s">
        <v>1580</v>
      </c>
      <c r="E1287" s="23" t="s">
        <v>452</v>
      </c>
      <c r="F1287" s="23" t="s">
        <v>6977</v>
      </c>
      <c r="G1287" s="23" t="s">
        <v>1623</v>
      </c>
      <c r="H1287" s="23" t="s">
        <v>6346</v>
      </c>
      <c r="I1287" s="23" t="s">
        <v>5563</v>
      </c>
      <c r="J1287" s="23" t="s">
        <v>11</v>
      </c>
      <c r="K1287" s="23" t="s">
        <v>6290</v>
      </c>
      <c r="L1287" s="23" t="s">
        <v>11</v>
      </c>
      <c r="M1287" s="23" t="s">
        <v>6945</v>
      </c>
      <c r="N1287" s="23" t="s">
        <v>6291</v>
      </c>
      <c r="O1287" s="23" t="s">
        <v>6292</v>
      </c>
      <c r="P1287" s="23" t="s">
        <v>7</v>
      </c>
      <c r="Q1287" s="23">
        <v>0</v>
      </c>
      <c r="R1287" s="23" t="s">
        <v>1707</v>
      </c>
      <c r="S1287" s="23" t="s">
        <v>6142</v>
      </c>
      <c r="T1287" s="23" t="s">
        <v>1623</v>
      </c>
    </row>
    <row r="1288" spans="1:20" s="19" customFormat="1">
      <c r="A1288" s="23" t="s">
        <v>4929</v>
      </c>
      <c r="B1288" s="23" t="s">
        <v>4930</v>
      </c>
      <c r="C1288" s="23" t="s">
        <v>10</v>
      </c>
      <c r="D1288" s="23" t="s">
        <v>1580</v>
      </c>
      <c r="E1288" s="23" t="s">
        <v>452</v>
      </c>
      <c r="F1288" s="23" t="s">
        <v>5384</v>
      </c>
      <c r="G1288" s="23" t="s">
        <v>1623</v>
      </c>
      <c r="H1288" s="23" t="s">
        <v>6308</v>
      </c>
      <c r="I1288" s="23" t="s">
        <v>5447</v>
      </c>
      <c r="J1288" s="23" t="s">
        <v>11</v>
      </c>
      <c r="K1288" s="23" t="s">
        <v>6290</v>
      </c>
      <c r="L1288" s="23" t="s">
        <v>11</v>
      </c>
      <c r="M1288" s="23" t="s">
        <v>6945</v>
      </c>
      <c r="N1288" s="23" t="s">
        <v>6291</v>
      </c>
      <c r="O1288" s="23" t="s">
        <v>6292</v>
      </c>
      <c r="P1288" s="23" t="s">
        <v>1012</v>
      </c>
      <c r="Q1288" s="23">
        <v>0</v>
      </c>
      <c r="R1288" s="23" t="s">
        <v>1624</v>
      </c>
      <c r="S1288" s="23" t="s">
        <v>6746</v>
      </c>
      <c r="T1288" s="23" t="s">
        <v>1623</v>
      </c>
    </row>
    <row r="1289" spans="1:20" s="19" customFormat="1">
      <c r="A1289" s="23" t="s">
        <v>2721</v>
      </c>
      <c r="B1289" s="23" t="s">
        <v>2722</v>
      </c>
      <c r="C1289" s="23" t="s">
        <v>10</v>
      </c>
      <c r="D1289" s="23" t="s">
        <v>1580</v>
      </c>
      <c r="E1289" s="23" t="s">
        <v>452</v>
      </c>
      <c r="F1289" s="23" t="s">
        <v>5504</v>
      </c>
      <c r="G1289" s="23" t="s">
        <v>1623</v>
      </c>
      <c r="H1289" s="23" t="s">
        <v>5579</v>
      </c>
      <c r="I1289" s="23" t="s">
        <v>6289</v>
      </c>
      <c r="J1289" s="23" t="s">
        <v>11</v>
      </c>
      <c r="K1289" s="23" t="s">
        <v>6290</v>
      </c>
      <c r="L1289" s="23" t="s">
        <v>11</v>
      </c>
      <c r="M1289" s="23" t="s">
        <v>6937</v>
      </c>
      <c r="N1289" s="23" t="s">
        <v>6291</v>
      </c>
      <c r="O1289" s="23" t="s">
        <v>6292</v>
      </c>
      <c r="P1289" s="23" t="s">
        <v>6989</v>
      </c>
      <c r="Q1289" s="23">
        <v>0</v>
      </c>
      <c r="R1289" s="23" t="s">
        <v>1559</v>
      </c>
      <c r="S1289" s="23" t="s">
        <v>6990</v>
      </c>
      <c r="T1289" s="23" t="s">
        <v>1623</v>
      </c>
    </row>
    <row r="1290" spans="1:20" s="19" customFormat="1">
      <c r="A1290" s="23" t="s">
        <v>3893</v>
      </c>
      <c r="B1290" s="23" t="s">
        <v>3894</v>
      </c>
      <c r="C1290" s="23" t="s">
        <v>12</v>
      </c>
      <c r="D1290" s="23" t="s">
        <v>1580</v>
      </c>
      <c r="E1290" s="23" t="s">
        <v>452</v>
      </c>
      <c r="F1290" s="23" t="s">
        <v>6825</v>
      </c>
      <c r="G1290" s="23" t="s">
        <v>1623</v>
      </c>
      <c r="H1290" s="23" t="s">
        <v>5569</v>
      </c>
      <c r="I1290" s="23" t="s">
        <v>6343</v>
      </c>
      <c r="J1290" s="23" t="s">
        <v>11</v>
      </c>
      <c r="K1290" s="23" t="s">
        <v>6290</v>
      </c>
      <c r="L1290" s="23" t="s">
        <v>11</v>
      </c>
      <c r="M1290" s="23" t="s">
        <v>6933</v>
      </c>
      <c r="N1290" s="23" t="s">
        <v>6291</v>
      </c>
      <c r="O1290" s="23" t="s">
        <v>6292</v>
      </c>
      <c r="P1290" s="23" t="s">
        <v>7</v>
      </c>
      <c r="Q1290" s="23">
        <v>0</v>
      </c>
      <c r="R1290" s="23" t="s">
        <v>2163</v>
      </c>
      <c r="S1290" s="23" t="s">
        <v>6623</v>
      </c>
      <c r="T1290" s="23" t="s">
        <v>1623</v>
      </c>
    </row>
    <row r="1291" spans="1:20" s="19" customFormat="1">
      <c r="A1291" s="23" t="s">
        <v>3706</v>
      </c>
      <c r="B1291" s="23" t="s">
        <v>3707</v>
      </c>
      <c r="C1291" s="23" t="s">
        <v>14</v>
      </c>
      <c r="D1291" s="23" t="s">
        <v>1580</v>
      </c>
      <c r="E1291" s="23" t="s">
        <v>461</v>
      </c>
      <c r="F1291" s="23" t="s">
        <v>6789</v>
      </c>
      <c r="G1291" s="23" t="s">
        <v>1623</v>
      </c>
      <c r="H1291" s="23" t="s">
        <v>6320</v>
      </c>
      <c r="I1291" s="23" t="s">
        <v>6350</v>
      </c>
      <c r="J1291" s="23" t="s">
        <v>11</v>
      </c>
      <c r="K1291" s="23" t="s">
        <v>6290</v>
      </c>
      <c r="L1291" s="23" t="s">
        <v>11</v>
      </c>
      <c r="M1291" s="23" t="s">
        <v>7016</v>
      </c>
      <c r="N1291" s="23" t="s">
        <v>6311</v>
      </c>
      <c r="O1291" s="23" t="s">
        <v>6292</v>
      </c>
      <c r="P1291" s="23" t="s">
        <v>6329</v>
      </c>
      <c r="Q1291" s="23">
        <v>0</v>
      </c>
      <c r="R1291" s="23" t="s">
        <v>2014</v>
      </c>
      <c r="S1291" s="23" t="s">
        <v>5846</v>
      </c>
      <c r="T1291" s="23" t="s">
        <v>1623</v>
      </c>
    </row>
    <row r="1292" spans="1:20" s="19" customFormat="1">
      <c r="A1292" s="23" t="s">
        <v>3940</v>
      </c>
      <c r="B1292" s="23" t="s">
        <v>3941</v>
      </c>
      <c r="C1292" s="23" t="s">
        <v>10</v>
      </c>
      <c r="D1292" s="23" t="s">
        <v>1580</v>
      </c>
      <c r="E1292" s="23" t="s">
        <v>452</v>
      </c>
      <c r="F1292" s="23" t="s">
        <v>5386</v>
      </c>
      <c r="G1292" s="23" t="s">
        <v>1623</v>
      </c>
      <c r="H1292" s="23" t="s">
        <v>6308</v>
      </c>
      <c r="I1292" s="23" t="s">
        <v>5447</v>
      </c>
      <c r="J1292" s="23" t="s">
        <v>11</v>
      </c>
      <c r="K1292" s="23" t="s">
        <v>6290</v>
      </c>
      <c r="L1292" s="23" t="s">
        <v>11</v>
      </c>
      <c r="M1292" s="23" t="s">
        <v>6936</v>
      </c>
      <c r="N1292" s="23" t="s">
        <v>6291</v>
      </c>
      <c r="O1292" s="23" t="s">
        <v>6292</v>
      </c>
      <c r="P1292" s="23" t="s">
        <v>6329</v>
      </c>
      <c r="Q1292" s="23">
        <v>0</v>
      </c>
      <c r="R1292" s="23" t="s">
        <v>1952</v>
      </c>
      <c r="S1292" s="23" t="s">
        <v>5819</v>
      </c>
      <c r="T1292" s="23" t="s">
        <v>1623</v>
      </c>
    </row>
    <row r="1293" spans="1:20" s="19" customFormat="1">
      <c r="A1293" s="23" t="s">
        <v>5154</v>
      </c>
      <c r="B1293" s="23" t="s">
        <v>5155</v>
      </c>
      <c r="C1293" s="23" t="s">
        <v>10</v>
      </c>
      <c r="D1293" s="23" t="s">
        <v>1580</v>
      </c>
      <c r="E1293" s="23" t="s">
        <v>452</v>
      </c>
      <c r="F1293" s="23" t="s">
        <v>6977</v>
      </c>
      <c r="G1293" s="23" t="s">
        <v>1623</v>
      </c>
      <c r="H1293" s="23" t="s">
        <v>6346</v>
      </c>
      <c r="I1293" s="23" t="s">
        <v>5563</v>
      </c>
      <c r="J1293" s="23" t="s">
        <v>11</v>
      </c>
      <c r="K1293" s="23" t="s">
        <v>6290</v>
      </c>
      <c r="L1293" s="23" t="s">
        <v>11</v>
      </c>
      <c r="M1293" s="23" t="s">
        <v>6942</v>
      </c>
      <c r="N1293" s="23" t="s">
        <v>6291</v>
      </c>
      <c r="O1293" s="23" t="s">
        <v>6292</v>
      </c>
      <c r="P1293" s="23" t="s">
        <v>7</v>
      </c>
      <c r="Q1293" s="23">
        <v>0</v>
      </c>
      <c r="R1293" s="23" t="s">
        <v>2247</v>
      </c>
      <c r="S1293" s="23" t="s">
        <v>6524</v>
      </c>
      <c r="T1293" s="23" t="s">
        <v>1623</v>
      </c>
    </row>
    <row r="1294" spans="1:20" s="19" customFormat="1">
      <c r="A1294" s="23" t="s">
        <v>3215</v>
      </c>
      <c r="B1294" s="23" t="s">
        <v>3216</v>
      </c>
      <c r="C1294" s="23" t="s">
        <v>11</v>
      </c>
      <c r="D1294" s="23" t="s">
        <v>5451</v>
      </c>
      <c r="E1294" s="23" t="s">
        <v>464</v>
      </c>
      <c r="F1294" s="23" t="s">
        <v>5573</v>
      </c>
      <c r="G1294" s="23" t="s">
        <v>1623</v>
      </c>
      <c r="H1294" s="23" t="s">
        <v>2490</v>
      </c>
      <c r="I1294" s="23" t="s">
        <v>6296</v>
      </c>
      <c r="J1294" s="23" t="s">
        <v>11</v>
      </c>
      <c r="K1294" s="23" t="s">
        <v>6290</v>
      </c>
      <c r="L1294" s="23" t="s">
        <v>11</v>
      </c>
      <c r="M1294" s="23" t="s">
        <v>7054</v>
      </c>
      <c r="N1294" s="23" t="s">
        <v>6297</v>
      </c>
      <c r="O1294" s="23" t="s">
        <v>6292</v>
      </c>
      <c r="P1294" s="23" t="s">
        <v>6646</v>
      </c>
      <c r="Q1294" s="23">
        <v>0</v>
      </c>
      <c r="R1294" s="23" t="s">
        <v>1912</v>
      </c>
      <c r="S1294" s="23" t="s">
        <v>6182</v>
      </c>
      <c r="T1294" s="23" t="s">
        <v>1623</v>
      </c>
    </row>
    <row r="1295" spans="1:20" s="19" customFormat="1">
      <c r="A1295" s="23" t="s">
        <v>3772</v>
      </c>
      <c r="B1295" s="23" t="s">
        <v>3773</v>
      </c>
      <c r="C1295" s="23" t="s">
        <v>16</v>
      </c>
      <c r="D1295" s="23" t="s">
        <v>1580</v>
      </c>
      <c r="E1295" s="23" t="s">
        <v>452</v>
      </c>
      <c r="F1295" s="23" t="s">
        <v>6977</v>
      </c>
      <c r="G1295" s="23" t="s">
        <v>1623</v>
      </c>
      <c r="H1295" s="23" t="s">
        <v>6346</v>
      </c>
      <c r="I1295" s="23" t="s">
        <v>5563</v>
      </c>
      <c r="J1295" s="23" t="s">
        <v>11</v>
      </c>
      <c r="K1295" s="23" t="s">
        <v>6290</v>
      </c>
      <c r="L1295" s="23" t="s">
        <v>11</v>
      </c>
      <c r="M1295" s="23" t="s">
        <v>6979</v>
      </c>
      <c r="N1295" s="23" t="s">
        <v>6291</v>
      </c>
      <c r="O1295" s="23" t="s">
        <v>6292</v>
      </c>
      <c r="P1295" s="23" t="s">
        <v>6347</v>
      </c>
      <c r="Q1295" s="23">
        <v>0</v>
      </c>
      <c r="R1295" s="23" t="s">
        <v>1948</v>
      </c>
      <c r="S1295" s="23" t="s">
        <v>5838</v>
      </c>
      <c r="T1295" s="23" t="s">
        <v>1623</v>
      </c>
    </row>
    <row r="1296" spans="1:20" s="19" customFormat="1">
      <c r="A1296" s="23" t="s">
        <v>3154</v>
      </c>
      <c r="B1296" s="23" t="s">
        <v>3155</v>
      </c>
      <c r="C1296" s="23" t="s">
        <v>10</v>
      </c>
      <c r="D1296" s="23" t="s">
        <v>1580</v>
      </c>
      <c r="E1296" s="23" t="s">
        <v>5632</v>
      </c>
      <c r="F1296" s="23" t="s">
        <v>6973</v>
      </c>
      <c r="G1296" s="23" t="s">
        <v>1623</v>
      </c>
      <c r="H1296" s="23" t="s">
        <v>6308</v>
      </c>
      <c r="I1296" s="23" t="s">
        <v>5563</v>
      </c>
      <c r="J1296" s="23" t="s">
        <v>11</v>
      </c>
      <c r="K1296" s="23" t="s">
        <v>6290</v>
      </c>
      <c r="L1296" s="23" t="s">
        <v>11</v>
      </c>
      <c r="M1296" s="23" t="s">
        <v>7012</v>
      </c>
      <c r="N1296" s="23" t="s">
        <v>6311</v>
      </c>
      <c r="O1296" s="23" t="s">
        <v>6292</v>
      </c>
      <c r="P1296" s="23" t="s">
        <v>1012</v>
      </c>
      <c r="Q1296" s="23">
        <v>0</v>
      </c>
      <c r="R1296" s="23" t="s">
        <v>6974</v>
      </c>
      <c r="S1296" s="23" t="s">
        <v>7014</v>
      </c>
      <c r="T1296" s="23" t="s">
        <v>1623</v>
      </c>
    </row>
    <row r="1297" spans="1:20" s="19" customFormat="1">
      <c r="A1297" s="23" t="s">
        <v>3366</v>
      </c>
      <c r="B1297" s="23" t="s">
        <v>3367</v>
      </c>
      <c r="C1297" s="23" t="s">
        <v>1544</v>
      </c>
      <c r="D1297" s="23" t="s">
        <v>1580</v>
      </c>
      <c r="E1297" s="23" t="s">
        <v>452</v>
      </c>
      <c r="F1297" s="23" t="s">
        <v>6977</v>
      </c>
      <c r="G1297" s="23" t="s">
        <v>1623</v>
      </c>
      <c r="H1297" s="23" t="s">
        <v>6346</v>
      </c>
      <c r="I1297" s="23" t="s">
        <v>5563</v>
      </c>
      <c r="J1297" s="23" t="s">
        <v>1643</v>
      </c>
      <c r="K1297" s="23" t="s">
        <v>6290</v>
      </c>
      <c r="L1297" s="23" t="s">
        <v>11</v>
      </c>
      <c r="M1297" s="23" t="s">
        <v>6960</v>
      </c>
      <c r="N1297" s="23" t="s">
        <v>6291</v>
      </c>
      <c r="O1297" s="23" t="s">
        <v>6292</v>
      </c>
      <c r="P1297" s="23" t="s">
        <v>9</v>
      </c>
      <c r="Q1297" s="23">
        <v>0</v>
      </c>
      <c r="R1297" s="23" t="s">
        <v>1948</v>
      </c>
      <c r="S1297" s="23" t="s">
        <v>5884</v>
      </c>
      <c r="T1297" s="23" t="s">
        <v>1623</v>
      </c>
    </row>
    <row r="1298" spans="1:20" s="19" customFormat="1">
      <c r="A1298" s="23" t="s">
        <v>1743</v>
      </c>
      <c r="B1298" s="23" t="s">
        <v>1744</v>
      </c>
      <c r="C1298" s="23" t="s">
        <v>1544</v>
      </c>
      <c r="D1298" s="23" t="s">
        <v>1580</v>
      </c>
      <c r="E1298" s="23" t="s">
        <v>452</v>
      </c>
      <c r="F1298" s="23" t="s">
        <v>5504</v>
      </c>
      <c r="G1298" s="23" t="s">
        <v>1623</v>
      </c>
      <c r="H1298" s="23" t="s">
        <v>5579</v>
      </c>
      <c r="I1298" s="23" t="s">
        <v>6289</v>
      </c>
      <c r="J1298" s="23" t="s">
        <v>11</v>
      </c>
      <c r="K1298" s="23" t="s">
        <v>6290</v>
      </c>
      <c r="L1298" s="23" t="s">
        <v>11</v>
      </c>
      <c r="M1298" s="23" t="s">
        <v>6937</v>
      </c>
      <c r="N1298" s="23" t="s">
        <v>6291</v>
      </c>
      <c r="O1298" s="23" t="s">
        <v>6292</v>
      </c>
      <c r="P1298" s="23" t="s">
        <v>7</v>
      </c>
      <c r="Q1298" s="23">
        <v>0</v>
      </c>
      <c r="R1298" s="23" t="s">
        <v>6313</v>
      </c>
      <c r="S1298" s="23" t="s">
        <v>6107</v>
      </c>
      <c r="T1298" s="23" t="s">
        <v>1623</v>
      </c>
    </row>
    <row r="1299" spans="1:20" s="19" customFormat="1">
      <c r="A1299" s="23" t="s">
        <v>3084</v>
      </c>
      <c r="B1299" s="23" t="s">
        <v>3085</v>
      </c>
      <c r="C1299" s="23" t="s">
        <v>10</v>
      </c>
      <c r="D1299" s="23" t="s">
        <v>1580</v>
      </c>
      <c r="E1299" s="23" t="s">
        <v>452</v>
      </c>
      <c r="F1299" s="23" t="s">
        <v>6816</v>
      </c>
      <c r="G1299" s="23" t="s">
        <v>1623</v>
      </c>
      <c r="H1299" s="23" t="s">
        <v>6334</v>
      </c>
      <c r="I1299" s="23" t="s">
        <v>6343</v>
      </c>
      <c r="J1299" s="23" t="s">
        <v>11</v>
      </c>
      <c r="K1299" s="23" t="s">
        <v>6290</v>
      </c>
      <c r="L1299" s="23" t="s">
        <v>11</v>
      </c>
      <c r="M1299" s="23" t="s">
        <v>6961</v>
      </c>
      <c r="N1299" s="23" t="s">
        <v>6291</v>
      </c>
      <c r="O1299" s="23" t="s">
        <v>6292</v>
      </c>
      <c r="P1299" s="23" t="s">
        <v>6584</v>
      </c>
      <c r="Q1299" s="23">
        <v>0</v>
      </c>
      <c r="R1299" s="23" t="s">
        <v>1952</v>
      </c>
      <c r="S1299" s="23" t="s">
        <v>5932</v>
      </c>
      <c r="T1299" s="23" t="s">
        <v>1623</v>
      </c>
    </row>
    <row r="1300" spans="1:20" s="19" customFormat="1">
      <c r="A1300" s="23" t="s">
        <v>5028</v>
      </c>
      <c r="B1300" s="23" t="s">
        <v>5029</v>
      </c>
      <c r="C1300" s="23" t="s">
        <v>16</v>
      </c>
      <c r="D1300" s="23" t="s">
        <v>1580</v>
      </c>
      <c r="E1300" s="23" t="s">
        <v>452</v>
      </c>
      <c r="F1300" s="23" t="s">
        <v>6954</v>
      </c>
      <c r="G1300" s="23" t="s">
        <v>1623</v>
      </c>
      <c r="H1300" s="23" t="s">
        <v>6346</v>
      </c>
      <c r="I1300" s="23" t="s">
        <v>6951</v>
      </c>
      <c r="J1300" s="23" t="s">
        <v>11</v>
      </c>
      <c r="K1300" s="23" t="s">
        <v>6290</v>
      </c>
      <c r="L1300" s="23" t="s">
        <v>11</v>
      </c>
      <c r="M1300" s="23" t="s">
        <v>7089</v>
      </c>
      <c r="N1300" s="23" t="s">
        <v>6291</v>
      </c>
      <c r="O1300" s="23" t="s">
        <v>6292</v>
      </c>
      <c r="P1300" s="23" t="s">
        <v>6982</v>
      </c>
      <c r="Q1300" s="23">
        <v>0</v>
      </c>
      <c r="R1300" s="23" t="s">
        <v>5032</v>
      </c>
      <c r="S1300" s="23" t="s">
        <v>6263</v>
      </c>
      <c r="T1300" s="23" t="s">
        <v>1623</v>
      </c>
    </row>
    <row r="1301" spans="1:20" s="19" customFormat="1">
      <c r="A1301" s="23" t="s">
        <v>4152</v>
      </c>
      <c r="B1301" s="23" t="s">
        <v>4153</v>
      </c>
      <c r="C1301" s="23" t="s">
        <v>10</v>
      </c>
      <c r="D1301" s="23" t="s">
        <v>1580</v>
      </c>
      <c r="E1301" s="23" t="s">
        <v>461</v>
      </c>
      <c r="F1301" s="23" t="s">
        <v>5538</v>
      </c>
      <c r="G1301" s="23" t="s">
        <v>1623</v>
      </c>
      <c r="H1301" s="23" t="s">
        <v>6331</v>
      </c>
      <c r="I1301" s="23" t="s">
        <v>5574</v>
      </c>
      <c r="J1301" s="23" t="s">
        <v>11</v>
      </c>
      <c r="K1301" s="23" t="s">
        <v>6290</v>
      </c>
      <c r="L1301" s="23" t="s">
        <v>11</v>
      </c>
      <c r="M1301" s="23" t="s">
        <v>6950</v>
      </c>
      <c r="N1301" s="23" t="s">
        <v>6311</v>
      </c>
      <c r="O1301" s="23" t="s">
        <v>6292</v>
      </c>
      <c r="P1301" s="23" t="s">
        <v>6559</v>
      </c>
      <c r="Q1301" s="23">
        <v>0</v>
      </c>
      <c r="R1301" s="23" t="s">
        <v>1646</v>
      </c>
      <c r="S1301" s="23" t="s">
        <v>6560</v>
      </c>
      <c r="T1301" s="23" t="s">
        <v>1623</v>
      </c>
    </row>
    <row r="1302" spans="1:20" s="19" customFormat="1">
      <c r="A1302" s="23" t="s">
        <v>3330</v>
      </c>
      <c r="B1302" s="23" t="s">
        <v>3331</v>
      </c>
      <c r="C1302" s="23" t="s">
        <v>12</v>
      </c>
      <c r="D1302" s="23" t="s">
        <v>1580</v>
      </c>
      <c r="E1302" s="23" t="s">
        <v>452</v>
      </c>
      <c r="F1302" s="23" t="s">
        <v>6818</v>
      </c>
      <c r="G1302" s="23" t="s">
        <v>1623</v>
      </c>
      <c r="H1302" s="23" t="s">
        <v>6320</v>
      </c>
      <c r="I1302" s="23" t="s">
        <v>6355</v>
      </c>
      <c r="J1302" s="23" t="s">
        <v>11</v>
      </c>
      <c r="K1302" s="23" t="s">
        <v>6290</v>
      </c>
      <c r="L1302" s="23" t="s">
        <v>11</v>
      </c>
      <c r="M1302" s="23" t="s">
        <v>7020</v>
      </c>
      <c r="N1302" s="23" t="s">
        <v>6291</v>
      </c>
      <c r="O1302" s="23" t="s">
        <v>6292</v>
      </c>
      <c r="P1302" s="23" t="s">
        <v>6713</v>
      </c>
      <c r="Q1302" s="23">
        <v>0</v>
      </c>
      <c r="R1302" s="23" t="s">
        <v>2553</v>
      </c>
      <c r="S1302" s="23" t="s">
        <v>7052</v>
      </c>
      <c r="T1302" s="23" t="s">
        <v>1623</v>
      </c>
    </row>
    <row r="1303" spans="1:20" s="19" customFormat="1">
      <c r="A1303" s="23" t="s">
        <v>2896</v>
      </c>
      <c r="B1303" s="23" t="s">
        <v>2897</v>
      </c>
      <c r="C1303" s="23" t="s">
        <v>14</v>
      </c>
      <c r="D1303" s="23" t="s">
        <v>1580</v>
      </c>
      <c r="E1303" s="23" t="s">
        <v>452</v>
      </c>
      <c r="F1303" s="23" t="s">
        <v>6826</v>
      </c>
      <c r="G1303" s="23" t="s">
        <v>1623</v>
      </c>
      <c r="H1303" s="23" t="s">
        <v>6337</v>
      </c>
      <c r="I1303" s="23" t="s">
        <v>6300</v>
      </c>
      <c r="J1303" s="23" t="s">
        <v>11</v>
      </c>
      <c r="K1303" s="23" t="s">
        <v>6290</v>
      </c>
      <c r="L1303" s="23" t="s">
        <v>11</v>
      </c>
      <c r="M1303" s="23" t="s">
        <v>6959</v>
      </c>
      <c r="N1303" s="23" t="s">
        <v>6291</v>
      </c>
      <c r="O1303" s="23" t="s">
        <v>6292</v>
      </c>
      <c r="P1303" s="23" t="s">
        <v>6329</v>
      </c>
      <c r="Q1303" s="23">
        <v>0</v>
      </c>
      <c r="R1303" s="23" t="s">
        <v>1952</v>
      </c>
      <c r="S1303" s="23" t="s">
        <v>5961</v>
      </c>
      <c r="T1303" s="23" t="s">
        <v>1623</v>
      </c>
    </row>
    <row r="1304" spans="1:20" s="19" customFormat="1">
      <c r="A1304" s="23" t="s">
        <v>3634</v>
      </c>
      <c r="B1304" s="23" t="s">
        <v>3635</v>
      </c>
      <c r="C1304" s="23" t="s">
        <v>14</v>
      </c>
      <c r="D1304" s="23" t="s">
        <v>1580</v>
      </c>
      <c r="E1304" s="23" t="s">
        <v>452</v>
      </c>
      <c r="F1304" s="23" t="s">
        <v>6824</v>
      </c>
      <c r="G1304" s="23" t="s">
        <v>1623</v>
      </c>
      <c r="H1304" s="23" t="s">
        <v>6299</v>
      </c>
      <c r="I1304" s="23" t="s">
        <v>6316</v>
      </c>
      <c r="J1304" s="23" t="s">
        <v>11</v>
      </c>
      <c r="K1304" s="23" t="s">
        <v>6290</v>
      </c>
      <c r="L1304" s="23" t="s">
        <v>11</v>
      </c>
      <c r="M1304" s="23" t="s">
        <v>6933</v>
      </c>
      <c r="N1304" s="23" t="s">
        <v>6291</v>
      </c>
      <c r="O1304" s="23" t="s">
        <v>6292</v>
      </c>
      <c r="P1304" s="23" t="s">
        <v>6527</v>
      </c>
      <c r="Q1304" s="23">
        <v>0</v>
      </c>
      <c r="R1304" s="23" t="s">
        <v>1952</v>
      </c>
      <c r="S1304" s="23" t="s">
        <v>5856</v>
      </c>
      <c r="T1304" s="23" t="s">
        <v>1623</v>
      </c>
    </row>
    <row r="1305" spans="1:20" s="19" customFormat="1">
      <c r="A1305" s="23" t="s">
        <v>3840</v>
      </c>
      <c r="B1305" s="23" t="s">
        <v>3841</v>
      </c>
      <c r="C1305" s="23" t="s">
        <v>13</v>
      </c>
      <c r="D1305" s="23" t="s">
        <v>1580</v>
      </c>
      <c r="E1305" s="23" t="s">
        <v>452</v>
      </c>
      <c r="F1305" s="23" t="s">
        <v>6962</v>
      </c>
      <c r="G1305" s="23" t="s">
        <v>1623</v>
      </c>
      <c r="H1305" s="23" t="s">
        <v>6299</v>
      </c>
      <c r="I1305" s="23" t="s">
        <v>6300</v>
      </c>
      <c r="J1305" s="23" t="s">
        <v>11</v>
      </c>
      <c r="K1305" s="23" t="s">
        <v>6290</v>
      </c>
      <c r="L1305" s="23" t="s">
        <v>11</v>
      </c>
      <c r="M1305" s="23" t="s">
        <v>6966</v>
      </c>
      <c r="N1305" s="23" t="s">
        <v>6291</v>
      </c>
      <c r="O1305" s="23" t="s">
        <v>6292</v>
      </c>
      <c r="P1305" s="23" t="s">
        <v>6327</v>
      </c>
      <c r="Q1305" s="23">
        <v>0</v>
      </c>
      <c r="R1305" s="23" t="s">
        <v>1952</v>
      </c>
      <c r="S1305" s="23" t="s">
        <v>5829</v>
      </c>
      <c r="T1305" s="23" t="s">
        <v>1623</v>
      </c>
    </row>
    <row r="1306" spans="1:20" s="19" customFormat="1">
      <c r="A1306" s="23" t="s">
        <v>1973</v>
      </c>
      <c r="B1306" s="23" t="s">
        <v>1974</v>
      </c>
      <c r="C1306" s="23" t="s">
        <v>11</v>
      </c>
      <c r="D1306" s="23" t="s">
        <v>1580</v>
      </c>
      <c r="E1306" s="23" t="s">
        <v>452</v>
      </c>
      <c r="F1306" s="23" t="s">
        <v>5583</v>
      </c>
      <c r="G1306" s="23" t="s">
        <v>1623</v>
      </c>
      <c r="H1306" s="23" t="s">
        <v>6308</v>
      </c>
      <c r="I1306" s="23" t="s">
        <v>5447</v>
      </c>
      <c r="J1306" s="23" t="s">
        <v>11</v>
      </c>
      <c r="K1306" s="23" t="s">
        <v>6290</v>
      </c>
      <c r="L1306" s="23" t="s">
        <v>11</v>
      </c>
      <c r="M1306" s="23" t="s">
        <v>7020</v>
      </c>
      <c r="N1306" s="23" t="s">
        <v>6291</v>
      </c>
      <c r="O1306" s="23" t="s">
        <v>6292</v>
      </c>
      <c r="P1306" s="23" t="s">
        <v>1012</v>
      </c>
      <c r="Q1306" s="23">
        <v>0</v>
      </c>
      <c r="R1306" s="23" t="s">
        <v>5032</v>
      </c>
      <c r="S1306" s="23" t="s">
        <v>6211</v>
      </c>
      <c r="T1306" s="23" t="s">
        <v>1623</v>
      </c>
    </row>
    <row r="1307" spans="1:20" s="19" customFormat="1">
      <c r="A1307" s="23" t="s">
        <v>5192</v>
      </c>
      <c r="B1307" s="23" t="s">
        <v>5193</v>
      </c>
      <c r="C1307" s="23" t="s">
        <v>10</v>
      </c>
      <c r="D1307" s="23" t="s">
        <v>1580</v>
      </c>
      <c r="E1307" s="23" t="s">
        <v>452</v>
      </c>
      <c r="F1307" s="23" t="s">
        <v>5386</v>
      </c>
      <c r="G1307" s="23" t="s">
        <v>1623</v>
      </c>
      <c r="H1307" s="23" t="s">
        <v>6308</v>
      </c>
      <c r="I1307" s="23" t="s">
        <v>5447</v>
      </c>
      <c r="J1307" s="23" t="s">
        <v>11</v>
      </c>
      <c r="K1307" s="23" t="s">
        <v>6290</v>
      </c>
      <c r="L1307" s="23" t="s">
        <v>11</v>
      </c>
      <c r="M1307" s="23" t="s">
        <v>6936</v>
      </c>
      <c r="N1307" s="23" t="s">
        <v>6291</v>
      </c>
      <c r="O1307" s="23" t="s">
        <v>6292</v>
      </c>
      <c r="P1307" s="23" t="s">
        <v>9</v>
      </c>
      <c r="Q1307" s="23">
        <v>0</v>
      </c>
      <c r="R1307" s="23" t="s">
        <v>1707</v>
      </c>
      <c r="S1307" s="23" t="s">
        <v>5660</v>
      </c>
      <c r="T1307" s="23" t="s">
        <v>1623</v>
      </c>
    </row>
    <row r="1308" spans="1:20" s="19" customFormat="1">
      <c r="A1308" s="23" t="s">
        <v>4771</v>
      </c>
      <c r="B1308" s="23" t="s">
        <v>4772</v>
      </c>
      <c r="C1308" s="23" t="s">
        <v>10</v>
      </c>
      <c r="D1308" s="23" t="s">
        <v>1580</v>
      </c>
      <c r="E1308" s="23" t="s">
        <v>461</v>
      </c>
      <c r="F1308" s="23" t="s">
        <v>5538</v>
      </c>
      <c r="G1308" s="23" t="s">
        <v>1623</v>
      </c>
      <c r="H1308" s="23" t="s">
        <v>6331</v>
      </c>
      <c r="I1308" s="23" t="s">
        <v>5574</v>
      </c>
      <c r="J1308" s="23" t="s">
        <v>11</v>
      </c>
      <c r="K1308" s="23" t="s">
        <v>6290</v>
      </c>
      <c r="L1308" s="23" t="s">
        <v>11</v>
      </c>
      <c r="M1308" s="23" t="s">
        <v>6986</v>
      </c>
      <c r="N1308" s="23" t="s">
        <v>6311</v>
      </c>
      <c r="O1308" s="23" t="s">
        <v>6292</v>
      </c>
      <c r="P1308" s="23" t="s">
        <v>6576</v>
      </c>
      <c r="Q1308" s="23">
        <v>0</v>
      </c>
      <c r="R1308" s="23" t="s">
        <v>1646</v>
      </c>
      <c r="S1308" s="23" t="s">
        <v>5717</v>
      </c>
      <c r="T1308" s="23" t="s">
        <v>1623</v>
      </c>
    </row>
    <row r="1309" spans="1:20" s="19" customFormat="1">
      <c r="A1309" s="23" t="s">
        <v>4193</v>
      </c>
      <c r="B1309" s="23" t="s">
        <v>4194</v>
      </c>
      <c r="C1309" s="23" t="s">
        <v>10</v>
      </c>
      <c r="D1309" s="23" t="s">
        <v>1580</v>
      </c>
      <c r="E1309" s="23" t="s">
        <v>452</v>
      </c>
      <c r="F1309" s="23" t="s">
        <v>5402</v>
      </c>
      <c r="G1309" s="23" t="s">
        <v>1623</v>
      </c>
      <c r="H1309" s="23" t="s">
        <v>6952</v>
      </c>
      <c r="I1309" s="23" t="s">
        <v>5563</v>
      </c>
      <c r="J1309" s="23" t="s">
        <v>11</v>
      </c>
      <c r="K1309" s="23" t="s">
        <v>6290</v>
      </c>
      <c r="L1309" s="23" t="s">
        <v>11</v>
      </c>
      <c r="M1309" s="23" t="s">
        <v>6953</v>
      </c>
      <c r="N1309" s="23" t="s">
        <v>6291</v>
      </c>
      <c r="O1309" s="23" t="s">
        <v>6292</v>
      </c>
      <c r="P1309" s="23" t="s">
        <v>6604</v>
      </c>
      <c r="Q1309" s="23">
        <v>0</v>
      </c>
      <c r="R1309" s="23" t="s">
        <v>1952</v>
      </c>
      <c r="S1309" s="23" t="s">
        <v>5782</v>
      </c>
      <c r="T1309" s="23" t="s">
        <v>1623</v>
      </c>
    </row>
    <row r="1310" spans="1:20" s="19" customFormat="1">
      <c r="A1310" s="23" t="s">
        <v>4265</v>
      </c>
      <c r="B1310" s="23" t="s">
        <v>4266</v>
      </c>
      <c r="C1310" s="23" t="s">
        <v>14</v>
      </c>
      <c r="D1310" s="23" t="s">
        <v>1580</v>
      </c>
      <c r="E1310" s="23" t="s">
        <v>452</v>
      </c>
      <c r="F1310" s="23" t="s">
        <v>6826</v>
      </c>
      <c r="G1310" s="23" t="s">
        <v>1623</v>
      </c>
      <c r="H1310" s="23" t="s">
        <v>6337</v>
      </c>
      <c r="I1310" s="23" t="s">
        <v>6300</v>
      </c>
      <c r="J1310" s="23" t="s">
        <v>11</v>
      </c>
      <c r="K1310" s="23" t="s">
        <v>6290</v>
      </c>
      <c r="L1310" s="23" t="s">
        <v>11</v>
      </c>
      <c r="M1310" s="23" t="s">
        <v>6959</v>
      </c>
      <c r="N1310" s="23" t="s">
        <v>6291</v>
      </c>
      <c r="O1310" s="23" t="s">
        <v>6292</v>
      </c>
      <c r="P1310" s="23" t="s">
        <v>6504</v>
      </c>
      <c r="Q1310" s="23">
        <v>0</v>
      </c>
      <c r="R1310" s="23" t="s">
        <v>1952</v>
      </c>
      <c r="S1310" s="23" t="s">
        <v>6505</v>
      </c>
      <c r="T1310" s="23" t="s">
        <v>1623</v>
      </c>
    </row>
    <row r="1311" spans="1:20" s="19" customFormat="1">
      <c r="A1311" s="23" t="s">
        <v>2628</v>
      </c>
      <c r="B1311" s="23" t="s">
        <v>2629</v>
      </c>
      <c r="C1311" s="23" t="s">
        <v>10</v>
      </c>
      <c r="D1311" s="23" t="s">
        <v>1580</v>
      </c>
      <c r="E1311" s="23" t="s">
        <v>452</v>
      </c>
      <c r="F1311" s="23" t="s">
        <v>5554</v>
      </c>
      <c r="G1311" s="23" t="s">
        <v>1623</v>
      </c>
      <c r="H1311" s="23" t="s">
        <v>2490</v>
      </c>
      <c r="I1311" s="23" t="s">
        <v>6289</v>
      </c>
      <c r="J1311" s="23" t="s">
        <v>11</v>
      </c>
      <c r="K1311" s="23" t="s">
        <v>6290</v>
      </c>
      <c r="L1311" s="23" t="s">
        <v>11</v>
      </c>
      <c r="M1311" s="23" t="s">
        <v>6949</v>
      </c>
      <c r="N1311" s="23" t="s">
        <v>6291</v>
      </c>
      <c r="O1311" s="23" t="s">
        <v>6292</v>
      </c>
      <c r="P1311" s="23" t="s">
        <v>6472</v>
      </c>
      <c r="Q1311" s="23">
        <v>0</v>
      </c>
      <c r="R1311" s="23" t="s">
        <v>2632</v>
      </c>
      <c r="S1311" s="23" t="s">
        <v>6642</v>
      </c>
      <c r="T1311" s="23" t="s">
        <v>1623</v>
      </c>
    </row>
    <row r="1312" spans="1:20" s="19" customFormat="1">
      <c r="A1312" s="23" t="s">
        <v>4017</v>
      </c>
      <c r="B1312" s="23" t="s">
        <v>4018</v>
      </c>
      <c r="C1312" s="23" t="s">
        <v>16</v>
      </c>
      <c r="D1312" s="23" t="s">
        <v>1580</v>
      </c>
      <c r="E1312" s="23" t="s">
        <v>452</v>
      </c>
      <c r="F1312" s="23" t="s">
        <v>6954</v>
      </c>
      <c r="G1312" s="23" t="s">
        <v>1623</v>
      </c>
      <c r="H1312" s="23" t="s">
        <v>6346</v>
      </c>
      <c r="I1312" s="23" t="s">
        <v>6951</v>
      </c>
      <c r="J1312" s="23" t="s">
        <v>11</v>
      </c>
      <c r="K1312" s="23" t="s">
        <v>6290</v>
      </c>
      <c r="L1312" s="23" t="s">
        <v>11</v>
      </c>
      <c r="M1312" s="23" t="s">
        <v>7003</v>
      </c>
      <c r="N1312" s="23" t="s">
        <v>6291</v>
      </c>
      <c r="O1312" s="23" t="s">
        <v>6292</v>
      </c>
      <c r="P1312" s="23" t="s">
        <v>7</v>
      </c>
      <c r="Q1312" s="23">
        <v>0</v>
      </c>
      <c r="R1312" s="23" t="s">
        <v>7028</v>
      </c>
      <c r="S1312" s="23" t="s">
        <v>7062</v>
      </c>
      <c r="T1312" s="23" t="s">
        <v>1623</v>
      </c>
    </row>
    <row r="1313" spans="1:20" s="19" customFormat="1">
      <c r="A1313" s="23" t="s">
        <v>4296</v>
      </c>
      <c r="B1313" s="23" t="s">
        <v>4297</v>
      </c>
      <c r="C1313" s="23" t="s">
        <v>14</v>
      </c>
      <c r="D1313" s="23" t="s">
        <v>1580</v>
      </c>
      <c r="E1313" s="23" t="s">
        <v>452</v>
      </c>
      <c r="F1313" s="23" t="s">
        <v>5392</v>
      </c>
      <c r="G1313" s="23" t="s">
        <v>1623</v>
      </c>
      <c r="H1313" s="23" t="s">
        <v>6295</v>
      </c>
      <c r="I1313" s="23" t="s">
        <v>6302</v>
      </c>
      <c r="J1313" s="23" t="s">
        <v>11</v>
      </c>
      <c r="K1313" s="23" t="s">
        <v>6290</v>
      </c>
      <c r="L1313" s="23" t="s">
        <v>11</v>
      </c>
      <c r="M1313" s="23" t="s">
        <v>6947</v>
      </c>
      <c r="N1313" s="23" t="s">
        <v>6291</v>
      </c>
      <c r="O1313" s="23" t="s">
        <v>6292</v>
      </c>
      <c r="P1313" s="23" t="s">
        <v>7064</v>
      </c>
      <c r="Q1313" s="23">
        <v>0</v>
      </c>
      <c r="R1313" s="23" t="s">
        <v>1559</v>
      </c>
      <c r="S1313" s="23" t="s">
        <v>7065</v>
      </c>
      <c r="T1313" s="23" t="s">
        <v>1623</v>
      </c>
    </row>
    <row r="1314" spans="1:20" s="19" customFormat="1">
      <c r="A1314" s="23" t="s">
        <v>2802</v>
      </c>
      <c r="B1314" s="23" t="s">
        <v>2803</v>
      </c>
      <c r="C1314" s="23" t="s">
        <v>10</v>
      </c>
      <c r="D1314" s="23" t="s">
        <v>1580</v>
      </c>
      <c r="E1314" s="23" t="s">
        <v>452</v>
      </c>
      <c r="F1314" s="23" t="s">
        <v>5384</v>
      </c>
      <c r="G1314" s="23" t="s">
        <v>1623</v>
      </c>
      <c r="H1314" s="23" t="s">
        <v>6308</v>
      </c>
      <c r="I1314" s="23" t="s">
        <v>5447</v>
      </c>
      <c r="J1314" s="23" t="s">
        <v>11</v>
      </c>
      <c r="K1314" s="23" t="s">
        <v>6290</v>
      </c>
      <c r="L1314" s="23" t="s">
        <v>11</v>
      </c>
      <c r="M1314" s="23" t="s">
        <v>6947</v>
      </c>
      <c r="N1314" s="23" t="s">
        <v>6291</v>
      </c>
      <c r="O1314" s="23" t="s">
        <v>6292</v>
      </c>
      <c r="P1314" s="23" t="s">
        <v>6329</v>
      </c>
      <c r="Q1314" s="23">
        <v>0</v>
      </c>
      <c r="R1314" s="23" t="s">
        <v>1952</v>
      </c>
      <c r="S1314" s="23" t="s">
        <v>5974</v>
      </c>
      <c r="T1314" s="23" t="s">
        <v>1623</v>
      </c>
    </row>
    <row r="1315" spans="1:20" s="19" customFormat="1">
      <c r="A1315" s="23" t="s">
        <v>1801</v>
      </c>
      <c r="B1315" s="23" t="s">
        <v>1802</v>
      </c>
      <c r="C1315" s="23" t="s">
        <v>12</v>
      </c>
      <c r="D1315" s="23" t="s">
        <v>1580</v>
      </c>
      <c r="E1315" s="23" t="s">
        <v>452</v>
      </c>
      <c r="F1315" s="23" t="s">
        <v>6804</v>
      </c>
      <c r="G1315" s="23" t="s">
        <v>1623</v>
      </c>
      <c r="H1315" s="23" t="s">
        <v>6334</v>
      </c>
      <c r="I1315" s="23" t="s">
        <v>6321</v>
      </c>
      <c r="J1315" s="23" t="s">
        <v>11</v>
      </c>
      <c r="K1315" s="23" t="s">
        <v>6290</v>
      </c>
      <c r="L1315" s="23" t="s">
        <v>11</v>
      </c>
      <c r="M1315" s="23" t="s">
        <v>6944</v>
      </c>
      <c r="N1315" s="23" t="s">
        <v>6291</v>
      </c>
      <c r="O1315" s="23" t="s">
        <v>6292</v>
      </c>
      <c r="P1315" s="23" t="s">
        <v>6329</v>
      </c>
      <c r="Q1315" s="23">
        <v>0</v>
      </c>
      <c r="R1315" s="23" t="s">
        <v>1952</v>
      </c>
      <c r="S1315" s="23" t="s">
        <v>6097</v>
      </c>
      <c r="T1315" s="23" t="s">
        <v>1623</v>
      </c>
    </row>
    <row r="1316" spans="1:20" s="19" customFormat="1">
      <c r="A1316" s="23" t="s">
        <v>2689</v>
      </c>
      <c r="B1316" s="23" t="s">
        <v>2690</v>
      </c>
      <c r="C1316" s="23" t="s">
        <v>12</v>
      </c>
      <c r="D1316" s="23" t="s">
        <v>1580</v>
      </c>
      <c r="E1316" s="23" t="s">
        <v>452</v>
      </c>
      <c r="F1316" s="23" t="s">
        <v>6818</v>
      </c>
      <c r="G1316" s="23" t="s">
        <v>1623</v>
      </c>
      <c r="H1316" s="23" t="s">
        <v>6320</v>
      </c>
      <c r="I1316" s="23" t="s">
        <v>6355</v>
      </c>
      <c r="J1316" s="23" t="s">
        <v>11</v>
      </c>
      <c r="K1316" s="23" t="s">
        <v>6290</v>
      </c>
      <c r="L1316" s="23" t="s">
        <v>11</v>
      </c>
      <c r="M1316" s="23" t="s">
        <v>6978</v>
      </c>
      <c r="N1316" s="23" t="s">
        <v>6291</v>
      </c>
      <c r="O1316" s="23" t="s">
        <v>6292</v>
      </c>
      <c r="P1316" s="23" t="s">
        <v>6982</v>
      </c>
      <c r="Q1316" s="23">
        <v>0</v>
      </c>
      <c r="R1316" s="23" t="s">
        <v>1537</v>
      </c>
      <c r="S1316" s="23" t="s">
        <v>6267</v>
      </c>
      <c r="T1316" s="23" t="s">
        <v>1623</v>
      </c>
    </row>
    <row r="1317" spans="1:20" s="19" customFormat="1">
      <c r="A1317" s="23" t="s">
        <v>3566</v>
      </c>
      <c r="B1317" s="23" t="s">
        <v>3567</v>
      </c>
      <c r="C1317" s="23" t="s">
        <v>10</v>
      </c>
      <c r="D1317" s="23" t="s">
        <v>1580</v>
      </c>
      <c r="E1317" s="23" t="s">
        <v>452</v>
      </c>
      <c r="F1317" s="23" t="s">
        <v>6808</v>
      </c>
      <c r="G1317" s="23" t="s">
        <v>1623</v>
      </c>
      <c r="H1317" s="23" t="s">
        <v>6299</v>
      </c>
      <c r="I1317" s="23" t="s">
        <v>6304</v>
      </c>
      <c r="J1317" s="23" t="s">
        <v>11</v>
      </c>
      <c r="K1317" s="23" t="s">
        <v>6290</v>
      </c>
      <c r="L1317" s="23" t="s">
        <v>11</v>
      </c>
      <c r="M1317" s="23" t="s">
        <v>6945</v>
      </c>
      <c r="N1317" s="23" t="s">
        <v>6291</v>
      </c>
      <c r="O1317" s="23" t="s">
        <v>6292</v>
      </c>
      <c r="P1317" s="23" t="s">
        <v>6485</v>
      </c>
      <c r="Q1317" s="23">
        <v>0</v>
      </c>
      <c r="R1317" s="23" t="s">
        <v>1685</v>
      </c>
      <c r="S1317" s="23" t="s">
        <v>6486</v>
      </c>
      <c r="T1317" s="23" t="s">
        <v>1623</v>
      </c>
    </row>
    <row r="1318" spans="1:20" s="19" customFormat="1">
      <c r="A1318" s="23" t="s">
        <v>2052</v>
      </c>
      <c r="B1318" s="23" t="s">
        <v>2053</v>
      </c>
      <c r="C1318" s="23" t="s">
        <v>12</v>
      </c>
      <c r="D1318" s="23" t="s">
        <v>1580</v>
      </c>
      <c r="E1318" s="23" t="s">
        <v>452</v>
      </c>
      <c r="F1318" s="23" t="s">
        <v>6804</v>
      </c>
      <c r="G1318" s="23" t="s">
        <v>1623</v>
      </c>
      <c r="H1318" s="23" t="s">
        <v>6334</v>
      </c>
      <c r="I1318" s="23" t="s">
        <v>6321</v>
      </c>
      <c r="J1318" s="23" t="s">
        <v>11</v>
      </c>
      <c r="K1318" s="23" t="s">
        <v>6290</v>
      </c>
      <c r="L1318" s="23" t="s">
        <v>11</v>
      </c>
      <c r="M1318" s="23" t="s">
        <v>6955</v>
      </c>
      <c r="N1318" s="23" t="s">
        <v>6291</v>
      </c>
      <c r="O1318" s="23" t="s">
        <v>6292</v>
      </c>
      <c r="P1318" s="23" t="s">
        <v>6691</v>
      </c>
      <c r="Q1318" s="23">
        <v>0</v>
      </c>
      <c r="R1318" s="23" t="s">
        <v>1952</v>
      </c>
      <c r="S1318" s="23" t="s">
        <v>6067</v>
      </c>
      <c r="T1318" s="23" t="s">
        <v>1623</v>
      </c>
    </row>
    <row r="1319" spans="1:20" s="19" customFormat="1">
      <c r="A1319" s="23" t="s">
        <v>3225</v>
      </c>
      <c r="B1319" s="23" t="s">
        <v>3226</v>
      </c>
      <c r="C1319" s="23" t="s">
        <v>16</v>
      </c>
      <c r="D1319" s="23" t="s">
        <v>1580</v>
      </c>
      <c r="E1319" s="23" t="s">
        <v>461</v>
      </c>
      <c r="F1319" s="23" t="s">
        <v>7017</v>
      </c>
      <c r="G1319" s="23" t="s">
        <v>1623</v>
      </c>
      <c r="H1319" s="23" t="s">
        <v>6295</v>
      </c>
      <c r="I1319" s="23" t="s">
        <v>5574</v>
      </c>
      <c r="J1319" s="23" t="s">
        <v>1643</v>
      </c>
      <c r="K1319" s="23" t="s">
        <v>6290</v>
      </c>
      <c r="L1319" s="23" t="s">
        <v>11</v>
      </c>
      <c r="M1319" s="23" t="s">
        <v>7018</v>
      </c>
      <c r="N1319" s="23" t="s">
        <v>6311</v>
      </c>
      <c r="O1319" s="23" t="s">
        <v>6292</v>
      </c>
      <c r="P1319" s="23" t="s">
        <v>6357</v>
      </c>
      <c r="Q1319" s="23">
        <v>0</v>
      </c>
      <c r="R1319" s="23" t="s">
        <v>6608</v>
      </c>
      <c r="S1319" s="23" t="s">
        <v>6609</v>
      </c>
      <c r="T1319" s="23" t="s">
        <v>1623</v>
      </c>
    </row>
    <row r="1320" spans="1:20" s="19" customFormat="1">
      <c r="A1320" s="23" t="s">
        <v>1717</v>
      </c>
      <c r="B1320" s="23" t="s">
        <v>1718</v>
      </c>
      <c r="C1320" s="23" t="s">
        <v>10</v>
      </c>
      <c r="D1320" s="23" t="s">
        <v>1580</v>
      </c>
      <c r="E1320" s="23" t="s">
        <v>452</v>
      </c>
      <c r="F1320" s="23" t="s">
        <v>6816</v>
      </c>
      <c r="G1320" s="23" t="s">
        <v>1623</v>
      </c>
      <c r="H1320" s="23" t="s">
        <v>6334</v>
      </c>
      <c r="I1320" s="23" t="s">
        <v>6343</v>
      </c>
      <c r="J1320" s="23" t="s">
        <v>11</v>
      </c>
      <c r="K1320" s="23" t="s">
        <v>6290</v>
      </c>
      <c r="L1320" s="23" t="s">
        <v>11</v>
      </c>
      <c r="M1320" s="23" t="s">
        <v>7020</v>
      </c>
      <c r="N1320" s="23" t="s">
        <v>6291</v>
      </c>
      <c r="O1320" s="23" t="s">
        <v>6292</v>
      </c>
      <c r="P1320" s="23" t="s">
        <v>6582</v>
      </c>
      <c r="Q1320" s="23">
        <v>0</v>
      </c>
      <c r="R1320" s="23" t="s">
        <v>1952</v>
      </c>
      <c r="S1320" s="23" t="s">
        <v>6110</v>
      </c>
      <c r="T1320" s="23" t="s">
        <v>1623</v>
      </c>
    </row>
    <row r="1321" spans="1:20" s="19" customFormat="1">
      <c r="A1321" s="23" t="s">
        <v>4729</v>
      </c>
      <c r="B1321" s="23" t="s">
        <v>4730</v>
      </c>
      <c r="C1321" s="23" t="s">
        <v>10</v>
      </c>
      <c r="D1321" s="23" t="s">
        <v>1580</v>
      </c>
      <c r="E1321" s="23" t="s">
        <v>452</v>
      </c>
      <c r="F1321" s="23" t="s">
        <v>6825</v>
      </c>
      <c r="G1321" s="23" t="s">
        <v>1623</v>
      </c>
      <c r="H1321" s="23" t="s">
        <v>5569</v>
      </c>
      <c r="I1321" s="23" t="s">
        <v>6343</v>
      </c>
      <c r="J1321" s="23" t="s">
        <v>11</v>
      </c>
      <c r="K1321" s="23" t="s">
        <v>6290</v>
      </c>
      <c r="L1321" s="23" t="s">
        <v>11</v>
      </c>
      <c r="M1321" s="23" t="s">
        <v>6959</v>
      </c>
      <c r="N1321" s="23" t="s">
        <v>6291</v>
      </c>
      <c r="O1321" s="23" t="s">
        <v>6292</v>
      </c>
      <c r="P1321" s="23" t="s">
        <v>6317</v>
      </c>
      <c r="Q1321" s="23">
        <v>0</v>
      </c>
      <c r="R1321" s="23" t="s">
        <v>4189</v>
      </c>
      <c r="S1321" s="23" t="s">
        <v>6547</v>
      </c>
      <c r="T1321" s="23" t="s">
        <v>1623</v>
      </c>
    </row>
    <row r="1322" spans="1:20" s="19" customFormat="1">
      <c r="A1322" s="23" t="s">
        <v>4193</v>
      </c>
      <c r="B1322" s="23" t="s">
        <v>4194</v>
      </c>
      <c r="C1322" s="23" t="s">
        <v>10</v>
      </c>
      <c r="D1322" s="23" t="s">
        <v>1580</v>
      </c>
      <c r="E1322" s="23" t="s">
        <v>452</v>
      </c>
      <c r="F1322" s="23" t="s">
        <v>5402</v>
      </c>
      <c r="G1322" s="23" t="s">
        <v>1623</v>
      </c>
      <c r="H1322" s="23" t="s">
        <v>6952</v>
      </c>
      <c r="I1322" s="23" t="s">
        <v>5563</v>
      </c>
      <c r="J1322" s="23" t="s">
        <v>11</v>
      </c>
      <c r="K1322" s="23" t="s">
        <v>6290</v>
      </c>
      <c r="L1322" s="23" t="s">
        <v>11</v>
      </c>
      <c r="M1322" s="23" t="s">
        <v>7006</v>
      </c>
      <c r="N1322" s="23" t="s">
        <v>6291</v>
      </c>
      <c r="O1322" s="23" t="s">
        <v>6292</v>
      </c>
      <c r="P1322" s="23" t="s">
        <v>6604</v>
      </c>
      <c r="Q1322" s="23">
        <v>0</v>
      </c>
      <c r="R1322" s="23" t="s">
        <v>1952</v>
      </c>
      <c r="S1322" s="23" t="s">
        <v>5782</v>
      </c>
      <c r="T1322" s="23" t="s">
        <v>1623</v>
      </c>
    </row>
    <row r="1323" spans="1:20" s="19" customFormat="1">
      <c r="A1323" s="23" t="s">
        <v>4095</v>
      </c>
      <c r="B1323" s="23" t="s">
        <v>4096</v>
      </c>
      <c r="C1323" s="23" t="s">
        <v>1544</v>
      </c>
      <c r="D1323" s="23" t="s">
        <v>5451</v>
      </c>
      <c r="E1323" s="23" t="s">
        <v>464</v>
      </c>
      <c r="F1323" s="23" t="s">
        <v>6968</v>
      </c>
      <c r="G1323" s="23" t="s">
        <v>1623</v>
      </c>
      <c r="H1323" s="23" t="s">
        <v>5579</v>
      </c>
      <c r="I1323" s="23" t="s">
        <v>6296</v>
      </c>
      <c r="J1323" s="23" t="s">
        <v>11</v>
      </c>
      <c r="K1323" s="23" t="s">
        <v>6290</v>
      </c>
      <c r="L1323" s="23" t="s">
        <v>11</v>
      </c>
      <c r="M1323" s="23" t="s">
        <v>6961</v>
      </c>
      <c r="N1323" s="23" t="s">
        <v>6297</v>
      </c>
      <c r="O1323" s="23" t="s">
        <v>6292</v>
      </c>
      <c r="P1323" s="23" t="s">
        <v>6329</v>
      </c>
      <c r="Q1323" s="23">
        <v>0</v>
      </c>
      <c r="R1323" s="23" t="s">
        <v>1952</v>
      </c>
      <c r="S1323" s="23" t="s">
        <v>5801</v>
      </c>
      <c r="T1323" s="23" t="s">
        <v>1623</v>
      </c>
    </row>
    <row r="1324" spans="1:20" s="19" customFormat="1">
      <c r="A1324" s="23" t="s">
        <v>2647</v>
      </c>
      <c r="B1324" s="23" t="s">
        <v>2648</v>
      </c>
      <c r="C1324" s="23" t="s">
        <v>10</v>
      </c>
      <c r="D1324" s="23" t="s">
        <v>1580</v>
      </c>
      <c r="E1324" s="23" t="s">
        <v>461</v>
      </c>
      <c r="F1324" s="23" t="s">
        <v>5538</v>
      </c>
      <c r="G1324" s="23" t="s">
        <v>1623</v>
      </c>
      <c r="H1324" s="23" t="s">
        <v>5579</v>
      </c>
      <c r="I1324" s="23" t="s">
        <v>5574</v>
      </c>
      <c r="J1324" s="23" t="s">
        <v>11</v>
      </c>
      <c r="K1324" s="23" t="s">
        <v>6290</v>
      </c>
      <c r="L1324" s="23" t="s">
        <v>11</v>
      </c>
      <c r="M1324" s="23" t="s">
        <v>6976</v>
      </c>
      <c r="N1324" s="23" t="s">
        <v>6311</v>
      </c>
      <c r="O1324" s="23" t="s">
        <v>6292</v>
      </c>
      <c r="P1324" s="23" t="s">
        <v>7</v>
      </c>
      <c r="Q1324" s="23">
        <v>0</v>
      </c>
      <c r="R1324" s="23" t="s">
        <v>1646</v>
      </c>
      <c r="S1324" s="23" t="s">
        <v>5998</v>
      </c>
      <c r="T1324" s="23" t="s">
        <v>1623</v>
      </c>
    </row>
    <row r="1325" spans="1:20" s="19" customFormat="1">
      <c r="A1325" s="23" t="s">
        <v>4155</v>
      </c>
      <c r="B1325" s="23" t="s">
        <v>4156</v>
      </c>
      <c r="C1325" s="23" t="s">
        <v>14</v>
      </c>
      <c r="D1325" s="23" t="s">
        <v>1580</v>
      </c>
      <c r="E1325" s="23" t="s">
        <v>452</v>
      </c>
      <c r="F1325" s="23" t="s">
        <v>5384</v>
      </c>
      <c r="G1325" s="23" t="s">
        <v>1623</v>
      </c>
      <c r="H1325" s="23" t="s">
        <v>6308</v>
      </c>
      <c r="I1325" s="23" t="s">
        <v>5447</v>
      </c>
      <c r="J1325" s="23" t="s">
        <v>11</v>
      </c>
      <c r="K1325" s="23" t="s">
        <v>6290</v>
      </c>
      <c r="L1325" s="23" t="s">
        <v>11</v>
      </c>
      <c r="M1325" s="23" t="s">
        <v>6979</v>
      </c>
      <c r="N1325" s="23" t="s">
        <v>6291</v>
      </c>
      <c r="O1325" s="23" t="s">
        <v>6292</v>
      </c>
      <c r="P1325" s="23" t="s">
        <v>6309</v>
      </c>
      <c r="Q1325" s="23">
        <v>0</v>
      </c>
      <c r="R1325" s="23" t="s">
        <v>1952</v>
      </c>
      <c r="S1325" s="23" t="s">
        <v>6310</v>
      </c>
      <c r="T1325" s="23" t="s">
        <v>1548</v>
      </c>
    </row>
    <row r="1326" spans="1:20" s="19" customFormat="1">
      <c r="A1326" s="23" t="s">
        <v>3084</v>
      </c>
      <c r="B1326" s="23" t="s">
        <v>3085</v>
      </c>
      <c r="C1326" s="23" t="s">
        <v>10</v>
      </c>
      <c r="D1326" s="23" t="s">
        <v>1580</v>
      </c>
      <c r="E1326" s="23" t="s">
        <v>452</v>
      </c>
      <c r="F1326" s="23" t="s">
        <v>6816</v>
      </c>
      <c r="G1326" s="23" t="s">
        <v>1623</v>
      </c>
      <c r="H1326" s="23" t="s">
        <v>6334</v>
      </c>
      <c r="I1326" s="23" t="s">
        <v>6343</v>
      </c>
      <c r="J1326" s="23" t="s">
        <v>11</v>
      </c>
      <c r="K1326" s="23" t="s">
        <v>6290</v>
      </c>
      <c r="L1326" s="23" t="s">
        <v>11</v>
      </c>
      <c r="M1326" s="23" t="s">
        <v>6969</v>
      </c>
      <c r="N1326" s="23" t="s">
        <v>6291</v>
      </c>
      <c r="O1326" s="23" t="s">
        <v>6292</v>
      </c>
      <c r="P1326" s="23" t="s">
        <v>6584</v>
      </c>
      <c r="Q1326" s="23">
        <v>0</v>
      </c>
      <c r="R1326" s="23" t="s">
        <v>1952</v>
      </c>
      <c r="S1326" s="23" t="s">
        <v>5932</v>
      </c>
      <c r="T1326" s="23" t="s">
        <v>1623</v>
      </c>
    </row>
    <row r="1327" spans="1:20" s="19" customFormat="1">
      <c r="A1327" s="23" t="s">
        <v>4407</v>
      </c>
      <c r="B1327" s="23" t="s">
        <v>4408</v>
      </c>
      <c r="C1327" s="23" t="s">
        <v>1562</v>
      </c>
      <c r="D1327" s="23" t="s">
        <v>1580</v>
      </c>
      <c r="E1327" s="23" t="s">
        <v>452</v>
      </c>
      <c r="F1327" s="23" t="s">
        <v>6954</v>
      </c>
      <c r="G1327" s="23" t="s">
        <v>1623</v>
      </c>
      <c r="H1327" s="23" t="s">
        <v>6346</v>
      </c>
      <c r="I1327" s="23" t="s">
        <v>6951</v>
      </c>
      <c r="J1327" s="23" t="s">
        <v>11</v>
      </c>
      <c r="K1327" s="23" t="s">
        <v>6290</v>
      </c>
      <c r="L1327" s="23" t="s">
        <v>11</v>
      </c>
      <c r="M1327" s="23" t="s">
        <v>7003</v>
      </c>
      <c r="N1327" s="23" t="s">
        <v>6291</v>
      </c>
      <c r="O1327" s="23" t="s">
        <v>6292</v>
      </c>
      <c r="P1327" s="23" t="s">
        <v>1012</v>
      </c>
      <c r="Q1327" s="23">
        <v>0</v>
      </c>
      <c r="R1327" s="23" t="s">
        <v>1559</v>
      </c>
      <c r="S1327" s="23" t="s">
        <v>7047</v>
      </c>
      <c r="T1327" s="23" t="s">
        <v>1623</v>
      </c>
    </row>
    <row r="1328" spans="1:20" s="19" customFormat="1">
      <c r="A1328" s="23" t="s">
        <v>5022</v>
      </c>
      <c r="B1328" s="23" t="s">
        <v>5023</v>
      </c>
      <c r="C1328" s="23" t="s">
        <v>10</v>
      </c>
      <c r="D1328" s="23" t="s">
        <v>1580</v>
      </c>
      <c r="E1328" s="23" t="s">
        <v>452</v>
      </c>
      <c r="F1328" s="23" t="s">
        <v>5402</v>
      </c>
      <c r="G1328" s="23" t="s">
        <v>1623</v>
      </c>
      <c r="H1328" s="23" t="s">
        <v>5579</v>
      </c>
      <c r="I1328" s="23" t="s">
        <v>5563</v>
      </c>
      <c r="J1328" s="23" t="s">
        <v>11</v>
      </c>
      <c r="K1328" s="23" t="s">
        <v>6290</v>
      </c>
      <c r="L1328" s="23" t="s">
        <v>11</v>
      </c>
      <c r="M1328" s="23" t="s">
        <v>7051</v>
      </c>
      <c r="N1328" s="23" t="s">
        <v>6291</v>
      </c>
      <c r="O1328" s="23" t="s">
        <v>6292</v>
      </c>
      <c r="P1328" s="23" t="s">
        <v>6329</v>
      </c>
      <c r="Q1328" s="23">
        <v>0</v>
      </c>
      <c r="R1328" s="23" t="s">
        <v>1952</v>
      </c>
      <c r="S1328" s="23" t="s">
        <v>5685</v>
      </c>
      <c r="T1328" s="23" t="s">
        <v>1623</v>
      </c>
    </row>
    <row r="1329" spans="1:20" s="19" customFormat="1">
      <c r="A1329" s="23" t="s">
        <v>4407</v>
      </c>
      <c r="B1329" s="23" t="s">
        <v>4408</v>
      </c>
      <c r="C1329" s="23" t="s">
        <v>1562</v>
      </c>
      <c r="D1329" s="23" t="s">
        <v>1580</v>
      </c>
      <c r="E1329" s="23" t="s">
        <v>452</v>
      </c>
      <c r="F1329" s="23" t="s">
        <v>6954</v>
      </c>
      <c r="G1329" s="23" t="s">
        <v>1623</v>
      </c>
      <c r="H1329" s="23" t="s">
        <v>6346</v>
      </c>
      <c r="I1329" s="23" t="s">
        <v>6951</v>
      </c>
      <c r="J1329" s="23" t="s">
        <v>11</v>
      </c>
      <c r="K1329" s="23" t="s">
        <v>6290</v>
      </c>
      <c r="L1329" s="23" t="s">
        <v>11</v>
      </c>
      <c r="M1329" s="23" t="s">
        <v>7042</v>
      </c>
      <c r="N1329" s="23" t="s">
        <v>6291</v>
      </c>
      <c r="O1329" s="23" t="s">
        <v>6292</v>
      </c>
      <c r="P1329" s="23" t="s">
        <v>1012</v>
      </c>
      <c r="Q1329" s="23">
        <v>0</v>
      </c>
      <c r="R1329" s="23" t="s">
        <v>1559</v>
      </c>
      <c r="S1329" s="23" t="s">
        <v>7047</v>
      </c>
      <c r="T1329" s="23" t="s">
        <v>1623</v>
      </c>
    </row>
    <row r="1330" spans="1:20" s="19" customFormat="1">
      <c r="A1330" s="23" t="s">
        <v>3245</v>
      </c>
      <c r="B1330" s="23" t="s">
        <v>3246</v>
      </c>
      <c r="C1330" s="23" t="s">
        <v>13</v>
      </c>
      <c r="D1330" s="23" t="s">
        <v>1580</v>
      </c>
      <c r="E1330" s="23" t="s">
        <v>452</v>
      </c>
      <c r="F1330" s="23" t="s">
        <v>6962</v>
      </c>
      <c r="G1330" s="23" t="s">
        <v>1623</v>
      </c>
      <c r="H1330" s="23" t="s">
        <v>6299</v>
      </c>
      <c r="I1330" s="23" t="s">
        <v>6300</v>
      </c>
      <c r="J1330" s="23" t="s">
        <v>11</v>
      </c>
      <c r="K1330" s="23" t="s">
        <v>6290</v>
      </c>
      <c r="L1330" s="23" t="s">
        <v>11</v>
      </c>
      <c r="M1330" s="23" t="s">
        <v>6981</v>
      </c>
      <c r="N1330" s="23" t="s">
        <v>6291</v>
      </c>
      <c r="O1330" s="23" t="s">
        <v>6292</v>
      </c>
      <c r="P1330" s="23" t="s">
        <v>6325</v>
      </c>
      <c r="Q1330" s="23">
        <v>0</v>
      </c>
      <c r="R1330" s="23" t="s">
        <v>1685</v>
      </c>
      <c r="S1330" s="23" t="s">
        <v>6732</v>
      </c>
      <c r="T1330" s="23" t="s">
        <v>1623</v>
      </c>
    </row>
    <row r="1331" spans="1:20" s="19" customFormat="1">
      <c r="A1331" s="23" t="s">
        <v>4971</v>
      </c>
      <c r="B1331" s="23" t="s">
        <v>4972</v>
      </c>
      <c r="C1331" s="23" t="s">
        <v>10</v>
      </c>
      <c r="D1331" s="23" t="s">
        <v>1580</v>
      </c>
      <c r="E1331" s="23" t="s">
        <v>452</v>
      </c>
      <c r="F1331" s="23" t="s">
        <v>5402</v>
      </c>
      <c r="G1331" s="23" t="s">
        <v>1623</v>
      </c>
      <c r="H1331" s="23" t="s">
        <v>6952</v>
      </c>
      <c r="I1331" s="23" t="s">
        <v>5563</v>
      </c>
      <c r="J1331" s="23" t="s">
        <v>11</v>
      </c>
      <c r="K1331" s="23" t="s">
        <v>6290</v>
      </c>
      <c r="L1331" s="23" t="s">
        <v>11</v>
      </c>
      <c r="M1331" s="23" t="s">
        <v>6985</v>
      </c>
      <c r="N1331" s="23" t="s">
        <v>6291</v>
      </c>
      <c r="O1331" s="23" t="s">
        <v>6292</v>
      </c>
      <c r="P1331" s="23" t="s">
        <v>6325</v>
      </c>
      <c r="Q1331" s="23">
        <v>0</v>
      </c>
      <c r="R1331" s="23" t="s">
        <v>2510</v>
      </c>
      <c r="S1331" s="23" t="s">
        <v>6733</v>
      </c>
      <c r="T1331" s="23" t="s">
        <v>1623</v>
      </c>
    </row>
    <row r="1332" spans="1:20" s="19" customFormat="1">
      <c r="A1332" s="23" t="s">
        <v>3245</v>
      </c>
      <c r="B1332" s="23" t="s">
        <v>3246</v>
      </c>
      <c r="C1332" s="23" t="s">
        <v>13</v>
      </c>
      <c r="D1332" s="23" t="s">
        <v>1580</v>
      </c>
      <c r="E1332" s="23" t="s">
        <v>452</v>
      </c>
      <c r="F1332" s="23" t="s">
        <v>6962</v>
      </c>
      <c r="G1332" s="23" t="s">
        <v>1623</v>
      </c>
      <c r="H1332" s="23" t="s">
        <v>6299</v>
      </c>
      <c r="I1332" s="23" t="s">
        <v>6300</v>
      </c>
      <c r="J1332" s="23" t="s">
        <v>11</v>
      </c>
      <c r="K1332" s="23" t="s">
        <v>6290</v>
      </c>
      <c r="L1332" s="23" t="s">
        <v>11</v>
      </c>
      <c r="M1332" s="23" t="s">
        <v>6946</v>
      </c>
      <c r="N1332" s="23" t="s">
        <v>6291</v>
      </c>
      <c r="O1332" s="23" t="s">
        <v>6292</v>
      </c>
      <c r="P1332" s="23" t="s">
        <v>6325</v>
      </c>
      <c r="Q1332" s="23">
        <v>0</v>
      </c>
      <c r="R1332" s="23" t="s">
        <v>1685</v>
      </c>
      <c r="S1332" s="23" t="s">
        <v>6732</v>
      </c>
      <c r="T1332" s="23" t="s">
        <v>1623</v>
      </c>
    </row>
    <row r="1333" spans="1:20" s="19" customFormat="1">
      <c r="A1333" s="23" t="s">
        <v>4105</v>
      </c>
      <c r="B1333" s="23" t="s">
        <v>4106</v>
      </c>
      <c r="C1333" s="23" t="s">
        <v>10</v>
      </c>
      <c r="D1333" s="23" t="s">
        <v>1580</v>
      </c>
      <c r="E1333" s="23" t="s">
        <v>452</v>
      </c>
      <c r="F1333" s="23" t="s">
        <v>6825</v>
      </c>
      <c r="G1333" s="23" t="s">
        <v>1623</v>
      </c>
      <c r="H1333" s="23" t="s">
        <v>5569</v>
      </c>
      <c r="I1333" s="23" t="s">
        <v>6343</v>
      </c>
      <c r="J1333" s="23" t="s">
        <v>11</v>
      </c>
      <c r="K1333" s="23" t="s">
        <v>6290</v>
      </c>
      <c r="L1333" s="23" t="s">
        <v>11</v>
      </c>
      <c r="M1333" s="23" t="s">
        <v>6959</v>
      </c>
      <c r="N1333" s="23" t="s">
        <v>6291</v>
      </c>
      <c r="O1333" s="23" t="s">
        <v>6292</v>
      </c>
      <c r="P1333" s="23" t="s">
        <v>7</v>
      </c>
      <c r="Q1333" s="23">
        <v>0</v>
      </c>
      <c r="R1333" s="23" t="s">
        <v>1559</v>
      </c>
      <c r="S1333" s="23" t="s">
        <v>6470</v>
      </c>
      <c r="T1333" s="23" t="s">
        <v>1623</v>
      </c>
    </row>
    <row r="1334" spans="1:20" s="19" customFormat="1">
      <c r="A1334" s="23" t="s">
        <v>2426</v>
      </c>
      <c r="B1334" s="23" t="s">
        <v>2427</v>
      </c>
      <c r="C1334" s="23" t="s">
        <v>10</v>
      </c>
      <c r="D1334" s="23" t="s">
        <v>1580</v>
      </c>
      <c r="E1334" s="23" t="s">
        <v>5632</v>
      </c>
      <c r="F1334" s="23" t="s">
        <v>6973</v>
      </c>
      <c r="G1334" s="23" t="s">
        <v>1623</v>
      </c>
      <c r="H1334" s="23" t="s">
        <v>6308</v>
      </c>
      <c r="I1334" s="23" t="s">
        <v>5447</v>
      </c>
      <c r="J1334" s="23" t="s">
        <v>11</v>
      </c>
      <c r="K1334" s="23" t="s">
        <v>6290</v>
      </c>
      <c r="L1334" s="23" t="s">
        <v>11</v>
      </c>
      <c r="M1334" s="23" t="s">
        <v>7080</v>
      </c>
      <c r="N1334" s="23" t="s">
        <v>6311</v>
      </c>
      <c r="O1334" s="23" t="s">
        <v>6292</v>
      </c>
      <c r="P1334" s="23" t="s">
        <v>6563</v>
      </c>
      <c r="Q1334" s="23">
        <v>0</v>
      </c>
      <c r="R1334" s="23" t="s">
        <v>6974</v>
      </c>
      <c r="S1334" s="23" t="s">
        <v>7033</v>
      </c>
      <c r="T1334" s="23" t="s">
        <v>1623</v>
      </c>
    </row>
    <row r="1335" spans="1:20" s="19" customFormat="1">
      <c r="A1335" s="23" t="s">
        <v>3084</v>
      </c>
      <c r="B1335" s="23" t="s">
        <v>3085</v>
      </c>
      <c r="C1335" s="23" t="s">
        <v>10</v>
      </c>
      <c r="D1335" s="23" t="s">
        <v>1580</v>
      </c>
      <c r="E1335" s="23" t="s">
        <v>452</v>
      </c>
      <c r="F1335" s="23" t="s">
        <v>6816</v>
      </c>
      <c r="G1335" s="23" t="s">
        <v>1623</v>
      </c>
      <c r="H1335" s="23" t="s">
        <v>6334</v>
      </c>
      <c r="I1335" s="23" t="s">
        <v>6343</v>
      </c>
      <c r="J1335" s="23" t="s">
        <v>11</v>
      </c>
      <c r="K1335" s="23" t="s">
        <v>6290</v>
      </c>
      <c r="L1335" s="23" t="s">
        <v>11</v>
      </c>
      <c r="M1335" s="23" t="s">
        <v>6946</v>
      </c>
      <c r="N1335" s="23" t="s">
        <v>6291</v>
      </c>
      <c r="O1335" s="23" t="s">
        <v>6292</v>
      </c>
      <c r="P1335" s="23" t="s">
        <v>6584</v>
      </c>
      <c r="Q1335" s="23">
        <v>0</v>
      </c>
      <c r="R1335" s="23" t="s">
        <v>1952</v>
      </c>
      <c r="S1335" s="23" t="s">
        <v>5932</v>
      </c>
      <c r="T1335" s="23" t="s">
        <v>1623</v>
      </c>
    </row>
    <row r="1336" spans="1:20" s="19" customFormat="1">
      <c r="A1336" s="23" t="s">
        <v>4405</v>
      </c>
      <c r="B1336" s="23" t="s">
        <v>4406</v>
      </c>
      <c r="C1336" s="23" t="s">
        <v>14</v>
      </c>
      <c r="D1336" s="23" t="s">
        <v>1580</v>
      </c>
      <c r="E1336" s="23" t="s">
        <v>461</v>
      </c>
      <c r="F1336" s="23" t="s">
        <v>5538</v>
      </c>
      <c r="G1336" s="23" t="s">
        <v>1623</v>
      </c>
      <c r="H1336" s="23" t="s">
        <v>6331</v>
      </c>
      <c r="I1336" s="23" t="s">
        <v>5574</v>
      </c>
      <c r="J1336" s="23" t="s">
        <v>11</v>
      </c>
      <c r="K1336" s="23" t="s">
        <v>6290</v>
      </c>
      <c r="L1336" s="23" t="s">
        <v>11</v>
      </c>
      <c r="M1336" s="23" t="s">
        <v>7035</v>
      </c>
      <c r="N1336" s="23" t="s">
        <v>6311</v>
      </c>
      <c r="O1336" s="23" t="s">
        <v>6292</v>
      </c>
      <c r="P1336" s="23" t="s">
        <v>6500</v>
      </c>
      <c r="Q1336" s="23">
        <v>0</v>
      </c>
      <c r="R1336" s="23" t="s">
        <v>1646</v>
      </c>
      <c r="S1336" s="23" t="s">
        <v>5756</v>
      </c>
      <c r="T1336" s="23" t="s">
        <v>1623</v>
      </c>
    </row>
    <row r="1337" spans="1:20" s="19" customFormat="1">
      <c r="A1337" s="23" t="s">
        <v>5222</v>
      </c>
      <c r="B1337" s="23" t="s">
        <v>5223</v>
      </c>
      <c r="C1337" s="23" t="s">
        <v>1657</v>
      </c>
      <c r="D1337" s="23" t="s">
        <v>1580</v>
      </c>
      <c r="E1337" s="23" t="s">
        <v>452</v>
      </c>
      <c r="F1337" s="23" t="s">
        <v>6806</v>
      </c>
      <c r="G1337" s="23" t="s">
        <v>1623</v>
      </c>
      <c r="H1337" s="23" t="s">
        <v>6337</v>
      </c>
      <c r="I1337" s="23" t="s">
        <v>6383</v>
      </c>
      <c r="J1337" s="23" t="s">
        <v>11</v>
      </c>
      <c r="K1337" s="23" t="s">
        <v>6290</v>
      </c>
      <c r="L1337" s="23" t="s">
        <v>11</v>
      </c>
      <c r="M1337" s="23" t="s">
        <v>6963</v>
      </c>
      <c r="N1337" s="23" t="s">
        <v>6291</v>
      </c>
      <c r="O1337" s="23" t="s">
        <v>6292</v>
      </c>
      <c r="P1337" s="23" t="s">
        <v>6351</v>
      </c>
      <c r="Q1337" s="23">
        <v>0</v>
      </c>
      <c r="R1337" s="23" t="s">
        <v>1952</v>
      </c>
      <c r="S1337" s="23" t="s">
        <v>5654</v>
      </c>
      <c r="T1337" s="23" t="s">
        <v>1623</v>
      </c>
    </row>
    <row r="1338" spans="1:20" s="19" customFormat="1">
      <c r="A1338" s="23" t="s">
        <v>3327</v>
      </c>
      <c r="B1338" s="23" t="s">
        <v>3328</v>
      </c>
      <c r="C1338" s="23" t="s">
        <v>10</v>
      </c>
      <c r="D1338" s="23" t="s">
        <v>1580</v>
      </c>
      <c r="E1338" s="23" t="s">
        <v>452</v>
      </c>
      <c r="F1338" s="23" t="s">
        <v>6980</v>
      </c>
      <c r="G1338" s="23" t="s">
        <v>1623</v>
      </c>
      <c r="H1338" s="23" t="s">
        <v>5569</v>
      </c>
      <c r="I1338" s="23" t="s">
        <v>6316</v>
      </c>
      <c r="J1338" s="23" t="s">
        <v>11</v>
      </c>
      <c r="K1338" s="23" t="s">
        <v>6290</v>
      </c>
      <c r="L1338" s="23" t="s">
        <v>11</v>
      </c>
      <c r="M1338" s="23" t="s">
        <v>6981</v>
      </c>
      <c r="N1338" s="23" t="s">
        <v>6291</v>
      </c>
      <c r="O1338" s="23" t="s">
        <v>6292</v>
      </c>
      <c r="P1338" s="23" t="s">
        <v>6329</v>
      </c>
      <c r="Q1338" s="23">
        <v>0</v>
      </c>
      <c r="R1338" s="23" t="s">
        <v>1952</v>
      </c>
      <c r="S1338" s="23" t="s">
        <v>5894</v>
      </c>
      <c r="T1338" s="23" t="s">
        <v>1623</v>
      </c>
    </row>
    <row r="1339" spans="1:20" s="19" customFormat="1">
      <c r="A1339" s="23" t="s">
        <v>4956</v>
      </c>
      <c r="B1339" s="23" t="s">
        <v>4957</v>
      </c>
      <c r="C1339" s="23" t="s">
        <v>16</v>
      </c>
      <c r="D1339" s="23" t="s">
        <v>1580</v>
      </c>
      <c r="E1339" s="23" t="s">
        <v>452</v>
      </c>
      <c r="F1339" s="23" t="s">
        <v>5393</v>
      </c>
      <c r="G1339" s="23" t="s">
        <v>1623</v>
      </c>
      <c r="H1339" s="23" t="s">
        <v>6295</v>
      </c>
      <c r="I1339" s="23" t="s">
        <v>5574</v>
      </c>
      <c r="J1339" s="23" t="s">
        <v>11</v>
      </c>
      <c r="K1339" s="23" t="s">
        <v>6290</v>
      </c>
      <c r="L1339" s="23" t="s">
        <v>11</v>
      </c>
      <c r="M1339" s="23" t="s">
        <v>6965</v>
      </c>
      <c r="N1339" s="23" t="s">
        <v>6291</v>
      </c>
      <c r="O1339" s="23" t="s">
        <v>6292</v>
      </c>
      <c r="P1339" s="23" t="s">
        <v>6525</v>
      </c>
      <c r="Q1339" s="23">
        <v>0</v>
      </c>
      <c r="R1339" s="23" t="s">
        <v>1952</v>
      </c>
      <c r="S1339" s="23" t="s">
        <v>5697</v>
      </c>
      <c r="T1339" s="23" t="s">
        <v>1623</v>
      </c>
    </row>
    <row r="1340" spans="1:20" s="19" customFormat="1">
      <c r="A1340" s="23" t="s">
        <v>3245</v>
      </c>
      <c r="B1340" s="23" t="s">
        <v>3246</v>
      </c>
      <c r="C1340" s="23" t="s">
        <v>13</v>
      </c>
      <c r="D1340" s="23" t="s">
        <v>1580</v>
      </c>
      <c r="E1340" s="23" t="s">
        <v>452</v>
      </c>
      <c r="F1340" s="23" t="s">
        <v>6962</v>
      </c>
      <c r="G1340" s="23" t="s">
        <v>1623</v>
      </c>
      <c r="H1340" s="23" t="s">
        <v>6299</v>
      </c>
      <c r="I1340" s="23" t="s">
        <v>6300</v>
      </c>
      <c r="J1340" s="23" t="s">
        <v>11</v>
      </c>
      <c r="K1340" s="23" t="s">
        <v>6290</v>
      </c>
      <c r="L1340" s="23" t="s">
        <v>11</v>
      </c>
      <c r="M1340" s="23" t="s">
        <v>6964</v>
      </c>
      <c r="N1340" s="23" t="s">
        <v>6291</v>
      </c>
      <c r="O1340" s="23" t="s">
        <v>6292</v>
      </c>
      <c r="P1340" s="23" t="s">
        <v>6325</v>
      </c>
      <c r="Q1340" s="23">
        <v>0</v>
      </c>
      <c r="R1340" s="23" t="s">
        <v>1685</v>
      </c>
      <c r="S1340" s="23" t="s">
        <v>6732</v>
      </c>
      <c r="T1340" s="23" t="s">
        <v>1623</v>
      </c>
    </row>
    <row r="1341" spans="1:20" s="19" customFormat="1">
      <c r="A1341" s="23" t="s">
        <v>4611</v>
      </c>
      <c r="B1341" s="23" t="s">
        <v>4612</v>
      </c>
      <c r="C1341" s="23" t="s">
        <v>14</v>
      </c>
      <c r="D1341" s="23" t="s">
        <v>1580</v>
      </c>
      <c r="E1341" s="23" t="s">
        <v>452</v>
      </c>
      <c r="F1341" s="23" t="s">
        <v>6811</v>
      </c>
      <c r="G1341" s="23" t="s">
        <v>1623</v>
      </c>
      <c r="H1341" s="23" t="s">
        <v>6337</v>
      </c>
      <c r="I1341" s="23" t="s">
        <v>6338</v>
      </c>
      <c r="J1341" s="23" t="s">
        <v>11</v>
      </c>
      <c r="K1341" s="23" t="s">
        <v>6290</v>
      </c>
      <c r="L1341" s="23" t="s">
        <v>11</v>
      </c>
      <c r="M1341" s="23" t="s">
        <v>6945</v>
      </c>
      <c r="N1341" s="23" t="s">
        <v>6291</v>
      </c>
      <c r="O1341" s="23" t="s">
        <v>6292</v>
      </c>
      <c r="P1341" s="23" t="s">
        <v>6325</v>
      </c>
      <c r="Q1341" s="23">
        <v>0</v>
      </c>
      <c r="R1341" s="23" t="s">
        <v>4004</v>
      </c>
      <c r="S1341" s="23" t="s">
        <v>6587</v>
      </c>
      <c r="T1341" s="23" t="s">
        <v>1623</v>
      </c>
    </row>
    <row r="1342" spans="1:20" s="19" customFormat="1">
      <c r="A1342" s="23" t="s">
        <v>3228</v>
      </c>
      <c r="B1342" s="23" t="s">
        <v>3229</v>
      </c>
      <c r="C1342" s="23" t="s">
        <v>16</v>
      </c>
      <c r="D1342" s="23" t="s">
        <v>1580</v>
      </c>
      <c r="E1342" s="23" t="s">
        <v>452</v>
      </c>
      <c r="F1342" s="23" t="s">
        <v>5402</v>
      </c>
      <c r="G1342" s="23" t="s">
        <v>1623</v>
      </c>
      <c r="H1342" s="23" t="s">
        <v>6952</v>
      </c>
      <c r="I1342" s="23" t="s">
        <v>5563</v>
      </c>
      <c r="J1342" s="23" t="s">
        <v>11</v>
      </c>
      <c r="K1342" s="23" t="s">
        <v>6290</v>
      </c>
      <c r="L1342" s="23" t="s">
        <v>11</v>
      </c>
      <c r="M1342" s="23" t="s">
        <v>7026</v>
      </c>
      <c r="N1342" s="23" t="s">
        <v>6291</v>
      </c>
      <c r="O1342" s="23" t="s">
        <v>6292</v>
      </c>
      <c r="P1342" s="23" t="s">
        <v>6329</v>
      </c>
      <c r="Q1342" s="23">
        <v>0</v>
      </c>
      <c r="R1342" s="23" t="s">
        <v>1952</v>
      </c>
      <c r="S1342" s="23" t="s">
        <v>5914</v>
      </c>
      <c r="T1342" s="23" t="s">
        <v>1623</v>
      </c>
    </row>
    <row r="1343" spans="1:20" s="19" customFormat="1">
      <c r="A1343" s="23" t="s">
        <v>1973</v>
      </c>
      <c r="B1343" s="23" t="s">
        <v>1974</v>
      </c>
      <c r="C1343" s="23" t="s">
        <v>11</v>
      </c>
      <c r="D1343" s="23" t="s">
        <v>1580</v>
      </c>
      <c r="E1343" s="23" t="s">
        <v>452</v>
      </c>
      <c r="F1343" s="23" t="s">
        <v>5583</v>
      </c>
      <c r="G1343" s="23" t="s">
        <v>1623</v>
      </c>
      <c r="H1343" s="23" t="s">
        <v>6308</v>
      </c>
      <c r="I1343" s="23" t="s">
        <v>5447</v>
      </c>
      <c r="J1343" s="23" t="s">
        <v>11</v>
      </c>
      <c r="K1343" s="23" t="s">
        <v>6290</v>
      </c>
      <c r="L1343" s="23" t="s">
        <v>11</v>
      </c>
      <c r="M1343" s="23" t="s">
        <v>6963</v>
      </c>
      <c r="N1343" s="23" t="s">
        <v>6291</v>
      </c>
      <c r="O1343" s="23" t="s">
        <v>6292</v>
      </c>
      <c r="P1343" s="23" t="s">
        <v>1012</v>
      </c>
      <c r="Q1343" s="23">
        <v>0</v>
      </c>
      <c r="R1343" s="23" t="s">
        <v>5032</v>
      </c>
      <c r="S1343" s="23" t="s">
        <v>6211</v>
      </c>
      <c r="T1343" s="23" t="s">
        <v>1623</v>
      </c>
    </row>
    <row r="1344" spans="1:20" s="19" customFormat="1">
      <c r="A1344" s="23" t="s">
        <v>4659</v>
      </c>
      <c r="B1344" s="23" t="s">
        <v>4660</v>
      </c>
      <c r="C1344" s="23" t="s">
        <v>10</v>
      </c>
      <c r="D1344" s="23" t="s">
        <v>1580</v>
      </c>
      <c r="E1344" s="23" t="s">
        <v>452</v>
      </c>
      <c r="F1344" s="23" t="s">
        <v>5583</v>
      </c>
      <c r="G1344" s="23" t="s">
        <v>1623</v>
      </c>
      <c r="H1344" s="23" t="s">
        <v>6308</v>
      </c>
      <c r="I1344" s="23" t="s">
        <v>5447</v>
      </c>
      <c r="J1344" s="23" t="s">
        <v>11</v>
      </c>
      <c r="K1344" s="23" t="s">
        <v>6290</v>
      </c>
      <c r="L1344" s="23" t="s">
        <v>11</v>
      </c>
      <c r="M1344" s="23" t="s">
        <v>6963</v>
      </c>
      <c r="N1344" s="23" t="s">
        <v>6291</v>
      </c>
      <c r="O1344" s="23" t="s">
        <v>6292</v>
      </c>
      <c r="P1344" s="23" t="s">
        <v>1012</v>
      </c>
      <c r="Q1344" s="23">
        <v>0</v>
      </c>
      <c r="R1344" s="23" t="s">
        <v>1624</v>
      </c>
      <c r="S1344" s="23" t="s">
        <v>6984</v>
      </c>
      <c r="T1344" s="23" t="s">
        <v>1623</v>
      </c>
    </row>
    <row r="1345" spans="1:20" s="19" customFormat="1">
      <c r="A1345" s="23" t="s">
        <v>2860</v>
      </c>
      <c r="B1345" s="23" t="s">
        <v>2861</v>
      </c>
      <c r="C1345" s="23" t="s">
        <v>14</v>
      </c>
      <c r="D1345" s="23" t="s">
        <v>1580</v>
      </c>
      <c r="E1345" s="23" t="s">
        <v>452</v>
      </c>
      <c r="F1345" s="23" t="s">
        <v>6824</v>
      </c>
      <c r="G1345" s="23" t="s">
        <v>1623</v>
      </c>
      <c r="H1345" s="23" t="s">
        <v>6299</v>
      </c>
      <c r="I1345" s="23" t="s">
        <v>6316</v>
      </c>
      <c r="J1345" s="23" t="s">
        <v>11</v>
      </c>
      <c r="K1345" s="23" t="s">
        <v>6290</v>
      </c>
      <c r="L1345" s="23" t="s">
        <v>11</v>
      </c>
      <c r="M1345" s="23" t="s">
        <v>6933</v>
      </c>
      <c r="N1345" s="23" t="s">
        <v>6291</v>
      </c>
      <c r="O1345" s="23" t="s">
        <v>6292</v>
      </c>
      <c r="P1345" s="23" t="s">
        <v>6541</v>
      </c>
      <c r="Q1345" s="23">
        <v>0</v>
      </c>
      <c r="R1345" s="23" t="s">
        <v>1952</v>
      </c>
      <c r="S1345" s="23" t="s">
        <v>6641</v>
      </c>
      <c r="T1345" s="23" t="s">
        <v>1623</v>
      </c>
    </row>
    <row r="1346" spans="1:20" s="19" customFormat="1">
      <c r="A1346" s="23" t="s">
        <v>2939</v>
      </c>
      <c r="B1346" s="23" t="s">
        <v>2940</v>
      </c>
      <c r="C1346" s="23" t="s">
        <v>1544</v>
      </c>
      <c r="D1346" s="23" t="s">
        <v>5451</v>
      </c>
      <c r="E1346" s="23" t="s">
        <v>464</v>
      </c>
      <c r="F1346" s="23" t="s">
        <v>5573</v>
      </c>
      <c r="G1346" s="23" t="s">
        <v>1623</v>
      </c>
      <c r="H1346" s="23" t="s">
        <v>2490</v>
      </c>
      <c r="I1346" s="23" t="s">
        <v>6296</v>
      </c>
      <c r="J1346" s="23" t="s">
        <v>11</v>
      </c>
      <c r="K1346" s="23" t="s">
        <v>6290</v>
      </c>
      <c r="L1346" s="23" t="s">
        <v>11</v>
      </c>
      <c r="M1346" s="23" t="s">
        <v>7054</v>
      </c>
      <c r="N1346" s="23" t="s">
        <v>6297</v>
      </c>
      <c r="O1346" s="23" t="s">
        <v>6292</v>
      </c>
      <c r="P1346" s="23" t="s">
        <v>7</v>
      </c>
      <c r="Q1346" s="23">
        <v>0</v>
      </c>
      <c r="R1346" s="23" t="s">
        <v>2874</v>
      </c>
      <c r="S1346" s="23" t="s">
        <v>6173</v>
      </c>
      <c r="T1346" s="23" t="s">
        <v>1623</v>
      </c>
    </row>
    <row r="1347" spans="1:20" s="19" customFormat="1">
      <c r="A1347" s="23" t="s">
        <v>5292</v>
      </c>
      <c r="B1347" s="23" t="s">
        <v>5293</v>
      </c>
      <c r="C1347" s="23" t="s">
        <v>14</v>
      </c>
      <c r="D1347" s="23" t="s">
        <v>1580</v>
      </c>
      <c r="E1347" s="23" t="s">
        <v>452</v>
      </c>
      <c r="F1347" s="23" t="s">
        <v>6816</v>
      </c>
      <c r="G1347" s="23" t="s">
        <v>1623</v>
      </c>
      <c r="H1347" s="23" t="s">
        <v>6334</v>
      </c>
      <c r="I1347" s="23" t="s">
        <v>6343</v>
      </c>
      <c r="J1347" s="23" t="s">
        <v>11</v>
      </c>
      <c r="K1347" s="23" t="s">
        <v>6290</v>
      </c>
      <c r="L1347" s="23" t="s">
        <v>11</v>
      </c>
      <c r="M1347" s="23" t="s">
        <v>6981</v>
      </c>
      <c r="N1347" s="23" t="s">
        <v>6291</v>
      </c>
      <c r="O1347" s="23" t="s">
        <v>6292</v>
      </c>
      <c r="P1347" s="23" t="s">
        <v>6329</v>
      </c>
      <c r="Q1347" s="23">
        <v>0</v>
      </c>
      <c r="R1347" s="23" t="s">
        <v>1952</v>
      </c>
      <c r="S1347" s="23" t="s">
        <v>5642</v>
      </c>
      <c r="T1347" s="23" t="s">
        <v>1623</v>
      </c>
    </row>
    <row r="1348" spans="1:20" s="19" customFormat="1">
      <c r="A1348" s="23" t="s">
        <v>2251</v>
      </c>
      <c r="B1348" s="23" t="s">
        <v>2252</v>
      </c>
      <c r="C1348" s="23" t="s">
        <v>14</v>
      </c>
      <c r="D1348" s="23" t="s">
        <v>1580</v>
      </c>
      <c r="E1348" s="23" t="s">
        <v>452</v>
      </c>
      <c r="F1348" s="23" t="s">
        <v>6816</v>
      </c>
      <c r="G1348" s="23" t="s">
        <v>1623</v>
      </c>
      <c r="H1348" s="23" t="s">
        <v>6334</v>
      </c>
      <c r="I1348" s="23" t="s">
        <v>6343</v>
      </c>
      <c r="J1348" s="23" t="s">
        <v>11</v>
      </c>
      <c r="K1348" s="23" t="s">
        <v>6290</v>
      </c>
      <c r="L1348" s="23" t="s">
        <v>11</v>
      </c>
      <c r="M1348" s="23" t="s">
        <v>6961</v>
      </c>
      <c r="N1348" s="23" t="s">
        <v>6291</v>
      </c>
      <c r="O1348" s="23" t="s">
        <v>6292</v>
      </c>
      <c r="P1348" s="23" t="s">
        <v>6363</v>
      </c>
      <c r="Q1348" s="23">
        <v>0</v>
      </c>
      <c r="R1348" s="23" t="s">
        <v>1685</v>
      </c>
      <c r="S1348" s="23" t="s">
        <v>6597</v>
      </c>
      <c r="T1348" s="23" t="s">
        <v>1623</v>
      </c>
    </row>
    <row r="1349" spans="1:20" s="19" customFormat="1">
      <c r="A1349" s="23" t="s">
        <v>4205</v>
      </c>
      <c r="B1349" s="23" t="s">
        <v>4206</v>
      </c>
      <c r="C1349" s="23" t="s">
        <v>12</v>
      </c>
      <c r="D1349" s="23" t="s">
        <v>1580</v>
      </c>
      <c r="E1349" s="23" t="s">
        <v>452</v>
      </c>
      <c r="F1349" s="23" t="s">
        <v>6818</v>
      </c>
      <c r="G1349" s="23" t="s">
        <v>1623</v>
      </c>
      <c r="H1349" s="23" t="s">
        <v>6320</v>
      </c>
      <c r="I1349" s="23" t="s">
        <v>6355</v>
      </c>
      <c r="J1349" s="23" t="s">
        <v>11</v>
      </c>
      <c r="K1349" s="23" t="s">
        <v>6290</v>
      </c>
      <c r="L1349" s="23" t="s">
        <v>11</v>
      </c>
      <c r="M1349" s="23" t="s">
        <v>6969</v>
      </c>
      <c r="N1349" s="23" t="s">
        <v>6291</v>
      </c>
      <c r="O1349" s="23" t="s">
        <v>6292</v>
      </c>
      <c r="P1349" s="23" t="s">
        <v>6530</v>
      </c>
      <c r="Q1349" s="23">
        <v>0</v>
      </c>
      <c r="R1349" s="23" t="s">
        <v>1952</v>
      </c>
      <c r="S1349" s="23" t="s">
        <v>6531</v>
      </c>
      <c r="T1349" s="23" t="s">
        <v>1623</v>
      </c>
    </row>
    <row r="1350" spans="1:20" s="19" customFormat="1">
      <c r="A1350" s="23" t="s">
        <v>4971</v>
      </c>
      <c r="B1350" s="23" t="s">
        <v>4972</v>
      </c>
      <c r="C1350" s="23" t="s">
        <v>10</v>
      </c>
      <c r="D1350" s="23" t="s">
        <v>1580</v>
      </c>
      <c r="E1350" s="23" t="s">
        <v>452</v>
      </c>
      <c r="F1350" s="23" t="s">
        <v>5402</v>
      </c>
      <c r="G1350" s="23" t="s">
        <v>1623</v>
      </c>
      <c r="H1350" s="23" t="s">
        <v>6952</v>
      </c>
      <c r="I1350" s="23" t="s">
        <v>5563</v>
      </c>
      <c r="J1350" s="23" t="s">
        <v>11</v>
      </c>
      <c r="K1350" s="23" t="s">
        <v>6290</v>
      </c>
      <c r="L1350" s="23" t="s">
        <v>11</v>
      </c>
      <c r="M1350" s="23" t="s">
        <v>7026</v>
      </c>
      <c r="N1350" s="23" t="s">
        <v>6291</v>
      </c>
      <c r="O1350" s="23" t="s">
        <v>6292</v>
      </c>
      <c r="P1350" s="23" t="s">
        <v>6325</v>
      </c>
      <c r="Q1350" s="23">
        <v>0</v>
      </c>
      <c r="R1350" s="23" t="s">
        <v>2510</v>
      </c>
      <c r="S1350" s="23" t="s">
        <v>6733</v>
      </c>
      <c r="T1350" s="23" t="s">
        <v>1623</v>
      </c>
    </row>
    <row r="1351" spans="1:20" s="19" customFormat="1">
      <c r="A1351" s="23" t="s">
        <v>5054</v>
      </c>
      <c r="B1351" s="23" t="s">
        <v>5055</v>
      </c>
      <c r="C1351" s="23" t="s">
        <v>10</v>
      </c>
      <c r="D1351" s="23" t="s">
        <v>1580</v>
      </c>
      <c r="E1351" s="23" t="s">
        <v>452</v>
      </c>
      <c r="F1351" s="23" t="s">
        <v>5402</v>
      </c>
      <c r="G1351" s="23" t="s">
        <v>1623</v>
      </c>
      <c r="H1351" s="23" t="s">
        <v>6952</v>
      </c>
      <c r="I1351" s="23" t="s">
        <v>5563</v>
      </c>
      <c r="J1351" s="23" t="s">
        <v>11</v>
      </c>
      <c r="K1351" s="23" t="s">
        <v>6290</v>
      </c>
      <c r="L1351" s="23" t="s">
        <v>11</v>
      </c>
      <c r="M1351" s="23" t="s">
        <v>7087</v>
      </c>
      <c r="N1351" s="23" t="s">
        <v>6291</v>
      </c>
      <c r="O1351" s="23" t="s">
        <v>6292</v>
      </c>
      <c r="P1351" s="23" t="s">
        <v>6303</v>
      </c>
      <c r="Q1351" s="23">
        <v>0</v>
      </c>
      <c r="R1351" s="23" t="s">
        <v>1952</v>
      </c>
      <c r="S1351" s="23" t="s">
        <v>5680</v>
      </c>
      <c r="T1351" s="23" t="s">
        <v>1623</v>
      </c>
    </row>
    <row r="1352" spans="1:20" s="19" customFormat="1">
      <c r="A1352" s="23" t="s">
        <v>3228</v>
      </c>
      <c r="B1352" s="23" t="s">
        <v>3229</v>
      </c>
      <c r="C1352" s="23" t="s">
        <v>16</v>
      </c>
      <c r="D1352" s="23" t="s">
        <v>1580</v>
      </c>
      <c r="E1352" s="23" t="s">
        <v>452</v>
      </c>
      <c r="F1352" s="23" t="s">
        <v>5402</v>
      </c>
      <c r="G1352" s="23" t="s">
        <v>1623</v>
      </c>
      <c r="H1352" s="23" t="s">
        <v>6952</v>
      </c>
      <c r="I1352" s="23" t="s">
        <v>5563</v>
      </c>
      <c r="J1352" s="23" t="s">
        <v>11</v>
      </c>
      <c r="K1352" s="23" t="s">
        <v>6290</v>
      </c>
      <c r="L1352" s="23" t="s">
        <v>11</v>
      </c>
      <c r="M1352" s="23" t="s">
        <v>7006</v>
      </c>
      <c r="N1352" s="23" t="s">
        <v>6291</v>
      </c>
      <c r="O1352" s="23" t="s">
        <v>6292</v>
      </c>
      <c r="P1352" s="23" t="s">
        <v>6329</v>
      </c>
      <c r="Q1352" s="23">
        <v>0</v>
      </c>
      <c r="R1352" s="23" t="s">
        <v>1952</v>
      </c>
      <c r="S1352" s="23" t="s">
        <v>5914</v>
      </c>
      <c r="T1352" s="23" t="s">
        <v>1623</v>
      </c>
    </row>
    <row r="1353" spans="1:20" s="19" customFormat="1">
      <c r="A1353" s="23" t="s">
        <v>2432</v>
      </c>
      <c r="B1353" s="23" t="s">
        <v>2433</v>
      </c>
      <c r="C1353" s="23" t="s">
        <v>12</v>
      </c>
      <c r="D1353" s="23" t="s">
        <v>1580</v>
      </c>
      <c r="E1353" s="23" t="s">
        <v>452</v>
      </c>
      <c r="F1353" s="23" t="s">
        <v>6818</v>
      </c>
      <c r="G1353" s="23" t="s">
        <v>1623</v>
      </c>
      <c r="H1353" s="23" t="s">
        <v>6320</v>
      </c>
      <c r="I1353" s="23" t="s">
        <v>6355</v>
      </c>
      <c r="J1353" s="23" t="s">
        <v>11</v>
      </c>
      <c r="K1353" s="23" t="s">
        <v>6290</v>
      </c>
      <c r="L1353" s="23" t="s">
        <v>11</v>
      </c>
      <c r="M1353" s="23" t="s">
        <v>6981</v>
      </c>
      <c r="N1353" s="23" t="s">
        <v>6291</v>
      </c>
      <c r="O1353" s="23" t="s">
        <v>6292</v>
      </c>
      <c r="P1353" s="23" t="s">
        <v>6741</v>
      </c>
      <c r="Q1353" s="23">
        <v>0</v>
      </c>
      <c r="R1353" s="23" t="s">
        <v>1707</v>
      </c>
      <c r="S1353" s="23" t="s">
        <v>6022</v>
      </c>
      <c r="T1353" s="23" t="s">
        <v>1623</v>
      </c>
    </row>
    <row r="1354" spans="1:20" s="19" customFormat="1">
      <c r="A1354" s="23" t="s">
        <v>3363</v>
      </c>
      <c r="B1354" s="23" t="s">
        <v>3364</v>
      </c>
      <c r="C1354" s="23" t="s">
        <v>10</v>
      </c>
      <c r="D1354" s="23" t="s">
        <v>1580</v>
      </c>
      <c r="E1354" s="23" t="s">
        <v>452</v>
      </c>
      <c r="F1354" s="23" t="s">
        <v>6977</v>
      </c>
      <c r="G1354" s="23" t="s">
        <v>1623</v>
      </c>
      <c r="H1354" s="23" t="s">
        <v>6346</v>
      </c>
      <c r="I1354" s="23" t="s">
        <v>5563</v>
      </c>
      <c r="J1354" s="23" t="s">
        <v>11</v>
      </c>
      <c r="K1354" s="23" t="s">
        <v>6290</v>
      </c>
      <c r="L1354" s="23" t="s">
        <v>11</v>
      </c>
      <c r="M1354" s="23" t="s">
        <v>6945</v>
      </c>
      <c r="N1354" s="23" t="s">
        <v>6291</v>
      </c>
      <c r="O1354" s="23" t="s">
        <v>6292</v>
      </c>
      <c r="P1354" s="23" t="s">
        <v>6402</v>
      </c>
      <c r="Q1354" s="23">
        <v>0</v>
      </c>
      <c r="R1354" s="23" t="s">
        <v>6403</v>
      </c>
      <c r="S1354" s="23" t="s">
        <v>6404</v>
      </c>
      <c r="T1354" s="23" t="s">
        <v>1623</v>
      </c>
    </row>
    <row r="1355" spans="1:20" s="19" customFormat="1">
      <c r="A1355" s="23" t="s">
        <v>4044</v>
      </c>
      <c r="B1355" s="23" t="s">
        <v>4045</v>
      </c>
      <c r="C1355" s="23" t="s">
        <v>1562</v>
      </c>
      <c r="D1355" s="23" t="s">
        <v>5451</v>
      </c>
      <c r="E1355" s="23" t="s">
        <v>464</v>
      </c>
      <c r="F1355" s="23" t="s">
        <v>7023</v>
      </c>
      <c r="G1355" s="23" t="s">
        <v>1623</v>
      </c>
      <c r="H1355" s="23" t="s">
        <v>6295</v>
      </c>
      <c r="I1355" s="23" t="s">
        <v>6296</v>
      </c>
      <c r="J1355" s="23" t="s">
        <v>11</v>
      </c>
      <c r="K1355" s="23" t="s">
        <v>6290</v>
      </c>
      <c r="L1355" s="23" t="s">
        <v>11</v>
      </c>
      <c r="M1355" s="23" t="s">
        <v>7024</v>
      </c>
      <c r="N1355" s="23" t="s">
        <v>6297</v>
      </c>
      <c r="O1355" s="23" t="s">
        <v>6292</v>
      </c>
      <c r="P1355" s="23" t="s">
        <v>1152</v>
      </c>
      <c r="Q1355" s="23">
        <v>0</v>
      </c>
      <c r="R1355" s="23" t="s">
        <v>1624</v>
      </c>
      <c r="S1355" s="23" t="s">
        <v>6230</v>
      </c>
      <c r="T1355" s="23" t="s">
        <v>1623</v>
      </c>
    </row>
    <row r="1356" spans="1:20" s="19" customFormat="1">
      <c r="A1356" s="23" t="s">
        <v>3606</v>
      </c>
      <c r="B1356" s="23" t="s">
        <v>3607</v>
      </c>
      <c r="C1356" s="23" t="s">
        <v>14</v>
      </c>
      <c r="D1356" s="23" t="s">
        <v>1580</v>
      </c>
      <c r="E1356" s="23" t="s">
        <v>5632</v>
      </c>
      <c r="F1356" s="23" t="s">
        <v>6973</v>
      </c>
      <c r="G1356" s="23" t="s">
        <v>1623</v>
      </c>
      <c r="H1356" s="23" t="s">
        <v>6308</v>
      </c>
      <c r="I1356" s="23" t="s">
        <v>5447</v>
      </c>
      <c r="J1356" s="23" t="s">
        <v>11</v>
      </c>
      <c r="K1356" s="23" t="s">
        <v>6290</v>
      </c>
      <c r="L1356" s="23" t="s">
        <v>11</v>
      </c>
      <c r="M1356" s="23" t="s">
        <v>6986</v>
      </c>
      <c r="N1356" s="23" t="s">
        <v>6311</v>
      </c>
      <c r="O1356" s="23" t="s">
        <v>6292</v>
      </c>
      <c r="P1356" s="23" t="s">
        <v>6329</v>
      </c>
      <c r="Q1356" s="23">
        <v>0</v>
      </c>
      <c r="R1356" s="23" t="s">
        <v>6974</v>
      </c>
      <c r="S1356" s="23" t="s">
        <v>7098</v>
      </c>
      <c r="T1356" s="23" t="s">
        <v>1623</v>
      </c>
    </row>
    <row r="1357" spans="1:20" s="19" customFormat="1">
      <c r="A1357" s="23" t="s">
        <v>4180</v>
      </c>
      <c r="B1357" s="23" t="s">
        <v>4181</v>
      </c>
      <c r="C1357" s="23" t="s">
        <v>14</v>
      </c>
      <c r="D1357" s="23" t="s">
        <v>1580</v>
      </c>
      <c r="E1357" s="23" t="s">
        <v>452</v>
      </c>
      <c r="F1357" s="23" t="s">
        <v>6804</v>
      </c>
      <c r="G1357" s="23" t="s">
        <v>1623</v>
      </c>
      <c r="H1357" s="23" t="s">
        <v>6334</v>
      </c>
      <c r="I1357" s="23" t="s">
        <v>6321</v>
      </c>
      <c r="J1357" s="23" t="s">
        <v>11</v>
      </c>
      <c r="K1357" s="23" t="s">
        <v>6290</v>
      </c>
      <c r="L1357" s="23" t="s">
        <v>11</v>
      </c>
      <c r="M1357" s="23" t="s">
        <v>6979</v>
      </c>
      <c r="N1357" s="23" t="s">
        <v>6291</v>
      </c>
      <c r="O1357" s="23" t="s">
        <v>6292</v>
      </c>
      <c r="P1357" s="23" t="s">
        <v>6329</v>
      </c>
      <c r="Q1357" s="23">
        <v>0</v>
      </c>
      <c r="R1357" s="23" t="s">
        <v>1952</v>
      </c>
      <c r="S1357" s="23" t="s">
        <v>5783</v>
      </c>
      <c r="T1357" s="23" t="s">
        <v>1623</v>
      </c>
    </row>
    <row r="1358" spans="1:20" s="19" customFormat="1">
      <c r="A1358" s="23" t="s">
        <v>5028</v>
      </c>
      <c r="B1358" s="23" t="s">
        <v>5029</v>
      </c>
      <c r="C1358" s="23" t="s">
        <v>16</v>
      </c>
      <c r="D1358" s="23" t="s">
        <v>1580</v>
      </c>
      <c r="E1358" s="23" t="s">
        <v>452</v>
      </c>
      <c r="F1358" s="23" t="s">
        <v>6954</v>
      </c>
      <c r="G1358" s="23" t="s">
        <v>1623</v>
      </c>
      <c r="H1358" s="23" t="s">
        <v>2490</v>
      </c>
      <c r="I1358" s="23" t="s">
        <v>6951</v>
      </c>
      <c r="J1358" s="23" t="s">
        <v>11</v>
      </c>
      <c r="K1358" s="23" t="s">
        <v>6290</v>
      </c>
      <c r="L1358" s="23" t="s">
        <v>11</v>
      </c>
      <c r="M1358" s="23" t="s">
        <v>6955</v>
      </c>
      <c r="N1358" s="23" t="s">
        <v>6291</v>
      </c>
      <c r="O1358" s="23" t="s">
        <v>6292</v>
      </c>
      <c r="P1358" s="23" t="s">
        <v>6982</v>
      </c>
      <c r="Q1358" s="23">
        <v>0</v>
      </c>
      <c r="R1358" s="23" t="s">
        <v>5032</v>
      </c>
      <c r="S1358" s="23" t="s">
        <v>6263</v>
      </c>
      <c r="T1358" s="23" t="s">
        <v>1623</v>
      </c>
    </row>
    <row r="1359" spans="1:20" s="19" customFormat="1">
      <c r="A1359" s="23" t="s">
        <v>2082</v>
      </c>
      <c r="B1359" s="23" t="s">
        <v>2083</v>
      </c>
      <c r="C1359" s="23" t="s">
        <v>10</v>
      </c>
      <c r="D1359" s="23" t="s">
        <v>1580</v>
      </c>
      <c r="E1359" s="23" t="s">
        <v>452</v>
      </c>
      <c r="F1359" s="23" t="s">
        <v>6811</v>
      </c>
      <c r="G1359" s="23" t="s">
        <v>1623</v>
      </c>
      <c r="H1359" s="23" t="s">
        <v>6337</v>
      </c>
      <c r="I1359" s="23" t="s">
        <v>6338</v>
      </c>
      <c r="J1359" s="23" t="s">
        <v>11</v>
      </c>
      <c r="K1359" s="23" t="s">
        <v>6290</v>
      </c>
      <c r="L1359" s="23" t="s">
        <v>11</v>
      </c>
      <c r="M1359" s="23" t="s">
        <v>6937</v>
      </c>
      <c r="N1359" s="23" t="s">
        <v>6291</v>
      </c>
      <c r="O1359" s="23" t="s">
        <v>6292</v>
      </c>
      <c r="P1359" s="23" t="s">
        <v>7</v>
      </c>
      <c r="Q1359" s="23">
        <v>0</v>
      </c>
      <c r="R1359" s="23" t="s">
        <v>2510</v>
      </c>
      <c r="S1359" s="23" t="s">
        <v>6443</v>
      </c>
      <c r="T1359" s="23" t="s">
        <v>1623</v>
      </c>
    </row>
    <row r="1360" spans="1:20" s="19" customFormat="1">
      <c r="A1360" s="23" t="s">
        <v>2573</v>
      </c>
      <c r="B1360" s="23" t="s">
        <v>2574</v>
      </c>
      <c r="C1360" s="23" t="s">
        <v>14</v>
      </c>
      <c r="D1360" s="23" t="s">
        <v>1580</v>
      </c>
      <c r="E1360" s="23" t="s">
        <v>452</v>
      </c>
      <c r="F1360" s="23" t="s">
        <v>5384</v>
      </c>
      <c r="G1360" s="23" t="s">
        <v>1623</v>
      </c>
      <c r="H1360" s="23" t="s">
        <v>6308</v>
      </c>
      <c r="I1360" s="23" t="s">
        <v>5447</v>
      </c>
      <c r="J1360" s="23" t="s">
        <v>11</v>
      </c>
      <c r="K1360" s="23" t="s">
        <v>6290</v>
      </c>
      <c r="L1360" s="23" t="s">
        <v>11</v>
      </c>
      <c r="M1360" s="23" t="s">
        <v>6944</v>
      </c>
      <c r="N1360" s="23" t="s">
        <v>6291</v>
      </c>
      <c r="O1360" s="23" t="s">
        <v>6292</v>
      </c>
      <c r="P1360" s="23" t="s">
        <v>6329</v>
      </c>
      <c r="Q1360" s="23">
        <v>0</v>
      </c>
      <c r="R1360" s="23" t="s">
        <v>1952</v>
      </c>
      <c r="S1360" s="23" t="s">
        <v>6009</v>
      </c>
      <c r="T1360" s="23" t="s">
        <v>1623</v>
      </c>
    </row>
    <row r="1361" spans="1:20" s="19" customFormat="1">
      <c r="A1361" s="23" t="s">
        <v>3055</v>
      </c>
      <c r="B1361" s="23" t="s">
        <v>3056</v>
      </c>
      <c r="C1361" s="23" t="s">
        <v>10</v>
      </c>
      <c r="D1361" s="23" t="s">
        <v>1580</v>
      </c>
      <c r="E1361" s="23" t="s">
        <v>452</v>
      </c>
      <c r="F1361" s="23" t="s">
        <v>5393</v>
      </c>
      <c r="G1361" s="23" t="s">
        <v>1623</v>
      </c>
      <c r="H1361" s="23" t="s">
        <v>6295</v>
      </c>
      <c r="I1361" s="23" t="s">
        <v>5574</v>
      </c>
      <c r="J1361" s="23" t="s">
        <v>11</v>
      </c>
      <c r="K1361" s="23" t="s">
        <v>6290</v>
      </c>
      <c r="L1361" s="23" t="s">
        <v>11</v>
      </c>
      <c r="M1361" s="23" t="s">
        <v>6979</v>
      </c>
      <c r="N1361" s="23" t="s">
        <v>6291</v>
      </c>
      <c r="O1361" s="23" t="s">
        <v>6292</v>
      </c>
      <c r="P1361" s="23" t="s">
        <v>6467</v>
      </c>
      <c r="Q1361" s="23">
        <v>0</v>
      </c>
      <c r="R1361" s="23" t="s">
        <v>6442</v>
      </c>
      <c r="S1361" s="23" t="s">
        <v>6468</v>
      </c>
      <c r="T1361" s="23" t="s">
        <v>1623</v>
      </c>
    </row>
    <row r="1362" spans="1:20" s="19" customFormat="1">
      <c r="A1362" s="23" t="s">
        <v>3484</v>
      </c>
      <c r="B1362" s="23" t="s">
        <v>3485</v>
      </c>
      <c r="C1362" s="23" t="s">
        <v>16</v>
      </c>
      <c r="D1362" s="23" t="s">
        <v>1580</v>
      </c>
      <c r="E1362" s="23" t="s">
        <v>452</v>
      </c>
      <c r="F1362" s="23" t="s">
        <v>5504</v>
      </c>
      <c r="G1362" s="23" t="s">
        <v>1623</v>
      </c>
      <c r="H1362" s="23" t="s">
        <v>5579</v>
      </c>
      <c r="I1362" s="23" t="s">
        <v>6289</v>
      </c>
      <c r="J1362" s="23" t="s">
        <v>11</v>
      </c>
      <c r="K1362" s="23" t="s">
        <v>6290</v>
      </c>
      <c r="L1362" s="23" t="s">
        <v>11</v>
      </c>
      <c r="M1362" s="23" t="s">
        <v>6942</v>
      </c>
      <c r="N1362" s="23" t="s">
        <v>6291</v>
      </c>
      <c r="O1362" s="23" t="s">
        <v>6292</v>
      </c>
      <c r="P1362" s="23" t="s">
        <v>7055</v>
      </c>
      <c r="Q1362" s="23">
        <v>0</v>
      </c>
      <c r="R1362" s="23" t="s">
        <v>1948</v>
      </c>
      <c r="S1362" s="23" t="s">
        <v>7056</v>
      </c>
      <c r="T1362" s="23" t="s">
        <v>1623</v>
      </c>
    </row>
    <row r="1363" spans="1:20" s="19" customFormat="1">
      <c r="A1363" s="23" t="s">
        <v>3851</v>
      </c>
      <c r="B1363" s="23" t="s">
        <v>3852</v>
      </c>
      <c r="C1363" s="23" t="s">
        <v>13</v>
      </c>
      <c r="D1363" s="23" t="s">
        <v>1580</v>
      </c>
      <c r="E1363" s="23" t="s">
        <v>1175</v>
      </c>
      <c r="F1363" s="23" t="s">
        <v>6793</v>
      </c>
      <c r="G1363" s="23" t="s">
        <v>1623</v>
      </c>
      <c r="H1363" s="23" t="s">
        <v>6299</v>
      </c>
      <c r="I1363" s="23" t="s">
        <v>6321</v>
      </c>
      <c r="J1363" s="23" t="s">
        <v>11</v>
      </c>
      <c r="K1363" s="23" t="s">
        <v>6290</v>
      </c>
      <c r="L1363" s="23" t="s">
        <v>11</v>
      </c>
      <c r="M1363" s="23" t="s">
        <v>6931</v>
      </c>
      <c r="N1363" s="23" t="s">
        <v>6291</v>
      </c>
      <c r="O1363" s="23" t="s">
        <v>6292</v>
      </c>
      <c r="P1363" s="23" t="s">
        <v>7099</v>
      </c>
      <c r="Q1363" s="23">
        <v>0</v>
      </c>
      <c r="R1363" s="23" t="s">
        <v>1707</v>
      </c>
      <c r="S1363" s="23" t="s">
        <v>7100</v>
      </c>
      <c r="T1363" s="23" t="s">
        <v>1623</v>
      </c>
    </row>
    <row r="1364" spans="1:20" s="19" customFormat="1">
      <c r="A1364" s="23" t="s">
        <v>3222</v>
      </c>
      <c r="B1364" s="23" t="s">
        <v>3223</v>
      </c>
      <c r="C1364" s="23" t="s">
        <v>14</v>
      </c>
      <c r="D1364" s="23" t="s">
        <v>1580</v>
      </c>
      <c r="E1364" s="23" t="s">
        <v>461</v>
      </c>
      <c r="F1364" s="23" t="s">
        <v>6789</v>
      </c>
      <c r="G1364" s="23" t="s">
        <v>1623</v>
      </c>
      <c r="H1364" s="23" t="s">
        <v>6320</v>
      </c>
      <c r="I1364" s="23" t="s">
        <v>6350</v>
      </c>
      <c r="J1364" s="23" t="s">
        <v>11</v>
      </c>
      <c r="K1364" s="23" t="s">
        <v>6290</v>
      </c>
      <c r="L1364" s="23" t="s">
        <v>11</v>
      </c>
      <c r="M1364" s="23" t="s">
        <v>7085</v>
      </c>
      <c r="N1364" s="23" t="s">
        <v>6311</v>
      </c>
      <c r="O1364" s="23" t="s">
        <v>6292</v>
      </c>
      <c r="P1364" s="23" t="s">
        <v>6329</v>
      </c>
      <c r="Q1364" s="23">
        <v>0</v>
      </c>
      <c r="R1364" s="23" t="s">
        <v>2014</v>
      </c>
      <c r="S1364" s="23" t="s">
        <v>5916</v>
      </c>
      <c r="T1364" s="23" t="s">
        <v>1623</v>
      </c>
    </row>
    <row r="1365" spans="1:20" s="19" customFormat="1">
      <c r="A1365" s="23" t="s">
        <v>2922</v>
      </c>
      <c r="B1365" s="23" t="s">
        <v>2923</v>
      </c>
      <c r="C1365" s="23" t="s">
        <v>10</v>
      </c>
      <c r="D1365" s="23" t="s">
        <v>1580</v>
      </c>
      <c r="E1365" s="23" t="s">
        <v>452</v>
      </c>
      <c r="F1365" s="23" t="s">
        <v>6816</v>
      </c>
      <c r="G1365" s="23" t="s">
        <v>1623</v>
      </c>
      <c r="H1365" s="23" t="s">
        <v>6334</v>
      </c>
      <c r="I1365" s="23" t="s">
        <v>6343</v>
      </c>
      <c r="J1365" s="23" t="s">
        <v>11</v>
      </c>
      <c r="K1365" s="23" t="s">
        <v>6290</v>
      </c>
      <c r="L1365" s="23" t="s">
        <v>11</v>
      </c>
      <c r="M1365" s="23" t="s">
        <v>6964</v>
      </c>
      <c r="N1365" s="23" t="s">
        <v>6291</v>
      </c>
      <c r="O1365" s="23" t="s">
        <v>6292</v>
      </c>
      <c r="P1365" s="23" t="s">
        <v>6329</v>
      </c>
      <c r="Q1365" s="23">
        <v>0</v>
      </c>
      <c r="R1365" s="23" t="s">
        <v>1952</v>
      </c>
      <c r="S1365" s="23" t="s">
        <v>5956</v>
      </c>
      <c r="T1365" s="23" t="s">
        <v>1623</v>
      </c>
    </row>
    <row r="1366" spans="1:20" s="19" customFormat="1">
      <c r="A1366" s="23" t="s">
        <v>3333</v>
      </c>
      <c r="B1366" s="23" t="s">
        <v>3334</v>
      </c>
      <c r="C1366" s="23" t="s">
        <v>14</v>
      </c>
      <c r="D1366" s="23" t="s">
        <v>1580</v>
      </c>
      <c r="E1366" s="23" t="s">
        <v>452</v>
      </c>
      <c r="F1366" s="23" t="s">
        <v>6811</v>
      </c>
      <c r="G1366" s="23" t="s">
        <v>1623</v>
      </c>
      <c r="H1366" s="23" t="s">
        <v>6337</v>
      </c>
      <c r="I1366" s="23" t="s">
        <v>6338</v>
      </c>
      <c r="J1366" s="23" t="s">
        <v>11</v>
      </c>
      <c r="K1366" s="23" t="s">
        <v>6290</v>
      </c>
      <c r="L1366" s="23" t="s">
        <v>11</v>
      </c>
      <c r="M1366" s="23" t="s">
        <v>6947</v>
      </c>
      <c r="N1366" s="23" t="s">
        <v>6291</v>
      </c>
      <c r="O1366" s="23" t="s">
        <v>6292</v>
      </c>
      <c r="P1366" s="23" t="s">
        <v>6653</v>
      </c>
      <c r="Q1366" s="23">
        <v>0</v>
      </c>
      <c r="R1366" s="23" t="s">
        <v>1952</v>
      </c>
      <c r="S1366" s="23" t="s">
        <v>5892</v>
      </c>
      <c r="T1366" s="23" t="s">
        <v>1623</v>
      </c>
    </row>
    <row r="1367" spans="1:20" s="19" customFormat="1">
      <c r="A1367" s="23" t="s">
        <v>2908</v>
      </c>
      <c r="B1367" s="23" t="s">
        <v>2909</v>
      </c>
      <c r="C1367" s="23" t="s">
        <v>16</v>
      </c>
      <c r="D1367" s="23" t="s">
        <v>1580</v>
      </c>
      <c r="E1367" s="23" t="s">
        <v>452</v>
      </c>
      <c r="F1367" s="23" t="s">
        <v>6954</v>
      </c>
      <c r="G1367" s="23" t="s">
        <v>1623</v>
      </c>
      <c r="H1367" s="23" t="s">
        <v>6346</v>
      </c>
      <c r="I1367" s="23" t="s">
        <v>6951</v>
      </c>
      <c r="J1367" s="23" t="s">
        <v>11</v>
      </c>
      <c r="K1367" s="23" t="s">
        <v>6290</v>
      </c>
      <c r="L1367" s="23" t="s">
        <v>11</v>
      </c>
      <c r="M1367" s="23" t="s">
        <v>6993</v>
      </c>
      <c r="N1367" s="23" t="s">
        <v>6291</v>
      </c>
      <c r="O1367" s="23" t="s">
        <v>6292</v>
      </c>
      <c r="P1367" s="23" t="s">
        <v>6982</v>
      </c>
      <c r="Q1367" s="23">
        <v>0</v>
      </c>
      <c r="R1367" s="23" t="s">
        <v>7028</v>
      </c>
      <c r="S1367" s="23" t="s">
        <v>7029</v>
      </c>
      <c r="T1367" s="23" t="s">
        <v>1623</v>
      </c>
    </row>
    <row r="1368" spans="1:20" s="19" customFormat="1">
      <c r="A1368" s="23" t="s">
        <v>3192</v>
      </c>
      <c r="B1368" s="23" t="s">
        <v>3193</v>
      </c>
      <c r="C1368" s="23" t="s">
        <v>16</v>
      </c>
      <c r="D1368" s="23" t="s">
        <v>1580</v>
      </c>
      <c r="E1368" s="23" t="s">
        <v>452</v>
      </c>
      <c r="F1368" s="23" t="s">
        <v>6954</v>
      </c>
      <c r="G1368" s="23" t="s">
        <v>1623</v>
      </c>
      <c r="H1368" s="23" t="s">
        <v>6346</v>
      </c>
      <c r="I1368" s="23" t="s">
        <v>6951</v>
      </c>
      <c r="J1368" s="23" t="s">
        <v>11</v>
      </c>
      <c r="K1368" s="23" t="s">
        <v>6290</v>
      </c>
      <c r="L1368" s="23" t="s">
        <v>11</v>
      </c>
      <c r="M1368" s="23" t="s">
        <v>7011</v>
      </c>
      <c r="N1368" s="23" t="s">
        <v>6291</v>
      </c>
      <c r="O1368" s="23" t="s">
        <v>6292</v>
      </c>
      <c r="P1368" s="23" t="s">
        <v>1012</v>
      </c>
      <c r="Q1368" s="23">
        <v>0</v>
      </c>
      <c r="R1368" s="23" t="s">
        <v>1559</v>
      </c>
      <c r="S1368" s="23" t="s">
        <v>7002</v>
      </c>
      <c r="T1368" s="23" t="s">
        <v>1623</v>
      </c>
    </row>
    <row r="1369" spans="1:20" s="19" customFormat="1">
      <c r="A1369" s="23" t="s">
        <v>2598</v>
      </c>
      <c r="B1369" s="23" t="s">
        <v>2599</v>
      </c>
      <c r="C1369" s="23" t="s">
        <v>1544</v>
      </c>
      <c r="D1369" s="23" t="s">
        <v>5451</v>
      </c>
      <c r="E1369" s="23" t="s">
        <v>464</v>
      </c>
      <c r="F1369" s="23" t="s">
        <v>6968</v>
      </c>
      <c r="G1369" s="23" t="s">
        <v>1623</v>
      </c>
      <c r="H1369" s="23" t="s">
        <v>5579</v>
      </c>
      <c r="I1369" s="23" t="s">
        <v>6296</v>
      </c>
      <c r="J1369" s="23" t="s">
        <v>11</v>
      </c>
      <c r="K1369" s="23" t="s">
        <v>6290</v>
      </c>
      <c r="L1369" s="23" t="s">
        <v>11</v>
      </c>
      <c r="M1369" s="23" t="s">
        <v>6961</v>
      </c>
      <c r="N1369" s="23" t="s">
        <v>6297</v>
      </c>
      <c r="O1369" s="23" t="s">
        <v>6292</v>
      </c>
      <c r="P1369" s="23" t="s">
        <v>1012</v>
      </c>
      <c r="Q1369" s="23">
        <v>0</v>
      </c>
      <c r="R1369" s="23" t="s">
        <v>7101</v>
      </c>
      <c r="S1369" s="23" t="s">
        <v>7102</v>
      </c>
      <c r="T1369" s="23" t="s">
        <v>1623</v>
      </c>
    </row>
    <row r="1370" spans="1:20" s="19" customFormat="1">
      <c r="A1370" s="23" t="s">
        <v>5292</v>
      </c>
      <c r="B1370" s="23" t="s">
        <v>5293</v>
      </c>
      <c r="C1370" s="23" t="s">
        <v>14</v>
      </c>
      <c r="D1370" s="23" t="s">
        <v>1580</v>
      </c>
      <c r="E1370" s="23" t="s">
        <v>452</v>
      </c>
      <c r="F1370" s="23" t="s">
        <v>6816</v>
      </c>
      <c r="G1370" s="23" t="s">
        <v>1623</v>
      </c>
      <c r="H1370" s="23" t="s">
        <v>6334</v>
      </c>
      <c r="I1370" s="23" t="s">
        <v>6343</v>
      </c>
      <c r="J1370" s="23" t="s">
        <v>11</v>
      </c>
      <c r="K1370" s="23" t="s">
        <v>6290</v>
      </c>
      <c r="L1370" s="23" t="s">
        <v>11</v>
      </c>
      <c r="M1370" s="23" t="s">
        <v>6946</v>
      </c>
      <c r="N1370" s="23" t="s">
        <v>6291</v>
      </c>
      <c r="O1370" s="23" t="s">
        <v>6292</v>
      </c>
      <c r="P1370" s="23" t="s">
        <v>6329</v>
      </c>
      <c r="Q1370" s="23">
        <v>0</v>
      </c>
      <c r="R1370" s="23" t="s">
        <v>1952</v>
      </c>
      <c r="S1370" s="23" t="s">
        <v>5642</v>
      </c>
      <c r="T1370" s="23" t="s">
        <v>1623</v>
      </c>
    </row>
    <row r="1371" spans="1:20" s="19" customFormat="1">
      <c r="A1371" s="23" t="s">
        <v>4083</v>
      </c>
      <c r="B1371" s="23" t="s">
        <v>4084</v>
      </c>
      <c r="C1371" s="23" t="s">
        <v>1657</v>
      </c>
      <c r="D1371" s="23" t="s">
        <v>1580</v>
      </c>
      <c r="E1371" s="23" t="s">
        <v>452</v>
      </c>
      <c r="F1371" s="23" t="s">
        <v>6806</v>
      </c>
      <c r="G1371" s="23" t="s">
        <v>1623</v>
      </c>
      <c r="H1371" s="23" t="s">
        <v>6337</v>
      </c>
      <c r="I1371" s="23" t="s">
        <v>6383</v>
      </c>
      <c r="J1371" s="23" t="s">
        <v>11</v>
      </c>
      <c r="K1371" s="23" t="s">
        <v>6290</v>
      </c>
      <c r="L1371" s="23" t="s">
        <v>11</v>
      </c>
      <c r="M1371" s="23" t="s">
        <v>6961</v>
      </c>
      <c r="N1371" s="23" t="s">
        <v>6291</v>
      </c>
      <c r="O1371" s="23" t="s">
        <v>6292</v>
      </c>
      <c r="P1371" s="23" t="s">
        <v>6391</v>
      </c>
      <c r="Q1371" s="23">
        <v>0</v>
      </c>
      <c r="R1371" s="23" t="s">
        <v>1952</v>
      </c>
      <c r="S1371" s="23" t="s">
        <v>5803</v>
      </c>
      <c r="T1371" s="23" t="s">
        <v>1623</v>
      </c>
    </row>
    <row r="1372" spans="1:20" s="19" customFormat="1">
      <c r="A1372" s="23" t="s">
        <v>5286</v>
      </c>
      <c r="B1372" s="23" t="s">
        <v>5287</v>
      </c>
      <c r="C1372" s="23" t="s">
        <v>1544</v>
      </c>
      <c r="D1372" s="23" t="s">
        <v>1580</v>
      </c>
      <c r="E1372" s="23" t="s">
        <v>452</v>
      </c>
      <c r="F1372" s="23" t="s">
        <v>5504</v>
      </c>
      <c r="G1372" s="23" t="s">
        <v>1623</v>
      </c>
      <c r="H1372" s="23" t="s">
        <v>5579</v>
      </c>
      <c r="I1372" s="23" t="s">
        <v>6289</v>
      </c>
      <c r="J1372" s="23" t="s">
        <v>11</v>
      </c>
      <c r="K1372" s="23" t="s">
        <v>6290</v>
      </c>
      <c r="L1372" s="23" t="s">
        <v>11</v>
      </c>
      <c r="M1372" s="23" t="s">
        <v>6960</v>
      </c>
      <c r="N1372" s="23" t="s">
        <v>6291</v>
      </c>
      <c r="O1372" s="23" t="s">
        <v>6292</v>
      </c>
      <c r="P1372" s="23" t="s">
        <v>1012</v>
      </c>
      <c r="Q1372" s="23">
        <v>0</v>
      </c>
      <c r="R1372" s="23" t="s">
        <v>1689</v>
      </c>
      <c r="S1372" s="23" t="s">
        <v>6435</v>
      </c>
      <c r="T1372" s="23" t="s">
        <v>1623</v>
      </c>
    </row>
    <row r="1373" spans="1:20" s="19" customFormat="1">
      <c r="A1373" s="23" t="s">
        <v>3160</v>
      </c>
      <c r="B1373" s="23" t="s">
        <v>3161</v>
      </c>
      <c r="C1373" s="23" t="s">
        <v>16</v>
      </c>
      <c r="D1373" s="23" t="s">
        <v>1580</v>
      </c>
      <c r="E1373" s="23" t="s">
        <v>452</v>
      </c>
      <c r="F1373" s="23" t="s">
        <v>5393</v>
      </c>
      <c r="G1373" s="23" t="s">
        <v>1623</v>
      </c>
      <c r="H1373" s="23" t="s">
        <v>6295</v>
      </c>
      <c r="I1373" s="23" t="s">
        <v>5574</v>
      </c>
      <c r="J1373" s="23" t="s">
        <v>11</v>
      </c>
      <c r="K1373" s="23" t="s">
        <v>6290</v>
      </c>
      <c r="L1373" s="23" t="s">
        <v>11</v>
      </c>
      <c r="M1373" s="23" t="s">
        <v>6979</v>
      </c>
      <c r="N1373" s="23" t="s">
        <v>6291</v>
      </c>
      <c r="O1373" s="23" t="s">
        <v>6292</v>
      </c>
      <c r="P1373" s="23" t="s">
        <v>7</v>
      </c>
      <c r="Q1373" s="23">
        <v>0</v>
      </c>
      <c r="R1373" s="23" t="s">
        <v>1559</v>
      </c>
      <c r="S1373" s="23" t="s">
        <v>6417</v>
      </c>
      <c r="T1373" s="23" t="s">
        <v>1623</v>
      </c>
    </row>
    <row r="1374" spans="1:20" s="19" customFormat="1">
      <c r="A1374" s="23" t="s">
        <v>4208</v>
      </c>
      <c r="B1374" s="23" t="s">
        <v>4209</v>
      </c>
      <c r="C1374" s="23" t="s">
        <v>14</v>
      </c>
      <c r="D1374" s="23" t="s">
        <v>1580</v>
      </c>
      <c r="E1374" s="23" t="s">
        <v>452</v>
      </c>
      <c r="F1374" s="23" t="s">
        <v>6816</v>
      </c>
      <c r="G1374" s="23" t="s">
        <v>1623</v>
      </c>
      <c r="H1374" s="23" t="s">
        <v>6334</v>
      </c>
      <c r="I1374" s="23" t="s">
        <v>6343</v>
      </c>
      <c r="J1374" s="23" t="s">
        <v>11</v>
      </c>
      <c r="K1374" s="23" t="s">
        <v>6290</v>
      </c>
      <c r="L1374" s="23" t="s">
        <v>11</v>
      </c>
      <c r="M1374" s="23" t="s">
        <v>6969</v>
      </c>
      <c r="N1374" s="23" t="s">
        <v>6291</v>
      </c>
      <c r="O1374" s="23" t="s">
        <v>6292</v>
      </c>
      <c r="P1374" s="23" t="s">
        <v>6662</v>
      </c>
      <c r="Q1374" s="23">
        <v>0</v>
      </c>
      <c r="R1374" s="23" t="s">
        <v>1952</v>
      </c>
      <c r="S1374" s="23" t="s">
        <v>5777</v>
      </c>
      <c r="T1374" s="23" t="s">
        <v>1623</v>
      </c>
    </row>
    <row r="1375" spans="1:20" s="19" customFormat="1">
      <c r="A1375" s="23" t="s">
        <v>5020</v>
      </c>
      <c r="B1375" s="23" t="s">
        <v>5021</v>
      </c>
      <c r="C1375" s="23" t="s">
        <v>16</v>
      </c>
      <c r="D1375" s="23" t="s">
        <v>1580</v>
      </c>
      <c r="E1375" s="23" t="s">
        <v>452</v>
      </c>
      <c r="F1375" s="23" t="s">
        <v>6970</v>
      </c>
      <c r="G1375" s="23" t="s">
        <v>1623</v>
      </c>
      <c r="H1375" s="23" t="s">
        <v>5579</v>
      </c>
      <c r="I1375" s="23" t="s">
        <v>5563</v>
      </c>
      <c r="J1375" s="23" t="s">
        <v>1643</v>
      </c>
      <c r="K1375" s="23" t="s">
        <v>6290</v>
      </c>
      <c r="L1375" s="23" t="s">
        <v>11</v>
      </c>
      <c r="M1375" s="23" t="s">
        <v>6936</v>
      </c>
      <c r="N1375" s="23" t="s">
        <v>6291</v>
      </c>
      <c r="O1375" s="23" t="s">
        <v>6292</v>
      </c>
      <c r="P1375" s="23" t="s">
        <v>6481</v>
      </c>
      <c r="Q1375" s="23">
        <v>0</v>
      </c>
      <c r="R1375" s="23" t="s">
        <v>1707</v>
      </c>
      <c r="S1375" s="23" t="s">
        <v>6482</v>
      </c>
      <c r="T1375" s="23" t="s">
        <v>1623</v>
      </c>
    </row>
    <row r="1376" spans="1:20" s="19" customFormat="1">
      <c r="A1376" s="23" t="s">
        <v>4417</v>
      </c>
      <c r="B1376" s="23" t="s">
        <v>4418</v>
      </c>
      <c r="C1376" s="23" t="s">
        <v>10</v>
      </c>
      <c r="D1376" s="23" t="s">
        <v>1580</v>
      </c>
      <c r="E1376" s="23" t="s">
        <v>452</v>
      </c>
      <c r="F1376" s="23" t="s">
        <v>6808</v>
      </c>
      <c r="G1376" s="23" t="s">
        <v>1623</v>
      </c>
      <c r="H1376" s="23" t="s">
        <v>6299</v>
      </c>
      <c r="I1376" s="23" t="s">
        <v>6304</v>
      </c>
      <c r="J1376" s="23" t="s">
        <v>11</v>
      </c>
      <c r="K1376" s="23" t="s">
        <v>6290</v>
      </c>
      <c r="L1376" s="23" t="s">
        <v>11</v>
      </c>
      <c r="M1376" s="23" t="s">
        <v>6955</v>
      </c>
      <c r="N1376" s="23" t="s">
        <v>6291</v>
      </c>
      <c r="O1376" s="23" t="s">
        <v>6292</v>
      </c>
      <c r="P1376" s="23" t="s">
        <v>6329</v>
      </c>
      <c r="Q1376" s="23">
        <v>0</v>
      </c>
      <c r="R1376" s="23" t="s">
        <v>1685</v>
      </c>
      <c r="S1376" s="23" t="s">
        <v>6682</v>
      </c>
      <c r="T1376" s="23" t="s">
        <v>1623</v>
      </c>
    </row>
    <row r="1377" spans="1:20" s="19" customFormat="1">
      <c r="A1377" s="23" t="s">
        <v>3623</v>
      </c>
      <c r="B1377" s="23" t="s">
        <v>3624</v>
      </c>
      <c r="C1377" s="23" t="s">
        <v>14</v>
      </c>
      <c r="D1377" s="23" t="s">
        <v>1580</v>
      </c>
      <c r="E1377" s="23" t="s">
        <v>461</v>
      </c>
      <c r="F1377" s="23" t="s">
        <v>6797</v>
      </c>
      <c r="G1377" s="23" t="s">
        <v>1623</v>
      </c>
      <c r="H1377" s="23" t="s">
        <v>6334</v>
      </c>
      <c r="I1377" s="23" t="s">
        <v>6321</v>
      </c>
      <c r="J1377" s="23" t="s">
        <v>1643</v>
      </c>
      <c r="K1377" s="23" t="s">
        <v>6290</v>
      </c>
      <c r="L1377" s="23" t="s">
        <v>11</v>
      </c>
      <c r="M1377" s="23" t="s">
        <v>6931</v>
      </c>
      <c r="N1377" s="23" t="s">
        <v>6311</v>
      </c>
      <c r="O1377" s="23" t="s">
        <v>6292</v>
      </c>
      <c r="P1377" s="23" t="s">
        <v>6452</v>
      </c>
      <c r="Q1377" s="23">
        <v>0</v>
      </c>
      <c r="R1377" s="23" t="s">
        <v>1553</v>
      </c>
      <c r="S1377" s="23" t="s">
        <v>5857</v>
      </c>
      <c r="T1377" s="23" t="s">
        <v>1623</v>
      </c>
    </row>
    <row r="1378" spans="1:20" s="19" customFormat="1">
      <c r="A1378" s="23" t="s">
        <v>5210</v>
      </c>
      <c r="B1378" s="23" t="s">
        <v>5211</v>
      </c>
      <c r="C1378" s="23" t="s">
        <v>16</v>
      </c>
      <c r="D1378" s="23" t="s">
        <v>1580</v>
      </c>
      <c r="E1378" s="23" t="s">
        <v>452</v>
      </c>
      <c r="F1378" s="23" t="s">
        <v>5402</v>
      </c>
      <c r="G1378" s="23" t="s">
        <v>1623</v>
      </c>
      <c r="H1378" s="23" t="s">
        <v>6952</v>
      </c>
      <c r="I1378" s="23" t="s">
        <v>5563</v>
      </c>
      <c r="J1378" s="23" t="s">
        <v>11</v>
      </c>
      <c r="K1378" s="23" t="s">
        <v>6290</v>
      </c>
      <c r="L1378" s="23" t="s">
        <v>11</v>
      </c>
      <c r="M1378" s="23" t="s">
        <v>7026</v>
      </c>
      <c r="N1378" s="23" t="s">
        <v>6291</v>
      </c>
      <c r="O1378" s="23" t="s">
        <v>6292</v>
      </c>
      <c r="P1378" s="23" t="s">
        <v>6329</v>
      </c>
      <c r="Q1378" s="23">
        <v>0</v>
      </c>
      <c r="R1378" s="23" t="s">
        <v>1952</v>
      </c>
      <c r="S1378" s="23" t="s">
        <v>5657</v>
      </c>
      <c r="T1378" s="23" t="s">
        <v>1623</v>
      </c>
    </row>
    <row r="1379" spans="1:20" s="19" customFormat="1">
      <c r="A1379" s="23" t="s">
        <v>4103</v>
      </c>
      <c r="B1379" s="23" t="s">
        <v>4104</v>
      </c>
      <c r="C1379" s="23" t="s">
        <v>1544</v>
      </c>
      <c r="D1379" s="23" t="s">
        <v>1580</v>
      </c>
      <c r="E1379" s="23" t="s">
        <v>452</v>
      </c>
      <c r="F1379" s="23" t="s">
        <v>6977</v>
      </c>
      <c r="G1379" s="23" t="s">
        <v>1623</v>
      </c>
      <c r="H1379" s="23" t="s">
        <v>6346</v>
      </c>
      <c r="I1379" s="23" t="s">
        <v>5563</v>
      </c>
      <c r="J1379" s="23" t="s">
        <v>1643</v>
      </c>
      <c r="K1379" s="23" t="s">
        <v>6290</v>
      </c>
      <c r="L1379" s="23" t="s">
        <v>11</v>
      </c>
      <c r="M1379" s="23" t="s">
        <v>6979</v>
      </c>
      <c r="N1379" s="23" t="s">
        <v>6291</v>
      </c>
      <c r="O1379" s="23" t="s">
        <v>6292</v>
      </c>
      <c r="P1379" s="23" t="s">
        <v>6329</v>
      </c>
      <c r="Q1379" s="23">
        <v>0</v>
      </c>
      <c r="R1379" s="23" t="s">
        <v>4499</v>
      </c>
      <c r="S1379" s="23" t="s">
        <v>5799</v>
      </c>
      <c r="T1379" s="23" t="s">
        <v>1623</v>
      </c>
    </row>
    <row r="1380" spans="1:20" s="19" customFormat="1">
      <c r="A1380" s="23" t="s">
        <v>4089</v>
      </c>
      <c r="B1380" s="23" t="s">
        <v>4090</v>
      </c>
      <c r="C1380" s="23" t="s">
        <v>14</v>
      </c>
      <c r="D1380" s="23" t="s">
        <v>1580</v>
      </c>
      <c r="E1380" s="23" t="s">
        <v>461</v>
      </c>
      <c r="F1380" s="23" t="s">
        <v>6784</v>
      </c>
      <c r="G1380" s="23" t="s">
        <v>1623</v>
      </c>
      <c r="H1380" s="23" t="s">
        <v>6320</v>
      </c>
      <c r="I1380" s="23" t="s">
        <v>6338</v>
      </c>
      <c r="J1380" s="23" t="s">
        <v>1643</v>
      </c>
      <c r="K1380" s="23" t="s">
        <v>6290</v>
      </c>
      <c r="L1380" s="23" t="s">
        <v>11</v>
      </c>
      <c r="M1380" s="23" t="s">
        <v>7031</v>
      </c>
      <c r="N1380" s="23" t="s">
        <v>6311</v>
      </c>
      <c r="O1380" s="23" t="s">
        <v>6292</v>
      </c>
      <c r="P1380" s="23" t="s">
        <v>6341</v>
      </c>
      <c r="Q1380" s="23">
        <v>0</v>
      </c>
      <c r="R1380" s="23" t="s">
        <v>1952</v>
      </c>
      <c r="S1380" s="23" t="s">
        <v>5802</v>
      </c>
      <c r="T1380" s="23" t="s">
        <v>1623</v>
      </c>
    </row>
    <row r="1381" spans="1:20" s="19" customFormat="1">
      <c r="A1381" s="23" t="s">
        <v>2585</v>
      </c>
      <c r="B1381" s="23" t="s">
        <v>2586</v>
      </c>
      <c r="C1381" s="23" t="s">
        <v>12</v>
      </c>
      <c r="D1381" s="23" t="s">
        <v>1580</v>
      </c>
      <c r="E1381" s="23" t="s">
        <v>452</v>
      </c>
      <c r="F1381" s="23" t="s">
        <v>6809</v>
      </c>
      <c r="G1381" s="23" t="s">
        <v>1623</v>
      </c>
      <c r="H1381" s="23" t="s">
        <v>6299</v>
      </c>
      <c r="I1381" s="23" t="s">
        <v>6335</v>
      </c>
      <c r="J1381" s="23" t="s">
        <v>11</v>
      </c>
      <c r="K1381" s="23" t="s">
        <v>6290</v>
      </c>
      <c r="L1381" s="23" t="s">
        <v>11</v>
      </c>
      <c r="M1381" s="23" t="s">
        <v>6941</v>
      </c>
      <c r="N1381" s="23" t="s">
        <v>6291</v>
      </c>
      <c r="O1381" s="23" t="s">
        <v>6292</v>
      </c>
      <c r="P1381" s="23" t="s">
        <v>6388</v>
      </c>
      <c r="Q1381" s="23">
        <v>0</v>
      </c>
      <c r="R1381" s="23" t="s">
        <v>1952</v>
      </c>
      <c r="S1381" s="23" t="s">
        <v>6007</v>
      </c>
      <c r="T1381" s="23" t="s">
        <v>1623</v>
      </c>
    </row>
    <row r="1382" spans="1:20" s="19" customFormat="1">
      <c r="A1382" s="23" t="s">
        <v>4669</v>
      </c>
      <c r="B1382" s="23" t="s">
        <v>4670</v>
      </c>
      <c r="C1382" s="23" t="s">
        <v>16</v>
      </c>
      <c r="D1382" s="23" t="s">
        <v>1580</v>
      </c>
      <c r="E1382" s="23" t="s">
        <v>452</v>
      </c>
      <c r="F1382" s="23" t="s">
        <v>7021</v>
      </c>
      <c r="G1382" s="23" t="s">
        <v>1623</v>
      </c>
      <c r="H1382" s="23" t="s">
        <v>6308</v>
      </c>
      <c r="I1382" s="23" t="s">
        <v>5574</v>
      </c>
      <c r="J1382" s="23" t="s">
        <v>11</v>
      </c>
      <c r="K1382" s="23" t="s">
        <v>6290</v>
      </c>
      <c r="L1382" s="23" t="s">
        <v>11</v>
      </c>
      <c r="M1382" s="23" t="s">
        <v>7022</v>
      </c>
      <c r="N1382" s="23" t="s">
        <v>6291</v>
      </c>
      <c r="O1382" s="23" t="s">
        <v>6292</v>
      </c>
      <c r="P1382" s="23" t="s">
        <v>6399</v>
      </c>
      <c r="Q1382" s="23">
        <v>0</v>
      </c>
      <c r="R1382" s="23" t="s">
        <v>1952</v>
      </c>
      <c r="S1382" s="23" t="s">
        <v>5732</v>
      </c>
      <c r="T1382" s="23" t="s">
        <v>1623</v>
      </c>
    </row>
    <row r="1383" spans="1:20" s="19" customFormat="1">
      <c r="A1383" s="23" t="s">
        <v>4611</v>
      </c>
      <c r="B1383" s="23" t="s">
        <v>4612</v>
      </c>
      <c r="C1383" s="23" t="s">
        <v>14</v>
      </c>
      <c r="D1383" s="23" t="s">
        <v>1580</v>
      </c>
      <c r="E1383" s="23" t="s">
        <v>452</v>
      </c>
      <c r="F1383" s="23" t="s">
        <v>6811</v>
      </c>
      <c r="G1383" s="23" t="s">
        <v>1623</v>
      </c>
      <c r="H1383" s="23" t="s">
        <v>6337</v>
      </c>
      <c r="I1383" s="23" t="s">
        <v>6338</v>
      </c>
      <c r="J1383" s="23" t="s">
        <v>11</v>
      </c>
      <c r="K1383" s="23" t="s">
        <v>6290</v>
      </c>
      <c r="L1383" s="23" t="s">
        <v>11</v>
      </c>
      <c r="M1383" s="23" t="s">
        <v>6941</v>
      </c>
      <c r="N1383" s="23" t="s">
        <v>6291</v>
      </c>
      <c r="O1383" s="23" t="s">
        <v>6292</v>
      </c>
      <c r="P1383" s="23" t="s">
        <v>6325</v>
      </c>
      <c r="Q1383" s="23">
        <v>0</v>
      </c>
      <c r="R1383" s="23" t="s">
        <v>4004</v>
      </c>
      <c r="S1383" s="23" t="s">
        <v>6587</v>
      </c>
      <c r="T1383" s="23" t="s">
        <v>1623</v>
      </c>
    </row>
    <row r="1384" spans="1:20" s="19" customFormat="1">
      <c r="A1384" s="23" t="s">
        <v>4882</v>
      </c>
      <c r="B1384" s="23" t="s">
        <v>4883</v>
      </c>
      <c r="C1384" s="23" t="s">
        <v>16</v>
      </c>
      <c r="D1384" s="23" t="s">
        <v>5451</v>
      </c>
      <c r="E1384" s="23" t="s">
        <v>459</v>
      </c>
      <c r="F1384" s="23" t="s">
        <v>7074</v>
      </c>
      <c r="G1384" s="23" t="s">
        <v>1623</v>
      </c>
      <c r="H1384" s="23" t="s">
        <v>6346</v>
      </c>
      <c r="I1384" s="23" t="s">
        <v>6352</v>
      </c>
      <c r="J1384" s="23" t="s">
        <v>11</v>
      </c>
      <c r="K1384" s="23" t="s">
        <v>6290</v>
      </c>
      <c r="L1384" s="23" t="s">
        <v>11</v>
      </c>
      <c r="M1384" s="23" t="s">
        <v>7075</v>
      </c>
      <c r="N1384" s="23" t="s">
        <v>6297</v>
      </c>
      <c r="O1384" s="23" t="s">
        <v>6292</v>
      </c>
      <c r="P1384" s="23" t="s">
        <v>6329</v>
      </c>
      <c r="Q1384" s="23">
        <v>0</v>
      </c>
      <c r="R1384" s="23" t="s">
        <v>1707</v>
      </c>
      <c r="S1384" s="23" t="s">
        <v>5708</v>
      </c>
      <c r="T1384" s="23" t="s">
        <v>1623</v>
      </c>
    </row>
    <row r="1385" spans="1:20" s="19" customFormat="1">
      <c r="A1385" s="23" t="s">
        <v>3650</v>
      </c>
      <c r="B1385" s="23" t="s">
        <v>3651</v>
      </c>
      <c r="C1385" s="23" t="s">
        <v>10</v>
      </c>
      <c r="D1385" s="23" t="s">
        <v>1580</v>
      </c>
      <c r="E1385" s="23" t="s">
        <v>5632</v>
      </c>
      <c r="F1385" s="23" t="s">
        <v>6973</v>
      </c>
      <c r="G1385" s="23" t="s">
        <v>1623</v>
      </c>
      <c r="H1385" s="23" t="s">
        <v>6308</v>
      </c>
      <c r="I1385" s="23" t="s">
        <v>5447</v>
      </c>
      <c r="J1385" s="23" t="s">
        <v>11</v>
      </c>
      <c r="K1385" s="23" t="s">
        <v>6290</v>
      </c>
      <c r="L1385" s="23" t="s">
        <v>11</v>
      </c>
      <c r="M1385" s="23" t="s">
        <v>7050</v>
      </c>
      <c r="N1385" s="23" t="s">
        <v>6311</v>
      </c>
      <c r="O1385" s="23" t="s">
        <v>6292</v>
      </c>
      <c r="P1385" s="23" t="s">
        <v>6613</v>
      </c>
      <c r="Q1385" s="23">
        <v>0</v>
      </c>
      <c r="R1385" s="23" t="s">
        <v>6974</v>
      </c>
      <c r="S1385" s="23" t="s">
        <v>7077</v>
      </c>
      <c r="T1385" s="23" t="s">
        <v>1623</v>
      </c>
    </row>
    <row r="1386" spans="1:20" s="19" customFormat="1">
      <c r="A1386" s="23" t="s">
        <v>3219</v>
      </c>
      <c r="B1386" s="23" t="s">
        <v>3220</v>
      </c>
      <c r="C1386" s="23" t="s">
        <v>14</v>
      </c>
      <c r="D1386" s="23" t="s">
        <v>1580</v>
      </c>
      <c r="E1386" s="23" t="s">
        <v>452</v>
      </c>
      <c r="F1386" s="23" t="s">
        <v>6811</v>
      </c>
      <c r="G1386" s="23" t="s">
        <v>1623</v>
      </c>
      <c r="H1386" s="23" t="s">
        <v>6337</v>
      </c>
      <c r="I1386" s="23" t="s">
        <v>6338</v>
      </c>
      <c r="J1386" s="23" t="s">
        <v>11</v>
      </c>
      <c r="K1386" s="23" t="s">
        <v>6290</v>
      </c>
      <c r="L1386" s="23" t="s">
        <v>11</v>
      </c>
      <c r="M1386" s="23" t="s">
        <v>6960</v>
      </c>
      <c r="N1386" s="23" t="s">
        <v>6291</v>
      </c>
      <c r="O1386" s="23" t="s">
        <v>6292</v>
      </c>
      <c r="P1386" s="23" t="s">
        <v>7</v>
      </c>
      <c r="Q1386" s="23">
        <v>0</v>
      </c>
      <c r="R1386" s="23" t="s">
        <v>1565</v>
      </c>
      <c r="S1386" s="23" t="s">
        <v>6575</v>
      </c>
      <c r="T1386" s="23" t="s">
        <v>1623</v>
      </c>
    </row>
    <row r="1387" spans="1:20" s="19" customFormat="1">
      <c r="A1387" s="23" t="s">
        <v>2226</v>
      </c>
      <c r="B1387" s="23" t="s">
        <v>2227</v>
      </c>
      <c r="C1387" s="23" t="s">
        <v>10</v>
      </c>
      <c r="D1387" s="23" t="s">
        <v>1580</v>
      </c>
      <c r="E1387" s="23" t="s">
        <v>461</v>
      </c>
      <c r="F1387" s="23" t="s">
        <v>5538</v>
      </c>
      <c r="G1387" s="23" t="s">
        <v>1623</v>
      </c>
      <c r="H1387" s="23" t="s">
        <v>5579</v>
      </c>
      <c r="I1387" s="23" t="s">
        <v>5574</v>
      </c>
      <c r="J1387" s="23" t="s">
        <v>11</v>
      </c>
      <c r="K1387" s="23" t="s">
        <v>6290</v>
      </c>
      <c r="L1387" s="23" t="s">
        <v>11</v>
      </c>
      <c r="M1387" s="23" t="s">
        <v>7050</v>
      </c>
      <c r="N1387" s="23" t="s">
        <v>6311</v>
      </c>
      <c r="O1387" s="23" t="s">
        <v>6292</v>
      </c>
      <c r="P1387" s="23" t="s">
        <v>6477</v>
      </c>
      <c r="Q1387" s="23">
        <v>0</v>
      </c>
      <c r="R1387" s="23" t="s">
        <v>1646</v>
      </c>
      <c r="S1387" s="23" t="s">
        <v>6043</v>
      </c>
      <c r="T1387" s="23" t="s">
        <v>1623</v>
      </c>
    </row>
    <row r="1388" spans="1:20" s="19" customFormat="1">
      <c r="A1388" s="23" t="s">
        <v>4417</v>
      </c>
      <c r="B1388" s="23" t="s">
        <v>4418</v>
      </c>
      <c r="C1388" s="23" t="s">
        <v>10</v>
      </c>
      <c r="D1388" s="23" t="s">
        <v>1580</v>
      </c>
      <c r="E1388" s="23" t="s">
        <v>452</v>
      </c>
      <c r="F1388" s="23" t="s">
        <v>6808</v>
      </c>
      <c r="G1388" s="23" t="s">
        <v>1623</v>
      </c>
      <c r="H1388" s="23" t="s">
        <v>6299</v>
      </c>
      <c r="I1388" s="23" t="s">
        <v>6304</v>
      </c>
      <c r="J1388" s="23" t="s">
        <v>11</v>
      </c>
      <c r="K1388" s="23" t="s">
        <v>6290</v>
      </c>
      <c r="L1388" s="23" t="s">
        <v>11</v>
      </c>
      <c r="M1388" s="23" t="s">
        <v>6937</v>
      </c>
      <c r="N1388" s="23" t="s">
        <v>6291</v>
      </c>
      <c r="O1388" s="23" t="s">
        <v>6292</v>
      </c>
      <c r="P1388" s="23" t="s">
        <v>6329</v>
      </c>
      <c r="Q1388" s="23">
        <v>0</v>
      </c>
      <c r="R1388" s="23" t="s">
        <v>1685</v>
      </c>
      <c r="S1388" s="23" t="s">
        <v>6682</v>
      </c>
      <c r="T1388" s="23" t="s">
        <v>1623</v>
      </c>
    </row>
    <row r="1389" spans="1:20" s="19" customFormat="1">
      <c r="A1389" s="23" t="s">
        <v>3315</v>
      </c>
      <c r="B1389" s="23" t="s">
        <v>3316</v>
      </c>
      <c r="C1389" s="23" t="s">
        <v>14</v>
      </c>
      <c r="D1389" s="23" t="s">
        <v>1580</v>
      </c>
      <c r="E1389" s="23" t="s">
        <v>452</v>
      </c>
      <c r="F1389" s="23" t="s">
        <v>6980</v>
      </c>
      <c r="G1389" s="23" t="s">
        <v>1623</v>
      </c>
      <c r="H1389" s="23" t="s">
        <v>5569</v>
      </c>
      <c r="I1389" s="23" t="s">
        <v>6316</v>
      </c>
      <c r="J1389" s="23" t="s">
        <v>11</v>
      </c>
      <c r="K1389" s="23" t="s">
        <v>6290</v>
      </c>
      <c r="L1389" s="23" t="s">
        <v>11</v>
      </c>
      <c r="M1389" s="23" t="s">
        <v>6963</v>
      </c>
      <c r="N1389" s="23" t="s">
        <v>6291</v>
      </c>
      <c r="O1389" s="23" t="s">
        <v>6292</v>
      </c>
      <c r="P1389" s="23" t="s">
        <v>7</v>
      </c>
      <c r="Q1389" s="23">
        <v>0</v>
      </c>
      <c r="R1389" s="23" t="s">
        <v>6380</v>
      </c>
      <c r="S1389" s="23" t="s">
        <v>6447</v>
      </c>
      <c r="T1389" s="23" t="s">
        <v>1623</v>
      </c>
    </row>
    <row r="1390" spans="1:20" s="19" customFormat="1">
      <c r="A1390" s="23" t="s">
        <v>3706</v>
      </c>
      <c r="B1390" s="23" t="s">
        <v>3707</v>
      </c>
      <c r="C1390" s="23" t="s">
        <v>14</v>
      </c>
      <c r="D1390" s="23" t="s">
        <v>1580</v>
      </c>
      <c r="E1390" s="23" t="s">
        <v>461</v>
      </c>
      <c r="F1390" s="23" t="s">
        <v>6789</v>
      </c>
      <c r="G1390" s="23" t="s">
        <v>1623</v>
      </c>
      <c r="H1390" s="23" t="s">
        <v>6320</v>
      </c>
      <c r="I1390" s="23" t="s">
        <v>6350</v>
      </c>
      <c r="J1390" s="23" t="s">
        <v>11</v>
      </c>
      <c r="K1390" s="23" t="s">
        <v>6290</v>
      </c>
      <c r="L1390" s="23" t="s">
        <v>11</v>
      </c>
      <c r="M1390" s="23" t="s">
        <v>7085</v>
      </c>
      <c r="N1390" s="23" t="s">
        <v>6311</v>
      </c>
      <c r="O1390" s="23" t="s">
        <v>6292</v>
      </c>
      <c r="P1390" s="23" t="s">
        <v>6329</v>
      </c>
      <c r="Q1390" s="23">
        <v>0</v>
      </c>
      <c r="R1390" s="23" t="s">
        <v>2014</v>
      </c>
      <c r="S1390" s="23" t="s">
        <v>5846</v>
      </c>
      <c r="T1390" s="23" t="s">
        <v>1623</v>
      </c>
    </row>
    <row r="1391" spans="1:20" s="19" customFormat="1">
      <c r="A1391" s="23" t="s">
        <v>3060</v>
      </c>
      <c r="B1391" s="23" t="s">
        <v>3061</v>
      </c>
      <c r="C1391" s="23" t="s">
        <v>1544</v>
      </c>
      <c r="D1391" s="23" t="s">
        <v>5451</v>
      </c>
      <c r="E1391" s="23" t="s">
        <v>464</v>
      </c>
      <c r="F1391" s="23" t="s">
        <v>5575</v>
      </c>
      <c r="G1391" s="23" t="s">
        <v>1623</v>
      </c>
      <c r="H1391" s="23" t="s">
        <v>2490</v>
      </c>
      <c r="I1391" s="23" t="s">
        <v>6296</v>
      </c>
      <c r="J1391" s="23" t="s">
        <v>11</v>
      </c>
      <c r="K1391" s="23" t="s">
        <v>6290</v>
      </c>
      <c r="L1391" s="23" t="s">
        <v>11</v>
      </c>
      <c r="M1391" s="23" t="s">
        <v>6959</v>
      </c>
      <c r="N1391" s="23" t="s">
        <v>6297</v>
      </c>
      <c r="O1391" s="23" t="s">
        <v>6292</v>
      </c>
      <c r="P1391" s="23" t="s">
        <v>1152</v>
      </c>
      <c r="Q1391" s="23">
        <v>0</v>
      </c>
      <c r="R1391" s="23" t="s">
        <v>7103</v>
      </c>
      <c r="S1391" s="23" t="s">
        <v>7104</v>
      </c>
      <c r="T1391" s="23" t="s">
        <v>1623</v>
      </c>
    </row>
    <row r="1392" spans="1:20" s="19" customFormat="1">
      <c r="A1392" s="23" t="s">
        <v>4327</v>
      </c>
      <c r="B1392" s="23" t="s">
        <v>4328</v>
      </c>
      <c r="C1392" s="23" t="s">
        <v>16</v>
      </c>
      <c r="D1392" s="23" t="s">
        <v>1580</v>
      </c>
      <c r="E1392" s="23" t="s">
        <v>452</v>
      </c>
      <c r="F1392" s="23" t="s">
        <v>6940</v>
      </c>
      <c r="G1392" s="23" t="s">
        <v>1623</v>
      </c>
      <c r="H1392" s="23" t="s">
        <v>6346</v>
      </c>
      <c r="I1392" s="23" t="s">
        <v>5563</v>
      </c>
      <c r="J1392" s="23" t="s">
        <v>11</v>
      </c>
      <c r="K1392" s="23" t="s">
        <v>6290</v>
      </c>
      <c r="L1392" s="23" t="s">
        <v>11</v>
      </c>
      <c r="M1392" s="23" t="s">
        <v>6965</v>
      </c>
      <c r="N1392" s="23" t="s">
        <v>6291</v>
      </c>
      <c r="O1392" s="23" t="s">
        <v>6292</v>
      </c>
      <c r="P1392" s="23" t="s">
        <v>6472</v>
      </c>
      <c r="Q1392" s="23">
        <v>0</v>
      </c>
      <c r="R1392" s="23" t="s">
        <v>3435</v>
      </c>
      <c r="S1392" s="23" t="s">
        <v>6473</v>
      </c>
      <c r="T1392" s="23" t="s">
        <v>1623</v>
      </c>
    </row>
    <row r="1393" spans="1:20" s="19" customFormat="1">
      <c r="A1393" s="23" t="s">
        <v>2657</v>
      </c>
      <c r="B1393" s="23" t="s">
        <v>2658</v>
      </c>
      <c r="C1393" s="23" t="s">
        <v>16</v>
      </c>
      <c r="D1393" s="23" t="s">
        <v>1580</v>
      </c>
      <c r="E1393" s="23" t="s">
        <v>452</v>
      </c>
      <c r="F1393" s="23" t="s">
        <v>6954</v>
      </c>
      <c r="G1393" s="23" t="s">
        <v>1623</v>
      </c>
      <c r="H1393" s="23" t="s">
        <v>6346</v>
      </c>
      <c r="I1393" s="23" t="s">
        <v>6951</v>
      </c>
      <c r="J1393" s="23" t="s">
        <v>11</v>
      </c>
      <c r="K1393" s="23" t="s">
        <v>6290</v>
      </c>
      <c r="L1393" s="23" t="s">
        <v>11</v>
      </c>
      <c r="M1393" s="23" t="s">
        <v>7011</v>
      </c>
      <c r="N1393" s="23" t="s">
        <v>6291</v>
      </c>
      <c r="O1393" s="23" t="s">
        <v>6292</v>
      </c>
      <c r="P1393" s="23" t="s">
        <v>1012</v>
      </c>
      <c r="Q1393" s="23">
        <v>0</v>
      </c>
      <c r="R1393" s="23" t="s">
        <v>1559</v>
      </c>
      <c r="S1393" s="23" t="s">
        <v>7000</v>
      </c>
      <c r="T1393" s="23" t="s">
        <v>1623</v>
      </c>
    </row>
    <row r="1394" spans="1:20" s="19" customFormat="1">
      <c r="A1394" s="23" t="s">
        <v>5184</v>
      </c>
      <c r="B1394" s="23" t="s">
        <v>5185</v>
      </c>
      <c r="C1394" s="23" t="s">
        <v>16</v>
      </c>
      <c r="D1394" s="23" t="s">
        <v>1580</v>
      </c>
      <c r="E1394" s="23" t="s">
        <v>452</v>
      </c>
      <c r="F1394" s="23" t="s">
        <v>5393</v>
      </c>
      <c r="G1394" s="23" t="s">
        <v>1623</v>
      </c>
      <c r="H1394" s="23" t="s">
        <v>6295</v>
      </c>
      <c r="I1394" s="23" t="s">
        <v>5574</v>
      </c>
      <c r="J1394" s="23" t="s">
        <v>11</v>
      </c>
      <c r="K1394" s="23" t="s">
        <v>6290</v>
      </c>
      <c r="L1394" s="23" t="s">
        <v>11</v>
      </c>
      <c r="M1394" s="23" t="s">
        <v>6937</v>
      </c>
      <c r="N1394" s="23" t="s">
        <v>6291</v>
      </c>
      <c r="O1394" s="23" t="s">
        <v>6292</v>
      </c>
      <c r="P1394" s="23" t="s">
        <v>7</v>
      </c>
      <c r="Q1394" s="23">
        <v>0</v>
      </c>
      <c r="R1394" s="23" t="s">
        <v>2510</v>
      </c>
      <c r="S1394" s="23" t="s">
        <v>6667</v>
      </c>
      <c r="T1394" s="23" t="s">
        <v>1623</v>
      </c>
    </row>
    <row r="1395" spans="1:20" s="19" customFormat="1">
      <c r="A1395" s="23" t="s">
        <v>4614</v>
      </c>
      <c r="B1395" s="23" t="s">
        <v>4615</v>
      </c>
      <c r="C1395" s="23" t="s">
        <v>10</v>
      </c>
      <c r="D1395" s="23" t="s">
        <v>1580</v>
      </c>
      <c r="E1395" s="23" t="s">
        <v>452</v>
      </c>
      <c r="F1395" s="23" t="s">
        <v>5392</v>
      </c>
      <c r="G1395" s="23" t="s">
        <v>1623</v>
      </c>
      <c r="H1395" s="23" t="s">
        <v>6295</v>
      </c>
      <c r="I1395" s="23" t="s">
        <v>6302</v>
      </c>
      <c r="J1395" s="23" t="s">
        <v>11</v>
      </c>
      <c r="K1395" s="23" t="s">
        <v>6290</v>
      </c>
      <c r="L1395" s="23" t="s">
        <v>11</v>
      </c>
      <c r="M1395" s="23" t="s">
        <v>6955</v>
      </c>
      <c r="N1395" s="23" t="s">
        <v>6291</v>
      </c>
      <c r="O1395" s="23" t="s">
        <v>6292</v>
      </c>
      <c r="P1395" s="23" t="s">
        <v>6303</v>
      </c>
      <c r="Q1395" s="23">
        <v>0</v>
      </c>
      <c r="R1395" s="23" t="s">
        <v>1952</v>
      </c>
      <c r="S1395" s="23" t="s">
        <v>5738</v>
      </c>
      <c r="T1395" s="23" t="s">
        <v>1623</v>
      </c>
    </row>
    <row r="1396" spans="1:20" s="19" customFormat="1">
      <c r="A1396" s="23" t="s">
        <v>2836</v>
      </c>
      <c r="B1396" s="23" t="s">
        <v>2837</v>
      </c>
      <c r="C1396" s="23" t="s">
        <v>1544</v>
      </c>
      <c r="D1396" s="23" t="s">
        <v>5451</v>
      </c>
      <c r="E1396" s="23" t="s">
        <v>464</v>
      </c>
      <c r="F1396" s="23" t="s">
        <v>6991</v>
      </c>
      <c r="G1396" s="23" t="s">
        <v>1623</v>
      </c>
      <c r="H1396" s="23" t="s">
        <v>6346</v>
      </c>
      <c r="I1396" s="23" t="s">
        <v>6296</v>
      </c>
      <c r="J1396" s="23" t="s">
        <v>11</v>
      </c>
      <c r="K1396" s="23" t="s">
        <v>6290</v>
      </c>
      <c r="L1396" s="23" t="s">
        <v>11</v>
      </c>
      <c r="M1396" s="23" t="s">
        <v>6949</v>
      </c>
      <c r="N1396" s="23" t="s">
        <v>6297</v>
      </c>
      <c r="O1396" s="23" t="s">
        <v>6292</v>
      </c>
      <c r="P1396" s="23" t="s">
        <v>6365</v>
      </c>
      <c r="Q1396" s="23">
        <v>0</v>
      </c>
      <c r="R1396" s="23" t="s">
        <v>6366</v>
      </c>
      <c r="S1396" s="23" t="s">
        <v>5969</v>
      </c>
      <c r="T1396" s="23" t="s">
        <v>1623</v>
      </c>
    </row>
    <row r="1397" spans="1:20" s="19" customFormat="1">
      <c r="A1397" s="23" t="s">
        <v>2925</v>
      </c>
      <c r="B1397" s="23" t="s">
        <v>2926</v>
      </c>
      <c r="C1397" s="23" t="s">
        <v>10</v>
      </c>
      <c r="D1397" s="23" t="s">
        <v>1580</v>
      </c>
      <c r="E1397" s="23" t="s">
        <v>452</v>
      </c>
      <c r="F1397" s="23" t="s">
        <v>6808</v>
      </c>
      <c r="G1397" s="23" t="s">
        <v>1623</v>
      </c>
      <c r="H1397" s="23" t="s">
        <v>6299</v>
      </c>
      <c r="I1397" s="23" t="s">
        <v>6304</v>
      </c>
      <c r="J1397" s="23" t="s">
        <v>11</v>
      </c>
      <c r="K1397" s="23" t="s">
        <v>6290</v>
      </c>
      <c r="L1397" s="23" t="s">
        <v>11</v>
      </c>
      <c r="M1397" s="23" t="s">
        <v>6965</v>
      </c>
      <c r="N1397" s="23" t="s">
        <v>6291</v>
      </c>
      <c r="O1397" s="23" t="s">
        <v>6292</v>
      </c>
      <c r="P1397" s="23" t="s">
        <v>6429</v>
      </c>
      <c r="Q1397" s="23">
        <v>0</v>
      </c>
      <c r="R1397" s="23" t="s">
        <v>1685</v>
      </c>
      <c r="S1397" s="23" t="s">
        <v>6430</v>
      </c>
      <c r="T1397" s="23" t="s">
        <v>1623</v>
      </c>
    </row>
    <row r="1398" spans="1:20" s="19" customFormat="1">
      <c r="A1398" s="23" t="s">
        <v>1973</v>
      </c>
      <c r="B1398" s="23" t="s">
        <v>1974</v>
      </c>
      <c r="C1398" s="23" t="s">
        <v>11</v>
      </c>
      <c r="D1398" s="23" t="s">
        <v>1580</v>
      </c>
      <c r="E1398" s="23" t="s">
        <v>452</v>
      </c>
      <c r="F1398" s="23" t="s">
        <v>5583</v>
      </c>
      <c r="G1398" s="23" t="s">
        <v>1623</v>
      </c>
      <c r="H1398" s="23" t="s">
        <v>6308</v>
      </c>
      <c r="I1398" s="23" t="s">
        <v>5447</v>
      </c>
      <c r="J1398" s="23" t="s">
        <v>11</v>
      </c>
      <c r="K1398" s="23" t="s">
        <v>6290</v>
      </c>
      <c r="L1398" s="23" t="s">
        <v>11</v>
      </c>
      <c r="M1398" s="23" t="s">
        <v>6983</v>
      </c>
      <c r="N1398" s="23" t="s">
        <v>6291</v>
      </c>
      <c r="O1398" s="23" t="s">
        <v>6292</v>
      </c>
      <c r="P1398" s="23" t="s">
        <v>1012</v>
      </c>
      <c r="Q1398" s="23">
        <v>0</v>
      </c>
      <c r="R1398" s="23" t="s">
        <v>5032</v>
      </c>
      <c r="S1398" s="23" t="s">
        <v>6211</v>
      </c>
      <c r="T1398" s="23" t="s">
        <v>1623</v>
      </c>
    </row>
    <row r="1399" spans="1:20" s="19" customFormat="1">
      <c r="A1399" s="23" t="s">
        <v>4155</v>
      </c>
      <c r="B1399" s="23" t="s">
        <v>4156</v>
      </c>
      <c r="C1399" s="23" t="s">
        <v>14</v>
      </c>
      <c r="D1399" s="23" t="s">
        <v>1580</v>
      </c>
      <c r="E1399" s="23" t="s">
        <v>452</v>
      </c>
      <c r="F1399" s="23" t="s">
        <v>5384</v>
      </c>
      <c r="G1399" s="23" t="s">
        <v>1623</v>
      </c>
      <c r="H1399" s="23" t="s">
        <v>6308</v>
      </c>
      <c r="I1399" s="23" t="s">
        <v>6951</v>
      </c>
      <c r="J1399" s="23" t="s">
        <v>11</v>
      </c>
      <c r="K1399" s="23" t="s">
        <v>6290</v>
      </c>
      <c r="L1399" s="23" t="s">
        <v>11</v>
      </c>
      <c r="M1399" s="23" t="s">
        <v>6965</v>
      </c>
      <c r="N1399" s="23" t="s">
        <v>6291</v>
      </c>
      <c r="O1399" s="23" t="s">
        <v>6292</v>
      </c>
      <c r="P1399" s="23" t="s">
        <v>6309</v>
      </c>
      <c r="Q1399" s="23">
        <v>0</v>
      </c>
      <c r="R1399" s="23" t="s">
        <v>1952</v>
      </c>
      <c r="S1399" s="23" t="s">
        <v>6310</v>
      </c>
      <c r="T1399" s="23" t="s">
        <v>1548</v>
      </c>
    </row>
    <row r="1400" spans="1:20" s="19" customFormat="1">
      <c r="A1400" s="23" t="s">
        <v>2590</v>
      </c>
      <c r="B1400" s="23" t="s">
        <v>2591</v>
      </c>
      <c r="C1400" s="23" t="s">
        <v>14</v>
      </c>
      <c r="D1400" s="23" t="s">
        <v>1580</v>
      </c>
      <c r="E1400" s="23" t="s">
        <v>461</v>
      </c>
      <c r="F1400" s="23" t="s">
        <v>5520</v>
      </c>
      <c r="G1400" s="23" t="s">
        <v>1623</v>
      </c>
      <c r="H1400" s="23" t="s">
        <v>6295</v>
      </c>
      <c r="I1400" s="23" t="s">
        <v>5457</v>
      </c>
      <c r="J1400" s="23" t="s">
        <v>11</v>
      </c>
      <c r="K1400" s="23" t="s">
        <v>6290</v>
      </c>
      <c r="L1400" s="23" t="s">
        <v>11</v>
      </c>
      <c r="M1400" s="23" t="s">
        <v>6931</v>
      </c>
      <c r="N1400" s="23" t="s">
        <v>6311</v>
      </c>
      <c r="O1400" s="23" t="s">
        <v>6292</v>
      </c>
      <c r="P1400" s="23" t="s">
        <v>6735</v>
      </c>
      <c r="Q1400" s="23">
        <v>0</v>
      </c>
      <c r="R1400" s="23" t="s">
        <v>1685</v>
      </c>
      <c r="S1400" s="23" t="s">
        <v>6005</v>
      </c>
      <c r="T1400" s="23" t="s">
        <v>1623</v>
      </c>
    </row>
    <row r="1401" spans="1:20" s="19" customFormat="1">
      <c r="A1401" s="23" t="s">
        <v>3829</v>
      </c>
      <c r="B1401" s="23" t="s">
        <v>3830</v>
      </c>
      <c r="C1401" s="23" t="s">
        <v>1544</v>
      </c>
      <c r="D1401" s="23" t="s">
        <v>1580</v>
      </c>
      <c r="E1401" s="23" t="s">
        <v>452</v>
      </c>
      <c r="F1401" s="23" t="s">
        <v>6970</v>
      </c>
      <c r="G1401" s="23" t="s">
        <v>1623</v>
      </c>
      <c r="H1401" s="23" t="s">
        <v>6952</v>
      </c>
      <c r="I1401" s="23" t="s">
        <v>5563</v>
      </c>
      <c r="J1401" s="23" t="s">
        <v>11</v>
      </c>
      <c r="K1401" s="23" t="s">
        <v>6290</v>
      </c>
      <c r="L1401" s="23" t="s">
        <v>11</v>
      </c>
      <c r="M1401" s="23" t="s">
        <v>6949</v>
      </c>
      <c r="N1401" s="23" t="s">
        <v>6291</v>
      </c>
      <c r="O1401" s="23" t="s">
        <v>6292</v>
      </c>
      <c r="P1401" s="23" t="s">
        <v>6329</v>
      </c>
      <c r="Q1401" s="23">
        <v>0</v>
      </c>
      <c r="R1401" s="23" t="s">
        <v>1952</v>
      </c>
      <c r="S1401" s="23" t="s">
        <v>5831</v>
      </c>
      <c r="T1401" s="23" t="s">
        <v>1623</v>
      </c>
    </row>
    <row r="1402" spans="1:20" s="19" customFormat="1">
      <c r="A1402" s="23" t="s">
        <v>3562</v>
      </c>
      <c r="B1402" s="23" t="s">
        <v>3563</v>
      </c>
      <c r="C1402" s="23" t="s">
        <v>16</v>
      </c>
      <c r="D1402" s="23" t="s">
        <v>1580</v>
      </c>
      <c r="E1402" s="23" t="s">
        <v>452</v>
      </c>
      <c r="F1402" s="23" t="s">
        <v>5504</v>
      </c>
      <c r="G1402" s="23" t="s">
        <v>1623</v>
      </c>
      <c r="H1402" s="23" t="s">
        <v>5579</v>
      </c>
      <c r="I1402" s="23" t="s">
        <v>6289</v>
      </c>
      <c r="J1402" s="23" t="s">
        <v>11</v>
      </c>
      <c r="K1402" s="23" t="s">
        <v>6290</v>
      </c>
      <c r="L1402" s="23" t="s">
        <v>11</v>
      </c>
      <c r="M1402" s="23" t="s">
        <v>6941</v>
      </c>
      <c r="N1402" s="23" t="s">
        <v>6291</v>
      </c>
      <c r="O1402" s="23" t="s">
        <v>6292</v>
      </c>
      <c r="P1402" s="23" t="s">
        <v>6534</v>
      </c>
      <c r="Q1402" s="23">
        <v>0</v>
      </c>
      <c r="R1402" s="23" t="s">
        <v>3435</v>
      </c>
      <c r="S1402" s="23" t="s">
        <v>6535</v>
      </c>
      <c r="T1402" s="23" t="s">
        <v>1623</v>
      </c>
    </row>
    <row r="1403" spans="1:20" s="19" customFormat="1">
      <c r="A1403" s="23" t="s">
        <v>3562</v>
      </c>
      <c r="B1403" s="23" t="s">
        <v>3563</v>
      </c>
      <c r="C1403" s="23" t="s">
        <v>16</v>
      </c>
      <c r="D1403" s="23" t="s">
        <v>1580</v>
      </c>
      <c r="E1403" s="23" t="s">
        <v>452</v>
      </c>
      <c r="F1403" s="23" t="s">
        <v>5504</v>
      </c>
      <c r="G1403" s="23" t="s">
        <v>1623</v>
      </c>
      <c r="H1403" s="23" t="s">
        <v>5579</v>
      </c>
      <c r="I1403" s="23" t="s">
        <v>6289</v>
      </c>
      <c r="J1403" s="23" t="s">
        <v>11</v>
      </c>
      <c r="K1403" s="23" t="s">
        <v>6290</v>
      </c>
      <c r="L1403" s="23" t="s">
        <v>11</v>
      </c>
      <c r="M1403" s="23" t="s">
        <v>6955</v>
      </c>
      <c r="N1403" s="23" t="s">
        <v>6291</v>
      </c>
      <c r="O1403" s="23" t="s">
        <v>6292</v>
      </c>
      <c r="P1403" s="23" t="s">
        <v>6534</v>
      </c>
      <c r="Q1403" s="23">
        <v>0</v>
      </c>
      <c r="R1403" s="23" t="s">
        <v>3435</v>
      </c>
      <c r="S1403" s="23" t="s">
        <v>6535</v>
      </c>
      <c r="T1403" s="23" t="s">
        <v>1623</v>
      </c>
    </row>
    <row r="1404" spans="1:20" s="19" customFormat="1">
      <c r="A1404" s="23" t="s">
        <v>3363</v>
      </c>
      <c r="B1404" s="23" t="s">
        <v>3364</v>
      </c>
      <c r="C1404" s="23" t="s">
        <v>10</v>
      </c>
      <c r="D1404" s="23" t="s">
        <v>1580</v>
      </c>
      <c r="E1404" s="23" t="s">
        <v>452</v>
      </c>
      <c r="F1404" s="23" t="s">
        <v>6977</v>
      </c>
      <c r="G1404" s="23" t="s">
        <v>1623</v>
      </c>
      <c r="H1404" s="23" t="s">
        <v>6346</v>
      </c>
      <c r="I1404" s="23" t="s">
        <v>5563</v>
      </c>
      <c r="J1404" s="23" t="s">
        <v>11</v>
      </c>
      <c r="K1404" s="23" t="s">
        <v>6290</v>
      </c>
      <c r="L1404" s="23" t="s">
        <v>11</v>
      </c>
      <c r="M1404" s="23" t="s">
        <v>6937</v>
      </c>
      <c r="N1404" s="23" t="s">
        <v>6291</v>
      </c>
      <c r="O1404" s="23" t="s">
        <v>6292</v>
      </c>
      <c r="P1404" s="23" t="s">
        <v>6402</v>
      </c>
      <c r="Q1404" s="23">
        <v>0</v>
      </c>
      <c r="R1404" s="23" t="s">
        <v>6403</v>
      </c>
      <c r="S1404" s="23" t="s">
        <v>6404</v>
      </c>
      <c r="T1404" s="23" t="s">
        <v>1623</v>
      </c>
    </row>
    <row r="1405" spans="1:20" s="19" customFormat="1">
      <c r="A1405" s="23" t="s">
        <v>4756</v>
      </c>
      <c r="B1405" s="23" t="s">
        <v>4757</v>
      </c>
      <c r="C1405" s="23" t="s">
        <v>14</v>
      </c>
      <c r="D1405" s="23" t="s">
        <v>1580</v>
      </c>
      <c r="E1405" s="23" t="s">
        <v>452</v>
      </c>
      <c r="F1405" s="23" t="s">
        <v>6816</v>
      </c>
      <c r="G1405" s="23" t="s">
        <v>1623</v>
      </c>
      <c r="H1405" s="23" t="s">
        <v>6334</v>
      </c>
      <c r="I1405" s="23" t="s">
        <v>6343</v>
      </c>
      <c r="J1405" s="23" t="s">
        <v>11</v>
      </c>
      <c r="K1405" s="23" t="s">
        <v>6290</v>
      </c>
      <c r="L1405" s="23" t="s">
        <v>11</v>
      </c>
      <c r="M1405" s="23" t="s">
        <v>6981</v>
      </c>
      <c r="N1405" s="23" t="s">
        <v>6291</v>
      </c>
      <c r="O1405" s="23" t="s">
        <v>6292</v>
      </c>
      <c r="P1405" s="23" t="s">
        <v>6451</v>
      </c>
      <c r="Q1405" s="23">
        <v>0</v>
      </c>
      <c r="R1405" s="23" t="s">
        <v>1952</v>
      </c>
      <c r="S1405" s="23" t="s">
        <v>5718</v>
      </c>
      <c r="T1405" s="23" t="s">
        <v>1623</v>
      </c>
    </row>
    <row r="1406" spans="1:20" s="19" customFormat="1">
      <c r="A1406" s="23" t="s">
        <v>4089</v>
      </c>
      <c r="B1406" s="23" t="s">
        <v>4090</v>
      </c>
      <c r="C1406" s="23" t="s">
        <v>14</v>
      </c>
      <c r="D1406" s="23" t="s">
        <v>1580</v>
      </c>
      <c r="E1406" s="23" t="s">
        <v>461</v>
      </c>
      <c r="F1406" s="23" t="s">
        <v>6784</v>
      </c>
      <c r="G1406" s="23" t="s">
        <v>1623</v>
      </c>
      <c r="H1406" s="23" t="s">
        <v>6320</v>
      </c>
      <c r="I1406" s="23" t="s">
        <v>6338</v>
      </c>
      <c r="J1406" s="23" t="s">
        <v>1643</v>
      </c>
      <c r="K1406" s="23" t="s">
        <v>6290</v>
      </c>
      <c r="L1406" s="23" t="s">
        <v>11</v>
      </c>
      <c r="M1406" s="23" t="s">
        <v>6967</v>
      </c>
      <c r="N1406" s="23" t="s">
        <v>6311</v>
      </c>
      <c r="O1406" s="23" t="s">
        <v>6292</v>
      </c>
      <c r="P1406" s="23" t="s">
        <v>6341</v>
      </c>
      <c r="Q1406" s="23">
        <v>0</v>
      </c>
      <c r="R1406" s="23" t="s">
        <v>1952</v>
      </c>
      <c r="S1406" s="23" t="s">
        <v>5802</v>
      </c>
      <c r="T1406" s="23" t="s">
        <v>1623</v>
      </c>
    </row>
    <row r="1407" spans="1:20" s="19" customFormat="1">
      <c r="A1407" s="23" t="s">
        <v>2573</v>
      </c>
      <c r="B1407" s="23" t="s">
        <v>2574</v>
      </c>
      <c r="C1407" s="23" t="s">
        <v>14</v>
      </c>
      <c r="D1407" s="23" t="s">
        <v>1580</v>
      </c>
      <c r="E1407" s="23" t="s">
        <v>452</v>
      </c>
      <c r="F1407" s="23" t="s">
        <v>5384</v>
      </c>
      <c r="G1407" s="23" t="s">
        <v>1623</v>
      </c>
      <c r="H1407" s="23" t="s">
        <v>6308</v>
      </c>
      <c r="I1407" s="23" t="s">
        <v>6951</v>
      </c>
      <c r="J1407" s="23" t="s">
        <v>11</v>
      </c>
      <c r="K1407" s="23" t="s">
        <v>6290</v>
      </c>
      <c r="L1407" s="23" t="s">
        <v>11</v>
      </c>
      <c r="M1407" s="23" t="s">
        <v>6965</v>
      </c>
      <c r="N1407" s="23" t="s">
        <v>6291</v>
      </c>
      <c r="O1407" s="23" t="s">
        <v>6292</v>
      </c>
      <c r="P1407" s="23" t="s">
        <v>6329</v>
      </c>
      <c r="Q1407" s="23">
        <v>0</v>
      </c>
      <c r="R1407" s="23" t="s">
        <v>1952</v>
      </c>
      <c r="S1407" s="23" t="s">
        <v>6009</v>
      </c>
      <c r="T1407" s="23" t="s">
        <v>1623</v>
      </c>
    </row>
    <row r="1408" spans="1:20" s="19" customFormat="1">
      <c r="A1408" s="23" t="s">
        <v>2531</v>
      </c>
      <c r="B1408" s="23" t="s">
        <v>2532</v>
      </c>
      <c r="C1408" s="23" t="s">
        <v>16</v>
      </c>
      <c r="D1408" s="23" t="s">
        <v>1580</v>
      </c>
      <c r="E1408" s="23" t="s">
        <v>452</v>
      </c>
      <c r="F1408" s="23" t="s">
        <v>5554</v>
      </c>
      <c r="G1408" s="23" t="s">
        <v>1623</v>
      </c>
      <c r="H1408" s="23" t="s">
        <v>2490</v>
      </c>
      <c r="I1408" s="23" t="s">
        <v>6289</v>
      </c>
      <c r="J1408" s="23" t="s">
        <v>11</v>
      </c>
      <c r="K1408" s="23" t="s">
        <v>6290</v>
      </c>
      <c r="L1408" s="23" t="s">
        <v>11</v>
      </c>
      <c r="M1408" s="23" t="s">
        <v>6949</v>
      </c>
      <c r="N1408" s="23" t="s">
        <v>6291</v>
      </c>
      <c r="O1408" s="23" t="s">
        <v>6292</v>
      </c>
      <c r="P1408" s="23" t="s">
        <v>1012</v>
      </c>
      <c r="Q1408" s="23">
        <v>0</v>
      </c>
      <c r="R1408" s="23" t="s">
        <v>1624</v>
      </c>
      <c r="S1408" s="23" t="s">
        <v>6207</v>
      </c>
      <c r="T1408" s="23" t="s">
        <v>1623</v>
      </c>
    </row>
    <row r="1409" spans="1:20" s="19" customFormat="1">
      <c r="A1409" s="23" t="s">
        <v>4932</v>
      </c>
      <c r="B1409" s="23" t="s">
        <v>4933</v>
      </c>
      <c r="C1409" s="23" t="s">
        <v>16</v>
      </c>
      <c r="D1409" s="23" t="s">
        <v>1580</v>
      </c>
      <c r="E1409" s="23" t="s">
        <v>452</v>
      </c>
      <c r="F1409" s="23" t="s">
        <v>5504</v>
      </c>
      <c r="G1409" s="23" t="s">
        <v>1623</v>
      </c>
      <c r="H1409" s="23" t="s">
        <v>5579</v>
      </c>
      <c r="I1409" s="23" t="s">
        <v>6289</v>
      </c>
      <c r="J1409" s="23" t="s">
        <v>11</v>
      </c>
      <c r="K1409" s="23" t="s">
        <v>6290</v>
      </c>
      <c r="L1409" s="23" t="s">
        <v>11</v>
      </c>
      <c r="M1409" s="23" t="s">
        <v>6937</v>
      </c>
      <c r="N1409" s="23" t="s">
        <v>6291</v>
      </c>
      <c r="O1409" s="23" t="s">
        <v>6292</v>
      </c>
      <c r="P1409" s="23" t="s">
        <v>1012</v>
      </c>
      <c r="Q1409" s="23">
        <v>0</v>
      </c>
      <c r="R1409" s="23" t="s">
        <v>1624</v>
      </c>
      <c r="S1409" s="23" t="s">
        <v>6205</v>
      </c>
      <c r="T1409" s="23" t="s">
        <v>1623</v>
      </c>
    </row>
    <row r="1410" spans="1:20" s="19" customFormat="1">
      <c r="A1410" s="23" t="s">
        <v>4509</v>
      </c>
      <c r="B1410" s="23" t="s">
        <v>4510</v>
      </c>
      <c r="C1410" s="23" t="s">
        <v>16</v>
      </c>
      <c r="D1410" s="23" t="s">
        <v>1580</v>
      </c>
      <c r="E1410" s="23" t="s">
        <v>452</v>
      </c>
      <c r="F1410" s="23" t="s">
        <v>7007</v>
      </c>
      <c r="G1410" s="23" t="s">
        <v>1623</v>
      </c>
      <c r="H1410" s="23" t="s">
        <v>5579</v>
      </c>
      <c r="I1410" s="23" t="s">
        <v>5563</v>
      </c>
      <c r="J1410" s="23" t="s">
        <v>11</v>
      </c>
      <c r="K1410" s="23" t="s">
        <v>6290</v>
      </c>
      <c r="L1410" s="23" t="s">
        <v>11</v>
      </c>
      <c r="M1410" s="23" t="s">
        <v>7008</v>
      </c>
      <c r="N1410" s="23" t="s">
        <v>6291</v>
      </c>
      <c r="O1410" s="23" t="s">
        <v>6292</v>
      </c>
      <c r="P1410" s="23" t="s">
        <v>6329</v>
      </c>
      <c r="Q1410" s="23">
        <v>0</v>
      </c>
      <c r="R1410" s="23" t="s">
        <v>7009</v>
      </c>
      <c r="S1410" s="23" t="s">
        <v>7105</v>
      </c>
      <c r="T1410" s="23" t="s">
        <v>1623</v>
      </c>
    </row>
    <row r="1411" spans="1:20" s="19" customFormat="1">
      <c r="A1411" s="23" t="s">
        <v>4324</v>
      </c>
      <c r="B1411" s="23" t="s">
        <v>4325</v>
      </c>
      <c r="C1411" s="23" t="s">
        <v>13</v>
      </c>
      <c r="D1411" s="23" t="s">
        <v>1580</v>
      </c>
      <c r="E1411" s="23" t="s">
        <v>1175</v>
      </c>
      <c r="F1411" s="23" t="s">
        <v>6793</v>
      </c>
      <c r="G1411" s="23" t="s">
        <v>1623</v>
      </c>
      <c r="H1411" s="23" t="s">
        <v>6299</v>
      </c>
      <c r="I1411" s="23" t="s">
        <v>6321</v>
      </c>
      <c r="J1411" s="23" t="s">
        <v>11</v>
      </c>
      <c r="K1411" s="23" t="s">
        <v>6290</v>
      </c>
      <c r="L1411" s="23" t="s">
        <v>11</v>
      </c>
      <c r="M1411" s="23" t="s">
        <v>6931</v>
      </c>
      <c r="N1411" s="23" t="s">
        <v>6291</v>
      </c>
      <c r="O1411" s="23" t="s">
        <v>6292</v>
      </c>
      <c r="P1411" s="23" t="s">
        <v>6632</v>
      </c>
      <c r="Q1411" s="23">
        <v>0</v>
      </c>
      <c r="R1411" s="23" t="s">
        <v>1952</v>
      </c>
      <c r="S1411" s="23" t="s">
        <v>5763</v>
      </c>
      <c r="T1411" s="23" t="s">
        <v>1623</v>
      </c>
    </row>
    <row r="1412" spans="1:20" s="19" customFormat="1">
      <c r="A1412" s="23" t="s">
        <v>2157</v>
      </c>
      <c r="B1412" s="23" t="s">
        <v>2158</v>
      </c>
      <c r="C1412" s="23" t="s">
        <v>14</v>
      </c>
      <c r="D1412" s="23" t="s">
        <v>1580</v>
      </c>
      <c r="E1412" s="23" t="s">
        <v>452</v>
      </c>
      <c r="F1412" s="23" t="s">
        <v>6809</v>
      </c>
      <c r="G1412" s="23" t="s">
        <v>1623</v>
      </c>
      <c r="H1412" s="23" t="s">
        <v>6299</v>
      </c>
      <c r="I1412" s="23" t="s">
        <v>6335</v>
      </c>
      <c r="J1412" s="23" t="s">
        <v>11</v>
      </c>
      <c r="K1412" s="23" t="s">
        <v>6290</v>
      </c>
      <c r="L1412" s="23" t="s">
        <v>11</v>
      </c>
      <c r="M1412" s="23" t="s">
        <v>6937</v>
      </c>
      <c r="N1412" s="23" t="s">
        <v>6291</v>
      </c>
      <c r="O1412" s="23" t="s">
        <v>6292</v>
      </c>
      <c r="P1412" s="23" t="s">
        <v>6674</v>
      </c>
      <c r="Q1412" s="23">
        <v>0</v>
      </c>
      <c r="R1412" s="23" t="s">
        <v>1952</v>
      </c>
      <c r="S1412" s="23" t="s">
        <v>6052</v>
      </c>
      <c r="T1412" s="23" t="s">
        <v>1623</v>
      </c>
    </row>
    <row r="1413" spans="1:20" s="19" customFormat="1">
      <c r="A1413" s="23" t="s">
        <v>2105</v>
      </c>
      <c r="B1413" s="23" t="s">
        <v>2106</v>
      </c>
      <c r="C1413" s="23" t="s">
        <v>10</v>
      </c>
      <c r="D1413" s="23" t="s">
        <v>1580</v>
      </c>
      <c r="E1413" s="23" t="s">
        <v>5632</v>
      </c>
      <c r="F1413" s="23" t="s">
        <v>6973</v>
      </c>
      <c r="G1413" s="23" t="s">
        <v>1623</v>
      </c>
      <c r="H1413" s="23" t="s">
        <v>6308</v>
      </c>
      <c r="I1413" s="23" t="s">
        <v>5563</v>
      </c>
      <c r="J1413" s="23" t="s">
        <v>11</v>
      </c>
      <c r="K1413" s="23" t="s">
        <v>6290</v>
      </c>
      <c r="L1413" s="23" t="s">
        <v>11</v>
      </c>
      <c r="M1413" s="23" t="s">
        <v>6931</v>
      </c>
      <c r="N1413" s="23" t="s">
        <v>6311</v>
      </c>
      <c r="O1413" s="23" t="s">
        <v>6292</v>
      </c>
      <c r="P1413" s="23" t="s">
        <v>6329</v>
      </c>
      <c r="Q1413" s="23">
        <v>0</v>
      </c>
      <c r="R1413" s="23" t="s">
        <v>6974</v>
      </c>
      <c r="S1413" s="23" t="s">
        <v>7095</v>
      </c>
      <c r="T1413" s="23" t="s">
        <v>1623</v>
      </c>
    </row>
    <row r="1414" spans="1:20" s="19" customFormat="1">
      <c r="A1414" s="23" t="s">
        <v>3975</v>
      </c>
      <c r="B1414" s="23" t="s">
        <v>3976</v>
      </c>
      <c r="C1414" s="23" t="s">
        <v>10</v>
      </c>
      <c r="D1414" s="23" t="s">
        <v>1580</v>
      </c>
      <c r="E1414" s="23" t="s">
        <v>452</v>
      </c>
      <c r="F1414" s="23" t="s">
        <v>6940</v>
      </c>
      <c r="G1414" s="23" t="s">
        <v>1623</v>
      </c>
      <c r="H1414" s="23" t="s">
        <v>6346</v>
      </c>
      <c r="I1414" s="23" t="s">
        <v>5563</v>
      </c>
      <c r="J1414" s="23" t="s">
        <v>11</v>
      </c>
      <c r="K1414" s="23" t="s">
        <v>6290</v>
      </c>
      <c r="L1414" s="23" t="s">
        <v>11</v>
      </c>
      <c r="M1414" s="23" t="s">
        <v>6942</v>
      </c>
      <c r="N1414" s="23" t="s">
        <v>6291</v>
      </c>
      <c r="O1414" s="23" t="s">
        <v>6292</v>
      </c>
      <c r="P1414" s="23" t="s">
        <v>6561</v>
      </c>
      <c r="Q1414" s="23">
        <v>0</v>
      </c>
      <c r="R1414" s="23" t="s">
        <v>3979</v>
      </c>
      <c r="S1414" s="23" t="s">
        <v>6745</v>
      </c>
      <c r="T1414" s="23" t="s">
        <v>1623</v>
      </c>
    </row>
    <row r="1415" spans="1:20" s="19" customFormat="1">
      <c r="A1415" s="23" t="s">
        <v>2302</v>
      </c>
      <c r="B1415" s="23" t="s">
        <v>2303</v>
      </c>
      <c r="C1415" s="23" t="s">
        <v>1544</v>
      </c>
      <c r="D1415" s="23" t="s">
        <v>5451</v>
      </c>
      <c r="E1415" s="23" t="s">
        <v>459</v>
      </c>
      <c r="F1415" s="23" t="s">
        <v>6929</v>
      </c>
      <c r="G1415" s="23" t="s">
        <v>1623</v>
      </c>
      <c r="H1415" s="23" t="s">
        <v>6295</v>
      </c>
      <c r="I1415" s="23" t="s">
        <v>6352</v>
      </c>
      <c r="J1415" s="23" t="s">
        <v>11</v>
      </c>
      <c r="K1415" s="23" t="s">
        <v>6290</v>
      </c>
      <c r="L1415" s="23" t="s">
        <v>11</v>
      </c>
      <c r="M1415" s="23" t="s">
        <v>6930</v>
      </c>
      <c r="N1415" s="23" t="s">
        <v>6297</v>
      </c>
      <c r="O1415" s="23" t="s">
        <v>6292</v>
      </c>
      <c r="P1415" s="23" t="s">
        <v>6394</v>
      </c>
      <c r="Q1415" s="23">
        <v>0</v>
      </c>
      <c r="R1415" s="23" t="s">
        <v>2305</v>
      </c>
      <c r="S1415" s="23" t="s">
        <v>6164</v>
      </c>
      <c r="T1415" s="23" t="s">
        <v>1623</v>
      </c>
    </row>
    <row r="1416" spans="1:20" s="19" customFormat="1">
      <c r="A1416" s="23" t="s">
        <v>5125</v>
      </c>
      <c r="B1416" s="23" t="s">
        <v>5126</v>
      </c>
      <c r="C1416" s="23" t="s">
        <v>13</v>
      </c>
      <c r="D1416" s="23" t="s">
        <v>1580</v>
      </c>
      <c r="E1416" s="23" t="s">
        <v>452</v>
      </c>
      <c r="F1416" s="23" t="s">
        <v>6818</v>
      </c>
      <c r="G1416" s="23" t="s">
        <v>1623</v>
      </c>
      <c r="H1416" s="23" t="s">
        <v>6320</v>
      </c>
      <c r="I1416" s="23" t="s">
        <v>6355</v>
      </c>
      <c r="J1416" s="23" t="s">
        <v>11</v>
      </c>
      <c r="K1416" s="23" t="s">
        <v>6290</v>
      </c>
      <c r="L1416" s="23" t="s">
        <v>11</v>
      </c>
      <c r="M1416" s="23" t="s">
        <v>6978</v>
      </c>
      <c r="N1416" s="23" t="s">
        <v>6291</v>
      </c>
      <c r="O1416" s="23" t="s">
        <v>6292</v>
      </c>
      <c r="P1416" s="23" t="s">
        <v>6982</v>
      </c>
      <c r="Q1416" s="23">
        <v>0</v>
      </c>
      <c r="R1416" s="23" t="s">
        <v>7057</v>
      </c>
      <c r="S1416" s="23" t="s">
        <v>6891</v>
      </c>
      <c r="T1416" s="23" t="s">
        <v>1623</v>
      </c>
    </row>
    <row r="1417" spans="1:20" s="19" customFormat="1">
      <c r="A1417" s="23" t="s">
        <v>3550</v>
      </c>
      <c r="B1417" s="23" t="s">
        <v>3551</v>
      </c>
      <c r="C1417" s="23" t="s">
        <v>11</v>
      </c>
      <c r="D1417" s="23" t="s">
        <v>5451</v>
      </c>
      <c r="E1417" s="23" t="s">
        <v>459</v>
      </c>
      <c r="F1417" s="23" t="s">
        <v>5577</v>
      </c>
      <c r="G1417" s="23" t="s">
        <v>1623</v>
      </c>
      <c r="H1417" s="23" t="s">
        <v>6346</v>
      </c>
      <c r="I1417" s="23" t="s">
        <v>6352</v>
      </c>
      <c r="J1417" s="23" t="s">
        <v>11</v>
      </c>
      <c r="K1417" s="23" t="s">
        <v>6290</v>
      </c>
      <c r="L1417" s="23" t="s">
        <v>11</v>
      </c>
      <c r="M1417" s="23" t="s">
        <v>6930</v>
      </c>
      <c r="N1417" s="23" t="s">
        <v>6297</v>
      </c>
      <c r="O1417" s="23" t="s">
        <v>6292</v>
      </c>
      <c r="P1417" s="23" t="s">
        <v>1152</v>
      </c>
      <c r="Q1417" s="23">
        <v>0</v>
      </c>
      <c r="R1417" s="23" t="s">
        <v>6413</v>
      </c>
      <c r="S1417" s="23" t="s">
        <v>6221</v>
      </c>
      <c r="T1417" s="23" t="s">
        <v>1623</v>
      </c>
    </row>
    <row r="1418" spans="1:20" s="19" customFormat="1">
      <c r="A1418" s="23" t="s">
        <v>2531</v>
      </c>
      <c r="B1418" s="23" t="s">
        <v>2532</v>
      </c>
      <c r="C1418" s="23" t="s">
        <v>16</v>
      </c>
      <c r="D1418" s="23" t="s">
        <v>1580</v>
      </c>
      <c r="E1418" s="23" t="s">
        <v>452</v>
      </c>
      <c r="F1418" s="23" t="s">
        <v>5554</v>
      </c>
      <c r="G1418" s="23" t="s">
        <v>1623</v>
      </c>
      <c r="H1418" s="23" t="s">
        <v>2490</v>
      </c>
      <c r="I1418" s="23" t="s">
        <v>6289</v>
      </c>
      <c r="J1418" s="23" t="s">
        <v>11</v>
      </c>
      <c r="K1418" s="23" t="s">
        <v>6290</v>
      </c>
      <c r="L1418" s="23" t="s">
        <v>11</v>
      </c>
      <c r="M1418" s="23" t="s">
        <v>6936</v>
      </c>
      <c r="N1418" s="23" t="s">
        <v>6291</v>
      </c>
      <c r="O1418" s="23" t="s">
        <v>6292</v>
      </c>
      <c r="P1418" s="23" t="s">
        <v>1012</v>
      </c>
      <c r="Q1418" s="23">
        <v>0</v>
      </c>
      <c r="R1418" s="23" t="s">
        <v>1624</v>
      </c>
      <c r="S1418" s="23" t="s">
        <v>6207</v>
      </c>
      <c r="T1418" s="23" t="s">
        <v>1623</v>
      </c>
    </row>
    <row r="1419" spans="1:20" s="19" customFormat="1">
      <c r="A1419" s="23" t="s">
        <v>2977</v>
      </c>
      <c r="B1419" s="23" t="s">
        <v>2978</v>
      </c>
      <c r="C1419" s="23" t="s">
        <v>16</v>
      </c>
      <c r="D1419" s="23" t="s">
        <v>1580</v>
      </c>
      <c r="E1419" s="23" t="s">
        <v>452</v>
      </c>
      <c r="F1419" s="23" t="s">
        <v>6954</v>
      </c>
      <c r="G1419" s="23" t="s">
        <v>1623</v>
      </c>
      <c r="H1419" s="23" t="s">
        <v>6346</v>
      </c>
      <c r="I1419" s="23" t="s">
        <v>6951</v>
      </c>
      <c r="J1419" s="23" t="s">
        <v>11</v>
      </c>
      <c r="K1419" s="23" t="s">
        <v>6290</v>
      </c>
      <c r="L1419" s="23" t="s">
        <v>11</v>
      </c>
      <c r="M1419" s="23" t="s">
        <v>7042</v>
      </c>
      <c r="N1419" s="23" t="s">
        <v>6291</v>
      </c>
      <c r="O1419" s="23" t="s">
        <v>6292</v>
      </c>
      <c r="P1419" s="23" t="s">
        <v>6956</v>
      </c>
      <c r="Q1419" s="23">
        <v>0</v>
      </c>
      <c r="R1419" s="23" t="s">
        <v>2980</v>
      </c>
      <c r="S1419" s="23" t="s">
        <v>6957</v>
      </c>
      <c r="T1419" s="23" t="s">
        <v>1623</v>
      </c>
    </row>
    <row r="1420" spans="1:20" s="19" customFormat="1">
      <c r="A1420" s="23" t="s">
        <v>3617</v>
      </c>
      <c r="B1420" s="23" t="s">
        <v>3618</v>
      </c>
      <c r="C1420" s="23" t="s">
        <v>16</v>
      </c>
      <c r="D1420" s="23" t="s">
        <v>1580</v>
      </c>
      <c r="E1420" s="23" t="s">
        <v>5632</v>
      </c>
      <c r="F1420" s="23" t="s">
        <v>6973</v>
      </c>
      <c r="G1420" s="23" t="s">
        <v>1623</v>
      </c>
      <c r="H1420" s="23" t="s">
        <v>6308</v>
      </c>
      <c r="I1420" s="23" t="s">
        <v>5563</v>
      </c>
      <c r="J1420" s="23" t="s">
        <v>11</v>
      </c>
      <c r="K1420" s="23" t="s">
        <v>6290</v>
      </c>
      <c r="L1420" s="23" t="s">
        <v>11</v>
      </c>
      <c r="M1420" s="23" t="s">
        <v>6931</v>
      </c>
      <c r="N1420" s="23" t="s">
        <v>6311</v>
      </c>
      <c r="O1420" s="23" t="s">
        <v>6292</v>
      </c>
      <c r="P1420" s="23" t="s">
        <v>6364</v>
      </c>
      <c r="Q1420" s="23">
        <v>0</v>
      </c>
      <c r="R1420" s="23" t="s">
        <v>6974</v>
      </c>
      <c r="S1420" s="23" t="s">
        <v>7076</v>
      </c>
      <c r="T1420" s="23" t="s">
        <v>1623</v>
      </c>
    </row>
    <row r="1421" spans="1:20" s="19" customFormat="1">
      <c r="A1421" s="23" t="s">
        <v>2544</v>
      </c>
      <c r="B1421" s="23" t="s">
        <v>2545</v>
      </c>
      <c r="C1421" s="23" t="s">
        <v>1544</v>
      </c>
      <c r="D1421" s="23" t="s">
        <v>5451</v>
      </c>
      <c r="E1421" s="23" t="s">
        <v>459</v>
      </c>
      <c r="F1421" s="23" t="s">
        <v>6929</v>
      </c>
      <c r="G1421" s="23" t="s">
        <v>1623</v>
      </c>
      <c r="H1421" s="23" t="s">
        <v>6295</v>
      </c>
      <c r="I1421" s="23" t="s">
        <v>6352</v>
      </c>
      <c r="J1421" s="23" t="s">
        <v>11</v>
      </c>
      <c r="K1421" s="23" t="s">
        <v>6290</v>
      </c>
      <c r="L1421" s="23" t="s">
        <v>11</v>
      </c>
      <c r="M1421" s="23" t="s">
        <v>6930</v>
      </c>
      <c r="N1421" s="23" t="s">
        <v>6297</v>
      </c>
      <c r="O1421" s="23" t="s">
        <v>6292</v>
      </c>
      <c r="P1421" s="23" t="s">
        <v>6477</v>
      </c>
      <c r="Q1421" s="23">
        <v>0</v>
      </c>
      <c r="R1421" s="23" t="s">
        <v>2548</v>
      </c>
      <c r="S1421" s="23" t="s">
        <v>6150</v>
      </c>
      <c r="T1421" s="23" t="s">
        <v>1623</v>
      </c>
    </row>
    <row r="1422" spans="1:20" s="19" customFormat="1">
      <c r="A1422" s="23" t="s">
        <v>2805</v>
      </c>
      <c r="B1422" s="23" t="s">
        <v>2806</v>
      </c>
      <c r="C1422" s="23" t="s">
        <v>12</v>
      </c>
      <c r="D1422" s="23" t="s">
        <v>1580</v>
      </c>
      <c r="E1422" s="23" t="s">
        <v>452</v>
      </c>
      <c r="F1422" s="23" t="s">
        <v>6980</v>
      </c>
      <c r="G1422" s="23" t="s">
        <v>1623</v>
      </c>
      <c r="H1422" s="23" t="s">
        <v>5569</v>
      </c>
      <c r="I1422" s="23" t="s">
        <v>6316</v>
      </c>
      <c r="J1422" s="23" t="s">
        <v>11</v>
      </c>
      <c r="K1422" s="23" t="s">
        <v>6290</v>
      </c>
      <c r="L1422" s="23" t="s">
        <v>11</v>
      </c>
      <c r="M1422" s="23" t="s">
        <v>6978</v>
      </c>
      <c r="N1422" s="23" t="s">
        <v>6291</v>
      </c>
      <c r="O1422" s="23" t="s">
        <v>6292</v>
      </c>
      <c r="P1422" s="23" t="s">
        <v>6325</v>
      </c>
      <c r="Q1422" s="23">
        <v>0</v>
      </c>
      <c r="R1422" s="23" t="s">
        <v>6490</v>
      </c>
      <c r="S1422" s="23" t="s">
        <v>6578</v>
      </c>
      <c r="T1422" s="23" t="s">
        <v>1623</v>
      </c>
    </row>
    <row r="1423" spans="1:20" s="19" customFormat="1">
      <c r="A1423" s="23" t="s">
        <v>4856</v>
      </c>
      <c r="B1423" s="23" t="s">
        <v>4857</v>
      </c>
      <c r="C1423" s="23" t="s">
        <v>14</v>
      </c>
      <c r="D1423" s="23" t="s">
        <v>1580</v>
      </c>
      <c r="E1423" s="23" t="s">
        <v>452</v>
      </c>
      <c r="F1423" s="23" t="s">
        <v>6811</v>
      </c>
      <c r="G1423" s="23" t="s">
        <v>1623</v>
      </c>
      <c r="H1423" s="23" t="s">
        <v>6337</v>
      </c>
      <c r="I1423" s="23" t="s">
        <v>6338</v>
      </c>
      <c r="J1423" s="23" t="s">
        <v>11</v>
      </c>
      <c r="K1423" s="23" t="s">
        <v>6290</v>
      </c>
      <c r="L1423" s="23" t="s">
        <v>11</v>
      </c>
      <c r="M1423" s="23" t="s">
        <v>6937</v>
      </c>
      <c r="N1423" s="23" t="s">
        <v>6291</v>
      </c>
      <c r="O1423" s="23" t="s">
        <v>6292</v>
      </c>
      <c r="P1423" s="23" t="s">
        <v>6726</v>
      </c>
      <c r="Q1423" s="23">
        <v>0</v>
      </c>
      <c r="R1423" s="23" t="s">
        <v>1952</v>
      </c>
      <c r="S1423" s="23" t="s">
        <v>5713</v>
      </c>
      <c r="T1423" s="23" t="s">
        <v>1623</v>
      </c>
    </row>
    <row r="1424" spans="1:20" s="19" customFormat="1">
      <c r="A1424" s="23" t="s">
        <v>1808</v>
      </c>
      <c r="B1424" s="23" t="s">
        <v>1809</v>
      </c>
      <c r="C1424" s="23" t="s">
        <v>10</v>
      </c>
      <c r="D1424" s="23" t="s">
        <v>1580</v>
      </c>
      <c r="E1424" s="23" t="s">
        <v>452</v>
      </c>
      <c r="F1424" s="23" t="s">
        <v>5384</v>
      </c>
      <c r="G1424" s="23" t="s">
        <v>1623</v>
      </c>
      <c r="H1424" s="23" t="s">
        <v>6308</v>
      </c>
      <c r="I1424" s="23" t="s">
        <v>5447</v>
      </c>
      <c r="J1424" s="23" t="s">
        <v>11</v>
      </c>
      <c r="K1424" s="23" t="s">
        <v>6290</v>
      </c>
      <c r="L1424" s="23" t="s">
        <v>11</v>
      </c>
      <c r="M1424" s="23" t="s">
        <v>6947</v>
      </c>
      <c r="N1424" s="23" t="s">
        <v>6291</v>
      </c>
      <c r="O1424" s="23" t="s">
        <v>6292</v>
      </c>
      <c r="P1424" s="23" t="s">
        <v>7</v>
      </c>
      <c r="Q1424" s="23">
        <v>0</v>
      </c>
      <c r="R1424" s="23" t="s">
        <v>2163</v>
      </c>
      <c r="S1424" s="23" t="s">
        <v>6499</v>
      </c>
      <c r="T1424" s="23" t="s">
        <v>1623</v>
      </c>
    </row>
    <row r="1425" spans="1:20" s="19" customFormat="1">
      <c r="A1425" s="23" t="s">
        <v>4469</v>
      </c>
      <c r="B1425" s="23" t="s">
        <v>4470</v>
      </c>
      <c r="C1425" s="23" t="s">
        <v>10</v>
      </c>
      <c r="D1425" s="23" t="s">
        <v>1580</v>
      </c>
      <c r="E1425" s="23" t="s">
        <v>452</v>
      </c>
      <c r="F1425" s="23" t="s">
        <v>5392</v>
      </c>
      <c r="G1425" s="23" t="s">
        <v>1623</v>
      </c>
      <c r="H1425" s="23" t="s">
        <v>6295</v>
      </c>
      <c r="I1425" s="23" t="s">
        <v>6302</v>
      </c>
      <c r="J1425" s="23" t="s">
        <v>11</v>
      </c>
      <c r="K1425" s="23" t="s">
        <v>6290</v>
      </c>
      <c r="L1425" s="23" t="s">
        <v>11</v>
      </c>
      <c r="M1425" s="23" t="s">
        <v>6937</v>
      </c>
      <c r="N1425" s="23" t="s">
        <v>6291</v>
      </c>
      <c r="O1425" s="23" t="s">
        <v>6292</v>
      </c>
      <c r="P1425" s="23" t="s">
        <v>6303</v>
      </c>
      <c r="Q1425" s="23">
        <v>0</v>
      </c>
      <c r="R1425" s="23" t="s">
        <v>1952</v>
      </c>
      <c r="S1425" s="23" t="s">
        <v>5748</v>
      </c>
      <c r="T1425" s="23" t="s">
        <v>1623</v>
      </c>
    </row>
    <row r="1426" spans="1:20" s="19" customFormat="1">
      <c r="A1426" s="23" t="s">
        <v>3335</v>
      </c>
      <c r="B1426" s="23" t="s">
        <v>3336</v>
      </c>
      <c r="C1426" s="23" t="s">
        <v>14</v>
      </c>
      <c r="D1426" s="23" t="s">
        <v>1580</v>
      </c>
      <c r="E1426" s="23" t="s">
        <v>452</v>
      </c>
      <c r="F1426" s="23" t="s">
        <v>6811</v>
      </c>
      <c r="G1426" s="23" t="s">
        <v>1623</v>
      </c>
      <c r="H1426" s="23" t="s">
        <v>6337</v>
      </c>
      <c r="I1426" s="23" t="s">
        <v>6338</v>
      </c>
      <c r="J1426" s="23" t="s">
        <v>11</v>
      </c>
      <c r="K1426" s="23" t="s">
        <v>6290</v>
      </c>
      <c r="L1426" s="23" t="s">
        <v>11</v>
      </c>
      <c r="M1426" s="23" t="s">
        <v>6941</v>
      </c>
      <c r="N1426" s="23" t="s">
        <v>6291</v>
      </c>
      <c r="O1426" s="23" t="s">
        <v>6292</v>
      </c>
      <c r="P1426" s="23" t="s">
        <v>6478</v>
      </c>
      <c r="Q1426" s="23">
        <v>0</v>
      </c>
      <c r="R1426" s="23" t="s">
        <v>1952</v>
      </c>
      <c r="S1426" s="23" t="s">
        <v>5891</v>
      </c>
      <c r="T1426" s="23" t="s">
        <v>1623</v>
      </c>
    </row>
    <row r="1427" spans="1:20" s="19" customFormat="1">
      <c r="A1427" s="23" t="s">
        <v>2596</v>
      </c>
      <c r="B1427" s="23" t="s">
        <v>2597</v>
      </c>
      <c r="C1427" s="23" t="s">
        <v>10</v>
      </c>
      <c r="D1427" s="23" t="s">
        <v>1580</v>
      </c>
      <c r="E1427" s="23" t="s">
        <v>452</v>
      </c>
      <c r="F1427" s="23" t="s">
        <v>6808</v>
      </c>
      <c r="G1427" s="23" t="s">
        <v>1623</v>
      </c>
      <c r="H1427" s="23" t="s">
        <v>6299</v>
      </c>
      <c r="I1427" s="23" t="s">
        <v>6304</v>
      </c>
      <c r="J1427" s="23" t="s">
        <v>11</v>
      </c>
      <c r="K1427" s="23" t="s">
        <v>6290</v>
      </c>
      <c r="L1427" s="23" t="s">
        <v>11</v>
      </c>
      <c r="M1427" s="23" t="s">
        <v>6945</v>
      </c>
      <c r="N1427" s="23" t="s">
        <v>6291</v>
      </c>
      <c r="O1427" s="23" t="s">
        <v>6292</v>
      </c>
      <c r="P1427" s="23" t="s">
        <v>1012</v>
      </c>
      <c r="Q1427" s="23">
        <v>0</v>
      </c>
      <c r="R1427" s="23" t="s">
        <v>7060</v>
      </c>
      <c r="S1427" s="23" t="s">
        <v>7061</v>
      </c>
      <c r="T1427" s="23" t="s">
        <v>1623</v>
      </c>
    </row>
    <row r="1428" spans="1:20" s="19" customFormat="1">
      <c r="A1428" s="23" t="s">
        <v>3524</v>
      </c>
      <c r="B1428" s="23" t="s">
        <v>3525</v>
      </c>
      <c r="C1428" s="23" t="s">
        <v>16</v>
      </c>
      <c r="D1428" s="23" t="s">
        <v>1580</v>
      </c>
      <c r="E1428" s="23" t="s">
        <v>452</v>
      </c>
      <c r="F1428" s="23" t="s">
        <v>6954</v>
      </c>
      <c r="G1428" s="23" t="s">
        <v>1623</v>
      </c>
      <c r="H1428" s="23" t="s">
        <v>6346</v>
      </c>
      <c r="I1428" s="23" t="s">
        <v>6951</v>
      </c>
      <c r="J1428" s="23" t="s">
        <v>11</v>
      </c>
      <c r="K1428" s="23" t="s">
        <v>6290</v>
      </c>
      <c r="L1428" s="23" t="s">
        <v>11</v>
      </c>
      <c r="M1428" s="23" t="s">
        <v>6997</v>
      </c>
      <c r="N1428" s="23" t="s">
        <v>6291</v>
      </c>
      <c r="O1428" s="23" t="s">
        <v>6292</v>
      </c>
      <c r="P1428" s="23" t="s">
        <v>1012</v>
      </c>
      <c r="Q1428" s="23">
        <v>0</v>
      </c>
      <c r="R1428" s="23" t="s">
        <v>1559</v>
      </c>
      <c r="S1428" s="23" t="s">
        <v>6994</v>
      </c>
      <c r="T1428" s="23" t="s">
        <v>1623</v>
      </c>
    </row>
    <row r="1429" spans="1:20" s="19" customFormat="1">
      <c r="A1429" s="23" t="s">
        <v>4898</v>
      </c>
      <c r="B1429" s="23" t="s">
        <v>4899</v>
      </c>
      <c r="C1429" s="23" t="s">
        <v>14</v>
      </c>
      <c r="D1429" s="23" t="s">
        <v>1580</v>
      </c>
      <c r="E1429" s="23" t="s">
        <v>5632</v>
      </c>
      <c r="F1429" s="23" t="s">
        <v>6973</v>
      </c>
      <c r="G1429" s="23" t="s">
        <v>1623</v>
      </c>
      <c r="H1429" s="23" t="s">
        <v>6308</v>
      </c>
      <c r="I1429" s="23" t="s">
        <v>5447</v>
      </c>
      <c r="J1429" s="23" t="s">
        <v>11</v>
      </c>
      <c r="K1429" s="23" t="s">
        <v>6290</v>
      </c>
      <c r="L1429" s="23" t="s">
        <v>11</v>
      </c>
      <c r="M1429" s="23" t="s">
        <v>6996</v>
      </c>
      <c r="N1429" s="23" t="s">
        <v>6311</v>
      </c>
      <c r="O1429" s="23" t="s">
        <v>6292</v>
      </c>
      <c r="P1429" s="23" t="s">
        <v>6737</v>
      </c>
      <c r="Q1429" s="23">
        <v>0</v>
      </c>
      <c r="R1429" s="23" t="s">
        <v>6974</v>
      </c>
      <c r="S1429" s="23" t="s">
        <v>7069</v>
      </c>
      <c r="T1429" s="23" t="s">
        <v>1623</v>
      </c>
    </row>
    <row r="1430" spans="1:20" s="19" customFormat="1">
      <c r="A1430" s="23" t="s">
        <v>1953</v>
      </c>
      <c r="B1430" s="23" t="s">
        <v>1954</v>
      </c>
      <c r="C1430" s="23" t="s">
        <v>14</v>
      </c>
      <c r="D1430" s="23" t="s">
        <v>1580</v>
      </c>
      <c r="E1430" s="23" t="s">
        <v>452</v>
      </c>
      <c r="F1430" s="23" t="s">
        <v>6816</v>
      </c>
      <c r="G1430" s="23" t="s">
        <v>1623</v>
      </c>
      <c r="H1430" s="23" t="s">
        <v>6334</v>
      </c>
      <c r="I1430" s="23" t="s">
        <v>6343</v>
      </c>
      <c r="J1430" s="23" t="s">
        <v>11</v>
      </c>
      <c r="K1430" s="23" t="s">
        <v>6290</v>
      </c>
      <c r="L1430" s="23" t="s">
        <v>11</v>
      </c>
      <c r="M1430" s="23" t="s">
        <v>6969</v>
      </c>
      <c r="N1430" s="23" t="s">
        <v>6291</v>
      </c>
      <c r="O1430" s="23" t="s">
        <v>6292</v>
      </c>
      <c r="P1430" s="23" t="s">
        <v>6457</v>
      </c>
      <c r="Q1430" s="23">
        <v>0</v>
      </c>
      <c r="R1430" s="23" t="s">
        <v>1952</v>
      </c>
      <c r="S1430" s="23" t="s">
        <v>6458</v>
      </c>
      <c r="T1430" s="23" t="s">
        <v>1623</v>
      </c>
    </row>
    <row r="1431" spans="1:20" s="19" customFormat="1">
      <c r="A1431" s="23" t="s">
        <v>2939</v>
      </c>
      <c r="B1431" s="23" t="s">
        <v>2940</v>
      </c>
      <c r="C1431" s="23" t="s">
        <v>1544</v>
      </c>
      <c r="D1431" s="23" t="s">
        <v>5451</v>
      </c>
      <c r="E1431" s="23" t="s">
        <v>464</v>
      </c>
      <c r="F1431" s="23" t="s">
        <v>5573</v>
      </c>
      <c r="G1431" s="23" t="s">
        <v>1623</v>
      </c>
      <c r="H1431" s="23" t="s">
        <v>2490</v>
      </c>
      <c r="I1431" s="23" t="s">
        <v>6296</v>
      </c>
      <c r="J1431" s="23" t="s">
        <v>11</v>
      </c>
      <c r="K1431" s="23" t="s">
        <v>6290</v>
      </c>
      <c r="L1431" s="23" t="s">
        <v>11</v>
      </c>
      <c r="M1431" s="23" t="s">
        <v>7049</v>
      </c>
      <c r="N1431" s="23" t="s">
        <v>6297</v>
      </c>
      <c r="O1431" s="23" t="s">
        <v>6292</v>
      </c>
      <c r="P1431" s="23" t="s">
        <v>7</v>
      </c>
      <c r="Q1431" s="23">
        <v>0</v>
      </c>
      <c r="R1431" s="23" t="s">
        <v>2874</v>
      </c>
      <c r="S1431" s="23" t="s">
        <v>6173</v>
      </c>
      <c r="T1431" s="23" t="s">
        <v>1623</v>
      </c>
    </row>
    <row r="1432" spans="1:20" s="19" customFormat="1">
      <c r="A1432" s="23" t="s">
        <v>4407</v>
      </c>
      <c r="B1432" s="23" t="s">
        <v>4408</v>
      </c>
      <c r="C1432" s="23" t="s">
        <v>1562</v>
      </c>
      <c r="D1432" s="23" t="s">
        <v>1580</v>
      </c>
      <c r="E1432" s="23" t="s">
        <v>452</v>
      </c>
      <c r="F1432" s="23" t="s">
        <v>6954</v>
      </c>
      <c r="G1432" s="23" t="s">
        <v>1623</v>
      </c>
      <c r="H1432" s="23" t="s">
        <v>2490</v>
      </c>
      <c r="I1432" s="23" t="s">
        <v>6951</v>
      </c>
      <c r="J1432" s="23" t="s">
        <v>11</v>
      </c>
      <c r="K1432" s="23" t="s">
        <v>6290</v>
      </c>
      <c r="L1432" s="23" t="s">
        <v>11</v>
      </c>
      <c r="M1432" s="23" t="s">
        <v>6960</v>
      </c>
      <c r="N1432" s="23" t="s">
        <v>6291</v>
      </c>
      <c r="O1432" s="23" t="s">
        <v>6292</v>
      </c>
      <c r="P1432" s="23" t="s">
        <v>1012</v>
      </c>
      <c r="Q1432" s="23">
        <v>0</v>
      </c>
      <c r="R1432" s="23" t="s">
        <v>1559</v>
      </c>
      <c r="S1432" s="23" t="s">
        <v>7047</v>
      </c>
      <c r="T1432" s="23" t="s">
        <v>1623</v>
      </c>
    </row>
    <row r="1433" spans="1:20" s="19" customFormat="1">
      <c r="A1433" s="23" t="s">
        <v>3650</v>
      </c>
      <c r="B1433" s="23" t="s">
        <v>3651</v>
      </c>
      <c r="C1433" s="23" t="s">
        <v>10</v>
      </c>
      <c r="D1433" s="23" t="s">
        <v>1580</v>
      </c>
      <c r="E1433" s="23" t="s">
        <v>5632</v>
      </c>
      <c r="F1433" s="23" t="s">
        <v>6973</v>
      </c>
      <c r="G1433" s="23" t="s">
        <v>1623</v>
      </c>
      <c r="H1433" s="23" t="s">
        <v>6308</v>
      </c>
      <c r="I1433" s="23" t="s">
        <v>5447</v>
      </c>
      <c r="J1433" s="23" t="s">
        <v>11</v>
      </c>
      <c r="K1433" s="23" t="s">
        <v>6290</v>
      </c>
      <c r="L1433" s="23" t="s">
        <v>11</v>
      </c>
      <c r="M1433" s="23" t="s">
        <v>7035</v>
      </c>
      <c r="N1433" s="23" t="s">
        <v>6311</v>
      </c>
      <c r="O1433" s="23" t="s">
        <v>6292</v>
      </c>
      <c r="P1433" s="23" t="s">
        <v>6613</v>
      </c>
      <c r="Q1433" s="23">
        <v>0</v>
      </c>
      <c r="R1433" s="23" t="s">
        <v>6974</v>
      </c>
      <c r="S1433" s="23" t="s">
        <v>7077</v>
      </c>
      <c r="T1433" s="23" t="s">
        <v>1623</v>
      </c>
    </row>
    <row r="1434" spans="1:20" s="19" customFormat="1">
      <c r="A1434" s="23" t="s">
        <v>4648</v>
      </c>
      <c r="B1434" s="23" t="s">
        <v>4649</v>
      </c>
      <c r="C1434" s="23" t="s">
        <v>1562</v>
      </c>
      <c r="D1434" s="23" t="s">
        <v>5451</v>
      </c>
      <c r="E1434" s="23" t="s">
        <v>459</v>
      </c>
      <c r="F1434" s="23" t="s">
        <v>6929</v>
      </c>
      <c r="G1434" s="23" t="s">
        <v>1623</v>
      </c>
      <c r="H1434" s="23" t="s">
        <v>6295</v>
      </c>
      <c r="I1434" s="23" t="s">
        <v>6352</v>
      </c>
      <c r="J1434" s="23" t="s">
        <v>11</v>
      </c>
      <c r="K1434" s="23" t="s">
        <v>6290</v>
      </c>
      <c r="L1434" s="23" t="s">
        <v>11</v>
      </c>
      <c r="M1434" s="23" t="s">
        <v>6930</v>
      </c>
      <c r="N1434" s="23" t="s">
        <v>6297</v>
      </c>
      <c r="O1434" s="23" t="s">
        <v>6292</v>
      </c>
      <c r="P1434" s="23" t="s">
        <v>1154</v>
      </c>
      <c r="Q1434" s="23">
        <v>0</v>
      </c>
      <c r="R1434" s="23" t="s">
        <v>1689</v>
      </c>
      <c r="S1434" s="23" t="s">
        <v>7106</v>
      </c>
      <c r="T1434" s="23" t="s">
        <v>1623</v>
      </c>
    </row>
    <row r="1435" spans="1:20" s="19" customFormat="1">
      <c r="A1435" s="23" t="s">
        <v>2725</v>
      </c>
      <c r="B1435" s="23" t="s">
        <v>2726</v>
      </c>
      <c r="C1435" s="23" t="s">
        <v>13</v>
      </c>
      <c r="D1435" s="23" t="s">
        <v>1580</v>
      </c>
      <c r="E1435" s="23" t="s">
        <v>452</v>
      </c>
      <c r="F1435" s="23" t="s">
        <v>6962</v>
      </c>
      <c r="G1435" s="23" t="s">
        <v>1623</v>
      </c>
      <c r="H1435" s="23" t="s">
        <v>6299</v>
      </c>
      <c r="I1435" s="23" t="s">
        <v>6300</v>
      </c>
      <c r="J1435" s="23" t="s">
        <v>11</v>
      </c>
      <c r="K1435" s="23" t="s">
        <v>6290</v>
      </c>
      <c r="L1435" s="23" t="s">
        <v>11</v>
      </c>
      <c r="M1435" s="23" t="s">
        <v>6983</v>
      </c>
      <c r="N1435" s="23" t="s">
        <v>6291</v>
      </c>
      <c r="O1435" s="23" t="s">
        <v>6292</v>
      </c>
      <c r="P1435" s="23" t="s">
        <v>9</v>
      </c>
      <c r="Q1435" s="23">
        <v>0</v>
      </c>
      <c r="R1435" s="23" t="s">
        <v>2247</v>
      </c>
      <c r="S1435" s="23" t="s">
        <v>6307</v>
      </c>
      <c r="T1435" s="23" t="s">
        <v>1623</v>
      </c>
    </row>
    <row r="1436" spans="1:20" s="19" customFormat="1">
      <c r="A1436" s="23" t="s">
        <v>4193</v>
      </c>
      <c r="B1436" s="23" t="s">
        <v>4194</v>
      </c>
      <c r="C1436" s="23" t="s">
        <v>10</v>
      </c>
      <c r="D1436" s="23" t="s">
        <v>1580</v>
      </c>
      <c r="E1436" s="23" t="s">
        <v>452</v>
      </c>
      <c r="F1436" s="23" t="s">
        <v>5402</v>
      </c>
      <c r="G1436" s="23" t="s">
        <v>1623</v>
      </c>
      <c r="H1436" s="23" t="s">
        <v>6952</v>
      </c>
      <c r="I1436" s="23" t="s">
        <v>5563</v>
      </c>
      <c r="J1436" s="23" t="s">
        <v>11</v>
      </c>
      <c r="K1436" s="23" t="s">
        <v>6290</v>
      </c>
      <c r="L1436" s="23" t="s">
        <v>11</v>
      </c>
      <c r="M1436" s="23" t="s">
        <v>6939</v>
      </c>
      <c r="N1436" s="23" t="s">
        <v>6291</v>
      </c>
      <c r="O1436" s="23" t="s">
        <v>6292</v>
      </c>
      <c r="P1436" s="23" t="s">
        <v>6604</v>
      </c>
      <c r="Q1436" s="23">
        <v>0</v>
      </c>
      <c r="R1436" s="23" t="s">
        <v>1952</v>
      </c>
      <c r="S1436" s="23" t="s">
        <v>5782</v>
      </c>
      <c r="T1436" s="23" t="s">
        <v>1623</v>
      </c>
    </row>
    <row r="1437" spans="1:20" s="19" customFormat="1">
      <c r="A1437" s="23" t="s">
        <v>1758</v>
      </c>
      <c r="B1437" s="23" t="s">
        <v>1759</v>
      </c>
      <c r="C1437" s="23" t="s">
        <v>10</v>
      </c>
      <c r="D1437" s="23" t="s">
        <v>1580</v>
      </c>
      <c r="E1437" s="23" t="s">
        <v>452</v>
      </c>
      <c r="F1437" s="23" t="s">
        <v>6808</v>
      </c>
      <c r="G1437" s="23" t="s">
        <v>1623</v>
      </c>
      <c r="H1437" s="23" t="s">
        <v>6299</v>
      </c>
      <c r="I1437" s="23" t="s">
        <v>6304</v>
      </c>
      <c r="J1437" s="23" t="s">
        <v>11</v>
      </c>
      <c r="K1437" s="23" t="s">
        <v>6290</v>
      </c>
      <c r="L1437" s="23" t="s">
        <v>11</v>
      </c>
      <c r="M1437" s="23" t="s">
        <v>6941</v>
      </c>
      <c r="N1437" s="23" t="s">
        <v>6291</v>
      </c>
      <c r="O1437" s="23" t="s">
        <v>6292</v>
      </c>
      <c r="P1437" s="23" t="s">
        <v>6329</v>
      </c>
      <c r="Q1437" s="23">
        <v>0</v>
      </c>
      <c r="R1437" s="23" t="s">
        <v>1685</v>
      </c>
      <c r="S1437" s="23" t="s">
        <v>6502</v>
      </c>
      <c r="T1437" s="23" t="s">
        <v>1623</v>
      </c>
    </row>
    <row r="1438" spans="1:20" s="19" customFormat="1">
      <c r="A1438" s="23" t="s">
        <v>5228</v>
      </c>
      <c r="B1438" s="23" t="s">
        <v>5229</v>
      </c>
      <c r="C1438" s="23" t="s">
        <v>10</v>
      </c>
      <c r="D1438" s="23" t="s">
        <v>1580</v>
      </c>
      <c r="E1438" s="23" t="s">
        <v>452</v>
      </c>
      <c r="F1438" s="23" t="s">
        <v>6970</v>
      </c>
      <c r="G1438" s="23" t="s">
        <v>1623</v>
      </c>
      <c r="H1438" s="23" t="s">
        <v>6952</v>
      </c>
      <c r="I1438" s="23" t="s">
        <v>5563</v>
      </c>
      <c r="J1438" s="23" t="s">
        <v>11</v>
      </c>
      <c r="K1438" s="23" t="s">
        <v>6290</v>
      </c>
      <c r="L1438" s="23" t="s">
        <v>11</v>
      </c>
      <c r="M1438" s="23" t="s">
        <v>6949</v>
      </c>
      <c r="N1438" s="23" t="s">
        <v>6291</v>
      </c>
      <c r="O1438" s="23" t="s">
        <v>6292</v>
      </c>
      <c r="P1438" s="23" t="s">
        <v>7</v>
      </c>
      <c r="Q1438" s="23">
        <v>0</v>
      </c>
      <c r="R1438" s="23" t="s">
        <v>1559</v>
      </c>
      <c r="S1438" s="23" t="s">
        <v>6631</v>
      </c>
      <c r="T1438" s="23" t="s">
        <v>1623</v>
      </c>
    </row>
    <row r="1439" spans="1:20" s="19" customFormat="1">
      <c r="A1439" s="23" t="s">
        <v>3366</v>
      </c>
      <c r="B1439" s="23" t="s">
        <v>3367</v>
      </c>
      <c r="C1439" s="23" t="s">
        <v>1544</v>
      </c>
      <c r="D1439" s="23" t="s">
        <v>1580</v>
      </c>
      <c r="E1439" s="23" t="s">
        <v>452</v>
      </c>
      <c r="F1439" s="23" t="s">
        <v>6977</v>
      </c>
      <c r="G1439" s="23" t="s">
        <v>1623</v>
      </c>
      <c r="H1439" s="23" t="s">
        <v>6346</v>
      </c>
      <c r="I1439" s="23" t="s">
        <v>5563</v>
      </c>
      <c r="J1439" s="23" t="s">
        <v>1643</v>
      </c>
      <c r="K1439" s="23" t="s">
        <v>6290</v>
      </c>
      <c r="L1439" s="23" t="s">
        <v>11</v>
      </c>
      <c r="M1439" s="23" t="s">
        <v>6944</v>
      </c>
      <c r="N1439" s="23" t="s">
        <v>6291</v>
      </c>
      <c r="O1439" s="23" t="s">
        <v>6292</v>
      </c>
      <c r="P1439" s="23" t="s">
        <v>9</v>
      </c>
      <c r="Q1439" s="23">
        <v>0</v>
      </c>
      <c r="R1439" s="23" t="s">
        <v>1948</v>
      </c>
      <c r="S1439" s="23" t="s">
        <v>5884</v>
      </c>
      <c r="T1439" s="23" t="s">
        <v>1623</v>
      </c>
    </row>
    <row r="1440" spans="1:20" s="19" customFormat="1">
      <c r="A1440" s="23" t="s">
        <v>2185</v>
      </c>
      <c r="B1440" s="23" t="s">
        <v>2186</v>
      </c>
      <c r="C1440" s="23" t="s">
        <v>16</v>
      </c>
      <c r="D1440" s="23" t="s">
        <v>1580</v>
      </c>
      <c r="E1440" s="23" t="s">
        <v>452</v>
      </c>
      <c r="F1440" s="23" t="s">
        <v>6940</v>
      </c>
      <c r="G1440" s="23" t="s">
        <v>1623</v>
      </c>
      <c r="H1440" s="23" t="s">
        <v>6346</v>
      </c>
      <c r="I1440" s="23" t="s">
        <v>5563</v>
      </c>
      <c r="J1440" s="23" t="s">
        <v>11</v>
      </c>
      <c r="K1440" s="23" t="s">
        <v>6290</v>
      </c>
      <c r="L1440" s="23" t="s">
        <v>11</v>
      </c>
      <c r="M1440" s="23" t="s">
        <v>6937</v>
      </c>
      <c r="N1440" s="23" t="s">
        <v>6291</v>
      </c>
      <c r="O1440" s="23" t="s">
        <v>6292</v>
      </c>
      <c r="P1440" s="23" t="s">
        <v>7</v>
      </c>
      <c r="Q1440" s="23">
        <v>0</v>
      </c>
      <c r="R1440" s="23" t="s">
        <v>6313</v>
      </c>
      <c r="S1440" s="23" t="s">
        <v>6554</v>
      </c>
      <c r="T1440" s="23" t="s">
        <v>1623</v>
      </c>
    </row>
    <row r="1441" spans="1:20" s="19" customFormat="1">
      <c r="A1441" s="23" t="s">
        <v>3524</v>
      </c>
      <c r="B1441" s="23" t="s">
        <v>3525</v>
      </c>
      <c r="C1441" s="23" t="s">
        <v>16</v>
      </c>
      <c r="D1441" s="23" t="s">
        <v>1580</v>
      </c>
      <c r="E1441" s="23" t="s">
        <v>452</v>
      </c>
      <c r="F1441" s="23" t="s">
        <v>6954</v>
      </c>
      <c r="G1441" s="23" t="s">
        <v>1623</v>
      </c>
      <c r="H1441" s="23" t="s">
        <v>2490</v>
      </c>
      <c r="I1441" s="23" t="s">
        <v>6951</v>
      </c>
      <c r="J1441" s="23" t="s">
        <v>11</v>
      </c>
      <c r="K1441" s="23" t="s">
        <v>6290</v>
      </c>
      <c r="L1441" s="23" t="s">
        <v>11</v>
      </c>
      <c r="M1441" s="23" t="s">
        <v>6937</v>
      </c>
      <c r="N1441" s="23" t="s">
        <v>6291</v>
      </c>
      <c r="O1441" s="23" t="s">
        <v>6292</v>
      </c>
      <c r="P1441" s="23" t="s">
        <v>1012</v>
      </c>
      <c r="Q1441" s="23">
        <v>0</v>
      </c>
      <c r="R1441" s="23" t="s">
        <v>1559</v>
      </c>
      <c r="S1441" s="23" t="s">
        <v>6994</v>
      </c>
      <c r="T1441" s="23" t="s">
        <v>1623</v>
      </c>
    </row>
    <row r="1442" spans="1:20" s="19" customFormat="1">
      <c r="A1442" s="23" t="s">
        <v>3527</v>
      </c>
      <c r="B1442" s="23" t="s">
        <v>3528</v>
      </c>
      <c r="C1442" s="23" t="s">
        <v>12</v>
      </c>
      <c r="D1442" s="23" t="s">
        <v>1580</v>
      </c>
      <c r="E1442" s="23" t="s">
        <v>452</v>
      </c>
      <c r="F1442" s="23" t="s">
        <v>6804</v>
      </c>
      <c r="G1442" s="23" t="s">
        <v>1623</v>
      </c>
      <c r="H1442" s="23" t="s">
        <v>6334</v>
      </c>
      <c r="I1442" s="23" t="s">
        <v>6321</v>
      </c>
      <c r="J1442" s="23" t="s">
        <v>11</v>
      </c>
      <c r="K1442" s="23" t="s">
        <v>6290</v>
      </c>
      <c r="L1442" s="23" t="s">
        <v>11</v>
      </c>
      <c r="M1442" s="23" t="s">
        <v>6979</v>
      </c>
      <c r="N1442" s="23" t="s">
        <v>6291</v>
      </c>
      <c r="O1442" s="23" t="s">
        <v>6292</v>
      </c>
      <c r="P1442" s="23" t="s">
        <v>6309</v>
      </c>
      <c r="Q1442" s="23">
        <v>0</v>
      </c>
      <c r="R1442" s="23" t="s">
        <v>1952</v>
      </c>
      <c r="S1442" s="23" t="s">
        <v>6710</v>
      </c>
      <c r="T1442" s="23" t="s">
        <v>1548</v>
      </c>
    </row>
    <row r="1443" spans="1:20" s="19" customFormat="1">
      <c r="A1443" s="23" t="s">
        <v>2689</v>
      </c>
      <c r="B1443" s="23" t="s">
        <v>2690</v>
      </c>
      <c r="C1443" s="23" t="s">
        <v>12</v>
      </c>
      <c r="D1443" s="23" t="s">
        <v>1580</v>
      </c>
      <c r="E1443" s="23" t="s">
        <v>452</v>
      </c>
      <c r="F1443" s="23" t="s">
        <v>6818</v>
      </c>
      <c r="G1443" s="23" t="s">
        <v>1623</v>
      </c>
      <c r="H1443" s="23" t="s">
        <v>6320</v>
      </c>
      <c r="I1443" s="23" t="s">
        <v>6355</v>
      </c>
      <c r="J1443" s="23" t="s">
        <v>11</v>
      </c>
      <c r="K1443" s="23" t="s">
        <v>6290</v>
      </c>
      <c r="L1443" s="23" t="s">
        <v>11</v>
      </c>
      <c r="M1443" s="23" t="s">
        <v>6969</v>
      </c>
      <c r="N1443" s="23" t="s">
        <v>6291</v>
      </c>
      <c r="O1443" s="23" t="s">
        <v>6292</v>
      </c>
      <c r="P1443" s="23" t="s">
        <v>6395</v>
      </c>
      <c r="Q1443" s="23">
        <v>0</v>
      </c>
      <c r="R1443" s="23" t="s">
        <v>1952</v>
      </c>
      <c r="S1443" s="23" t="s">
        <v>6396</v>
      </c>
      <c r="T1443" s="23" t="s">
        <v>1623</v>
      </c>
    </row>
    <row r="1444" spans="1:20" s="19" customFormat="1">
      <c r="A1444" s="23" t="s">
        <v>4017</v>
      </c>
      <c r="B1444" s="23" t="s">
        <v>4018</v>
      </c>
      <c r="C1444" s="23" t="s">
        <v>16</v>
      </c>
      <c r="D1444" s="23" t="s">
        <v>1580</v>
      </c>
      <c r="E1444" s="23" t="s">
        <v>452</v>
      </c>
      <c r="F1444" s="23" t="s">
        <v>6954</v>
      </c>
      <c r="G1444" s="23" t="s">
        <v>1623</v>
      </c>
      <c r="H1444" s="23" t="s">
        <v>2490</v>
      </c>
      <c r="I1444" s="23" t="s">
        <v>6951</v>
      </c>
      <c r="J1444" s="23" t="s">
        <v>11</v>
      </c>
      <c r="K1444" s="23" t="s">
        <v>6290</v>
      </c>
      <c r="L1444" s="23" t="s">
        <v>11</v>
      </c>
      <c r="M1444" s="23" t="s">
        <v>6947</v>
      </c>
      <c r="N1444" s="23" t="s">
        <v>6291</v>
      </c>
      <c r="O1444" s="23" t="s">
        <v>6292</v>
      </c>
      <c r="P1444" s="23" t="s">
        <v>7</v>
      </c>
      <c r="Q1444" s="23">
        <v>0</v>
      </c>
      <c r="R1444" s="23" t="s">
        <v>7028</v>
      </c>
      <c r="S1444" s="23" t="s">
        <v>7062</v>
      </c>
      <c r="T1444" s="23" t="s">
        <v>1623</v>
      </c>
    </row>
    <row r="1445" spans="1:20" s="19" customFormat="1">
      <c r="A1445" s="23" t="s">
        <v>2160</v>
      </c>
      <c r="B1445" s="23" t="s">
        <v>2161</v>
      </c>
      <c r="C1445" s="23" t="s">
        <v>12</v>
      </c>
      <c r="D1445" s="23" t="s">
        <v>1580</v>
      </c>
      <c r="E1445" s="23" t="s">
        <v>452</v>
      </c>
      <c r="F1445" s="23" t="s">
        <v>5399</v>
      </c>
      <c r="G1445" s="23" t="s">
        <v>1623</v>
      </c>
      <c r="H1445" s="23" t="s">
        <v>5579</v>
      </c>
      <c r="I1445" s="23" t="s">
        <v>6302</v>
      </c>
      <c r="J1445" s="23" t="s">
        <v>11</v>
      </c>
      <c r="K1445" s="23" t="s">
        <v>6290</v>
      </c>
      <c r="L1445" s="23" t="s">
        <v>11</v>
      </c>
      <c r="M1445" s="23" t="s">
        <v>6949</v>
      </c>
      <c r="N1445" s="23" t="s">
        <v>6291</v>
      </c>
      <c r="O1445" s="23" t="s">
        <v>6292</v>
      </c>
      <c r="P1445" s="23" t="s">
        <v>9</v>
      </c>
      <c r="Q1445" s="23">
        <v>0</v>
      </c>
      <c r="R1445" s="23" t="s">
        <v>1815</v>
      </c>
      <c r="S1445" s="23" t="s">
        <v>6160</v>
      </c>
      <c r="T1445" s="23" t="s">
        <v>1623</v>
      </c>
    </row>
    <row r="1446" spans="1:20" s="19" customFormat="1">
      <c r="A1446" s="23" t="s">
        <v>2657</v>
      </c>
      <c r="B1446" s="23" t="s">
        <v>2658</v>
      </c>
      <c r="C1446" s="23" t="s">
        <v>16</v>
      </c>
      <c r="D1446" s="23" t="s">
        <v>1580</v>
      </c>
      <c r="E1446" s="23" t="s">
        <v>452</v>
      </c>
      <c r="F1446" s="23" t="s">
        <v>6954</v>
      </c>
      <c r="G1446" s="23" t="s">
        <v>1623</v>
      </c>
      <c r="H1446" s="23" t="s">
        <v>2490</v>
      </c>
      <c r="I1446" s="23" t="s">
        <v>6951</v>
      </c>
      <c r="J1446" s="23" t="s">
        <v>11</v>
      </c>
      <c r="K1446" s="23" t="s">
        <v>6290</v>
      </c>
      <c r="L1446" s="23" t="s">
        <v>11</v>
      </c>
      <c r="M1446" s="23" t="s">
        <v>6960</v>
      </c>
      <c r="N1446" s="23" t="s">
        <v>6291</v>
      </c>
      <c r="O1446" s="23" t="s">
        <v>6292</v>
      </c>
      <c r="P1446" s="23" t="s">
        <v>1012</v>
      </c>
      <c r="Q1446" s="23">
        <v>0</v>
      </c>
      <c r="R1446" s="23" t="s">
        <v>1559</v>
      </c>
      <c r="S1446" s="23" t="s">
        <v>7000</v>
      </c>
      <c r="T1446" s="23" t="s">
        <v>1623</v>
      </c>
    </row>
    <row r="1447" spans="1:20" s="19" customFormat="1">
      <c r="A1447" s="23" t="s">
        <v>3437</v>
      </c>
      <c r="B1447" s="23" t="s">
        <v>3438</v>
      </c>
      <c r="C1447" s="23" t="s">
        <v>13</v>
      </c>
      <c r="D1447" s="23" t="s">
        <v>1580</v>
      </c>
      <c r="E1447" s="23" t="s">
        <v>1175</v>
      </c>
      <c r="F1447" s="23" t="s">
        <v>6793</v>
      </c>
      <c r="G1447" s="23" t="s">
        <v>1623</v>
      </c>
      <c r="H1447" s="23" t="s">
        <v>6299</v>
      </c>
      <c r="I1447" s="23" t="s">
        <v>6321</v>
      </c>
      <c r="J1447" s="23" t="s">
        <v>11</v>
      </c>
      <c r="K1447" s="23" t="s">
        <v>6290</v>
      </c>
      <c r="L1447" s="23" t="s">
        <v>11</v>
      </c>
      <c r="M1447" s="23" t="s">
        <v>6931</v>
      </c>
      <c r="N1447" s="23" t="s">
        <v>6291</v>
      </c>
      <c r="O1447" s="23" t="s">
        <v>6292</v>
      </c>
      <c r="P1447" s="23" t="s">
        <v>6716</v>
      </c>
      <c r="Q1447" s="23">
        <v>0</v>
      </c>
      <c r="R1447" s="23" t="s">
        <v>1952</v>
      </c>
      <c r="S1447" s="23" t="s">
        <v>5880</v>
      </c>
      <c r="T1447" s="23" t="s">
        <v>1623</v>
      </c>
    </row>
    <row r="1448" spans="1:20" s="19" customFormat="1">
      <c r="A1448" s="23" t="s">
        <v>3322</v>
      </c>
      <c r="B1448" s="23" t="s">
        <v>3323</v>
      </c>
      <c r="C1448" s="23" t="s">
        <v>1544</v>
      </c>
      <c r="D1448" s="23" t="s">
        <v>1580</v>
      </c>
      <c r="E1448" s="23" t="s">
        <v>452</v>
      </c>
      <c r="F1448" s="23" t="s">
        <v>5504</v>
      </c>
      <c r="G1448" s="23" t="s">
        <v>1623</v>
      </c>
      <c r="H1448" s="23" t="s">
        <v>5579</v>
      </c>
      <c r="I1448" s="23" t="s">
        <v>6289</v>
      </c>
      <c r="J1448" s="23" t="s">
        <v>11</v>
      </c>
      <c r="K1448" s="23" t="s">
        <v>6290</v>
      </c>
      <c r="L1448" s="23" t="s">
        <v>11</v>
      </c>
      <c r="M1448" s="23" t="s">
        <v>6979</v>
      </c>
      <c r="N1448" s="23" t="s">
        <v>6291</v>
      </c>
      <c r="O1448" s="23" t="s">
        <v>6292</v>
      </c>
      <c r="P1448" s="23" t="s">
        <v>6353</v>
      </c>
      <c r="Q1448" s="23">
        <v>0</v>
      </c>
      <c r="R1448" s="23" t="s">
        <v>6313</v>
      </c>
      <c r="S1448" s="23" t="s">
        <v>5896</v>
      </c>
      <c r="T1448" s="23" t="s">
        <v>1623</v>
      </c>
    </row>
    <row r="1449" spans="1:20" s="19" customFormat="1">
      <c r="A1449" s="23" t="s">
        <v>4230</v>
      </c>
      <c r="B1449" s="23" t="s">
        <v>4231</v>
      </c>
      <c r="C1449" s="23" t="s">
        <v>1544</v>
      </c>
      <c r="D1449" s="23" t="s">
        <v>1580</v>
      </c>
      <c r="E1449" s="23" t="s">
        <v>452</v>
      </c>
      <c r="F1449" s="23" t="s">
        <v>7021</v>
      </c>
      <c r="G1449" s="23" t="s">
        <v>1623</v>
      </c>
      <c r="H1449" s="23" t="s">
        <v>6308</v>
      </c>
      <c r="I1449" s="23" t="s">
        <v>5574</v>
      </c>
      <c r="J1449" s="23" t="s">
        <v>11</v>
      </c>
      <c r="K1449" s="23" t="s">
        <v>6290</v>
      </c>
      <c r="L1449" s="23" t="s">
        <v>11</v>
      </c>
      <c r="M1449" s="23" t="s">
        <v>7022</v>
      </c>
      <c r="N1449" s="23" t="s">
        <v>6291</v>
      </c>
      <c r="O1449" s="23" t="s">
        <v>6292</v>
      </c>
      <c r="P1449" s="23" t="s">
        <v>7</v>
      </c>
      <c r="Q1449" s="23">
        <v>0</v>
      </c>
      <c r="R1449" s="23" t="s">
        <v>1707</v>
      </c>
      <c r="S1449" s="23" t="s">
        <v>5775</v>
      </c>
      <c r="T1449" s="23" t="s">
        <v>1623</v>
      </c>
    </row>
    <row r="1450" spans="1:20" s="19" customFormat="1">
      <c r="A1450" s="23" t="s">
        <v>4053</v>
      </c>
      <c r="B1450" s="23" t="s">
        <v>4054</v>
      </c>
      <c r="C1450" s="23" t="s">
        <v>16</v>
      </c>
      <c r="D1450" s="23" t="s">
        <v>1580</v>
      </c>
      <c r="E1450" s="23" t="s">
        <v>461</v>
      </c>
      <c r="F1450" s="23" t="s">
        <v>5489</v>
      </c>
      <c r="G1450" s="23" t="s">
        <v>1623</v>
      </c>
      <c r="H1450" s="23" t="s">
        <v>6952</v>
      </c>
      <c r="I1450" s="23" t="s">
        <v>5460</v>
      </c>
      <c r="J1450" s="23" t="s">
        <v>11</v>
      </c>
      <c r="K1450" s="23" t="s">
        <v>6290</v>
      </c>
      <c r="L1450" s="23" t="s">
        <v>11</v>
      </c>
      <c r="M1450" s="23" t="s">
        <v>6931</v>
      </c>
      <c r="N1450" s="23" t="s">
        <v>6311</v>
      </c>
      <c r="O1450" s="23" t="s">
        <v>6292</v>
      </c>
      <c r="P1450" s="23" t="s">
        <v>7</v>
      </c>
      <c r="Q1450" s="23">
        <v>0</v>
      </c>
      <c r="R1450" s="23" t="s">
        <v>7107</v>
      </c>
      <c r="S1450" s="23" t="s">
        <v>7108</v>
      </c>
      <c r="T1450" s="23" t="s">
        <v>1623</v>
      </c>
    </row>
    <row r="1451" spans="1:20" s="19" customFormat="1">
      <c r="A1451" s="23" t="s">
        <v>2426</v>
      </c>
      <c r="B1451" s="23" t="s">
        <v>2427</v>
      </c>
      <c r="C1451" s="23" t="s">
        <v>10</v>
      </c>
      <c r="D1451" s="23" t="s">
        <v>1580</v>
      </c>
      <c r="E1451" s="23" t="s">
        <v>5632</v>
      </c>
      <c r="F1451" s="23" t="s">
        <v>6973</v>
      </c>
      <c r="G1451" s="23" t="s">
        <v>1623</v>
      </c>
      <c r="H1451" s="23" t="s">
        <v>6308</v>
      </c>
      <c r="I1451" s="23" t="s">
        <v>5447</v>
      </c>
      <c r="J1451" s="23" t="s">
        <v>11</v>
      </c>
      <c r="K1451" s="23" t="s">
        <v>6290</v>
      </c>
      <c r="L1451" s="23" t="s">
        <v>11</v>
      </c>
      <c r="M1451" s="23" t="s">
        <v>6976</v>
      </c>
      <c r="N1451" s="23" t="s">
        <v>6311</v>
      </c>
      <c r="O1451" s="23" t="s">
        <v>6292</v>
      </c>
      <c r="P1451" s="23" t="s">
        <v>6563</v>
      </c>
      <c r="Q1451" s="23">
        <v>0</v>
      </c>
      <c r="R1451" s="23" t="s">
        <v>6974</v>
      </c>
      <c r="S1451" s="23" t="s">
        <v>7033</v>
      </c>
      <c r="T1451" s="23" t="s">
        <v>1623</v>
      </c>
    </row>
    <row r="1452" spans="1:20" s="19" customFormat="1">
      <c r="A1452" s="23" t="s">
        <v>3363</v>
      </c>
      <c r="B1452" s="23" t="s">
        <v>3364</v>
      </c>
      <c r="C1452" s="23" t="s">
        <v>10</v>
      </c>
      <c r="D1452" s="23" t="s">
        <v>1580</v>
      </c>
      <c r="E1452" s="23" t="s">
        <v>452</v>
      </c>
      <c r="F1452" s="23" t="s">
        <v>6977</v>
      </c>
      <c r="G1452" s="23" t="s">
        <v>1623</v>
      </c>
      <c r="H1452" s="23" t="s">
        <v>6346</v>
      </c>
      <c r="I1452" s="23" t="s">
        <v>5563</v>
      </c>
      <c r="J1452" s="23" t="s">
        <v>11</v>
      </c>
      <c r="K1452" s="23" t="s">
        <v>6290</v>
      </c>
      <c r="L1452" s="23" t="s">
        <v>11</v>
      </c>
      <c r="M1452" s="23" t="s">
        <v>6947</v>
      </c>
      <c r="N1452" s="23" t="s">
        <v>6291</v>
      </c>
      <c r="O1452" s="23" t="s">
        <v>6292</v>
      </c>
      <c r="P1452" s="23" t="s">
        <v>6402</v>
      </c>
      <c r="Q1452" s="23">
        <v>0</v>
      </c>
      <c r="R1452" s="23" t="s">
        <v>6403</v>
      </c>
      <c r="S1452" s="23" t="s">
        <v>6404</v>
      </c>
      <c r="T1452" s="23" t="s">
        <v>1623</v>
      </c>
    </row>
    <row r="1453" spans="1:20" s="19" customFormat="1">
      <c r="A1453" s="23" t="s">
        <v>4474</v>
      </c>
      <c r="B1453" s="23" t="s">
        <v>4475</v>
      </c>
      <c r="C1453" s="23" t="s">
        <v>1544</v>
      </c>
      <c r="D1453" s="23" t="s">
        <v>5451</v>
      </c>
      <c r="E1453" s="23" t="s">
        <v>459</v>
      </c>
      <c r="F1453" s="23" t="s">
        <v>5577</v>
      </c>
      <c r="G1453" s="23" t="s">
        <v>1623</v>
      </c>
      <c r="H1453" s="23" t="s">
        <v>6346</v>
      </c>
      <c r="I1453" s="23" t="s">
        <v>6352</v>
      </c>
      <c r="J1453" s="23" t="s">
        <v>11</v>
      </c>
      <c r="K1453" s="23" t="s">
        <v>6290</v>
      </c>
      <c r="L1453" s="23" t="s">
        <v>11</v>
      </c>
      <c r="M1453" s="23" t="s">
        <v>6930</v>
      </c>
      <c r="N1453" s="23" t="s">
        <v>6297</v>
      </c>
      <c r="O1453" s="23" t="s">
        <v>6292</v>
      </c>
      <c r="P1453" s="23" t="s">
        <v>982</v>
      </c>
      <c r="Q1453" s="23">
        <v>0</v>
      </c>
      <c r="R1453" s="23" t="s">
        <v>2553</v>
      </c>
      <c r="S1453" s="23" t="s">
        <v>6190</v>
      </c>
      <c r="T1453" s="23" t="s">
        <v>1623</v>
      </c>
    </row>
    <row r="1454" spans="1:20" s="19" customFormat="1">
      <c r="A1454" s="23" t="s">
        <v>5190</v>
      </c>
      <c r="B1454" s="23" t="s">
        <v>5191</v>
      </c>
      <c r="C1454" s="23" t="s">
        <v>16</v>
      </c>
      <c r="D1454" s="23" t="s">
        <v>1580</v>
      </c>
      <c r="E1454" s="23" t="s">
        <v>452</v>
      </c>
      <c r="F1454" s="23" t="s">
        <v>6954</v>
      </c>
      <c r="G1454" s="23" t="s">
        <v>1623</v>
      </c>
      <c r="H1454" s="23" t="s">
        <v>2490</v>
      </c>
      <c r="I1454" s="23" t="s">
        <v>6951</v>
      </c>
      <c r="J1454" s="23" t="s">
        <v>11</v>
      </c>
      <c r="K1454" s="23" t="s">
        <v>6290</v>
      </c>
      <c r="L1454" s="23" t="s">
        <v>11</v>
      </c>
      <c r="M1454" s="23" t="s">
        <v>6979</v>
      </c>
      <c r="N1454" s="23" t="s">
        <v>6291</v>
      </c>
      <c r="O1454" s="23" t="s">
        <v>6292</v>
      </c>
      <c r="P1454" s="23" t="s">
        <v>1012</v>
      </c>
      <c r="Q1454" s="23">
        <v>0</v>
      </c>
      <c r="R1454" s="23" t="s">
        <v>1565</v>
      </c>
      <c r="S1454" s="23" t="s">
        <v>7004</v>
      </c>
      <c r="T1454" s="23" t="s">
        <v>1623</v>
      </c>
    </row>
    <row r="1455" spans="1:20" s="19" customFormat="1">
      <c r="A1455" s="23" t="s">
        <v>3631</v>
      </c>
      <c r="B1455" s="23" t="s">
        <v>3632</v>
      </c>
      <c r="C1455" s="23" t="s">
        <v>10</v>
      </c>
      <c r="D1455" s="23" t="s">
        <v>1580</v>
      </c>
      <c r="E1455" s="23" t="s">
        <v>452</v>
      </c>
      <c r="F1455" s="23" t="s">
        <v>6940</v>
      </c>
      <c r="G1455" s="23" t="s">
        <v>1623</v>
      </c>
      <c r="H1455" s="23" t="s">
        <v>6346</v>
      </c>
      <c r="I1455" s="23" t="s">
        <v>5563</v>
      </c>
      <c r="J1455" s="23" t="s">
        <v>11</v>
      </c>
      <c r="K1455" s="23" t="s">
        <v>6290</v>
      </c>
      <c r="L1455" s="23" t="s">
        <v>11</v>
      </c>
      <c r="M1455" s="23" t="s">
        <v>6944</v>
      </c>
      <c r="N1455" s="23" t="s">
        <v>6291</v>
      </c>
      <c r="O1455" s="23" t="s">
        <v>6292</v>
      </c>
      <c r="P1455" s="23" t="s">
        <v>1012</v>
      </c>
      <c r="Q1455" s="23">
        <v>0</v>
      </c>
      <c r="R1455" s="23" t="s">
        <v>1559</v>
      </c>
      <c r="S1455" s="23" t="s">
        <v>6194</v>
      </c>
      <c r="T1455" s="23" t="s">
        <v>1623</v>
      </c>
    </row>
    <row r="1456" spans="1:20" s="19" customFormat="1">
      <c r="A1456" s="23" t="s">
        <v>4103</v>
      </c>
      <c r="B1456" s="23" t="s">
        <v>4104</v>
      </c>
      <c r="C1456" s="23" t="s">
        <v>1544</v>
      </c>
      <c r="D1456" s="23" t="s">
        <v>1580</v>
      </c>
      <c r="E1456" s="23" t="s">
        <v>452</v>
      </c>
      <c r="F1456" s="23" t="s">
        <v>6977</v>
      </c>
      <c r="G1456" s="23" t="s">
        <v>1623</v>
      </c>
      <c r="H1456" s="23" t="s">
        <v>6346</v>
      </c>
      <c r="I1456" s="23" t="s">
        <v>5563</v>
      </c>
      <c r="J1456" s="23" t="s">
        <v>1643</v>
      </c>
      <c r="K1456" s="23" t="s">
        <v>6290</v>
      </c>
      <c r="L1456" s="23" t="s">
        <v>11</v>
      </c>
      <c r="M1456" s="23" t="s">
        <v>6960</v>
      </c>
      <c r="N1456" s="23" t="s">
        <v>6291</v>
      </c>
      <c r="O1456" s="23" t="s">
        <v>6292</v>
      </c>
      <c r="P1456" s="23" t="s">
        <v>6329</v>
      </c>
      <c r="Q1456" s="23">
        <v>0</v>
      </c>
      <c r="R1456" s="23" t="s">
        <v>4499</v>
      </c>
      <c r="S1456" s="23" t="s">
        <v>5799</v>
      </c>
      <c r="T1456" s="23" t="s">
        <v>1623</v>
      </c>
    </row>
    <row r="1457" spans="1:20" s="19" customFormat="1">
      <c r="A1457" s="23" t="s">
        <v>2226</v>
      </c>
      <c r="B1457" s="23" t="s">
        <v>2227</v>
      </c>
      <c r="C1457" s="23" t="s">
        <v>10</v>
      </c>
      <c r="D1457" s="23" t="s">
        <v>1580</v>
      </c>
      <c r="E1457" s="23" t="s">
        <v>461</v>
      </c>
      <c r="F1457" s="23" t="s">
        <v>5538</v>
      </c>
      <c r="G1457" s="23" t="s">
        <v>1623</v>
      </c>
      <c r="H1457" s="23" t="s">
        <v>6331</v>
      </c>
      <c r="I1457" s="23" t="s">
        <v>5574</v>
      </c>
      <c r="J1457" s="23" t="s">
        <v>11</v>
      </c>
      <c r="K1457" s="23" t="s">
        <v>6290</v>
      </c>
      <c r="L1457" s="23" t="s">
        <v>11</v>
      </c>
      <c r="M1457" s="23" t="s">
        <v>6950</v>
      </c>
      <c r="N1457" s="23" t="s">
        <v>6311</v>
      </c>
      <c r="O1457" s="23" t="s">
        <v>6292</v>
      </c>
      <c r="P1457" s="23" t="s">
        <v>6477</v>
      </c>
      <c r="Q1457" s="23">
        <v>0</v>
      </c>
      <c r="R1457" s="23" t="s">
        <v>1646</v>
      </c>
      <c r="S1457" s="23" t="s">
        <v>6043</v>
      </c>
      <c r="T1457" s="23" t="s">
        <v>1623</v>
      </c>
    </row>
    <row r="1458" spans="1:20" s="19" customFormat="1">
      <c r="A1458" s="23" t="s">
        <v>5022</v>
      </c>
      <c r="B1458" s="23" t="s">
        <v>5023</v>
      </c>
      <c r="C1458" s="23" t="s">
        <v>10</v>
      </c>
      <c r="D1458" s="23" t="s">
        <v>1580</v>
      </c>
      <c r="E1458" s="23" t="s">
        <v>452</v>
      </c>
      <c r="F1458" s="23" t="s">
        <v>5402</v>
      </c>
      <c r="G1458" s="23" t="s">
        <v>1623</v>
      </c>
      <c r="H1458" s="23" t="s">
        <v>6952</v>
      </c>
      <c r="I1458" s="23" t="s">
        <v>5563</v>
      </c>
      <c r="J1458" s="23" t="s">
        <v>11</v>
      </c>
      <c r="K1458" s="23" t="s">
        <v>6290</v>
      </c>
      <c r="L1458" s="23" t="s">
        <v>11</v>
      </c>
      <c r="M1458" s="23" t="s">
        <v>7026</v>
      </c>
      <c r="N1458" s="23" t="s">
        <v>6291</v>
      </c>
      <c r="O1458" s="23" t="s">
        <v>6292</v>
      </c>
      <c r="P1458" s="23" t="s">
        <v>6329</v>
      </c>
      <c r="Q1458" s="23">
        <v>0</v>
      </c>
      <c r="R1458" s="23" t="s">
        <v>1952</v>
      </c>
      <c r="S1458" s="23" t="s">
        <v>5685</v>
      </c>
      <c r="T1458" s="23" t="s">
        <v>1623</v>
      </c>
    </row>
    <row r="1459" spans="1:20" s="19" customFormat="1">
      <c r="A1459" s="23" t="s">
        <v>2908</v>
      </c>
      <c r="B1459" s="23" t="s">
        <v>2909</v>
      </c>
      <c r="C1459" s="23" t="s">
        <v>16</v>
      </c>
      <c r="D1459" s="23" t="s">
        <v>1580</v>
      </c>
      <c r="E1459" s="23" t="s">
        <v>452</v>
      </c>
      <c r="F1459" s="23" t="s">
        <v>6954</v>
      </c>
      <c r="G1459" s="23" t="s">
        <v>1623</v>
      </c>
      <c r="H1459" s="23" t="s">
        <v>2490</v>
      </c>
      <c r="I1459" s="23" t="s">
        <v>6951</v>
      </c>
      <c r="J1459" s="23" t="s">
        <v>11</v>
      </c>
      <c r="K1459" s="23" t="s">
        <v>6290</v>
      </c>
      <c r="L1459" s="23" t="s">
        <v>11</v>
      </c>
      <c r="M1459" s="23" t="s">
        <v>6979</v>
      </c>
      <c r="N1459" s="23" t="s">
        <v>6291</v>
      </c>
      <c r="O1459" s="23" t="s">
        <v>6292</v>
      </c>
      <c r="P1459" s="23" t="s">
        <v>6982</v>
      </c>
      <c r="Q1459" s="23">
        <v>0</v>
      </c>
      <c r="R1459" s="23" t="s">
        <v>7028</v>
      </c>
      <c r="S1459" s="23" t="s">
        <v>7029</v>
      </c>
      <c r="T1459" s="23" t="s">
        <v>1623</v>
      </c>
    </row>
    <row r="1460" spans="1:20" s="19" customFormat="1">
      <c r="A1460" s="23" t="s">
        <v>5070</v>
      </c>
      <c r="B1460" s="23" t="s">
        <v>5071</v>
      </c>
      <c r="C1460" s="23" t="s">
        <v>16</v>
      </c>
      <c r="D1460" s="23" t="s">
        <v>1580</v>
      </c>
      <c r="E1460" s="23" t="s">
        <v>452</v>
      </c>
      <c r="F1460" s="23" t="s">
        <v>5504</v>
      </c>
      <c r="G1460" s="23" t="s">
        <v>1623</v>
      </c>
      <c r="H1460" s="23" t="s">
        <v>5579</v>
      </c>
      <c r="I1460" s="23" t="s">
        <v>6289</v>
      </c>
      <c r="J1460" s="23" t="s">
        <v>11</v>
      </c>
      <c r="K1460" s="23" t="s">
        <v>6290</v>
      </c>
      <c r="L1460" s="23" t="s">
        <v>11</v>
      </c>
      <c r="M1460" s="23" t="s">
        <v>6937</v>
      </c>
      <c r="N1460" s="23" t="s">
        <v>6291</v>
      </c>
      <c r="O1460" s="23" t="s">
        <v>6292</v>
      </c>
      <c r="P1460" s="23" t="s">
        <v>6629</v>
      </c>
      <c r="Q1460" s="23">
        <v>0</v>
      </c>
      <c r="R1460" s="23" t="s">
        <v>6313</v>
      </c>
      <c r="S1460" s="23" t="s">
        <v>6630</v>
      </c>
      <c r="T1460" s="23" t="s">
        <v>1623</v>
      </c>
    </row>
    <row r="1461" spans="1:20" s="19" customFormat="1">
      <c r="A1461" s="23" t="s">
        <v>4017</v>
      </c>
      <c r="B1461" s="23" t="s">
        <v>4018</v>
      </c>
      <c r="C1461" s="23" t="s">
        <v>16</v>
      </c>
      <c r="D1461" s="23" t="s">
        <v>1580</v>
      </c>
      <c r="E1461" s="23" t="s">
        <v>452</v>
      </c>
      <c r="F1461" s="23" t="s">
        <v>6954</v>
      </c>
      <c r="G1461" s="23" t="s">
        <v>1623</v>
      </c>
      <c r="H1461" s="23" t="s">
        <v>6346</v>
      </c>
      <c r="I1461" s="23" t="s">
        <v>6951</v>
      </c>
      <c r="J1461" s="23" t="s">
        <v>11</v>
      </c>
      <c r="K1461" s="23" t="s">
        <v>6290</v>
      </c>
      <c r="L1461" s="23" t="s">
        <v>11</v>
      </c>
      <c r="M1461" s="23" t="s">
        <v>7037</v>
      </c>
      <c r="N1461" s="23" t="s">
        <v>6291</v>
      </c>
      <c r="O1461" s="23" t="s">
        <v>6292</v>
      </c>
      <c r="P1461" s="23" t="s">
        <v>7</v>
      </c>
      <c r="Q1461" s="23">
        <v>0</v>
      </c>
      <c r="R1461" s="23" t="s">
        <v>7028</v>
      </c>
      <c r="S1461" s="23" t="s">
        <v>7062</v>
      </c>
      <c r="T1461" s="23" t="s">
        <v>1623</v>
      </c>
    </row>
    <row r="1462" spans="1:20" s="19" customFormat="1">
      <c r="A1462" s="23" t="s">
        <v>4407</v>
      </c>
      <c r="B1462" s="23" t="s">
        <v>4408</v>
      </c>
      <c r="C1462" s="23" t="s">
        <v>1562</v>
      </c>
      <c r="D1462" s="23" t="s">
        <v>1580</v>
      </c>
      <c r="E1462" s="23" t="s">
        <v>452</v>
      </c>
      <c r="F1462" s="23" t="s">
        <v>6954</v>
      </c>
      <c r="G1462" s="23" t="s">
        <v>1623</v>
      </c>
      <c r="H1462" s="23" t="s">
        <v>2490</v>
      </c>
      <c r="I1462" s="23" t="s">
        <v>6951</v>
      </c>
      <c r="J1462" s="23" t="s">
        <v>11</v>
      </c>
      <c r="K1462" s="23" t="s">
        <v>6290</v>
      </c>
      <c r="L1462" s="23" t="s">
        <v>11</v>
      </c>
      <c r="M1462" s="23" t="s">
        <v>6944</v>
      </c>
      <c r="N1462" s="23" t="s">
        <v>6291</v>
      </c>
      <c r="O1462" s="23" t="s">
        <v>6292</v>
      </c>
      <c r="P1462" s="23" t="s">
        <v>1012</v>
      </c>
      <c r="Q1462" s="23">
        <v>0</v>
      </c>
      <c r="R1462" s="23" t="s">
        <v>1559</v>
      </c>
      <c r="S1462" s="23" t="s">
        <v>7047</v>
      </c>
      <c r="T1462" s="23" t="s">
        <v>1623</v>
      </c>
    </row>
    <row r="1463" spans="1:20" s="19" customFormat="1">
      <c r="A1463" s="23" t="s">
        <v>4420</v>
      </c>
      <c r="B1463" s="23" t="s">
        <v>4421</v>
      </c>
      <c r="C1463" s="23" t="s">
        <v>14</v>
      </c>
      <c r="D1463" s="23" t="s">
        <v>1580</v>
      </c>
      <c r="E1463" s="23" t="s">
        <v>452</v>
      </c>
      <c r="F1463" s="23" t="s">
        <v>6811</v>
      </c>
      <c r="G1463" s="23" t="s">
        <v>1623</v>
      </c>
      <c r="H1463" s="23" t="s">
        <v>6337</v>
      </c>
      <c r="I1463" s="23" t="s">
        <v>6338</v>
      </c>
      <c r="J1463" s="23" t="s">
        <v>11</v>
      </c>
      <c r="K1463" s="23" t="s">
        <v>6290</v>
      </c>
      <c r="L1463" s="23" t="s">
        <v>11</v>
      </c>
      <c r="M1463" s="23" t="s">
        <v>6979</v>
      </c>
      <c r="N1463" s="23" t="s">
        <v>6291</v>
      </c>
      <c r="O1463" s="23" t="s">
        <v>6292</v>
      </c>
      <c r="P1463" s="23" t="s">
        <v>6329</v>
      </c>
      <c r="Q1463" s="23">
        <v>0</v>
      </c>
      <c r="R1463" s="23" t="s">
        <v>1952</v>
      </c>
      <c r="S1463" s="23" t="s">
        <v>5753</v>
      </c>
      <c r="T1463" s="23" t="s">
        <v>1623</v>
      </c>
    </row>
    <row r="1464" spans="1:20" s="19" customFormat="1">
      <c r="A1464" s="23" t="s">
        <v>2147</v>
      </c>
      <c r="B1464" s="23" t="s">
        <v>2148</v>
      </c>
      <c r="C1464" s="23" t="s">
        <v>10</v>
      </c>
      <c r="D1464" s="23" t="s">
        <v>1580</v>
      </c>
      <c r="E1464" s="23" t="s">
        <v>461</v>
      </c>
      <c r="F1464" s="23" t="s">
        <v>6784</v>
      </c>
      <c r="G1464" s="23" t="s">
        <v>1623</v>
      </c>
      <c r="H1464" s="23" t="s">
        <v>6320</v>
      </c>
      <c r="I1464" s="23" t="s">
        <v>6338</v>
      </c>
      <c r="J1464" s="23" t="s">
        <v>1643</v>
      </c>
      <c r="K1464" s="23" t="s">
        <v>6290</v>
      </c>
      <c r="L1464" s="23" t="s">
        <v>11</v>
      </c>
      <c r="M1464" s="23" t="s">
        <v>6930</v>
      </c>
      <c r="N1464" s="23" t="s">
        <v>6311</v>
      </c>
      <c r="O1464" s="23" t="s">
        <v>6292</v>
      </c>
      <c r="P1464" s="23" t="s">
        <v>6329</v>
      </c>
      <c r="Q1464" s="23">
        <v>0</v>
      </c>
      <c r="R1464" s="23" t="s">
        <v>1707</v>
      </c>
      <c r="S1464" s="23" t="s">
        <v>6054</v>
      </c>
      <c r="T1464" s="23" t="s">
        <v>1623</v>
      </c>
    </row>
    <row r="1465" spans="1:20" s="19" customFormat="1">
      <c r="A1465" s="23" t="s">
        <v>3013</v>
      </c>
      <c r="B1465" s="23" t="s">
        <v>3014</v>
      </c>
      <c r="C1465" s="23" t="s">
        <v>10</v>
      </c>
      <c r="D1465" s="23" t="s">
        <v>1580</v>
      </c>
      <c r="E1465" s="23" t="s">
        <v>452</v>
      </c>
      <c r="F1465" s="23" t="s">
        <v>6808</v>
      </c>
      <c r="G1465" s="23" t="s">
        <v>1623</v>
      </c>
      <c r="H1465" s="23" t="s">
        <v>6299</v>
      </c>
      <c r="I1465" s="23" t="s">
        <v>6304</v>
      </c>
      <c r="J1465" s="23" t="s">
        <v>11</v>
      </c>
      <c r="K1465" s="23" t="s">
        <v>6290</v>
      </c>
      <c r="L1465" s="23" t="s">
        <v>11</v>
      </c>
      <c r="M1465" s="23" t="s">
        <v>6941</v>
      </c>
      <c r="N1465" s="23" t="s">
        <v>6291</v>
      </c>
      <c r="O1465" s="23" t="s">
        <v>6292</v>
      </c>
      <c r="P1465" s="23" t="s">
        <v>7</v>
      </c>
      <c r="Q1465" s="23">
        <v>0</v>
      </c>
      <c r="R1465" s="23" t="s">
        <v>1685</v>
      </c>
      <c r="S1465" s="23" t="s">
        <v>6549</v>
      </c>
      <c r="T1465" s="23" t="s">
        <v>1623</v>
      </c>
    </row>
    <row r="1466" spans="1:20" s="19" customFormat="1">
      <c r="A1466" s="23" t="s">
        <v>3108</v>
      </c>
      <c r="B1466" s="23" t="s">
        <v>3109</v>
      </c>
      <c r="C1466" s="23" t="s">
        <v>14</v>
      </c>
      <c r="D1466" s="23" t="s">
        <v>1580</v>
      </c>
      <c r="E1466" s="23" t="s">
        <v>452</v>
      </c>
      <c r="F1466" s="23" t="s">
        <v>6811</v>
      </c>
      <c r="G1466" s="23" t="s">
        <v>1623</v>
      </c>
      <c r="H1466" s="23" t="s">
        <v>6337</v>
      </c>
      <c r="I1466" s="23" t="s">
        <v>6338</v>
      </c>
      <c r="J1466" s="23" t="s">
        <v>11</v>
      </c>
      <c r="K1466" s="23" t="s">
        <v>6290</v>
      </c>
      <c r="L1466" s="23" t="s">
        <v>11</v>
      </c>
      <c r="M1466" s="23" t="s">
        <v>6944</v>
      </c>
      <c r="N1466" s="23" t="s">
        <v>6291</v>
      </c>
      <c r="O1466" s="23" t="s">
        <v>6292</v>
      </c>
      <c r="P1466" s="23" t="s">
        <v>6329</v>
      </c>
      <c r="Q1466" s="23">
        <v>0</v>
      </c>
      <c r="R1466" s="23" t="s">
        <v>1952</v>
      </c>
      <c r="S1466" s="23" t="s">
        <v>5928</v>
      </c>
      <c r="T1466" s="23" t="s">
        <v>1623</v>
      </c>
    </row>
    <row r="1467" spans="1:20" s="19" customFormat="1">
      <c r="A1467" s="23" t="s">
        <v>4856</v>
      </c>
      <c r="B1467" s="23" t="s">
        <v>4857</v>
      </c>
      <c r="C1467" s="23" t="s">
        <v>14</v>
      </c>
      <c r="D1467" s="23" t="s">
        <v>1580</v>
      </c>
      <c r="E1467" s="23" t="s">
        <v>452</v>
      </c>
      <c r="F1467" s="23" t="s">
        <v>6811</v>
      </c>
      <c r="G1467" s="23" t="s">
        <v>1623</v>
      </c>
      <c r="H1467" s="23" t="s">
        <v>6337</v>
      </c>
      <c r="I1467" s="23" t="s">
        <v>6338</v>
      </c>
      <c r="J1467" s="23" t="s">
        <v>11</v>
      </c>
      <c r="K1467" s="23" t="s">
        <v>6290</v>
      </c>
      <c r="L1467" s="23" t="s">
        <v>11</v>
      </c>
      <c r="M1467" s="23" t="s">
        <v>6941</v>
      </c>
      <c r="N1467" s="23" t="s">
        <v>6291</v>
      </c>
      <c r="O1467" s="23" t="s">
        <v>6292</v>
      </c>
      <c r="P1467" s="23" t="s">
        <v>6726</v>
      </c>
      <c r="Q1467" s="23">
        <v>0</v>
      </c>
      <c r="R1467" s="23" t="s">
        <v>1952</v>
      </c>
      <c r="S1467" s="23" t="s">
        <v>5713</v>
      </c>
      <c r="T1467" s="23" t="s">
        <v>1623</v>
      </c>
    </row>
    <row r="1468" spans="1:20" s="19" customFormat="1">
      <c r="A1468" s="23" t="s">
        <v>3055</v>
      </c>
      <c r="B1468" s="23" t="s">
        <v>3056</v>
      </c>
      <c r="C1468" s="23" t="s">
        <v>10</v>
      </c>
      <c r="D1468" s="23" t="s">
        <v>1580</v>
      </c>
      <c r="E1468" s="23" t="s">
        <v>452</v>
      </c>
      <c r="F1468" s="23" t="s">
        <v>5393</v>
      </c>
      <c r="G1468" s="23" t="s">
        <v>1623</v>
      </c>
      <c r="H1468" s="23" t="s">
        <v>6295</v>
      </c>
      <c r="I1468" s="23" t="s">
        <v>5574</v>
      </c>
      <c r="J1468" s="23" t="s">
        <v>11</v>
      </c>
      <c r="K1468" s="23" t="s">
        <v>6290</v>
      </c>
      <c r="L1468" s="23" t="s">
        <v>11</v>
      </c>
      <c r="M1468" s="23" t="s">
        <v>6944</v>
      </c>
      <c r="N1468" s="23" t="s">
        <v>6291</v>
      </c>
      <c r="O1468" s="23" t="s">
        <v>6292</v>
      </c>
      <c r="P1468" s="23" t="s">
        <v>6467</v>
      </c>
      <c r="Q1468" s="23">
        <v>0</v>
      </c>
      <c r="R1468" s="23" t="s">
        <v>6442</v>
      </c>
      <c r="S1468" s="23" t="s">
        <v>6468</v>
      </c>
      <c r="T1468" s="23" t="s">
        <v>1623</v>
      </c>
    </row>
    <row r="1469" spans="1:20" s="19" customFormat="1">
      <c r="A1469" s="23" t="s">
        <v>2585</v>
      </c>
      <c r="B1469" s="23" t="s">
        <v>2586</v>
      </c>
      <c r="C1469" s="23" t="s">
        <v>12</v>
      </c>
      <c r="D1469" s="23" t="s">
        <v>1580</v>
      </c>
      <c r="E1469" s="23" t="s">
        <v>452</v>
      </c>
      <c r="F1469" s="23" t="s">
        <v>6809</v>
      </c>
      <c r="G1469" s="23" t="s">
        <v>1623</v>
      </c>
      <c r="H1469" s="23" t="s">
        <v>6299</v>
      </c>
      <c r="I1469" s="23" t="s">
        <v>6335</v>
      </c>
      <c r="J1469" s="23" t="s">
        <v>11</v>
      </c>
      <c r="K1469" s="23" t="s">
        <v>6290</v>
      </c>
      <c r="L1469" s="23" t="s">
        <v>11</v>
      </c>
      <c r="M1469" s="23" t="s">
        <v>6979</v>
      </c>
      <c r="N1469" s="23" t="s">
        <v>6291</v>
      </c>
      <c r="O1469" s="23" t="s">
        <v>6292</v>
      </c>
      <c r="P1469" s="23" t="s">
        <v>6388</v>
      </c>
      <c r="Q1469" s="23">
        <v>0</v>
      </c>
      <c r="R1469" s="23" t="s">
        <v>1952</v>
      </c>
      <c r="S1469" s="23" t="s">
        <v>6007</v>
      </c>
      <c r="T1469" s="23" t="s">
        <v>1623</v>
      </c>
    </row>
    <row r="1470" spans="1:20" s="19" customFormat="1">
      <c r="A1470" s="23" t="s">
        <v>5066</v>
      </c>
      <c r="B1470" s="23" t="s">
        <v>5067</v>
      </c>
      <c r="C1470" s="23" t="s">
        <v>12</v>
      </c>
      <c r="D1470" s="23" t="s">
        <v>1580</v>
      </c>
      <c r="E1470" s="23" t="s">
        <v>461</v>
      </c>
      <c r="F1470" s="23" t="s">
        <v>5526</v>
      </c>
      <c r="G1470" s="23" t="s">
        <v>1623</v>
      </c>
      <c r="H1470" s="23" t="s">
        <v>5569</v>
      </c>
      <c r="I1470" s="23" t="s">
        <v>6304</v>
      </c>
      <c r="J1470" s="23" t="s">
        <v>11</v>
      </c>
      <c r="K1470" s="23" t="s">
        <v>6290</v>
      </c>
      <c r="L1470" s="23" t="s">
        <v>11</v>
      </c>
      <c r="M1470" s="23" t="s">
        <v>6931</v>
      </c>
      <c r="N1470" s="23" t="s">
        <v>6311</v>
      </c>
      <c r="O1470" s="23" t="s">
        <v>6292</v>
      </c>
      <c r="P1470" s="23" t="s">
        <v>7</v>
      </c>
      <c r="Q1470" s="23">
        <v>0</v>
      </c>
      <c r="R1470" s="23" t="s">
        <v>1560</v>
      </c>
      <c r="S1470" s="23" t="s">
        <v>6436</v>
      </c>
      <c r="T1470" s="23" t="s">
        <v>1623</v>
      </c>
    </row>
    <row r="1471" spans="1:20" s="19" customFormat="1">
      <c r="A1471" s="23" t="s">
        <v>2432</v>
      </c>
      <c r="B1471" s="23" t="s">
        <v>2433</v>
      </c>
      <c r="C1471" s="23" t="s">
        <v>12</v>
      </c>
      <c r="D1471" s="23" t="s">
        <v>1580</v>
      </c>
      <c r="E1471" s="23" t="s">
        <v>452</v>
      </c>
      <c r="F1471" s="23" t="s">
        <v>6818</v>
      </c>
      <c r="G1471" s="23" t="s">
        <v>1623</v>
      </c>
      <c r="H1471" s="23" t="s">
        <v>6320</v>
      </c>
      <c r="I1471" s="23" t="s">
        <v>6355</v>
      </c>
      <c r="J1471" s="23" t="s">
        <v>11</v>
      </c>
      <c r="K1471" s="23" t="s">
        <v>6290</v>
      </c>
      <c r="L1471" s="23" t="s">
        <v>11</v>
      </c>
      <c r="M1471" s="23" t="s">
        <v>7020</v>
      </c>
      <c r="N1471" s="23" t="s">
        <v>6291</v>
      </c>
      <c r="O1471" s="23" t="s">
        <v>6292</v>
      </c>
      <c r="P1471" s="23" t="s">
        <v>6741</v>
      </c>
      <c r="Q1471" s="23">
        <v>0</v>
      </c>
      <c r="R1471" s="23" t="s">
        <v>1707</v>
      </c>
      <c r="S1471" s="23" t="s">
        <v>6022</v>
      </c>
      <c r="T1471" s="23" t="s">
        <v>1623</v>
      </c>
    </row>
    <row r="1472" spans="1:20" s="19" customFormat="1">
      <c r="A1472" s="23" t="s">
        <v>4221</v>
      </c>
      <c r="B1472" s="23" t="s">
        <v>4222</v>
      </c>
      <c r="C1472" s="23" t="s">
        <v>14</v>
      </c>
      <c r="D1472" s="23" t="s">
        <v>1580</v>
      </c>
      <c r="E1472" s="23" t="s">
        <v>452</v>
      </c>
      <c r="F1472" s="23" t="s">
        <v>6804</v>
      </c>
      <c r="G1472" s="23" t="s">
        <v>1623</v>
      </c>
      <c r="H1472" s="23" t="s">
        <v>6334</v>
      </c>
      <c r="I1472" s="23" t="s">
        <v>6321</v>
      </c>
      <c r="J1472" s="23" t="s">
        <v>11</v>
      </c>
      <c r="K1472" s="23" t="s">
        <v>6290</v>
      </c>
      <c r="L1472" s="23" t="s">
        <v>11</v>
      </c>
      <c r="M1472" s="23" t="s">
        <v>6965</v>
      </c>
      <c r="N1472" s="23" t="s">
        <v>6291</v>
      </c>
      <c r="O1472" s="23" t="s">
        <v>6292</v>
      </c>
      <c r="P1472" s="23" t="s">
        <v>6329</v>
      </c>
      <c r="Q1472" s="23">
        <v>0</v>
      </c>
      <c r="R1472" s="23" t="s">
        <v>1952</v>
      </c>
      <c r="S1472" s="23" t="s">
        <v>6583</v>
      </c>
      <c r="T1472" s="23" t="s">
        <v>1623</v>
      </c>
    </row>
    <row r="1473" spans="1:20" s="19" customFormat="1">
      <c r="A1473" s="23" t="s">
        <v>2199</v>
      </c>
      <c r="B1473" s="23" t="s">
        <v>2200</v>
      </c>
      <c r="C1473" s="23" t="s">
        <v>10</v>
      </c>
      <c r="D1473" s="23" t="s">
        <v>1580</v>
      </c>
      <c r="E1473" s="23" t="s">
        <v>452</v>
      </c>
      <c r="F1473" s="23" t="s">
        <v>6940</v>
      </c>
      <c r="G1473" s="23" t="s">
        <v>1623</v>
      </c>
      <c r="H1473" s="23" t="s">
        <v>6346</v>
      </c>
      <c r="I1473" s="23" t="s">
        <v>5563</v>
      </c>
      <c r="J1473" s="23" t="s">
        <v>11</v>
      </c>
      <c r="K1473" s="23" t="s">
        <v>6290</v>
      </c>
      <c r="L1473" s="23" t="s">
        <v>11</v>
      </c>
      <c r="M1473" s="23" t="s">
        <v>6942</v>
      </c>
      <c r="N1473" s="23" t="s">
        <v>6291</v>
      </c>
      <c r="O1473" s="23" t="s">
        <v>6292</v>
      </c>
      <c r="P1473" s="23" t="s">
        <v>1012</v>
      </c>
      <c r="Q1473" s="23">
        <v>0</v>
      </c>
      <c r="R1473" s="23" t="s">
        <v>1624</v>
      </c>
      <c r="S1473" s="23" t="s">
        <v>6220</v>
      </c>
      <c r="T1473" s="23" t="s">
        <v>1623</v>
      </c>
    </row>
    <row r="1474" spans="1:20" s="19" customFormat="1">
      <c r="A1474" s="23" t="s">
        <v>4856</v>
      </c>
      <c r="B1474" s="23" t="s">
        <v>4857</v>
      </c>
      <c r="C1474" s="23" t="s">
        <v>14</v>
      </c>
      <c r="D1474" s="23" t="s">
        <v>1580</v>
      </c>
      <c r="E1474" s="23" t="s">
        <v>452</v>
      </c>
      <c r="F1474" s="23" t="s">
        <v>6811</v>
      </c>
      <c r="G1474" s="23" t="s">
        <v>1623</v>
      </c>
      <c r="H1474" s="23" t="s">
        <v>6337</v>
      </c>
      <c r="I1474" s="23" t="s">
        <v>6338</v>
      </c>
      <c r="J1474" s="23" t="s">
        <v>11</v>
      </c>
      <c r="K1474" s="23" t="s">
        <v>6290</v>
      </c>
      <c r="L1474" s="23" t="s">
        <v>11</v>
      </c>
      <c r="M1474" s="23" t="s">
        <v>6955</v>
      </c>
      <c r="N1474" s="23" t="s">
        <v>6291</v>
      </c>
      <c r="O1474" s="23" t="s">
        <v>6292</v>
      </c>
      <c r="P1474" s="23" t="s">
        <v>6726</v>
      </c>
      <c r="Q1474" s="23">
        <v>0</v>
      </c>
      <c r="R1474" s="23" t="s">
        <v>1952</v>
      </c>
      <c r="S1474" s="23" t="s">
        <v>5713</v>
      </c>
      <c r="T1474" s="23" t="s">
        <v>1623</v>
      </c>
    </row>
    <row r="1475" spans="1:20" s="19" customFormat="1">
      <c r="A1475" s="23" t="s">
        <v>4407</v>
      </c>
      <c r="B1475" s="23" t="s">
        <v>4408</v>
      </c>
      <c r="C1475" s="23" t="s">
        <v>1562</v>
      </c>
      <c r="D1475" s="23" t="s">
        <v>1580</v>
      </c>
      <c r="E1475" s="23" t="s">
        <v>452</v>
      </c>
      <c r="F1475" s="23" t="s">
        <v>6954</v>
      </c>
      <c r="G1475" s="23" t="s">
        <v>1623</v>
      </c>
      <c r="H1475" s="23" t="s">
        <v>2490</v>
      </c>
      <c r="I1475" s="23" t="s">
        <v>6951</v>
      </c>
      <c r="J1475" s="23" t="s">
        <v>11</v>
      </c>
      <c r="K1475" s="23" t="s">
        <v>6290</v>
      </c>
      <c r="L1475" s="23" t="s">
        <v>11</v>
      </c>
      <c r="M1475" s="23" t="s">
        <v>6942</v>
      </c>
      <c r="N1475" s="23" t="s">
        <v>6291</v>
      </c>
      <c r="O1475" s="23" t="s">
        <v>6292</v>
      </c>
      <c r="P1475" s="23" t="s">
        <v>1012</v>
      </c>
      <c r="Q1475" s="23">
        <v>0</v>
      </c>
      <c r="R1475" s="23" t="s">
        <v>1559</v>
      </c>
      <c r="S1475" s="23" t="s">
        <v>7047</v>
      </c>
      <c r="T1475" s="23" t="s">
        <v>1623</v>
      </c>
    </row>
    <row r="1476" spans="1:20" s="19" customFormat="1">
      <c r="A1476" s="23" t="s">
        <v>2102</v>
      </c>
      <c r="B1476" s="23" t="s">
        <v>2103</v>
      </c>
      <c r="C1476" s="23" t="s">
        <v>10</v>
      </c>
      <c r="D1476" s="23" t="s">
        <v>1580</v>
      </c>
      <c r="E1476" s="23" t="s">
        <v>452</v>
      </c>
      <c r="F1476" s="23" t="s">
        <v>5399</v>
      </c>
      <c r="G1476" s="23" t="s">
        <v>1623</v>
      </c>
      <c r="H1476" s="23" t="s">
        <v>5579</v>
      </c>
      <c r="I1476" s="23" t="s">
        <v>6302</v>
      </c>
      <c r="J1476" s="23" t="s">
        <v>11</v>
      </c>
      <c r="K1476" s="23" t="s">
        <v>6290</v>
      </c>
      <c r="L1476" s="23" t="s">
        <v>11</v>
      </c>
      <c r="M1476" s="23" t="s">
        <v>6949</v>
      </c>
      <c r="N1476" s="23" t="s">
        <v>6291</v>
      </c>
      <c r="O1476" s="23" t="s">
        <v>6292</v>
      </c>
      <c r="P1476" s="23" t="s">
        <v>6325</v>
      </c>
      <c r="Q1476" s="23">
        <v>0</v>
      </c>
      <c r="R1476" s="23" t="s">
        <v>2163</v>
      </c>
      <c r="S1476" s="23" t="s">
        <v>6601</v>
      </c>
      <c r="T1476" s="23" t="s">
        <v>1623</v>
      </c>
    </row>
    <row r="1477" spans="1:20" s="19" customFormat="1">
      <c r="A1477" s="23" t="s">
        <v>5022</v>
      </c>
      <c r="B1477" s="23" t="s">
        <v>5023</v>
      </c>
      <c r="C1477" s="23" t="s">
        <v>10</v>
      </c>
      <c r="D1477" s="23" t="s">
        <v>1580</v>
      </c>
      <c r="E1477" s="23" t="s">
        <v>452</v>
      </c>
      <c r="F1477" s="23" t="s">
        <v>5402</v>
      </c>
      <c r="G1477" s="23" t="s">
        <v>1623</v>
      </c>
      <c r="H1477" s="23" t="s">
        <v>6952</v>
      </c>
      <c r="I1477" s="23" t="s">
        <v>5563</v>
      </c>
      <c r="J1477" s="23" t="s">
        <v>11</v>
      </c>
      <c r="K1477" s="23" t="s">
        <v>6290</v>
      </c>
      <c r="L1477" s="23" t="s">
        <v>11</v>
      </c>
      <c r="M1477" s="23" t="s">
        <v>6939</v>
      </c>
      <c r="N1477" s="23" t="s">
        <v>6291</v>
      </c>
      <c r="O1477" s="23" t="s">
        <v>6292</v>
      </c>
      <c r="P1477" s="23" t="s">
        <v>6329</v>
      </c>
      <c r="Q1477" s="23">
        <v>0</v>
      </c>
      <c r="R1477" s="23" t="s">
        <v>1952</v>
      </c>
      <c r="S1477" s="23" t="s">
        <v>5685</v>
      </c>
      <c r="T1477" s="23" t="s">
        <v>1623</v>
      </c>
    </row>
    <row r="1478" spans="1:20" s="19" customFormat="1">
      <c r="A1478" s="23" t="s">
        <v>5173</v>
      </c>
      <c r="B1478" s="23" t="s">
        <v>5174</v>
      </c>
      <c r="C1478" s="23" t="s">
        <v>10</v>
      </c>
      <c r="D1478" s="23" t="s">
        <v>1580</v>
      </c>
      <c r="E1478" s="23" t="s">
        <v>452</v>
      </c>
      <c r="F1478" s="23" t="s">
        <v>5583</v>
      </c>
      <c r="G1478" s="23" t="s">
        <v>1623</v>
      </c>
      <c r="H1478" s="23" t="s">
        <v>6308</v>
      </c>
      <c r="I1478" s="23" t="s">
        <v>5447</v>
      </c>
      <c r="J1478" s="23" t="s">
        <v>11</v>
      </c>
      <c r="K1478" s="23" t="s">
        <v>6290</v>
      </c>
      <c r="L1478" s="23" t="s">
        <v>11</v>
      </c>
      <c r="M1478" s="23" t="s">
        <v>6963</v>
      </c>
      <c r="N1478" s="23" t="s">
        <v>6291</v>
      </c>
      <c r="O1478" s="23" t="s">
        <v>6292</v>
      </c>
      <c r="P1478" s="23" t="s">
        <v>1012</v>
      </c>
      <c r="Q1478" s="23">
        <v>0</v>
      </c>
      <c r="R1478" s="23" t="s">
        <v>5176</v>
      </c>
      <c r="S1478" s="23" t="s">
        <v>6203</v>
      </c>
      <c r="T1478" s="23" t="s">
        <v>1331</v>
      </c>
    </row>
    <row r="1479" spans="1:20" s="19" customFormat="1">
      <c r="A1479" s="23" t="s">
        <v>5011</v>
      </c>
      <c r="B1479" s="23" t="s">
        <v>5012</v>
      </c>
      <c r="C1479" s="23" t="s">
        <v>1544</v>
      </c>
      <c r="D1479" s="23" t="s">
        <v>5451</v>
      </c>
      <c r="E1479" s="23" t="s">
        <v>464</v>
      </c>
      <c r="F1479" s="23" t="s">
        <v>6991</v>
      </c>
      <c r="G1479" s="23" t="s">
        <v>1623</v>
      </c>
      <c r="H1479" s="23" t="s">
        <v>6346</v>
      </c>
      <c r="I1479" s="23" t="s">
        <v>6296</v>
      </c>
      <c r="J1479" s="23" t="s">
        <v>11</v>
      </c>
      <c r="K1479" s="23" t="s">
        <v>6290</v>
      </c>
      <c r="L1479" s="23" t="s">
        <v>11</v>
      </c>
      <c r="M1479" s="23" t="s">
        <v>6949</v>
      </c>
      <c r="N1479" s="23" t="s">
        <v>6297</v>
      </c>
      <c r="O1479" s="23" t="s">
        <v>6292</v>
      </c>
      <c r="P1479" s="23" t="s">
        <v>6643</v>
      </c>
      <c r="Q1479" s="23">
        <v>0</v>
      </c>
      <c r="R1479" s="23" t="s">
        <v>1559</v>
      </c>
      <c r="S1479" s="23" t="s">
        <v>6644</v>
      </c>
      <c r="T1479" s="23" t="s">
        <v>1623</v>
      </c>
    </row>
    <row r="1480" spans="1:20" s="19" customFormat="1">
      <c r="A1480" s="23" t="s">
        <v>4686</v>
      </c>
      <c r="B1480" s="23" t="s">
        <v>4687</v>
      </c>
      <c r="C1480" s="23" t="s">
        <v>10</v>
      </c>
      <c r="D1480" s="23" t="s">
        <v>1580</v>
      </c>
      <c r="E1480" s="23" t="s">
        <v>452</v>
      </c>
      <c r="F1480" s="23" t="s">
        <v>5583</v>
      </c>
      <c r="G1480" s="23" t="s">
        <v>1623</v>
      </c>
      <c r="H1480" s="23" t="s">
        <v>6308</v>
      </c>
      <c r="I1480" s="23" t="s">
        <v>5447</v>
      </c>
      <c r="J1480" s="23" t="s">
        <v>11</v>
      </c>
      <c r="K1480" s="23" t="s">
        <v>6290</v>
      </c>
      <c r="L1480" s="23" t="s">
        <v>11</v>
      </c>
      <c r="M1480" s="23" t="s">
        <v>6966</v>
      </c>
      <c r="N1480" s="23" t="s">
        <v>6291</v>
      </c>
      <c r="O1480" s="23" t="s">
        <v>6292</v>
      </c>
      <c r="P1480" s="23" t="s">
        <v>1012</v>
      </c>
      <c r="Q1480" s="23">
        <v>0</v>
      </c>
      <c r="R1480" s="23" t="s">
        <v>1559</v>
      </c>
      <c r="S1480" s="23" t="s">
        <v>6201</v>
      </c>
      <c r="T1480" s="23" t="s">
        <v>1623</v>
      </c>
    </row>
    <row r="1481" spans="1:20" s="19" customFormat="1">
      <c r="A1481" s="23" t="s">
        <v>3816</v>
      </c>
      <c r="B1481" s="23" t="s">
        <v>3817</v>
      </c>
      <c r="C1481" s="23" t="s">
        <v>1544</v>
      </c>
      <c r="D1481" s="23" t="s">
        <v>1580</v>
      </c>
      <c r="E1481" s="23" t="s">
        <v>452</v>
      </c>
      <c r="F1481" s="23" t="s">
        <v>5504</v>
      </c>
      <c r="G1481" s="23" t="s">
        <v>1623</v>
      </c>
      <c r="H1481" s="23" t="s">
        <v>5579</v>
      </c>
      <c r="I1481" s="23" t="s">
        <v>6289</v>
      </c>
      <c r="J1481" s="23" t="s">
        <v>11</v>
      </c>
      <c r="K1481" s="23" t="s">
        <v>6290</v>
      </c>
      <c r="L1481" s="23" t="s">
        <v>11</v>
      </c>
      <c r="M1481" s="23" t="s">
        <v>6941</v>
      </c>
      <c r="N1481" s="23" t="s">
        <v>6291</v>
      </c>
      <c r="O1481" s="23" t="s">
        <v>6292</v>
      </c>
      <c r="P1481" s="23" t="s">
        <v>6329</v>
      </c>
      <c r="Q1481" s="23">
        <v>0</v>
      </c>
      <c r="R1481" s="23" t="s">
        <v>6313</v>
      </c>
      <c r="S1481" s="23" t="s">
        <v>5835</v>
      </c>
      <c r="T1481" s="23" t="s">
        <v>1623</v>
      </c>
    </row>
    <row r="1482" spans="1:20" s="19" customFormat="1">
      <c r="A1482" s="23" t="s">
        <v>3055</v>
      </c>
      <c r="B1482" s="23" t="s">
        <v>3056</v>
      </c>
      <c r="C1482" s="23" t="s">
        <v>10</v>
      </c>
      <c r="D1482" s="23" t="s">
        <v>1580</v>
      </c>
      <c r="E1482" s="23" t="s">
        <v>452</v>
      </c>
      <c r="F1482" s="23" t="s">
        <v>5393</v>
      </c>
      <c r="G1482" s="23" t="s">
        <v>1623</v>
      </c>
      <c r="H1482" s="23" t="s">
        <v>6295</v>
      </c>
      <c r="I1482" s="23" t="s">
        <v>5574</v>
      </c>
      <c r="J1482" s="23" t="s">
        <v>11</v>
      </c>
      <c r="K1482" s="23" t="s">
        <v>6290</v>
      </c>
      <c r="L1482" s="23" t="s">
        <v>11</v>
      </c>
      <c r="M1482" s="23" t="s">
        <v>6942</v>
      </c>
      <c r="N1482" s="23" t="s">
        <v>6291</v>
      </c>
      <c r="O1482" s="23" t="s">
        <v>6292</v>
      </c>
      <c r="P1482" s="23" t="s">
        <v>6467</v>
      </c>
      <c r="Q1482" s="23">
        <v>0</v>
      </c>
      <c r="R1482" s="23" t="s">
        <v>6442</v>
      </c>
      <c r="S1482" s="23" t="s">
        <v>6468</v>
      </c>
      <c r="T1482" s="23" t="s">
        <v>1623</v>
      </c>
    </row>
    <row r="1483" spans="1:20" s="19" customFormat="1">
      <c r="A1483" s="23" t="s">
        <v>4387</v>
      </c>
      <c r="B1483" s="23" t="s">
        <v>4388</v>
      </c>
      <c r="C1483" s="23" t="s">
        <v>10</v>
      </c>
      <c r="D1483" s="23" t="s">
        <v>1580</v>
      </c>
      <c r="E1483" s="23" t="s">
        <v>452</v>
      </c>
      <c r="F1483" s="23" t="s">
        <v>5554</v>
      </c>
      <c r="G1483" s="23" t="s">
        <v>1623</v>
      </c>
      <c r="H1483" s="23" t="s">
        <v>2490</v>
      </c>
      <c r="I1483" s="23" t="s">
        <v>6289</v>
      </c>
      <c r="J1483" s="23" t="s">
        <v>1643</v>
      </c>
      <c r="K1483" s="23" t="s">
        <v>6290</v>
      </c>
      <c r="L1483" s="23" t="s">
        <v>11</v>
      </c>
      <c r="M1483" s="23" t="s">
        <v>6949</v>
      </c>
      <c r="N1483" s="23" t="s">
        <v>6291</v>
      </c>
      <c r="O1483" s="23" t="s">
        <v>6292</v>
      </c>
      <c r="P1483" s="23" t="s">
        <v>6627</v>
      </c>
      <c r="Q1483" s="23">
        <v>0</v>
      </c>
      <c r="R1483" s="23" t="s">
        <v>2874</v>
      </c>
      <c r="S1483" s="23" t="s">
        <v>6628</v>
      </c>
      <c r="T1483" s="23" t="s">
        <v>1623</v>
      </c>
    </row>
    <row r="1484" spans="1:20" s="19" customFormat="1">
      <c r="A1484" s="23" t="s">
        <v>3425</v>
      </c>
      <c r="B1484" s="23" t="s">
        <v>3426</v>
      </c>
      <c r="C1484" s="23" t="s">
        <v>14</v>
      </c>
      <c r="D1484" s="23" t="s">
        <v>1580</v>
      </c>
      <c r="E1484" s="23" t="s">
        <v>452</v>
      </c>
      <c r="F1484" s="23" t="s">
        <v>6935</v>
      </c>
      <c r="G1484" s="23" t="s">
        <v>1623</v>
      </c>
      <c r="H1484" s="23" t="s">
        <v>6337</v>
      </c>
      <c r="I1484" s="23" t="s">
        <v>6474</v>
      </c>
      <c r="J1484" s="23" t="s">
        <v>11</v>
      </c>
      <c r="K1484" s="23" t="s">
        <v>6290</v>
      </c>
      <c r="L1484" s="23" t="s">
        <v>11</v>
      </c>
      <c r="M1484" s="23" t="s">
        <v>6936</v>
      </c>
      <c r="N1484" s="23" t="s">
        <v>6291</v>
      </c>
      <c r="O1484" s="23" t="s">
        <v>6292</v>
      </c>
      <c r="P1484" s="23" t="s">
        <v>6520</v>
      </c>
      <c r="Q1484" s="23">
        <v>0</v>
      </c>
      <c r="R1484" s="23" t="s">
        <v>6366</v>
      </c>
      <c r="S1484" s="23" t="s">
        <v>6521</v>
      </c>
      <c r="T1484" s="23" t="s">
        <v>1623</v>
      </c>
    </row>
    <row r="1485" spans="1:20" s="19" customFormat="1">
      <c r="A1485" s="23" t="s">
        <v>1701</v>
      </c>
      <c r="B1485" s="23" t="s">
        <v>1702</v>
      </c>
      <c r="C1485" s="23" t="s">
        <v>14</v>
      </c>
      <c r="D1485" s="23" t="s">
        <v>1580</v>
      </c>
      <c r="E1485" s="23" t="s">
        <v>452</v>
      </c>
      <c r="F1485" s="23" t="s">
        <v>6980</v>
      </c>
      <c r="G1485" s="23" t="s">
        <v>1623</v>
      </c>
      <c r="H1485" s="23" t="s">
        <v>5569</v>
      </c>
      <c r="I1485" s="23" t="s">
        <v>6316</v>
      </c>
      <c r="J1485" s="23" t="s">
        <v>11</v>
      </c>
      <c r="K1485" s="23" t="s">
        <v>6290</v>
      </c>
      <c r="L1485" s="23" t="s">
        <v>11</v>
      </c>
      <c r="M1485" s="23" t="s">
        <v>6983</v>
      </c>
      <c r="N1485" s="23" t="s">
        <v>6291</v>
      </c>
      <c r="O1485" s="23" t="s">
        <v>6292</v>
      </c>
      <c r="P1485" s="23" t="s">
        <v>6329</v>
      </c>
      <c r="Q1485" s="23">
        <v>0</v>
      </c>
      <c r="R1485" s="23" t="s">
        <v>1952</v>
      </c>
      <c r="S1485" s="23" t="s">
        <v>6112</v>
      </c>
      <c r="T1485" s="23" t="s">
        <v>1623</v>
      </c>
    </row>
    <row r="1486" spans="1:20" s="19" customFormat="1">
      <c r="A1486" s="23" t="s">
        <v>3745</v>
      </c>
      <c r="B1486" s="23" t="s">
        <v>3746</v>
      </c>
      <c r="C1486" s="23" t="s">
        <v>10</v>
      </c>
      <c r="D1486" s="23" t="s">
        <v>1580</v>
      </c>
      <c r="E1486" s="23" t="s">
        <v>461</v>
      </c>
      <c r="F1486" s="23" t="s">
        <v>5538</v>
      </c>
      <c r="G1486" s="23" t="s">
        <v>1623</v>
      </c>
      <c r="H1486" s="23" t="s">
        <v>6331</v>
      </c>
      <c r="I1486" s="23" t="s">
        <v>5574</v>
      </c>
      <c r="J1486" s="23" t="s">
        <v>11</v>
      </c>
      <c r="K1486" s="23" t="s">
        <v>6290</v>
      </c>
      <c r="L1486" s="23" t="s">
        <v>11</v>
      </c>
      <c r="M1486" s="23" t="s">
        <v>7035</v>
      </c>
      <c r="N1486" s="23" t="s">
        <v>6311</v>
      </c>
      <c r="O1486" s="23" t="s">
        <v>6292</v>
      </c>
      <c r="P1486" s="23" t="s">
        <v>125</v>
      </c>
      <c r="Q1486" s="23">
        <v>0</v>
      </c>
      <c r="R1486" s="23" t="s">
        <v>1646</v>
      </c>
      <c r="S1486" s="23" t="s">
        <v>5842</v>
      </c>
      <c r="T1486" s="23" t="s">
        <v>1623</v>
      </c>
    </row>
    <row r="1487" spans="1:20" s="19" customFormat="1">
      <c r="A1487" s="23" t="s">
        <v>3972</v>
      </c>
      <c r="B1487" s="23" t="s">
        <v>3973</v>
      </c>
      <c r="C1487" s="23" t="s">
        <v>10</v>
      </c>
      <c r="D1487" s="23" t="s">
        <v>1580</v>
      </c>
      <c r="E1487" s="23" t="s">
        <v>5632</v>
      </c>
      <c r="F1487" s="23" t="s">
        <v>6973</v>
      </c>
      <c r="G1487" s="23" t="s">
        <v>1623</v>
      </c>
      <c r="H1487" s="23" t="s">
        <v>6308</v>
      </c>
      <c r="I1487" s="23" t="s">
        <v>5447</v>
      </c>
      <c r="J1487" s="23" t="s">
        <v>11</v>
      </c>
      <c r="K1487" s="23" t="s">
        <v>6290</v>
      </c>
      <c r="L1487" s="23" t="s">
        <v>11</v>
      </c>
      <c r="M1487" s="23" t="s">
        <v>7050</v>
      </c>
      <c r="N1487" s="23" t="s">
        <v>6311</v>
      </c>
      <c r="O1487" s="23" t="s">
        <v>6292</v>
      </c>
      <c r="P1487" s="23" t="s">
        <v>6329</v>
      </c>
      <c r="Q1487" s="23">
        <v>0</v>
      </c>
      <c r="R1487" s="23" t="s">
        <v>6974</v>
      </c>
      <c r="S1487" s="23" t="s">
        <v>7034</v>
      </c>
      <c r="T1487" s="23" t="s">
        <v>1623</v>
      </c>
    </row>
    <row r="1488" spans="1:20" s="19" customFormat="1">
      <c r="A1488" s="23" t="s">
        <v>3484</v>
      </c>
      <c r="B1488" s="23" t="s">
        <v>3485</v>
      </c>
      <c r="C1488" s="23" t="s">
        <v>16</v>
      </c>
      <c r="D1488" s="23" t="s">
        <v>1580</v>
      </c>
      <c r="E1488" s="23" t="s">
        <v>452</v>
      </c>
      <c r="F1488" s="23" t="s">
        <v>5504</v>
      </c>
      <c r="G1488" s="23" t="s">
        <v>1623</v>
      </c>
      <c r="H1488" s="23" t="s">
        <v>5579</v>
      </c>
      <c r="I1488" s="23" t="s">
        <v>6289</v>
      </c>
      <c r="J1488" s="23" t="s">
        <v>11</v>
      </c>
      <c r="K1488" s="23" t="s">
        <v>6290</v>
      </c>
      <c r="L1488" s="23" t="s">
        <v>11</v>
      </c>
      <c r="M1488" s="23" t="s">
        <v>6937</v>
      </c>
      <c r="N1488" s="23" t="s">
        <v>6291</v>
      </c>
      <c r="O1488" s="23" t="s">
        <v>6292</v>
      </c>
      <c r="P1488" s="23" t="s">
        <v>7055</v>
      </c>
      <c r="Q1488" s="23">
        <v>0</v>
      </c>
      <c r="R1488" s="23" t="s">
        <v>1948</v>
      </c>
      <c r="S1488" s="23" t="s">
        <v>7056</v>
      </c>
      <c r="T1488" s="23" t="s">
        <v>1623</v>
      </c>
    </row>
    <row r="1489" spans="1:20" s="19" customFormat="1">
      <c r="A1489" s="23" t="s">
        <v>2908</v>
      </c>
      <c r="B1489" s="23" t="s">
        <v>2909</v>
      </c>
      <c r="C1489" s="23" t="s">
        <v>16</v>
      </c>
      <c r="D1489" s="23" t="s">
        <v>1580</v>
      </c>
      <c r="E1489" s="23" t="s">
        <v>452</v>
      </c>
      <c r="F1489" s="23" t="s">
        <v>6954</v>
      </c>
      <c r="G1489" s="23" t="s">
        <v>1623</v>
      </c>
      <c r="H1489" s="23" t="s">
        <v>2490</v>
      </c>
      <c r="I1489" s="23" t="s">
        <v>6951</v>
      </c>
      <c r="J1489" s="23" t="s">
        <v>11</v>
      </c>
      <c r="K1489" s="23" t="s">
        <v>6290</v>
      </c>
      <c r="L1489" s="23" t="s">
        <v>11</v>
      </c>
      <c r="M1489" s="23" t="s">
        <v>6942</v>
      </c>
      <c r="N1489" s="23" t="s">
        <v>6291</v>
      </c>
      <c r="O1489" s="23" t="s">
        <v>6292</v>
      </c>
      <c r="P1489" s="23" t="s">
        <v>6982</v>
      </c>
      <c r="Q1489" s="23">
        <v>0</v>
      </c>
      <c r="R1489" s="23" t="s">
        <v>7028</v>
      </c>
      <c r="S1489" s="23" t="s">
        <v>7029</v>
      </c>
      <c r="T1489" s="23" t="s">
        <v>1623</v>
      </c>
    </row>
    <row r="1490" spans="1:20" s="19" customFormat="1">
      <c r="A1490" s="23" t="s">
        <v>3325</v>
      </c>
      <c r="B1490" s="23" t="s">
        <v>3326</v>
      </c>
      <c r="C1490" s="23" t="s">
        <v>14</v>
      </c>
      <c r="D1490" s="23" t="s">
        <v>1580</v>
      </c>
      <c r="E1490" s="23" t="s">
        <v>461</v>
      </c>
      <c r="F1490" s="23" t="s">
        <v>6784</v>
      </c>
      <c r="G1490" s="23" t="s">
        <v>1623</v>
      </c>
      <c r="H1490" s="23" t="s">
        <v>6320</v>
      </c>
      <c r="I1490" s="23" t="s">
        <v>6338</v>
      </c>
      <c r="J1490" s="23" t="s">
        <v>1643</v>
      </c>
      <c r="K1490" s="23" t="s">
        <v>6290</v>
      </c>
      <c r="L1490" s="23" t="s">
        <v>11</v>
      </c>
      <c r="M1490" s="23" t="s">
        <v>6930</v>
      </c>
      <c r="N1490" s="23" t="s">
        <v>6311</v>
      </c>
      <c r="O1490" s="23" t="s">
        <v>6292</v>
      </c>
      <c r="P1490" s="23" t="s">
        <v>6595</v>
      </c>
      <c r="Q1490" s="23">
        <v>0</v>
      </c>
      <c r="R1490" s="23" t="s">
        <v>1952</v>
      </c>
      <c r="S1490" s="23" t="s">
        <v>5895</v>
      </c>
      <c r="T1490" s="23" t="s">
        <v>1623</v>
      </c>
    </row>
    <row r="1491" spans="1:20" s="19" customFormat="1">
      <c r="A1491" s="23" t="s">
        <v>2933</v>
      </c>
      <c r="B1491" s="23" t="s">
        <v>2934</v>
      </c>
      <c r="C1491" s="23" t="s">
        <v>10</v>
      </c>
      <c r="D1491" s="23" t="s">
        <v>1580</v>
      </c>
      <c r="E1491" s="23" t="s">
        <v>452</v>
      </c>
      <c r="F1491" s="23" t="s">
        <v>6977</v>
      </c>
      <c r="G1491" s="23" t="s">
        <v>1623</v>
      </c>
      <c r="H1491" s="23" t="s">
        <v>6346</v>
      </c>
      <c r="I1491" s="23" t="s">
        <v>5563</v>
      </c>
      <c r="J1491" s="23" t="s">
        <v>11</v>
      </c>
      <c r="K1491" s="23" t="s">
        <v>6290</v>
      </c>
      <c r="L1491" s="23" t="s">
        <v>11</v>
      </c>
      <c r="M1491" s="23" t="s">
        <v>6965</v>
      </c>
      <c r="N1491" s="23" t="s">
        <v>6291</v>
      </c>
      <c r="O1491" s="23" t="s">
        <v>6292</v>
      </c>
      <c r="P1491" s="23" t="s">
        <v>6570</v>
      </c>
      <c r="Q1491" s="23">
        <v>0</v>
      </c>
      <c r="R1491" s="23" t="s">
        <v>1948</v>
      </c>
      <c r="S1491" s="23" t="s">
        <v>5954</v>
      </c>
      <c r="T1491" s="23" t="s">
        <v>1623</v>
      </c>
    </row>
    <row r="1492" spans="1:20" s="19" customFormat="1">
      <c r="A1492" s="23" t="s">
        <v>5292</v>
      </c>
      <c r="B1492" s="23" t="s">
        <v>5293</v>
      </c>
      <c r="C1492" s="23" t="s">
        <v>14</v>
      </c>
      <c r="D1492" s="23" t="s">
        <v>1580</v>
      </c>
      <c r="E1492" s="23" t="s">
        <v>452</v>
      </c>
      <c r="F1492" s="23" t="s">
        <v>6816</v>
      </c>
      <c r="G1492" s="23" t="s">
        <v>1623</v>
      </c>
      <c r="H1492" s="23" t="s">
        <v>6334</v>
      </c>
      <c r="I1492" s="23" t="s">
        <v>6343</v>
      </c>
      <c r="J1492" s="23" t="s">
        <v>11</v>
      </c>
      <c r="K1492" s="23" t="s">
        <v>6290</v>
      </c>
      <c r="L1492" s="23" t="s">
        <v>11</v>
      </c>
      <c r="M1492" s="23" t="s">
        <v>6966</v>
      </c>
      <c r="N1492" s="23" t="s">
        <v>6291</v>
      </c>
      <c r="O1492" s="23" t="s">
        <v>6292</v>
      </c>
      <c r="P1492" s="23" t="s">
        <v>6329</v>
      </c>
      <c r="Q1492" s="23">
        <v>0</v>
      </c>
      <c r="R1492" s="23" t="s">
        <v>1952</v>
      </c>
      <c r="S1492" s="23" t="s">
        <v>5642</v>
      </c>
      <c r="T1492" s="23" t="s">
        <v>1623</v>
      </c>
    </row>
    <row r="1493" spans="1:20" s="19" customFormat="1">
      <c r="A1493" s="23" t="s">
        <v>2275</v>
      </c>
      <c r="B1493" s="23" t="s">
        <v>2276</v>
      </c>
      <c r="C1493" s="23" t="s">
        <v>10</v>
      </c>
      <c r="D1493" s="23" t="s">
        <v>1580</v>
      </c>
      <c r="E1493" s="23" t="s">
        <v>452</v>
      </c>
      <c r="F1493" s="23" t="s">
        <v>5392</v>
      </c>
      <c r="G1493" s="23" t="s">
        <v>1623</v>
      </c>
      <c r="H1493" s="23" t="s">
        <v>6295</v>
      </c>
      <c r="I1493" s="23" t="s">
        <v>6302</v>
      </c>
      <c r="J1493" s="23" t="s">
        <v>11</v>
      </c>
      <c r="K1493" s="23" t="s">
        <v>6290</v>
      </c>
      <c r="L1493" s="23" t="s">
        <v>11</v>
      </c>
      <c r="M1493" s="23" t="s">
        <v>6960</v>
      </c>
      <c r="N1493" s="23" t="s">
        <v>6291</v>
      </c>
      <c r="O1493" s="23" t="s">
        <v>6292</v>
      </c>
      <c r="P1493" s="23" t="s">
        <v>7</v>
      </c>
      <c r="Q1493" s="23">
        <v>0</v>
      </c>
      <c r="R1493" s="23" t="s">
        <v>1707</v>
      </c>
      <c r="S1493" s="23" t="s">
        <v>6037</v>
      </c>
      <c r="T1493" s="23" t="s">
        <v>1623</v>
      </c>
    </row>
    <row r="1494" spans="1:20" s="19" customFormat="1">
      <c r="A1494" s="23" t="s">
        <v>4193</v>
      </c>
      <c r="B1494" s="23" t="s">
        <v>4194</v>
      </c>
      <c r="C1494" s="23" t="s">
        <v>10</v>
      </c>
      <c r="D1494" s="23" t="s">
        <v>1580</v>
      </c>
      <c r="E1494" s="23" t="s">
        <v>452</v>
      </c>
      <c r="F1494" s="23" t="s">
        <v>5402</v>
      </c>
      <c r="G1494" s="23" t="s">
        <v>1623</v>
      </c>
      <c r="H1494" s="23" t="s">
        <v>6952</v>
      </c>
      <c r="I1494" s="23" t="s">
        <v>5563</v>
      </c>
      <c r="J1494" s="23" t="s">
        <v>11</v>
      </c>
      <c r="K1494" s="23" t="s">
        <v>6290</v>
      </c>
      <c r="L1494" s="23" t="s">
        <v>11</v>
      </c>
      <c r="M1494" s="23" t="s">
        <v>7030</v>
      </c>
      <c r="N1494" s="23" t="s">
        <v>6291</v>
      </c>
      <c r="O1494" s="23" t="s">
        <v>6292</v>
      </c>
      <c r="P1494" s="23" t="s">
        <v>6604</v>
      </c>
      <c r="Q1494" s="23">
        <v>0</v>
      </c>
      <c r="R1494" s="23" t="s">
        <v>1952</v>
      </c>
      <c r="S1494" s="23" t="s">
        <v>5782</v>
      </c>
      <c r="T1494" s="23" t="s">
        <v>1623</v>
      </c>
    </row>
    <row r="1495" spans="1:20" s="19" customFormat="1">
      <c r="A1495" s="23" t="s">
        <v>4876</v>
      </c>
      <c r="B1495" s="23" t="s">
        <v>4877</v>
      </c>
      <c r="C1495" s="23" t="s">
        <v>10</v>
      </c>
      <c r="D1495" s="23" t="s">
        <v>1580</v>
      </c>
      <c r="E1495" s="23" t="s">
        <v>452</v>
      </c>
      <c r="F1495" s="23" t="s">
        <v>5384</v>
      </c>
      <c r="G1495" s="23" t="s">
        <v>1623</v>
      </c>
      <c r="H1495" s="23" t="s">
        <v>6308</v>
      </c>
      <c r="I1495" s="23" t="s">
        <v>6951</v>
      </c>
      <c r="J1495" s="23" t="s">
        <v>11</v>
      </c>
      <c r="K1495" s="23" t="s">
        <v>6290</v>
      </c>
      <c r="L1495" s="23" t="s">
        <v>11</v>
      </c>
      <c r="M1495" s="23" t="s">
        <v>6965</v>
      </c>
      <c r="N1495" s="23" t="s">
        <v>6291</v>
      </c>
      <c r="O1495" s="23" t="s">
        <v>6292</v>
      </c>
      <c r="P1495" s="23" t="s">
        <v>6325</v>
      </c>
      <c r="Q1495" s="23">
        <v>0</v>
      </c>
      <c r="R1495" s="23" t="s">
        <v>1952</v>
      </c>
      <c r="S1495" s="23" t="s">
        <v>6348</v>
      </c>
      <c r="T1495" s="23" t="s">
        <v>1623</v>
      </c>
    </row>
    <row r="1496" spans="1:20" s="19" customFormat="1">
      <c r="A1496" s="23" t="s">
        <v>2708</v>
      </c>
      <c r="B1496" s="23" t="s">
        <v>2709</v>
      </c>
      <c r="C1496" s="23" t="s">
        <v>14</v>
      </c>
      <c r="D1496" s="23" t="s">
        <v>1580</v>
      </c>
      <c r="E1496" s="23" t="s">
        <v>461</v>
      </c>
      <c r="F1496" s="23" t="s">
        <v>6784</v>
      </c>
      <c r="G1496" s="23" t="s">
        <v>1623</v>
      </c>
      <c r="H1496" s="23" t="s">
        <v>6320</v>
      </c>
      <c r="I1496" s="23" t="s">
        <v>6338</v>
      </c>
      <c r="J1496" s="23" t="s">
        <v>1643</v>
      </c>
      <c r="K1496" s="23" t="s">
        <v>6290</v>
      </c>
      <c r="L1496" s="23" t="s">
        <v>11</v>
      </c>
      <c r="M1496" s="23" t="s">
        <v>6992</v>
      </c>
      <c r="N1496" s="23" t="s">
        <v>6311</v>
      </c>
      <c r="O1496" s="23" t="s">
        <v>6292</v>
      </c>
      <c r="P1496" s="23" t="s">
        <v>6648</v>
      </c>
      <c r="Q1496" s="23">
        <v>0</v>
      </c>
      <c r="R1496" s="23" t="s">
        <v>1952</v>
      </c>
      <c r="S1496" s="23" t="s">
        <v>6649</v>
      </c>
      <c r="T1496" s="23" t="s">
        <v>1623</v>
      </c>
    </row>
    <row r="1497" spans="1:20" s="19" customFormat="1">
      <c r="A1497" s="23" t="s">
        <v>3330</v>
      </c>
      <c r="B1497" s="23" t="s">
        <v>3331</v>
      </c>
      <c r="C1497" s="23" t="s">
        <v>12</v>
      </c>
      <c r="D1497" s="23" t="s">
        <v>1580</v>
      </c>
      <c r="E1497" s="23" t="s">
        <v>452</v>
      </c>
      <c r="F1497" s="23" t="s">
        <v>6818</v>
      </c>
      <c r="G1497" s="23" t="s">
        <v>1623</v>
      </c>
      <c r="H1497" s="23" t="s">
        <v>6320</v>
      </c>
      <c r="I1497" s="23" t="s">
        <v>6355</v>
      </c>
      <c r="J1497" s="23" t="s">
        <v>11</v>
      </c>
      <c r="K1497" s="23" t="s">
        <v>6290</v>
      </c>
      <c r="L1497" s="23" t="s">
        <v>11</v>
      </c>
      <c r="M1497" s="23" t="s">
        <v>6969</v>
      </c>
      <c r="N1497" s="23" t="s">
        <v>6291</v>
      </c>
      <c r="O1497" s="23" t="s">
        <v>6292</v>
      </c>
      <c r="P1497" s="23" t="s">
        <v>6766</v>
      </c>
      <c r="Q1497" s="23">
        <v>0</v>
      </c>
      <c r="R1497" s="23" t="s">
        <v>1952</v>
      </c>
      <c r="S1497" s="23" t="s">
        <v>6767</v>
      </c>
      <c r="T1497" s="23" t="s">
        <v>1623</v>
      </c>
    </row>
    <row r="1498" spans="1:20" s="19" customFormat="1">
      <c r="A1498" s="23" t="s">
        <v>3330</v>
      </c>
      <c r="B1498" s="23" t="s">
        <v>3331</v>
      </c>
      <c r="C1498" s="23" t="s">
        <v>12</v>
      </c>
      <c r="D1498" s="23" t="s">
        <v>1580</v>
      </c>
      <c r="E1498" s="23" t="s">
        <v>452</v>
      </c>
      <c r="F1498" s="23" t="s">
        <v>6818</v>
      </c>
      <c r="G1498" s="23" t="s">
        <v>1623</v>
      </c>
      <c r="H1498" s="23" t="s">
        <v>6320</v>
      </c>
      <c r="I1498" s="23" t="s">
        <v>6355</v>
      </c>
      <c r="J1498" s="23" t="s">
        <v>11</v>
      </c>
      <c r="K1498" s="23" t="s">
        <v>6290</v>
      </c>
      <c r="L1498" s="23" t="s">
        <v>11</v>
      </c>
      <c r="M1498" s="23" t="s">
        <v>6966</v>
      </c>
      <c r="N1498" s="23" t="s">
        <v>6291</v>
      </c>
      <c r="O1498" s="23" t="s">
        <v>6292</v>
      </c>
      <c r="P1498" s="23" t="s">
        <v>6766</v>
      </c>
      <c r="Q1498" s="23">
        <v>0</v>
      </c>
      <c r="R1498" s="23" t="s">
        <v>1952</v>
      </c>
      <c r="S1498" s="23" t="s">
        <v>6767</v>
      </c>
      <c r="T1498" s="23" t="s">
        <v>1623</v>
      </c>
    </row>
    <row r="1499" spans="1:20" s="19" customFormat="1">
      <c r="A1499" s="23" t="s">
        <v>4265</v>
      </c>
      <c r="B1499" s="23" t="s">
        <v>4266</v>
      </c>
      <c r="C1499" s="23" t="s">
        <v>14</v>
      </c>
      <c r="D1499" s="23" t="s">
        <v>1580</v>
      </c>
      <c r="E1499" s="23" t="s">
        <v>452</v>
      </c>
      <c r="F1499" s="23" t="s">
        <v>6826</v>
      </c>
      <c r="G1499" s="23" t="s">
        <v>1623</v>
      </c>
      <c r="H1499" s="23" t="s">
        <v>6337</v>
      </c>
      <c r="I1499" s="23" t="s">
        <v>6300</v>
      </c>
      <c r="J1499" s="23" t="s">
        <v>11</v>
      </c>
      <c r="K1499" s="23" t="s">
        <v>6290</v>
      </c>
      <c r="L1499" s="23" t="s">
        <v>11</v>
      </c>
      <c r="M1499" s="23" t="s">
        <v>6933</v>
      </c>
      <c r="N1499" s="23" t="s">
        <v>6291</v>
      </c>
      <c r="O1499" s="23" t="s">
        <v>6292</v>
      </c>
      <c r="P1499" s="23" t="s">
        <v>6504</v>
      </c>
      <c r="Q1499" s="23">
        <v>0</v>
      </c>
      <c r="R1499" s="23" t="s">
        <v>1952</v>
      </c>
      <c r="S1499" s="23" t="s">
        <v>6505</v>
      </c>
      <c r="T1499" s="23" t="s">
        <v>1623</v>
      </c>
    </row>
    <row r="1500" spans="1:20" s="19" customFormat="1">
      <c r="A1500" s="23" t="s">
        <v>3215</v>
      </c>
      <c r="B1500" s="23" t="s">
        <v>3216</v>
      </c>
      <c r="C1500" s="23" t="s">
        <v>11</v>
      </c>
      <c r="D1500" s="23" t="s">
        <v>5451</v>
      </c>
      <c r="E1500" s="23" t="s">
        <v>464</v>
      </c>
      <c r="F1500" s="23" t="s">
        <v>5573</v>
      </c>
      <c r="G1500" s="23" t="s">
        <v>1623</v>
      </c>
      <c r="H1500" s="23" t="s">
        <v>2490</v>
      </c>
      <c r="I1500" s="23" t="s">
        <v>6296</v>
      </c>
      <c r="J1500" s="23" t="s">
        <v>11</v>
      </c>
      <c r="K1500" s="23" t="s">
        <v>6290</v>
      </c>
      <c r="L1500" s="23" t="s">
        <v>11</v>
      </c>
      <c r="M1500" s="23" t="s">
        <v>7049</v>
      </c>
      <c r="N1500" s="23" t="s">
        <v>6297</v>
      </c>
      <c r="O1500" s="23" t="s">
        <v>6292</v>
      </c>
      <c r="P1500" s="23" t="s">
        <v>6646</v>
      </c>
      <c r="Q1500" s="23">
        <v>0</v>
      </c>
      <c r="R1500" s="23" t="s">
        <v>1912</v>
      </c>
      <c r="S1500" s="23" t="s">
        <v>6182</v>
      </c>
      <c r="T1500" s="23" t="s">
        <v>1623</v>
      </c>
    </row>
    <row r="1501" spans="1:20" s="19" customFormat="1">
      <c r="A1501" s="23" t="s">
        <v>5154</v>
      </c>
      <c r="B1501" s="23" t="s">
        <v>5155</v>
      </c>
      <c r="C1501" s="23" t="s">
        <v>10</v>
      </c>
      <c r="D1501" s="23" t="s">
        <v>1580</v>
      </c>
      <c r="E1501" s="23" t="s">
        <v>452</v>
      </c>
      <c r="F1501" s="23" t="s">
        <v>6977</v>
      </c>
      <c r="G1501" s="23" t="s">
        <v>1623</v>
      </c>
      <c r="H1501" s="23" t="s">
        <v>6346</v>
      </c>
      <c r="I1501" s="23" t="s">
        <v>5563</v>
      </c>
      <c r="J1501" s="23" t="s">
        <v>11</v>
      </c>
      <c r="K1501" s="23" t="s">
        <v>6290</v>
      </c>
      <c r="L1501" s="23" t="s">
        <v>11</v>
      </c>
      <c r="M1501" s="23" t="s">
        <v>6947</v>
      </c>
      <c r="N1501" s="23" t="s">
        <v>6291</v>
      </c>
      <c r="O1501" s="23" t="s">
        <v>6292</v>
      </c>
      <c r="P1501" s="23" t="s">
        <v>7</v>
      </c>
      <c r="Q1501" s="23">
        <v>0</v>
      </c>
      <c r="R1501" s="23" t="s">
        <v>2247</v>
      </c>
      <c r="S1501" s="23" t="s">
        <v>6524</v>
      </c>
      <c r="T1501" s="23" t="s">
        <v>1623</v>
      </c>
    </row>
    <row r="1502" spans="1:20" s="19" customFormat="1">
      <c r="A1502" s="23" t="s">
        <v>3160</v>
      </c>
      <c r="B1502" s="23" t="s">
        <v>3161</v>
      </c>
      <c r="C1502" s="23" t="s">
        <v>16</v>
      </c>
      <c r="D1502" s="23" t="s">
        <v>1580</v>
      </c>
      <c r="E1502" s="23" t="s">
        <v>452</v>
      </c>
      <c r="F1502" s="23" t="s">
        <v>5393</v>
      </c>
      <c r="G1502" s="23" t="s">
        <v>1623</v>
      </c>
      <c r="H1502" s="23" t="s">
        <v>6295</v>
      </c>
      <c r="I1502" s="23" t="s">
        <v>5574</v>
      </c>
      <c r="J1502" s="23" t="s">
        <v>11</v>
      </c>
      <c r="K1502" s="23" t="s">
        <v>6290</v>
      </c>
      <c r="L1502" s="23" t="s">
        <v>11</v>
      </c>
      <c r="M1502" s="23" t="s">
        <v>6942</v>
      </c>
      <c r="N1502" s="23" t="s">
        <v>6291</v>
      </c>
      <c r="O1502" s="23" t="s">
        <v>6292</v>
      </c>
      <c r="P1502" s="23" t="s">
        <v>7</v>
      </c>
      <c r="Q1502" s="23">
        <v>0</v>
      </c>
      <c r="R1502" s="23" t="s">
        <v>1559</v>
      </c>
      <c r="S1502" s="23" t="s">
        <v>6417</v>
      </c>
      <c r="T1502" s="23" t="s">
        <v>1623</v>
      </c>
    </row>
    <row r="1503" spans="1:20" s="19" customFormat="1">
      <c r="A1503" s="23" t="s">
        <v>5243</v>
      </c>
      <c r="B1503" s="23" t="s">
        <v>5244</v>
      </c>
      <c r="C1503" s="23" t="s">
        <v>14</v>
      </c>
      <c r="D1503" s="23" t="s">
        <v>1580</v>
      </c>
      <c r="E1503" s="23" t="s">
        <v>452</v>
      </c>
      <c r="F1503" s="23" t="s">
        <v>6826</v>
      </c>
      <c r="G1503" s="23" t="s">
        <v>1623</v>
      </c>
      <c r="H1503" s="23" t="s">
        <v>6337</v>
      </c>
      <c r="I1503" s="23" t="s">
        <v>6300</v>
      </c>
      <c r="J1503" s="23" t="s">
        <v>11</v>
      </c>
      <c r="K1503" s="23" t="s">
        <v>6290</v>
      </c>
      <c r="L1503" s="23" t="s">
        <v>11</v>
      </c>
      <c r="M1503" s="23" t="s">
        <v>6959</v>
      </c>
      <c r="N1503" s="23" t="s">
        <v>6291</v>
      </c>
      <c r="O1503" s="23" t="s">
        <v>6292</v>
      </c>
      <c r="P1503" s="23" t="s">
        <v>6498</v>
      </c>
      <c r="Q1503" s="23">
        <v>0</v>
      </c>
      <c r="R1503" s="23" t="s">
        <v>1952</v>
      </c>
      <c r="S1503" s="23" t="s">
        <v>5651</v>
      </c>
      <c r="T1503" s="23" t="s">
        <v>1623</v>
      </c>
    </row>
    <row r="1504" spans="1:20" s="19" customFormat="1">
      <c r="A1504" s="23" t="s">
        <v>5002</v>
      </c>
      <c r="B1504" s="23" t="s">
        <v>5003</v>
      </c>
      <c r="C1504" s="23" t="s">
        <v>16</v>
      </c>
      <c r="D1504" s="23" t="s">
        <v>1580</v>
      </c>
      <c r="E1504" s="23" t="s">
        <v>452</v>
      </c>
      <c r="F1504" s="23" t="s">
        <v>6977</v>
      </c>
      <c r="G1504" s="23" t="s">
        <v>1623</v>
      </c>
      <c r="H1504" s="23" t="s">
        <v>6346</v>
      </c>
      <c r="I1504" s="23" t="s">
        <v>5563</v>
      </c>
      <c r="J1504" s="23" t="s">
        <v>11</v>
      </c>
      <c r="K1504" s="23" t="s">
        <v>6290</v>
      </c>
      <c r="L1504" s="23" t="s">
        <v>11</v>
      </c>
      <c r="M1504" s="23" t="s">
        <v>6965</v>
      </c>
      <c r="N1504" s="23" t="s">
        <v>6291</v>
      </c>
      <c r="O1504" s="23" t="s">
        <v>6292</v>
      </c>
      <c r="P1504" s="23" t="s">
        <v>9</v>
      </c>
      <c r="Q1504" s="23">
        <v>0</v>
      </c>
      <c r="R1504" s="23" t="s">
        <v>1948</v>
      </c>
      <c r="S1504" s="23" t="s">
        <v>5691</v>
      </c>
      <c r="T1504" s="23" t="s">
        <v>1623</v>
      </c>
    </row>
    <row r="1505" spans="1:20" s="19" customFormat="1">
      <c r="A1505" s="23" t="s">
        <v>2154</v>
      </c>
      <c r="B1505" s="23" t="s">
        <v>2155</v>
      </c>
      <c r="C1505" s="23" t="s">
        <v>16</v>
      </c>
      <c r="D1505" s="23" t="s">
        <v>1580</v>
      </c>
      <c r="E1505" s="23" t="s">
        <v>452</v>
      </c>
      <c r="F1505" s="23" t="s">
        <v>5393</v>
      </c>
      <c r="G1505" s="23" t="s">
        <v>1623</v>
      </c>
      <c r="H1505" s="23" t="s">
        <v>6295</v>
      </c>
      <c r="I1505" s="23" t="s">
        <v>5574</v>
      </c>
      <c r="J1505" s="23" t="s">
        <v>11</v>
      </c>
      <c r="K1505" s="23" t="s">
        <v>6290</v>
      </c>
      <c r="L1505" s="23" t="s">
        <v>11</v>
      </c>
      <c r="M1505" s="23" t="s">
        <v>6945</v>
      </c>
      <c r="N1505" s="23" t="s">
        <v>6291</v>
      </c>
      <c r="O1505" s="23" t="s">
        <v>6292</v>
      </c>
      <c r="P1505" s="23" t="s">
        <v>6329</v>
      </c>
      <c r="Q1505" s="23">
        <v>0</v>
      </c>
      <c r="R1505" s="23" t="s">
        <v>1952</v>
      </c>
      <c r="S1505" s="23" t="s">
        <v>6053</v>
      </c>
      <c r="T1505" s="23" t="s">
        <v>1623</v>
      </c>
    </row>
    <row r="1506" spans="1:20" s="19" customFormat="1">
      <c r="A1506" s="23" t="s">
        <v>4000</v>
      </c>
      <c r="B1506" s="23" t="s">
        <v>4001</v>
      </c>
      <c r="C1506" s="23" t="s">
        <v>1544</v>
      </c>
      <c r="D1506" s="23" t="s">
        <v>5451</v>
      </c>
      <c r="E1506" s="23" t="s">
        <v>464</v>
      </c>
      <c r="F1506" s="23" t="s">
        <v>5573</v>
      </c>
      <c r="G1506" s="23" t="s">
        <v>1623</v>
      </c>
      <c r="H1506" s="23" t="s">
        <v>2490</v>
      </c>
      <c r="I1506" s="23" t="s">
        <v>6296</v>
      </c>
      <c r="J1506" s="23" t="s">
        <v>11</v>
      </c>
      <c r="K1506" s="23" t="s">
        <v>6290</v>
      </c>
      <c r="L1506" s="23" t="s">
        <v>11</v>
      </c>
      <c r="M1506" s="23" t="s">
        <v>7054</v>
      </c>
      <c r="N1506" s="23" t="s">
        <v>6297</v>
      </c>
      <c r="O1506" s="23" t="s">
        <v>6292</v>
      </c>
      <c r="P1506" s="23" t="s">
        <v>7</v>
      </c>
      <c r="Q1506" s="23">
        <v>0</v>
      </c>
      <c r="R1506" s="23" t="s">
        <v>1559</v>
      </c>
      <c r="S1506" s="23" t="s">
        <v>6718</v>
      </c>
      <c r="T1506" s="23" t="s">
        <v>1623</v>
      </c>
    </row>
    <row r="1507" spans="1:20" s="19" customFormat="1">
      <c r="A1507" s="23" t="s">
        <v>1884</v>
      </c>
      <c r="B1507" s="23" t="s">
        <v>1885</v>
      </c>
      <c r="C1507" s="23" t="s">
        <v>16</v>
      </c>
      <c r="D1507" s="23" t="s">
        <v>1580</v>
      </c>
      <c r="E1507" s="23" t="s">
        <v>452</v>
      </c>
      <c r="F1507" s="23" t="s">
        <v>5402</v>
      </c>
      <c r="G1507" s="23" t="s">
        <v>1623</v>
      </c>
      <c r="H1507" s="23" t="s">
        <v>6952</v>
      </c>
      <c r="I1507" s="23" t="s">
        <v>5563</v>
      </c>
      <c r="J1507" s="23" t="s">
        <v>11</v>
      </c>
      <c r="K1507" s="23" t="s">
        <v>6290</v>
      </c>
      <c r="L1507" s="23" t="s">
        <v>11</v>
      </c>
      <c r="M1507" s="23" t="s">
        <v>7006</v>
      </c>
      <c r="N1507" s="23" t="s">
        <v>6291</v>
      </c>
      <c r="O1507" s="23" t="s">
        <v>6292</v>
      </c>
      <c r="P1507" s="23" t="s">
        <v>6329</v>
      </c>
      <c r="Q1507" s="23">
        <v>0</v>
      </c>
      <c r="R1507" s="23" t="s">
        <v>6442</v>
      </c>
      <c r="S1507" s="23" t="s">
        <v>6590</v>
      </c>
      <c r="T1507" s="23" t="s">
        <v>1623</v>
      </c>
    </row>
    <row r="1508" spans="1:20" s="19" customFormat="1">
      <c r="A1508" s="23" t="s">
        <v>2650</v>
      </c>
      <c r="B1508" s="23" t="s">
        <v>2651</v>
      </c>
      <c r="C1508" s="23" t="s">
        <v>1544</v>
      </c>
      <c r="D1508" s="23" t="s">
        <v>5451</v>
      </c>
      <c r="E1508" s="23" t="s">
        <v>459</v>
      </c>
      <c r="F1508" s="23" t="s">
        <v>6929</v>
      </c>
      <c r="G1508" s="23" t="s">
        <v>1623</v>
      </c>
      <c r="H1508" s="23" t="s">
        <v>6295</v>
      </c>
      <c r="I1508" s="23" t="s">
        <v>6352</v>
      </c>
      <c r="J1508" s="23" t="s">
        <v>1643</v>
      </c>
      <c r="K1508" s="23" t="s">
        <v>6290</v>
      </c>
      <c r="L1508" s="23" t="s">
        <v>11</v>
      </c>
      <c r="M1508" s="23" t="s">
        <v>6930</v>
      </c>
      <c r="N1508" s="23" t="s">
        <v>6297</v>
      </c>
      <c r="O1508" s="23" t="s">
        <v>6292</v>
      </c>
      <c r="P1508" s="23" t="s">
        <v>7</v>
      </c>
      <c r="Q1508" s="23">
        <v>0</v>
      </c>
      <c r="R1508" s="23" t="s">
        <v>2632</v>
      </c>
      <c r="S1508" s="23" t="s">
        <v>6738</v>
      </c>
      <c r="T1508" s="23" t="s">
        <v>1623</v>
      </c>
    </row>
    <row r="1509" spans="1:20" s="19" customFormat="1">
      <c r="A1509" s="23" t="s">
        <v>4508</v>
      </c>
      <c r="B1509" s="23" t="s">
        <v>908</v>
      </c>
      <c r="C1509" s="23" t="s">
        <v>14</v>
      </c>
      <c r="D1509" s="23" t="s">
        <v>1580</v>
      </c>
      <c r="E1509" s="23" t="s">
        <v>452</v>
      </c>
      <c r="F1509" s="23" t="s">
        <v>5402</v>
      </c>
      <c r="G1509" s="23" t="s">
        <v>1623</v>
      </c>
      <c r="H1509" s="23" t="s">
        <v>6952</v>
      </c>
      <c r="I1509" s="23" t="s">
        <v>5563</v>
      </c>
      <c r="J1509" s="23" t="s">
        <v>11</v>
      </c>
      <c r="K1509" s="23" t="s">
        <v>6290</v>
      </c>
      <c r="L1509" s="23" t="s">
        <v>11</v>
      </c>
      <c r="M1509" s="23" t="s">
        <v>7001</v>
      </c>
      <c r="N1509" s="23" t="s">
        <v>6291</v>
      </c>
      <c r="O1509" s="23" t="s">
        <v>6292</v>
      </c>
      <c r="P1509" s="23" t="s">
        <v>6361</v>
      </c>
      <c r="Q1509" s="23">
        <v>0</v>
      </c>
      <c r="R1509" s="23" t="s">
        <v>1560</v>
      </c>
      <c r="S1509" s="23" t="s">
        <v>7082</v>
      </c>
      <c r="T1509" s="23" t="s">
        <v>1623</v>
      </c>
    </row>
    <row r="1510" spans="1:20" s="19" customFormat="1">
      <c r="A1510" s="23" t="s">
        <v>1908</v>
      </c>
      <c r="B1510" s="23" t="s">
        <v>1909</v>
      </c>
      <c r="C1510" s="23" t="s">
        <v>10</v>
      </c>
      <c r="D1510" s="23" t="s">
        <v>1580</v>
      </c>
      <c r="E1510" s="23" t="s">
        <v>452</v>
      </c>
      <c r="F1510" s="23" t="s">
        <v>6940</v>
      </c>
      <c r="G1510" s="23" t="s">
        <v>1623</v>
      </c>
      <c r="H1510" s="23" t="s">
        <v>6346</v>
      </c>
      <c r="I1510" s="23" t="s">
        <v>5563</v>
      </c>
      <c r="J1510" s="23" t="s">
        <v>11</v>
      </c>
      <c r="K1510" s="23" t="s">
        <v>6290</v>
      </c>
      <c r="L1510" s="23" t="s">
        <v>11</v>
      </c>
      <c r="M1510" s="23" t="s">
        <v>6945</v>
      </c>
      <c r="N1510" s="23" t="s">
        <v>6291</v>
      </c>
      <c r="O1510" s="23" t="s">
        <v>6292</v>
      </c>
      <c r="P1510" s="23" t="s">
        <v>6378</v>
      </c>
      <c r="Q1510" s="23">
        <v>0</v>
      </c>
      <c r="R1510" s="23" t="s">
        <v>1912</v>
      </c>
      <c r="S1510" s="23" t="s">
        <v>6181</v>
      </c>
      <c r="T1510" s="23" t="s">
        <v>1623</v>
      </c>
    </row>
    <row r="1511" spans="1:20" s="19" customFormat="1">
      <c r="A1511" s="23" t="s">
        <v>5136</v>
      </c>
      <c r="B1511" s="23" t="s">
        <v>5137</v>
      </c>
      <c r="C1511" s="23" t="s">
        <v>10</v>
      </c>
      <c r="D1511" s="23" t="s">
        <v>1580</v>
      </c>
      <c r="E1511" s="23" t="s">
        <v>452</v>
      </c>
      <c r="F1511" s="23" t="s">
        <v>6980</v>
      </c>
      <c r="G1511" s="23" t="s">
        <v>1623</v>
      </c>
      <c r="H1511" s="23" t="s">
        <v>5569</v>
      </c>
      <c r="I1511" s="23" t="s">
        <v>6316</v>
      </c>
      <c r="J1511" s="23" t="s">
        <v>11</v>
      </c>
      <c r="K1511" s="23" t="s">
        <v>6290</v>
      </c>
      <c r="L1511" s="23" t="s">
        <v>11</v>
      </c>
      <c r="M1511" s="23" t="s">
        <v>6961</v>
      </c>
      <c r="N1511" s="23" t="s">
        <v>6291</v>
      </c>
      <c r="O1511" s="23" t="s">
        <v>6292</v>
      </c>
      <c r="P1511" s="23" t="s">
        <v>6537</v>
      </c>
      <c r="Q1511" s="23">
        <v>0</v>
      </c>
      <c r="R1511" s="23" t="s">
        <v>1952</v>
      </c>
      <c r="S1511" s="23" t="s">
        <v>5666</v>
      </c>
      <c r="T1511" s="23" t="s">
        <v>1623</v>
      </c>
    </row>
    <row r="1512" spans="1:20" s="19" customFormat="1">
      <c r="A1512" s="23" t="s">
        <v>3342</v>
      </c>
      <c r="B1512" s="23" t="s">
        <v>3343</v>
      </c>
      <c r="C1512" s="23" t="s">
        <v>14</v>
      </c>
      <c r="D1512" s="23" t="s">
        <v>1580</v>
      </c>
      <c r="E1512" s="23" t="s">
        <v>461</v>
      </c>
      <c r="F1512" s="23" t="s">
        <v>5524</v>
      </c>
      <c r="G1512" s="23" t="s">
        <v>1623</v>
      </c>
      <c r="H1512" s="23" t="s">
        <v>6334</v>
      </c>
      <c r="I1512" s="23" t="s">
        <v>6335</v>
      </c>
      <c r="J1512" s="23" t="s">
        <v>11</v>
      </c>
      <c r="K1512" s="23" t="s">
        <v>6290</v>
      </c>
      <c r="L1512" s="23" t="s">
        <v>11</v>
      </c>
      <c r="M1512" s="23" t="s">
        <v>6931</v>
      </c>
      <c r="N1512" s="23" t="s">
        <v>6311</v>
      </c>
      <c r="O1512" s="23" t="s">
        <v>6292</v>
      </c>
      <c r="P1512" s="23" t="s">
        <v>6439</v>
      </c>
      <c r="Q1512" s="23">
        <v>0</v>
      </c>
      <c r="R1512" s="23" t="s">
        <v>6440</v>
      </c>
      <c r="S1512" s="23" t="s">
        <v>6441</v>
      </c>
      <c r="T1512" s="23" t="s">
        <v>1623</v>
      </c>
    </row>
    <row r="1513" spans="1:20" s="19" customFormat="1">
      <c r="A1513" s="23" t="s">
        <v>4695</v>
      </c>
      <c r="B1513" s="23" t="s">
        <v>4696</v>
      </c>
      <c r="C1513" s="23" t="s">
        <v>10</v>
      </c>
      <c r="D1513" s="23" t="s">
        <v>1580</v>
      </c>
      <c r="E1513" s="23" t="s">
        <v>5632</v>
      </c>
      <c r="F1513" s="23" t="s">
        <v>6973</v>
      </c>
      <c r="G1513" s="23" t="s">
        <v>1623</v>
      </c>
      <c r="H1513" s="23" t="s">
        <v>6308</v>
      </c>
      <c r="I1513" s="23" t="s">
        <v>5447</v>
      </c>
      <c r="J1513" s="23" t="s">
        <v>11</v>
      </c>
      <c r="K1513" s="23" t="s">
        <v>6290</v>
      </c>
      <c r="L1513" s="23" t="s">
        <v>11</v>
      </c>
      <c r="M1513" s="23" t="s">
        <v>6996</v>
      </c>
      <c r="N1513" s="23" t="s">
        <v>6311</v>
      </c>
      <c r="O1513" s="23" t="s">
        <v>6292</v>
      </c>
      <c r="P1513" s="23" t="s">
        <v>6421</v>
      </c>
      <c r="Q1513" s="23">
        <v>0</v>
      </c>
      <c r="R1513" s="23" t="s">
        <v>6974</v>
      </c>
      <c r="S1513" s="23" t="s">
        <v>7019</v>
      </c>
      <c r="T1513" s="23" t="s">
        <v>1623</v>
      </c>
    </row>
    <row r="1514" spans="1:20" s="19" customFormat="1">
      <c r="A1514" s="23" t="s">
        <v>3693</v>
      </c>
      <c r="B1514" s="23" t="s">
        <v>3694</v>
      </c>
      <c r="C1514" s="23" t="s">
        <v>1544</v>
      </c>
      <c r="D1514" s="23" t="s">
        <v>1580</v>
      </c>
      <c r="E1514" s="23" t="s">
        <v>452</v>
      </c>
      <c r="F1514" s="23" t="s">
        <v>6970</v>
      </c>
      <c r="G1514" s="23" t="s">
        <v>1623</v>
      </c>
      <c r="H1514" s="23" t="s">
        <v>5579</v>
      </c>
      <c r="I1514" s="23" t="s">
        <v>5563</v>
      </c>
      <c r="J1514" s="23" t="s">
        <v>11</v>
      </c>
      <c r="K1514" s="23" t="s">
        <v>6290</v>
      </c>
      <c r="L1514" s="23" t="s">
        <v>11</v>
      </c>
      <c r="M1514" s="23" t="s">
        <v>6936</v>
      </c>
      <c r="N1514" s="23" t="s">
        <v>6291</v>
      </c>
      <c r="O1514" s="23" t="s">
        <v>6292</v>
      </c>
      <c r="P1514" s="23" t="s">
        <v>6541</v>
      </c>
      <c r="Q1514" s="23">
        <v>0</v>
      </c>
      <c r="R1514" s="23" t="s">
        <v>4800</v>
      </c>
      <c r="S1514" s="23" t="s">
        <v>6542</v>
      </c>
      <c r="T1514" s="23" t="s">
        <v>1623</v>
      </c>
    </row>
    <row r="1515" spans="1:20" s="19" customFormat="1">
      <c r="A1515" s="23" t="s">
        <v>3363</v>
      </c>
      <c r="B1515" s="23" t="s">
        <v>3364</v>
      </c>
      <c r="C1515" s="23" t="s">
        <v>10</v>
      </c>
      <c r="D1515" s="23" t="s">
        <v>1580</v>
      </c>
      <c r="E1515" s="23" t="s">
        <v>452</v>
      </c>
      <c r="F1515" s="23" t="s">
        <v>6977</v>
      </c>
      <c r="G1515" s="23" t="s">
        <v>1623</v>
      </c>
      <c r="H1515" s="23" t="s">
        <v>6346</v>
      </c>
      <c r="I1515" s="23" t="s">
        <v>5563</v>
      </c>
      <c r="J1515" s="23" t="s">
        <v>11</v>
      </c>
      <c r="K1515" s="23" t="s">
        <v>6290</v>
      </c>
      <c r="L1515" s="23" t="s">
        <v>11</v>
      </c>
      <c r="M1515" s="23" t="s">
        <v>6941</v>
      </c>
      <c r="N1515" s="23" t="s">
        <v>6291</v>
      </c>
      <c r="O1515" s="23" t="s">
        <v>6292</v>
      </c>
      <c r="P1515" s="23" t="s">
        <v>6402</v>
      </c>
      <c r="Q1515" s="23">
        <v>0</v>
      </c>
      <c r="R1515" s="23" t="s">
        <v>6403</v>
      </c>
      <c r="S1515" s="23" t="s">
        <v>6404</v>
      </c>
      <c r="T1515" s="23" t="s">
        <v>1623</v>
      </c>
    </row>
    <row r="1516" spans="1:20" s="19" customFormat="1">
      <c r="A1516" s="23" t="s">
        <v>3496</v>
      </c>
      <c r="B1516" s="23" t="s">
        <v>3497</v>
      </c>
      <c r="C1516" s="23" t="s">
        <v>1657</v>
      </c>
      <c r="D1516" s="23" t="s">
        <v>1580</v>
      </c>
      <c r="E1516" s="23" t="s">
        <v>452</v>
      </c>
      <c r="F1516" s="23" t="s">
        <v>6806</v>
      </c>
      <c r="G1516" s="23" t="s">
        <v>1623</v>
      </c>
      <c r="H1516" s="23" t="s">
        <v>6337</v>
      </c>
      <c r="I1516" s="23" t="s">
        <v>6383</v>
      </c>
      <c r="J1516" s="23" t="s">
        <v>11</v>
      </c>
      <c r="K1516" s="23" t="s">
        <v>6290</v>
      </c>
      <c r="L1516" s="23" t="s">
        <v>11</v>
      </c>
      <c r="M1516" s="23" t="s">
        <v>6969</v>
      </c>
      <c r="N1516" s="23" t="s">
        <v>6291</v>
      </c>
      <c r="O1516" s="23" t="s">
        <v>6292</v>
      </c>
      <c r="P1516" s="23" t="s">
        <v>6456</v>
      </c>
      <c r="Q1516" s="23">
        <v>0</v>
      </c>
      <c r="R1516" s="23" t="s">
        <v>1952</v>
      </c>
      <c r="S1516" s="23" t="s">
        <v>5874</v>
      </c>
      <c r="T1516" s="23" t="s">
        <v>1623</v>
      </c>
    </row>
    <row r="1517" spans="1:20" s="19" customFormat="1">
      <c r="A1517" s="23" t="s">
        <v>5212</v>
      </c>
      <c r="B1517" s="23" t="s">
        <v>5213</v>
      </c>
      <c r="C1517" s="23" t="s">
        <v>16</v>
      </c>
      <c r="D1517" s="23" t="s">
        <v>1580</v>
      </c>
      <c r="E1517" s="23" t="s">
        <v>452</v>
      </c>
      <c r="F1517" s="23" t="s">
        <v>5402</v>
      </c>
      <c r="G1517" s="23" t="s">
        <v>1623</v>
      </c>
      <c r="H1517" s="23" t="s">
        <v>6952</v>
      </c>
      <c r="I1517" s="23" t="s">
        <v>5563</v>
      </c>
      <c r="J1517" s="23" t="s">
        <v>11</v>
      </c>
      <c r="K1517" s="23" t="s">
        <v>6290</v>
      </c>
      <c r="L1517" s="23" t="s">
        <v>11</v>
      </c>
      <c r="M1517" s="23" t="s">
        <v>7030</v>
      </c>
      <c r="N1517" s="23" t="s">
        <v>6291</v>
      </c>
      <c r="O1517" s="23" t="s">
        <v>6292</v>
      </c>
      <c r="P1517" s="23" t="s">
        <v>6329</v>
      </c>
      <c r="Q1517" s="23">
        <v>0</v>
      </c>
      <c r="R1517" s="23" t="s">
        <v>1952</v>
      </c>
      <c r="S1517" s="23" t="s">
        <v>5656</v>
      </c>
      <c r="T1517" s="23" t="s">
        <v>1623</v>
      </c>
    </row>
    <row r="1518" spans="1:20" s="19" customFormat="1">
      <c r="A1518" s="23" t="s">
        <v>3617</v>
      </c>
      <c r="B1518" s="23" t="s">
        <v>3618</v>
      </c>
      <c r="C1518" s="23" t="s">
        <v>16</v>
      </c>
      <c r="D1518" s="23" t="s">
        <v>1580</v>
      </c>
      <c r="E1518" s="23" t="s">
        <v>5632</v>
      </c>
      <c r="F1518" s="23" t="s">
        <v>6973</v>
      </c>
      <c r="G1518" s="23" t="s">
        <v>1623</v>
      </c>
      <c r="H1518" s="23" t="s">
        <v>6308</v>
      </c>
      <c r="I1518" s="23" t="s">
        <v>5447</v>
      </c>
      <c r="J1518" s="23" t="s">
        <v>11</v>
      </c>
      <c r="K1518" s="23" t="s">
        <v>6290</v>
      </c>
      <c r="L1518" s="23" t="s">
        <v>11</v>
      </c>
      <c r="M1518" s="23" t="s">
        <v>6976</v>
      </c>
      <c r="N1518" s="23" t="s">
        <v>6311</v>
      </c>
      <c r="O1518" s="23" t="s">
        <v>6292</v>
      </c>
      <c r="P1518" s="23" t="s">
        <v>6364</v>
      </c>
      <c r="Q1518" s="23">
        <v>0</v>
      </c>
      <c r="R1518" s="23" t="s">
        <v>6974</v>
      </c>
      <c r="S1518" s="23" t="s">
        <v>7076</v>
      </c>
      <c r="T1518" s="23" t="s">
        <v>1623</v>
      </c>
    </row>
    <row r="1519" spans="1:20" s="19" customFormat="1">
      <c r="A1519" s="23" t="s">
        <v>1675</v>
      </c>
      <c r="B1519" s="23" t="s">
        <v>1676</v>
      </c>
      <c r="C1519" s="23" t="s">
        <v>16</v>
      </c>
      <c r="D1519" s="23" t="s">
        <v>1580</v>
      </c>
      <c r="E1519" s="23" t="s">
        <v>452</v>
      </c>
      <c r="F1519" s="23" t="s">
        <v>5380</v>
      </c>
      <c r="G1519" s="23" t="s">
        <v>1623</v>
      </c>
      <c r="H1519" s="23" t="s">
        <v>2490</v>
      </c>
      <c r="I1519" s="23" t="s">
        <v>6289</v>
      </c>
      <c r="J1519" s="23" t="s">
        <v>11</v>
      </c>
      <c r="K1519" s="23" t="s">
        <v>6290</v>
      </c>
      <c r="L1519" s="23" t="s">
        <v>11</v>
      </c>
      <c r="M1519" s="23" t="s">
        <v>7041</v>
      </c>
      <c r="N1519" s="23" t="s">
        <v>6291</v>
      </c>
      <c r="O1519" s="23" t="s">
        <v>6292</v>
      </c>
      <c r="P1519" s="23" t="s">
        <v>6405</v>
      </c>
      <c r="Q1519" s="23">
        <v>0</v>
      </c>
      <c r="R1519" s="23" t="s">
        <v>1952</v>
      </c>
      <c r="S1519" s="23" t="s">
        <v>6119</v>
      </c>
      <c r="T1519" s="23" t="s">
        <v>1623</v>
      </c>
    </row>
    <row r="1520" spans="1:20" s="19" customFormat="1">
      <c r="A1520" s="23" t="s">
        <v>3756</v>
      </c>
      <c r="B1520" s="23" t="s">
        <v>3757</v>
      </c>
      <c r="C1520" s="23" t="s">
        <v>13</v>
      </c>
      <c r="D1520" s="23" t="s">
        <v>1580</v>
      </c>
      <c r="E1520" s="23" t="s">
        <v>452</v>
      </c>
      <c r="F1520" s="23" t="s">
        <v>6809</v>
      </c>
      <c r="G1520" s="23" t="s">
        <v>1623</v>
      </c>
      <c r="H1520" s="23" t="s">
        <v>6299</v>
      </c>
      <c r="I1520" s="23" t="s">
        <v>6335</v>
      </c>
      <c r="J1520" s="23" t="s">
        <v>11</v>
      </c>
      <c r="K1520" s="23" t="s">
        <v>6290</v>
      </c>
      <c r="L1520" s="23" t="s">
        <v>11</v>
      </c>
      <c r="M1520" s="23" t="s">
        <v>6979</v>
      </c>
      <c r="N1520" s="23" t="s">
        <v>6291</v>
      </c>
      <c r="O1520" s="23" t="s">
        <v>6292</v>
      </c>
      <c r="P1520" s="23" t="s">
        <v>1012</v>
      </c>
      <c r="Q1520" s="23">
        <v>0</v>
      </c>
      <c r="R1520" s="23" t="s">
        <v>1689</v>
      </c>
      <c r="S1520" s="23" t="s">
        <v>7083</v>
      </c>
      <c r="T1520" s="23" t="s">
        <v>1623</v>
      </c>
    </row>
    <row r="1521" spans="1:20" s="19" customFormat="1">
      <c r="A1521" s="23" t="s">
        <v>2193</v>
      </c>
      <c r="B1521" s="23" t="s">
        <v>2194</v>
      </c>
      <c r="C1521" s="23" t="s">
        <v>13</v>
      </c>
      <c r="D1521" s="23" t="s">
        <v>1580</v>
      </c>
      <c r="E1521" s="23" t="s">
        <v>452</v>
      </c>
      <c r="F1521" s="23" t="s">
        <v>6962</v>
      </c>
      <c r="G1521" s="23" t="s">
        <v>1623</v>
      </c>
      <c r="H1521" s="23" t="s">
        <v>6299</v>
      </c>
      <c r="I1521" s="23" t="s">
        <v>6300</v>
      </c>
      <c r="J1521" s="23" t="s">
        <v>11</v>
      </c>
      <c r="K1521" s="23" t="s">
        <v>6290</v>
      </c>
      <c r="L1521" s="23" t="s">
        <v>11</v>
      </c>
      <c r="M1521" s="23" t="s">
        <v>6981</v>
      </c>
      <c r="N1521" s="23" t="s">
        <v>6291</v>
      </c>
      <c r="O1521" s="23" t="s">
        <v>6292</v>
      </c>
      <c r="P1521" s="23" t="s">
        <v>6681</v>
      </c>
      <c r="Q1521" s="23">
        <v>0</v>
      </c>
      <c r="R1521" s="23" t="s">
        <v>1952</v>
      </c>
      <c r="S1521" s="23" t="s">
        <v>6049</v>
      </c>
      <c r="T1521" s="23" t="s">
        <v>1623</v>
      </c>
    </row>
    <row r="1522" spans="1:20" s="19" customFormat="1">
      <c r="A1522" s="23" t="s">
        <v>1892</v>
      </c>
      <c r="B1522" s="23" t="s">
        <v>1893</v>
      </c>
      <c r="C1522" s="23" t="s">
        <v>14</v>
      </c>
      <c r="D1522" s="23" t="s">
        <v>1580</v>
      </c>
      <c r="E1522" s="23" t="s">
        <v>452</v>
      </c>
      <c r="F1522" s="23" t="s">
        <v>6804</v>
      </c>
      <c r="G1522" s="23" t="s">
        <v>1623</v>
      </c>
      <c r="H1522" s="23" t="s">
        <v>6334</v>
      </c>
      <c r="I1522" s="23" t="s">
        <v>6321</v>
      </c>
      <c r="J1522" s="23" t="s">
        <v>11</v>
      </c>
      <c r="K1522" s="23" t="s">
        <v>6290</v>
      </c>
      <c r="L1522" s="23" t="s">
        <v>11</v>
      </c>
      <c r="M1522" s="23" t="s">
        <v>6947</v>
      </c>
      <c r="N1522" s="23" t="s">
        <v>6291</v>
      </c>
      <c r="O1522" s="23" t="s">
        <v>6292</v>
      </c>
      <c r="P1522" s="23" t="s">
        <v>6694</v>
      </c>
      <c r="Q1522" s="23">
        <v>0</v>
      </c>
      <c r="R1522" s="23" t="s">
        <v>1952</v>
      </c>
      <c r="S1522" s="23" t="s">
        <v>6084</v>
      </c>
      <c r="T1522" s="23" t="s">
        <v>1623</v>
      </c>
    </row>
    <row r="1523" spans="1:20" s="19" customFormat="1">
      <c r="A1523" s="23" t="s">
        <v>4944</v>
      </c>
      <c r="B1523" s="23" t="s">
        <v>4945</v>
      </c>
      <c r="C1523" s="23" t="s">
        <v>1544</v>
      </c>
      <c r="D1523" s="23" t="s">
        <v>1580</v>
      </c>
      <c r="E1523" s="23" t="s">
        <v>452</v>
      </c>
      <c r="F1523" s="23" t="s">
        <v>5380</v>
      </c>
      <c r="G1523" s="23" t="s">
        <v>1623</v>
      </c>
      <c r="H1523" s="23" t="s">
        <v>2490</v>
      </c>
      <c r="I1523" s="23" t="s">
        <v>6289</v>
      </c>
      <c r="J1523" s="23" t="s">
        <v>11</v>
      </c>
      <c r="K1523" s="23" t="s">
        <v>6290</v>
      </c>
      <c r="L1523" s="23" t="s">
        <v>11</v>
      </c>
      <c r="M1523" s="23" t="s">
        <v>7041</v>
      </c>
      <c r="N1523" s="23" t="s">
        <v>6291</v>
      </c>
      <c r="O1523" s="23" t="s">
        <v>6292</v>
      </c>
      <c r="P1523" s="23" t="s">
        <v>6329</v>
      </c>
      <c r="Q1523" s="23">
        <v>0</v>
      </c>
      <c r="R1523" s="23" t="s">
        <v>1952</v>
      </c>
      <c r="S1523" s="23" t="s">
        <v>6690</v>
      </c>
      <c r="T1523" s="23" t="s">
        <v>1623</v>
      </c>
    </row>
    <row r="1524" spans="1:20" s="19" customFormat="1">
      <c r="A1524" s="23" t="s">
        <v>3073</v>
      </c>
      <c r="B1524" s="23" t="s">
        <v>3074</v>
      </c>
      <c r="C1524" s="23" t="s">
        <v>10</v>
      </c>
      <c r="D1524" s="23" t="s">
        <v>1580</v>
      </c>
      <c r="E1524" s="23" t="s">
        <v>452</v>
      </c>
      <c r="F1524" s="23" t="s">
        <v>6977</v>
      </c>
      <c r="G1524" s="23" t="s">
        <v>1623</v>
      </c>
      <c r="H1524" s="23" t="s">
        <v>6346</v>
      </c>
      <c r="I1524" s="23" t="s">
        <v>5563</v>
      </c>
      <c r="J1524" s="23" t="s">
        <v>11</v>
      </c>
      <c r="K1524" s="23" t="s">
        <v>6290</v>
      </c>
      <c r="L1524" s="23" t="s">
        <v>11</v>
      </c>
      <c r="M1524" s="23" t="s">
        <v>6941</v>
      </c>
      <c r="N1524" s="23" t="s">
        <v>6291</v>
      </c>
      <c r="O1524" s="23" t="s">
        <v>6292</v>
      </c>
      <c r="P1524" s="23" t="s">
        <v>7</v>
      </c>
      <c r="Q1524" s="23">
        <v>0</v>
      </c>
      <c r="R1524" s="23" t="s">
        <v>1707</v>
      </c>
      <c r="S1524" s="23" t="s">
        <v>6142</v>
      </c>
      <c r="T1524" s="23" t="s">
        <v>1623</v>
      </c>
    </row>
    <row r="1525" spans="1:20" s="19" customFormat="1">
      <c r="A1525" s="23" t="s">
        <v>2573</v>
      </c>
      <c r="B1525" s="23" t="s">
        <v>2574</v>
      </c>
      <c r="C1525" s="23" t="s">
        <v>14</v>
      </c>
      <c r="D1525" s="23" t="s">
        <v>1580</v>
      </c>
      <c r="E1525" s="23" t="s">
        <v>452</v>
      </c>
      <c r="F1525" s="23" t="s">
        <v>5384</v>
      </c>
      <c r="G1525" s="23" t="s">
        <v>1623</v>
      </c>
      <c r="H1525" s="23" t="s">
        <v>6308</v>
      </c>
      <c r="I1525" s="23" t="s">
        <v>5447</v>
      </c>
      <c r="J1525" s="23" t="s">
        <v>11</v>
      </c>
      <c r="K1525" s="23" t="s">
        <v>6290</v>
      </c>
      <c r="L1525" s="23" t="s">
        <v>11</v>
      </c>
      <c r="M1525" s="23" t="s">
        <v>6979</v>
      </c>
      <c r="N1525" s="23" t="s">
        <v>6291</v>
      </c>
      <c r="O1525" s="23" t="s">
        <v>6292</v>
      </c>
      <c r="P1525" s="23" t="s">
        <v>6329</v>
      </c>
      <c r="Q1525" s="23">
        <v>0</v>
      </c>
      <c r="R1525" s="23" t="s">
        <v>1952</v>
      </c>
      <c r="S1525" s="23" t="s">
        <v>6009</v>
      </c>
      <c r="T1525" s="23" t="s">
        <v>1623</v>
      </c>
    </row>
    <row r="1526" spans="1:20" s="19" customFormat="1">
      <c r="A1526" s="23" t="s">
        <v>4224</v>
      </c>
      <c r="B1526" s="23" t="s">
        <v>4225</v>
      </c>
      <c r="C1526" s="23" t="s">
        <v>1544</v>
      </c>
      <c r="D1526" s="23" t="s">
        <v>5451</v>
      </c>
      <c r="E1526" s="23" t="s">
        <v>459</v>
      </c>
      <c r="F1526" s="23" t="s">
        <v>5580</v>
      </c>
      <c r="G1526" s="23" t="s">
        <v>1623</v>
      </c>
      <c r="H1526" s="23" t="s">
        <v>2490</v>
      </c>
      <c r="I1526" s="23" t="s">
        <v>6352</v>
      </c>
      <c r="J1526" s="23" t="s">
        <v>11</v>
      </c>
      <c r="K1526" s="23" t="s">
        <v>6290</v>
      </c>
      <c r="L1526" s="23" t="s">
        <v>11</v>
      </c>
      <c r="M1526" s="23" t="s">
        <v>6988</v>
      </c>
      <c r="N1526" s="23" t="s">
        <v>6297</v>
      </c>
      <c r="O1526" s="23" t="s">
        <v>6292</v>
      </c>
      <c r="P1526" s="23" t="s">
        <v>1152</v>
      </c>
      <c r="Q1526" s="23">
        <v>0</v>
      </c>
      <c r="R1526" s="23" t="s">
        <v>6377</v>
      </c>
      <c r="S1526" s="23" t="s">
        <v>6225</v>
      </c>
      <c r="T1526" s="23" t="s">
        <v>1623</v>
      </c>
    </row>
    <row r="1527" spans="1:20" s="19" customFormat="1">
      <c r="A1527" s="23" t="s">
        <v>5028</v>
      </c>
      <c r="B1527" s="23" t="s">
        <v>5029</v>
      </c>
      <c r="C1527" s="23" t="s">
        <v>16</v>
      </c>
      <c r="D1527" s="23" t="s">
        <v>1580</v>
      </c>
      <c r="E1527" s="23" t="s">
        <v>452</v>
      </c>
      <c r="F1527" s="23" t="s">
        <v>6954</v>
      </c>
      <c r="G1527" s="23" t="s">
        <v>1623</v>
      </c>
      <c r="H1527" s="23" t="s">
        <v>2490</v>
      </c>
      <c r="I1527" s="23" t="s">
        <v>6951</v>
      </c>
      <c r="J1527" s="23" t="s">
        <v>11</v>
      </c>
      <c r="K1527" s="23" t="s">
        <v>6290</v>
      </c>
      <c r="L1527" s="23" t="s">
        <v>11</v>
      </c>
      <c r="M1527" s="23" t="s">
        <v>6937</v>
      </c>
      <c r="N1527" s="23" t="s">
        <v>6291</v>
      </c>
      <c r="O1527" s="23" t="s">
        <v>6292</v>
      </c>
      <c r="P1527" s="23" t="s">
        <v>6982</v>
      </c>
      <c r="Q1527" s="23">
        <v>0</v>
      </c>
      <c r="R1527" s="23" t="s">
        <v>5032</v>
      </c>
      <c r="S1527" s="23" t="s">
        <v>6263</v>
      </c>
      <c r="T1527" s="23" t="s">
        <v>1623</v>
      </c>
    </row>
    <row r="1528" spans="1:20" s="19" customFormat="1">
      <c r="A1528" s="23" t="s">
        <v>4407</v>
      </c>
      <c r="B1528" s="23" t="s">
        <v>4408</v>
      </c>
      <c r="C1528" s="23" t="s">
        <v>1562</v>
      </c>
      <c r="D1528" s="23" t="s">
        <v>1580</v>
      </c>
      <c r="E1528" s="23" t="s">
        <v>452</v>
      </c>
      <c r="F1528" s="23" t="s">
        <v>6954</v>
      </c>
      <c r="G1528" s="23" t="s">
        <v>1623</v>
      </c>
      <c r="H1528" s="23" t="s">
        <v>6346</v>
      </c>
      <c r="I1528" s="23" t="s">
        <v>6951</v>
      </c>
      <c r="J1528" s="23" t="s">
        <v>11</v>
      </c>
      <c r="K1528" s="23" t="s">
        <v>6290</v>
      </c>
      <c r="L1528" s="23" t="s">
        <v>11</v>
      </c>
      <c r="M1528" s="23" t="s">
        <v>7037</v>
      </c>
      <c r="N1528" s="23" t="s">
        <v>6291</v>
      </c>
      <c r="O1528" s="23" t="s">
        <v>6292</v>
      </c>
      <c r="P1528" s="23" t="s">
        <v>1012</v>
      </c>
      <c r="Q1528" s="23">
        <v>0</v>
      </c>
      <c r="R1528" s="23" t="s">
        <v>1559</v>
      </c>
      <c r="S1528" s="23" t="s">
        <v>7047</v>
      </c>
      <c r="T1528" s="23" t="s">
        <v>1623</v>
      </c>
    </row>
    <row r="1529" spans="1:20" s="19" customFormat="1">
      <c r="A1529" s="23" t="s">
        <v>2436</v>
      </c>
      <c r="B1529" s="23" t="s">
        <v>2437</v>
      </c>
      <c r="C1529" s="23" t="s">
        <v>13</v>
      </c>
      <c r="D1529" s="23" t="s">
        <v>1580</v>
      </c>
      <c r="E1529" s="23" t="s">
        <v>452</v>
      </c>
      <c r="F1529" s="23" t="s">
        <v>6962</v>
      </c>
      <c r="G1529" s="23" t="s">
        <v>1623</v>
      </c>
      <c r="H1529" s="23" t="s">
        <v>6299</v>
      </c>
      <c r="I1529" s="23" t="s">
        <v>6300</v>
      </c>
      <c r="J1529" s="23" t="s">
        <v>11</v>
      </c>
      <c r="K1529" s="23" t="s">
        <v>6290</v>
      </c>
      <c r="L1529" s="23" t="s">
        <v>11</v>
      </c>
      <c r="M1529" s="23" t="s">
        <v>6946</v>
      </c>
      <c r="N1529" s="23" t="s">
        <v>6291</v>
      </c>
      <c r="O1529" s="23" t="s">
        <v>6292</v>
      </c>
      <c r="P1529" s="23" t="s">
        <v>6731</v>
      </c>
      <c r="Q1529" s="23">
        <v>0</v>
      </c>
      <c r="R1529" s="23" t="s">
        <v>1952</v>
      </c>
      <c r="S1529" s="23" t="s">
        <v>6021</v>
      </c>
      <c r="T1529" s="23" t="s">
        <v>1623</v>
      </c>
    </row>
    <row r="1530" spans="1:20" s="19" customFormat="1">
      <c r="A1530" s="23" t="s">
        <v>3829</v>
      </c>
      <c r="B1530" s="23" t="s">
        <v>3830</v>
      </c>
      <c r="C1530" s="23" t="s">
        <v>1544</v>
      </c>
      <c r="D1530" s="23" t="s">
        <v>1580</v>
      </c>
      <c r="E1530" s="23" t="s">
        <v>452</v>
      </c>
      <c r="F1530" s="23" t="s">
        <v>6970</v>
      </c>
      <c r="G1530" s="23" t="s">
        <v>1623</v>
      </c>
      <c r="H1530" s="23" t="s">
        <v>5579</v>
      </c>
      <c r="I1530" s="23" t="s">
        <v>5563</v>
      </c>
      <c r="J1530" s="23" t="s">
        <v>11</v>
      </c>
      <c r="K1530" s="23" t="s">
        <v>6290</v>
      </c>
      <c r="L1530" s="23" t="s">
        <v>11</v>
      </c>
      <c r="M1530" s="23" t="s">
        <v>6936</v>
      </c>
      <c r="N1530" s="23" t="s">
        <v>6291</v>
      </c>
      <c r="O1530" s="23" t="s">
        <v>6292</v>
      </c>
      <c r="P1530" s="23" t="s">
        <v>6329</v>
      </c>
      <c r="Q1530" s="23">
        <v>0</v>
      </c>
      <c r="R1530" s="23" t="s">
        <v>1952</v>
      </c>
      <c r="S1530" s="23" t="s">
        <v>5831</v>
      </c>
      <c r="T1530" s="23" t="s">
        <v>1623</v>
      </c>
    </row>
    <row r="1531" spans="1:20" s="19" customFormat="1">
      <c r="A1531" s="23" t="s">
        <v>4103</v>
      </c>
      <c r="B1531" s="23" t="s">
        <v>4104</v>
      </c>
      <c r="C1531" s="23" t="s">
        <v>1544</v>
      </c>
      <c r="D1531" s="23" t="s">
        <v>1580</v>
      </c>
      <c r="E1531" s="23" t="s">
        <v>452</v>
      </c>
      <c r="F1531" s="23" t="s">
        <v>6977</v>
      </c>
      <c r="G1531" s="23" t="s">
        <v>1623</v>
      </c>
      <c r="H1531" s="23" t="s">
        <v>6346</v>
      </c>
      <c r="I1531" s="23" t="s">
        <v>5563</v>
      </c>
      <c r="J1531" s="23" t="s">
        <v>1643</v>
      </c>
      <c r="K1531" s="23" t="s">
        <v>6290</v>
      </c>
      <c r="L1531" s="23" t="s">
        <v>11</v>
      </c>
      <c r="M1531" s="23" t="s">
        <v>6965</v>
      </c>
      <c r="N1531" s="23" t="s">
        <v>6291</v>
      </c>
      <c r="O1531" s="23" t="s">
        <v>6292</v>
      </c>
      <c r="P1531" s="23" t="s">
        <v>6329</v>
      </c>
      <c r="Q1531" s="23">
        <v>0</v>
      </c>
      <c r="R1531" s="23" t="s">
        <v>4499</v>
      </c>
      <c r="S1531" s="23" t="s">
        <v>5799</v>
      </c>
      <c r="T1531" s="23" t="s">
        <v>1623</v>
      </c>
    </row>
    <row r="1532" spans="1:20" s="19" customFormat="1">
      <c r="A1532" s="23" t="s">
        <v>5190</v>
      </c>
      <c r="B1532" s="23" t="s">
        <v>5191</v>
      </c>
      <c r="C1532" s="23" t="s">
        <v>16</v>
      </c>
      <c r="D1532" s="23" t="s">
        <v>1580</v>
      </c>
      <c r="E1532" s="23" t="s">
        <v>452</v>
      </c>
      <c r="F1532" s="23" t="s">
        <v>6954</v>
      </c>
      <c r="G1532" s="23" t="s">
        <v>1623</v>
      </c>
      <c r="H1532" s="23" t="s">
        <v>2490</v>
      </c>
      <c r="I1532" s="23" t="s">
        <v>6951</v>
      </c>
      <c r="J1532" s="23" t="s">
        <v>11</v>
      </c>
      <c r="K1532" s="23" t="s">
        <v>6290</v>
      </c>
      <c r="L1532" s="23" t="s">
        <v>11</v>
      </c>
      <c r="M1532" s="23" t="s">
        <v>6942</v>
      </c>
      <c r="N1532" s="23" t="s">
        <v>6291</v>
      </c>
      <c r="O1532" s="23" t="s">
        <v>6292</v>
      </c>
      <c r="P1532" s="23" t="s">
        <v>1012</v>
      </c>
      <c r="Q1532" s="23">
        <v>0</v>
      </c>
      <c r="R1532" s="23" t="s">
        <v>1565</v>
      </c>
      <c r="S1532" s="23" t="s">
        <v>7004</v>
      </c>
      <c r="T1532" s="23" t="s">
        <v>1623</v>
      </c>
    </row>
    <row r="1533" spans="1:20" s="19" customFormat="1">
      <c r="A1533" s="23" t="s">
        <v>3020</v>
      </c>
      <c r="B1533" s="23" t="s">
        <v>3021</v>
      </c>
      <c r="C1533" s="23" t="s">
        <v>10</v>
      </c>
      <c r="D1533" s="23" t="s">
        <v>1580</v>
      </c>
      <c r="E1533" s="23" t="s">
        <v>452</v>
      </c>
      <c r="F1533" s="23" t="s">
        <v>6940</v>
      </c>
      <c r="G1533" s="23" t="s">
        <v>1623</v>
      </c>
      <c r="H1533" s="23" t="s">
        <v>6346</v>
      </c>
      <c r="I1533" s="23" t="s">
        <v>5563</v>
      </c>
      <c r="J1533" s="23" t="s">
        <v>11</v>
      </c>
      <c r="K1533" s="23" t="s">
        <v>6290</v>
      </c>
      <c r="L1533" s="23" t="s">
        <v>11</v>
      </c>
      <c r="M1533" s="23" t="s">
        <v>6944</v>
      </c>
      <c r="N1533" s="23" t="s">
        <v>6291</v>
      </c>
      <c r="O1533" s="23" t="s">
        <v>6292</v>
      </c>
      <c r="P1533" s="23" t="s">
        <v>6561</v>
      </c>
      <c r="Q1533" s="23">
        <v>0</v>
      </c>
      <c r="R1533" s="23" t="s">
        <v>3022</v>
      </c>
      <c r="S1533" s="23" t="s">
        <v>6562</v>
      </c>
      <c r="T1533" s="23" t="s">
        <v>1623</v>
      </c>
    </row>
    <row r="1534" spans="1:20" s="19" customFormat="1">
      <c r="A1534" s="23" t="s">
        <v>2740</v>
      </c>
      <c r="B1534" s="23" t="s">
        <v>2741</v>
      </c>
      <c r="C1534" s="23" t="s">
        <v>10</v>
      </c>
      <c r="D1534" s="23" t="s">
        <v>1580</v>
      </c>
      <c r="E1534" s="23" t="s">
        <v>461</v>
      </c>
      <c r="F1534" s="23" t="s">
        <v>5538</v>
      </c>
      <c r="G1534" s="23" t="s">
        <v>1623</v>
      </c>
      <c r="H1534" s="23" t="s">
        <v>6331</v>
      </c>
      <c r="I1534" s="23" t="s">
        <v>5574</v>
      </c>
      <c r="J1534" s="23" t="s">
        <v>11</v>
      </c>
      <c r="K1534" s="23" t="s">
        <v>6290</v>
      </c>
      <c r="L1534" s="23" t="s">
        <v>11</v>
      </c>
      <c r="M1534" s="23" t="s">
        <v>7080</v>
      </c>
      <c r="N1534" s="23" t="s">
        <v>6311</v>
      </c>
      <c r="O1534" s="23" t="s">
        <v>6292</v>
      </c>
      <c r="P1534" s="23" t="s">
        <v>6332</v>
      </c>
      <c r="Q1534" s="23">
        <v>0</v>
      </c>
      <c r="R1534" s="23" t="s">
        <v>1646</v>
      </c>
      <c r="S1534" s="23" t="s">
        <v>6333</v>
      </c>
      <c r="T1534" s="23" t="s">
        <v>1623</v>
      </c>
    </row>
    <row r="1535" spans="1:20" s="19" customFormat="1">
      <c r="A1535" s="23" t="s">
        <v>2445</v>
      </c>
      <c r="B1535" s="23" t="s">
        <v>2446</v>
      </c>
      <c r="C1535" s="23" t="s">
        <v>10</v>
      </c>
      <c r="D1535" s="23" t="s">
        <v>1580</v>
      </c>
      <c r="E1535" s="23" t="s">
        <v>452</v>
      </c>
      <c r="F1535" s="23" t="s">
        <v>5402</v>
      </c>
      <c r="G1535" s="23" t="s">
        <v>1623</v>
      </c>
      <c r="H1535" s="23" t="s">
        <v>6952</v>
      </c>
      <c r="I1535" s="23" t="s">
        <v>5563</v>
      </c>
      <c r="J1535" s="23" t="s">
        <v>11</v>
      </c>
      <c r="K1535" s="23" t="s">
        <v>6290</v>
      </c>
      <c r="L1535" s="23" t="s">
        <v>11</v>
      </c>
      <c r="M1535" s="23" t="s">
        <v>7001</v>
      </c>
      <c r="N1535" s="23" t="s">
        <v>6291</v>
      </c>
      <c r="O1535" s="23" t="s">
        <v>6292</v>
      </c>
      <c r="P1535" s="23" t="s">
        <v>7</v>
      </c>
      <c r="Q1535" s="23">
        <v>0</v>
      </c>
      <c r="R1535" s="23" t="s">
        <v>1707</v>
      </c>
      <c r="S1535" s="23" t="s">
        <v>6019</v>
      </c>
      <c r="T1535" s="23" t="s">
        <v>1623</v>
      </c>
    </row>
    <row r="1536" spans="1:20" s="19" customFormat="1">
      <c r="A1536" s="23" t="s">
        <v>3053</v>
      </c>
      <c r="B1536" s="23" t="s">
        <v>3054</v>
      </c>
      <c r="C1536" s="23" t="s">
        <v>14</v>
      </c>
      <c r="D1536" s="23" t="s">
        <v>1580</v>
      </c>
      <c r="E1536" s="23" t="s">
        <v>452</v>
      </c>
      <c r="F1536" s="23" t="s">
        <v>6811</v>
      </c>
      <c r="G1536" s="23" t="s">
        <v>1623</v>
      </c>
      <c r="H1536" s="23" t="s">
        <v>6337</v>
      </c>
      <c r="I1536" s="23" t="s">
        <v>6338</v>
      </c>
      <c r="J1536" s="23" t="s">
        <v>11</v>
      </c>
      <c r="K1536" s="23" t="s">
        <v>6290</v>
      </c>
      <c r="L1536" s="23" t="s">
        <v>11</v>
      </c>
      <c r="M1536" s="23" t="s">
        <v>6941</v>
      </c>
      <c r="N1536" s="23" t="s">
        <v>6291</v>
      </c>
      <c r="O1536" s="23" t="s">
        <v>6292</v>
      </c>
      <c r="P1536" s="23" t="s">
        <v>6329</v>
      </c>
      <c r="Q1536" s="23">
        <v>0</v>
      </c>
      <c r="R1536" s="23" t="s">
        <v>1952</v>
      </c>
      <c r="S1536" s="23" t="s">
        <v>5939</v>
      </c>
      <c r="T1536" s="23" t="s">
        <v>1623</v>
      </c>
    </row>
    <row r="1537" spans="1:20" s="19" customFormat="1">
      <c r="A1537" s="23" t="s">
        <v>5184</v>
      </c>
      <c r="B1537" s="23" t="s">
        <v>5185</v>
      </c>
      <c r="C1537" s="23" t="s">
        <v>16</v>
      </c>
      <c r="D1537" s="23" t="s">
        <v>1580</v>
      </c>
      <c r="E1537" s="23" t="s">
        <v>452</v>
      </c>
      <c r="F1537" s="23" t="s">
        <v>5393</v>
      </c>
      <c r="G1537" s="23" t="s">
        <v>1623</v>
      </c>
      <c r="H1537" s="23" t="s">
        <v>6295</v>
      </c>
      <c r="I1537" s="23" t="s">
        <v>5574</v>
      </c>
      <c r="J1537" s="23" t="s">
        <v>11</v>
      </c>
      <c r="K1537" s="23" t="s">
        <v>6290</v>
      </c>
      <c r="L1537" s="23" t="s">
        <v>11</v>
      </c>
      <c r="M1537" s="23" t="s">
        <v>6945</v>
      </c>
      <c r="N1537" s="23" t="s">
        <v>6291</v>
      </c>
      <c r="O1537" s="23" t="s">
        <v>6292</v>
      </c>
      <c r="P1537" s="23" t="s">
        <v>7</v>
      </c>
      <c r="Q1537" s="23">
        <v>0</v>
      </c>
      <c r="R1537" s="23" t="s">
        <v>2510</v>
      </c>
      <c r="S1537" s="23" t="s">
        <v>6667</v>
      </c>
      <c r="T1537" s="23" t="s">
        <v>1623</v>
      </c>
    </row>
    <row r="1538" spans="1:20" s="19" customFormat="1">
      <c r="A1538" s="23" t="s">
        <v>4405</v>
      </c>
      <c r="B1538" s="23" t="s">
        <v>4406</v>
      </c>
      <c r="C1538" s="23" t="s">
        <v>14</v>
      </c>
      <c r="D1538" s="23" t="s">
        <v>1580</v>
      </c>
      <c r="E1538" s="23" t="s">
        <v>461</v>
      </c>
      <c r="F1538" s="23" t="s">
        <v>5538</v>
      </c>
      <c r="G1538" s="23" t="s">
        <v>1623</v>
      </c>
      <c r="H1538" s="23" t="s">
        <v>5579</v>
      </c>
      <c r="I1538" s="23" t="s">
        <v>6951</v>
      </c>
      <c r="J1538" s="23" t="s">
        <v>11</v>
      </c>
      <c r="K1538" s="23" t="s">
        <v>6290</v>
      </c>
      <c r="L1538" s="23" t="s">
        <v>11</v>
      </c>
      <c r="M1538" s="23" t="s">
        <v>6931</v>
      </c>
      <c r="N1538" s="23" t="s">
        <v>6311</v>
      </c>
      <c r="O1538" s="23" t="s">
        <v>6292</v>
      </c>
      <c r="P1538" s="23" t="s">
        <v>6500</v>
      </c>
      <c r="Q1538" s="23">
        <v>0</v>
      </c>
      <c r="R1538" s="23" t="s">
        <v>1646</v>
      </c>
      <c r="S1538" s="23" t="s">
        <v>5756</v>
      </c>
      <c r="T1538" s="23" t="s">
        <v>1623</v>
      </c>
    </row>
    <row r="1539" spans="1:20" s="19" customFormat="1">
      <c r="A1539" s="23" t="s">
        <v>2977</v>
      </c>
      <c r="B1539" s="23" t="s">
        <v>2978</v>
      </c>
      <c r="C1539" s="23" t="s">
        <v>16</v>
      </c>
      <c r="D1539" s="23" t="s">
        <v>1580</v>
      </c>
      <c r="E1539" s="23" t="s">
        <v>452</v>
      </c>
      <c r="F1539" s="23" t="s">
        <v>6954</v>
      </c>
      <c r="G1539" s="23" t="s">
        <v>1623</v>
      </c>
      <c r="H1539" s="23" t="s">
        <v>6346</v>
      </c>
      <c r="I1539" s="23" t="s">
        <v>6951</v>
      </c>
      <c r="J1539" s="23" t="s">
        <v>11</v>
      </c>
      <c r="K1539" s="23" t="s">
        <v>6290</v>
      </c>
      <c r="L1539" s="23" t="s">
        <v>11</v>
      </c>
      <c r="M1539" s="23" t="s">
        <v>6993</v>
      </c>
      <c r="N1539" s="23" t="s">
        <v>6291</v>
      </c>
      <c r="O1539" s="23" t="s">
        <v>6292</v>
      </c>
      <c r="P1539" s="23" t="s">
        <v>6956</v>
      </c>
      <c r="Q1539" s="23">
        <v>0</v>
      </c>
      <c r="R1539" s="23" t="s">
        <v>2980</v>
      </c>
      <c r="S1539" s="23" t="s">
        <v>6957</v>
      </c>
      <c r="T1539" s="23" t="s">
        <v>1623</v>
      </c>
    </row>
    <row r="1540" spans="1:20" s="19" customFormat="1">
      <c r="A1540" s="23" t="s">
        <v>4985</v>
      </c>
      <c r="B1540" s="23" t="s">
        <v>4986</v>
      </c>
      <c r="C1540" s="23" t="s">
        <v>10</v>
      </c>
      <c r="D1540" s="23" t="s">
        <v>1580</v>
      </c>
      <c r="E1540" s="23" t="s">
        <v>452</v>
      </c>
      <c r="F1540" s="23" t="s">
        <v>6940</v>
      </c>
      <c r="G1540" s="23" t="s">
        <v>1623</v>
      </c>
      <c r="H1540" s="23" t="s">
        <v>6346</v>
      </c>
      <c r="I1540" s="23" t="s">
        <v>5563</v>
      </c>
      <c r="J1540" s="23" t="s">
        <v>11</v>
      </c>
      <c r="K1540" s="23" t="s">
        <v>6290</v>
      </c>
      <c r="L1540" s="23" t="s">
        <v>11</v>
      </c>
      <c r="M1540" s="23" t="s">
        <v>6941</v>
      </c>
      <c r="N1540" s="23" t="s">
        <v>6291</v>
      </c>
      <c r="O1540" s="23" t="s">
        <v>6292</v>
      </c>
      <c r="P1540" s="23" t="s">
        <v>6472</v>
      </c>
      <c r="Q1540" s="23">
        <v>0</v>
      </c>
      <c r="R1540" s="23" t="s">
        <v>2247</v>
      </c>
      <c r="S1540" s="23" t="s">
        <v>6154</v>
      </c>
      <c r="T1540" s="23" t="s">
        <v>1623</v>
      </c>
    </row>
    <row r="1541" spans="1:20" s="19" customFormat="1">
      <c r="A1541" s="23" t="s">
        <v>1761</v>
      </c>
      <c r="B1541" s="23" t="s">
        <v>1762</v>
      </c>
      <c r="C1541" s="23" t="s">
        <v>14</v>
      </c>
      <c r="D1541" s="23" t="s">
        <v>1580</v>
      </c>
      <c r="E1541" s="23" t="s">
        <v>452</v>
      </c>
      <c r="F1541" s="23" t="s">
        <v>6824</v>
      </c>
      <c r="G1541" s="23" t="s">
        <v>1623</v>
      </c>
      <c r="H1541" s="23" t="s">
        <v>6299</v>
      </c>
      <c r="I1541" s="23" t="s">
        <v>6316</v>
      </c>
      <c r="J1541" s="23" t="s">
        <v>11</v>
      </c>
      <c r="K1541" s="23" t="s">
        <v>6290</v>
      </c>
      <c r="L1541" s="23" t="s">
        <v>11</v>
      </c>
      <c r="M1541" s="23" t="s">
        <v>6933</v>
      </c>
      <c r="N1541" s="23" t="s">
        <v>6291</v>
      </c>
      <c r="O1541" s="23" t="s">
        <v>6292</v>
      </c>
      <c r="P1541" s="23" t="s">
        <v>6329</v>
      </c>
      <c r="Q1541" s="23">
        <v>0</v>
      </c>
      <c r="R1541" s="23" t="s">
        <v>1952</v>
      </c>
      <c r="S1541" s="23" t="s">
        <v>6103</v>
      </c>
      <c r="T1541" s="23" t="s">
        <v>1623</v>
      </c>
    </row>
    <row r="1542" spans="1:20" s="19" customFormat="1">
      <c r="A1542" s="23" t="s">
        <v>5122</v>
      </c>
      <c r="B1542" s="23" t="s">
        <v>5123</v>
      </c>
      <c r="C1542" s="23" t="s">
        <v>12</v>
      </c>
      <c r="D1542" s="23" t="s">
        <v>1580</v>
      </c>
      <c r="E1542" s="23" t="s">
        <v>452</v>
      </c>
      <c r="F1542" s="23" t="s">
        <v>6809</v>
      </c>
      <c r="G1542" s="23" t="s">
        <v>1623</v>
      </c>
      <c r="H1542" s="23" t="s">
        <v>6299</v>
      </c>
      <c r="I1542" s="23" t="s">
        <v>6335</v>
      </c>
      <c r="J1542" s="23" t="s">
        <v>11</v>
      </c>
      <c r="K1542" s="23" t="s">
        <v>6290</v>
      </c>
      <c r="L1542" s="23" t="s">
        <v>11</v>
      </c>
      <c r="M1542" s="23" t="s">
        <v>6960</v>
      </c>
      <c r="N1542" s="23" t="s">
        <v>6291</v>
      </c>
      <c r="O1542" s="23" t="s">
        <v>6292</v>
      </c>
      <c r="P1542" s="23" t="s">
        <v>6683</v>
      </c>
      <c r="Q1542" s="23">
        <v>0</v>
      </c>
      <c r="R1542" s="23" t="s">
        <v>1952</v>
      </c>
      <c r="S1542" s="23" t="s">
        <v>5669</v>
      </c>
      <c r="T1542" s="23" t="s">
        <v>1623</v>
      </c>
    </row>
    <row r="1543" spans="1:20" s="19" customFormat="1">
      <c r="A1543" s="23" t="s">
        <v>3840</v>
      </c>
      <c r="B1543" s="23" t="s">
        <v>3841</v>
      </c>
      <c r="C1543" s="23" t="s">
        <v>13</v>
      </c>
      <c r="D1543" s="23" t="s">
        <v>1580</v>
      </c>
      <c r="E1543" s="23" t="s">
        <v>452</v>
      </c>
      <c r="F1543" s="23" t="s">
        <v>6962</v>
      </c>
      <c r="G1543" s="23" t="s">
        <v>1623</v>
      </c>
      <c r="H1543" s="23" t="s">
        <v>6299</v>
      </c>
      <c r="I1543" s="23" t="s">
        <v>6300</v>
      </c>
      <c r="J1543" s="23" t="s">
        <v>11</v>
      </c>
      <c r="K1543" s="23" t="s">
        <v>6290</v>
      </c>
      <c r="L1543" s="23" t="s">
        <v>11</v>
      </c>
      <c r="M1543" s="23" t="s">
        <v>6964</v>
      </c>
      <c r="N1543" s="23" t="s">
        <v>6291</v>
      </c>
      <c r="O1543" s="23" t="s">
        <v>6292</v>
      </c>
      <c r="P1543" s="23" t="s">
        <v>6327</v>
      </c>
      <c r="Q1543" s="23">
        <v>0</v>
      </c>
      <c r="R1543" s="23" t="s">
        <v>1952</v>
      </c>
      <c r="S1543" s="23" t="s">
        <v>5829</v>
      </c>
      <c r="T1543" s="23" t="s">
        <v>1623</v>
      </c>
    </row>
    <row r="1544" spans="1:20" s="19" customFormat="1">
      <c r="A1544" s="23" t="s">
        <v>3840</v>
      </c>
      <c r="B1544" s="23" t="s">
        <v>3841</v>
      </c>
      <c r="C1544" s="23" t="s">
        <v>13</v>
      </c>
      <c r="D1544" s="23" t="s">
        <v>1580</v>
      </c>
      <c r="E1544" s="23" t="s">
        <v>452</v>
      </c>
      <c r="F1544" s="23" t="s">
        <v>6812</v>
      </c>
      <c r="G1544" s="23" t="s">
        <v>1623</v>
      </c>
      <c r="H1544" s="23" t="s">
        <v>6299</v>
      </c>
      <c r="I1544" s="23" t="s">
        <v>6300</v>
      </c>
      <c r="J1544" s="23" t="s">
        <v>11</v>
      </c>
      <c r="K1544" s="23" t="s">
        <v>6290</v>
      </c>
      <c r="L1544" s="23" t="s">
        <v>11</v>
      </c>
      <c r="M1544" s="23" t="s">
        <v>6961</v>
      </c>
      <c r="N1544" s="23" t="s">
        <v>6291</v>
      </c>
      <c r="O1544" s="23" t="s">
        <v>6292</v>
      </c>
      <c r="P1544" s="23" t="s">
        <v>6327</v>
      </c>
      <c r="Q1544" s="23">
        <v>0</v>
      </c>
      <c r="R1544" s="23" t="s">
        <v>1952</v>
      </c>
      <c r="S1544" s="23" t="s">
        <v>5829</v>
      </c>
      <c r="T1544" s="23" t="s">
        <v>1623</v>
      </c>
    </row>
    <row r="1545" spans="1:20" s="19" customFormat="1">
      <c r="A1545" s="23" t="s">
        <v>3747</v>
      </c>
      <c r="B1545" s="23" t="s">
        <v>3748</v>
      </c>
      <c r="C1545" s="23" t="s">
        <v>16</v>
      </c>
      <c r="D1545" s="23" t="s">
        <v>1580</v>
      </c>
      <c r="E1545" s="23" t="s">
        <v>461</v>
      </c>
      <c r="F1545" s="23" t="s">
        <v>6943</v>
      </c>
      <c r="G1545" s="23" t="s">
        <v>1623</v>
      </c>
      <c r="H1545" s="23" t="s">
        <v>6346</v>
      </c>
      <c r="I1545" s="23" t="s">
        <v>6302</v>
      </c>
      <c r="J1545" s="23" t="s">
        <v>11</v>
      </c>
      <c r="K1545" s="23" t="s">
        <v>6290</v>
      </c>
      <c r="L1545" s="23" t="s">
        <v>11</v>
      </c>
      <c r="M1545" s="23" t="s">
        <v>6931</v>
      </c>
      <c r="N1545" s="23" t="s">
        <v>6311</v>
      </c>
      <c r="O1545" s="23" t="s">
        <v>6292</v>
      </c>
      <c r="P1545" s="23" t="s">
        <v>1012</v>
      </c>
      <c r="Q1545" s="23">
        <v>0</v>
      </c>
      <c r="R1545" s="23" t="s">
        <v>4499</v>
      </c>
      <c r="S1545" s="23" t="s">
        <v>6208</v>
      </c>
      <c r="T1545" s="23" t="s">
        <v>1623</v>
      </c>
    </row>
    <row r="1546" spans="1:20" s="19" customFormat="1">
      <c r="A1546" s="23" t="s">
        <v>4165</v>
      </c>
      <c r="B1546" s="23" t="s">
        <v>4166</v>
      </c>
      <c r="C1546" s="23" t="s">
        <v>10</v>
      </c>
      <c r="D1546" s="23" t="s">
        <v>1580</v>
      </c>
      <c r="E1546" s="23" t="s">
        <v>452</v>
      </c>
      <c r="F1546" s="23" t="s">
        <v>5393</v>
      </c>
      <c r="G1546" s="23" t="s">
        <v>1623</v>
      </c>
      <c r="H1546" s="23" t="s">
        <v>6295</v>
      </c>
      <c r="I1546" s="23" t="s">
        <v>5574</v>
      </c>
      <c r="J1546" s="23" t="s">
        <v>11</v>
      </c>
      <c r="K1546" s="23" t="s">
        <v>6290</v>
      </c>
      <c r="L1546" s="23" t="s">
        <v>11</v>
      </c>
      <c r="M1546" s="23" t="s">
        <v>6947</v>
      </c>
      <c r="N1546" s="23" t="s">
        <v>6291</v>
      </c>
      <c r="O1546" s="23" t="s">
        <v>6292</v>
      </c>
      <c r="P1546" s="23" t="s">
        <v>6669</v>
      </c>
      <c r="Q1546" s="23">
        <v>0</v>
      </c>
      <c r="R1546" s="23" t="s">
        <v>6670</v>
      </c>
      <c r="S1546" s="23" t="s">
        <v>6671</v>
      </c>
      <c r="T1546" s="23" t="s">
        <v>1623</v>
      </c>
    </row>
    <row r="1547" spans="1:20" s="19" customFormat="1">
      <c r="A1547" s="23" t="s">
        <v>5136</v>
      </c>
      <c r="B1547" s="23" t="s">
        <v>5137</v>
      </c>
      <c r="C1547" s="23" t="s">
        <v>10</v>
      </c>
      <c r="D1547" s="23" t="s">
        <v>1580</v>
      </c>
      <c r="E1547" s="23" t="s">
        <v>452</v>
      </c>
      <c r="F1547" s="23" t="s">
        <v>6980</v>
      </c>
      <c r="G1547" s="23" t="s">
        <v>1623</v>
      </c>
      <c r="H1547" s="23" t="s">
        <v>5569</v>
      </c>
      <c r="I1547" s="23" t="s">
        <v>6316</v>
      </c>
      <c r="J1547" s="23" t="s">
        <v>11</v>
      </c>
      <c r="K1547" s="23" t="s">
        <v>6290</v>
      </c>
      <c r="L1547" s="23" t="s">
        <v>11</v>
      </c>
      <c r="M1547" s="23" t="s">
        <v>6946</v>
      </c>
      <c r="N1547" s="23" t="s">
        <v>6291</v>
      </c>
      <c r="O1547" s="23" t="s">
        <v>6292</v>
      </c>
      <c r="P1547" s="23" t="s">
        <v>6537</v>
      </c>
      <c r="Q1547" s="23">
        <v>0</v>
      </c>
      <c r="R1547" s="23" t="s">
        <v>1952</v>
      </c>
      <c r="S1547" s="23" t="s">
        <v>5666</v>
      </c>
      <c r="T1547" s="23" t="s">
        <v>1623</v>
      </c>
    </row>
    <row r="1548" spans="1:20" s="19" customFormat="1">
      <c r="A1548" s="23" t="s">
        <v>2199</v>
      </c>
      <c r="B1548" s="23" t="s">
        <v>2200</v>
      </c>
      <c r="C1548" s="23" t="s">
        <v>10</v>
      </c>
      <c r="D1548" s="23" t="s">
        <v>1580</v>
      </c>
      <c r="E1548" s="23" t="s">
        <v>452</v>
      </c>
      <c r="F1548" s="23" t="s">
        <v>6940</v>
      </c>
      <c r="G1548" s="23" t="s">
        <v>1623</v>
      </c>
      <c r="H1548" s="23" t="s">
        <v>6346</v>
      </c>
      <c r="I1548" s="23" t="s">
        <v>5563</v>
      </c>
      <c r="J1548" s="23" t="s">
        <v>11</v>
      </c>
      <c r="K1548" s="23" t="s">
        <v>6290</v>
      </c>
      <c r="L1548" s="23" t="s">
        <v>11</v>
      </c>
      <c r="M1548" s="23" t="s">
        <v>6960</v>
      </c>
      <c r="N1548" s="23" t="s">
        <v>6291</v>
      </c>
      <c r="O1548" s="23" t="s">
        <v>6292</v>
      </c>
      <c r="P1548" s="23" t="s">
        <v>1012</v>
      </c>
      <c r="Q1548" s="23">
        <v>0</v>
      </c>
      <c r="R1548" s="23" t="s">
        <v>1624</v>
      </c>
      <c r="S1548" s="23" t="s">
        <v>6220</v>
      </c>
      <c r="T1548" s="23" t="s">
        <v>1623</v>
      </c>
    </row>
    <row r="1549" spans="1:20" s="19" customFormat="1">
      <c r="A1549" s="23" t="s">
        <v>2805</v>
      </c>
      <c r="B1549" s="23" t="s">
        <v>2806</v>
      </c>
      <c r="C1549" s="23" t="s">
        <v>12</v>
      </c>
      <c r="D1549" s="23" t="s">
        <v>1580</v>
      </c>
      <c r="E1549" s="23" t="s">
        <v>452</v>
      </c>
      <c r="F1549" s="23" t="s">
        <v>6980</v>
      </c>
      <c r="G1549" s="23" t="s">
        <v>1623</v>
      </c>
      <c r="H1549" s="23" t="s">
        <v>5569</v>
      </c>
      <c r="I1549" s="23" t="s">
        <v>6316</v>
      </c>
      <c r="J1549" s="23" t="s">
        <v>11</v>
      </c>
      <c r="K1549" s="23" t="s">
        <v>6290</v>
      </c>
      <c r="L1549" s="23" t="s">
        <v>11</v>
      </c>
      <c r="M1549" s="23" t="s">
        <v>6961</v>
      </c>
      <c r="N1549" s="23" t="s">
        <v>6291</v>
      </c>
      <c r="O1549" s="23" t="s">
        <v>6292</v>
      </c>
      <c r="P1549" s="23" t="s">
        <v>6325</v>
      </c>
      <c r="Q1549" s="23">
        <v>0</v>
      </c>
      <c r="R1549" s="23" t="s">
        <v>6490</v>
      </c>
      <c r="S1549" s="23" t="s">
        <v>6578</v>
      </c>
      <c r="T1549" s="23" t="s">
        <v>1623</v>
      </c>
    </row>
    <row r="1550" spans="1:20" s="19" customFormat="1">
      <c r="A1550" s="23" t="s">
        <v>1953</v>
      </c>
      <c r="B1550" s="23" t="s">
        <v>1954</v>
      </c>
      <c r="C1550" s="23" t="s">
        <v>14</v>
      </c>
      <c r="D1550" s="23" t="s">
        <v>1580</v>
      </c>
      <c r="E1550" s="23" t="s">
        <v>452</v>
      </c>
      <c r="F1550" s="23" t="s">
        <v>6816</v>
      </c>
      <c r="G1550" s="23" t="s">
        <v>1623</v>
      </c>
      <c r="H1550" s="23" t="s">
        <v>6334</v>
      </c>
      <c r="I1550" s="23" t="s">
        <v>6343</v>
      </c>
      <c r="J1550" s="23" t="s">
        <v>11</v>
      </c>
      <c r="K1550" s="23" t="s">
        <v>6290</v>
      </c>
      <c r="L1550" s="23" t="s">
        <v>11</v>
      </c>
      <c r="M1550" s="23" t="s">
        <v>6963</v>
      </c>
      <c r="N1550" s="23" t="s">
        <v>6291</v>
      </c>
      <c r="O1550" s="23" t="s">
        <v>6292</v>
      </c>
      <c r="P1550" s="23" t="s">
        <v>6457</v>
      </c>
      <c r="Q1550" s="23">
        <v>0</v>
      </c>
      <c r="R1550" s="23" t="s">
        <v>1952</v>
      </c>
      <c r="S1550" s="23" t="s">
        <v>6458</v>
      </c>
      <c r="T1550" s="23" t="s">
        <v>1623</v>
      </c>
    </row>
    <row r="1551" spans="1:20" s="19" customFormat="1">
      <c r="A1551" s="23" t="s">
        <v>1823</v>
      </c>
      <c r="B1551" s="23" t="s">
        <v>1824</v>
      </c>
      <c r="C1551" s="23" t="s">
        <v>1544</v>
      </c>
      <c r="D1551" s="23" t="s">
        <v>1580</v>
      </c>
      <c r="E1551" s="23" t="s">
        <v>452</v>
      </c>
      <c r="F1551" s="23" t="s">
        <v>5380</v>
      </c>
      <c r="G1551" s="23" t="s">
        <v>1623</v>
      </c>
      <c r="H1551" s="23" t="s">
        <v>2490</v>
      </c>
      <c r="I1551" s="23" t="s">
        <v>6289</v>
      </c>
      <c r="J1551" s="23" t="s">
        <v>11</v>
      </c>
      <c r="K1551" s="23" t="s">
        <v>6290</v>
      </c>
      <c r="L1551" s="23" t="s">
        <v>11</v>
      </c>
      <c r="M1551" s="23" t="s">
        <v>7051</v>
      </c>
      <c r="N1551" s="23" t="s">
        <v>6291</v>
      </c>
      <c r="O1551" s="23" t="s">
        <v>6292</v>
      </c>
      <c r="P1551" s="23" t="s">
        <v>6461</v>
      </c>
      <c r="Q1551" s="23">
        <v>0</v>
      </c>
      <c r="R1551" s="23" t="s">
        <v>1952</v>
      </c>
      <c r="S1551" s="23" t="s">
        <v>6094</v>
      </c>
      <c r="T1551" s="23" t="s">
        <v>1623</v>
      </c>
    </row>
    <row r="1552" spans="1:20" s="19" customFormat="1">
      <c r="A1552" s="23" t="s">
        <v>4841</v>
      </c>
      <c r="B1552" s="23" t="s">
        <v>4842</v>
      </c>
      <c r="C1552" s="23" t="s">
        <v>16</v>
      </c>
      <c r="D1552" s="23" t="s">
        <v>1580</v>
      </c>
      <c r="E1552" s="23" t="s">
        <v>452</v>
      </c>
      <c r="F1552" s="23" t="s">
        <v>6954</v>
      </c>
      <c r="G1552" s="23" t="s">
        <v>1623</v>
      </c>
      <c r="H1552" s="23" t="s">
        <v>6346</v>
      </c>
      <c r="I1552" s="23" t="s">
        <v>6951</v>
      </c>
      <c r="J1552" s="23" t="s">
        <v>11</v>
      </c>
      <c r="K1552" s="23" t="s">
        <v>6290</v>
      </c>
      <c r="L1552" s="23" t="s">
        <v>11</v>
      </c>
      <c r="M1552" s="23" t="s">
        <v>7037</v>
      </c>
      <c r="N1552" s="23" t="s">
        <v>6291</v>
      </c>
      <c r="O1552" s="23" t="s">
        <v>6292</v>
      </c>
      <c r="P1552" s="23" t="s">
        <v>1012</v>
      </c>
      <c r="Q1552" s="23">
        <v>0</v>
      </c>
      <c r="R1552" s="23" t="s">
        <v>1552</v>
      </c>
      <c r="S1552" s="23" t="s">
        <v>6998</v>
      </c>
      <c r="T1552" s="23" t="s">
        <v>1623</v>
      </c>
    </row>
    <row r="1553" spans="1:20" s="19" customFormat="1">
      <c r="A1553" s="23" t="s">
        <v>4841</v>
      </c>
      <c r="B1553" s="23" t="s">
        <v>4842</v>
      </c>
      <c r="C1553" s="23" t="s">
        <v>16</v>
      </c>
      <c r="D1553" s="23" t="s">
        <v>1580</v>
      </c>
      <c r="E1553" s="23" t="s">
        <v>452</v>
      </c>
      <c r="F1553" s="23" t="s">
        <v>6954</v>
      </c>
      <c r="G1553" s="23" t="s">
        <v>1623</v>
      </c>
      <c r="H1553" s="23" t="s">
        <v>2490</v>
      </c>
      <c r="I1553" s="23" t="s">
        <v>6951</v>
      </c>
      <c r="J1553" s="23" t="s">
        <v>11</v>
      </c>
      <c r="K1553" s="23" t="s">
        <v>6290</v>
      </c>
      <c r="L1553" s="23" t="s">
        <v>11</v>
      </c>
      <c r="M1553" s="23" t="s">
        <v>6960</v>
      </c>
      <c r="N1553" s="23" t="s">
        <v>6291</v>
      </c>
      <c r="O1553" s="23" t="s">
        <v>6292</v>
      </c>
      <c r="P1553" s="23" t="s">
        <v>1012</v>
      </c>
      <c r="Q1553" s="23">
        <v>0</v>
      </c>
      <c r="R1553" s="23" t="s">
        <v>1552</v>
      </c>
      <c r="S1553" s="23" t="s">
        <v>6998</v>
      </c>
      <c r="T1553" s="23" t="s">
        <v>1623</v>
      </c>
    </row>
    <row r="1554" spans="1:20" s="19" customFormat="1">
      <c r="A1554" s="23" t="s">
        <v>3222</v>
      </c>
      <c r="B1554" s="23" t="s">
        <v>3223</v>
      </c>
      <c r="C1554" s="23" t="s">
        <v>14</v>
      </c>
      <c r="D1554" s="23" t="s">
        <v>1580</v>
      </c>
      <c r="E1554" s="23" t="s">
        <v>461</v>
      </c>
      <c r="F1554" s="23" t="s">
        <v>6789</v>
      </c>
      <c r="G1554" s="23" t="s">
        <v>1623</v>
      </c>
      <c r="H1554" s="23" t="s">
        <v>6320</v>
      </c>
      <c r="I1554" s="23" t="s">
        <v>6350</v>
      </c>
      <c r="J1554" s="23" t="s">
        <v>11</v>
      </c>
      <c r="K1554" s="23" t="s">
        <v>6290</v>
      </c>
      <c r="L1554" s="23" t="s">
        <v>11</v>
      </c>
      <c r="M1554" s="23" t="s">
        <v>7092</v>
      </c>
      <c r="N1554" s="23" t="s">
        <v>6311</v>
      </c>
      <c r="O1554" s="23" t="s">
        <v>6292</v>
      </c>
      <c r="P1554" s="23" t="s">
        <v>6329</v>
      </c>
      <c r="Q1554" s="23">
        <v>0</v>
      </c>
      <c r="R1554" s="23" t="s">
        <v>2014</v>
      </c>
      <c r="S1554" s="23" t="s">
        <v>5916</v>
      </c>
      <c r="T1554" s="23" t="s">
        <v>1623</v>
      </c>
    </row>
    <row r="1555" spans="1:20" s="19" customFormat="1">
      <c r="A1555" s="23" t="s">
        <v>2585</v>
      </c>
      <c r="B1555" s="23" t="s">
        <v>2586</v>
      </c>
      <c r="C1555" s="23" t="s">
        <v>12</v>
      </c>
      <c r="D1555" s="23" t="s">
        <v>1580</v>
      </c>
      <c r="E1555" s="23" t="s">
        <v>452</v>
      </c>
      <c r="F1555" s="23" t="s">
        <v>6809</v>
      </c>
      <c r="G1555" s="23" t="s">
        <v>1623</v>
      </c>
      <c r="H1555" s="23" t="s">
        <v>6299</v>
      </c>
      <c r="I1555" s="23" t="s">
        <v>6335</v>
      </c>
      <c r="J1555" s="23" t="s">
        <v>11</v>
      </c>
      <c r="K1555" s="23" t="s">
        <v>6290</v>
      </c>
      <c r="L1555" s="23" t="s">
        <v>11</v>
      </c>
      <c r="M1555" s="23" t="s">
        <v>6965</v>
      </c>
      <c r="N1555" s="23" t="s">
        <v>6291</v>
      </c>
      <c r="O1555" s="23" t="s">
        <v>6292</v>
      </c>
      <c r="P1555" s="23" t="s">
        <v>6388</v>
      </c>
      <c r="Q1555" s="23">
        <v>0</v>
      </c>
      <c r="R1555" s="23" t="s">
        <v>1952</v>
      </c>
      <c r="S1555" s="23" t="s">
        <v>6007</v>
      </c>
      <c r="T1555" s="23" t="s">
        <v>1623</v>
      </c>
    </row>
    <row r="1556" spans="1:20" s="19" customFormat="1">
      <c r="A1556" s="23" t="s">
        <v>3333</v>
      </c>
      <c r="B1556" s="23" t="s">
        <v>3334</v>
      </c>
      <c r="C1556" s="23" t="s">
        <v>14</v>
      </c>
      <c r="D1556" s="23" t="s">
        <v>1580</v>
      </c>
      <c r="E1556" s="23" t="s">
        <v>452</v>
      </c>
      <c r="F1556" s="23" t="s">
        <v>6811</v>
      </c>
      <c r="G1556" s="23" t="s">
        <v>1623</v>
      </c>
      <c r="H1556" s="23" t="s">
        <v>6337</v>
      </c>
      <c r="I1556" s="23" t="s">
        <v>6338</v>
      </c>
      <c r="J1556" s="23" t="s">
        <v>11</v>
      </c>
      <c r="K1556" s="23" t="s">
        <v>6290</v>
      </c>
      <c r="L1556" s="23" t="s">
        <v>11</v>
      </c>
      <c r="M1556" s="23" t="s">
        <v>6941</v>
      </c>
      <c r="N1556" s="23" t="s">
        <v>6291</v>
      </c>
      <c r="O1556" s="23" t="s">
        <v>6292</v>
      </c>
      <c r="P1556" s="23" t="s">
        <v>6653</v>
      </c>
      <c r="Q1556" s="23">
        <v>0</v>
      </c>
      <c r="R1556" s="23" t="s">
        <v>1952</v>
      </c>
      <c r="S1556" s="23" t="s">
        <v>5892</v>
      </c>
      <c r="T1556" s="23" t="s">
        <v>1623</v>
      </c>
    </row>
    <row r="1557" spans="1:20" s="19" customFormat="1">
      <c r="A1557" s="23" t="s">
        <v>2820</v>
      </c>
      <c r="B1557" s="23" t="s">
        <v>2821</v>
      </c>
      <c r="C1557" s="23" t="s">
        <v>14</v>
      </c>
      <c r="D1557" s="23" t="s">
        <v>1580</v>
      </c>
      <c r="E1557" s="23" t="s">
        <v>452</v>
      </c>
      <c r="F1557" s="23" t="s">
        <v>6932</v>
      </c>
      <c r="G1557" s="23" t="s">
        <v>1623</v>
      </c>
      <c r="H1557" s="23" t="s">
        <v>6295</v>
      </c>
      <c r="I1557" s="23" t="s">
        <v>6302</v>
      </c>
      <c r="J1557" s="23" t="s">
        <v>11</v>
      </c>
      <c r="K1557" s="23" t="s">
        <v>6290</v>
      </c>
      <c r="L1557" s="23" t="s">
        <v>11</v>
      </c>
      <c r="M1557" s="23" t="s">
        <v>6933</v>
      </c>
      <c r="N1557" s="23" t="s">
        <v>6291</v>
      </c>
      <c r="O1557" s="23" t="s">
        <v>6292</v>
      </c>
      <c r="P1557" s="23" t="s">
        <v>6329</v>
      </c>
      <c r="Q1557" s="23">
        <v>0</v>
      </c>
      <c r="R1557" s="23" t="s">
        <v>1952</v>
      </c>
      <c r="S1557" s="23" t="s">
        <v>5971</v>
      </c>
      <c r="T1557" s="23" t="s">
        <v>1623</v>
      </c>
    </row>
    <row r="1558" spans="1:20" s="19" customFormat="1">
      <c r="A1558" s="23" t="s">
        <v>5173</v>
      </c>
      <c r="B1558" s="23" t="s">
        <v>5174</v>
      </c>
      <c r="C1558" s="23" t="s">
        <v>10</v>
      </c>
      <c r="D1558" s="23" t="s">
        <v>1580</v>
      </c>
      <c r="E1558" s="23" t="s">
        <v>452</v>
      </c>
      <c r="F1558" s="23" t="s">
        <v>5583</v>
      </c>
      <c r="G1558" s="23" t="s">
        <v>1623</v>
      </c>
      <c r="H1558" s="23" t="s">
        <v>6308</v>
      </c>
      <c r="I1558" s="23" t="s">
        <v>6951</v>
      </c>
      <c r="J1558" s="23" t="s">
        <v>11</v>
      </c>
      <c r="K1558" s="23" t="s">
        <v>6290</v>
      </c>
      <c r="L1558" s="23" t="s">
        <v>11</v>
      </c>
      <c r="M1558" s="23" t="s">
        <v>6969</v>
      </c>
      <c r="N1558" s="23" t="s">
        <v>6291</v>
      </c>
      <c r="O1558" s="23" t="s">
        <v>6292</v>
      </c>
      <c r="P1558" s="23" t="s">
        <v>1012</v>
      </c>
      <c r="Q1558" s="23">
        <v>0</v>
      </c>
      <c r="R1558" s="23" t="s">
        <v>5176</v>
      </c>
      <c r="S1558" s="23" t="s">
        <v>6203</v>
      </c>
      <c r="T1558" s="23" t="s">
        <v>1331</v>
      </c>
    </row>
    <row r="1559" spans="1:20" s="19" customFormat="1">
      <c r="A1559" s="23" t="s">
        <v>2802</v>
      </c>
      <c r="B1559" s="23" t="s">
        <v>2803</v>
      </c>
      <c r="C1559" s="23" t="s">
        <v>10</v>
      </c>
      <c r="D1559" s="23" t="s">
        <v>1580</v>
      </c>
      <c r="E1559" s="23" t="s">
        <v>452</v>
      </c>
      <c r="F1559" s="23" t="s">
        <v>5384</v>
      </c>
      <c r="G1559" s="23" t="s">
        <v>1623</v>
      </c>
      <c r="H1559" s="23" t="s">
        <v>6308</v>
      </c>
      <c r="I1559" s="23" t="s">
        <v>5447</v>
      </c>
      <c r="J1559" s="23" t="s">
        <v>11</v>
      </c>
      <c r="K1559" s="23" t="s">
        <v>6290</v>
      </c>
      <c r="L1559" s="23" t="s">
        <v>11</v>
      </c>
      <c r="M1559" s="23" t="s">
        <v>6944</v>
      </c>
      <c r="N1559" s="23" t="s">
        <v>6291</v>
      </c>
      <c r="O1559" s="23" t="s">
        <v>6292</v>
      </c>
      <c r="P1559" s="23" t="s">
        <v>6329</v>
      </c>
      <c r="Q1559" s="23">
        <v>0</v>
      </c>
      <c r="R1559" s="23" t="s">
        <v>1952</v>
      </c>
      <c r="S1559" s="23" t="s">
        <v>5974</v>
      </c>
      <c r="T1559" s="23" t="s">
        <v>1623</v>
      </c>
    </row>
    <row r="1560" spans="1:20" s="19" customFormat="1">
      <c r="A1560" s="23" t="s">
        <v>5289</v>
      </c>
      <c r="B1560" s="23" t="s">
        <v>5290</v>
      </c>
      <c r="C1560" s="23" t="s">
        <v>14</v>
      </c>
      <c r="D1560" s="23" t="s">
        <v>1580</v>
      </c>
      <c r="E1560" s="23" t="s">
        <v>452</v>
      </c>
      <c r="F1560" s="23" t="s">
        <v>6816</v>
      </c>
      <c r="G1560" s="23" t="s">
        <v>1623</v>
      </c>
      <c r="H1560" s="23" t="s">
        <v>6334</v>
      </c>
      <c r="I1560" s="23" t="s">
        <v>6343</v>
      </c>
      <c r="J1560" s="23" t="s">
        <v>11</v>
      </c>
      <c r="K1560" s="23" t="s">
        <v>6290</v>
      </c>
      <c r="L1560" s="23" t="s">
        <v>11</v>
      </c>
      <c r="M1560" s="23" t="s">
        <v>6966</v>
      </c>
      <c r="N1560" s="23" t="s">
        <v>6291</v>
      </c>
      <c r="O1560" s="23" t="s">
        <v>6292</v>
      </c>
      <c r="P1560" s="23" t="s">
        <v>6329</v>
      </c>
      <c r="Q1560" s="23">
        <v>0</v>
      </c>
      <c r="R1560" s="23" t="s">
        <v>1952</v>
      </c>
      <c r="S1560" s="23" t="s">
        <v>5643</v>
      </c>
      <c r="T1560" s="23" t="s">
        <v>1623</v>
      </c>
    </row>
    <row r="1561" spans="1:20" s="19" customFormat="1">
      <c r="A1561" s="23" t="s">
        <v>1944</v>
      </c>
      <c r="B1561" s="23" t="s">
        <v>1945</v>
      </c>
      <c r="C1561" s="23" t="s">
        <v>16</v>
      </c>
      <c r="D1561" s="23" t="s">
        <v>1580</v>
      </c>
      <c r="E1561" s="23" t="s">
        <v>452</v>
      </c>
      <c r="F1561" s="23" t="s">
        <v>5380</v>
      </c>
      <c r="G1561" s="23" t="s">
        <v>1623</v>
      </c>
      <c r="H1561" s="23" t="s">
        <v>2490</v>
      </c>
      <c r="I1561" s="23" t="s">
        <v>6289</v>
      </c>
      <c r="J1561" s="23" t="s">
        <v>11</v>
      </c>
      <c r="K1561" s="23" t="s">
        <v>6290</v>
      </c>
      <c r="L1561" s="23" t="s">
        <v>11</v>
      </c>
      <c r="M1561" s="23" t="s">
        <v>7001</v>
      </c>
      <c r="N1561" s="23" t="s">
        <v>6291</v>
      </c>
      <c r="O1561" s="23" t="s">
        <v>6292</v>
      </c>
      <c r="P1561" s="23" t="s">
        <v>6488</v>
      </c>
      <c r="Q1561" s="23">
        <v>0</v>
      </c>
      <c r="R1561" s="23" t="s">
        <v>6323</v>
      </c>
      <c r="S1561" s="23" t="s">
        <v>6143</v>
      </c>
      <c r="T1561" s="23" t="s">
        <v>1593</v>
      </c>
    </row>
    <row r="1562" spans="1:20" s="19" customFormat="1">
      <c r="A1562" s="23" t="s">
        <v>5125</v>
      </c>
      <c r="B1562" s="23" t="s">
        <v>5126</v>
      </c>
      <c r="C1562" s="23" t="s">
        <v>13</v>
      </c>
      <c r="D1562" s="23" t="s">
        <v>1580</v>
      </c>
      <c r="E1562" s="23" t="s">
        <v>452</v>
      </c>
      <c r="F1562" s="23" t="s">
        <v>6818</v>
      </c>
      <c r="G1562" s="23" t="s">
        <v>1623</v>
      </c>
      <c r="H1562" s="23" t="s">
        <v>6320</v>
      </c>
      <c r="I1562" s="23" t="s">
        <v>6355</v>
      </c>
      <c r="J1562" s="23" t="s">
        <v>11</v>
      </c>
      <c r="K1562" s="23" t="s">
        <v>6290</v>
      </c>
      <c r="L1562" s="23" t="s">
        <v>11</v>
      </c>
      <c r="M1562" s="23" t="s">
        <v>6983</v>
      </c>
      <c r="N1562" s="23" t="s">
        <v>6291</v>
      </c>
      <c r="O1562" s="23" t="s">
        <v>6292</v>
      </c>
      <c r="P1562" s="23" t="s">
        <v>6982</v>
      </c>
      <c r="Q1562" s="23">
        <v>0</v>
      </c>
      <c r="R1562" s="23" t="s">
        <v>7057</v>
      </c>
      <c r="S1562" s="23" t="s">
        <v>6891</v>
      </c>
      <c r="T1562" s="23" t="s">
        <v>1623</v>
      </c>
    </row>
    <row r="1563" spans="1:20" s="19" customFormat="1">
      <c r="A1563" s="23" t="s">
        <v>3160</v>
      </c>
      <c r="B1563" s="23" t="s">
        <v>3161</v>
      </c>
      <c r="C1563" s="23" t="s">
        <v>16</v>
      </c>
      <c r="D1563" s="23" t="s">
        <v>1580</v>
      </c>
      <c r="E1563" s="23" t="s">
        <v>452</v>
      </c>
      <c r="F1563" s="23" t="s">
        <v>5393</v>
      </c>
      <c r="G1563" s="23" t="s">
        <v>1623</v>
      </c>
      <c r="H1563" s="23" t="s">
        <v>6295</v>
      </c>
      <c r="I1563" s="23" t="s">
        <v>5574</v>
      </c>
      <c r="J1563" s="23" t="s">
        <v>11</v>
      </c>
      <c r="K1563" s="23" t="s">
        <v>6290</v>
      </c>
      <c r="L1563" s="23" t="s">
        <v>11</v>
      </c>
      <c r="M1563" s="23" t="s">
        <v>6947</v>
      </c>
      <c r="N1563" s="23" t="s">
        <v>6291</v>
      </c>
      <c r="O1563" s="23" t="s">
        <v>6292</v>
      </c>
      <c r="P1563" s="23" t="s">
        <v>7</v>
      </c>
      <c r="Q1563" s="23">
        <v>0</v>
      </c>
      <c r="R1563" s="23" t="s">
        <v>1559</v>
      </c>
      <c r="S1563" s="23" t="s">
        <v>6417</v>
      </c>
      <c r="T1563" s="23" t="s">
        <v>1623</v>
      </c>
    </row>
    <row r="1564" spans="1:20" s="19" customFormat="1">
      <c r="A1564" s="23" t="s">
        <v>5173</v>
      </c>
      <c r="B1564" s="23" t="s">
        <v>5174</v>
      </c>
      <c r="C1564" s="23" t="s">
        <v>10</v>
      </c>
      <c r="D1564" s="23" t="s">
        <v>1580</v>
      </c>
      <c r="E1564" s="23" t="s">
        <v>452</v>
      </c>
      <c r="F1564" s="23" t="s">
        <v>5583</v>
      </c>
      <c r="G1564" s="23" t="s">
        <v>1623</v>
      </c>
      <c r="H1564" s="23" t="s">
        <v>6308</v>
      </c>
      <c r="I1564" s="23" t="s">
        <v>5447</v>
      </c>
      <c r="J1564" s="23" t="s">
        <v>11</v>
      </c>
      <c r="K1564" s="23" t="s">
        <v>6290</v>
      </c>
      <c r="L1564" s="23" t="s">
        <v>11</v>
      </c>
      <c r="M1564" s="23" t="s">
        <v>6946</v>
      </c>
      <c r="N1564" s="23" t="s">
        <v>6291</v>
      </c>
      <c r="O1564" s="23" t="s">
        <v>6292</v>
      </c>
      <c r="P1564" s="23" t="s">
        <v>1012</v>
      </c>
      <c r="Q1564" s="23">
        <v>0</v>
      </c>
      <c r="R1564" s="23" t="s">
        <v>5176</v>
      </c>
      <c r="S1564" s="23" t="s">
        <v>6203</v>
      </c>
      <c r="T1564" s="23" t="s">
        <v>1331</v>
      </c>
    </row>
    <row r="1565" spans="1:20" s="19" customFormat="1">
      <c r="A1565" s="23" t="s">
        <v>2902</v>
      </c>
      <c r="B1565" s="23" t="s">
        <v>2903</v>
      </c>
      <c r="C1565" s="23" t="s">
        <v>12</v>
      </c>
      <c r="D1565" s="23" t="s">
        <v>1580</v>
      </c>
      <c r="E1565" s="23" t="s">
        <v>452</v>
      </c>
      <c r="F1565" s="23" t="s">
        <v>6820</v>
      </c>
      <c r="G1565" s="23" t="s">
        <v>1623</v>
      </c>
      <c r="H1565" s="23" t="s">
        <v>6299</v>
      </c>
      <c r="I1565" s="23" t="s">
        <v>6316</v>
      </c>
      <c r="J1565" s="23" t="s">
        <v>11</v>
      </c>
      <c r="K1565" s="23" t="s">
        <v>6290</v>
      </c>
      <c r="L1565" s="23" t="s">
        <v>11</v>
      </c>
      <c r="M1565" s="23" t="s">
        <v>6936</v>
      </c>
      <c r="N1565" s="23" t="s">
        <v>6291</v>
      </c>
      <c r="O1565" s="23" t="s">
        <v>6292</v>
      </c>
      <c r="P1565" s="23" t="s">
        <v>6325</v>
      </c>
      <c r="Q1565" s="23">
        <v>0</v>
      </c>
      <c r="R1565" s="23" t="s">
        <v>6528</v>
      </c>
      <c r="S1565" s="23" t="s">
        <v>6580</v>
      </c>
      <c r="T1565" s="23" t="s">
        <v>1623</v>
      </c>
    </row>
    <row r="1566" spans="1:20" s="19" customFormat="1">
      <c r="A1566" s="23" t="s">
        <v>2622</v>
      </c>
      <c r="B1566" s="23" t="s">
        <v>2623</v>
      </c>
      <c r="C1566" s="23" t="s">
        <v>10</v>
      </c>
      <c r="D1566" s="23" t="s">
        <v>1580</v>
      </c>
      <c r="E1566" s="23" t="s">
        <v>452</v>
      </c>
      <c r="F1566" s="23" t="s">
        <v>6934</v>
      </c>
      <c r="G1566" s="23" t="s">
        <v>1623</v>
      </c>
      <c r="H1566" s="23" t="s">
        <v>6346</v>
      </c>
      <c r="I1566" s="23" t="s">
        <v>5447</v>
      </c>
      <c r="J1566" s="23" t="s">
        <v>11</v>
      </c>
      <c r="K1566" s="23" t="s">
        <v>6290</v>
      </c>
      <c r="L1566" s="23" t="s">
        <v>11</v>
      </c>
      <c r="M1566" s="23" t="s">
        <v>6933</v>
      </c>
      <c r="N1566" s="23" t="s">
        <v>6291</v>
      </c>
      <c r="O1566" s="23" t="s">
        <v>6292</v>
      </c>
      <c r="P1566" s="23" t="s">
        <v>6489</v>
      </c>
      <c r="Q1566" s="23">
        <v>0</v>
      </c>
      <c r="R1566" s="23" t="s">
        <v>2014</v>
      </c>
      <c r="S1566" s="23" t="s">
        <v>6001</v>
      </c>
      <c r="T1566" s="23" t="s">
        <v>1623</v>
      </c>
    </row>
    <row r="1567" spans="1:20" s="19" customFormat="1">
      <c r="A1567" s="23" t="s">
        <v>1701</v>
      </c>
      <c r="B1567" s="23" t="s">
        <v>1702</v>
      </c>
      <c r="C1567" s="23" t="s">
        <v>14</v>
      </c>
      <c r="D1567" s="23" t="s">
        <v>1580</v>
      </c>
      <c r="E1567" s="23" t="s">
        <v>452</v>
      </c>
      <c r="F1567" s="23" t="s">
        <v>6980</v>
      </c>
      <c r="G1567" s="23" t="s">
        <v>1623</v>
      </c>
      <c r="H1567" s="23" t="s">
        <v>5569</v>
      </c>
      <c r="I1567" s="23" t="s">
        <v>6316</v>
      </c>
      <c r="J1567" s="23" t="s">
        <v>11</v>
      </c>
      <c r="K1567" s="23" t="s">
        <v>6290</v>
      </c>
      <c r="L1567" s="23" t="s">
        <v>11</v>
      </c>
      <c r="M1567" s="23" t="s">
        <v>6961</v>
      </c>
      <c r="N1567" s="23" t="s">
        <v>6291</v>
      </c>
      <c r="O1567" s="23" t="s">
        <v>6292</v>
      </c>
      <c r="P1567" s="23" t="s">
        <v>6329</v>
      </c>
      <c r="Q1567" s="23">
        <v>0</v>
      </c>
      <c r="R1567" s="23" t="s">
        <v>1952</v>
      </c>
      <c r="S1567" s="23" t="s">
        <v>6112</v>
      </c>
      <c r="T1567" s="23" t="s">
        <v>1623</v>
      </c>
    </row>
    <row r="1568" spans="1:20" s="19" customFormat="1">
      <c r="A1568" s="23" t="s">
        <v>3023</v>
      </c>
      <c r="B1568" s="23" t="s">
        <v>3024</v>
      </c>
      <c r="C1568" s="23" t="s">
        <v>16</v>
      </c>
      <c r="D1568" s="23" t="s">
        <v>1580</v>
      </c>
      <c r="E1568" s="23" t="s">
        <v>452</v>
      </c>
      <c r="F1568" s="23" t="s">
        <v>5504</v>
      </c>
      <c r="G1568" s="23" t="s">
        <v>1623</v>
      </c>
      <c r="H1568" s="23" t="s">
        <v>5579</v>
      </c>
      <c r="I1568" s="23" t="s">
        <v>6289</v>
      </c>
      <c r="J1568" s="23" t="s">
        <v>11</v>
      </c>
      <c r="K1568" s="23" t="s">
        <v>6290</v>
      </c>
      <c r="L1568" s="23" t="s">
        <v>11</v>
      </c>
      <c r="M1568" s="23" t="s">
        <v>6979</v>
      </c>
      <c r="N1568" s="23" t="s">
        <v>6291</v>
      </c>
      <c r="O1568" s="23" t="s">
        <v>6292</v>
      </c>
      <c r="P1568" s="23" t="s">
        <v>6472</v>
      </c>
      <c r="Q1568" s="23">
        <v>0</v>
      </c>
      <c r="R1568" s="23" t="s">
        <v>6313</v>
      </c>
      <c r="S1568" s="23" t="s">
        <v>5944</v>
      </c>
      <c r="T1568" s="23" t="s">
        <v>1623</v>
      </c>
    </row>
    <row r="1569" spans="1:20" s="19" customFormat="1">
      <c r="A1569" s="23" t="s">
        <v>3333</v>
      </c>
      <c r="B1569" s="23" t="s">
        <v>3334</v>
      </c>
      <c r="C1569" s="23" t="s">
        <v>14</v>
      </c>
      <c r="D1569" s="23" t="s">
        <v>1580</v>
      </c>
      <c r="E1569" s="23" t="s">
        <v>452</v>
      </c>
      <c r="F1569" s="23" t="s">
        <v>6811</v>
      </c>
      <c r="G1569" s="23" t="s">
        <v>1623</v>
      </c>
      <c r="H1569" s="23" t="s">
        <v>6337</v>
      </c>
      <c r="I1569" s="23" t="s">
        <v>6338</v>
      </c>
      <c r="J1569" s="23" t="s">
        <v>11</v>
      </c>
      <c r="K1569" s="23" t="s">
        <v>6290</v>
      </c>
      <c r="L1569" s="23" t="s">
        <v>11</v>
      </c>
      <c r="M1569" s="23" t="s">
        <v>6944</v>
      </c>
      <c r="N1569" s="23" t="s">
        <v>6291</v>
      </c>
      <c r="O1569" s="23" t="s">
        <v>6292</v>
      </c>
      <c r="P1569" s="23" t="s">
        <v>6653</v>
      </c>
      <c r="Q1569" s="23">
        <v>0</v>
      </c>
      <c r="R1569" s="23" t="s">
        <v>1952</v>
      </c>
      <c r="S1569" s="23" t="s">
        <v>5892</v>
      </c>
      <c r="T1569" s="23" t="s">
        <v>1623</v>
      </c>
    </row>
    <row r="1570" spans="1:20" s="19" customFormat="1">
      <c r="A1570" s="23" t="s">
        <v>5038</v>
      </c>
      <c r="B1570" s="23" t="s">
        <v>5039</v>
      </c>
      <c r="C1570" s="23" t="s">
        <v>13</v>
      </c>
      <c r="D1570" s="23" t="s">
        <v>1580</v>
      </c>
      <c r="E1570" s="23" t="s">
        <v>452</v>
      </c>
      <c r="F1570" s="23" t="s">
        <v>6962</v>
      </c>
      <c r="G1570" s="23" t="s">
        <v>1623</v>
      </c>
      <c r="H1570" s="23" t="s">
        <v>6299</v>
      </c>
      <c r="I1570" s="23" t="s">
        <v>6300</v>
      </c>
      <c r="J1570" s="23" t="s">
        <v>11</v>
      </c>
      <c r="K1570" s="23" t="s">
        <v>6290</v>
      </c>
      <c r="L1570" s="23" t="s">
        <v>11</v>
      </c>
      <c r="M1570" s="23" t="s">
        <v>6981</v>
      </c>
      <c r="N1570" s="23" t="s">
        <v>6291</v>
      </c>
      <c r="O1570" s="23" t="s">
        <v>6292</v>
      </c>
      <c r="P1570" s="23" t="s">
        <v>6329</v>
      </c>
      <c r="Q1570" s="23">
        <v>0</v>
      </c>
      <c r="R1570" s="23" t="s">
        <v>1952</v>
      </c>
      <c r="S1570" s="23" t="s">
        <v>5684</v>
      </c>
      <c r="T1570" s="23" t="s">
        <v>1623</v>
      </c>
    </row>
    <row r="1571" spans="1:20" s="19" customFormat="1">
      <c r="A1571" s="23" t="s">
        <v>4028</v>
      </c>
      <c r="B1571" s="23" t="s">
        <v>4029</v>
      </c>
      <c r="C1571" s="23" t="s">
        <v>14</v>
      </c>
      <c r="D1571" s="23" t="s">
        <v>1580</v>
      </c>
      <c r="E1571" s="23" t="s">
        <v>461</v>
      </c>
      <c r="F1571" s="23" t="s">
        <v>6784</v>
      </c>
      <c r="G1571" s="23" t="s">
        <v>1623</v>
      </c>
      <c r="H1571" s="23" t="s">
        <v>6320</v>
      </c>
      <c r="I1571" s="23" t="s">
        <v>6338</v>
      </c>
      <c r="J1571" s="23" t="s">
        <v>1643</v>
      </c>
      <c r="K1571" s="23" t="s">
        <v>6290</v>
      </c>
      <c r="L1571" s="23" t="s">
        <v>11</v>
      </c>
      <c r="M1571" s="23" t="s">
        <v>6930</v>
      </c>
      <c r="N1571" s="23" t="s">
        <v>6311</v>
      </c>
      <c r="O1571" s="23" t="s">
        <v>6292</v>
      </c>
      <c r="P1571" s="23" t="s">
        <v>6603</v>
      </c>
      <c r="Q1571" s="23">
        <v>0</v>
      </c>
      <c r="R1571" s="23" t="s">
        <v>1952</v>
      </c>
      <c r="S1571" s="23" t="s">
        <v>5811</v>
      </c>
      <c r="T1571" s="23" t="s">
        <v>1623</v>
      </c>
    </row>
    <row r="1572" spans="1:20" s="19" customFormat="1">
      <c r="A1572" s="23" t="s">
        <v>3471</v>
      </c>
      <c r="B1572" s="23" t="s">
        <v>3472</v>
      </c>
      <c r="C1572" s="23" t="s">
        <v>14</v>
      </c>
      <c r="D1572" s="23" t="s">
        <v>1580</v>
      </c>
      <c r="E1572" s="23" t="s">
        <v>5632</v>
      </c>
      <c r="F1572" s="23" t="s">
        <v>6973</v>
      </c>
      <c r="G1572" s="23" t="s">
        <v>1623</v>
      </c>
      <c r="H1572" s="23" t="s">
        <v>6308</v>
      </c>
      <c r="I1572" s="23" t="s">
        <v>5447</v>
      </c>
      <c r="J1572" s="23" t="s">
        <v>11</v>
      </c>
      <c r="K1572" s="23" t="s">
        <v>6290</v>
      </c>
      <c r="L1572" s="23" t="s">
        <v>11</v>
      </c>
      <c r="M1572" s="23" t="s">
        <v>6986</v>
      </c>
      <c r="N1572" s="23" t="s">
        <v>6311</v>
      </c>
      <c r="O1572" s="23" t="s">
        <v>6292</v>
      </c>
      <c r="P1572" s="23" t="s">
        <v>6329</v>
      </c>
      <c r="Q1572" s="23">
        <v>0</v>
      </c>
      <c r="R1572" s="23" t="s">
        <v>6974</v>
      </c>
      <c r="S1572" s="23" t="s">
        <v>6975</v>
      </c>
      <c r="T1572" s="23" t="s">
        <v>1623</v>
      </c>
    </row>
    <row r="1573" spans="1:20" s="19" customFormat="1">
      <c r="A1573" s="23" t="s">
        <v>5289</v>
      </c>
      <c r="B1573" s="23" t="s">
        <v>5290</v>
      </c>
      <c r="C1573" s="23" t="s">
        <v>14</v>
      </c>
      <c r="D1573" s="23" t="s">
        <v>1580</v>
      </c>
      <c r="E1573" s="23" t="s">
        <v>452</v>
      </c>
      <c r="F1573" s="23" t="s">
        <v>6816</v>
      </c>
      <c r="G1573" s="23" t="s">
        <v>1623</v>
      </c>
      <c r="H1573" s="23" t="s">
        <v>6334</v>
      </c>
      <c r="I1573" s="23" t="s">
        <v>6343</v>
      </c>
      <c r="J1573" s="23" t="s">
        <v>11</v>
      </c>
      <c r="K1573" s="23" t="s">
        <v>6290</v>
      </c>
      <c r="L1573" s="23" t="s">
        <v>11</v>
      </c>
      <c r="M1573" s="23" t="s">
        <v>7020</v>
      </c>
      <c r="N1573" s="23" t="s">
        <v>6291</v>
      </c>
      <c r="O1573" s="23" t="s">
        <v>6292</v>
      </c>
      <c r="P1573" s="23" t="s">
        <v>6329</v>
      </c>
      <c r="Q1573" s="23">
        <v>0</v>
      </c>
      <c r="R1573" s="23" t="s">
        <v>1952</v>
      </c>
      <c r="S1573" s="23" t="s">
        <v>5643</v>
      </c>
      <c r="T1573" s="23" t="s">
        <v>1623</v>
      </c>
    </row>
    <row r="1574" spans="1:20" s="19" customFormat="1">
      <c r="A1574" s="23" t="s">
        <v>2740</v>
      </c>
      <c r="B1574" s="23" t="s">
        <v>2741</v>
      </c>
      <c r="C1574" s="23" t="s">
        <v>10</v>
      </c>
      <c r="D1574" s="23" t="s">
        <v>1580</v>
      </c>
      <c r="E1574" s="23" t="s">
        <v>461</v>
      </c>
      <c r="F1574" s="23" t="s">
        <v>5538</v>
      </c>
      <c r="G1574" s="23" t="s">
        <v>1623</v>
      </c>
      <c r="H1574" s="23" t="s">
        <v>5579</v>
      </c>
      <c r="I1574" s="23" t="s">
        <v>5574</v>
      </c>
      <c r="J1574" s="23" t="s">
        <v>11</v>
      </c>
      <c r="K1574" s="23" t="s">
        <v>6290</v>
      </c>
      <c r="L1574" s="23" t="s">
        <v>11</v>
      </c>
      <c r="M1574" s="23" t="s">
        <v>7050</v>
      </c>
      <c r="N1574" s="23" t="s">
        <v>6311</v>
      </c>
      <c r="O1574" s="23" t="s">
        <v>6292</v>
      </c>
      <c r="P1574" s="23" t="s">
        <v>6332</v>
      </c>
      <c r="Q1574" s="23">
        <v>0</v>
      </c>
      <c r="R1574" s="23" t="s">
        <v>1646</v>
      </c>
      <c r="S1574" s="23" t="s">
        <v>6333</v>
      </c>
      <c r="T1574" s="23" t="s">
        <v>1623</v>
      </c>
    </row>
    <row r="1575" spans="1:20" s="19" customFormat="1">
      <c r="A1575" s="23" t="s">
        <v>2445</v>
      </c>
      <c r="B1575" s="23" t="s">
        <v>2446</v>
      </c>
      <c r="C1575" s="23" t="s">
        <v>10</v>
      </c>
      <c r="D1575" s="23" t="s">
        <v>1580</v>
      </c>
      <c r="E1575" s="23" t="s">
        <v>452</v>
      </c>
      <c r="F1575" s="23" t="s">
        <v>5402</v>
      </c>
      <c r="G1575" s="23" t="s">
        <v>1623</v>
      </c>
      <c r="H1575" s="23" t="s">
        <v>5579</v>
      </c>
      <c r="I1575" s="23" t="s">
        <v>5563</v>
      </c>
      <c r="J1575" s="23" t="s">
        <v>11</v>
      </c>
      <c r="K1575" s="23" t="s">
        <v>6290</v>
      </c>
      <c r="L1575" s="23" t="s">
        <v>11</v>
      </c>
      <c r="M1575" s="23" t="s">
        <v>7051</v>
      </c>
      <c r="N1575" s="23" t="s">
        <v>6291</v>
      </c>
      <c r="O1575" s="23" t="s">
        <v>6292</v>
      </c>
      <c r="P1575" s="23" t="s">
        <v>7</v>
      </c>
      <c r="Q1575" s="23">
        <v>0</v>
      </c>
      <c r="R1575" s="23" t="s">
        <v>1707</v>
      </c>
      <c r="S1575" s="23" t="s">
        <v>6019</v>
      </c>
      <c r="T1575" s="23" t="s">
        <v>1623</v>
      </c>
    </row>
    <row r="1576" spans="1:20" s="19" customFormat="1">
      <c r="A1576" s="23" t="s">
        <v>3003</v>
      </c>
      <c r="B1576" s="23" t="s">
        <v>3004</v>
      </c>
      <c r="C1576" s="23" t="s">
        <v>10</v>
      </c>
      <c r="D1576" s="23" t="s">
        <v>1580</v>
      </c>
      <c r="E1576" s="23" t="s">
        <v>5632</v>
      </c>
      <c r="F1576" s="23" t="s">
        <v>6973</v>
      </c>
      <c r="G1576" s="23" t="s">
        <v>1623</v>
      </c>
      <c r="H1576" s="23" t="s">
        <v>6308</v>
      </c>
      <c r="I1576" s="23" t="s">
        <v>5447</v>
      </c>
      <c r="J1576" s="23" t="s">
        <v>11</v>
      </c>
      <c r="K1576" s="23" t="s">
        <v>6290</v>
      </c>
      <c r="L1576" s="23" t="s">
        <v>11</v>
      </c>
      <c r="M1576" s="23" t="s">
        <v>6976</v>
      </c>
      <c r="N1576" s="23" t="s">
        <v>6311</v>
      </c>
      <c r="O1576" s="23" t="s">
        <v>6292</v>
      </c>
      <c r="P1576" s="23" t="s">
        <v>7</v>
      </c>
      <c r="Q1576" s="23">
        <v>0</v>
      </c>
      <c r="R1576" s="23" t="s">
        <v>6974</v>
      </c>
      <c r="S1576" s="23" t="s">
        <v>7005</v>
      </c>
      <c r="T1576" s="23" t="s">
        <v>1623</v>
      </c>
    </row>
    <row r="1577" spans="1:20" s="19" customFormat="1">
      <c r="A1577" s="23" t="s">
        <v>3745</v>
      </c>
      <c r="B1577" s="23" t="s">
        <v>3746</v>
      </c>
      <c r="C1577" s="23" t="s">
        <v>10</v>
      </c>
      <c r="D1577" s="23" t="s">
        <v>1580</v>
      </c>
      <c r="E1577" s="23" t="s">
        <v>461</v>
      </c>
      <c r="F1577" s="23" t="s">
        <v>5538</v>
      </c>
      <c r="G1577" s="23" t="s">
        <v>1623</v>
      </c>
      <c r="H1577" s="23" t="s">
        <v>6331</v>
      </c>
      <c r="I1577" s="23" t="s">
        <v>5574</v>
      </c>
      <c r="J1577" s="23" t="s">
        <v>11</v>
      </c>
      <c r="K1577" s="23" t="s">
        <v>6290</v>
      </c>
      <c r="L1577" s="23" t="s">
        <v>11</v>
      </c>
      <c r="M1577" s="23" t="s">
        <v>7080</v>
      </c>
      <c r="N1577" s="23" t="s">
        <v>6311</v>
      </c>
      <c r="O1577" s="23" t="s">
        <v>6292</v>
      </c>
      <c r="P1577" s="23" t="s">
        <v>125</v>
      </c>
      <c r="Q1577" s="23">
        <v>0</v>
      </c>
      <c r="R1577" s="23" t="s">
        <v>1646</v>
      </c>
      <c r="S1577" s="23" t="s">
        <v>5842</v>
      </c>
      <c r="T1577" s="23" t="s">
        <v>1623</v>
      </c>
    </row>
    <row r="1578" spans="1:20" s="19" customFormat="1">
      <c r="A1578" s="23" t="s">
        <v>5210</v>
      </c>
      <c r="B1578" s="23" t="s">
        <v>5211</v>
      </c>
      <c r="C1578" s="23" t="s">
        <v>16</v>
      </c>
      <c r="D1578" s="23" t="s">
        <v>1580</v>
      </c>
      <c r="E1578" s="23" t="s">
        <v>452</v>
      </c>
      <c r="F1578" s="23" t="s">
        <v>5402</v>
      </c>
      <c r="G1578" s="23" t="s">
        <v>1623</v>
      </c>
      <c r="H1578" s="23" t="s">
        <v>6952</v>
      </c>
      <c r="I1578" s="23" t="s">
        <v>5563</v>
      </c>
      <c r="J1578" s="23" t="s">
        <v>11</v>
      </c>
      <c r="K1578" s="23" t="s">
        <v>6290</v>
      </c>
      <c r="L1578" s="23" t="s">
        <v>11</v>
      </c>
      <c r="M1578" s="23" t="s">
        <v>7006</v>
      </c>
      <c r="N1578" s="23" t="s">
        <v>6291</v>
      </c>
      <c r="O1578" s="23" t="s">
        <v>6292</v>
      </c>
      <c r="P1578" s="23" t="s">
        <v>6329</v>
      </c>
      <c r="Q1578" s="23">
        <v>0</v>
      </c>
      <c r="R1578" s="23" t="s">
        <v>1952</v>
      </c>
      <c r="S1578" s="23" t="s">
        <v>5657</v>
      </c>
      <c r="T1578" s="23" t="s">
        <v>1623</v>
      </c>
    </row>
    <row r="1579" spans="1:20" s="19" customFormat="1">
      <c r="A1579" s="23" t="s">
        <v>4541</v>
      </c>
      <c r="B1579" s="23" t="s">
        <v>4542</v>
      </c>
      <c r="C1579" s="23" t="s">
        <v>13</v>
      </c>
      <c r="D1579" s="23" t="s">
        <v>1580</v>
      </c>
      <c r="E1579" s="23" t="s">
        <v>452</v>
      </c>
      <c r="F1579" s="23" t="s">
        <v>6823</v>
      </c>
      <c r="G1579" s="23" t="s">
        <v>1623</v>
      </c>
      <c r="H1579" s="23" t="s">
        <v>6320</v>
      </c>
      <c r="I1579" s="23" t="s">
        <v>6474</v>
      </c>
      <c r="J1579" s="23" t="s">
        <v>11</v>
      </c>
      <c r="K1579" s="23" t="s">
        <v>6290</v>
      </c>
      <c r="L1579" s="23" t="s">
        <v>11</v>
      </c>
      <c r="M1579" s="23" t="s">
        <v>6959</v>
      </c>
      <c r="N1579" s="23" t="s">
        <v>6291</v>
      </c>
      <c r="O1579" s="23" t="s">
        <v>6292</v>
      </c>
      <c r="P1579" s="23" t="s">
        <v>6660</v>
      </c>
      <c r="Q1579" s="23">
        <v>0</v>
      </c>
      <c r="R1579" s="23" t="s">
        <v>1952</v>
      </c>
      <c r="S1579" s="23" t="s">
        <v>6661</v>
      </c>
      <c r="T1579" s="23" t="s">
        <v>1623</v>
      </c>
    </row>
    <row r="1580" spans="1:20" s="19" customFormat="1">
      <c r="A1580" s="23" t="s">
        <v>1686</v>
      </c>
      <c r="B1580" s="23" t="s">
        <v>1687</v>
      </c>
      <c r="C1580" s="23" t="s">
        <v>10</v>
      </c>
      <c r="D1580" s="23" t="s">
        <v>1580</v>
      </c>
      <c r="E1580" s="23" t="s">
        <v>452</v>
      </c>
      <c r="F1580" s="23" t="s">
        <v>5583</v>
      </c>
      <c r="G1580" s="23" t="s">
        <v>1623</v>
      </c>
      <c r="H1580" s="23" t="s">
        <v>6308</v>
      </c>
      <c r="I1580" s="23" t="s">
        <v>6951</v>
      </c>
      <c r="J1580" s="23" t="s">
        <v>11</v>
      </c>
      <c r="K1580" s="23" t="s">
        <v>6290</v>
      </c>
      <c r="L1580" s="23" t="s">
        <v>11</v>
      </c>
      <c r="M1580" s="23" t="s">
        <v>6969</v>
      </c>
      <c r="N1580" s="23" t="s">
        <v>6291</v>
      </c>
      <c r="O1580" s="23" t="s">
        <v>6292</v>
      </c>
      <c r="P1580" s="23" t="s">
        <v>1012</v>
      </c>
      <c r="Q1580" s="23">
        <v>0</v>
      </c>
      <c r="R1580" s="23" t="s">
        <v>1689</v>
      </c>
      <c r="S1580" s="23" t="s">
        <v>6210</v>
      </c>
      <c r="T1580" s="23" t="s">
        <v>1623</v>
      </c>
    </row>
    <row r="1581" spans="1:20" s="19" customFormat="1">
      <c r="A1581" s="23" t="s">
        <v>2740</v>
      </c>
      <c r="B1581" s="23" t="s">
        <v>2741</v>
      </c>
      <c r="C1581" s="23" t="s">
        <v>10</v>
      </c>
      <c r="D1581" s="23" t="s">
        <v>1580</v>
      </c>
      <c r="E1581" s="23" t="s">
        <v>461</v>
      </c>
      <c r="F1581" s="23" t="s">
        <v>5538</v>
      </c>
      <c r="G1581" s="23" t="s">
        <v>1623</v>
      </c>
      <c r="H1581" s="23" t="s">
        <v>5579</v>
      </c>
      <c r="I1581" s="23" t="s">
        <v>5574</v>
      </c>
      <c r="J1581" s="23" t="s">
        <v>11</v>
      </c>
      <c r="K1581" s="23" t="s">
        <v>6290</v>
      </c>
      <c r="L1581" s="23" t="s">
        <v>11</v>
      </c>
      <c r="M1581" s="23" t="s">
        <v>6976</v>
      </c>
      <c r="N1581" s="23" t="s">
        <v>6311</v>
      </c>
      <c r="O1581" s="23" t="s">
        <v>6292</v>
      </c>
      <c r="P1581" s="23" t="s">
        <v>6332</v>
      </c>
      <c r="Q1581" s="23">
        <v>0</v>
      </c>
      <c r="R1581" s="23" t="s">
        <v>1646</v>
      </c>
      <c r="S1581" s="23" t="s">
        <v>6333</v>
      </c>
      <c r="T1581" s="23" t="s">
        <v>1623</v>
      </c>
    </row>
    <row r="1582" spans="1:20" s="19" customFormat="1">
      <c r="A1582" s="23" t="s">
        <v>5246</v>
      </c>
      <c r="B1582" s="23" t="s">
        <v>5247</v>
      </c>
      <c r="C1582" s="23" t="s">
        <v>13</v>
      </c>
      <c r="D1582" s="23" t="s">
        <v>1580</v>
      </c>
      <c r="E1582" s="23" t="s">
        <v>452</v>
      </c>
      <c r="F1582" s="23" t="s">
        <v>6803</v>
      </c>
      <c r="G1582" s="23" t="s">
        <v>1623</v>
      </c>
      <c r="H1582" s="23" t="s">
        <v>5569</v>
      </c>
      <c r="I1582" s="23" t="s">
        <v>6304</v>
      </c>
      <c r="J1582" s="23" t="s">
        <v>11</v>
      </c>
      <c r="K1582" s="23" t="s">
        <v>6290</v>
      </c>
      <c r="L1582" s="23" t="s">
        <v>11</v>
      </c>
      <c r="M1582" s="23" t="s">
        <v>6937</v>
      </c>
      <c r="N1582" s="23" t="s">
        <v>6291</v>
      </c>
      <c r="O1582" s="23" t="s">
        <v>6292</v>
      </c>
      <c r="P1582" s="23" t="s">
        <v>6329</v>
      </c>
      <c r="Q1582" s="23">
        <v>0</v>
      </c>
      <c r="R1582" s="23" t="s">
        <v>6490</v>
      </c>
      <c r="S1582" s="23" t="s">
        <v>6491</v>
      </c>
      <c r="T1582" s="23" t="s">
        <v>1623</v>
      </c>
    </row>
    <row r="1583" spans="1:20" s="19" customFormat="1">
      <c r="A1583" s="23" t="s">
        <v>2445</v>
      </c>
      <c r="B1583" s="23" t="s">
        <v>2446</v>
      </c>
      <c r="C1583" s="23" t="s">
        <v>10</v>
      </c>
      <c r="D1583" s="23" t="s">
        <v>1580</v>
      </c>
      <c r="E1583" s="23" t="s">
        <v>452</v>
      </c>
      <c r="F1583" s="23" t="s">
        <v>5402</v>
      </c>
      <c r="G1583" s="23" t="s">
        <v>1623</v>
      </c>
      <c r="H1583" s="23" t="s">
        <v>6952</v>
      </c>
      <c r="I1583" s="23" t="s">
        <v>5563</v>
      </c>
      <c r="J1583" s="23" t="s">
        <v>11</v>
      </c>
      <c r="K1583" s="23" t="s">
        <v>6290</v>
      </c>
      <c r="L1583" s="23" t="s">
        <v>11</v>
      </c>
      <c r="M1583" s="23" t="s">
        <v>7026</v>
      </c>
      <c r="N1583" s="23" t="s">
        <v>6291</v>
      </c>
      <c r="O1583" s="23" t="s">
        <v>6292</v>
      </c>
      <c r="P1583" s="23" t="s">
        <v>7</v>
      </c>
      <c r="Q1583" s="23">
        <v>0</v>
      </c>
      <c r="R1583" s="23" t="s">
        <v>1707</v>
      </c>
      <c r="S1583" s="23" t="s">
        <v>6019</v>
      </c>
      <c r="T1583" s="23" t="s">
        <v>1623</v>
      </c>
    </row>
    <row r="1584" spans="1:20" s="19" customFormat="1">
      <c r="A1584" s="23" t="s">
        <v>1758</v>
      </c>
      <c r="B1584" s="23" t="s">
        <v>1759</v>
      </c>
      <c r="C1584" s="23" t="s">
        <v>10</v>
      </c>
      <c r="D1584" s="23" t="s">
        <v>1580</v>
      </c>
      <c r="E1584" s="23" t="s">
        <v>452</v>
      </c>
      <c r="F1584" s="23" t="s">
        <v>6808</v>
      </c>
      <c r="G1584" s="23" t="s">
        <v>1623</v>
      </c>
      <c r="H1584" s="23" t="s">
        <v>6299</v>
      </c>
      <c r="I1584" s="23" t="s">
        <v>6304</v>
      </c>
      <c r="J1584" s="23" t="s">
        <v>11</v>
      </c>
      <c r="K1584" s="23" t="s">
        <v>6290</v>
      </c>
      <c r="L1584" s="23" t="s">
        <v>11</v>
      </c>
      <c r="M1584" s="23" t="s">
        <v>6960</v>
      </c>
      <c r="N1584" s="23" t="s">
        <v>6291</v>
      </c>
      <c r="O1584" s="23" t="s">
        <v>6292</v>
      </c>
      <c r="P1584" s="23" t="s">
        <v>6329</v>
      </c>
      <c r="Q1584" s="23">
        <v>0</v>
      </c>
      <c r="R1584" s="23" t="s">
        <v>1685</v>
      </c>
      <c r="S1584" s="23" t="s">
        <v>6502</v>
      </c>
      <c r="T1584" s="23" t="s">
        <v>1623</v>
      </c>
    </row>
    <row r="1585" spans="1:20" s="19" customFormat="1">
      <c r="A1585" s="23" t="s">
        <v>3745</v>
      </c>
      <c r="B1585" s="23" t="s">
        <v>3746</v>
      </c>
      <c r="C1585" s="23" t="s">
        <v>10</v>
      </c>
      <c r="D1585" s="23" t="s">
        <v>1580</v>
      </c>
      <c r="E1585" s="23" t="s">
        <v>461</v>
      </c>
      <c r="F1585" s="23" t="s">
        <v>5538</v>
      </c>
      <c r="G1585" s="23" t="s">
        <v>1623</v>
      </c>
      <c r="H1585" s="23" t="s">
        <v>5579</v>
      </c>
      <c r="I1585" s="23" t="s">
        <v>5574</v>
      </c>
      <c r="J1585" s="23" t="s">
        <v>11</v>
      </c>
      <c r="K1585" s="23" t="s">
        <v>6290</v>
      </c>
      <c r="L1585" s="23" t="s">
        <v>11</v>
      </c>
      <c r="M1585" s="23" t="s">
        <v>6976</v>
      </c>
      <c r="N1585" s="23" t="s">
        <v>6311</v>
      </c>
      <c r="O1585" s="23" t="s">
        <v>6292</v>
      </c>
      <c r="P1585" s="23" t="s">
        <v>125</v>
      </c>
      <c r="Q1585" s="23">
        <v>0</v>
      </c>
      <c r="R1585" s="23" t="s">
        <v>1646</v>
      </c>
      <c r="S1585" s="23" t="s">
        <v>5842</v>
      </c>
      <c r="T1585" s="23" t="s">
        <v>1623</v>
      </c>
    </row>
    <row r="1586" spans="1:20" s="19" customFormat="1">
      <c r="A1586" s="23" t="s">
        <v>3192</v>
      </c>
      <c r="B1586" s="23" t="s">
        <v>3193</v>
      </c>
      <c r="C1586" s="23" t="s">
        <v>16</v>
      </c>
      <c r="D1586" s="23" t="s">
        <v>1580</v>
      </c>
      <c r="E1586" s="23" t="s">
        <v>452</v>
      </c>
      <c r="F1586" s="23" t="s">
        <v>6954</v>
      </c>
      <c r="G1586" s="23" t="s">
        <v>1623</v>
      </c>
      <c r="H1586" s="23" t="s">
        <v>2490</v>
      </c>
      <c r="I1586" s="23" t="s">
        <v>6951</v>
      </c>
      <c r="J1586" s="23" t="s">
        <v>11</v>
      </c>
      <c r="K1586" s="23" t="s">
        <v>6290</v>
      </c>
      <c r="L1586" s="23" t="s">
        <v>11</v>
      </c>
      <c r="M1586" s="23" t="s">
        <v>6947</v>
      </c>
      <c r="N1586" s="23" t="s">
        <v>6291</v>
      </c>
      <c r="O1586" s="23" t="s">
        <v>6292</v>
      </c>
      <c r="P1586" s="23" t="s">
        <v>1012</v>
      </c>
      <c r="Q1586" s="23">
        <v>0</v>
      </c>
      <c r="R1586" s="23" t="s">
        <v>1559</v>
      </c>
      <c r="S1586" s="23" t="s">
        <v>7002</v>
      </c>
      <c r="T1586" s="23" t="s">
        <v>1623</v>
      </c>
    </row>
    <row r="1587" spans="1:20" s="19" customFormat="1">
      <c r="A1587" s="23" t="s">
        <v>2781</v>
      </c>
      <c r="B1587" s="23" t="s">
        <v>2782</v>
      </c>
      <c r="C1587" s="23" t="s">
        <v>12</v>
      </c>
      <c r="D1587" s="23" t="s">
        <v>1580</v>
      </c>
      <c r="E1587" s="23" t="s">
        <v>452</v>
      </c>
      <c r="F1587" s="23" t="s">
        <v>6809</v>
      </c>
      <c r="G1587" s="23" t="s">
        <v>1623</v>
      </c>
      <c r="H1587" s="23" t="s">
        <v>6299</v>
      </c>
      <c r="I1587" s="23" t="s">
        <v>6335</v>
      </c>
      <c r="J1587" s="23" t="s">
        <v>11</v>
      </c>
      <c r="K1587" s="23" t="s">
        <v>6290</v>
      </c>
      <c r="L1587" s="23" t="s">
        <v>11</v>
      </c>
      <c r="M1587" s="23" t="s">
        <v>6945</v>
      </c>
      <c r="N1587" s="23" t="s">
        <v>6291</v>
      </c>
      <c r="O1587" s="23" t="s">
        <v>6292</v>
      </c>
      <c r="P1587" s="23" t="s">
        <v>6512</v>
      </c>
      <c r="Q1587" s="23">
        <v>0</v>
      </c>
      <c r="R1587" s="23" t="s">
        <v>1952</v>
      </c>
      <c r="S1587" s="23" t="s">
        <v>5978</v>
      </c>
      <c r="T1587" s="23" t="s">
        <v>1623</v>
      </c>
    </row>
    <row r="1588" spans="1:20" s="19" customFormat="1">
      <c r="A1588" s="23" t="s">
        <v>1987</v>
      </c>
      <c r="B1588" s="23" t="s">
        <v>1988</v>
      </c>
      <c r="C1588" s="23" t="s">
        <v>14</v>
      </c>
      <c r="D1588" s="23" t="s">
        <v>1580</v>
      </c>
      <c r="E1588" s="23" t="s">
        <v>461</v>
      </c>
      <c r="F1588" s="23" t="s">
        <v>6797</v>
      </c>
      <c r="G1588" s="23" t="s">
        <v>1623</v>
      </c>
      <c r="H1588" s="23" t="s">
        <v>6334</v>
      </c>
      <c r="I1588" s="23" t="s">
        <v>6321</v>
      </c>
      <c r="J1588" s="23" t="s">
        <v>1643</v>
      </c>
      <c r="K1588" s="23" t="s">
        <v>6290</v>
      </c>
      <c r="L1588" s="23" t="s">
        <v>11</v>
      </c>
      <c r="M1588" s="23" t="s">
        <v>6931</v>
      </c>
      <c r="N1588" s="23" t="s">
        <v>6311</v>
      </c>
      <c r="O1588" s="23" t="s">
        <v>6292</v>
      </c>
      <c r="P1588" s="23" t="s">
        <v>1012</v>
      </c>
      <c r="Q1588" s="23">
        <v>0</v>
      </c>
      <c r="R1588" s="23" t="s">
        <v>1553</v>
      </c>
      <c r="S1588" s="23" t="s">
        <v>6072</v>
      </c>
      <c r="T1588" s="23" t="s">
        <v>1623</v>
      </c>
    </row>
    <row r="1589" spans="1:20" s="19" customFormat="1">
      <c r="A1589" s="23" t="s">
        <v>2365</v>
      </c>
      <c r="B1589" s="23" t="s">
        <v>2366</v>
      </c>
      <c r="C1589" s="23" t="s">
        <v>10</v>
      </c>
      <c r="D1589" s="23" t="s">
        <v>1580</v>
      </c>
      <c r="E1589" s="23" t="s">
        <v>461</v>
      </c>
      <c r="F1589" s="23" t="s">
        <v>5538</v>
      </c>
      <c r="G1589" s="23" t="s">
        <v>1623</v>
      </c>
      <c r="H1589" s="23" t="s">
        <v>6331</v>
      </c>
      <c r="I1589" s="23" t="s">
        <v>5574</v>
      </c>
      <c r="J1589" s="23" t="s">
        <v>11</v>
      </c>
      <c r="K1589" s="23" t="s">
        <v>6290</v>
      </c>
      <c r="L1589" s="23" t="s">
        <v>11</v>
      </c>
      <c r="M1589" s="23" t="s">
        <v>6950</v>
      </c>
      <c r="N1589" s="23" t="s">
        <v>6311</v>
      </c>
      <c r="O1589" s="23" t="s">
        <v>6292</v>
      </c>
      <c r="P1589" s="23" t="s">
        <v>6329</v>
      </c>
      <c r="Q1589" s="23">
        <v>0</v>
      </c>
      <c r="R1589" s="23" t="s">
        <v>1646</v>
      </c>
      <c r="S1589" s="23" t="s">
        <v>6026</v>
      </c>
      <c r="T1589" s="23" t="s">
        <v>1623</v>
      </c>
    </row>
    <row r="1590" spans="1:20" s="19" customFormat="1">
      <c r="A1590" s="23" t="s">
        <v>3160</v>
      </c>
      <c r="B1590" s="23" t="s">
        <v>3161</v>
      </c>
      <c r="C1590" s="23" t="s">
        <v>16</v>
      </c>
      <c r="D1590" s="23" t="s">
        <v>1580</v>
      </c>
      <c r="E1590" s="23" t="s">
        <v>452</v>
      </c>
      <c r="F1590" s="23" t="s">
        <v>5393</v>
      </c>
      <c r="G1590" s="23" t="s">
        <v>1623</v>
      </c>
      <c r="H1590" s="23" t="s">
        <v>6295</v>
      </c>
      <c r="I1590" s="23" t="s">
        <v>5574</v>
      </c>
      <c r="J1590" s="23" t="s">
        <v>11</v>
      </c>
      <c r="K1590" s="23" t="s">
        <v>6290</v>
      </c>
      <c r="L1590" s="23" t="s">
        <v>11</v>
      </c>
      <c r="M1590" s="23" t="s">
        <v>6965</v>
      </c>
      <c r="N1590" s="23" t="s">
        <v>6291</v>
      </c>
      <c r="O1590" s="23" t="s">
        <v>6292</v>
      </c>
      <c r="P1590" s="23" t="s">
        <v>7</v>
      </c>
      <c r="Q1590" s="23">
        <v>0</v>
      </c>
      <c r="R1590" s="23" t="s">
        <v>1559</v>
      </c>
      <c r="S1590" s="23" t="s">
        <v>6417</v>
      </c>
      <c r="T1590" s="23" t="s">
        <v>1623</v>
      </c>
    </row>
    <row r="1591" spans="1:20" s="19" customFormat="1">
      <c r="A1591" s="23" t="s">
        <v>4089</v>
      </c>
      <c r="B1591" s="23" t="s">
        <v>4090</v>
      </c>
      <c r="C1591" s="23" t="s">
        <v>14</v>
      </c>
      <c r="D1591" s="23" t="s">
        <v>1580</v>
      </c>
      <c r="E1591" s="23" t="s">
        <v>461</v>
      </c>
      <c r="F1591" s="23" t="s">
        <v>6784</v>
      </c>
      <c r="G1591" s="23" t="s">
        <v>1623</v>
      </c>
      <c r="H1591" s="23" t="s">
        <v>6320</v>
      </c>
      <c r="I1591" s="23" t="s">
        <v>6338</v>
      </c>
      <c r="J1591" s="23" t="s">
        <v>1643</v>
      </c>
      <c r="K1591" s="23" t="s">
        <v>6290</v>
      </c>
      <c r="L1591" s="23" t="s">
        <v>11</v>
      </c>
      <c r="M1591" s="23" t="s">
        <v>7040</v>
      </c>
      <c r="N1591" s="23" t="s">
        <v>6311</v>
      </c>
      <c r="O1591" s="23" t="s">
        <v>6292</v>
      </c>
      <c r="P1591" s="23" t="s">
        <v>6341</v>
      </c>
      <c r="Q1591" s="23">
        <v>0</v>
      </c>
      <c r="R1591" s="23" t="s">
        <v>1952</v>
      </c>
      <c r="S1591" s="23" t="s">
        <v>5802</v>
      </c>
      <c r="T1591" s="23" t="s">
        <v>1623</v>
      </c>
    </row>
    <row r="1592" spans="1:20" s="19" customFormat="1">
      <c r="A1592" s="23" t="s">
        <v>1780</v>
      </c>
      <c r="B1592" s="23" t="s">
        <v>1781</v>
      </c>
      <c r="C1592" s="23" t="s">
        <v>14</v>
      </c>
      <c r="D1592" s="23" t="s">
        <v>1580</v>
      </c>
      <c r="E1592" s="23" t="s">
        <v>452</v>
      </c>
      <c r="F1592" s="23" t="s">
        <v>6816</v>
      </c>
      <c r="G1592" s="23" t="s">
        <v>1623</v>
      </c>
      <c r="H1592" s="23" t="s">
        <v>6334</v>
      </c>
      <c r="I1592" s="23" t="s">
        <v>6343</v>
      </c>
      <c r="J1592" s="23" t="s">
        <v>11</v>
      </c>
      <c r="K1592" s="23" t="s">
        <v>6290</v>
      </c>
      <c r="L1592" s="23" t="s">
        <v>11</v>
      </c>
      <c r="M1592" s="23" t="s">
        <v>6946</v>
      </c>
      <c r="N1592" s="23" t="s">
        <v>6291</v>
      </c>
      <c r="O1592" s="23" t="s">
        <v>6292</v>
      </c>
      <c r="P1592" s="23" t="s">
        <v>7</v>
      </c>
      <c r="Q1592" s="23">
        <v>0</v>
      </c>
      <c r="R1592" s="23" t="s">
        <v>1565</v>
      </c>
      <c r="S1592" s="23" t="s">
        <v>6344</v>
      </c>
      <c r="T1592" s="23" t="s">
        <v>1623</v>
      </c>
    </row>
    <row r="1593" spans="1:20" s="19" customFormat="1">
      <c r="A1593" s="23" t="s">
        <v>4841</v>
      </c>
      <c r="B1593" s="23" t="s">
        <v>4842</v>
      </c>
      <c r="C1593" s="23" t="s">
        <v>16</v>
      </c>
      <c r="D1593" s="23" t="s">
        <v>1580</v>
      </c>
      <c r="E1593" s="23" t="s">
        <v>452</v>
      </c>
      <c r="F1593" s="23" t="s">
        <v>6954</v>
      </c>
      <c r="G1593" s="23" t="s">
        <v>1623</v>
      </c>
      <c r="H1593" s="23" t="s">
        <v>6346</v>
      </c>
      <c r="I1593" s="23" t="s">
        <v>6951</v>
      </c>
      <c r="J1593" s="23" t="s">
        <v>11</v>
      </c>
      <c r="K1593" s="23" t="s">
        <v>6290</v>
      </c>
      <c r="L1593" s="23" t="s">
        <v>11</v>
      </c>
      <c r="M1593" s="23" t="s">
        <v>7042</v>
      </c>
      <c r="N1593" s="23" t="s">
        <v>6291</v>
      </c>
      <c r="O1593" s="23" t="s">
        <v>6292</v>
      </c>
      <c r="P1593" s="23" t="s">
        <v>1012</v>
      </c>
      <c r="Q1593" s="23">
        <v>0</v>
      </c>
      <c r="R1593" s="23" t="s">
        <v>1552</v>
      </c>
      <c r="S1593" s="23" t="s">
        <v>6998</v>
      </c>
      <c r="T1593" s="23" t="s">
        <v>1623</v>
      </c>
    </row>
    <row r="1594" spans="1:20" s="19" customFormat="1">
      <c r="A1594" s="23" t="s">
        <v>3070</v>
      </c>
      <c r="B1594" s="23" t="s">
        <v>3071</v>
      </c>
      <c r="C1594" s="23" t="s">
        <v>18</v>
      </c>
      <c r="D1594" s="23" t="s">
        <v>1580</v>
      </c>
      <c r="E1594" s="23" t="s">
        <v>452</v>
      </c>
      <c r="F1594" s="23" t="s">
        <v>6821</v>
      </c>
      <c r="G1594" s="23" t="s">
        <v>1623</v>
      </c>
      <c r="H1594" s="23" t="s">
        <v>6354</v>
      </c>
      <c r="I1594" s="23" t="s">
        <v>6355</v>
      </c>
      <c r="J1594" s="23" t="s">
        <v>11</v>
      </c>
      <c r="K1594" s="23" t="s">
        <v>6290</v>
      </c>
      <c r="L1594" s="23" t="s">
        <v>11</v>
      </c>
      <c r="M1594" s="23" t="s">
        <v>6933</v>
      </c>
      <c r="N1594" s="23" t="s">
        <v>6291</v>
      </c>
      <c r="O1594" s="23" t="s">
        <v>6292</v>
      </c>
      <c r="P1594" s="23" t="s">
        <v>6483</v>
      </c>
      <c r="Q1594" s="23">
        <v>0</v>
      </c>
      <c r="R1594" s="23" t="s">
        <v>1952</v>
      </c>
      <c r="S1594" s="23" t="s">
        <v>5933</v>
      </c>
      <c r="T1594" s="23" t="s">
        <v>1623</v>
      </c>
    </row>
    <row r="1595" spans="1:20" s="19" customFormat="1">
      <c r="A1595" s="23" t="s">
        <v>2633</v>
      </c>
      <c r="B1595" s="23" t="s">
        <v>2634</v>
      </c>
      <c r="C1595" s="23" t="s">
        <v>12</v>
      </c>
      <c r="D1595" s="23" t="s">
        <v>1580</v>
      </c>
      <c r="E1595" s="23" t="s">
        <v>452</v>
      </c>
      <c r="F1595" s="23" t="s">
        <v>5399</v>
      </c>
      <c r="G1595" s="23" t="s">
        <v>1623</v>
      </c>
      <c r="H1595" s="23" t="s">
        <v>5579</v>
      </c>
      <c r="I1595" s="23" t="s">
        <v>6302</v>
      </c>
      <c r="J1595" s="23" t="s">
        <v>11</v>
      </c>
      <c r="K1595" s="23" t="s">
        <v>6290</v>
      </c>
      <c r="L1595" s="23" t="s">
        <v>11</v>
      </c>
      <c r="M1595" s="23" t="s">
        <v>6949</v>
      </c>
      <c r="N1595" s="23" t="s">
        <v>6291</v>
      </c>
      <c r="O1595" s="23" t="s">
        <v>6292</v>
      </c>
      <c r="P1595" s="23" t="s">
        <v>6492</v>
      </c>
      <c r="Q1595" s="23">
        <v>0</v>
      </c>
      <c r="R1595" s="23" t="s">
        <v>2163</v>
      </c>
      <c r="S1595" s="23" t="s">
        <v>6493</v>
      </c>
      <c r="T1595" s="23" t="s">
        <v>1623</v>
      </c>
    </row>
    <row r="1596" spans="1:20" s="19" customFormat="1">
      <c r="A1596" s="23" t="s">
        <v>4697</v>
      </c>
      <c r="B1596" s="23" t="s">
        <v>4698</v>
      </c>
      <c r="C1596" s="23" t="s">
        <v>13</v>
      </c>
      <c r="D1596" s="23" t="s">
        <v>1580</v>
      </c>
      <c r="E1596" s="23" t="s">
        <v>452</v>
      </c>
      <c r="F1596" s="23" t="s">
        <v>6803</v>
      </c>
      <c r="G1596" s="23" t="s">
        <v>1623</v>
      </c>
      <c r="H1596" s="23" t="s">
        <v>5569</v>
      </c>
      <c r="I1596" s="23" t="s">
        <v>6304</v>
      </c>
      <c r="J1596" s="23" t="s">
        <v>11</v>
      </c>
      <c r="K1596" s="23" t="s">
        <v>6290</v>
      </c>
      <c r="L1596" s="23" t="s">
        <v>11</v>
      </c>
      <c r="M1596" s="23" t="s">
        <v>6941</v>
      </c>
      <c r="N1596" s="23" t="s">
        <v>6291</v>
      </c>
      <c r="O1596" s="23" t="s">
        <v>6292</v>
      </c>
      <c r="P1596" s="23" t="s">
        <v>6715</v>
      </c>
      <c r="Q1596" s="23">
        <v>0</v>
      </c>
      <c r="R1596" s="23" t="s">
        <v>1952</v>
      </c>
      <c r="S1596" s="23" t="s">
        <v>5730</v>
      </c>
      <c r="T1596" s="23" t="s">
        <v>1623</v>
      </c>
    </row>
    <row r="1597" spans="1:20" s="19" customFormat="1">
      <c r="A1597" s="23" t="s">
        <v>2987</v>
      </c>
      <c r="B1597" s="23" t="s">
        <v>2988</v>
      </c>
      <c r="C1597" s="23" t="s">
        <v>14</v>
      </c>
      <c r="D1597" s="23" t="s">
        <v>1580</v>
      </c>
      <c r="E1597" s="23" t="s">
        <v>452</v>
      </c>
      <c r="F1597" s="23" t="s">
        <v>6824</v>
      </c>
      <c r="G1597" s="23" t="s">
        <v>1623</v>
      </c>
      <c r="H1597" s="23" t="s">
        <v>6299</v>
      </c>
      <c r="I1597" s="23" t="s">
        <v>6316</v>
      </c>
      <c r="J1597" s="23" t="s">
        <v>11</v>
      </c>
      <c r="K1597" s="23" t="s">
        <v>6290</v>
      </c>
      <c r="L1597" s="23" t="s">
        <v>11</v>
      </c>
      <c r="M1597" s="23" t="s">
        <v>6959</v>
      </c>
      <c r="N1597" s="23" t="s">
        <v>6291</v>
      </c>
      <c r="O1597" s="23" t="s">
        <v>6292</v>
      </c>
      <c r="P1597" s="23" t="s">
        <v>6329</v>
      </c>
      <c r="Q1597" s="23">
        <v>0</v>
      </c>
      <c r="R1597" s="23" t="s">
        <v>1952</v>
      </c>
      <c r="S1597" s="23" t="s">
        <v>5949</v>
      </c>
      <c r="T1597" s="23" t="s">
        <v>1623</v>
      </c>
    </row>
    <row r="1598" spans="1:20" s="19" customFormat="1">
      <c r="A1598" s="23" t="s">
        <v>3154</v>
      </c>
      <c r="B1598" s="23" t="s">
        <v>3155</v>
      </c>
      <c r="C1598" s="23" t="s">
        <v>10</v>
      </c>
      <c r="D1598" s="23" t="s">
        <v>1580</v>
      </c>
      <c r="E1598" s="23" t="s">
        <v>5632</v>
      </c>
      <c r="F1598" s="23" t="s">
        <v>6973</v>
      </c>
      <c r="G1598" s="23" t="s">
        <v>1623</v>
      </c>
      <c r="H1598" s="23" t="s">
        <v>6308</v>
      </c>
      <c r="I1598" s="23" t="s">
        <v>5447</v>
      </c>
      <c r="J1598" s="23" t="s">
        <v>11</v>
      </c>
      <c r="K1598" s="23" t="s">
        <v>6290</v>
      </c>
      <c r="L1598" s="23" t="s">
        <v>11</v>
      </c>
      <c r="M1598" s="23" t="s">
        <v>6986</v>
      </c>
      <c r="N1598" s="23" t="s">
        <v>6311</v>
      </c>
      <c r="O1598" s="23" t="s">
        <v>6292</v>
      </c>
      <c r="P1598" s="23" t="s">
        <v>1012</v>
      </c>
      <c r="Q1598" s="23">
        <v>0</v>
      </c>
      <c r="R1598" s="23" t="s">
        <v>6974</v>
      </c>
      <c r="S1598" s="23" t="s">
        <v>7014</v>
      </c>
      <c r="T1598" s="23" t="s">
        <v>1623</v>
      </c>
    </row>
    <row r="1599" spans="1:20" s="19" customFormat="1">
      <c r="A1599" s="23" t="s">
        <v>2766</v>
      </c>
      <c r="B1599" s="23" t="s">
        <v>2767</v>
      </c>
      <c r="C1599" s="23" t="s">
        <v>14</v>
      </c>
      <c r="D1599" s="23" t="s">
        <v>1580</v>
      </c>
      <c r="E1599" s="23" t="s">
        <v>452</v>
      </c>
      <c r="F1599" s="23" t="s">
        <v>5583</v>
      </c>
      <c r="G1599" s="23" t="s">
        <v>1623</v>
      </c>
      <c r="H1599" s="23" t="s">
        <v>6308</v>
      </c>
      <c r="I1599" s="23" t="s">
        <v>5447</v>
      </c>
      <c r="J1599" s="23" t="s">
        <v>11</v>
      </c>
      <c r="K1599" s="23" t="s">
        <v>6290</v>
      </c>
      <c r="L1599" s="23" t="s">
        <v>11</v>
      </c>
      <c r="M1599" s="23" t="s">
        <v>6961</v>
      </c>
      <c r="N1599" s="23" t="s">
        <v>6291</v>
      </c>
      <c r="O1599" s="23" t="s">
        <v>6292</v>
      </c>
      <c r="P1599" s="23" t="s">
        <v>1012</v>
      </c>
      <c r="Q1599" s="23">
        <v>0</v>
      </c>
      <c r="R1599" s="23" t="s">
        <v>1565</v>
      </c>
      <c r="S1599" s="23" t="s">
        <v>7090</v>
      </c>
      <c r="T1599" s="23" t="s">
        <v>1548</v>
      </c>
    </row>
    <row r="1600" spans="1:20" s="19" customFormat="1">
      <c r="A1600" s="23" t="s">
        <v>3057</v>
      </c>
      <c r="B1600" s="23" t="s">
        <v>3058</v>
      </c>
      <c r="C1600" s="23" t="s">
        <v>10</v>
      </c>
      <c r="D1600" s="23" t="s">
        <v>1580</v>
      </c>
      <c r="E1600" s="23" t="s">
        <v>452</v>
      </c>
      <c r="F1600" s="23" t="s">
        <v>6825</v>
      </c>
      <c r="G1600" s="23" t="s">
        <v>1623</v>
      </c>
      <c r="H1600" s="23" t="s">
        <v>5569</v>
      </c>
      <c r="I1600" s="23" t="s">
        <v>6343</v>
      </c>
      <c r="J1600" s="23" t="s">
        <v>11</v>
      </c>
      <c r="K1600" s="23" t="s">
        <v>6290</v>
      </c>
      <c r="L1600" s="23" t="s">
        <v>11</v>
      </c>
      <c r="M1600" s="23" t="s">
        <v>6959</v>
      </c>
      <c r="N1600" s="23" t="s">
        <v>6291</v>
      </c>
      <c r="O1600" s="23" t="s">
        <v>6292</v>
      </c>
      <c r="P1600" s="23" t="s">
        <v>6325</v>
      </c>
      <c r="Q1600" s="23">
        <v>0</v>
      </c>
      <c r="R1600" s="23" t="s">
        <v>1952</v>
      </c>
      <c r="S1600" s="23" t="s">
        <v>6448</v>
      </c>
      <c r="T1600" s="23" t="s">
        <v>1623</v>
      </c>
    </row>
    <row r="1601" spans="1:20" s="19" customFormat="1">
      <c r="A1601" s="23" t="s">
        <v>4981</v>
      </c>
      <c r="B1601" s="23" t="s">
        <v>4982</v>
      </c>
      <c r="C1601" s="23" t="s">
        <v>14</v>
      </c>
      <c r="D1601" s="23" t="s">
        <v>1580</v>
      </c>
      <c r="E1601" s="23" t="s">
        <v>452</v>
      </c>
      <c r="F1601" s="23" t="s">
        <v>6825</v>
      </c>
      <c r="G1601" s="23" t="s">
        <v>1623</v>
      </c>
      <c r="H1601" s="23" t="s">
        <v>5569</v>
      </c>
      <c r="I1601" s="23" t="s">
        <v>6343</v>
      </c>
      <c r="J1601" s="23" t="s">
        <v>11</v>
      </c>
      <c r="K1601" s="23" t="s">
        <v>6290</v>
      </c>
      <c r="L1601" s="23" t="s">
        <v>11</v>
      </c>
      <c r="M1601" s="23" t="s">
        <v>6959</v>
      </c>
      <c r="N1601" s="23" t="s">
        <v>6291</v>
      </c>
      <c r="O1601" s="23" t="s">
        <v>6292</v>
      </c>
      <c r="P1601" s="23" t="s">
        <v>6329</v>
      </c>
      <c r="Q1601" s="23">
        <v>0</v>
      </c>
      <c r="R1601" s="23" t="s">
        <v>1952</v>
      </c>
      <c r="S1601" s="23" t="s">
        <v>5692</v>
      </c>
      <c r="T1601" s="23" t="s">
        <v>1623</v>
      </c>
    </row>
    <row r="1602" spans="1:20" s="19" customFormat="1">
      <c r="A1602" s="23" t="s">
        <v>2977</v>
      </c>
      <c r="B1602" s="23" t="s">
        <v>2978</v>
      </c>
      <c r="C1602" s="23" t="s">
        <v>16</v>
      </c>
      <c r="D1602" s="23" t="s">
        <v>1580</v>
      </c>
      <c r="E1602" s="23" t="s">
        <v>452</v>
      </c>
      <c r="F1602" s="23" t="s">
        <v>6954</v>
      </c>
      <c r="G1602" s="23" t="s">
        <v>1623</v>
      </c>
      <c r="H1602" s="23" t="s">
        <v>2490</v>
      </c>
      <c r="I1602" s="23" t="s">
        <v>6951</v>
      </c>
      <c r="J1602" s="23" t="s">
        <v>11</v>
      </c>
      <c r="K1602" s="23" t="s">
        <v>6290</v>
      </c>
      <c r="L1602" s="23" t="s">
        <v>11</v>
      </c>
      <c r="M1602" s="23" t="s">
        <v>6941</v>
      </c>
      <c r="N1602" s="23" t="s">
        <v>6291</v>
      </c>
      <c r="O1602" s="23" t="s">
        <v>6292</v>
      </c>
      <c r="P1602" s="23" t="s">
        <v>6956</v>
      </c>
      <c r="Q1602" s="23">
        <v>0</v>
      </c>
      <c r="R1602" s="23" t="s">
        <v>2980</v>
      </c>
      <c r="S1602" s="23" t="s">
        <v>6957</v>
      </c>
      <c r="T1602" s="23" t="s">
        <v>1623</v>
      </c>
    </row>
    <row r="1603" spans="1:20" s="19" customFormat="1">
      <c r="A1603" s="23" t="s">
        <v>2761</v>
      </c>
      <c r="B1603" s="23" t="s">
        <v>2762</v>
      </c>
      <c r="C1603" s="23" t="s">
        <v>16</v>
      </c>
      <c r="D1603" s="23" t="s">
        <v>1580</v>
      </c>
      <c r="E1603" s="23" t="s">
        <v>452</v>
      </c>
      <c r="F1603" s="23" t="s">
        <v>5380</v>
      </c>
      <c r="G1603" s="23" t="s">
        <v>1623</v>
      </c>
      <c r="H1603" s="23" t="s">
        <v>2490</v>
      </c>
      <c r="I1603" s="23" t="s">
        <v>6289</v>
      </c>
      <c r="J1603" s="23" t="s">
        <v>11</v>
      </c>
      <c r="K1603" s="23" t="s">
        <v>6290</v>
      </c>
      <c r="L1603" s="23" t="s">
        <v>11</v>
      </c>
      <c r="M1603" s="23" t="s">
        <v>7041</v>
      </c>
      <c r="N1603" s="23" t="s">
        <v>6291</v>
      </c>
      <c r="O1603" s="23" t="s">
        <v>6292</v>
      </c>
      <c r="P1603" s="23" t="s">
        <v>1012</v>
      </c>
      <c r="Q1603" s="23">
        <v>0</v>
      </c>
      <c r="R1603" s="23" t="s">
        <v>1559</v>
      </c>
      <c r="S1603" s="23" t="s">
        <v>6761</v>
      </c>
      <c r="T1603" s="23" t="s">
        <v>1623</v>
      </c>
    </row>
    <row r="1604" spans="1:20" s="19" customFormat="1">
      <c r="A1604" s="23" t="s">
        <v>4165</v>
      </c>
      <c r="B1604" s="23" t="s">
        <v>4166</v>
      </c>
      <c r="C1604" s="23" t="s">
        <v>10</v>
      </c>
      <c r="D1604" s="23" t="s">
        <v>1580</v>
      </c>
      <c r="E1604" s="23" t="s">
        <v>452</v>
      </c>
      <c r="F1604" s="23" t="s">
        <v>5393</v>
      </c>
      <c r="G1604" s="23" t="s">
        <v>1623</v>
      </c>
      <c r="H1604" s="23" t="s">
        <v>6295</v>
      </c>
      <c r="I1604" s="23" t="s">
        <v>5574</v>
      </c>
      <c r="J1604" s="23" t="s">
        <v>11</v>
      </c>
      <c r="K1604" s="23" t="s">
        <v>6290</v>
      </c>
      <c r="L1604" s="23" t="s">
        <v>11</v>
      </c>
      <c r="M1604" s="23" t="s">
        <v>6941</v>
      </c>
      <c r="N1604" s="23" t="s">
        <v>6291</v>
      </c>
      <c r="O1604" s="23" t="s">
        <v>6292</v>
      </c>
      <c r="P1604" s="23" t="s">
        <v>6669</v>
      </c>
      <c r="Q1604" s="23">
        <v>0</v>
      </c>
      <c r="R1604" s="23" t="s">
        <v>6670</v>
      </c>
      <c r="S1604" s="23" t="s">
        <v>6671</v>
      </c>
      <c r="T1604" s="23" t="s">
        <v>1623</v>
      </c>
    </row>
    <row r="1605" spans="1:20" s="19" customFormat="1">
      <c r="A1605" s="23" t="s">
        <v>3013</v>
      </c>
      <c r="B1605" s="23" t="s">
        <v>3014</v>
      </c>
      <c r="C1605" s="23" t="s">
        <v>10</v>
      </c>
      <c r="D1605" s="23" t="s">
        <v>1580</v>
      </c>
      <c r="E1605" s="23" t="s">
        <v>452</v>
      </c>
      <c r="F1605" s="23" t="s">
        <v>6808</v>
      </c>
      <c r="G1605" s="23" t="s">
        <v>1623</v>
      </c>
      <c r="H1605" s="23" t="s">
        <v>6299</v>
      </c>
      <c r="I1605" s="23" t="s">
        <v>6304</v>
      </c>
      <c r="J1605" s="23" t="s">
        <v>11</v>
      </c>
      <c r="K1605" s="23" t="s">
        <v>6290</v>
      </c>
      <c r="L1605" s="23" t="s">
        <v>11</v>
      </c>
      <c r="M1605" s="23" t="s">
        <v>6955</v>
      </c>
      <c r="N1605" s="23" t="s">
        <v>6291</v>
      </c>
      <c r="O1605" s="23" t="s">
        <v>6292</v>
      </c>
      <c r="P1605" s="23" t="s">
        <v>7</v>
      </c>
      <c r="Q1605" s="23">
        <v>0</v>
      </c>
      <c r="R1605" s="23" t="s">
        <v>4869</v>
      </c>
      <c r="S1605" s="23" t="s">
        <v>6958</v>
      </c>
      <c r="T1605" s="23" t="s">
        <v>1623</v>
      </c>
    </row>
    <row r="1606" spans="1:20" s="19" customFormat="1">
      <c r="A1606" s="23" t="s">
        <v>3315</v>
      </c>
      <c r="B1606" s="23" t="s">
        <v>3316</v>
      </c>
      <c r="C1606" s="23" t="s">
        <v>14</v>
      </c>
      <c r="D1606" s="23" t="s">
        <v>1580</v>
      </c>
      <c r="E1606" s="23" t="s">
        <v>452</v>
      </c>
      <c r="F1606" s="23" t="s">
        <v>6980</v>
      </c>
      <c r="G1606" s="23" t="s">
        <v>1623</v>
      </c>
      <c r="H1606" s="23" t="s">
        <v>5569</v>
      </c>
      <c r="I1606" s="23" t="s">
        <v>6316</v>
      </c>
      <c r="J1606" s="23" t="s">
        <v>11</v>
      </c>
      <c r="K1606" s="23" t="s">
        <v>6290</v>
      </c>
      <c r="L1606" s="23" t="s">
        <v>11</v>
      </c>
      <c r="M1606" s="23" t="s">
        <v>6969</v>
      </c>
      <c r="N1606" s="23" t="s">
        <v>6291</v>
      </c>
      <c r="O1606" s="23" t="s">
        <v>6292</v>
      </c>
      <c r="P1606" s="23" t="s">
        <v>7</v>
      </c>
      <c r="Q1606" s="23">
        <v>0</v>
      </c>
      <c r="R1606" s="23" t="s">
        <v>6380</v>
      </c>
      <c r="S1606" s="23" t="s">
        <v>6447</v>
      </c>
      <c r="T1606" s="23" t="s">
        <v>1623</v>
      </c>
    </row>
    <row r="1607" spans="1:20" s="19" customFormat="1">
      <c r="A1607" s="23" t="s">
        <v>3816</v>
      </c>
      <c r="B1607" s="23" t="s">
        <v>3817</v>
      </c>
      <c r="C1607" s="23" t="s">
        <v>1544</v>
      </c>
      <c r="D1607" s="23" t="s">
        <v>1580</v>
      </c>
      <c r="E1607" s="23" t="s">
        <v>452</v>
      </c>
      <c r="F1607" s="23" t="s">
        <v>5504</v>
      </c>
      <c r="G1607" s="23" t="s">
        <v>1623</v>
      </c>
      <c r="H1607" s="23" t="s">
        <v>5579</v>
      </c>
      <c r="I1607" s="23" t="s">
        <v>6289</v>
      </c>
      <c r="J1607" s="23" t="s">
        <v>11</v>
      </c>
      <c r="K1607" s="23" t="s">
        <v>6290</v>
      </c>
      <c r="L1607" s="23" t="s">
        <v>11</v>
      </c>
      <c r="M1607" s="23" t="s">
        <v>6942</v>
      </c>
      <c r="N1607" s="23" t="s">
        <v>6291</v>
      </c>
      <c r="O1607" s="23" t="s">
        <v>6292</v>
      </c>
      <c r="P1607" s="23" t="s">
        <v>6329</v>
      </c>
      <c r="Q1607" s="23">
        <v>0</v>
      </c>
      <c r="R1607" s="23" t="s">
        <v>6313</v>
      </c>
      <c r="S1607" s="23" t="s">
        <v>5835</v>
      </c>
      <c r="T1607" s="23" t="s">
        <v>1623</v>
      </c>
    </row>
    <row r="1608" spans="1:20" s="19" customFormat="1">
      <c r="A1608" s="23" t="s">
        <v>2933</v>
      </c>
      <c r="B1608" s="23" t="s">
        <v>2934</v>
      </c>
      <c r="C1608" s="23" t="s">
        <v>10</v>
      </c>
      <c r="D1608" s="23" t="s">
        <v>1580</v>
      </c>
      <c r="E1608" s="23" t="s">
        <v>452</v>
      </c>
      <c r="F1608" s="23" t="s">
        <v>6977</v>
      </c>
      <c r="G1608" s="23" t="s">
        <v>1623</v>
      </c>
      <c r="H1608" s="23" t="s">
        <v>6346</v>
      </c>
      <c r="I1608" s="23" t="s">
        <v>5563</v>
      </c>
      <c r="J1608" s="23" t="s">
        <v>11</v>
      </c>
      <c r="K1608" s="23" t="s">
        <v>6290</v>
      </c>
      <c r="L1608" s="23" t="s">
        <v>11</v>
      </c>
      <c r="M1608" s="23" t="s">
        <v>6941</v>
      </c>
      <c r="N1608" s="23" t="s">
        <v>6291</v>
      </c>
      <c r="O1608" s="23" t="s">
        <v>6292</v>
      </c>
      <c r="P1608" s="23" t="s">
        <v>6570</v>
      </c>
      <c r="Q1608" s="23">
        <v>0</v>
      </c>
      <c r="R1608" s="23" t="s">
        <v>1948</v>
      </c>
      <c r="S1608" s="23" t="s">
        <v>5954</v>
      </c>
      <c r="T1608" s="23" t="s">
        <v>1623</v>
      </c>
    </row>
    <row r="1609" spans="1:20" s="19" customFormat="1">
      <c r="A1609" s="23" t="s">
        <v>5323</v>
      </c>
      <c r="B1609" s="23" t="s">
        <v>5324</v>
      </c>
      <c r="C1609" s="23" t="s">
        <v>13</v>
      </c>
      <c r="D1609" s="23" t="s">
        <v>1580</v>
      </c>
      <c r="E1609" s="23" t="s">
        <v>452</v>
      </c>
      <c r="F1609" s="23" t="s">
        <v>6812</v>
      </c>
      <c r="G1609" s="23" t="s">
        <v>1623</v>
      </c>
      <c r="H1609" s="23" t="s">
        <v>6299</v>
      </c>
      <c r="I1609" s="23" t="s">
        <v>6300</v>
      </c>
      <c r="J1609" s="23" t="s">
        <v>11</v>
      </c>
      <c r="K1609" s="23" t="s">
        <v>6290</v>
      </c>
      <c r="L1609" s="23" t="s">
        <v>11</v>
      </c>
      <c r="M1609" s="23" t="s">
        <v>6961</v>
      </c>
      <c r="N1609" s="23" t="s">
        <v>6291</v>
      </c>
      <c r="O1609" s="23" t="s">
        <v>6292</v>
      </c>
      <c r="P1609" s="23" t="s">
        <v>1012</v>
      </c>
      <c r="Q1609" s="23">
        <v>0</v>
      </c>
      <c r="R1609" s="23" t="s">
        <v>1689</v>
      </c>
      <c r="S1609" s="23" t="s">
        <v>6301</v>
      </c>
      <c r="T1609" s="23" t="s">
        <v>1623</v>
      </c>
    </row>
    <row r="1610" spans="1:20" s="19" customFormat="1">
      <c r="A1610" s="23" t="s">
        <v>3064</v>
      </c>
      <c r="B1610" s="23" t="s">
        <v>3065</v>
      </c>
      <c r="C1610" s="23" t="s">
        <v>13</v>
      </c>
      <c r="D1610" s="23" t="s">
        <v>1580</v>
      </c>
      <c r="E1610" s="23" t="s">
        <v>452</v>
      </c>
      <c r="F1610" s="23" t="s">
        <v>6962</v>
      </c>
      <c r="G1610" s="23" t="s">
        <v>1623</v>
      </c>
      <c r="H1610" s="23" t="s">
        <v>6299</v>
      </c>
      <c r="I1610" s="23" t="s">
        <v>6300</v>
      </c>
      <c r="J1610" s="23" t="s">
        <v>11</v>
      </c>
      <c r="K1610" s="23" t="s">
        <v>6290</v>
      </c>
      <c r="L1610" s="23" t="s">
        <v>11</v>
      </c>
      <c r="M1610" s="23" t="s">
        <v>6981</v>
      </c>
      <c r="N1610" s="23" t="s">
        <v>6291</v>
      </c>
      <c r="O1610" s="23" t="s">
        <v>6292</v>
      </c>
      <c r="P1610" s="23" t="s">
        <v>6638</v>
      </c>
      <c r="Q1610" s="23">
        <v>0</v>
      </c>
      <c r="R1610" s="23" t="s">
        <v>1952</v>
      </c>
      <c r="S1610" s="23" t="s">
        <v>5936</v>
      </c>
      <c r="T1610" s="23" t="s">
        <v>1623</v>
      </c>
    </row>
    <row r="1611" spans="1:20" s="19" customFormat="1">
      <c r="A1611" s="23" t="s">
        <v>5286</v>
      </c>
      <c r="B1611" s="23" t="s">
        <v>5287</v>
      </c>
      <c r="C1611" s="23" t="s">
        <v>1544</v>
      </c>
      <c r="D1611" s="23" t="s">
        <v>1580</v>
      </c>
      <c r="E1611" s="23" t="s">
        <v>452</v>
      </c>
      <c r="F1611" s="23" t="s">
        <v>5504</v>
      </c>
      <c r="G1611" s="23" t="s">
        <v>1623</v>
      </c>
      <c r="H1611" s="23" t="s">
        <v>5579</v>
      </c>
      <c r="I1611" s="23" t="s">
        <v>6289</v>
      </c>
      <c r="J1611" s="23" t="s">
        <v>11</v>
      </c>
      <c r="K1611" s="23" t="s">
        <v>6290</v>
      </c>
      <c r="L1611" s="23" t="s">
        <v>11</v>
      </c>
      <c r="M1611" s="23" t="s">
        <v>6944</v>
      </c>
      <c r="N1611" s="23" t="s">
        <v>6291</v>
      </c>
      <c r="O1611" s="23" t="s">
        <v>6292</v>
      </c>
      <c r="P1611" s="23" t="s">
        <v>1012</v>
      </c>
      <c r="Q1611" s="23">
        <v>0</v>
      </c>
      <c r="R1611" s="23" t="s">
        <v>1689</v>
      </c>
      <c r="S1611" s="23" t="s">
        <v>6435</v>
      </c>
      <c r="T1611" s="23" t="s">
        <v>1623</v>
      </c>
    </row>
    <row r="1612" spans="1:20" s="19" customFormat="1">
      <c r="A1612" s="23" t="s">
        <v>3562</v>
      </c>
      <c r="B1612" s="23" t="s">
        <v>3563</v>
      </c>
      <c r="C1612" s="23" t="s">
        <v>16</v>
      </c>
      <c r="D1612" s="23" t="s">
        <v>1580</v>
      </c>
      <c r="E1612" s="23" t="s">
        <v>452</v>
      </c>
      <c r="F1612" s="23" t="s">
        <v>5504</v>
      </c>
      <c r="G1612" s="23" t="s">
        <v>1623</v>
      </c>
      <c r="H1612" s="23" t="s">
        <v>5579</v>
      </c>
      <c r="I1612" s="23" t="s">
        <v>6289</v>
      </c>
      <c r="J1612" s="23" t="s">
        <v>11</v>
      </c>
      <c r="K1612" s="23" t="s">
        <v>6290</v>
      </c>
      <c r="L1612" s="23" t="s">
        <v>11</v>
      </c>
      <c r="M1612" s="23" t="s">
        <v>6945</v>
      </c>
      <c r="N1612" s="23" t="s">
        <v>6291</v>
      </c>
      <c r="O1612" s="23" t="s">
        <v>6292</v>
      </c>
      <c r="P1612" s="23" t="s">
        <v>6534</v>
      </c>
      <c r="Q1612" s="23">
        <v>0</v>
      </c>
      <c r="R1612" s="23" t="s">
        <v>3435</v>
      </c>
      <c r="S1612" s="23" t="s">
        <v>6535</v>
      </c>
      <c r="T1612" s="23" t="s">
        <v>1623</v>
      </c>
    </row>
    <row r="1613" spans="1:20" s="19" customFormat="1">
      <c r="A1613" s="23" t="s">
        <v>3219</v>
      </c>
      <c r="B1613" s="23" t="s">
        <v>3220</v>
      </c>
      <c r="C1613" s="23" t="s">
        <v>14</v>
      </c>
      <c r="D1613" s="23" t="s">
        <v>1580</v>
      </c>
      <c r="E1613" s="23" t="s">
        <v>452</v>
      </c>
      <c r="F1613" s="23" t="s">
        <v>6811</v>
      </c>
      <c r="G1613" s="23" t="s">
        <v>1623</v>
      </c>
      <c r="H1613" s="23" t="s">
        <v>6337</v>
      </c>
      <c r="I1613" s="23" t="s">
        <v>6338</v>
      </c>
      <c r="J1613" s="23" t="s">
        <v>11</v>
      </c>
      <c r="K1613" s="23" t="s">
        <v>6290</v>
      </c>
      <c r="L1613" s="23" t="s">
        <v>11</v>
      </c>
      <c r="M1613" s="23" t="s">
        <v>6979</v>
      </c>
      <c r="N1613" s="23" t="s">
        <v>6291</v>
      </c>
      <c r="O1613" s="23" t="s">
        <v>6292</v>
      </c>
      <c r="P1613" s="23" t="s">
        <v>7</v>
      </c>
      <c r="Q1613" s="23">
        <v>0</v>
      </c>
      <c r="R1613" s="23" t="s">
        <v>1565</v>
      </c>
      <c r="S1613" s="23" t="s">
        <v>6575</v>
      </c>
      <c r="T1613" s="23" t="s">
        <v>1623</v>
      </c>
    </row>
    <row r="1614" spans="1:20" s="19" customFormat="1">
      <c r="A1614" s="23" t="s">
        <v>3672</v>
      </c>
      <c r="B1614" s="23" t="s">
        <v>3673</v>
      </c>
      <c r="C1614" s="23" t="s">
        <v>12</v>
      </c>
      <c r="D1614" s="23" t="s">
        <v>1580</v>
      </c>
      <c r="E1614" s="23" t="s">
        <v>452</v>
      </c>
      <c r="F1614" s="23" t="s">
        <v>6818</v>
      </c>
      <c r="G1614" s="23" t="s">
        <v>1623</v>
      </c>
      <c r="H1614" s="23" t="s">
        <v>6320</v>
      </c>
      <c r="I1614" s="23" t="s">
        <v>6355</v>
      </c>
      <c r="J1614" s="23" t="s">
        <v>11</v>
      </c>
      <c r="K1614" s="23" t="s">
        <v>6290</v>
      </c>
      <c r="L1614" s="23" t="s">
        <v>11</v>
      </c>
      <c r="M1614" s="23" t="s">
        <v>7020</v>
      </c>
      <c r="N1614" s="23" t="s">
        <v>6291</v>
      </c>
      <c r="O1614" s="23" t="s">
        <v>6292</v>
      </c>
      <c r="P1614" s="23" t="s">
        <v>6751</v>
      </c>
      <c r="Q1614" s="23">
        <v>0</v>
      </c>
      <c r="R1614" s="23" t="s">
        <v>1952</v>
      </c>
      <c r="S1614" s="23" t="s">
        <v>5852</v>
      </c>
      <c r="T1614" s="23" t="s">
        <v>1623</v>
      </c>
    </row>
    <row r="1615" spans="1:20" s="19" customFormat="1">
      <c r="A1615" s="23" t="s">
        <v>5212</v>
      </c>
      <c r="B1615" s="23" t="s">
        <v>5213</v>
      </c>
      <c r="C1615" s="23" t="s">
        <v>16</v>
      </c>
      <c r="D1615" s="23" t="s">
        <v>1580</v>
      </c>
      <c r="E1615" s="23" t="s">
        <v>452</v>
      </c>
      <c r="F1615" s="23" t="s">
        <v>5402</v>
      </c>
      <c r="G1615" s="23" t="s">
        <v>1623</v>
      </c>
      <c r="H1615" s="23" t="s">
        <v>6952</v>
      </c>
      <c r="I1615" s="23" t="s">
        <v>5563</v>
      </c>
      <c r="J1615" s="23" t="s">
        <v>11</v>
      </c>
      <c r="K1615" s="23" t="s">
        <v>6290</v>
      </c>
      <c r="L1615" s="23" t="s">
        <v>11</v>
      </c>
      <c r="M1615" s="23" t="s">
        <v>7006</v>
      </c>
      <c r="N1615" s="23" t="s">
        <v>6291</v>
      </c>
      <c r="O1615" s="23" t="s">
        <v>6292</v>
      </c>
      <c r="P1615" s="23" t="s">
        <v>6329</v>
      </c>
      <c r="Q1615" s="23">
        <v>0</v>
      </c>
      <c r="R1615" s="23" t="s">
        <v>1952</v>
      </c>
      <c r="S1615" s="23" t="s">
        <v>5656</v>
      </c>
      <c r="T1615" s="23" t="s">
        <v>1623</v>
      </c>
    </row>
    <row r="1616" spans="1:20" s="19" customFormat="1">
      <c r="A1616" s="23" t="s">
        <v>4968</v>
      </c>
      <c r="B1616" s="23" t="s">
        <v>4969</v>
      </c>
      <c r="C1616" s="23" t="s">
        <v>14</v>
      </c>
      <c r="D1616" s="23" t="s">
        <v>1580</v>
      </c>
      <c r="E1616" s="23" t="s">
        <v>452</v>
      </c>
      <c r="F1616" s="23" t="s">
        <v>6820</v>
      </c>
      <c r="G1616" s="23" t="s">
        <v>1623</v>
      </c>
      <c r="H1616" s="23" t="s">
        <v>6299</v>
      </c>
      <c r="I1616" s="23" t="s">
        <v>6316</v>
      </c>
      <c r="J1616" s="23" t="s">
        <v>11</v>
      </c>
      <c r="K1616" s="23" t="s">
        <v>6290</v>
      </c>
      <c r="L1616" s="23" t="s">
        <v>11</v>
      </c>
      <c r="M1616" s="23" t="s">
        <v>6949</v>
      </c>
      <c r="N1616" s="23" t="s">
        <v>6291</v>
      </c>
      <c r="O1616" s="23" t="s">
        <v>6292</v>
      </c>
      <c r="P1616" s="23" t="s">
        <v>6536</v>
      </c>
      <c r="Q1616" s="23">
        <v>0</v>
      </c>
      <c r="R1616" s="23" t="s">
        <v>1952</v>
      </c>
      <c r="S1616" s="23" t="s">
        <v>5695</v>
      </c>
      <c r="T1616" s="23" t="s">
        <v>1623</v>
      </c>
    </row>
    <row r="1617" spans="1:20" s="19" customFormat="1">
      <c r="A1617" s="23" t="s">
        <v>4355</v>
      </c>
      <c r="B1617" s="23" t="s">
        <v>4356</v>
      </c>
      <c r="C1617" s="23" t="s">
        <v>14</v>
      </c>
      <c r="D1617" s="23" t="s">
        <v>1580</v>
      </c>
      <c r="E1617" s="23" t="s">
        <v>461</v>
      </c>
      <c r="F1617" s="23" t="s">
        <v>6784</v>
      </c>
      <c r="G1617" s="23" t="s">
        <v>1623</v>
      </c>
      <c r="H1617" s="23" t="s">
        <v>6320</v>
      </c>
      <c r="I1617" s="23" t="s">
        <v>6338</v>
      </c>
      <c r="J1617" s="23" t="s">
        <v>1643</v>
      </c>
      <c r="K1617" s="23" t="s">
        <v>6290</v>
      </c>
      <c r="L1617" s="23" t="s">
        <v>11</v>
      </c>
      <c r="M1617" s="23" t="s">
        <v>6930</v>
      </c>
      <c r="N1617" s="23" t="s">
        <v>6311</v>
      </c>
      <c r="O1617" s="23" t="s">
        <v>6292</v>
      </c>
      <c r="P1617" s="23" t="s">
        <v>6768</v>
      </c>
      <c r="Q1617" s="23">
        <v>0</v>
      </c>
      <c r="R1617" s="23" t="s">
        <v>1952</v>
      </c>
      <c r="S1617" s="23" t="s">
        <v>5760</v>
      </c>
      <c r="T1617" s="23" t="s">
        <v>1623</v>
      </c>
    </row>
    <row r="1618" spans="1:20" s="19" customFormat="1">
      <c r="A1618" s="23" t="s">
        <v>5054</v>
      </c>
      <c r="B1618" s="23" t="s">
        <v>5055</v>
      </c>
      <c r="C1618" s="23" t="s">
        <v>10</v>
      </c>
      <c r="D1618" s="23" t="s">
        <v>1580</v>
      </c>
      <c r="E1618" s="23" t="s">
        <v>452</v>
      </c>
      <c r="F1618" s="23" t="s">
        <v>5402</v>
      </c>
      <c r="G1618" s="23" t="s">
        <v>1623</v>
      </c>
      <c r="H1618" s="23" t="s">
        <v>6952</v>
      </c>
      <c r="I1618" s="23" t="s">
        <v>5563</v>
      </c>
      <c r="J1618" s="23" t="s">
        <v>11</v>
      </c>
      <c r="K1618" s="23" t="s">
        <v>6290</v>
      </c>
      <c r="L1618" s="23" t="s">
        <v>11</v>
      </c>
      <c r="M1618" s="23" t="s">
        <v>6939</v>
      </c>
      <c r="N1618" s="23" t="s">
        <v>6291</v>
      </c>
      <c r="O1618" s="23" t="s">
        <v>6292</v>
      </c>
      <c r="P1618" s="23" t="s">
        <v>6303</v>
      </c>
      <c r="Q1618" s="23">
        <v>0</v>
      </c>
      <c r="R1618" s="23" t="s">
        <v>1952</v>
      </c>
      <c r="S1618" s="23" t="s">
        <v>5680</v>
      </c>
      <c r="T1618" s="23" t="s">
        <v>1623</v>
      </c>
    </row>
    <row r="1619" spans="1:20" s="19" customFormat="1">
      <c r="A1619" s="23" t="s">
        <v>2503</v>
      </c>
      <c r="B1619" s="23" t="s">
        <v>2504</v>
      </c>
      <c r="C1619" s="23" t="s">
        <v>10</v>
      </c>
      <c r="D1619" s="23" t="s">
        <v>1580</v>
      </c>
      <c r="E1619" s="23" t="s">
        <v>452</v>
      </c>
      <c r="F1619" s="23" t="s">
        <v>6808</v>
      </c>
      <c r="G1619" s="23" t="s">
        <v>1623</v>
      </c>
      <c r="H1619" s="23" t="s">
        <v>6299</v>
      </c>
      <c r="I1619" s="23" t="s">
        <v>6304</v>
      </c>
      <c r="J1619" s="23" t="s">
        <v>11</v>
      </c>
      <c r="K1619" s="23" t="s">
        <v>6290</v>
      </c>
      <c r="L1619" s="23" t="s">
        <v>11</v>
      </c>
      <c r="M1619" s="23" t="s">
        <v>6947</v>
      </c>
      <c r="N1619" s="23" t="s">
        <v>6291</v>
      </c>
      <c r="O1619" s="23" t="s">
        <v>6292</v>
      </c>
      <c r="P1619" s="23" t="s">
        <v>6329</v>
      </c>
      <c r="Q1619" s="23">
        <v>0</v>
      </c>
      <c r="R1619" s="23" t="s">
        <v>1685</v>
      </c>
      <c r="S1619" s="23" t="s">
        <v>6714</v>
      </c>
      <c r="T1619" s="23" t="s">
        <v>1623</v>
      </c>
    </row>
    <row r="1620" spans="1:20" s="19" customFormat="1">
      <c r="A1620" s="23" t="s">
        <v>5235</v>
      </c>
      <c r="B1620" s="23" t="s">
        <v>5236</v>
      </c>
      <c r="C1620" s="23" t="s">
        <v>10</v>
      </c>
      <c r="D1620" s="23" t="s">
        <v>1580</v>
      </c>
      <c r="E1620" s="23" t="s">
        <v>452</v>
      </c>
      <c r="F1620" s="23" t="s">
        <v>7007</v>
      </c>
      <c r="G1620" s="23" t="s">
        <v>1623</v>
      </c>
      <c r="H1620" s="23" t="s">
        <v>5579</v>
      </c>
      <c r="I1620" s="23" t="s">
        <v>5563</v>
      </c>
      <c r="J1620" s="23" t="s">
        <v>11</v>
      </c>
      <c r="K1620" s="23" t="s">
        <v>6290</v>
      </c>
      <c r="L1620" s="23" t="s">
        <v>11</v>
      </c>
      <c r="M1620" s="23" t="s">
        <v>7008</v>
      </c>
      <c r="N1620" s="23" t="s">
        <v>6291</v>
      </c>
      <c r="O1620" s="23" t="s">
        <v>6292</v>
      </c>
      <c r="P1620" s="23" t="s">
        <v>6329</v>
      </c>
      <c r="Q1620" s="23">
        <v>0</v>
      </c>
      <c r="R1620" s="23" t="s">
        <v>7009</v>
      </c>
      <c r="S1620" s="23" t="s">
        <v>7109</v>
      </c>
      <c r="T1620" s="23" t="s">
        <v>1623</v>
      </c>
    </row>
    <row r="1621" spans="1:20" s="19" customFormat="1">
      <c r="A1621" s="23" t="s">
        <v>2725</v>
      </c>
      <c r="B1621" s="23" t="s">
        <v>2726</v>
      </c>
      <c r="C1621" s="23" t="s">
        <v>13</v>
      </c>
      <c r="D1621" s="23" t="s">
        <v>1580</v>
      </c>
      <c r="E1621" s="23" t="s">
        <v>452</v>
      </c>
      <c r="F1621" s="23" t="s">
        <v>6962</v>
      </c>
      <c r="G1621" s="23" t="s">
        <v>1623</v>
      </c>
      <c r="H1621" s="23" t="s">
        <v>6299</v>
      </c>
      <c r="I1621" s="23" t="s">
        <v>6300</v>
      </c>
      <c r="J1621" s="23" t="s">
        <v>11</v>
      </c>
      <c r="K1621" s="23" t="s">
        <v>6290</v>
      </c>
      <c r="L1621" s="23" t="s">
        <v>11</v>
      </c>
      <c r="M1621" s="23" t="s">
        <v>7020</v>
      </c>
      <c r="N1621" s="23" t="s">
        <v>6291</v>
      </c>
      <c r="O1621" s="23" t="s">
        <v>6292</v>
      </c>
      <c r="P1621" s="23" t="s">
        <v>9</v>
      </c>
      <c r="Q1621" s="23">
        <v>0</v>
      </c>
      <c r="R1621" s="23" t="s">
        <v>2247</v>
      </c>
      <c r="S1621" s="23" t="s">
        <v>6307</v>
      </c>
      <c r="T1621" s="23" t="s">
        <v>1623</v>
      </c>
    </row>
    <row r="1622" spans="1:20" s="19" customFormat="1">
      <c r="A1622" s="23" t="s">
        <v>5246</v>
      </c>
      <c r="B1622" s="23" t="s">
        <v>5247</v>
      </c>
      <c r="C1622" s="23" t="s">
        <v>13</v>
      </c>
      <c r="D1622" s="23" t="s">
        <v>1580</v>
      </c>
      <c r="E1622" s="23" t="s">
        <v>452</v>
      </c>
      <c r="F1622" s="23" t="s">
        <v>6803</v>
      </c>
      <c r="G1622" s="23" t="s">
        <v>1623</v>
      </c>
      <c r="H1622" s="23" t="s">
        <v>5569</v>
      </c>
      <c r="I1622" s="23" t="s">
        <v>6304</v>
      </c>
      <c r="J1622" s="23" t="s">
        <v>11</v>
      </c>
      <c r="K1622" s="23" t="s">
        <v>6290</v>
      </c>
      <c r="L1622" s="23" t="s">
        <v>11</v>
      </c>
      <c r="M1622" s="23" t="s">
        <v>6944</v>
      </c>
      <c r="N1622" s="23" t="s">
        <v>6291</v>
      </c>
      <c r="O1622" s="23" t="s">
        <v>6292</v>
      </c>
      <c r="P1622" s="23" t="s">
        <v>6329</v>
      </c>
      <c r="Q1622" s="23">
        <v>0</v>
      </c>
      <c r="R1622" s="23" t="s">
        <v>6490</v>
      </c>
      <c r="S1622" s="23" t="s">
        <v>6491</v>
      </c>
      <c r="T1622" s="23" t="s">
        <v>1623</v>
      </c>
    </row>
    <row r="1623" spans="1:20" s="19" customFormat="1">
      <c r="A1623" s="23" t="s">
        <v>4971</v>
      </c>
      <c r="B1623" s="23" t="s">
        <v>4972</v>
      </c>
      <c r="C1623" s="23" t="s">
        <v>10</v>
      </c>
      <c r="D1623" s="23" t="s">
        <v>1580</v>
      </c>
      <c r="E1623" s="23" t="s">
        <v>452</v>
      </c>
      <c r="F1623" s="23" t="s">
        <v>5402</v>
      </c>
      <c r="G1623" s="23" t="s">
        <v>1623</v>
      </c>
      <c r="H1623" s="23" t="s">
        <v>6952</v>
      </c>
      <c r="I1623" s="23" t="s">
        <v>5563</v>
      </c>
      <c r="J1623" s="23" t="s">
        <v>11</v>
      </c>
      <c r="K1623" s="23" t="s">
        <v>6290</v>
      </c>
      <c r="L1623" s="23" t="s">
        <v>11</v>
      </c>
      <c r="M1623" s="23" t="s">
        <v>7001</v>
      </c>
      <c r="N1623" s="23" t="s">
        <v>6291</v>
      </c>
      <c r="O1623" s="23" t="s">
        <v>6292</v>
      </c>
      <c r="P1623" s="23" t="s">
        <v>6325</v>
      </c>
      <c r="Q1623" s="23">
        <v>0</v>
      </c>
      <c r="R1623" s="23" t="s">
        <v>2510</v>
      </c>
      <c r="S1623" s="23" t="s">
        <v>6733</v>
      </c>
      <c r="T1623" s="23" t="s">
        <v>1623</v>
      </c>
    </row>
    <row r="1624" spans="1:20" s="19" customFormat="1">
      <c r="A1624" s="23" t="s">
        <v>4165</v>
      </c>
      <c r="B1624" s="23" t="s">
        <v>4166</v>
      </c>
      <c r="C1624" s="23" t="s">
        <v>10</v>
      </c>
      <c r="D1624" s="23" t="s">
        <v>1580</v>
      </c>
      <c r="E1624" s="23" t="s">
        <v>452</v>
      </c>
      <c r="F1624" s="23" t="s">
        <v>5393</v>
      </c>
      <c r="G1624" s="23" t="s">
        <v>1623</v>
      </c>
      <c r="H1624" s="23" t="s">
        <v>6295</v>
      </c>
      <c r="I1624" s="23" t="s">
        <v>5574</v>
      </c>
      <c r="J1624" s="23" t="s">
        <v>11</v>
      </c>
      <c r="K1624" s="23" t="s">
        <v>6290</v>
      </c>
      <c r="L1624" s="23" t="s">
        <v>11</v>
      </c>
      <c r="M1624" s="23" t="s">
        <v>6965</v>
      </c>
      <c r="N1624" s="23" t="s">
        <v>6291</v>
      </c>
      <c r="O1624" s="23" t="s">
        <v>6292</v>
      </c>
      <c r="P1624" s="23" t="s">
        <v>6669</v>
      </c>
      <c r="Q1624" s="23">
        <v>0</v>
      </c>
      <c r="R1624" s="23" t="s">
        <v>6670</v>
      </c>
      <c r="S1624" s="23" t="s">
        <v>6671</v>
      </c>
      <c r="T1624" s="23" t="s">
        <v>1623</v>
      </c>
    </row>
    <row r="1625" spans="1:20" s="19" customFormat="1">
      <c r="A1625" s="23" t="s">
        <v>3010</v>
      </c>
      <c r="B1625" s="23" t="s">
        <v>3011</v>
      </c>
      <c r="C1625" s="23" t="s">
        <v>1544</v>
      </c>
      <c r="D1625" s="23" t="s">
        <v>5451</v>
      </c>
      <c r="E1625" s="23" t="s">
        <v>464</v>
      </c>
      <c r="F1625" s="23" t="s">
        <v>7023</v>
      </c>
      <c r="G1625" s="23" t="s">
        <v>1623</v>
      </c>
      <c r="H1625" s="23" t="s">
        <v>6295</v>
      </c>
      <c r="I1625" s="23" t="s">
        <v>6296</v>
      </c>
      <c r="J1625" s="23" t="s">
        <v>11</v>
      </c>
      <c r="K1625" s="23" t="s">
        <v>6290</v>
      </c>
      <c r="L1625" s="23" t="s">
        <v>11</v>
      </c>
      <c r="M1625" s="23" t="s">
        <v>7024</v>
      </c>
      <c r="N1625" s="23" t="s">
        <v>6297</v>
      </c>
      <c r="O1625" s="23" t="s">
        <v>6292</v>
      </c>
      <c r="P1625" s="23" t="s">
        <v>6373</v>
      </c>
      <c r="Q1625" s="23">
        <v>0</v>
      </c>
      <c r="R1625" s="23" t="s">
        <v>1952</v>
      </c>
      <c r="S1625" s="23" t="s">
        <v>5946</v>
      </c>
      <c r="T1625" s="23" t="s">
        <v>1623</v>
      </c>
    </row>
    <row r="1626" spans="1:20" s="19" customFormat="1">
      <c r="A1626" s="23" t="s">
        <v>4017</v>
      </c>
      <c r="B1626" s="23" t="s">
        <v>4018</v>
      </c>
      <c r="C1626" s="23" t="s">
        <v>16</v>
      </c>
      <c r="D1626" s="23" t="s">
        <v>1580</v>
      </c>
      <c r="E1626" s="23" t="s">
        <v>452</v>
      </c>
      <c r="F1626" s="23" t="s">
        <v>6954</v>
      </c>
      <c r="G1626" s="23" t="s">
        <v>1623</v>
      </c>
      <c r="H1626" s="23" t="s">
        <v>6346</v>
      </c>
      <c r="I1626" s="23" t="s">
        <v>6951</v>
      </c>
      <c r="J1626" s="23" t="s">
        <v>11</v>
      </c>
      <c r="K1626" s="23" t="s">
        <v>6290</v>
      </c>
      <c r="L1626" s="23" t="s">
        <v>11</v>
      </c>
      <c r="M1626" s="23" t="s">
        <v>6993</v>
      </c>
      <c r="N1626" s="23" t="s">
        <v>6291</v>
      </c>
      <c r="O1626" s="23" t="s">
        <v>6292</v>
      </c>
      <c r="P1626" s="23" t="s">
        <v>7</v>
      </c>
      <c r="Q1626" s="23">
        <v>0</v>
      </c>
      <c r="R1626" s="23" t="s">
        <v>7028</v>
      </c>
      <c r="S1626" s="23" t="s">
        <v>7062</v>
      </c>
      <c r="T1626" s="23" t="s">
        <v>1623</v>
      </c>
    </row>
    <row r="1627" spans="1:20" s="19" customFormat="1">
      <c r="A1627" s="23" t="s">
        <v>4932</v>
      </c>
      <c r="B1627" s="23" t="s">
        <v>4933</v>
      </c>
      <c r="C1627" s="23" t="s">
        <v>16</v>
      </c>
      <c r="D1627" s="23" t="s">
        <v>1580</v>
      </c>
      <c r="E1627" s="23" t="s">
        <v>452</v>
      </c>
      <c r="F1627" s="23" t="s">
        <v>5504</v>
      </c>
      <c r="G1627" s="23" t="s">
        <v>1623</v>
      </c>
      <c r="H1627" s="23" t="s">
        <v>5579</v>
      </c>
      <c r="I1627" s="23" t="s">
        <v>6289</v>
      </c>
      <c r="J1627" s="23" t="s">
        <v>11</v>
      </c>
      <c r="K1627" s="23" t="s">
        <v>6290</v>
      </c>
      <c r="L1627" s="23" t="s">
        <v>11</v>
      </c>
      <c r="M1627" s="23" t="s">
        <v>6944</v>
      </c>
      <c r="N1627" s="23" t="s">
        <v>6291</v>
      </c>
      <c r="O1627" s="23" t="s">
        <v>6292</v>
      </c>
      <c r="P1627" s="23" t="s">
        <v>1012</v>
      </c>
      <c r="Q1627" s="23">
        <v>0</v>
      </c>
      <c r="R1627" s="23" t="s">
        <v>1624</v>
      </c>
      <c r="S1627" s="23" t="s">
        <v>6205</v>
      </c>
      <c r="T1627" s="23" t="s">
        <v>1623</v>
      </c>
    </row>
    <row r="1628" spans="1:20" s="19" customFormat="1">
      <c r="A1628" s="23" t="s">
        <v>3953</v>
      </c>
      <c r="B1628" s="23" t="s">
        <v>3954</v>
      </c>
      <c r="C1628" s="23" t="s">
        <v>10</v>
      </c>
      <c r="D1628" s="23" t="s">
        <v>1580</v>
      </c>
      <c r="E1628" s="23" t="s">
        <v>452</v>
      </c>
      <c r="F1628" s="23" t="s">
        <v>5384</v>
      </c>
      <c r="G1628" s="23" t="s">
        <v>1623</v>
      </c>
      <c r="H1628" s="23" t="s">
        <v>6308</v>
      </c>
      <c r="I1628" s="23" t="s">
        <v>5447</v>
      </c>
      <c r="J1628" s="23" t="s">
        <v>11</v>
      </c>
      <c r="K1628" s="23" t="s">
        <v>6290</v>
      </c>
      <c r="L1628" s="23" t="s">
        <v>11</v>
      </c>
      <c r="M1628" s="23" t="s">
        <v>6947</v>
      </c>
      <c r="N1628" s="23" t="s">
        <v>6291</v>
      </c>
      <c r="O1628" s="23" t="s">
        <v>6292</v>
      </c>
      <c r="P1628" s="23" t="s">
        <v>6329</v>
      </c>
      <c r="Q1628" s="23">
        <v>0</v>
      </c>
      <c r="R1628" s="23" t="s">
        <v>1952</v>
      </c>
      <c r="S1628" s="23" t="s">
        <v>5817</v>
      </c>
      <c r="T1628" s="23" t="s">
        <v>1623</v>
      </c>
    </row>
    <row r="1629" spans="1:20" s="19" customFormat="1">
      <c r="A1629" s="23" t="s">
        <v>1823</v>
      </c>
      <c r="B1629" s="23" t="s">
        <v>1824</v>
      </c>
      <c r="C1629" s="23" t="s">
        <v>1544</v>
      </c>
      <c r="D1629" s="23" t="s">
        <v>1580</v>
      </c>
      <c r="E1629" s="23" t="s">
        <v>452</v>
      </c>
      <c r="F1629" s="23" t="s">
        <v>5380</v>
      </c>
      <c r="G1629" s="23" t="s">
        <v>1623</v>
      </c>
      <c r="H1629" s="23" t="s">
        <v>2490</v>
      </c>
      <c r="I1629" s="23" t="s">
        <v>6289</v>
      </c>
      <c r="J1629" s="23" t="s">
        <v>11</v>
      </c>
      <c r="K1629" s="23" t="s">
        <v>6290</v>
      </c>
      <c r="L1629" s="23" t="s">
        <v>11</v>
      </c>
      <c r="M1629" s="23" t="s">
        <v>7026</v>
      </c>
      <c r="N1629" s="23" t="s">
        <v>6291</v>
      </c>
      <c r="O1629" s="23" t="s">
        <v>6292</v>
      </c>
      <c r="P1629" s="23" t="s">
        <v>6461</v>
      </c>
      <c r="Q1629" s="23">
        <v>0</v>
      </c>
      <c r="R1629" s="23" t="s">
        <v>1952</v>
      </c>
      <c r="S1629" s="23" t="s">
        <v>6094</v>
      </c>
      <c r="T1629" s="23" t="s">
        <v>1623</v>
      </c>
    </row>
    <row r="1630" spans="1:20" s="19" customFormat="1">
      <c r="A1630" s="23" t="s">
        <v>5210</v>
      </c>
      <c r="B1630" s="23" t="s">
        <v>5211</v>
      </c>
      <c r="C1630" s="23" t="s">
        <v>16</v>
      </c>
      <c r="D1630" s="23" t="s">
        <v>1580</v>
      </c>
      <c r="E1630" s="23" t="s">
        <v>452</v>
      </c>
      <c r="F1630" s="23" t="s">
        <v>5402</v>
      </c>
      <c r="G1630" s="23" t="s">
        <v>1623</v>
      </c>
      <c r="H1630" s="23" t="s">
        <v>6952</v>
      </c>
      <c r="I1630" s="23" t="s">
        <v>5563</v>
      </c>
      <c r="J1630" s="23" t="s">
        <v>11</v>
      </c>
      <c r="K1630" s="23" t="s">
        <v>6290</v>
      </c>
      <c r="L1630" s="23" t="s">
        <v>11</v>
      </c>
      <c r="M1630" s="23" t="s">
        <v>6939</v>
      </c>
      <c r="N1630" s="23" t="s">
        <v>6291</v>
      </c>
      <c r="O1630" s="23" t="s">
        <v>6292</v>
      </c>
      <c r="P1630" s="23" t="s">
        <v>6329</v>
      </c>
      <c r="Q1630" s="23">
        <v>0</v>
      </c>
      <c r="R1630" s="23" t="s">
        <v>1952</v>
      </c>
      <c r="S1630" s="23" t="s">
        <v>5657</v>
      </c>
      <c r="T1630" s="23" t="s">
        <v>1623</v>
      </c>
    </row>
    <row r="1631" spans="1:20" s="19" customFormat="1">
      <c r="A1631" s="23" t="s">
        <v>4659</v>
      </c>
      <c r="B1631" s="23" t="s">
        <v>4660</v>
      </c>
      <c r="C1631" s="23" t="s">
        <v>10</v>
      </c>
      <c r="D1631" s="23" t="s">
        <v>1580</v>
      </c>
      <c r="E1631" s="23" t="s">
        <v>452</v>
      </c>
      <c r="F1631" s="23" t="s">
        <v>5583</v>
      </c>
      <c r="G1631" s="23" t="s">
        <v>1623</v>
      </c>
      <c r="H1631" s="23" t="s">
        <v>6308</v>
      </c>
      <c r="I1631" s="23" t="s">
        <v>5447</v>
      </c>
      <c r="J1631" s="23" t="s">
        <v>11</v>
      </c>
      <c r="K1631" s="23" t="s">
        <v>6290</v>
      </c>
      <c r="L1631" s="23" t="s">
        <v>11</v>
      </c>
      <c r="M1631" s="23" t="s">
        <v>6966</v>
      </c>
      <c r="N1631" s="23" t="s">
        <v>6291</v>
      </c>
      <c r="O1631" s="23" t="s">
        <v>6292</v>
      </c>
      <c r="P1631" s="23" t="s">
        <v>1012</v>
      </c>
      <c r="Q1631" s="23">
        <v>0</v>
      </c>
      <c r="R1631" s="23" t="s">
        <v>1624</v>
      </c>
      <c r="S1631" s="23" t="s">
        <v>6984</v>
      </c>
      <c r="T1631" s="23" t="s">
        <v>1623</v>
      </c>
    </row>
    <row r="1632" spans="1:20" s="19" customFormat="1">
      <c r="A1632" s="23" t="s">
        <v>3975</v>
      </c>
      <c r="B1632" s="23" t="s">
        <v>3976</v>
      </c>
      <c r="C1632" s="23" t="s">
        <v>10</v>
      </c>
      <c r="D1632" s="23" t="s">
        <v>1580</v>
      </c>
      <c r="E1632" s="23" t="s">
        <v>452</v>
      </c>
      <c r="F1632" s="23" t="s">
        <v>6940</v>
      </c>
      <c r="G1632" s="23" t="s">
        <v>1623</v>
      </c>
      <c r="H1632" s="23" t="s">
        <v>6346</v>
      </c>
      <c r="I1632" s="23" t="s">
        <v>5563</v>
      </c>
      <c r="J1632" s="23" t="s">
        <v>11</v>
      </c>
      <c r="K1632" s="23" t="s">
        <v>6290</v>
      </c>
      <c r="L1632" s="23" t="s">
        <v>11</v>
      </c>
      <c r="M1632" s="23" t="s">
        <v>6945</v>
      </c>
      <c r="N1632" s="23" t="s">
        <v>6291</v>
      </c>
      <c r="O1632" s="23" t="s">
        <v>6292</v>
      </c>
      <c r="P1632" s="23" t="s">
        <v>6561</v>
      </c>
      <c r="Q1632" s="23">
        <v>0</v>
      </c>
      <c r="R1632" s="23" t="s">
        <v>3979</v>
      </c>
      <c r="S1632" s="23" t="s">
        <v>6745</v>
      </c>
      <c r="T1632" s="23" t="s">
        <v>1623</v>
      </c>
    </row>
    <row r="1633" spans="1:20" s="19" customFormat="1">
      <c r="A1633" s="23" t="s">
        <v>2761</v>
      </c>
      <c r="B1633" s="23" t="s">
        <v>2762</v>
      </c>
      <c r="C1633" s="23" t="s">
        <v>16</v>
      </c>
      <c r="D1633" s="23" t="s">
        <v>1580</v>
      </c>
      <c r="E1633" s="23" t="s">
        <v>452</v>
      </c>
      <c r="F1633" s="23" t="s">
        <v>5380</v>
      </c>
      <c r="G1633" s="23" t="s">
        <v>1623</v>
      </c>
      <c r="H1633" s="23" t="s">
        <v>2490</v>
      </c>
      <c r="I1633" s="23" t="s">
        <v>6289</v>
      </c>
      <c r="J1633" s="23" t="s">
        <v>11</v>
      </c>
      <c r="K1633" s="23" t="s">
        <v>6290</v>
      </c>
      <c r="L1633" s="23" t="s">
        <v>11</v>
      </c>
      <c r="M1633" s="23" t="s">
        <v>7001</v>
      </c>
      <c r="N1633" s="23" t="s">
        <v>6291</v>
      </c>
      <c r="O1633" s="23" t="s">
        <v>6292</v>
      </c>
      <c r="P1633" s="23" t="s">
        <v>1012</v>
      </c>
      <c r="Q1633" s="23">
        <v>0</v>
      </c>
      <c r="R1633" s="23" t="s">
        <v>1559</v>
      </c>
      <c r="S1633" s="23" t="s">
        <v>6761</v>
      </c>
      <c r="T1633" s="23" t="s">
        <v>1623</v>
      </c>
    </row>
    <row r="1634" spans="1:20" s="19" customFormat="1">
      <c r="A1634" s="23" t="s">
        <v>3527</v>
      </c>
      <c r="B1634" s="23" t="s">
        <v>3528</v>
      </c>
      <c r="C1634" s="23" t="s">
        <v>12</v>
      </c>
      <c r="D1634" s="23" t="s">
        <v>1580</v>
      </c>
      <c r="E1634" s="23" t="s">
        <v>452</v>
      </c>
      <c r="F1634" s="23" t="s">
        <v>6804</v>
      </c>
      <c r="G1634" s="23" t="s">
        <v>1623</v>
      </c>
      <c r="H1634" s="23" t="s">
        <v>6334</v>
      </c>
      <c r="I1634" s="23" t="s">
        <v>6321</v>
      </c>
      <c r="J1634" s="23" t="s">
        <v>11</v>
      </c>
      <c r="K1634" s="23" t="s">
        <v>6290</v>
      </c>
      <c r="L1634" s="23" t="s">
        <v>11</v>
      </c>
      <c r="M1634" s="23" t="s">
        <v>6945</v>
      </c>
      <c r="N1634" s="23" t="s">
        <v>6291</v>
      </c>
      <c r="O1634" s="23" t="s">
        <v>6292</v>
      </c>
      <c r="P1634" s="23" t="s">
        <v>6309</v>
      </c>
      <c r="Q1634" s="23">
        <v>0</v>
      </c>
      <c r="R1634" s="23" t="s">
        <v>1952</v>
      </c>
      <c r="S1634" s="23" t="s">
        <v>6710</v>
      </c>
      <c r="T1634" s="23" t="s">
        <v>1548</v>
      </c>
    </row>
    <row r="1635" spans="1:20" s="19" customFormat="1">
      <c r="A1635" s="23" t="s">
        <v>3997</v>
      </c>
      <c r="B1635" s="23" t="s">
        <v>3998</v>
      </c>
      <c r="C1635" s="23" t="s">
        <v>11</v>
      </c>
      <c r="D1635" s="23" t="s">
        <v>1580</v>
      </c>
      <c r="E1635" s="23" t="s">
        <v>452</v>
      </c>
      <c r="F1635" s="23" t="s">
        <v>6820</v>
      </c>
      <c r="G1635" s="23" t="s">
        <v>1623</v>
      </c>
      <c r="H1635" s="23" t="s">
        <v>6299</v>
      </c>
      <c r="I1635" s="23" t="s">
        <v>6316</v>
      </c>
      <c r="J1635" s="23" t="s">
        <v>11</v>
      </c>
      <c r="K1635" s="23" t="s">
        <v>6290</v>
      </c>
      <c r="L1635" s="23" t="s">
        <v>11</v>
      </c>
      <c r="M1635" s="23" t="s">
        <v>6936</v>
      </c>
      <c r="N1635" s="23" t="s">
        <v>6291</v>
      </c>
      <c r="O1635" s="23" t="s">
        <v>6292</v>
      </c>
      <c r="P1635" s="23" t="s">
        <v>1012</v>
      </c>
      <c r="Q1635" s="23">
        <v>0</v>
      </c>
      <c r="R1635" s="23" t="s">
        <v>1559</v>
      </c>
      <c r="S1635" s="23" t="s">
        <v>6200</v>
      </c>
      <c r="T1635" s="23" t="s">
        <v>1623</v>
      </c>
    </row>
    <row r="1636" spans="1:20" s="19" customFormat="1">
      <c r="A1636" s="23" t="s">
        <v>3904</v>
      </c>
      <c r="B1636" s="23" t="s">
        <v>3905</v>
      </c>
      <c r="C1636" s="23" t="s">
        <v>13</v>
      </c>
      <c r="D1636" s="23" t="s">
        <v>1580</v>
      </c>
      <c r="E1636" s="23" t="s">
        <v>452</v>
      </c>
      <c r="F1636" s="23" t="s">
        <v>6803</v>
      </c>
      <c r="G1636" s="23" t="s">
        <v>1623</v>
      </c>
      <c r="H1636" s="23" t="s">
        <v>5569</v>
      </c>
      <c r="I1636" s="23" t="s">
        <v>6304</v>
      </c>
      <c r="J1636" s="23" t="s">
        <v>11</v>
      </c>
      <c r="K1636" s="23" t="s">
        <v>6290</v>
      </c>
      <c r="L1636" s="23" t="s">
        <v>11</v>
      </c>
      <c r="M1636" s="23" t="s">
        <v>6944</v>
      </c>
      <c r="N1636" s="23" t="s">
        <v>6291</v>
      </c>
      <c r="O1636" s="23" t="s">
        <v>6292</v>
      </c>
      <c r="P1636" s="23" t="s">
        <v>7</v>
      </c>
      <c r="Q1636" s="23">
        <v>0</v>
      </c>
      <c r="R1636" s="23" t="s">
        <v>6687</v>
      </c>
      <c r="S1636" s="23" t="s">
        <v>6688</v>
      </c>
      <c r="T1636" s="23" t="s">
        <v>1623</v>
      </c>
    </row>
    <row r="1637" spans="1:20" s="19" customFormat="1">
      <c r="A1637" s="23" t="s">
        <v>2226</v>
      </c>
      <c r="B1637" s="23" t="s">
        <v>2227</v>
      </c>
      <c r="C1637" s="23" t="s">
        <v>10</v>
      </c>
      <c r="D1637" s="23" t="s">
        <v>1580</v>
      </c>
      <c r="E1637" s="23" t="s">
        <v>461</v>
      </c>
      <c r="F1637" s="23" t="s">
        <v>5538</v>
      </c>
      <c r="G1637" s="23" t="s">
        <v>1623</v>
      </c>
      <c r="H1637" s="23" t="s">
        <v>6331</v>
      </c>
      <c r="I1637" s="23" t="s">
        <v>5574</v>
      </c>
      <c r="J1637" s="23" t="s">
        <v>11</v>
      </c>
      <c r="K1637" s="23" t="s">
        <v>6290</v>
      </c>
      <c r="L1637" s="23" t="s">
        <v>11</v>
      </c>
      <c r="M1637" s="23" t="s">
        <v>7080</v>
      </c>
      <c r="N1637" s="23" t="s">
        <v>6311</v>
      </c>
      <c r="O1637" s="23" t="s">
        <v>6292</v>
      </c>
      <c r="P1637" s="23" t="s">
        <v>6477</v>
      </c>
      <c r="Q1637" s="23">
        <v>0</v>
      </c>
      <c r="R1637" s="23" t="s">
        <v>1646</v>
      </c>
      <c r="S1637" s="23" t="s">
        <v>6043</v>
      </c>
      <c r="T1637" s="23" t="s">
        <v>1623</v>
      </c>
    </row>
    <row r="1638" spans="1:20" s="19" customFormat="1">
      <c r="A1638" s="23" t="s">
        <v>2282</v>
      </c>
      <c r="B1638" s="23" t="s">
        <v>2283</v>
      </c>
      <c r="C1638" s="23" t="s">
        <v>14</v>
      </c>
      <c r="D1638" s="23" t="s">
        <v>1580</v>
      </c>
      <c r="E1638" s="23" t="s">
        <v>461</v>
      </c>
      <c r="F1638" s="23" t="s">
        <v>6784</v>
      </c>
      <c r="G1638" s="23" t="s">
        <v>1623</v>
      </c>
      <c r="H1638" s="23" t="s">
        <v>6320</v>
      </c>
      <c r="I1638" s="23" t="s">
        <v>6338</v>
      </c>
      <c r="J1638" s="23" t="s">
        <v>1643</v>
      </c>
      <c r="K1638" s="23" t="s">
        <v>6290</v>
      </c>
      <c r="L1638" s="23" t="s">
        <v>11</v>
      </c>
      <c r="M1638" s="23" t="s">
        <v>7031</v>
      </c>
      <c r="N1638" s="23" t="s">
        <v>6311</v>
      </c>
      <c r="O1638" s="23" t="s">
        <v>6292</v>
      </c>
      <c r="P1638" s="23" t="s">
        <v>6574</v>
      </c>
      <c r="Q1638" s="23">
        <v>0</v>
      </c>
      <c r="R1638" s="23" t="s">
        <v>1952</v>
      </c>
      <c r="S1638" s="23" t="s">
        <v>6036</v>
      </c>
      <c r="T1638" s="23" t="s">
        <v>1623</v>
      </c>
    </row>
    <row r="1639" spans="1:20" s="19" customFormat="1">
      <c r="A1639" s="23" t="s">
        <v>5251</v>
      </c>
      <c r="B1639" s="23" t="s">
        <v>5252</v>
      </c>
      <c r="C1639" s="23" t="s">
        <v>16</v>
      </c>
      <c r="D1639" s="23" t="s">
        <v>1580</v>
      </c>
      <c r="E1639" s="23" t="s">
        <v>452</v>
      </c>
      <c r="F1639" s="23" t="s">
        <v>5504</v>
      </c>
      <c r="G1639" s="23" t="s">
        <v>1623</v>
      </c>
      <c r="H1639" s="23" t="s">
        <v>6952</v>
      </c>
      <c r="I1639" s="23" t="s">
        <v>6289</v>
      </c>
      <c r="J1639" s="23" t="s">
        <v>11</v>
      </c>
      <c r="K1639" s="23" t="s">
        <v>6290</v>
      </c>
      <c r="L1639" s="23" t="s">
        <v>11</v>
      </c>
      <c r="M1639" s="23" t="s">
        <v>6965</v>
      </c>
      <c r="N1639" s="23" t="s">
        <v>6291</v>
      </c>
      <c r="O1639" s="23" t="s">
        <v>6292</v>
      </c>
      <c r="P1639" s="23" t="s">
        <v>7</v>
      </c>
      <c r="Q1639" s="23">
        <v>0</v>
      </c>
      <c r="R1639" s="23" t="s">
        <v>6313</v>
      </c>
      <c r="S1639" s="23" t="s">
        <v>6938</v>
      </c>
      <c r="T1639" s="23" t="s">
        <v>1623</v>
      </c>
    </row>
    <row r="1640" spans="1:20" s="19" customFormat="1">
      <c r="A1640" s="23" t="s">
        <v>4845</v>
      </c>
      <c r="B1640" s="23" t="s">
        <v>4846</v>
      </c>
      <c r="C1640" s="23" t="s">
        <v>10</v>
      </c>
      <c r="D1640" s="23" t="s">
        <v>1580</v>
      </c>
      <c r="E1640" s="23" t="s">
        <v>452</v>
      </c>
      <c r="F1640" s="23" t="s">
        <v>6826</v>
      </c>
      <c r="G1640" s="23" t="s">
        <v>1623</v>
      </c>
      <c r="H1640" s="23" t="s">
        <v>6337</v>
      </c>
      <c r="I1640" s="23" t="s">
        <v>6300</v>
      </c>
      <c r="J1640" s="23" t="s">
        <v>11</v>
      </c>
      <c r="K1640" s="23" t="s">
        <v>6290</v>
      </c>
      <c r="L1640" s="23" t="s">
        <v>11</v>
      </c>
      <c r="M1640" s="23" t="s">
        <v>6959</v>
      </c>
      <c r="N1640" s="23" t="s">
        <v>6291</v>
      </c>
      <c r="O1640" s="23" t="s">
        <v>6292</v>
      </c>
      <c r="P1640" s="23" t="s">
        <v>6611</v>
      </c>
      <c r="Q1640" s="23">
        <v>0</v>
      </c>
      <c r="R1640" s="23" t="s">
        <v>6490</v>
      </c>
      <c r="S1640" s="23" t="s">
        <v>6612</v>
      </c>
      <c r="T1640" s="23" t="s">
        <v>1623</v>
      </c>
    </row>
    <row r="1641" spans="1:20" s="19" customFormat="1">
      <c r="A1641" s="23" t="s">
        <v>3465</v>
      </c>
      <c r="B1641" s="23" t="s">
        <v>3466</v>
      </c>
      <c r="C1641" s="23" t="s">
        <v>14</v>
      </c>
      <c r="D1641" s="23" t="s">
        <v>1580</v>
      </c>
      <c r="E1641" s="23" t="s">
        <v>461</v>
      </c>
      <c r="F1641" s="23" t="s">
        <v>6789</v>
      </c>
      <c r="G1641" s="23" t="s">
        <v>1623</v>
      </c>
      <c r="H1641" s="23" t="s">
        <v>6320</v>
      </c>
      <c r="I1641" s="23" t="s">
        <v>6350</v>
      </c>
      <c r="J1641" s="23" t="s">
        <v>11</v>
      </c>
      <c r="K1641" s="23" t="s">
        <v>6290</v>
      </c>
      <c r="L1641" s="23" t="s">
        <v>11</v>
      </c>
      <c r="M1641" s="23" t="s">
        <v>7016</v>
      </c>
      <c r="N1641" s="23" t="s">
        <v>6311</v>
      </c>
      <c r="O1641" s="23" t="s">
        <v>6292</v>
      </c>
      <c r="P1641" s="23" t="s">
        <v>6329</v>
      </c>
      <c r="Q1641" s="23">
        <v>0</v>
      </c>
      <c r="R1641" s="23" t="s">
        <v>2014</v>
      </c>
      <c r="S1641" s="23" t="s">
        <v>5879</v>
      </c>
      <c r="T1641" s="23" t="s">
        <v>1623</v>
      </c>
    </row>
    <row r="1642" spans="1:20" s="19" customFormat="1">
      <c r="A1642" s="23" t="s">
        <v>4158</v>
      </c>
      <c r="B1642" s="23" t="s">
        <v>4159</v>
      </c>
      <c r="C1642" s="23" t="s">
        <v>1657</v>
      </c>
      <c r="D1642" s="23" t="s">
        <v>1580</v>
      </c>
      <c r="E1642" s="23" t="s">
        <v>452</v>
      </c>
      <c r="F1642" s="23" t="s">
        <v>6806</v>
      </c>
      <c r="G1642" s="23" t="s">
        <v>1623</v>
      </c>
      <c r="H1642" s="23" t="s">
        <v>6337</v>
      </c>
      <c r="I1642" s="23" t="s">
        <v>6383</v>
      </c>
      <c r="J1642" s="23" t="s">
        <v>11</v>
      </c>
      <c r="K1642" s="23" t="s">
        <v>6290</v>
      </c>
      <c r="L1642" s="23" t="s">
        <v>11</v>
      </c>
      <c r="M1642" s="23" t="s">
        <v>6969</v>
      </c>
      <c r="N1642" s="23" t="s">
        <v>6291</v>
      </c>
      <c r="O1642" s="23" t="s">
        <v>6292</v>
      </c>
      <c r="P1642" s="23" t="s">
        <v>6656</v>
      </c>
      <c r="Q1642" s="23">
        <v>0</v>
      </c>
      <c r="R1642" s="23" t="s">
        <v>1707</v>
      </c>
      <c r="S1642" s="23" t="s">
        <v>5788</v>
      </c>
      <c r="T1642" s="23" t="s">
        <v>1623</v>
      </c>
    </row>
    <row r="1643" spans="1:20" s="19" customFormat="1">
      <c r="A1643" s="23" t="s">
        <v>4531</v>
      </c>
      <c r="B1643" s="23" t="s">
        <v>4532</v>
      </c>
      <c r="C1643" s="23" t="s">
        <v>13</v>
      </c>
      <c r="D1643" s="23" t="s">
        <v>1580</v>
      </c>
      <c r="E1643" s="23" t="s">
        <v>461</v>
      </c>
      <c r="F1643" s="23" t="s">
        <v>5526</v>
      </c>
      <c r="G1643" s="23" t="s">
        <v>1623</v>
      </c>
      <c r="H1643" s="23" t="s">
        <v>5569</v>
      </c>
      <c r="I1643" s="23" t="s">
        <v>6304</v>
      </c>
      <c r="J1643" s="23" t="s">
        <v>11</v>
      </c>
      <c r="K1643" s="23" t="s">
        <v>6290</v>
      </c>
      <c r="L1643" s="23" t="s">
        <v>11</v>
      </c>
      <c r="M1643" s="23" t="s">
        <v>6931</v>
      </c>
      <c r="N1643" s="23" t="s">
        <v>6311</v>
      </c>
      <c r="O1643" s="23" t="s">
        <v>6292</v>
      </c>
      <c r="P1643" s="23" t="s">
        <v>6329</v>
      </c>
      <c r="Q1643" s="23">
        <v>0</v>
      </c>
      <c r="R1643" s="23" t="s">
        <v>1553</v>
      </c>
      <c r="S1643" s="23" t="s">
        <v>6393</v>
      </c>
      <c r="T1643" s="23" t="s">
        <v>1623</v>
      </c>
    </row>
    <row r="1644" spans="1:20" s="19" customFormat="1">
      <c r="A1644" s="23" t="s">
        <v>3975</v>
      </c>
      <c r="B1644" s="23" t="s">
        <v>3976</v>
      </c>
      <c r="C1644" s="23" t="s">
        <v>10</v>
      </c>
      <c r="D1644" s="23" t="s">
        <v>1580</v>
      </c>
      <c r="E1644" s="23" t="s">
        <v>452</v>
      </c>
      <c r="F1644" s="23" t="s">
        <v>6940</v>
      </c>
      <c r="G1644" s="23" t="s">
        <v>1623</v>
      </c>
      <c r="H1644" s="23" t="s">
        <v>6346</v>
      </c>
      <c r="I1644" s="23" t="s">
        <v>5563</v>
      </c>
      <c r="J1644" s="23" t="s">
        <v>11</v>
      </c>
      <c r="K1644" s="23" t="s">
        <v>6290</v>
      </c>
      <c r="L1644" s="23" t="s">
        <v>11</v>
      </c>
      <c r="M1644" s="23" t="s">
        <v>6960</v>
      </c>
      <c r="N1644" s="23" t="s">
        <v>6291</v>
      </c>
      <c r="O1644" s="23" t="s">
        <v>6292</v>
      </c>
      <c r="P1644" s="23" t="s">
        <v>6561</v>
      </c>
      <c r="Q1644" s="23">
        <v>0</v>
      </c>
      <c r="R1644" s="23" t="s">
        <v>3979</v>
      </c>
      <c r="S1644" s="23" t="s">
        <v>6745</v>
      </c>
      <c r="T1644" s="23" t="s">
        <v>1623</v>
      </c>
    </row>
    <row r="1645" spans="1:20" s="19" customFormat="1">
      <c r="A1645" s="23" t="s">
        <v>2147</v>
      </c>
      <c r="B1645" s="23" t="s">
        <v>2148</v>
      </c>
      <c r="C1645" s="23" t="s">
        <v>10</v>
      </c>
      <c r="D1645" s="23" t="s">
        <v>1580</v>
      </c>
      <c r="E1645" s="23" t="s">
        <v>461</v>
      </c>
      <c r="F1645" s="23" t="s">
        <v>6784</v>
      </c>
      <c r="G1645" s="23" t="s">
        <v>1623</v>
      </c>
      <c r="H1645" s="23" t="s">
        <v>6320</v>
      </c>
      <c r="I1645" s="23" t="s">
        <v>6338</v>
      </c>
      <c r="J1645" s="23" t="s">
        <v>1643</v>
      </c>
      <c r="K1645" s="23" t="s">
        <v>6290</v>
      </c>
      <c r="L1645" s="23" t="s">
        <v>11</v>
      </c>
      <c r="M1645" s="23" t="s">
        <v>6967</v>
      </c>
      <c r="N1645" s="23" t="s">
        <v>6311</v>
      </c>
      <c r="O1645" s="23" t="s">
        <v>6292</v>
      </c>
      <c r="P1645" s="23" t="s">
        <v>6329</v>
      </c>
      <c r="Q1645" s="23">
        <v>0</v>
      </c>
      <c r="R1645" s="23" t="s">
        <v>1707</v>
      </c>
      <c r="S1645" s="23" t="s">
        <v>6054</v>
      </c>
      <c r="T1645" s="23" t="s">
        <v>1623</v>
      </c>
    </row>
    <row r="1646" spans="1:20" s="19" customFormat="1">
      <c r="A1646" s="23" t="s">
        <v>4296</v>
      </c>
      <c r="B1646" s="23" t="s">
        <v>4297</v>
      </c>
      <c r="C1646" s="23" t="s">
        <v>14</v>
      </c>
      <c r="D1646" s="23" t="s">
        <v>1580</v>
      </c>
      <c r="E1646" s="23" t="s">
        <v>452</v>
      </c>
      <c r="F1646" s="23" t="s">
        <v>5392</v>
      </c>
      <c r="G1646" s="23" t="s">
        <v>1623</v>
      </c>
      <c r="H1646" s="23" t="s">
        <v>6295</v>
      </c>
      <c r="I1646" s="23" t="s">
        <v>6302</v>
      </c>
      <c r="J1646" s="23" t="s">
        <v>11</v>
      </c>
      <c r="K1646" s="23" t="s">
        <v>6290</v>
      </c>
      <c r="L1646" s="23" t="s">
        <v>11</v>
      </c>
      <c r="M1646" s="23" t="s">
        <v>6979</v>
      </c>
      <c r="N1646" s="23" t="s">
        <v>6291</v>
      </c>
      <c r="O1646" s="23" t="s">
        <v>6725</v>
      </c>
      <c r="P1646" s="23" t="s">
        <v>7110</v>
      </c>
      <c r="Q1646" s="23">
        <v>0</v>
      </c>
      <c r="R1646" s="23" t="s">
        <v>1559</v>
      </c>
      <c r="S1646" s="23" t="s">
        <v>7065</v>
      </c>
      <c r="T1646" s="23" t="s">
        <v>1623</v>
      </c>
    </row>
    <row r="1647" spans="1:20" s="19" customFormat="1">
      <c r="A1647" s="23" t="s">
        <v>2420</v>
      </c>
      <c r="B1647" s="23" t="s">
        <v>2421</v>
      </c>
      <c r="C1647" s="23" t="s">
        <v>10</v>
      </c>
      <c r="D1647" s="23" t="s">
        <v>1580</v>
      </c>
      <c r="E1647" s="23" t="s">
        <v>452</v>
      </c>
      <c r="F1647" s="23" t="s">
        <v>5380</v>
      </c>
      <c r="G1647" s="23" t="s">
        <v>1623</v>
      </c>
      <c r="H1647" s="23" t="s">
        <v>2490</v>
      </c>
      <c r="I1647" s="23" t="s">
        <v>6289</v>
      </c>
      <c r="J1647" s="23" t="s">
        <v>11</v>
      </c>
      <c r="K1647" s="23" t="s">
        <v>6290</v>
      </c>
      <c r="L1647" s="23" t="s">
        <v>11</v>
      </c>
      <c r="M1647" s="23" t="s">
        <v>6939</v>
      </c>
      <c r="N1647" s="23" t="s">
        <v>6291</v>
      </c>
      <c r="O1647" s="23" t="s">
        <v>6292</v>
      </c>
      <c r="P1647" s="23" t="s">
        <v>9</v>
      </c>
      <c r="Q1647" s="23">
        <v>0</v>
      </c>
      <c r="R1647" s="23" t="s">
        <v>2424</v>
      </c>
      <c r="S1647" s="23" t="s">
        <v>6156</v>
      </c>
      <c r="T1647" s="23" t="s">
        <v>1623</v>
      </c>
    </row>
    <row r="1648" spans="1:20" s="19" customFormat="1">
      <c r="A1648" s="23" t="s">
        <v>5028</v>
      </c>
      <c r="B1648" s="23" t="s">
        <v>5029</v>
      </c>
      <c r="C1648" s="23" t="s">
        <v>16</v>
      </c>
      <c r="D1648" s="23" t="s">
        <v>1580</v>
      </c>
      <c r="E1648" s="23" t="s">
        <v>452</v>
      </c>
      <c r="F1648" s="23" t="s">
        <v>6954</v>
      </c>
      <c r="G1648" s="23" t="s">
        <v>1623</v>
      </c>
      <c r="H1648" s="23" t="s">
        <v>2490</v>
      </c>
      <c r="I1648" s="23" t="s">
        <v>6951</v>
      </c>
      <c r="J1648" s="23" t="s">
        <v>11</v>
      </c>
      <c r="K1648" s="23" t="s">
        <v>6290</v>
      </c>
      <c r="L1648" s="23" t="s">
        <v>11</v>
      </c>
      <c r="M1648" s="23" t="s">
        <v>6960</v>
      </c>
      <c r="N1648" s="23" t="s">
        <v>6291</v>
      </c>
      <c r="O1648" s="23" t="s">
        <v>6292</v>
      </c>
      <c r="P1648" s="23" t="s">
        <v>6982</v>
      </c>
      <c r="Q1648" s="23">
        <v>0</v>
      </c>
      <c r="R1648" s="23" t="s">
        <v>5032</v>
      </c>
      <c r="S1648" s="23" t="s">
        <v>6263</v>
      </c>
      <c r="T1648" s="23" t="s">
        <v>1623</v>
      </c>
    </row>
    <row r="1649" spans="1:20" s="19" customFormat="1">
      <c r="A1649" s="23" t="s">
        <v>4614</v>
      </c>
      <c r="B1649" s="23" t="s">
        <v>4615</v>
      </c>
      <c r="C1649" s="23" t="s">
        <v>10</v>
      </c>
      <c r="D1649" s="23" t="s">
        <v>1580</v>
      </c>
      <c r="E1649" s="23" t="s">
        <v>452</v>
      </c>
      <c r="F1649" s="23" t="s">
        <v>5392</v>
      </c>
      <c r="G1649" s="23" t="s">
        <v>1623</v>
      </c>
      <c r="H1649" s="23" t="s">
        <v>6295</v>
      </c>
      <c r="I1649" s="23" t="s">
        <v>6302</v>
      </c>
      <c r="J1649" s="23" t="s">
        <v>11</v>
      </c>
      <c r="K1649" s="23" t="s">
        <v>6290</v>
      </c>
      <c r="L1649" s="23" t="s">
        <v>11</v>
      </c>
      <c r="M1649" s="23" t="s">
        <v>6979</v>
      </c>
      <c r="N1649" s="23" t="s">
        <v>6291</v>
      </c>
      <c r="O1649" s="23" t="s">
        <v>6292</v>
      </c>
      <c r="P1649" s="23" t="s">
        <v>6303</v>
      </c>
      <c r="Q1649" s="23">
        <v>0</v>
      </c>
      <c r="R1649" s="23" t="s">
        <v>1952</v>
      </c>
      <c r="S1649" s="23" t="s">
        <v>5738</v>
      </c>
      <c r="T1649" s="23" t="s">
        <v>1623</v>
      </c>
    </row>
    <row r="1650" spans="1:20" s="19" customFormat="1">
      <c r="A1650" s="23" t="s">
        <v>3953</v>
      </c>
      <c r="B1650" s="23" t="s">
        <v>3954</v>
      </c>
      <c r="C1650" s="23" t="s">
        <v>10</v>
      </c>
      <c r="D1650" s="23" t="s">
        <v>1580</v>
      </c>
      <c r="E1650" s="23" t="s">
        <v>452</v>
      </c>
      <c r="F1650" s="23" t="s">
        <v>5384</v>
      </c>
      <c r="G1650" s="23" t="s">
        <v>1623</v>
      </c>
      <c r="H1650" s="23" t="s">
        <v>6308</v>
      </c>
      <c r="I1650" s="23" t="s">
        <v>5447</v>
      </c>
      <c r="J1650" s="23" t="s">
        <v>11</v>
      </c>
      <c r="K1650" s="23" t="s">
        <v>6290</v>
      </c>
      <c r="L1650" s="23" t="s">
        <v>11</v>
      </c>
      <c r="M1650" s="23" t="s">
        <v>6942</v>
      </c>
      <c r="N1650" s="23" t="s">
        <v>6291</v>
      </c>
      <c r="O1650" s="23" t="s">
        <v>6292</v>
      </c>
      <c r="P1650" s="23" t="s">
        <v>6329</v>
      </c>
      <c r="Q1650" s="23">
        <v>0</v>
      </c>
      <c r="R1650" s="23" t="s">
        <v>1952</v>
      </c>
      <c r="S1650" s="23" t="s">
        <v>5817</v>
      </c>
      <c r="T1650" s="23" t="s">
        <v>1623</v>
      </c>
    </row>
    <row r="1651" spans="1:20" s="19" customFormat="1">
      <c r="A1651" s="23" t="s">
        <v>3507</v>
      </c>
      <c r="B1651" s="23" t="s">
        <v>3508</v>
      </c>
      <c r="C1651" s="23" t="s">
        <v>12</v>
      </c>
      <c r="D1651" s="23" t="s">
        <v>1580</v>
      </c>
      <c r="E1651" s="23" t="s">
        <v>452</v>
      </c>
      <c r="F1651" s="23" t="s">
        <v>6820</v>
      </c>
      <c r="G1651" s="23" t="s">
        <v>1623</v>
      </c>
      <c r="H1651" s="23" t="s">
        <v>6299</v>
      </c>
      <c r="I1651" s="23" t="s">
        <v>6316</v>
      </c>
      <c r="J1651" s="23" t="s">
        <v>11</v>
      </c>
      <c r="K1651" s="23" t="s">
        <v>6290</v>
      </c>
      <c r="L1651" s="23" t="s">
        <v>11</v>
      </c>
      <c r="M1651" s="23" t="s">
        <v>6936</v>
      </c>
      <c r="N1651" s="23" t="s">
        <v>6291</v>
      </c>
      <c r="O1651" s="23" t="s">
        <v>6292</v>
      </c>
      <c r="P1651" s="23" t="s">
        <v>7</v>
      </c>
      <c r="Q1651" s="23">
        <v>0</v>
      </c>
      <c r="R1651" s="23" t="s">
        <v>6323</v>
      </c>
      <c r="S1651" s="23" t="s">
        <v>5871</v>
      </c>
      <c r="T1651" s="23" t="s">
        <v>1623</v>
      </c>
    </row>
    <row r="1652" spans="1:20" s="19" customFormat="1">
      <c r="A1652" s="23" t="s">
        <v>4750</v>
      </c>
      <c r="B1652" s="23" t="s">
        <v>4751</v>
      </c>
      <c r="C1652" s="23" t="s">
        <v>1544</v>
      </c>
      <c r="D1652" s="23" t="s">
        <v>1580</v>
      </c>
      <c r="E1652" s="23" t="s">
        <v>452</v>
      </c>
      <c r="F1652" s="23" t="s">
        <v>6940</v>
      </c>
      <c r="G1652" s="23" t="s">
        <v>1623</v>
      </c>
      <c r="H1652" s="23" t="s">
        <v>6346</v>
      </c>
      <c r="I1652" s="23" t="s">
        <v>5563</v>
      </c>
      <c r="J1652" s="23" t="s">
        <v>1643</v>
      </c>
      <c r="K1652" s="23" t="s">
        <v>6290</v>
      </c>
      <c r="L1652" s="23" t="s">
        <v>11</v>
      </c>
      <c r="M1652" s="23" t="s">
        <v>6945</v>
      </c>
      <c r="N1652" s="23" t="s">
        <v>6291</v>
      </c>
      <c r="O1652" s="23" t="s">
        <v>6292</v>
      </c>
      <c r="P1652" s="23" t="s">
        <v>1012</v>
      </c>
      <c r="Q1652" s="23">
        <v>0</v>
      </c>
      <c r="R1652" s="23" t="s">
        <v>1559</v>
      </c>
      <c r="S1652" s="23" t="s">
        <v>6712</v>
      </c>
      <c r="T1652" s="23" t="s">
        <v>1623</v>
      </c>
    </row>
    <row r="1653" spans="1:20" s="19" customFormat="1">
      <c r="A1653" s="23" t="s">
        <v>4208</v>
      </c>
      <c r="B1653" s="23" t="s">
        <v>4209</v>
      </c>
      <c r="C1653" s="23" t="s">
        <v>14</v>
      </c>
      <c r="D1653" s="23" t="s">
        <v>1580</v>
      </c>
      <c r="E1653" s="23" t="s">
        <v>452</v>
      </c>
      <c r="F1653" s="23" t="s">
        <v>6816</v>
      </c>
      <c r="G1653" s="23" t="s">
        <v>1623</v>
      </c>
      <c r="H1653" s="23" t="s">
        <v>6334</v>
      </c>
      <c r="I1653" s="23" t="s">
        <v>6343</v>
      </c>
      <c r="J1653" s="23" t="s">
        <v>11</v>
      </c>
      <c r="K1653" s="23" t="s">
        <v>6290</v>
      </c>
      <c r="L1653" s="23" t="s">
        <v>11</v>
      </c>
      <c r="M1653" s="23" t="s">
        <v>6964</v>
      </c>
      <c r="N1653" s="23" t="s">
        <v>6291</v>
      </c>
      <c r="O1653" s="23" t="s">
        <v>6292</v>
      </c>
      <c r="P1653" s="23" t="s">
        <v>6662</v>
      </c>
      <c r="Q1653" s="23">
        <v>0</v>
      </c>
      <c r="R1653" s="23" t="s">
        <v>1952</v>
      </c>
      <c r="S1653" s="23" t="s">
        <v>5777</v>
      </c>
      <c r="T1653" s="23" t="s">
        <v>1623</v>
      </c>
    </row>
    <row r="1654" spans="1:20" s="19" customFormat="1">
      <c r="A1654" s="23" t="s">
        <v>2030</v>
      </c>
      <c r="B1654" s="23" t="s">
        <v>2031</v>
      </c>
      <c r="C1654" s="23" t="s">
        <v>1544</v>
      </c>
      <c r="D1654" s="23" t="s">
        <v>1580</v>
      </c>
      <c r="E1654" s="23" t="s">
        <v>452</v>
      </c>
      <c r="F1654" s="23" t="s">
        <v>6970</v>
      </c>
      <c r="G1654" s="23" t="s">
        <v>1623</v>
      </c>
      <c r="H1654" s="23" t="s">
        <v>6952</v>
      </c>
      <c r="I1654" s="23" t="s">
        <v>5563</v>
      </c>
      <c r="J1654" s="23" t="s">
        <v>11</v>
      </c>
      <c r="K1654" s="23" t="s">
        <v>6290</v>
      </c>
      <c r="L1654" s="23" t="s">
        <v>11</v>
      </c>
      <c r="M1654" s="23" t="s">
        <v>6949</v>
      </c>
      <c r="N1654" s="23" t="s">
        <v>6291</v>
      </c>
      <c r="O1654" s="23" t="s">
        <v>6292</v>
      </c>
      <c r="P1654" s="23" t="s">
        <v>6329</v>
      </c>
      <c r="Q1654" s="23">
        <v>0</v>
      </c>
      <c r="R1654" s="23" t="s">
        <v>1952</v>
      </c>
      <c r="S1654" s="23" t="s">
        <v>6070</v>
      </c>
      <c r="T1654" s="23" t="s">
        <v>1623</v>
      </c>
    </row>
    <row r="1655" spans="1:20" s="19" customFormat="1">
      <c r="A1655" s="23" t="s">
        <v>4981</v>
      </c>
      <c r="B1655" s="23" t="s">
        <v>4982</v>
      </c>
      <c r="C1655" s="23" t="s">
        <v>14</v>
      </c>
      <c r="D1655" s="23" t="s">
        <v>1580</v>
      </c>
      <c r="E1655" s="23" t="s">
        <v>452</v>
      </c>
      <c r="F1655" s="23" t="s">
        <v>6825</v>
      </c>
      <c r="G1655" s="23" t="s">
        <v>1623</v>
      </c>
      <c r="H1655" s="23" t="s">
        <v>5569</v>
      </c>
      <c r="I1655" s="23" t="s">
        <v>6343</v>
      </c>
      <c r="J1655" s="23" t="s">
        <v>11</v>
      </c>
      <c r="K1655" s="23" t="s">
        <v>6290</v>
      </c>
      <c r="L1655" s="23" t="s">
        <v>11</v>
      </c>
      <c r="M1655" s="23" t="s">
        <v>6933</v>
      </c>
      <c r="N1655" s="23" t="s">
        <v>6291</v>
      </c>
      <c r="O1655" s="23" t="s">
        <v>6292</v>
      </c>
      <c r="P1655" s="23" t="s">
        <v>6329</v>
      </c>
      <c r="Q1655" s="23">
        <v>0</v>
      </c>
      <c r="R1655" s="23" t="s">
        <v>1952</v>
      </c>
      <c r="S1655" s="23" t="s">
        <v>5692</v>
      </c>
      <c r="T1655" s="23" t="s">
        <v>1623</v>
      </c>
    </row>
    <row r="1656" spans="1:20" s="19" customFormat="1">
      <c r="A1656" s="23" t="s">
        <v>4870</v>
      </c>
      <c r="B1656" s="23" t="s">
        <v>4871</v>
      </c>
      <c r="C1656" s="23" t="s">
        <v>13</v>
      </c>
      <c r="D1656" s="23" t="s">
        <v>1580</v>
      </c>
      <c r="E1656" s="23" t="s">
        <v>452</v>
      </c>
      <c r="F1656" s="23" t="s">
        <v>6803</v>
      </c>
      <c r="G1656" s="23" t="s">
        <v>1623</v>
      </c>
      <c r="H1656" s="23" t="s">
        <v>5569</v>
      </c>
      <c r="I1656" s="23" t="s">
        <v>6304</v>
      </c>
      <c r="J1656" s="23" t="s">
        <v>11</v>
      </c>
      <c r="K1656" s="23" t="s">
        <v>6290</v>
      </c>
      <c r="L1656" s="23" t="s">
        <v>11</v>
      </c>
      <c r="M1656" s="23" t="s">
        <v>6960</v>
      </c>
      <c r="N1656" s="23" t="s">
        <v>6291</v>
      </c>
      <c r="O1656" s="23" t="s">
        <v>6292</v>
      </c>
      <c r="P1656" s="23" t="s">
        <v>6363</v>
      </c>
      <c r="Q1656" s="23">
        <v>0</v>
      </c>
      <c r="R1656" s="23" t="s">
        <v>2424</v>
      </c>
      <c r="S1656" s="23" t="s">
        <v>6422</v>
      </c>
      <c r="T1656" s="23" t="s">
        <v>1623</v>
      </c>
    </row>
    <row r="1657" spans="1:20" s="19" customFormat="1">
      <c r="A1657" s="23" t="s">
        <v>1777</v>
      </c>
      <c r="B1657" s="23" t="s">
        <v>1778</v>
      </c>
      <c r="C1657" s="23" t="s">
        <v>14</v>
      </c>
      <c r="D1657" s="23" t="s">
        <v>1580</v>
      </c>
      <c r="E1657" s="23" t="s">
        <v>461</v>
      </c>
      <c r="F1657" s="23" t="s">
        <v>6789</v>
      </c>
      <c r="G1657" s="23" t="s">
        <v>1623</v>
      </c>
      <c r="H1657" s="23" t="s">
        <v>6320</v>
      </c>
      <c r="I1657" s="23" t="s">
        <v>6350</v>
      </c>
      <c r="J1657" s="23" t="s">
        <v>11</v>
      </c>
      <c r="K1657" s="23" t="s">
        <v>6290</v>
      </c>
      <c r="L1657" s="23" t="s">
        <v>11</v>
      </c>
      <c r="M1657" s="23" t="s">
        <v>7059</v>
      </c>
      <c r="N1657" s="23" t="s">
        <v>6311</v>
      </c>
      <c r="O1657" s="23" t="s">
        <v>6292</v>
      </c>
      <c r="P1657" s="23" t="s">
        <v>6364</v>
      </c>
      <c r="Q1657" s="23">
        <v>0</v>
      </c>
      <c r="R1657" s="23" t="s">
        <v>2014</v>
      </c>
      <c r="S1657" s="23" t="s">
        <v>6099</v>
      </c>
      <c r="T1657" s="23" t="s">
        <v>1623</v>
      </c>
    </row>
    <row r="1658" spans="1:20" s="19" customFormat="1">
      <c r="A1658" s="23" t="s">
        <v>5028</v>
      </c>
      <c r="B1658" s="23" t="s">
        <v>5029</v>
      </c>
      <c r="C1658" s="23" t="s">
        <v>16</v>
      </c>
      <c r="D1658" s="23" t="s">
        <v>1580</v>
      </c>
      <c r="E1658" s="23" t="s">
        <v>452</v>
      </c>
      <c r="F1658" s="23" t="s">
        <v>6954</v>
      </c>
      <c r="G1658" s="23" t="s">
        <v>1623</v>
      </c>
      <c r="H1658" s="23" t="s">
        <v>2490</v>
      </c>
      <c r="I1658" s="23" t="s">
        <v>6951</v>
      </c>
      <c r="J1658" s="23" t="s">
        <v>11</v>
      </c>
      <c r="K1658" s="23" t="s">
        <v>6290</v>
      </c>
      <c r="L1658" s="23" t="s">
        <v>11</v>
      </c>
      <c r="M1658" s="23" t="s">
        <v>6947</v>
      </c>
      <c r="N1658" s="23" t="s">
        <v>6291</v>
      </c>
      <c r="O1658" s="23" t="s">
        <v>6292</v>
      </c>
      <c r="P1658" s="23" t="s">
        <v>6982</v>
      </c>
      <c r="Q1658" s="23">
        <v>0</v>
      </c>
      <c r="R1658" s="23" t="s">
        <v>5032</v>
      </c>
      <c r="S1658" s="23" t="s">
        <v>6263</v>
      </c>
      <c r="T1658" s="23" t="s">
        <v>1623</v>
      </c>
    </row>
    <row r="1659" spans="1:20" s="19" customFormat="1">
      <c r="A1659" s="23" t="s">
        <v>4835</v>
      </c>
      <c r="B1659" s="23" t="s">
        <v>4836</v>
      </c>
      <c r="C1659" s="23" t="s">
        <v>10</v>
      </c>
      <c r="D1659" s="23" t="s">
        <v>1580</v>
      </c>
      <c r="E1659" s="23" t="s">
        <v>461</v>
      </c>
      <c r="F1659" s="23" t="s">
        <v>5538</v>
      </c>
      <c r="G1659" s="23" t="s">
        <v>1623</v>
      </c>
      <c r="H1659" s="23" t="s">
        <v>5579</v>
      </c>
      <c r="I1659" s="23" t="s">
        <v>5574</v>
      </c>
      <c r="J1659" s="23" t="s">
        <v>11</v>
      </c>
      <c r="K1659" s="23" t="s">
        <v>6290</v>
      </c>
      <c r="L1659" s="23" t="s">
        <v>11</v>
      </c>
      <c r="M1659" s="23" t="s">
        <v>6996</v>
      </c>
      <c r="N1659" s="23" t="s">
        <v>6311</v>
      </c>
      <c r="O1659" s="23" t="s">
        <v>6292</v>
      </c>
      <c r="P1659" s="23" t="s">
        <v>6329</v>
      </c>
      <c r="Q1659" s="23">
        <v>0</v>
      </c>
      <c r="R1659" s="23" t="s">
        <v>1646</v>
      </c>
      <c r="S1659" s="23" t="s">
        <v>5715</v>
      </c>
      <c r="T1659" s="23" t="s">
        <v>1623</v>
      </c>
    </row>
    <row r="1660" spans="1:20" s="19" customFormat="1">
      <c r="A1660" s="23" t="s">
        <v>4709</v>
      </c>
      <c r="B1660" s="23" t="s">
        <v>4710</v>
      </c>
      <c r="C1660" s="23" t="s">
        <v>14</v>
      </c>
      <c r="D1660" s="23" t="s">
        <v>1580</v>
      </c>
      <c r="E1660" s="23" t="s">
        <v>452</v>
      </c>
      <c r="F1660" s="23" t="s">
        <v>6824</v>
      </c>
      <c r="G1660" s="23" t="s">
        <v>1623</v>
      </c>
      <c r="H1660" s="23" t="s">
        <v>6299</v>
      </c>
      <c r="I1660" s="23" t="s">
        <v>6316</v>
      </c>
      <c r="J1660" s="23" t="s">
        <v>11</v>
      </c>
      <c r="K1660" s="23" t="s">
        <v>6290</v>
      </c>
      <c r="L1660" s="23" t="s">
        <v>11</v>
      </c>
      <c r="M1660" s="23" t="s">
        <v>6959</v>
      </c>
      <c r="N1660" s="23" t="s">
        <v>6291</v>
      </c>
      <c r="O1660" s="23" t="s">
        <v>6292</v>
      </c>
      <c r="P1660" s="23" t="s">
        <v>6329</v>
      </c>
      <c r="Q1660" s="23">
        <v>0</v>
      </c>
      <c r="R1660" s="23" t="s">
        <v>1952</v>
      </c>
      <c r="S1660" s="23" t="s">
        <v>5727</v>
      </c>
      <c r="T1660" s="23" t="s">
        <v>1623</v>
      </c>
    </row>
    <row r="1661" spans="1:20" s="19" customFormat="1">
      <c r="A1661" s="23" t="s">
        <v>3248</v>
      </c>
      <c r="B1661" s="23" t="s">
        <v>3249</v>
      </c>
      <c r="C1661" s="23" t="s">
        <v>12</v>
      </c>
      <c r="D1661" s="23" t="s">
        <v>1580</v>
      </c>
      <c r="E1661" s="23" t="s">
        <v>452</v>
      </c>
      <c r="F1661" s="23" t="s">
        <v>6980</v>
      </c>
      <c r="G1661" s="23" t="s">
        <v>1623</v>
      </c>
      <c r="H1661" s="23" t="s">
        <v>5569</v>
      </c>
      <c r="I1661" s="23" t="s">
        <v>6316</v>
      </c>
      <c r="J1661" s="23" t="s">
        <v>11</v>
      </c>
      <c r="K1661" s="23" t="s">
        <v>6290</v>
      </c>
      <c r="L1661" s="23" t="s">
        <v>11</v>
      </c>
      <c r="M1661" s="23" t="s">
        <v>6961</v>
      </c>
      <c r="N1661" s="23" t="s">
        <v>6291</v>
      </c>
      <c r="O1661" s="23" t="s">
        <v>6292</v>
      </c>
      <c r="P1661" s="23" t="s">
        <v>6329</v>
      </c>
      <c r="Q1661" s="23">
        <v>0</v>
      </c>
      <c r="R1661" s="23" t="s">
        <v>1707</v>
      </c>
      <c r="S1661" s="23" t="s">
        <v>5909</v>
      </c>
      <c r="T1661" s="23" t="s">
        <v>1623</v>
      </c>
    </row>
    <row r="1662" spans="1:20" s="19" customFormat="1">
      <c r="A1662" s="23" t="s">
        <v>5173</v>
      </c>
      <c r="B1662" s="23" t="s">
        <v>5174</v>
      </c>
      <c r="C1662" s="23" t="s">
        <v>10</v>
      </c>
      <c r="D1662" s="23" t="s">
        <v>1580</v>
      </c>
      <c r="E1662" s="23" t="s">
        <v>452</v>
      </c>
      <c r="F1662" s="23" t="s">
        <v>5583</v>
      </c>
      <c r="G1662" s="23" t="s">
        <v>1623</v>
      </c>
      <c r="H1662" s="23" t="s">
        <v>6308</v>
      </c>
      <c r="I1662" s="23" t="s">
        <v>5447</v>
      </c>
      <c r="J1662" s="23" t="s">
        <v>11</v>
      </c>
      <c r="K1662" s="23" t="s">
        <v>6290</v>
      </c>
      <c r="L1662" s="23" t="s">
        <v>11</v>
      </c>
      <c r="M1662" s="23" t="s">
        <v>7020</v>
      </c>
      <c r="N1662" s="23" t="s">
        <v>6291</v>
      </c>
      <c r="O1662" s="23" t="s">
        <v>6292</v>
      </c>
      <c r="P1662" s="23" t="s">
        <v>1012</v>
      </c>
      <c r="Q1662" s="23">
        <v>0</v>
      </c>
      <c r="R1662" s="23" t="s">
        <v>5176</v>
      </c>
      <c r="S1662" s="23" t="s">
        <v>6203</v>
      </c>
      <c r="T1662" s="23" t="s">
        <v>1331</v>
      </c>
    </row>
    <row r="1663" spans="1:20" s="19" customFormat="1">
      <c r="A1663" s="23" t="s">
        <v>5076</v>
      </c>
      <c r="B1663" s="23" t="s">
        <v>5077</v>
      </c>
      <c r="C1663" s="23" t="s">
        <v>14</v>
      </c>
      <c r="D1663" s="23" t="s">
        <v>1580</v>
      </c>
      <c r="E1663" s="23" t="s">
        <v>452</v>
      </c>
      <c r="F1663" s="23" t="s">
        <v>6932</v>
      </c>
      <c r="G1663" s="23" t="s">
        <v>1623</v>
      </c>
      <c r="H1663" s="23" t="s">
        <v>6295</v>
      </c>
      <c r="I1663" s="23" t="s">
        <v>6302</v>
      </c>
      <c r="J1663" s="23" t="s">
        <v>11</v>
      </c>
      <c r="K1663" s="23" t="s">
        <v>6290</v>
      </c>
      <c r="L1663" s="23" t="s">
        <v>11</v>
      </c>
      <c r="M1663" s="23" t="s">
        <v>6933</v>
      </c>
      <c r="N1663" s="23" t="s">
        <v>6291</v>
      </c>
      <c r="O1663" s="23" t="s">
        <v>6292</v>
      </c>
      <c r="P1663" s="23" t="s">
        <v>6329</v>
      </c>
      <c r="Q1663" s="23">
        <v>0</v>
      </c>
      <c r="R1663" s="23" t="s">
        <v>1952</v>
      </c>
      <c r="S1663" s="23" t="s">
        <v>5676</v>
      </c>
      <c r="T1663" s="23" t="s">
        <v>1623</v>
      </c>
    </row>
    <row r="1664" spans="1:20" s="19" customFormat="1">
      <c r="A1664" s="23" t="s">
        <v>1686</v>
      </c>
      <c r="B1664" s="23" t="s">
        <v>1687</v>
      </c>
      <c r="C1664" s="23" t="s">
        <v>10</v>
      </c>
      <c r="D1664" s="23" t="s">
        <v>1580</v>
      </c>
      <c r="E1664" s="23" t="s">
        <v>452</v>
      </c>
      <c r="F1664" s="23" t="s">
        <v>5583</v>
      </c>
      <c r="G1664" s="23" t="s">
        <v>1623</v>
      </c>
      <c r="H1664" s="23" t="s">
        <v>6308</v>
      </c>
      <c r="I1664" s="23" t="s">
        <v>5447</v>
      </c>
      <c r="J1664" s="23" t="s">
        <v>11</v>
      </c>
      <c r="K1664" s="23" t="s">
        <v>6290</v>
      </c>
      <c r="L1664" s="23" t="s">
        <v>11</v>
      </c>
      <c r="M1664" s="23" t="s">
        <v>6978</v>
      </c>
      <c r="N1664" s="23" t="s">
        <v>6291</v>
      </c>
      <c r="O1664" s="23" t="s">
        <v>6292</v>
      </c>
      <c r="P1664" s="23" t="s">
        <v>1012</v>
      </c>
      <c r="Q1664" s="23">
        <v>0</v>
      </c>
      <c r="R1664" s="23" t="s">
        <v>1689</v>
      </c>
      <c r="S1664" s="23" t="s">
        <v>6210</v>
      </c>
      <c r="T1664" s="23" t="s">
        <v>1623</v>
      </c>
    </row>
    <row r="1665" spans="1:20" s="19" customFormat="1">
      <c r="A1665" s="23" t="s">
        <v>1752</v>
      </c>
      <c r="B1665" s="23" t="s">
        <v>1753</v>
      </c>
      <c r="C1665" s="23" t="s">
        <v>13</v>
      </c>
      <c r="D1665" s="23" t="s">
        <v>1580</v>
      </c>
      <c r="E1665" s="23" t="s">
        <v>1175</v>
      </c>
      <c r="F1665" s="23" t="s">
        <v>6793</v>
      </c>
      <c r="G1665" s="23" t="s">
        <v>1623</v>
      </c>
      <c r="H1665" s="23" t="s">
        <v>6299</v>
      </c>
      <c r="I1665" s="23" t="s">
        <v>6321</v>
      </c>
      <c r="J1665" s="23" t="s">
        <v>11</v>
      </c>
      <c r="K1665" s="23" t="s">
        <v>6290</v>
      </c>
      <c r="L1665" s="23" t="s">
        <v>11</v>
      </c>
      <c r="M1665" s="23" t="s">
        <v>6931</v>
      </c>
      <c r="N1665" s="23" t="s">
        <v>6291</v>
      </c>
      <c r="O1665" s="23" t="s">
        <v>6292</v>
      </c>
      <c r="P1665" s="23" t="s">
        <v>6526</v>
      </c>
      <c r="Q1665" s="23">
        <v>0</v>
      </c>
      <c r="R1665" s="23" t="s">
        <v>1952</v>
      </c>
      <c r="S1665" s="23" t="s">
        <v>6106</v>
      </c>
      <c r="T1665" s="23" t="s">
        <v>1623</v>
      </c>
    </row>
    <row r="1666" spans="1:20" s="19" customFormat="1">
      <c r="A1666" s="23" t="s">
        <v>2581</v>
      </c>
      <c r="B1666" s="23" t="s">
        <v>2582</v>
      </c>
      <c r="C1666" s="23" t="s">
        <v>13</v>
      </c>
      <c r="D1666" s="23" t="s">
        <v>1580</v>
      </c>
      <c r="E1666" s="23" t="s">
        <v>452</v>
      </c>
      <c r="F1666" s="23" t="s">
        <v>6818</v>
      </c>
      <c r="G1666" s="23" t="s">
        <v>1623</v>
      </c>
      <c r="H1666" s="23" t="s">
        <v>6320</v>
      </c>
      <c r="I1666" s="23" t="s">
        <v>6355</v>
      </c>
      <c r="J1666" s="23" t="s">
        <v>11</v>
      </c>
      <c r="K1666" s="23" t="s">
        <v>6290</v>
      </c>
      <c r="L1666" s="23" t="s">
        <v>11</v>
      </c>
      <c r="M1666" s="23" t="s">
        <v>6961</v>
      </c>
      <c r="N1666" s="23" t="s">
        <v>6291</v>
      </c>
      <c r="O1666" s="23" t="s">
        <v>6292</v>
      </c>
      <c r="P1666" s="23" t="s">
        <v>7</v>
      </c>
      <c r="Q1666" s="23">
        <v>0</v>
      </c>
      <c r="R1666" s="23" t="s">
        <v>1707</v>
      </c>
      <c r="S1666" s="23" t="s">
        <v>6008</v>
      </c>
      <c r="T1666" s="23" t="s">
        <v>1623</v>
      </c>
    </row>
    <row r="1667" spans="1:20" s="19" customFormat="1">
      <c r="A1667" s="23" t="s">
        <v>2977</v>
      </c>
      <c r="B1667" s="23" t="s">
        <v>2978</v>
      </c>
      <c r="C1667" s="23" t="s">
        <v>16</v>
      </c>
      <c r="D1667" s="23" t="s">
        <v>1580</v>
      </c>
      <c r="E1667" s="23" t="s">
        <v>452</v>
      </c>
      <c r="F1667" s="23" t="s">
        <v>6954</v>
      </c>
      <c r="G1667" s="23" t="s">
        <v>1623</v>
      </c>
      <c r="H1667" s="23" t="s">
        <v>6346</v>
      </c>
      <c r="I1667" s="23" t="s">
        <v>6951</v>
      </c>
      <c r="J1667" s="23" t="s">
        <v>11</v>
      </c>
      <c r="K1667" s="23" t="s">
        <v>6290</v>
      </c>
      <c r="L1667" s="23" t="s">
        <v>11</v>
      </c>
      <c r="M1667" s="23" t="s">
        <v>7011</v>
      </c>
      <c r="N1667" s="23" t="s">
        <v>6291</v>
      </c>
      <c r="O1667" s="23" t="s">
        <v>6292</v>
      </c>
      <c r="P1667" s="23" t="s">
        <v>6956</v>
      </c>
      <c r="Q1667" s="23">
        <v>0</v>
      </c>
      <c r="R1667" s="23" t="s">
        <v>2980</v>
      </c>
      <c r="S1667" s="23" t="s">
        <v>6957</v>
      </c>
      <c r="T1667" s="23" t="s">
        <v>1623</v>
      </c>
    </row>
    <row r="1668" spans="1:20" s="19" customFormat="1">
      <c r="A1668" s="23" t="s">
        <v>2908</v>
      </c>
      <c r="B1668" s="23" t="s">
        <v>2909</v>
      </c>
      <c r="C1668" s="23" t="s">
        <v>16</v>
      </c>
      <c r="D1668" s="23" t="s">
        <v>1580</v>
      </c>
      <c r="E1668" s="23" t="s">
        <v>452</v>
      </c>
      <c r="F1668" s="23" t="s">
        <v>6954</v>
      </c>
      <c r="G1668" s="23" t="s">
        <v>1623</v>
      </c>
      <c r="H1668" s="23" t="s">
        <v>6346</v>
      </c>
      <c r="I1668" s="23" t="s">
        <v>6951</v>
      </c>
      <c r="J1668" s="23" t="s">
        <v>11</v>
      </c>
      <c r="K1668" s="23" t="s">
        <v>6290</v>
      </c>
      <c r="L1668" s="23" t="s">
        <v>11</v>
      </c>
      <c r="M1668" s="23" t="s">
        <v>7089</v>
      </c>
      <c r="N1668" s="23" t="s">
        <v>6291</v>
      </c>
      <c r="O1668" s="23" t="s">
        <v>6292</v>
      </c>
      <c r="P1668" s="23" t="s">
        <v>6982</v>
      </c>
      <c r="Q1668" s="23">
        <v>0</v>
      </c>
      <c r="R1668" s="23" t="s">
        <v>7028</v>
      </c>
      <c r="S1668" s="23" t="s">
        <v>7029</v>
      </c>
      <c r="T1668" s="23" t="s">
        <v>1623</v>
      </c>
    </row>
    <row r="1669" spans="1:20" s="19" customFormat="1">
      <c r="A1669" s="23" t="s">
        <v>5186</v>
      </c>
      <c r="B1669" s="23" t="s">
        <v>5187</v>
      </c>
      <c r="C1669" s="23" t="s">
        <v>16</v>
      </c>
      <c r="D1669" s="23" t="s">
        <v>1580</v>
      </c>
      <c r="E1669" s="23" t="s">
        <v>452</v>
      </c>
      <c r="F1669" s="23" t="s">
        <v>6954</v>
      </c>
      <c r="G1669" s="23" t="s">
        <v>1623</v>
      </c>
      <c r="H1669" s="23" t="s">
        <v>2490</v>
      </c>
      <c r="I1669" s="23" t="s">
        <v>6951</v>
      </c>
      <c r="J1669" s="23" t="s">
        <v>11</v>
      </c>
      <c r="K1669" s="23" t="s">
        <v>6290</v>
      </c>
      <c r="L1669" s="23" t="s">
        <v>11</v>
      </c>
      <c r="M1669" s="23" t="s">
        <v>6979</v>
      </c>
      <c r="N1669" s="23" t="s">
        <v>6291</v>
      </c>
      <c r="O1669" s="23" t="s">
        <v>6292</v>
      </c>
      <c r="P1669" s="23" t="s">
        <v>1012</v>
      </c>
      <c r="Q1669" s="23">
        <v>0</v>
      </c>
      <c r="R1669" s="23" t="s">
        <v>1565</v>
      </c>
      <c r="S1669" s="23" t="s">
        <v>6972</v>
      </c>
      <c r="T1669" s="23" t="s">
        <v>1623</v>
      </c>
    </row>
    <row r="1670" spans="1:20" s="19" customFormat="1">
      <c r="A1670" s="23" t="s">
        <v>3653</v>
      </c>
      <c r="B1670" s="23" t="s">
        <v>3654</v>
      </c>
      <c r="C1670" s="23" t="s">
        <v>10</v>
      </c>
      <c r="D1670" s="23" t="s">
        <v>1580</v>
      </c>
      <c r="E1670" s="23" t="s">
        <v>452</v>
      </c>
      <c r="F1670" s="23" t="s">
        <v>6970</v>
      </c>
      <c r="G1670" s="23" t="s">
        <v>1623</v>
      </c>
      <c r="H1670" s="23" t="s">
        <v>6952</v>
      </c>
      <c r="I1670" s="23" t="s">
        <v>5563</v>
      </c>
      <c r="J1670" s="23" t="s">
        <v>11</v>
      </c>
      <c r="K1670" s="23" t="s">
        <v>6290</v>
      </c>
      <c r="L1670" s="23" t="s">
        <v>11</v>
      </c>
      <c r="M1670" s="23" t="s">
        <v>6949</v>
      </c>
      <c r="N1670" s="23" t="s">
        <v>6291</v>
      </c>
      <c r="O1670" s="23" t="s">
        <v>6292</v>
      </c>
      <c r="P1670" s="23" t="s">
        <v>6329</v>
      </c>
      <c r="Q1670" s="23">
        <v>0</v>
      </c>
      <c r="R1670" s="23" t="s">
        <v>1952</v>
      </c>
      <c r="S1670" s="23" t="s">
        <v>5855</v>
      </c>
      <c r="T1670" s="23" t="s">
        <v>1623</v>
      </c>
    </row>
    <row r="1671" spans="1:20" s="19" customFormat="1">
      <c r="A1671" s="23" t="s">
        <v>4929</v>
      </c>
      <c r="B1671" s="23" t="s">
        <v>4930</v>
      </c>
      <c r="C1671" s="23" t="s">
        <v>10</v>
      </c>
      <c r="D1671" s="23" t="s">
        <v>1580</v>
      </c>
      <c r="E1671" s="23" t="s">
        <v>452</v>
      </c>
      <c r="F1671" s="23" t="s">
        <v>5384</v>
      </c>
      <c r="G1671" s="23" t="s">
        <v>1623</v>
      </c>
      <c r="H1671" s="23" t="s">
        <v>6308</v>
      </c>
      <c r="I1671" s="23" t="s">
        <v>5447</v>
      </c>
      <c r="J1671" s="23" t="s">
        <v>11</v>
      </c>
      <c r="K1671" s="23" t="s">
        <v>6290</v>
      </c>
      <c r="L1671" s="23" t="s">
        <v>11</v>
      </c>
      <c r="M1671" s="23" t="s">
        <v>6960</v>
      </c>
      <c r="N1671" s="23" t="s">
        <v>6291</v>
      </c>
      <c r="O1671" s="23" t="s">
        <v>6292</v>
      </c>
      <c r="P1671" s="23" t="s">
        <v>1012</v>
      </c>
      <c r="Q1671" s="23">
        <v>0</v>
      </c>
      <c r="R1671" s="23" t="s">
        <v>1624</v>
      </c>
      <c r="S1671" s="23" t="s">
        <v>6746</v>
      </c>
      <c r="T1671" s="23" t="s">
        <v>1623</v>
      </c>
    </row>
    <row r="1672" spans="1:20" s="19" customFormat="1">
      <c r="A1672" s="23" t="s">
        <v>1686</v>
      </c>
      <c r="B1672" s="23" t="s">
        <v>1687</v>
      </c>
      <c r="C1672" s="23" t="s">
        <v>10</v>
      </c>
      <c r="D1672" s="23" t="s">
        <v>1580</v>
      </c>
      <c r="E1672" s="23" t="s">
        <v>452</v>
      </c>
      <c r="F1672" s="23" t="s">
        <v>5583</v>
      </c>
      <c r="G1672" s="23" t="s">
        <v>1623</v>
      </c>
      <c r="H1672" s="23" t="s">
        <v>6308</v>
      </c>
      <c r="I1672" s="23" t="s">
        <v>5447</v>
      </c>
      <c r="J1672" s="23" t="s">
        <v>11</v>
      </c>
      <c r="K1672" s="23" t="s">
        <v>6290</v>
      </c>
      <c r="L1672" s="23" t="s">
        <v>11</v>
      </c>
      <c r="M1672" s="23" t="s">
        <v>6983</v>
      </c>
      <c r="N1672" s="23" t="s">
        <v>6291</v>
      </c>
      <c r="O1672" s="23" t="s">
        <v>6292</v>
      </c>
      <c r="P1672" s="23" t="s">
        <v>1012</v>
      </c>
      <c r="Q1672" s="23">
        <v>0</v>
      </c>
      <c r="R1672" s="23" t="s">
        <v>1689</v>
      </c>
      <c r="S1672" s="23" t="s">
        <v>6210</v>
      </c>
      <c r="T1672" s="23" t="s">
        <v>1623</v>
      </c>
    </row>
    <row r="1673" spans="1:20" s="19" customFormat="1">
      <c r="A1673" s="23" t="s">
        <v>3291</v>
      </c>
      <c r="B1673" s="23" t="s">
        <v>3292</v>
      </c>
      <c r="C1673" s="23" t="s">
        <v>13</v>
      </c>
      <c r="D1673" s="23" t="s">
        <v>1580</v>
      </c>
      <c r="E1673" s="23" t="s">
        <v>452</v>
      </c>
      <c r="F1673" s="23" t="s">
        <v>6962</v>
      </c>
      <c r="G1673" s="23" t="s">
        <v>1623</v>
      </c>
      <c r="H1673" s="23" t="s">
        <v>6299</v>
      </c>
      <c r="I1673" s="23" t="s">
        <v>6300</v>
      </c>
      <c r="J1673" s="23" t="s">
        <v>11</v>
      </c>
      <c r="K1673" s="23" t="s">
        <v>6290</v>
      </c>
      <c r="L1673" s="23" t="s">
        <v>11</v>
      </c>
      <c r="M1673" s="23" t="s">
        <v>6966</v>
      </c>
      <c r="N1673" s="23" t="s">
        <v>6291</v>
      </c>
      <c r="O1673" s="23" t="s">
        <v>6292</v>
      </c>
      <c r="P1673" s="23" t="s">
        <v>1012</v>
      </c>
      <c r="Q1673" s="23">
        <v>0</v>
      </c>
      <c r="R1673" s="23" t="s">
        <v>1689</v>
      </c>
      <c r="S1673" s="23" t="s">
        <v>6652</v>
      </c>
      <c r="T1673" s="23" t="s">
        <v>1623</v>
      </c>
    </row>
    <row r="1674" spans="1:20" s="19" customFormat="1">
      <c r="A1674" s="23" t="s">
        <v>2981</v>
      </c>
      <c r="B1674" s="23" t="s">
        <v>2982</v>
      </c>
      <c r="C1674" s="23" t="s">
        <v>14</v>
      </c>
      <c r="D1674" s="23" t="s">
        <v>1580</v>
      </c>
      <c r="E1674" s="23" t="s">
        <v>452</v>
      </c>
      <c r="F1674" s="23" t="s">
        <v>5583</v>
      </c>
      <c r="G1674" s="23" t="s">
        <v>1623</v>
      </c>
      <c r="H1674" s="23" t="s">
        <v>6308</v>
      </c>
      <c r="I1674" s="23" t="s">
        <v>5447</v>
      </c>
      <c r="J1674" s="23" t="s">
        <v>11</v>
      </c>
      <c r="K1674" s="23" t="s">
        <v>6290</v>
      </c>
      <c r="L1674" s="23" t="s">
        <v>11</v>
      </c>
      <c r="M1674" s="23" t="s">
        <v>6966</v>
      </c>
      <c r="N1674" s="23" t="s">
        <v>6291</v>
      </c>
      <c r="O1674" s="23" t="s">
        <v>6292</v>
      </c>
      <c r="P1674" s="23" t="s">
        <v>1012</v>
      </c>
      <c r="Q1674" s="23">
        <v>0</v>
      </c>
      <c r="R1674" s="23" t="s">
        <v>1565</v>
      </c>
      <c r="S1674" s="23" t="s">
        <v>7063</v>
      </c>
      <c r="T1674" s="23" t="s">
        <v>1548</v>
      </c>
    </row>
    <row r="1675" spans="1:20" s="19" customFormat="1">
      <c r="A1675" s="23" t="s">
        <v>2721</v>
      </c>
      <c r="B1675" s="23" t="s">
        <v>2722</v>
      </c>
      <c r="C1675" s="23" t="s">
        <v>10</v>
      </c>
      <c r="D1675" s="23" t="s">
        <v>1580</v>
      </c>
      <c r="E1675" s="23" t="s">
        <v>452</v>
      </c>
      <c r="F1675" s="23" t="s">
        <v>5504</v>
      </c>
      <c r="G1675" s="23" t="s">
        <v>1623</v>
      </c>
      <c r="H1675" s="23" t="s">
        <v>5579</v>
      </c>
      <c r="I1675" s="23" t="s">
        <v>6289</v>
      </c>
      <c r="J1675" s="23" t="s">
        <v>11</v>
      </c>
      <c r="K1675" s="23" t="s">
        <v>6290</v>
      </c>
      <c r="L1675" s="23" t="s">
        <v>11</v>
      </c>
      <c r="M1675" s="23" t="s">
        <v>6947</v>
      </c>
      <c r="N1675" s="23" t="s">
        <v>6291</v>
      </c>
      <c r="O1675" s="23" t="s">
        <v>6292</v>
      </c>
      <c r="P1675" s="23" t="s">
        <v>6989</v>
      </c>
      <c r="Q1675" s="23">
        <v>0</v>
      </c>
      <c r="R1675" s="23" t="s">
        <v>1559</v>
      </c>
      <c r="S1675" s="23" t="s">
        <v>6990</v>
      </c>
      <c r="T1675" s="23" t="s">
        <v>1623</v>
      </c>
    </row>
    <row r="1676" spans="1:20" s="19" customFormat="1">
      <c r="A1676" s="23" t="s">
        <v>5272</v>
      </c>
      <c r="B1676" s="23" t="s">
        <v>5273</v>
      </c>
      <c r="C1676" s="23" t="s">
        <v>16</v>
      </c>
      <c r="D1676" s="23" t="s">
        <v>1580</v>
      </c>
      <c r="E1676" s="23" t="s">
        <v>452</v>
      </c>
      <c r="F1676" s="23" t="s">
        <v>6977</v>
      </c>
      <c r="G1676" s="23" t="s">
        <v>1623</v>
      </c>
      <c r="H1676" s="23" t="s">
        <v>6346</v>
      </c>
      <c r="I1676" s="23" t="s">
        <v>5563</v>
      </c>
      <c r="J1676" s="23" t="s">
        <v>11</v>
      </c>
      <c r="K1676" s="23" t="s">
        <v>6290</v>
      </c>
      <c r="L1676" s="23" t="s">
        <v>11</v>
      </c>
      <c r="M1676" s="23" t="s">
        <v>6965</v>
      </c>
      <c r="N1676" s="23" t="s">
        <v>6291</v>
      </c>
      <c r="O1676" s="23" t="s">
        <v>6292</v>
      </c>
      <c r="P1676" s="23" t="s">
        <v>9</v>
      </c>
      <c r="Q1676" s="23">
        <v>0</v>
      </c>
      <c r="R1676" s="23" t="s">
        <v>1707</v>
      </c>
      <c r="S1676" s="23" t="s">
        <v>5647</v>
      </c>
      <c r="T1676" s="23" t="s">
        <v>1623</v>
      </c>
    </row>
    <row r="1677" spans="1:20" s="19" customFormat="1">
      <c r="A1677" s="23" t="s">
        <v>4564</v>
      </c>
      <c r="B1677" s="23" t="s">
        <v>4565</v>
      </c>
      <c r="C1677" s="23" t="s">
        <v>18</v>
      </c>
      <c r="D1677" s="23" t="s">
        <v>1580</v>
      </c>
      <c r="E1677" s="23" t="s">
        <v>452</v>
      </c>
      <c r="F1677" s="23" t="s">
        <v>6821</v>
      </c>
      <c r="G1677" s="23" t="s">
        <v>1623</v>
      </c>
      <c r="H1677" s="23" t="s">
        <v>6354</v>
      </c>
      <c r="I1677" s="23" t="s">
        <v>6355</v>
      </c>
      <c r="J1677" s="23" t="s">
        <v>11</v>
      </c>
      <c r="K1677" s="23" t="s">
        <v>6290</v>
      </c>
      <c r="L1677" s="23" t="s">
        <v>11</v>
      </c>
      <c r="M1677" s="23" t="s">
        <v>6933</v>
      </c>
      <c r="N1677" s="23" t="s">
        <v>6291</v>
      </c>
      <c r="O1677" s="23" t="s">
        <v>6292</v>
      </c>
      <c r="P1677" s="23" t="s">
        <v>6758</v>
      </c>
      <c r="Q1677" s="23">
        <v>0</v>
      </c>
      <c r="R1677" s="23" t="s">
        <v>1952</v>
      </c>
      <c r="S1677" s="23" t="s">
        <v>5741</v>
      </c>
      <c r="T1677" s="23" t="s">
        <v>1623</v>
      </c>
    </row>
    <row r="1678" spans="1:20" s="19" customFormat="1">
      <c r="A1678" s="23" t="s">
        <v>2593</v>
      </c>
      <c r="B1678" s="23" t="s">
        <v>2594</v>
      </c>
      <c r="C1678" s="23" t="s">
        <v>16</v>
      </c>
      <c r="D1678" s="23" t="s">
        <v>1580</v>
      </c>
      <c r="E1678" s="23" t="s">
        <v>461</v>
      </c>
      <c r="F1678" s="23" t="s">
        <v>7017</v>
      </c>
      <c r="G1678" s="23" t="s">
        <v>1623</v>
      </c>
      <c r="H1678" s="23" t="s">
        <v>6295</v>
      </c>
      <c r="I1678" s="23" t="s">
        <v>5574</v>
      </c>
      <c r="J1678" s="23" t="s">
        <v>1643</v>
      </c>
      <c r="K1678" s="23" t="s">
        <v>6290</v>
      </c>
      <c r="L1678" s="23" t="s">
        <v>11</v>
      </c>
      <c r="M1678" s="23" t="s">
        <v>7018</v>
      </c>
      <c r="N1678" s="23" t="s">
        <v>6311</v>
      </c>
      <c r="O1678" s="23" t="s">
        <v>6292</v>
      </c>
      <c r="P1678" s="23" t="s">
        <v>6357</v>
      </c>
      <c r="Q1678" s="23">
        <v>0</v>
      </c>
      <c r="R1678" s="23" t="s">
        <v>3301</v>
      </c>
      <c r="S1678" s="23" t="s">
        <v>6358</v>
      </c>
      <c r="T1678" s="23" t="s">
        <v>1623</v>
      </c>
    </row>
    <row r="1679" spans="1:20" s="19" customFormat="1">
      <c r="A1679" s="23" t="s">
        <v>3562</v>
      </c>
      <c r="B1679" s="23" t="s">
        <v>3563</v>
      </c>
      <c r="C1679" s="23" t="s">
        <v>16</v>
      </c>
      <c r="D1679" s="23" t="s">
        <v>1580</v>
      </c>
      <c r="E1679" s="23" t="s">
        <v>452</v>
      </c>
      <c r="F1679" s="23" t="s">
        <v>5504</v>
      </c>
      <c r="G1679" s="23" t="s">
        <v>1623</v>
      </c>
      <c r="H1679" s="23" t="s">
        <v>5579</v>
      </c>
      <c r="I1679" s="23" t="s">
        <v>6289</v>
      </c>
      <c r="J1679" s="23" t="s">
        <v>11</v>
      </c>
      <c r="K1679" s="23" t="s">
        <v>6290</v>
      </c>
      <c r="L1679" s="23" t="s">
        <v>11</v>
      </c>
      <c r="M1679" s="23" t="s">
        <v>6942</v>
      </c>
      <c r="N1679" s="23" t="s">
        <v>6291</v>
      </c>
      <c r="O1679" s="23" t="s">
        <v>6292</v>
      </c>
      <c r="P1679" s="23" t="s">
        <v>6534</v>
      </c>
      <c r="Q1679" s="23">
        <v>0</v>
      </c>
      <c r="R1679" s="23" t="s">
        <v>3435</v>
      </c>
      <c r="S1679" s="23" t="s">
        <v>6535</v>
      </c>
      <c r="T1679" s="23" t="s">
        <v>1623</v>
      </c>
    </row>
    <row r="1680" spans="1:20" s="19" customFormat="1">
      <c r="A1680" s="23" t="s">
        <v>1691</v>
      </c>
      <c r="B1680" s="23" t="s">
        <v>1692</v>
      </c>
      <c r="C1680" s="23" t="s">
        <v>14</v>
      </c>
      <c r="D1680" s="23" t="s">
        <v>1580</v>
      </c>
      <c r="E1680" s="23" t="s">
        <v>461</v>
      </c>
      <c r="F1680" s="23" t="s">
        <v>6784</v>
      </c>
      <c r="G1680" s="23" t="s">
        <v>1623</v>
      </c>
      <c r="H1680" s="23" t="s">
        <v>6320</v>
      </c>
      <c r="I1680" s="23" t="s">
        <v>6338</v>
      </c>
      <c r="J1680" s="23" t="s">
        <v>1643</v>
      </c>
      <c r="K1680" s="23" t="s">
        <v>6290</v>
      </c>
      <c r="L1680" s="23" t="s">
        <v>11</v>
      </c>
      <c r="M1680" s="23" t="s">
        <v>6992</v>
      </c>
      <c r="N1680" s="23" t="s">
        <v>6311</v>
      </c>
      <c r="O1680" s="23" t="s">
        <v>6292</v>
      </c>
      <c r="P1680" s="23" t="s">
        <v>6679</v>
      </c>
      <c r="Q1680" s="23">
        <v>0</v>
      </c>
      <c r="R1680" s="23" t="s">
        <v>1952</v>
      </c>
      <c r="S1680" s="23" t="s">
        <v>6115</v>
      </c>
      <c r="T1680" s="23" t="s">
        <v>1623</v>
      </c>
    </row>
    <row r="1681" spans="1:20" s="19" customFormat="1">
      <c r="A1681" s="23" t="s">
        <v>4771</v>
      </c>
      <c r="B1681" s="23" t="s">
        <v>4772</v>
      </c>
      <c r="C1681" s="23" t="s">
        <v>10</v>
      </c>
      <c r="D1681" s="23" t="s">
        <v>1580</v>
      </c>
      <c r="E1681" s="23" t="s">
        <v>461</v>
      </c>
      <c r="F1681" s="23" t="s">
        <v>5538</v>
      </c>
      <c r="G1681" s="23" t="s">
        <v>1623</v>
      </c>
      <c r="H1681" s="23" t="s">
        <v>5579</v>
      </c>
      <c r="I1681" s="23" t="s">
        <v>5574</v>
      </c>
      <c r="J1681" s="23" t="s">
        <v>11</v>
      </c>
      <c r="K1681" s="23" t="s">
        <v>6290</v>
      </c>
      <c r="L1681" s="23" t="s">
        <v>11</v>
      </c>
      <c r="M1681" s="23" t="s">
        <v>7050</v>
      </c>
      <c r="N1681" s="23" t="s">
        <v>6311</v>
      </c>
      <c r="O1681" s="23" t="s">
        <v>6292</v>
      </c>
      <c r="P1681" s="23" t="s">
        <v>6576</v>
      </c>
      <c r="Q1681" s="23">
        <v>0</v>
      </c>
      <c r="R1681" s="23" t="s">
        <v>1646</v>
      </c>
      <c r="S1681" s="23" t="s">
        <v>5717</v>
      </c>
      <c r="T1681" s="23" t="s">
        <v>1623</v>
      </c>
    </row>
    <row r="1682" spans="1:20" s="19" customFormat="1">
      <c r="A1682" s="23" t="s">
        <v>4508</v>
      </c>
      <c r="B1682" s="23" t="s">
        <v>908</v>
      </c>
      <c r="C1682" s="23" t="s">
        <v>14</v>
      </c>
      <c r="D1682" s="23" t="s">
        <v>1580</v>
      </c>
      <c r="E1682" s="23" t="s">
        <v>452</v>
      </c>
      <c r="F1682" s="23" t="s">
        <v>5402</v>
      </c>
      <c r="G1682" s="23" t="s">
        <v>1623</v>
      </c>
      <c r="H1682" s="23" t="s">
        <v>6952</v>
      </c>
      <c r="I1682" s="23" t="s">
        <v>5563</v>
      </c>
      <c r="J1682" s="23" t="s">
        <v>11</v>
      </c>
      <c r="K1682" s="23" t="s">
        <v>6290</v>
      </c>
      <c r="L1682" s="23" t="s">
        <v>11</v>
      </c>
      <c r="M1682" s="23" t="s">
        <v>7087</v>
      </c>
      <c r="N1682" s="23" t="s">
        <v>6291</v>
      </c>
      <c r="O1682" s="23" t="s">
        <v>6292</v>
      </c>
      <c r="P1682" s="23" t="s">
        <v>6361</v>
      </c>
      <c r="Q1682" s="23">
        <v>0</v>
      </c>
      <c r="R1682" s="23" t="s">
        <v>1560</v>
      </c>
      <c r="S1682" s="23" t="s">
        <v>7082</v>
      </c>
      <c r="T1682" s="23" t="s">
        <v>1623</v>
      </c>
    </row>
    <row r="1683" spans="1:20" s="19" customFormat="1">
      <c r="A1683" s="23" t="s">
        <v>3962</v>
      </c>
      <c r="B1683" s="23" t="s">
        <v>3963</v>
      </c>
      <c r="C1683" s="23" t="s">
        <v>16</v>
      </c>
      <c r="D1683" s="23" t="s">
        <v>1580</v>
      </c>
      <c r="E1683" s="23" t="s">
        <v>452</v>
      </c>
      <c r="F1683" s="23" t="s">
        <v>6935</v>
      </c>
      <c r="G1683" s="23" t="s">
        <v>1623</v>
      </c>
      <c r="H1683" s="23" t="s">
        <v>6337</v>
      </c>
      <c r="I1683" s="23" t="s">
        <v>6474</v>
      </c>
      <c r="J1683" s="23" t="s">
        <v>11</v>
      </c>
      <c r="K1683" s="23" t="s">
        <v>6290</v>
      </c>
      <c r="L1683" s="23" t="s">
        <v>11</v>
      </c>
      <c r="M1683" s="23" t="s">
        <v>6949</v>
      </c>
      <c r="N1683" s="23" t="s">
        <v>6291</v>
      </c>
      <c r="O1683" s="23" t="s">
        <v>6292</v>
      </c>
      <c r="P1683" s="23" t="s">
        <v>7</v>
      </c>
      <c r="Q1683" s="23">
        <v>0</v>
      </c>
      <c r="R1683" s="23" t="s">
        <v>1559</v>
      </c>
      <c r="S1683" s="23" t="s">
        <v>6684</v>
      </c>
      <c r="T1683" s="23" t="s">
        <v>1623</v>
      </c>
    </row>
    <row r="1684" spans="1:20" s="19" customFormat="1">
      <c r="A1684" s="23" t="s">
        <v>2426</v>
      </c>
      <c r="B1684" s="23" t="s">
        <v>2427</v>
      </c>
      <c r="C1684" s="23" t="s">
        <v>10</v>
      </c>
      <c r="D1684" s="23" t="s">
        <v>1580</v>
      </c>
      <c r="E1684" s="23" t="s">
        <v>5632</v>
      </c>
      <c r="F1684" s="23" t="s">
        <v>6973</v>
      </c>
      <c r="G1684" s="23" t="s">
        <v>1623</v>
      </c>
      <c r="H1684" s="23" t="s">
        <v>6308</v>
      </c>
      <c r="I1684" s="23" t="s">
        <v>5447</v>
      </c>
      <c r="J1684" s="23" t="s">
        <v>11</v>
      </c>
      <c r="K1684" s="23" t="s">
        <v>6290</v>
      </c>
      <c r="L1684" s="23" t="s">
        <v>11</v>
      </c>
      <c r="M1684" s="23" t="s">
        <v>7035</v>
      </c>
      <c r="N1684" s="23" t="s">
        <v>6311</v>
      </c>
      <c r="O1684" s="23" t="s">
        <v>6292</v>
      </c>
      <c r="P1684" s="23" t="s">
        <v>6563</v>
      </c>
      <c r="Q1684" s="23">
        <v>0</v>
      </c>
      <c r="R1684" s="23" t="s">
        <v>6974</v>
      </c>
      <c r="S1684" s="23" t="s">
        <v>7033</v>
      </c>
      <c r="T1684" s="23" t="s">
        <v>1623</v>
      </c>
    </row>
    <row r="1685" spans="1:20" s="19" customFormat="1">
      <c r="A1685" s="23" t="s">
        <v>3617</v>
      </c>
      <c r="B1685" s="23" t="s">
        <v>3618</v>
      </c>
      <c r="C1685" s="23" t="s">
        <v>16</v>
      </c>
      <c r="D1685" s="23" t="s">
        <v>1580</v>
      </c>
      <c r="E1685" s="23" t="s">
        <v>5632</v>
      </c>
      <c r="F1685" s="23" t="s">
        <v>6973</v>
      </c>
      <c r="G1685" s="23" t="s">
        <v>1623</v>
      </c>
      <c r="H1685" s="23" t="s">
        <v>6308</v>
      </c>
      <c r="I1685" s="23" t="s">
        <v>5447</v>
      </c>
      <c r="J1685" s="23" t="s">
        <v>11</v>
      </c>
      <c r="K1685" s="23" t="s">
        <v>6290</v>
      </c>
      <c r="L1685" s="23" t="s">
        <v>11</v>
      </c>
      <c r="M1685" s="23" t="s">
        <v>7035</v>
      </c>
      <c r="N1685" s="23" t="s">
        <v>6311</v>
      </c>
      <c r="O1685" s="23" t="s">
        <v>6292</v>
      </c>
      <c r="P1685" s="23" t="s">
        <v>6364</v>
      </c>
      <c r="Q1685" s="23">
        <v>0</v>
      </c>
      <c r="R1685" s="23" t="s">
        <v>6974</v>
      </c>
      <c r="S1685" s="23" t="s">
        <v>7076</v>
      </c>
      <c r="T1685" s="23" t="s">
        <v>1623</v>
      </c>
    </row>
    <row r="1686" spans="1:20" s="19" customFormat="1">
      <c r="A1686" s="23" t="s">
        <v>4829</v>
      </c>
      <c r="B1686" s="23" t="s">
        <v>4830</v>
      </c>
      <c r="C1686" s="23" t="s">
        <v>16</v>
      </c>
      <c r="D1686" s="23" t="s">
        <v>1580</v>
      </c>
      <c r="E1686" s="23" t="s">
        <v>452</v>
      </c>
      <c r="F1686" s="23" t="s">
        <v>7007</v>
      </c>
      <c r="G1686" s="23" t="s">
        <v>1623</v>
      </c>
      <c r="H1686" s="23" t="s">
        <v>5579</v>
      </c>
      <c r="I1686" s="23" t="s">
        <v>5563</v>
      </c>
      <c r="J1686" s="23" t="s">
        <v>11</v>
      </c>
      <c r="K1686" s="23" t="s">
        <v>6290</v>
      </c>
      <c r="L1686" s="23" t="s">
        <v>11</v>
      </c>
      <c r="M1686" s="23" t="s">
        <v>7008</v>
      </c>
      <c r="N1686" s="23" t="s">
        <v>6291</v>
      </c>
      <c r="O1686" s="23" t="s">
        <v>6292</v>
      </c>
      <c r="P1686" s="23" t="s">
        <v>1012</v>
      </c>
      <c r="Q1686" s="23">
        <v>0</v>
      </c>
      <c r="R1686" s="23" t="s">
        <v>1624</v>
      </c>
      <c r="S1686" s="23" t="s">
        <v>7111</v>
      </c>
      <c r="T1686" s="23" t="s">
        <v>1623</v>
      </c>
    </row>
    <row r="1687" spans="1:20" s="19" customFormat="1">
      <c r="A1687" s="23" t="s">
        <v>2692</v>
      </c>
      <c r="B1687" s="23" t="s">
        <v>2693</v>
      </c>
      <c r="C1687" s="23" t="s">
        <v>14</v>
      </c>
      <c r="D1687" s="23" t="s">
        <v>1580</v>
      </c>
      <c r="E1687" s="23" t="s">
        <v>452</v>
      </c>
      <c r="F1687" s="23" t="s">
        <v>5392</v>
      </c>
      <c r="G1687" s="23" t="s">
        <v>1623</v>
      </c>
      <c r="H1687" s="23" t="s">
        <v>6295</v>
      </c>
      <c r="I1687" s="23" t="s">
        <v>6302</v>
      </c>
      <c r="J1687" s="23" t="s">
        <v>11</v>
      </c>
      <c r="K1687" s="23" t="s">
        <v>6290</v>
      </c>
      <c r="L1687" s="23" t="s">
        <v>11</v>
      </c>
      <c r="M1687" s="23" t="s">
        <v>6947</v>
      </c>
      <c r="N1687" s="23" t="s">
        <v>6291</v>
      </c>
      <c r="O1687" s="23" t="s">
        <v>6292</v>
      </c>
      <c r="P1687" s="23" t="s">
        <v>1012</v>
      </c>
      <c r="Q1687" s="23">
        <v>0</v>
      </c>
      <c r="R1687" s="23" t="s">
        <v>1565</v>
      </c>
      <c r="S1687" s="23" t="s">
        <v>7025</v>
      </c>
      <c r="T1687" s="23" t="s">
        <v>1623</v>
      </c>
    </row>
    <row r="1688" spans="1:20" s="19" customFormat="1">
      <c r="A1688" s="23" t="s">
        <v>2365</v>
      </c>
      <c r="B1688" s="23" t="s">
        <v>2366</v>
      </c>
      <c r="C1688" s="23" t="s">
        <v>10</v>
      </c>
      <c r="D1688" s="23" t="s">
        <v>1580</v>
      </c>
      <c r="E1688" s="23" t="s">
        <v>461</v>
      </c>
      <c r="F1688" s="23" t="s">
        <v>5538</v>
      </c>
      <c r="G1688" s="23" t="s">
        <v>1623</v>
      </c>
      <c r="H1688" s="23" t="s">
        <v>6331</v>
      </c>
      <c r="I1688" s="23" t="s">
        <v>5574</v>
      </c>
      <c r="J1688" s="23" t="s">
        <v>11</v>
      </c>
      <c r="K1688" s="23" t="s">
        <v>6290</v>
      </c>
      <c r="L1688" s="23" t="s">
        <v>11</v>
      </c>
      <c r="M1688" s="23" t="s">
        <v>7080</v>
      </c>
      <c r="N1688" s="23" t="s">
        <v>6311</v>
      </c>
      <c r="O1688" s="23" t="s">
        <v>6292</v>
      </c>
      <c r="P1688" s="23" t="s">
        <v>6329</v>
      </c>
      <c r="Q1688" s="23">
        <v>0</v>
      </c>
      <c r="R1688" s="23" t="s">
        <v>1646</v>
      </c>
      <c r="S1688" s="23" t="s">
        <v>6026</v>
      </c>
      <c r="T1688" s="23" t="s">
        <v>1623</v>
      </c>
    </row>
    <row r="1689" spans="1:20" s="19" customFormat="1">
      <c r="A1689" s="23" t="s">
        <v>3020</v>
      </c>
      <c r="B1689" s="23" t="s">
        <v>3021</v>
      </c>
      <c r="C1689" s="23" t="s">
        <v>10</v>
      </c>
      <c r="D1689" s="23" t="s">
        <v>1580</v>
      </c>
      <c r="E1689" s="23" t="s">
        <v>452</v>
      </c>
      <c r="F1689" s="23" t="s">
        <v>6940</v>
      </c>
      <c r="G1689" s="23" t="s">
        <v>1623</v>
      </c>
      <c r="H1689" s="23" t="s">
        <v>6346</v>
      </c>
      <c r="I1689" s="23" t="s">
        <v>5563</v>
      </c>
      <c r="J1689" s="23" t="s">
        <v>11</v>
      </c>
      <c r="K1689" s="23" t="s">
        <v>6290</v>
      </c>
      <c r="L1689" s="23" t="s">
        <v>11</v>
      </c>
      <c r="M1689" s="23" t="s">
        <v>6937</v>
      </c>
      <c r="N1689" s="23" t="s">
        <v>6291</v>
      </c>
      <c r="O1689" s="23" t="s">
        <v>6292</v>
      </c>
      <c r="P1689" s="23" t="s">
        <v>6561</v>
      </c>
      <c r="Q1689" s="23">
        <v>0</v>
      </c>
      <c r="R1689" s="23" t="s">
        <v>3022</v>
      </c>
      <c r="S1689" s="23" t="s">
        <v>6562</v>
      </c>
      <c r="T1689" s="23" t="s">
        <v>1623</v>
      </c>
    </row>
    <row r="1690" spans="1:20" s="19" customFormat="1">
      <c r="A1690" s="23" t="s">
        <v>4771</v>
      </c>
      <c r="B1690" s="23" t="s">
        <v>4772</v>
      </c>
      <c r="C1690" s="23" t="s">
        <v>10</v>
      </c>
      <c r="D1690" s="23" t="s">
        <v>1580</v>
      </c>
      <c r="E1690" s="23" t="s">
        <v>461</v>
      </c>
      <c r="F1690" s="23" t="s">
        <v>5538</v>
      </c>
      <c r="G1690" s="23" t="s">
        <v>1623</v>
      </c>
      <c r="H1690" s="23" t="s">
        <v>6331</v>
      </c>
      <c r="I1690" s="23" t="s">
        <v>5574</v>
      </c>
      <c r="J1690" s="23" t="s">
        <v>11</v>
      </c>
      <c r="K1690" s="23" t="s">
        <v>6290</v>
      </c>
      <c r="L1690" s="23" t="s">
        <v>11</v>
      </c>
      <c r="M1690" s="23" t="s">
        <v>7080</v>
      </c>
      <c r="N1690" s="23" t="s">
        <v>6311</v>
      </c>
      <c r="O1690" s="23" t="s">
        <v>6292</v>
      </c>
      <c r="P1690" s="23" t="s">
        <v>6576</v>
      </c>
      <c r="Q1690" s="23">
        <v>0</v>
      </c>
      <c r="R1690" s="23" t="s">
        <v>1646</v>
      </c>
      <c r="S1690" s="23" t="s">
        <v>5717</v>
      </c>
      <c r="T1690" s="23" t="s">
        <v>1623</v>
      </c>
    </row>
    <row r="1691" spans="1:20" s="19" customFormat="1">
      <c r="A1691" s="23" t="s">
        <v>5028</v>
      </c>
      <c r="B1691" s="23" t="s">
        <v>5029</v>
      </c>
      <c r="C1691" s="23" t="s">
        <v>16</v>
      </c>
      <c r="D1691" s="23" t="s">
        <v>1580</v>
      </c>
      <c r="E1691" s="23" t="s">
        <v>452</v>
      </c>
      <c r="F1691" s="23" t="s">
        <v>6954</v>
      </c>
      <c r="G1691" s="23" t="s">
        <v>1623</v>
      </c>
      <c r="H1691" s="23" t="s">
        <v>2490</v>
      </c>
      <c r="I1691" s="23" t="s">
        <v>6951</v>
      </c>
      <c r="J1691" s="23" t="s">
        <v>11</v>
      </c>
      <c r="K1691" s="23" t="s">
        <v>6290</v>
      </c>
      <c r="L1691" s="23" t="s">
        <v>11</v>
      </c>
      <c r="M1691" s="23" t="s">
        <v>6941</v>
      </c>
      <c r="N1691" s="23" t="s">
        <v>6291</v>
      </c>
      <c r="O1691" s="23" t="s">
        <v>6292</v>
      </c>
      <c r="P1691" s="23" t="s">
        <v>6982</v>
      </c>
      <c r="Q1691" s="23">
        <v>0</v>
      </c>
      <c r="R1691" s="23" t="s">
        <v>5032</v>
      </c>
      <c r="S1691" s="23" t="s">
        <v>6263</v>
      </c>
      <c r="T1691" s="23" t="s">
        <v>1623</v>
      </c>
    </row>
    <row r="1692" spans="1:20" s="19" customFormat="1">
      <c r="A1692" s="23" t="s">
        <v>3053</v>
      </c>
      <c r="B1692" s="23" t="s">
        <v>3054</v>
      </c>
      <c r="C1692" s="23" t="s">
        <v>14</v>
      </c>
      <c r="D1692" s="23" t="s">
        <v>1580</v>
      </c>
      <c r="E1692" s="23" t="s">
        <v>452</v>
      </c>
      <c r="F1692" s="23" t="s">
        <v>6811</v>
      </c>
      <c r="G1692" s="23" t="s">
        <v>1623</v>
      </c>
      <c r="H1692" s="23" t="s">
        <v>6337</v>
      </c>
      <c r="I1692" s="23" t="s">
        <v>6338</v>
      </c>
      <c r="J1692" s="23" t="s">
        <v>11</v>
      </c>
      <c r="K1692" s="23" t="s">
        <v>6290</v>
      </c>
      <c r="L1692" s="23" t="s">
        <v>11</v>
      </c>
      <c r="M1692" s="23" t="s">
        <v>6944</v>
      </c>
      <c r="N1692" s="23" t="s">
        <v>6291</v>
      </c>
      <c r="O1692" s="23" t="s">
        <v>6292</v>
      </c>
      <c r="P1692" s="23" t="s">
        <v>6329</v>
      </c>
      <c r="Q1692" s="23">
        <v>0</v>
      </c>
      <c r="R1692" s="23" t="s">
        <v>1952</v>
      </c>
      <c r="S1692" s="23" t="s">
        <v>5939</v>
      </c>
      <c r="T1692" s="23" t="s">
        <v>1623</v>
      </c>
    </row>
    <row r="1693" spans="1:20" s="19" customFormat="1">
      <c r="A1693" s="23" t="s">
        <v>3953</v>
      </c>
      <c r="B1693" s="23" t="s">
        <v>3954</v>
      </c>
      <c r="C1693" s="23" t="s">
        <v>10</v>
      </c>
      <c r="D1693" s="23" t="s">
        <v>1580</v>
      </c>
      <c r="E1693" s="23" t="s">
        <v>452</v>
      </c>
      <c r="F1693" s="23" t="s">
        <v>5384</v>
      </c>
      <c r="G1693" s="23" t="s">
        <v>1623</v>
      </c>
      <c r="H1693" s="23" t="s">
        <v>6308</v>
      </c>
      <c r="I1693" s="23" t="s">
        <v>5447</v>
      </c>
      <c r="J1693" s="23" t="s">
        <v>11</v>
      </c>
      <c r="K1693" s="23" t="s">
        <v>6290</v>
      </c>
      <c r="L1693" s="23" t="s">
        <v>11</v>
      </c>
      <c r="M1693" s="23" t="s">
        <v>6944</v>
      </c>
      <c r="N1693" s="23" t="s">
        <v>6291</v>
      </c>
      <c r="O1693" s="23" t="s">
        <v>6292</v>
      </c>
      <c r="P1693" s="23" t="s">
        <v>6329</v>
      </c>
      <c r="Q1693" s="23">
        <v>0</v>
      </c>
      <c r="R1693" s="23" t="s">
        <v>1952</v>
      </c>
      <c r="S1693" s="23" t="s">
        <v>5817</v>
      </c>
      <c r="T1693" s="23" t="s">
        <v>1623</v>
      </c>
    </row>
    <row r="1694" spans="1:20" s="19" customFormat="1">
      <c r="A1694" s="23" t="s">
        <v>3474</v>
      </c>
      <c r="B1694" s="23" t="s">
        <v>3475</v>
      </c>
      <c r="C1694" s="23" t="s">
        <v>14</v>
      </c>
      <c r="D1694" s="23" t="s">
        <v>1580</v>
      </c>
      <c r="E1694" s="23" t="s">
        <v>452</v>
      </c>
      <c r="F1694" s="23" t="s">
        <v>5386</v>
      </c>
      <c r="G1694" s="23" t="s">
        <v>1623</v>
      </c>
      <c r="H1694" s="23" t="s">
        <v>6308</v>
      </c>
      <c r="I1694" s="23" t="s">
        <v>6951</v>
      </c>
      <c r="J1694" s="23" t="s">
        <v>11</v>
      </c>
      <c r="K1694" s="23" t="s">
        <v>6290</v>
      </c>
      <c r="L1694" s="23" t="s">
        <v>11</v>
      </c>
      <c r="M1694" s="23" t="s">
        <v>6949</v>
      </c>
      <c r="N1694" s="23" t="s">
        <v>6291</v>
      </c>
      <c r="O1694" s="23" t="s">
        <v>6292</v>
      </c>
      <c r="P1694" s="23" t="s">
        <v>9</v>
      </c>
      <c r="Q1694" s="23">
        <v>0</v>
      </c>
      <c r="R1694" s="23" t="s">
        <v>1952</v>
      </c>
      <c r="S1694" s="23" t="s">
        <v>6635</v>
      </c>
      <c r="T1694" s="23" t="s">
        <v>1623</v>
      </c>
    </row>
    <row r="1695" spans="1:20" s="19" customFormat="1">
      <c r="A1695" s="23" t="s">
        <v>2928</v>
      </c>
      <c r="B1695" s="23" t="s">
        <v>2929</v>
      </c>
      <c r="C1695" s="23" t="s">
        <v>11</v>
      </c>
      <c r="D1695" s="23" t="s">
        <v>5451</v>
      </c>
      <c r="E1695" s="23" t="s">
        <v>464</v>
      </c>
      <c r="F1695" s="23" t="s">
        <v>5573</v>
      </c>
      <c r="G1695" s="23" t="s">
        <v>1623</v>
      </c>
      <c r="H1695" s="23" t="s">
        <v>2490</v>
      </c>
      <c r="I1695" s="23" t="s">
        <v>6296</v>
      </c>
      <c r="J1695" s="23" t="s">
        <v>11</v>
      </c>
      <c r="K1695" s="23" t="s">
        <v>6290</v>
      </c>
      <c r="L1695" s="23" t="s">
        <v>11</v>
      </c>
      <c r="M1695" s="23" t="s">
        <v>7054</v>
      </c>
      <c r="N1695" s="23" t="s">
        <v>6297</v>
      </c>
      <c r="O1695" s="23" t="s">
        <v>6292</v>
      </c>
      <c r="P1695" s="23" t="s">
        <v>7</v>
      </c>
      <c r="Q1695" s="23">
        <v>0</v>
      </c>
      <c r="R1695" s="23" t="s">
        <v>1559</v>
      </c>
      <c r="S1695" s="23" t="s">
        <v>6495</v>
      </c>
      <c r="T1695" s="23" t="s">
        <v>1623</v>
      </c>
    </row>
    <row r="1696" spans="1:20" s="19" customFormat="1">
      <c r="A1696" s="23" t="s">
        <v>4614</v>
      </c>
      <c r="B1696" s="23" t="s">
        <v>4615</v>
      </c>
      <c r="C1696" s="23" t="s">
        <v>10</v>
      </c>
      <c r="D1696" s="23" t="s">
        <v>1580</v>
      </c>
      <c r="E1696" s="23" t="s">
        <v>452</v>
      </c>
      <c r="F1696" s="23" t="s">
        <v>5392</v>
      </c>
      <c r="G1696" s="23" t="s">
        <v>1623</v>
      </c>
      <c r="H1696" s="23" t="s">
        <v>6295</v>
      </c>
      <c r="I1696" s="23" t="s">
        <v>6302</v>
      </c>
      <c r="J1696" s="23" t="s">
        <v>11</v>
      </c>
      <c r="K1696" s="23" t="s">
        <v>6290</v>
      </c>
      <c r="L1696" s="23" t="s">
        <v>11</v>
      </c>
      <c r="M1696" s="23" t="s">
        <v>6941</v>
      </c>
      <c r="N1696" s="23" t="s">
        <v>6291</v>
      </c>
      <c r="O1696" s="23" t="s">
        <v>6292</v>
      </c>
      <c r="P1696" s="23" t="s">
        <v>6303</v>
      </c>
      <c r="Q1696" s="23">
        <v>0</v>
      </c>
      <c r="R1696" s="23" t="s">
        <v>1952</v>
      </c>
      <c r="S1696" s="23" t="s">
        <v>5738</v>
      </c>
      <c r="T1696" s="23" t="s">
        <v>1623</v>
      </c>
    </row>
    <row r="1697" spans="1:20" s="19" customFormat="1">
      <c r="A1697" s="23" t="s">
        <v>3363</v>
      </c>
      <c r="B1697" s="23" t="s">
        <v>3364</v>
      </c>
      <c r="C1697" s="23" t="s">
        <v>10</v>
      </c>
      <c r="D1697" s="23" t="s">
        <v>1580</v>
      </c>
      <c r="E1697" s="23" t="s">
        <v>452</v>
      </c>
      <c r="F1697" s="23" t="s">
        <v>6977</v>
      </c>
      <c r="G1697" s="23" t="s">
        <v>1623</v>
      </c>
      <c r="H1697" s="23" t="s">
        <v>6346</v>
      </c>
      <c r="I1697" s="23" t="s">
        <v>5563</v>
      </c>
      <c r="J1697" s="23" t="s">
        <v>11</v>
      </c>
      <c r="K1697" s="23" t="s">
        <v>6290</v>
      </c>
      <c r="L1697" s="23" t="s">
        <v>11</v>
      </c>
      <c r="M1697" s="23" t="s">
        <v>6965</v>
      </c>
      <c r="N1697" s="23" t="s">
        <v>6291</v>
      </c>
      <c r="O1697" s="23" t="s">
        <v>6292</v>
      </c>
      <c r="P1697" s="23" t="s">
        <v>6402</v>
      </c>
      <c r="Q1697" s="23">
        <v>0</v>
      </c>
      <c r="R1697" s="23" t="s">
        <v>6403</v>
      </c>
      <c r="S1697" s="23" t="s">
        <v>6404</v>
      </c>
      <c r="T1697" s="23" t="s">
        <v>1623</v>
      </c>
    </row>
    <row r="1698" spans="1:20" s="19" customFormat="1">
      <c r="A1698" s="23" t="s">
        <v>5323</v>
      </c>
      <c r="B1698" s="23" t="s">
        <v>5324</v>
      </c>
      <c r="C1698" s="23" t="s">
        <v>13</v>
      </c>
      <c r="D1698" s="23" t="s">
        <v>1580</v>
      </c>
      <c r="E1698" s="23" t="s">
        <v>452</v>
      </c>
      <c r="F1698" s="23" t="s">
        <v>6812</v>
      </c>
      <c r="G1698" s="23" t="s">
        <v>1623</v>
      </c>
      <c r="H1698" s="23" t="s">
        <v>6299</v>
      </c>
      <c r="I1698" s="23" t="s">
        <v>6300</v>
      </c>
      <c r="J1698" s="23" t="s">
        <v>11</v>
      </c>
      <c r="K1698" s="23" t="s">
        <v>6290</v>
      </c>
      <c r="L1698" s="23" t="s">
        <v>11</v>
      </c>
      <c r="M1698" s="23" t="s">
        <v>6969</v>
      </c>
      <c r="N1698" s="23" t="s">
        <v>6291</v>
      </c>
      <c r="O1698" s="23" t="s">
        <v>6292</v>
      </c>
      <c r="P1698" s="23" t="s">
        <v>1012</v>
      </c>
      <c r="Q1698" s="23">
        <v>0</v>
      </c>
      <c r="R1698" s="23" t="s">
        <v>1689</v>
      </c>
      <c r="S1698" s="23" t="s">
        <v>6301</v>
      </c>
      <c r="T1698" s="23" t="s">
        <v>1623</v>
      </c>
    </row>
    <row r="1699" spans="1:20" s="19" customFormat="1">
      <c r="A1699" s="23" t="s">
        <v>4909</v>
      </c>
      <c r="B1699" s="23" t="s">
        <v>4910</v>
      </c>
      <c r="C1699" s="23" t="s">
        <v>12</v>
      </c>
      <c r="D1699" s="23" t="s">
        <v>1580</v>
      </c>
      <c r="E1699" s="23" t="s">
        <v>452</v>
      </c>
      <c r="F1699" s="23" t="s">
        <v>6818</v>
      </c>
      <c r="G1699" s="23" t="s">
        <v>1623</v>
      </c>
      <c r="H1699" s="23" t="s">
        <v>6320</v>
      </c>
      <c r="I1699" s="23" t="s">
        <v>6355</v>
      </c>
      <c r="J1699" s="23" t="s">
        <v>11</v>
      </c>
      <c r="K1699" s="23" t="s">
        <v>6290</v>
      </c>
      <c r="L1699" s="23" t="s">
        <v>11</v>
      </c>
      <c r="M1699" s="23" t="s">
        <v>6963</v>
      </c>
      <c r="N1699" s="23" t="s">
        <v>6291</v>
      </c>
      <c r="O1699" s="23" t="s">
        <v>6292</v>
      </c>
      <c r="P1699" s="23" t="s">
        <v>6375</v>
      </c>
      <c r="Q1699" s="23">
        <v>0</v>
      </c>
      <c r="R1699" s="23" t="s">
        <v>1952</v>
      </c>
      <c r="S1699" s="23" t="s">
        <v>6376</v>
      </c>
      <c r="T1699" s="23" t="s">
        <v>1623</v>
      </c>
    </row>
    <row r="1700" spans="1:20" s="19" customFormat="1">
      <c r="A1700" s="23" t="s">
        <v>3335</v>
      </c>
      <c r="B1700" s="23" t="s">
        <v>3336</v>
      </c>
      <c r="C1700" s="23" t="s">
        <v>14</v>
      </c>
      <c r="D1700" s="23" t="s">
        <v>1580</v>
      </c>
      <c r="E1700" s="23" t="s">
        <v>452</v>
      </c>
      <c r="F1700" s="23" t="s">
        <v>6811</v>
      </c>
      <c r="G1700" s="23" t="s">
        <v>1623</v>
      </c>
      <c r="H1700" s="23" t="s">
        <v>6337</v>
      </c>
      <c r="I1700" s="23" t="s">
        <v>6338</v>
      </c>
      <c r="J1700" s="23" t="s">
        <v>11</v>
      </c>
      <c r="K1700" s="23" t="s">
        <v>6290</v>
      </c>
      <c r="L1700" s="23" t="s">
        <v>11</v>
      </c>
      <c r="M1700" s="23" t="s">
        <v>6937</v>
      </c>
      <c r="N1700" s="23" t="s">
        <v>6291</v>
      </c>
      <c r="O1700" s="23" t="s">
        <v>6292</v>
      </c>
      <c r="P1700" s="23" t="s">
        <v>6478</v>
      </c>
      <c r="Q1700" s="23">
        <v>0</v>
      </c>
      <c r="R1700" s="23" t="s">
        <v>1952</v>
      </c>
      <c r="S1700" s="23" t="s">
        <v>5891</v>
      </c>
      <c r="T1700" s="23" t="s">
        <v>1623</v>
      </c>
    </row>
    <row r="1701" spans="1:20" s="19" customFormat="1">
      <c r="A1701" s="23" t="s">
        <v>3207</v>
      </c>
      <c r="B1701" s="23" t="s">
        <v>3208</v>
      </c>
      <c r="C1701" s="23" t="s">
        <v>16</v>
      </c>
      <c r="D1701" s="23" t="s">
        <v>1580</v>
      </c>
      <c r="E1701" s="23" t="s">
        <v>452</v>
      </c>
      <c r="F1701" s="23" t="s">
        <v>5380</v>
      </c>
      <c r="G1701" s="23" t="s">
        <v>1623</v>
      </c>
      <c r="H1701" s="23" t="s">
        <v>2490</v>
      </c>
      <c r="I1701" s="23" t="s">
        <v>6289</v>
      </c>
      <c r="J1701" s="23" t="s">
        <v>11</v>
      </c>
      <c r="K1701" s="23" t="s">
        <v>6290</v>
      </c>
      <c r="L1701" s="23" t="s">
        <v>11</v>
      </c>
      <c r="M1701" s="23" t="s">
        <v>7006</v>
      </c>
      <c r="N1701" s="23" t="s">
        <v>6291</v>
      </c>
      <c r="O1701" s="23" t="s">
        <v>6292</v>
      </c>
      <c r="P1701" s="23" t="s">
        <v>9</v>
      </c>
      <c r="Q1701" s="23">
        <v>0</v>
      </c>
      <c r="R1701" s="23" t="s">
        <v>6313</v>
      </c>
      <c r="S1701" s="23" t="s">
        <v>5918</v>
      </c>
      <c r="T1701" s="23" t="s">
        <v>1623</v>
      </c>
    </row>
    <row r="1702" spans="1:20" s="19" customFormat="1">
      <c r="A1702" s="23" t="s">
        <v>3013</v>
      </c>
      <c r="B1702" s="23" t="s">
        <v>3014</v>
      </c>
      <c r="C1702" s="23" t="s">
        <v>10</v>
      </c>
      <c r="D1702" s="23" t="s">
        <v>1580</v>
      </c>
      <c r="E1702" s="23" t="s">
        <v>452</v>
      </c>
      <c r="F1702" s="23" t="s">
        <v>6808</v>
      </c>
      <c r="G1702" s="23" t="s">
        <v>1623</v>
      </c>
      <c r="H1702" s="23" t="s">
        <v>6299</v>
      </c>
      <c r="I1702" s="23" t="s">
        <v>6304</v>
      </c>
      <c r="J1702" s="23" t="s">
        <v>11</v>
      </c>
      <c r="K1702" s="23" t="s">
        <v>6290</v>
      </c>
      <c r="L1702" s="23" t="s">
        <v>11</v>
      </c>
      <c r="M1702" s="23" t="s">
        <v>6942</v>
      </c>
      <c r="N1702" s="23" t="s">
        <v>6291</v>
      </c>
      <c r="O1702" s="23" t="s">
        <v>6292</v>
      </c>
      <c r="P1702" s="23" t="s">
        <v>7</v>
      </c>
      <c r="Q1702" s="23">
        <v>0</v>
      </c>
      <c r="R1702" s="23" t="s">
        <v>1685</v>
      </c>
      <c r="S1702" s="23" t="s">
        <v>6549</v>
      </c>
      <c r="T1702" s="23" t="s">
        <v>1623</v>
      </c>
    </row>
    <row r="1703" spans="1:20" s="19" customFormat="1">
      <c r="A1703" s="23" t="s">
        <v>4149</v>
      </c>
      <c r="B1703" s="23" t="s">
        <v>4150</v>
      </c>
      <c r="C1703" s="23" t="s">
        <v>18</v>
      </c>
      <c r="D1703" s="23" t="s">
        <v>1580</v>
      </c>
      <c r="E1703" s="23" t="s">
        <v>452</v>
      </c>
      <c r="F1703" s="23" t="s">
        <v>6821</v>
      </c>
      <c r="G1703" s="23" t="s">
        <v>1623</v>
      </c>
      <c r="H1703" s="23" t="s">
        <v>6354</v>
      </c>
      <c r="I1703" s="23" t="s">
        <v>6355</v>
      </c>
      <c r="J1703" s="23" t="s">
        <v>11</v>
      </c>
      <c r="K1703" s="23" t="s">
        <v>6290</v>
      </c>
      <c r="L1703" s="23" t="s">
        <v>11</v>
      </c>
      <c r="M1703" s="23" t="s">
        <v>6933</v>
      </c>
      <c r="N1703" s="23" t="s">
        <v>6291</v>
      </c>
      <c r="O1703" s="23" t="s">
        <v>6292</v>
      </c>
      <c r="P1703" s="23" t="s">
        <v>6501</v>
      </c>
      <c r="Q1703" s="23">
        <v>0</v>
      </c>
      <c r="R1703" s="23" t="s">
        <v>1952</v>
      </c>
      <c r="S1703" s="23" t="s">
        <v>5790</v>
      </c>
      <c r="T1703" s="23" t="s">
        <v>1623</v>
      </c>
    </row>
    <row r="1704" spans="1:20" s="19" customFormat="1">
      <c r="A1704" s="23" t="s">
        <v>4118</v>
      </c>
      <c r="B1704" s="23" t="s">
        <v>4119</v>
      </c>
      <c r="C1704" s="23" t="s">
        <v>14</v>
      </c>
      <c r="D1704" s="23" t="s">
        <v>1580</v>
      </c>
      <c r="E1704" s="23" t="s">
        <v>452</v>
      </c>
      <c r="F1704" s="23" t="s">
        <v>6809</v>
      </c>
      <c r="G1704" s="23" t="s">
        <v>1623</v>
      </c>
      <c r="H1704" s="23" t="s">
        <v>6299</v>
      </c>
      <c r="I1704" s="23" t="s">
        <v>6335</v>
      </c>
      <c r="J1704" s="23" t="s">
        <v>11</v>
      </c>
      <c r="K1704" s="23" t="s">
        <v>6290</v>
      </c>
      <c r="L1704" s="23" t="s">
        <v>11</v>
      </c>
      <c r="M1704" s="23" t="s">
        <v>6960</v>
      </c>
      <c r="N1704" s="23" t="s">
        <v>6291</v>
      </c>
      <c r="O1704" s="23" t="s">
        <v>6292</v>
      </c>
      <c r="P1704" s="23" t="s">
        <v>6325</v>
      </c>
      <c r="Q1704" s="23">
        <v>0</v>
      </c>
      <c r="R1704" s="23" t="s">
        <v>6313</v>
      </c>
      <c r="S1704" s="23" t="s">
        <v>6703</v>
      </c>
      <c r="T1704" s="23" t="s">
        <v>1623</v>
      </c>
    </row>
    <row r="1705" spans="1:20" s="19" customFormat="1">
      <c r="A1705" s="23" t="s">
        <v>1801</v>
      </c>
      <c r="B1705" s="23" t="s">
        <v>1802</v>
      </c>
      <c r="C1705" s="23" t="s">
        <v>12</v>
      </c>
      <c r="D1705" s="23" t="s">
        <v>1580</v>
      </c>
      <c r="E1705" s="23" t="s">
        <v>452</v>
      </c>
      <c r="F1705" s="23" t="s">
        <v>6804</v>
      </c>
      <c r="G1705" s="23" t="s">
        <v>1623</v>
      </c>
      <c r="H1705" s="23" t="s">
        <v>6334</v>
      </c>
      <c r="I1705" s="23" t="s">
        <v>6321</v>
      </c>
      <c r="J1705" s="23" t="s">
        <v>11</v>
      </c>
      <c r="K1705" s="23" t="s">
        <v>6290</v>
      </c>
      <c r="L1705" s="23" t="s">
        <v>11</v>
      </c>
      <c r="M1705" s="23" t="s">
        <v>6947</v>
      </c>
      <c r="N1705" s="23" t="s">
        <v>6291</v>
      </c>
      <c r="O1705" s="23" t="s">
        <v>6292</v>
      </c>
      <c r="P1705" s="23" t="s">
        <v>6329</v>
      </c>
      <c r="Q1705" s="23">
        <v>0</v>
      </c>
      <c r="R1705" s="23" t="s">
        <v>1952</v>
      </c>
      <c r="S1705" s="23" t="s">
        <v>6097</v>
      </c>
      <c r="T1705" s="23" t="s">
        <v>1623</v>
      </c>
    </row>
    <row r="1706" spans="1:20" s="19" customFormat="1">
      <c r="A1706" s="23" t="s">
        <v>4118</v>
      </c>
      <c r="B1706" s="23" t="s">
        <v>4119</v>
      </c>
      <c r="C1706" s="23" t="s">
        <v>14</v>
      </c>
      <c r="D1706" s="23" t="s">
        <v>1580</v>
      </c>
      <c r="E1706" s="23" t="s">
        <v>452</v>
      </c>
      <c r="F1706" s="23" t="s">
        <v>6809</v>
      </c>
      <c r="G1706" s="23" t="s">
        <v>1623</v>
      </c>
      <c r="H1706" s="23" t="s">
        <v>6299</v>
      </c>
      <c r="I1706" s="23" t="s">
        <v>6335</v>
      </c>
      <c r="J1706" s="23" t="s">
        <v>11</v>
      </c>
      <c r="K1706" s="23" t="s">
        <v>6290</v>
      </c>
      <c r="L1706" s="23" t="s">
        <v>11</v>
      </c>
      <c r="M1706" s="23" t="s">
        <v>6944</v>
      </c>
      <c r="N1706" s="23" t="s">
        <v>6291</v>
      </c>
      <c r="O1706" s="23" t="s">
        <v>6292</v>
      </c>
      <c r="P1706" s="23" t="s">
        <v>6325</v>
      </c>
      <c r="Q1706" s="23">
        <v>0</v>
      </c>
      <c r="R1706" s="23" t="s">
        <v>6313</v>
      </c>
      <c r="S1706" s="23" t="s">
        <v>6703</v>
      </c>
      <c r="T1706" s="23" t="s">
        <v>1623</v>
      </c>
    </row>
    <row r="1707" spans="1:20" s="19" customFormat="1">
      <c r="A1707" s="23" t="s">
        <v>3471</v>
      </c>
      <c r="B1707" s="23" t="s">
        <v>3472</v>
      </c>
      <c r="C1707" s="23" t="s">
        <v>14</v>
      </c>
      <c r="D1707" s="23" t="s">
        <v>1580</v>
      </c>
      <c r="E1707" s="23" t="s">
        <v>5632</v>
      </c>
      <c r="F1707" s="23" t="s">
        <v>6973</v>
      </c>
      <c r="G1707" s="23" t="s">
        <v>1623</v>
      </c>
      <c r="H1707" s="23" t="s">
        <v>6308</v>
      </c>
      <c r="I1707" s="23" t="s">
        <v>5447</v>
      </c>
      <c r="J1707" s="23" t="s">
        <v>11</v>
      </c>
      <c r="K1707" s="23" t="s">
        <v>6290</v>
      </c>
      <c r="L1707" s="23" t="s">
        <v>11</v>
      </c>
      <c r="M1707" s="23" t="s">
        <v>7035</v>
      </c>
      <c r="N1707" s="23" t="s">
        <v>6311</v>
      </c>
      <c r="O1707" s="23" t="s">
        <v>6292</v>
      </c>
      <c r="P1707" s="23" t="s">
        <v>6329</v>
      </c>
      <c r="Q1707" s="23">
        <v>0</v>
      </c>
      <c r="R1707" s="23" t="s">
        <v>6974</v>
      </c>
      <c r="S1707" s="23" t="s">
        <v>6975</v>
      </c>
      <c r="T1707" s="23" t="s">
        <v>1623</v>
      </c>
    </row>
    <row r="1708" spans="1:20" s="19" customFormat="1">
      <c r="A1708" s="23" t="s">
        <v>3096</v>
      </c>
      <c r="B1708" s="23" t="s">
        <v>3097</v>
      </c>
      <c r="C1708" s="23" t="s">
        <v>16</v>
      </c>
      <c r="D1708" s="23" t="s">
        <v>1580</v>
      </c>
      <c r="E1708" s="23" t="s">
        <v>452</v>
      </c>
      <c r="F1708" s="23" t="s">
        <v>6954</v>
      </c>
      <c r="G1708" s="23" t="s">
        <v>1623</v>
      </c>
      <c r="H1708" s="23" t="s">
        <v>2490</v>
      </c>
      <c r="I1708" s="23" t="s">
        <v>6951</v>
      </c>
      <c r="J1708" s="23" t="s">
        <v>11</v>
      </c>
      <c r="K1708" s="23" t="s">
        <v>6290</v>
      </c>
      <c r="L1708" s="23" t="s">
        <v>11</v>
      </c>
      <c r="M1708" s="23" t="s">
        <v>6999</v>
      </c>
      <c r="N1708" s="23" t="s">
        <v>6291</v>
      </c>
      <c r="O1708" s="23" t="s">
        <v>6292</v>
      </c>
      <c r="P1708" s="23" t="s">
        <v>6982</v>
      </c>
      <c r="Q1708" s="23">
        <v>0</v>
      </c>
      <c r="R1708" s="23" t="s">
        <v>1537</v>
      </c>
      <c r="S1708" s="23" t="s">
        <v>6262</v>
      </c>
      <c r="T1708" s="23" t="s">
        <v>1623</v>
      </c>
    </row>
    <row r="1709" spans="1:20" s="19" customFormat="1">
      <c r="A1709" s="23" t="s">
        <v>1908</v>
      </c>
      <c r="B1709" s="23" t="s">
        <v>1909</v>
      </c>
      <c r="C1709" s="23" t="s">
        <v>10</v>
      </c>
      <c r="D1709" s="23" t="s">
        <v>1580</v>
      </c>
      <c r="E1709" s="23" t="s">
        <v>452</v>
      </c>
      <c r="F1709" s="23" t="s">
        <v>6940</v>
      </c>
      <c r="G1709" s="23" t="s">
        <v>1623</v>
      </c>
      <c r="H1709" s="23" t="s">
        <v>6346</v>
      </c>
      <c r="I1709" s="23" t="s">
        <v>5563</v>
      </c>
      <c r="J1709" s="23" t="s">
        <v>11</v>
      </c>
      <c r="K1709" s="23" t="s">
        <v>6290</v>
      </c>
      <c r="L1709" s="23" t="s">
        <v>11</v>
      </c>
      <c r="M1709" s="23" t="s">
        <v>6941</v>
      </c>
      <c r="N1709" s="23" t="s">
        <v>6291</v>
      </c>
      <c r="O1709" s="23" t="s">
        <v>6292</v>
      </c>
      <c r="P1709" s="23" t="s">
        <v>6378</v>
      </c>
      <c r="Q1709" s="23">
        <v>0</v>
      </c>
      <c r="R1709" s="23" t="s">
        <v>1912</v>
      </c>
      <c r="S1709" s="23" t="s">
        <v>6181</v>
      </c>
      <c r="T1709" s="23" t="s">
        <v>1623</v>
      </c>
    </row>
    <row r="1710" spans="1:20" s="19" customFormat="1">
      <c r="A1710" s="23" t="s">
        <v>2375</v>
      </c>
      <c r="B1710" s="23" t="s">
        <v>2376</v>
      </c>
      <c r="C1710" s="23" t="s">
        <v>16</v>
      </c>
      <c r="D1710" s="23" t="s">
        <v>1580</v>
      </c>
      <c r="E1710" s="23" t="s">
        <v>452</v>
      </c>
      <c r="F1710" s="23" t="s">
        <v>5380</v>
      </c>
      <c r="G1710" s="23" t="s">
        <v>1623</v>
      </c>
      <c r="H1710" s="23" t="s">
        <v>2490</v>
      </c>
      <c r="I1710" s="23" t="s">
        <v>6289</v>
      </c>
      <c r="J1710" s="23" t="s">
        <v>11</v>
      </c>
      <c r="K1710" s="23" t="s">
        <v>6290</v>
      </c>
      <c r="L1710" s="23" t="s">
        <v>11</v>
      </c>
      <c r="M1710" s="23" t="s">
        <v>7041</v>
      </c>
      <c r="N1710" s="23" t="s">
        <v>6291</v>
      </c>
      <c r="O1710" s="23" t="s">
        <v>6292</v>
      </c>
      <c r="P1710" s="23" t="s">
        <v>6329</v>
      </c>
      <c r="Q1710" s="23">
        <v>0</v>
      </c>
      <c r="R1710" s="23" t="s">
        <v>1952</v>
      </c>
      <c r="S1710" s="23" t="s">
        <v>6025</v>
      </c>
      <c r="T1710" s="23" t="s">
        <v>1623</v>
      </c>
    </row>
    <row r="1711" spans="1:20" s="19" customFormat="1">
      <c r="A1711" s="23" t="s">
        <v>3260</v>
      </c>
      <c r="B1711" s="23" t="s">
        <v>3261</v>
      </c>
      <c r="C1711" s="23" t="s">
        <v>13</v>
      </c>
      <c r="D1711" s="23" t="s">
        <v>1580</v>
      </c>
      <c r="E1711" s="23" t="s">
        <v>452</v>
      </c>
      <c r="F1711" s="23" t="s">
        <v>6803</v>
      </c>
      <c r="G1711" s="23" t="s">
        <v>1623</v>
      </c>
      <c r="H1711" s="23" t="s">
        <v>5569</v>
      </c>
      <c r="I1711" s="23" t="s">
        <v>6304</v>
      </c>
      <c r="J1711" s="23" t="s">
        <v>11</v>
      </c>
      <c r="K1711" s="23" t="s">
        <v>6290</v>
      </c>
      <c r="L1711" s="23" t="s">
        <v>11</v>
      </c>
      <c r="M1711" s="23" t="s">
        <v>6955</v>
      </c>
      <c r="N1711" s="23" t="s">
        <v>6291</v>
      </c>
      <c r="O1711" s="23" t="s">
        <v>6292</v>
      </c>
      <c r="P1711" s="23" t="s">
        <v>1012</v>
      </c>
      <c r="Q1711" s="23">
        <v>0</v>
      </c>
      <c r="R1711" s="23" t="s">
        <v>1689</v>
      </c>
      <c r="S1711" s="23" t="s">
        <v>7043</v>
      </c>
      <c r="T1711" s="23" t="s">
        <v>1623</v>
      </c>
    </row>
    <row r="1712" spans="1:20" s="19" customFormat="1">
      <c r="A1712" s="23" t="s">
        <v>3566</v>
      </c>
      <c r="B1712" s="23" t="s">
        <v>3567</v>
      </c>
      <c r="C1712" s="23" t="s">
        <v>10</v>
      </c>
      <c r="D1712" s="23" t="s">
        <v>1580</v>
      </c>
      <c r="E1712" s="23" t="s">
        <v>452</v>
      </c>
      <c r="F1712" s="23" t="s">
        <v>6808</v>
      </c>
      <c r="G1712" s="23" t="s">
        <v>1623</v>
      </c>
      <c r="H1712" s="23" t="s">
        <v>6299</v>
      </c>
      <c r="I1712" s="23" t="s">
        <v>6304</v>
      </c>
      <c r="J1712" s="23" t="s">
        <v>11</v>
      </c>
      <c r="K1712" s="23" t="s">
        <v>6290</v>
      </c>
      <c r="L1712" s="23" t="s">
        <v>11</v>
      </c>
      <c r="M1712" s="23" t="s">
        <v>6955</v>
      </c>
      <c r="N1712" s="23" t="s">
        <v>6291</v>
      </c>
      <c r="O1712" s="23" t="s">
        <v>6292</v>
      </c>
      <c r="P1712" s="23" t="s">
        <v>6485</v>
      </c>
      <c r="Q1712" s="23">
        <v>0</v>
      </c>
      <c r="R1712" s="23" t="s">
        <v>1685</v>
      </c>
      <c r="S1712" s="23" t="s">
        <v>6486</v>
      </c>
      <c r="T1712" s="23" t="s">
        <v>1623</v>
      </c>
    </row>
    <row r="1713" spans="1:20" s="19" customFormat="1">
      <c r="A1713" s="23" t="s">
        <v>5190</v>
      </c>
      <c r="B1713" s="23" t="s">
        <v>5191</v>
      </c>
      <c r="C1713" s="23" t="s">
        <v>16</v>
      </c>
      <c r="D1713" s="23" t="s">
        <v>1580</v>
      </c>
      <c r="E1713" s="23" t="s">
        <v>452</v>
      </c>
      <c r="F1713" s="23" t="s">
        <v>6954</v>
      </c>
      <c r="G1713" s="23" t="s">
        <v>1623</v>
      </c>
      <c r="H1713" s="23" t="s">
        <v>6346</v>
      </c>
      <c r="I1713" s="23" t="s">
        <v>6951</v>
      </c>
      <c r="J1713" s="23" t="s">
        <v>11</v>
      </c>
      <c r="K1713" s="23" t="s">
        <v>6290</v>
      </c>
      <c r="L1713" s="23" t="s">
        <v>11</v>
      </c>
      <c r="M1713" s="23" t="s">
        <v>7011</v>
      </c>
      <c r="N1713" s="23" t="s">
        <v>6291</v>
      </c>
      <c r="O1713" s="23" t="s">
        <v>6292</v>
      </c>
      <c r="P1713" s="23" t="s">
        <v>1012</v>
      </c>
      <c r="Q1713" s="23">
        <v>0</v>
      </c>
      <c r="R1713" s="23" t="s">
        <v>1565</v>
      </c>
      <c r="S1713" s="23" t="s">
        <v>7004</v>
      </c>
      <c r="T1713" s="23" t="s">
        <v>1623</v>
      </c>
    </row>
    <row r="1714" spans="1:20" s="19" customFormat="1">
      <c r="A1714" s="23" t="s">
        <v>4017</v>
      </c>
      <c r="B1714" s="23" t="s">
        <v>4018</v>
      </c>
      <c r="C1714" s="23" t="s">
        <v>16</v>
      </c>
      <c r="D1714" s="23" t="s">
        <v>1580</v>
      </c>
      <c r="E1714" s="23" t="s">
        <v>452</v>
      </c>
      <c r="F1714" s="23" t="s">
        <v>6954</v>
      </c>
      <c r="G1714" s="23" t="s">
        <v>1623</v>
      </c>
      <c r="H1714" s="23" t="s">
        <v>2490</v>
      </c>
      <c r="I1714" s="23" t="s">
        <v>6951</v>
      </c>
      <c r="J1714" s="23" t="s">
        <v>11</v>
      </c>
      <c r="K1714" s="23" t="s">
        <v>6290</v>
      </c>
      <c r="L1714" s="23" t="s">
        <v>11</v>
      </c>
      <c r="M1714" s="23" t="s">
        <v>6937</v>
      </c>
      <c r="N1714" s="23" t="s">
        <v>6291</v>
      </c>
      <c r="O1714" s="23" t="s">
        <v>6292</v>
      </c>
      <c r="P1714" s="23" t="s">
        <v>7</v>
      </c>
      <c r="Q1714" s="23">
        <v>0</v>
      </c>
      <c r="R1714" s="23" t="s">
        <v>7028</v>
      </c>
      <c r="S1714" s="23" t="s">
        <v>7062</v>
      </c>
      <c r="T1714" s="23" t="s">
        <v>1623</v>
      </c>
    </row>
    <row r="1715" spans="1:20" s="19" customFormat="1">
      <c r="A1715" s="23" t="s">
        <v>2647</v>
      </c>
      <c r="B1715" s="23" t="s">
        <v>2648</v>
      </c>
      <c r="C1715" s="23" t="s">
        <v>10</v>
      </c>
      <c r="D1715" s="23" t="s">
        <v>1580</v>
      </c>
      <c r="E1715" s="23" t="s">
        <v>461</v>
      </c>
      <c r="F1715" s="23" t="s">
        <v>5538</v>
      </c>
      <c r="G1715" s="23" t="s">
        <v>1623</v>
      </c>
      <c r="H1715" s="23" t="s">
        <v>6331</v>
      </c>
      <c r="I1715" s="23" t="s">
        <v>5574</v>
      </c>
      <c r="J1715" s="23" t="s">
        <v>11</v>
      </c>
      <c r="K1715" s="23" t="s">
        <v>6290</v>
      </c>
      <c r="L1715" s="23" t="s">
        <v>11</v>
      </c>
      <c r="M1715" s="23" t="s">
        <v>6986</v>
      </c>
      <c r="N1715" s="23" t="s">
        <v>6311</v>
      </c>
      <c r="O1715" s="23" t="s">
        <v>6292</v>
      </c>
      <c r="P1715" s="23" t="s">
        <v>7</v>
      </c>
      <c r="Q1715" s="23">
        <v>0</v>
      </c>
      <c r="R1715" s="23" t="s">
        <v>1646</v>
      </c>
      <c r="S1715" s="23" t="s">
        <v>5998</v>
      </c>
      <c r="T1715" s="23" t="s">
        <v>1623</v>
      </c>
    </row>
    <row r="1716" spans="1:20" s="19" customFormat="1">
      <c r="A1716" s="23" t="s">
        <v>1896</v>
      </c>
      <c r="B1716" s="23" t="s">
        <v>1897</v>
      </c>
      <c r="C1716" s="23" t="s">
        <v>16</v>
      </c>
      <c r="D1716" s="23" t="s">
        <v>1580</v>
      </c>
      <c r="E1716" s="23" t="s">
        <v>452</v>
      </c>
      <c r="F1716" s="23" t="s">
        <v>6977</v>
      </c>
      <c r="G1716" s="23" t="s">
        <v>1623</v>
      </c>
      <c r="H1716" s="23" t="s">
        <v>6346</v>
      </c>
      <c r="I1716" s="23" t="s">
        <v>5563</v>
      </c>
      <c r="J1716" s="23" t="s">
        <v>11</v>
      </c>
      <c r="K1716" s="23" t="s">
        <v>6290</v>
      </c>
      <c r="L1716" s="23" t="s">
        <v>11</v>
      </c>
      <c r="M1716" s="23" t="s">
        <v>6965</v>
      </c>
      <c r="N1716" s="23" t="s">
        <v>6291</v>
      </c>
      <c r="O1716" s="23" t="s">
        <v>6292</v>
      </c>
      <c r="P1716" s="23" t="s">
        <v>6368</v>
      </c>
      <c r="Q1716" s="23">
        <v>0</v>
      </c>
      <c r="R1716" s="23" t="s">
        <v>1707</v>
      </c>
      <c r="S1716" s="23" t="s">
        <v>6369</v>
      </c>
      <c r="T1716" s="23" t="s">
        <v>1623</v>
      </c>
    </row>
    <row r="1717" spans="1:20" s="19" customFormat="1">
      <c r="A1717" s="23" t="s">
        <v>1801</v>
      </c>
      <c r="B1717" s="23" t="s">
        <v>1802</v>
      </c>
      <c r="C1717" s="23" t="s">
        <v>12</v>
      </c>
      <c r="D1717" s="23" t="s">
        <v>1580</v>
      </c>
      <c r="E1717" s="23" t="s">
        <v>452</v>
      </c>
      <c r="F1717" s="23" t="s">
        <v>6804</v>
      </c>
      <c r="G1717" s="23" t="s">
        <v>1623</v>
      </c>
      <c r="H1717" s="23" t="s">
        <v>6334</v>
      </c>
      <c r="I1717" s="23" t="s">
        <v>6321</v>
      </c>
      <c r="J1717" s="23" t="s">
        <v>11</v>
      </c>
      <c r="K1717" s="23" t="s">
        <v>6290</v>
      </c>
      <c r="L1717" s="23" t="s">
        <v>11</v>
      </c>
      <c r="M1717" s="23" t="s">
        <v>6945</v>
      </c>
      <c r="N1717" s="23" t="s">
        <v>6291</v>
      </c>
      <c r="O1717" s="23" t="s">
        <v>6292</v>
      </c>
      <c r="P1717" s="23" t="s">
        <v>6329</v>
      </c>
      <c r="Q1717" s="23">
        <v>0</v>
      </c>
      <c r="R1717" s="23" t="s">
        <v>1952</v>
      </c>
      <c r="S1717" s="23" t="s">
        <v>6097</v>
      </c>
      <c r="T1717" s="23" t="s">
        <v>1623</v>
      </c>
    </row>
    <row r="1718" spans="1:20" s="19" customFormat="1">
      <c r="A1718" s="23" t="s">
        <v>2282</v>
      </c>
      <c r="B1718" s="23" t="s">
        <v>2283</v>
      </c>
      <c r="C1718" s="23" t="s">
        <v>14</v>
      </c>
      <c r="D1718" s="23" t="s">
        <v>1580</v>
      </c>
      <c r="E1718" s="23" t="s">
        <v>461</v>
      </c>
      <c r="F1718" s="23" t="s">
        <v>6784</v>
      </c>
      <c r="G1718" s="23" t="s">
        <v>1623</v>
      </c>
      <c r="H1718" s="23" t="s">
        <v>6320</v>
      </c>
      <c r="I1718" s="23" t="s">
        <v>6338</v>
      </c>
      <c r="J1718" s="23" t="s">
        <v>1643</v>
      </c>
      <c r="K1718" s="23" t="s">
        <v>6290</v>
      </c>
      <c r="L1718" s="23" t="s">
        <v>11</v>
      </c>
      <c r="M1718" s="23" t="s">
        <v>6967</v>
      </c>
      <c r="N1718" s="23" t="s">
        <v>6311</v>
      </c>
      <c r="O1718" s="23" t="s">
        <v>6292</v>
      </c>
      <c r="P1718" s="23" t="s">
        <v>6574</v>
      </c>
      <c r="Q1718" s="23">
        <v>0</v>
      </c>
      <c r="R1718" s="23" t="s">
        <v>1952</v>
      </c>
      <c r="S1718" s="23" t="s">
        <v>6036</v>
      </c>
      <c r="T1718" s="23" t="s">
        <v>1623</v>
      </c>
    </row>
    <row r="1719" spans="1:20" s="19" customFormat="1">
      <c r="A1719" s="23" t="s">
        <v>4856</v>
      </c>
      <c r="B1719" s="23" t="s">
        <v>4857</v>
      </c>
      <c r="C1719" s="23" t="s">
        <v>14</v>
      </c>
      <c r="D1719" s="23" t="s">
        <v>1580</v>
      </c>
      <c r="E1719" s="23" t="s">
        <v>452</v>
      </c>
      <c r="F1719" s="23" t="s">
        <v>6811</v>
      </c>
      <c r="G1719" s="23" t="s">
        <v>1623</v>
      </c>
      <c r="H1719" s="23" t="s">
        <v>6337</v>
      </c>
      <c r="I1719" s="23" t="s">
        <v>6338</v>
      </c>
      <c r="J1719" s="23" t="s">
        <v>11</v>
      </c>
      <c r="K1719" s="23" t="s">
        <v>6290</v>
      </c>
      <c r="L1719" s="23" t="s">
        <v>11</v>
      </c>
      <c r="M1719" s="23" t="s">
        <v>6945</v>
      </c>
      <c r="N1719" s="23" t="s">
        <v>6291</v>
      </c>
      <c r="O1719" s="23" t="s">
        <v>6292</v>
      </c>
      <c r="P1719" s="23" t="s">
        <v>6726</v>
      </c>
      <c r="Q1719" s="23">
        <v>0</v>
      </c>
      <c r="R1719" s="23" t="s">
        <v>1952</v>
      </c>
      <c r="S1719" s="23" t="s">
        <v>5713</v>
      </c>
      <c r="T1719" s="23" t="s">
        <v>1623</v>
      </c>
    </row>
    <row r="1720" spans="1:20" s="19" customFormat="1">
      <c r="A1720" s="23" t="s">
        <v>3042</v>
      </c>
      <c r="B1720" s="23" t="s">
        <v>3043</v>
      </c>
      <c r="C1720" s="23" t="s">
        <v>14</v>
      </c>
      <c r="D1720" s="23" t="s">
        <v>1580</v>
      </c>
      <c r="E1720" s="23" t="s">
        <v>5632</v>
      </c>
      <c r="F1720" s="23" t="s">
        <v>6973</v>
      </c>
      <c r="G1720" s="23" t="s">
        <v>1623</v>
      </c>
      <c r="H1720" s="23" t="s">
        <v>6308</v>
      </c>
      <c r="I1720" s="23" t="s">
        <v>5563</v>
      </c>
      <c r="J1720" s="23" t="s">
        <v>11</v>
      </c>
      <c r="K1720" s="23" t="s">
        <v>6290</v>
      </c>
      <c r="L1720" s="23" t="s">
        <v>11</v>
      </c>
      <c r="M1720" s="23" t="s">
        <v>6931</v>
      </c>
      <c r="N1720" s="23" t="s">
        <v>6311</v>
      </c>
      <c r="O1720" s="23" t="s">
        <v>6292</v>
      </c>
      <c r="P1720" s="23" t="s">
        <v>6329</v>
      </c>
      <c r="Q1720" s="23">
        <v>0</v>
      </c>
      <c r="R1720" s="23" t="s">
        <v>6974</v>
      </c>
      <c r="S1720" s="23" t="s">
        <v>7013</v>
      </c>
      <c r="T1720" s="23" t="s">
        <v>1623</v>
      </c>
    </row>
    <row r="1721" spans="1:20" s="19" customFormat="1">
      <c r="A1721" s="23" t="s">
        <v>2205</v>
      </c>
      <c r="B1721" s="23" t="s">
        <v>2206</v>
      </c>
      <c r="C1721" s="23" t="s">
        <v>10</v>
      </c>
      <c r="D1721" s="23" t="s">
        <v>1580</v>
      </c>
      <c r="E1721" s="23" t="s">
        <v>452</v>
      </c>
      <c r="F1721" s="23" t="s">
        <v>5384</v>
      </c>
      <c r="G1721" s="23" t="s">
        <v>1623</v>
      </c>
      <c r="H1721" s="23" t="s">
        <v>6308</v>
      </c>
      <c r="I1721" s="23" t="s">
        <v>5447</v>
      </c>
      <c r="J1721" s="23" t="s">
        <v>11</v>
      </c>
      <c r="K1721" s="23" t="s">
        <v>6290</v>
      </c>
      <c r="L1721" s="23" t="s">
        <v>11</v>
      </c>
      <c r="M1721" s="23" t="s">
        <v>6945</v>
      </c>
      <c r="N1721" s="23" t="s">
        <v>6291</v>
      </c>
      <c r="O1721" s="23" t="s">
        <v>6292</v>
      </c>
      <c r="P1721" s="23" t="s">
        <v>6410</v>
      </c>
      <c r="Q1721" s="23">
        <v>0</v>
      </c>
      <c r="R1721" s="23" t="s">
        <v>1952</v>
      </c>
      <c r="S1721" s="23" t="s">
        <v>6411</v>
      </c>
      <c r="T1721" s="23" t="s">
        <v>1623</v>
      </c>
    </row>
    <row r="1722" spans="1:20" s="19" customFormat="1">
      <c r="A1722" s="23" t="s">
        <v>5190</v>
      </c>
      <c r="B1722" s="23" t="s">
        <v>5191</v>
      </c>
      <c r="C1722" s="23" t="s">
        <v>16</v>
      </c>
      <c r="D1722" s="23" t="s">
        <v>1580</v>
      </c>
      <c r="E1722" s="23" t="s">
        <v>452</v>
      </c>
      <c r="F1722" s="23" t="s">
        <v>6954</v>
      </c>
      <c r="G1722" s="23" t="s">
        <v>1623</v>
      </c>
      <c r="H1722" s="23" t="s">
        <v>2490</v>
      </c>
      <c r="I1722" s="23" t="s">
        <v>6951</v>
      </c>
      <c r="J1722" s="23" t="s">
        <v>11</v>
      </c>
      <c r="K1722" s="23" t="s">
        <v>6290</v>
      </c>
      <c r="L1722" s="23" t="s">
        <v>11</v>
      </c>
      <c r="M1722" s="23" t="s">
        <v>6960</v>
      </c>
      <c r="N1722" s="23" t="s">
        <v>6291</v>
      </c>
      <c r="O1722" s="23" t="s">
        <v>6292</v>
      </c>
      <c r="P1722" s="23" t="s">
        <v>1012</v>
      </c>
      <c r="Q1722" s="23">
        <v>0</v>
      </c>
      <c r="R1722" s="23" t="s">
        <v>1565</v>
      </c>
      <c r="S1722" s="23" t="s">
        <v>7004</v>
      </c>
      <c r="T1722" s="23" t="s">
        <v>1623</v>
      </c>
    </row>
    <row r="1723" spans="1:20" s="19" customFormat="1">
      <c r="A1723" s="23" t="s">
        <v>3003</v>
      </c>
      <c r="B1723" s="23" t="s">
        <v>3004</v>
      </c>
      <c r="C1723" s="23" t="s">
        <v>10</v>
      </c>
      <c r="D1723" s="23" t="s">
        <v>1580</v>
      </c>
      <c r="E1723" s="23" t="s">
        <v>5632</v>
      </c>
      <c r="F1723" s="23" t="s">
        <v>6973</v>
      </c>
      <c r="G1723" s="23" t="s">
        <v>1623</v>
      </c>
      <c r="H1723" s="23" t="s">
        <v>6308</v>
      </c>
      <c r="I1723" s="23" t="s">
        <v>5447</v>
      </c>
      <c r="J1723" s="23" t="s">
        <v>11</v>
      </c>
      <c r="K1723" s="23" t="s">
        <v>6290</v>
      </c>
      <c r="L1723" s="23" t="s">
        <v>11</v>
      </c>
      <c r="M1723" s="23" t="s">
        <v>7080</v>
      </c>
      <c r="N1723" s="23" t="s">
        <v>6311</v>
      </c>
      <c r="O1723" s="23" t="s">
        <v>6292</v>
      </c>
      <c r="P1723" s="23" t="s">
        <v>7</v>
      </c>
      <c r="Q1723" s="23">
        <v>0</v>
      </c>
      <c r="R1723" s="23" t="s">
        <v>6974</v>
      </c>
      <c r="S1723" s="23" t="s">
        <v>7005</v>
      </c>
      <c r="T1723" s="23" t="s">
        <v>1623</v>
      </c>
    </row>
    <row r="1724" spans="1:20" s="19" customFormat="1">
      <c r="A1724" s="23" t="s">
        <v>2378</v>
      </c>
      <c r="B1724" s="23" t="s">
        <v>2379</v>
      </c>
      <c r="C1724" s="23" t="s">
        <v>16</v>
      </c>
      <c r="D1724" s="23" t="s">
        <v>1580</v>
      </c>
      <c r="E1724" s="23" t="s">
        <v>452</v>
      </c>
      <c r="F1724" s="23" t="s">
        <v>5554</v>
      </c>
      <c r="G1724" s="23" t="s">
        <v>1623</v>
      </c>
      <c r="H1724" s="23" t="s">
        <v>2490</v>
      </c>
      <c r="I1724" s="23" t="s">
        <v>6289</v>
      </c>
      <c r="J1724" s="23" t="s">
        <v>11</v>
      </c>
      <c r="K1724" s="23" t="s">
        <v>6290</v>
      </c>
      <c r="L1724" s="23" t="s">
        <v>11</v>
      </c>
      <c r="M1724" s="23" t="s">
        <v>6949</v>
      </c>
      <c r="N1724" s="23" t="s">
        <v>6291</v>
      </c>
      <c r="O1724" s="23" t="s">
        <v>6292</v>
      </c>
      <c r="P1724" s="23" t="s">
        <v>7</v>
      </c>
      <c r="Q1724" s="23">
        <v>0</v>
      </c>
      <c r="R1724" s="23" t="s">
        <v>2382</v>
      </c>
      <c r="S1724" s="23" t="s">
        <v>6175</v>
      </c>
      <c r="T1724" s="23" t="s">
        <v>1623</v>
      </c>
    </row>
    <row r="1725" spans="1:20" s="19" customFormat="1">
      <c r="A1725" s="23" t="s">
        <v>4208</v>
      </c>
      <c r="B1725" s="23" t="s">
        <v>4209</v>
      </c>
      <c r="C1725" s="23" t="s">
        <v>14</v>
      </c>
      <c r="D1725" s="23" t="s">
        <v>1580</v>
      </c>
      <c r="E1725" s="23" t="s">
        <v>452</v>
      </c>
      <c r="F1725" s="23" t="s">
        <v>6816</v>
      </c>
      <c r="G1725" s="23" t="s">
        <v>1623</v>
      </c>
      <c r="H1725" s="23" t="s">
        <v>6334</v>
      </c>
      <c r="I1725" s="23" t="s">
        <v>6343</v>
      </c>
      <c r="J1725" s="23" t="s">
        <v>11</v>
      </c>
      <c r="K1725" s="23" t="s">
        <v>6290</v>
      </c>
      <c r="L1725" s="23" t="s">
        <v>11</v>
      </c>
      <c r="M1725" s="23" t="s">
        <v>7020</v>
      </c>
      <c r="N1725" s="23" t="s">
        <v>6291</v>
      </c>
      <c r="O1725" s="23" t="s">
        <v>6292</v>
      </c>
      <c r="P1725" s="23" t="s">
        <v>6662</v>
      </c>
      <c r="Q1725" s="23">
        <v>0</v>
      </c>
      <c r="R1725" s="23" t="s">
        <v>1952</v>
      </c>
      <c r="S1725" s="23" t="s">
        <v>5777</v>
      </c>
      <c r="T1725" s="23" t="s">
        <v>1623</v>
      </c>
    </row>
    <row r="1726" spans="1:20" s="19" customFormat="1">
      <c r="A1726" s="23" t="s">
        <v>1675</v>
      </c>
      <c r="B1726" s="23" t="s">
        <v>1676</v>
      </c>
      <c r="C1726" s="23" t="s">
        <v>16</v>
      </c>
      <c r="D1726" s="23" t="s">
        <v>1580</v>
      </c>
      <c r="E1726" s="23" t="s">
        <v>452</v>
      </c>
      <c r="F1726" s="23" t="s">
        <v>5380</v>
      </c>
      <c r="G1726" s="23" t="s">
        <v>1623</v>
      </c>
      <c r="H1726" s="23" t="s">
        <v>2490</v>
      </c>
      <c r="I1726" s="23" t="s">
        <v>6289</v>
      </c>
      <c r="J1726" s="23" t="s">
        <v>11</v>
      </c>
      <c r="K1726" s="23" t="s">
        <v>6290</v>
      </c>
      <c r="L1726" s="23" t="s">
        <v>11</v>
      </c>
      <c r="M1726" s="23" t="s">
        <v>7030</v>
      </c>
      <c r="N1726" s="23" t="s">
        <v>6291</v>
      </c>
      <c r="O1726" s="23" t="s">
        <v>6292</v>
      </c>
      <c r="P1726" s="23" t="s">
        <v>6405</v>
      </c>
      <c r="Q1726" s="23">
        <v>0</v>
      </c>
      <c r="R1726" s="23" t="s">
        <v>1952</v>
      </c>
      <c r="S1726" s="23" t="s">
        <v>6119</v>
      </c>
      <c r="T1726" s="23" t="s">
        <v>1623</v>
      </c>
    </row>
    <row r="1727" spans="1:20" s="19" customFormat="1">
      <c r="A1727" s="23" t="s">
        <v>3333</v>
      </c>
      <c r="B1727" s="23" t="s">
        <v>3334</v>
      </c>
      <c r="C1727" s="23" t="s">
        <v>14</v>
      </c>
      <c r="D1727" s="23" t="s">
        <v>1580</v>
      </c>
      <c r="E1727" s="23" t="s">
        <v>452</v>
      </c>
      <c r="F1727" s="23" t="s">
        <v>6811</v>
      </c>
      <c r="G1727" s="23" t="s">
        <v>1623</v>
      </c>
      <c r="H1727" s="23" t="s">
        <v>6337</v>
      </c>
      <c r="I1727" s="23" t="s">
        <v>6338</v>
      </c>
      <c r="J1727" s="23" t="s">
        <v>11</v>
      </c>
      <c r="K1727" s="23" t="s">
        <v>6290</v>
      </c>
      <c r="L1727" s="23" t="s">
        <v>11</v>
      </c>
      <c r="M1727" s="23" t="s">
        <v>6937</v>
      </c>
      <c r="N1727" s="23" t="s">
        <v>6291</v>
      </c>
      <c r="O1727" s="23" t="s">
        <v>6292</v>
      </c>
      <c r="P1727" s="23" t="s">
        <v>6653</v>
      </c>
      <c r="Q1727" s="23">
        <v>0</v>
      </c>
      <c r="R1727" s="23" t="s">
        <v>1952</v>
      </c>
      <c r="S1727" s="23" t="s">
        <v>5892</v>
      </c>
      <c r="T1727" s="23" t="s">
        <v>1623</v>
      </c>
    </row>
    <row r="1728" spans="1:20" s="19" customFormat="1">
      <c r="A1728" s="23" t="s">
        <v>2226</v>
      </c>
      <c r="B1728" s="23" t="s">
        <v>2227</v>
      </c>
      <c r="C1728" s="23" t="s">
        <v>10</v>
      </c>
      <c r="D1728" s="23" t="s">
        <v>1580</v>
      </c>
      <c r="E1728" s="23" t="s">
        <v>461</v>
      </c>
      <c r="F1728" s="23" t="s">
        <v>5538</v>
      </c>
      <c r="G1728" s="23" t="s">
        <v>1623</v>
      </c>
      <c r="H1728" s="23" t="s">
        <v>5579</v>
      </c>
      <c r="I1728" s="23" t="s">
        <v>5574</v>
      </c>
      <c r="J1728" s="23" t="s">
        <v>11</v>
      </c>
      <c r="K1728" s="23" t="s">
        <v>6290</v>
      </c>
      <c r="L1728" s="23" t="s">
        <v>11</v>
      </c>
      <c r="M1728" s="23" t="s">
        <v>6976</v>
      </c>
      <c r="N1728" s="23" t="s">
        <v>6311</v>
      </c>
      <c r="O1728" s="23" t="s">
        <v>6292</v>
      </c>
      <c r="P1728" s="23" t="s">
        <v>6477</v>
      </c>
      <c r="Q1728" s="23">
        <v>0</v>
      </c>
      <c r="R1728" s="23" t="s">
        <v>1646</v>
      </c>
      <c r="S1728" s="23" t="s">
        <v>6043</v>
      </c>
      <c r="T1728" s="23" t="s">
        <v>1623</v>
      </c>
    </row>
    <row r="1729" spans="1:20" s="19" customFormat="1">
      <c r="A1729" s="23" t="s">
        <v>4165</v>
      </c>
      <c r="B1729" s="23" t="s">
        <v>4166</v>
      </c>
      <c r="C1729" s="23" t="s">
        <v>10</v>
      </c>
      <c r="D1729" s="23" t="s">
        <v>1580</v>
      </c>
      <c r="E1729" s="23" t="s">
        <v>452</v>
      </c>
      <c r="F1729" s="23" t="s">
        <v>5393</v>
      </c>
      <c r="G1729" s="23" t="s">
        <v>1623</v>
      </c>
      <c r="H1729" s="23" t="s">
        <v>6295</v>
      </c>
      <c r="I1729" s="23" t="s">
        <v>5574</v>
      </c>
      <c r="J1729" s="23" t="s">
        <v>11</v>
      </c>
      <c r="K1729" s="23" t="s">
        <v>6290</v>
      </c>
      <c r="L1729" s="23" t="s">
        <v>11</v>
      </c>
      <c r="M1729" s="23" t="s">
        <v>6937</v>
      </c>
      <c r="N1729" s="23" t="s">
        <v>6291</v>
      </c>
      <c r="O1729" s="23" t="s">
        <v>6292</v>
      </c>
      <c r="P1729" s="23" t="s">
        <v>6669</v>
      </c>
      <c r="Q1729" s="23">
        <v>0</v>
      </c>
      <c r="R1729" s="23" t="s">
        <v>6670</v>
      </c>
      <c r="S1729" s="23" t="s">
        <v>6671</v>
      </c>
      <c r="T1729" s="23" t="s">
        <v>1623</v>
      </c>
    </row>
    <row r="1730" spans="1:20" s="19" customFormat="1">
      <c r="A1730" s="23" t="s">
        <v>4971</v>
      </c>
      <c r="B1730" s="23" t="s">
        <v>4972</v>
      </c>
      <c r="C1730" s="23" t="s">
        <v>10</v>
      </c>
      <c r="D1730" s="23" t="s">
        <v>1580</v>
      </c>
      <c r="E1730" s="23" t="s">
        <v>452</v>
      </c>
      <c r="F1730" s="23" t="s">
        <v>5402</v>
      </c>
      <c r="G1730" s="23" t="s">
        <v>1623</v>
      </c>
      <c r="H1730" s="23" t="s">
        <v>6952</v>
      </c>
      <c r="I1730" s="23" t="s">
        <v>5563</v>
      </c>
      <c r="J1730" s="23" t="s">
        <v>11</v>
      </c>
      <c r="K1730" s="23" t="s">
        <v>6290</v>
      </c>
      <c r="L1730" s="23" t="s">
        <v>11</v>
      </c>
      <c r="M1730" s="23" t="s">
        <v>7087</v>
      </c>
      <c r="N1730" s="23" t="s">
        <v>6291</v>
      </c>
      <c r="O1730" s="23" t="s">
        <v>6292</v>
      </c>
      <c r="P1730" s="23" t="s">
        <v>6325</v>
      </c>
      <c r="Q1730" s="23">
        <v>0</v>
      </c>
      <c r="R1730" s="23" t="s">
        <v>2510</v>
      </c>
      <c r="S1730" s="23" t="s">
        <v>6733</v>
      </c>
      <c r="T1730" s="23" t="s">
        <v>1623</v>
      </c>
    </row>
    <row r="1731" spans="1:20">
      <c r="A1731" s="22" t="s">
        <v>3105</v>
      </c>
      <c r="B1731" s="22" t="s">
        <v>3106</v>
      </c>
      <c r="C1731" s="22" t="s">
        <v>1544</v>
      </c>
      <c r="D1731" s="22" t="s">
        <v>5451</v>
      </c>
      <c r="E1731" s="22" t="s">
        <v>464</v>
      </c>
      <c r="F1731" s="22" t="s">
        <v>7023</v>
      </c>
      <c r="G1731" s="22" t="s">
        <v>1623</v>
      </c>
      <c r="H1731" s="22" t="s">
        <v>6295</v>
      </c>
      <c r="I1731" s="22" t="s">
        <v>6296</v>
      </c>
      <c r="J1731" s="22" t="s">
        <v>11</v>
      </c>
      <c r="K1731" s="22" t="s">
        <v>6290</v>
      </c>
      <c r="L1731" s="22" t="s">
        <v>11</v>
      </c>
      <c r="M1731" s="22" t="s">
        <v>7036</v>
      </c>
      <c r="N1731" s="22" t="s">
        <v>6297</v>
      </c>
      <c r="O1731" s="22" t="s">
        <v>6292</v>
      </c>
      <c r="P1731" s="22" t="s">
        <v>7</v>
      </c>
      <c r="Q1731" s="22">
        <v>0</v>
      </c>
      <c r="R1731" s="22" t="s">
        <v>1850</v>
      </c>
      <c r="S1731" s="22" t="s">
        <v>6647</v>
      </c>
      <c r="T1731" s="22" t="s">
        <v>1623</v>
      </c>
    </row>
    <row r="1732" spans="1:20">
      <c r="A1732" s="22" t="s">
        <v>2657</v>
      </c>
      <c r="B1732" s="22" t="s">
        <v>2658</v>
      </c>
      <c r="C1732" s="22" t="s">
        <v>16</v>
      </c>
      <c r="D1732" s="22" t="s">
        <v>1580</v>
      </c>
      <c r="E1732" s="22" t="s">
        <v>452</v>
      </c>
      <c r="F1732" s="22" t="s">
        <v>6954</v>
      </c>
      <c r="G1732" s="22" t="s">
        <v>1623</v>
      </c>
      <c r="H1732" s="22" t="s">
        <v>6346</v>
      </c>
      <c r="I1732" s="22" t="s">
        <v>6951</v>
      </c>
      <c r="J1732" s="22" t="s">
        <v>11</v>
      </c>
      <c r="K1732" s="22" t="s">
        <v>6290</v>
      </c>
      <c r="L1732" s="22" t="s">
        <v>11</v>
      </c>
      <c r="M1732" s="22" t="s">
        <v>7037</v>
      </c>
      <c r="N1732" s="22" t="s">
        <v>6291</v>
      </c>
      <c r="O1732" s="22" t="s">
        <v>6292</v>
      </c>
      <c r="P1732" s="22" t="s">
        <v>1012</v>
      </c>
      <c r="Q1732" s="22">
        <v>0</v>
      </c>
      <c r="R1732" s="22" t="s">
        <v>1559</v>
      </c>
      <c r="S1732" s="22" t="s">
        <v>7000</v>
      </c>
      <c r="T1732" s="22" t="s">
        <v>1623</v>
      </c>
    </row>
    <row r="1733" spans="1:20">
      <c r="A1733" s="22" t="s">
        <v>3219</v>
      </c>
      <c r="B1733" s="22" t="s">
        <v>3220</v>
      </c>
      <c r="C1733" s="22" t="s">
        <v>14</v>
      </c>
      <c r="D1733" s="22" t="s">
        <v>1580</v>
      </c>
      <c r="E1733" s="22" t="s">
        <v>452</v>
      </c>
      <c r="F1733" s="22" t="s">
        <v>6811</v>
      </c>
      <c r="G1733" s="22" t="s">
        <v>1623</v>
      </c>
      <c r="H1733" s="22" t="s">
        <v>6337</v>
      </c>
      <c r="I1733" s="22" t="s">
        <v>6338</v>
      </c>
      <c r="J1733" s="22" t="s">
        <v>11</v>
      </c>
      <c r="K1733" s="22" t="s">
        <v>6290</v>
      </c>
      <c r="L1733" s="22" t="s">
        <v>11</v>
      </c>
      <c r="M1733" s="22" t="s">
        <v>6937</v>
      </c>
      <c r="N1733" s="22" t="s">
        <v>6291</v>
      </c>
      <c r="O1733" s="22" t="s">
        <v>6292</v>
      </c>
      <c r="P1733" s="22" t="s">
        <v>7</v>
      </c>
      <c r="Q1733" s="22">
        <v>0</v>
      </c>
      <c r="R1733" s="22" t="s">
        <v>1565</v>
      </c>
      <c r="S1733" s="22" t="s">
        <v>6575</v>
      </c>
      <c r="T1733" s="22" t="s">
        <v>1623</v>
      </c>
    </row>
    <row r="1734" spans="1:20">
      <c r="A1734" s="22" t="s">
        <v>3207</v>
      </c>
      <c r="B1734" s="22" t="s">
        <v>3208</v>
      </c>
      <c r="C1734" s="22" t="s">
        <v>16</v>
      </c>
      <c r="D1734" s="22" t="s">
        <v>1580</v>
      </c>
      <c r="E1734" s="22" t="s">
        <v>452</v>
      </c>
      <c r="F1734" s="22" t="s">
        <v>5380</v>
      </c>
      <c r="G1734" s="22" t="s">
        <v>1623</v>
      </c>
      <c r="H1734" s="22" t="s">
        <v>2490</v>
      </c>
      <c r="I1734" s="22" t="s">
        <v>6289</v>
      </c>
      <c r="J1734" s="22" t="s">
        <v>11</v>
      </c>
      <c r="K1734" s="22" t="s">
        <v>6290</v>
      </c>
      <c r="L1734" s="22" t="s">
        <v>11</v>
      </c>
      <c r="M1734" s="22" t="s">
        <v>7026</v>
      </c>
      <c r="N1734" s="22" t="s">
        <v>6291</v>
      </c>
      <c r="O1734" s="22" t="s">
        <v>6292</v>
      </c>
      <c r="P1734" s="22" t="s">
        <v>9</v>
      </c>
      <c r="Q1734" s="22">
        <v>0</v>
      </c>
      <c r="R1734" s="22" t="s">
        <v>6313</v>
      </c>
      <c r="S1734" s="22" t="s">
        <v>5918</v>
      </c>
      <c r="T1734" s="22" t="s">
        <v>1623</v>
      </c>
    </row>
    <row r="1735" spans="1:20">
      <c r="A1735" s="22" t="s">
        <v>5028</v>
      </c>
      <c r="B1735" s="22" t="s">
        <v>5029</v>
      </c>
      <c r="C1735" s="22" t="s">
        <v>16</v>
      </c>
      <c r="D1735" s="22" t="s">
        <v>1580</v>
      </c>
      <c r="E1735" s="22" t="s">
        <v>452</v>
      </c>
      <c r="F1735" s="22" t="s">
        <v>6954</v>
      </c>
      <c r="G1735" s="22" t="s">
        <v>1623</v>
      </c>
      <c r="H1735" s="22" t="s">
        <v>6346</v>
      </c>
      <c r="I1735" s="22" t="s">
        <v>6951</v>
      </c>
      <c r="J1735" s="22" t="s">
        <v>11</v>
      </c>
      <c r="K1735" s="22" t="s">
        <v>6290</v>
      </c>
      <c r="L1735" s="22" t="s">
        <v>11</v>
      </c>
      <c r="M1735" s="22" t="s">
        <v>6997</v>
      </c>
      <c r="N1735" s="22" t="s">
        <v>6291</v>
      </c>
      <c r="O1735" s="22" t="s">
        <v>6292</v>
      </c>
      <c r="P1735" s="22" t="s">
        <v>6982</v>
      </c>
      <c r="Q1735" s="22">
        <v>0</v>
      </c>
      <c r="R1735" s="22" t="s">
        <v>5032</v>
      </c>
      <c r="S1735" s="22" t="s">
        <v>6263</v>
      </c>
      <c r="T1735" s="22" t="s">
        <v>1623</v>
      </c>
    </row>
    <row r="1736" spans="1:20">
      <c r="A1736" s="22" t="s">
        <v>4589</v>
      </c>
      <c r="B1736" s="22" t="s">
        <v>4590</v>
      </c>
      <c r="C1736" s="22" t="s">
        <v>16</v>
      </c>
      <c r="D1736" s="22" t="s">
        <v>1580</v>
      </c>
      <c r="E1736" s="22" t="s">
        <v>452</v>
      </c>
      <c r="F1736" s="22" t="s">
        <v>5393</v>
      </c>
      <c r="G1736" s="22" t="s">
        <v>1623</v>
      </c>
      <c r="H1736" s="22" t="s">
        <v>6295</v>
      </c>
      <c r="I1736" s="22" t="s">
        <v>5574</v>
      </c>
      <c r="J1736" s="22" t="s">
        <v>11</v>
      </c>
      <c r="K1736" s="22" t="s">
        <v>6290</v>
      </c>
      <c r="L1736" s="22" t="s">
        <v>11</v>
      </c>
      <c r="M1736" s="22" t="s">
        <v>6941</v>
      </c>
      <c r="N1736" s="22" t="s">
        <v>6291</v>
      </c>
      <c r="O1736" s="22" t="s">
        <v>6292</v>
      </c>
      <c r="P1736" s="22" t="s">
        <v>6525</v>
      </c>
      <c r="Q1736" s="22">
        <v>0</v>
      </c>
      <c r="R1736" s="22" t="s">
        <v>4189</v>
      </c>
      <c r="S1736" s="22" t="s">
        <v>6645</v>
      </c>
      <c r="T1736" s="22" t="s">
        <v>1623</v>
      </c>
    </row>
    <row r="1737" spans="1:20">
      <c r="A1737" s="22" t="s">
        <v>4193</v>
      </c>
      <c r="B1737" s="22" t="s">
        <v>4194</v>
      </c>
      <c r="C1737" s="22" t="s">
        <v>10</v>
      </c>
      <c r="D1737" s="22" t="s">
        <v>1580</v>
      </c>
      <c r="E1737" s="22" t="s">
        <v>452</v>
      </c>
      <c r="F1737" s="22" t="s">
        <v>5402</v>
      </c>
      <c r="G1737" s="22" t="s">
        <v>1623</v>
      </c>
      <c r="H1737" s="22" t="s">
        <v>6952</v>
      </c>
      <c r="I1737" s="22" t="s">
        <v>5563</v>
      </c>
      <c r="J1737" s="22" t="s">
        <v>11</v>
      </c>
      <c r="K1737" s="22" t="s">
        <v>6290</v>
      </c>
      <c r="L1737" s="22" t="s">
        <v>11</v>
      </c>
      <c r="M1737" s="22" t="s">
        <v>7026</v>
      </c>
      <c r="N1737" s="22" t="s">
        <v>6291</v>
      </c>
      <c r="O1737" s="22" t="s">
        <v>6292</v>
      </c>
      <c r="P1737" s="22" t="s">
        <v>6604</v>
      </c>
      <c r="Q1737" s="22">
        <v>0</v>
      </c>
      <c r="R1737" s="22" t="s">
        <v>1952</v>
      </c>
      <c r="S1737" s="22" t="s">
        <v>5782</v>
      </c>
      <c r="T1737" s="22" t="s">
        <v>1623</v>
      </c>
    </row>
    <row r="1738" spans="1:20">
      <c r="A1738" s="22" t="s">
        <v>3026</v>
      </c>
      <c r="B1738" s="22" t="s">
        <v>3027</v>
      </c>
      <c r="C1738" s="22" t="s">
        <v>1544</v>
      </c>
      <c r="D1738" s="22" t="s">
        <v>5451</v>
      </c>
      <c r="E1738" s="22" t="s">
        <v>464</v>
      </c>
      <c r="F1738" s="22" t="s">
        <v>7023</v>
      </c>
      <c r="G1738" s="22" t="s">
        <v>1623</v>
      </c>
      <c r="H1738" s="22" t="s">
        <v>6295</v>
      </c>
      <c r="I1738" s="22" t="s">
        <v>6296</v>
      </c>
      <c r="J1738" s="22" t="s">
        <v>11</v>
      </c>
      <c r="K1738" s="22" t="s">
        <v>6290</v>
      </c>
      <c r="L1738" s="22" t="s">
        <v>11</v>
      </c>
      <c r="M1738" s="22" t="s">
        <v>7036</v>
      </c>
      <c r="N1738" s="22" t="s">
        <v>6297</v>
      </c>
      <c r="O1738" s="22" t="s">
        <v>6292</v>
      </c>
      <c r="P1738" s="22" t="s">
        <v>6329</v>
      </c>
      <c r="Q1738" s="22">
        <v>0</v>
      </c>
      <c r="R1738" s="22" t="s">
        <v>1952</v>
      </c>
      <c r="S1738" s="22" t="s">
        <v>5942</v>
      </c>
      <c r="T1738" s="22" t="s">
        <v>1623</v>
      </c>
    </row>
    <row r="1739" spans="1:20">
      <c r="A1739" s="22" t="s">
        <v>2971</v>
      </c>
      <c r="B1739" s="22" t="s">
        <v>2972</v>
      </c>
      <c r="C1739" s="22" t="s">
        <v>14</v>
      </c>
      <c r="D1739" s="22" t="s">
        <v>1580</v>
      </c>
      <c r="E1739" s="22" t="s">
        <v>452</v>
      </c>
      <c r="F1739" s="22" t="s">
        <v>6809</v>
      </c>
      <c r="G1739" s="22" t="s">
        <v>1623</v>
      </c>
      <c r="H1739" s="22" t="s">
        <v>6299</v>
      </c>
      <c r="I1739" s="22" t="s">
        <v>6335</v>
      </c>
      <c r="J1739" s="22" t="s">
        <v>11</v>
      </c>
      <c r="K1739" s="22" t="s">
        <v>6290</v>
      </c>
      <c r="L1739" s="22" t="s">
        <v>11</v>
      </c>
      <c r="M1739" s="22" t="s">
        <v>6965</v>
      </c>
      <c r="N1739" s="22" t="s">
        <v>6291</v>
      </c>
      <c r="O1739" s="22" t="s">
        <v>6292</v>
      </c>
      <c r="P1739" s="22" t="s">
        <v>6743</v>
      </c>
      <c r="Q1739" s="22">
        <v>0</v>
      </c>
      <c r="R1739" s="22" t="s">
        <v>1952</v>
      </c>
      <c r="S1739" s="22" t="s">
        <v>6744</v>
      </c>
      <c r="T1739" s="22" t="s">
        <v>1623</v>
      </c>
    </row>
    <row r="1740" spans="1:20">
      <c r="A1740" s="22" t="s">
        <v>4333</v>
      </c>
      <c r="B1740" s="22" t="s">
        <v>4334</v>
      </c>
      <c r="C1740" s="22" t="s">
        <v>14</v>
      </c>
      <c r="D1740" s="22" t="s">
        <v>1580</v>
      </c>
      <c r="E1740" s="22" t="s">
        <v>452</v>
      </c>
      <c r="F1740" s="22" t="s">
        <v>6932</v>
      </c>
      <c r="G1740" s="22" t="s">
        <v>1623</v>
      </c>
      <c r="H1740" s="22" t="s">
        <v>6295</v>
      </c>
      <c r="I1740" s="22" t="s">
        <v>6302</v>
      </c>
      <c r="J1740" s="22" t="s">
        <v>11</v>
      </c>
      <c r="K1740" s="22" t="s">
        <v>6290</v>
      </c>
      <c r="L1740" s="22" t="s">
        <v>11</v>
      </c>
      <c r="M1740" s="22" t="s">
        <v>6959</v>
      </c>
      <c r="N1740" s="22" t="s">
        <v>6291</v>
      </c>
      <c r="O1740" s="22" t="s">
        <v>6292</v>
      </c>
      <c r="P1740" s="22" t="s">
        <v>6386</v>
      </c>
      <c r="Q1740" s="22">
        <v>0</v>
      </c>
      <c r="R1740" s="22" t="s">
        <v>1952</v>
      </c>
      <c r="S1740" s="22" t="s">
        <v>6387</v>
      </c>
      <c r="T1740" s="22" t="s">
        <v>1623</v>
      </c>
    </row>
    <row r="1741" spans="1:20">
      <c r="A1741" s="22" t="s">
        <v>5269</v>
      </c>
      <c r="B1741" s="22" t="s">
        <v>5270</v>
      </c>
      <c r="C1741" s="22" t="s">
        <v>12</v>
      </c>
      <c r="D1741" s="22" t="s">
        <v>1580</v>
      </c>
      <c r="E1741" s="22" t="s">
        <v>452</v>
      </c>
      <c r="F1741" s="22" t="s">
        <v>6820</v>
      </c>
      <c r="G1741" s="22" t="s">
        <v>1623</v>
      </c>
      <c r="H1741" s="22" t="s">
        <v>6299</v>
      </c>
      <c r="I1741" s="22" t="s">
        <v>6316</v>
      </c>
      <c r="J1741" s="22" t="s">
        <v>11</v>
      </c>
      <c r="K1741" s="22" t="s">
        <v>6290</v>
      </c>
      <c r="L1741" s="22" t="s">
        <v>11</v>
      </c>
      <c r="M1741" s="22" t="s">
        <v>6936</v>
      </c>
      <c r="N1741" s="22" t="s">
        <v>6291</v>
      </c>
      <c r="O1741" s="22" t="s">
        <v>6292</v>
      </c>
      <c r="P1741" s="22" t="s">
        <v>6329</v>
      </c>
      <c r="Q1741" s="22">
        <v>0</v>
      </c>
      <c r="R1741" s="22" t="s">
        <v>6366</v>
      </c>
      <c r="S1741" s="22" t="s">
        <v>6592</v>
      </c>
      <c r="T1741" s="22" t="s">
        <v>1623</v>
      </c>
    </row>
    <row r="1742" spans="1:20">
      <c r="A1742" s="22" t="s">
        <v>4614</v>
      </c>
      <c r="B1742" s="22" t="s">
        <v>4615</v>
      </c>
      <c r="C1742" s="22" t="s">
        <v>10</v>
      </c>
      <c r="D1742" s="22" t="s">
        <v>1580</v>
      </c>
      <c r="E1742" s="22" t="s">
        <v>452</v>
      </c>
      <c r="F1742" s="22" t="s">
        <v>5392</v>
      </c>
      <c r="G1742" s="22" t="s">
        <v>1623</v>
      </c>
      <c r="H1742" s="22" t="s">
        <v>6295</v>
      </c>
      <c r="I1742" s="22" t="s">
        <v>6302</v>
      </c>
      <c r="J1742" s="22" t="s">
        <v>11</v>
      </c>
      <c r="K1742" s="22" t="s">
        <v>6290</v>
      </c>
      <c r="L1742" s="22" t="s">
        <v>11</v>
      </c>
      <c r="M1742" s="22" t="s">
        <v>6944</v>
      </c>
      <c r="N1742" s="22" t="s">
        <v>6291</v>
      </c>
      <c r="O1742" s="22" t="s">
        <v>6292</v>
      </c>
      <c r="P1742" s="22" t="s">
        <v>6303</v>
      </c>
      <c r="Q1742" s="22">
        <v>0</v>
      </c>
      <c r="R1742" s="22" t="s">
        <v>1952</v>
      </c>
      <c r="S1742" s="22" t="s">
        <v>5738</v>
      </c>
      <c r="T1742" s="22" t="s">
        <v>1623</v>
      </c>
    </row>
    <row r="1743" spans="1:20">
      <c r="A1743" s="22" t="s">
        <v>4756</v>
      </c>
      <c r="B1743" s="22" t="s">
        <v>4757</v>
      </c>
      <c r="C1743" s="22" t="s">
        <v>14</v>
      </c>
      <c r="D1743" s="22" t="s">
        <v>1580</v>
      </c>
      <c r="E1743" s="22" t="s">
        <v>452</v>
      </c>
      <c r="F1743" s="22" t="s">
        <v>6816</v>
      </c>
      <c r="G1743" s="22" t="s">
        <v>1623</v>
      </c>
      <c r="H1743" s="22" t="s">
        <v>6334</v>
      </c>
      <c r="I1743" s="22" t="s">
        <v>6343</v>
      </c>
      <c r="J1743" s="22" t="s">
        <v>11</v>
      </c>
      <c r="K1743" s="22" t="s">
        <v>6290</v>
      </c>
      <c r="L1743" s="22" t="s">
        <v>11</v>
      </c>
      <c r="M1743" s="22" t="s">
        <v>6983</v>
      </c>
      <c r="N1743" s="22" t="s">
        <v>6291</v>
      </c>
      <c r="O1743" s="22" t="s">
        <v>6292</v>
      </c>
      <c r="P1743" s="22" t="s">
        <v>6451</v>
      </c>
      <c r="Q1743" s="22">
        <v>0</v>
      </c>
      <c r="R1743" s="22" t="s">
        <v>1952</v>
      </c>
      <c r="S1743" s="22" t="s">
        <v>5718</v>
      </c>
      <c r="T1743" s="22" t="s">
        <v>1623</v>
      </c>
    </row>
    <row r="1744" spans="1:20">
      <c r="A1744" s="22" t="s">
        <v>2896</v>
      </c>
      <c r="B1744" s="22" t="s">
        <v>2897</v>
      </c>
      <c r="C1744" s="22" t="s">
        <v>14</v>
      </c>
      <c r="D1744" s="22" t="s">
        <v>1580</v>
      </c>
      <c r="E1744" s="22" t="s">
        <v>452</v>
      </c>
      <c r="F1744" s="22" t="s">
        <v>6826</v>
      </c>
      <c r="G1744" s="22" t="s">
        <v>1623</v>
      </c>
      <c r="H1744" s="22" t="s">
        <v>6337</v>
      </c>
      <c r="I1744" s="22" t="s">
        <v>6300</v>
      </c>
      <c r="J1744" s="22" t="s">
        <v>11</v>
      </c>
      <c r="K1744" s="22" t="s">
        <v>6290</v>
      </c>
      <c r="L1744" s="22" t="s">
        <v>11</v>
      </c>
      <c r="M1744" s="22" t="s">
        <v>6933</v>
      </c>
      <c r="N1744" s="22" t="s">
        <v>6291</v>
      </c>
      <c r="O1744" s="22" t="s">
        <v>6292</v>
      </c>
      <c r="P1744" s="22" t="s">
        <v>6329</v>
      </c>
      <c r="Q1744" s="22">
        <v>0</v>
      </c>
      <c r="R1744" s="22" t="s">
        <v>1952</v>
      </c>
      <c r="S1744" s="22" t="s">
        <v>5961</v>
      </c>
      <c r="T1744" s="22" t="s">
        <v>1623</v>
      </c>
    </row>
    <row r="1745" spans="1:20">
      <c r="A1745" s="22" t="s">
        <v>2657</v>
      </c>
      <c r="B1745" s="22" t="s">
        <v>2658</v>
      </c>
      <c r="C1745" s="22" t="s">
        <v>16</v>
      </c>
      <c r="D1745" s="22" t="s">
        <v>1580</v>
      </c>
      <c r="E1745" s="22" t="s">
        <v>452</v>
      </c>
      <c r="F1745" s="22" t="s">
        <v>6954</v>
      </c>
      <c r="G1745" s="22" t="s">
        <v>1623</v>
      </c>
      <c r="H1745" s="22" t="s">
        <v>2490</v>
      </c>
      <c r="I1745" s="22" t="s">
        <v>6951</v>
      </c>
      <c r="J1745" s="22" t="s">
        <v>11</v>
      </c>
      <c r="K1745" s="22" t="s">
        <v>6290</v>
      </c>
      <c r="L1745" s="22" t="s">
        <v>11</v>
      </c>
      <c r="M1745" s="22" t="s">
        <v>6937</v>
      </c>
      <c r="N1745" s="22" t="s">
        <v>6291</v>
      </c>
      <c r="O1745" s="22" t="s">
        <v>6292</v>
      </c>
      <c r="P1745" s="22" t="s">
        <v>1012</v>
      </c>
      <c r="Q1745" s="22">
        <v>0</v>
      </c>
      <c r="R1745" s="22" t="s">
        <v>1559</v>
      </c>
      <c r="S1745" s="22" t="s">
        <v>7000</v>
      </c>
      <c r="T1745" s="22" t="s">
        <v>1623</v>
      </c>
    </row>
    <row r="1746" spans="1:20">
      <c r="A1746" s="22" t="s">
        <v>4750</v>
      </c>
      <c r="B1746" s="22" t="s">
        <v>4751</v>
      </c>
      <c r="C1746" s="22" t="s">
        <v>1544</v>
      </c>
      <c r="D1746" s="22" t="s">
        <v>1580</v>
      </c>
      <c r="E1746" s="22" t="s">
        <v>452</v>
      </c>
      <c r="F1746" s="22" t="s">
        <v>6940</v>
      </c>
      <c r="G1746" s="22" t="s">
        <v>1623</v>
      </c>
      <c r="H1746" s="22" t="s">
        <v>6346</v>
      </c>
      <c r="I1746" s="22" t="s">
        <v>5563</v>
      </c>
      <c r="J1746" s="22" t="s">
        <v>1643</v>
      </c>
      <c r="K1746" s="22" t="s">
        <v>6290</v>
      </c>
      <c r="L1746" s="22" t="s">
        <v>11</v>
      </c>
      <c r="M1746" s="22" t="s">
        <v>6947</v>
      </c>
      <c r="N1746" s="22" t="s">
        <v>6291</v>
      </c>
      <c r="O1746" s="22" t="s">
        <v>6292</v>
      </c>
      <c r="P1746" s="22" t="s">
        <v>1012</v>
      </c>
      <c r="Q1746" s="22">
        <v>0</v>
      </c>
      <c r="R1746" s="22" t="s">
        <v>1559</v>
      </c>
      <c r="S1746" s="22" t="s">
        <v>6712</v>
      </c>
      <c r="T1746" s="22" t="s">
        <v>1623</v>
      </c>
    </row>
    <row r="1747" spans="1:20">
      <c r="A1747" s="22" t="s">
        <v>3617</v>
      </c>
      <c r="B1747" s="22" t="s">
        <v>3618</v>
      </c>
      <c r="C1747" s="22" t="s">
        <v>16</v>
      </c>
      <c r="D1747" s="22" t="s">
        <v>1580</v>
      </c>
      <c r="E1747" s="22" t="s">
        <v>5632</v>
      </c>
      <c r="F1747" s="22" t="s">
        <v>6973</v>
      </c>
      <c r="G1747" s="22" t="s">
        <v>1623</v>
      </c>
      <c r="H1747" s="22" t="s">
        <v>6308</v>
      </c>
      <c r="I1747" s="22" t="s">
        <v>5447</v>
      </c>
      <c r="J1747" s="22" t="s">
        <v>11</v>
      </c>
      <c r="K1747" s="22" t="s">
        <v>6290</v>
      </c>
      <c r="L1747" s="22" t="s">
        <v>11</v>
      </c>
      <c r="M1747" s="22" t="s">
        <v>6996</v>
      </c>
      <c r="N1747" s="22" t="s">
        <v>6311</v>
      </c>
      <c r="O1747" s="22" t="s">
        <v>6292</v>
      </c>
      <c r="P1747" s="22" t="s">
        <v>6364</v>
      </c>
      <c r="Q1747" s="22">
        <v>0</v>
      </c>
      <c r="R1747" s="22" t="s">
        <v>6974</v>
      </c>
      <c r="S1747" s="22" t="s">
        <v>7076</v>
      </c>
      <c r="T1747" s="22" t="s">
        <v>1623</v>
      </c>
    </row>
    <row r="1748" spans="1:20">
      <c r="A1748" s="22" t="s">
        <v>1698</v>
      </c>
      <c r="B1748" s="22" t="s">
        <v>1699</v>
      </c>
      <c r="C1748" s="22" t="s">
        <v>1544</v>
      </c>
      <c r="D1748" s="22" t="s">
        <v>1580</v>
      </c>
      <c r="E1748" s="22" t="s">
        <v>452</v>
      </c>
      <c r="F1748" s="22" t="s">
        <v>5384</v>
      </c>
      <c r="G1748" s="22" t="s">
        <v>1623</v>
      </c>
      <c r="H1748" s="22" t="s">
        <v>6308</v>
      </c>
      <c r="I1748" s="22" t="s">
        <v>5447</v>
      </c>
      <c r="J1748" s="22" t="s">
        <v>11</v>
      </c>
      <c r="K1748" s="22" t="s">
        <v>6290</v>
      </c>
      <c r="L1748" s="22" t="s">
        <v>11</v>
      </c>
      <c r="M1748" s="22" t="s">
        <v>6937</v>
      </c>
      <c r="N1748" s="22" t="s">
        <v>6291</v>
      </c>
      <c r="O1748" s="22" t="s">
        <v>6292</v>
      </c>
      <c r="P1748" s="22" t="s">
        <v>6533</v>
      </c>
      <c r="Q1748" s="22">
        <v>0</v>
      </c>
      <c r="R1748" s="22" t="s">
        <v>1952</v>
      </c>
      <c r="S1748" s="22" t="s">
        <v>6113</v>
      </c>
      <c r="T1748" s="22" t="s">
        <v>1623</v>
      </c>
    </row>
    <row r="1749" spans="1:20">
      <c r="A1749" s="22" t="s">
        <v>3527</v>
      </c>
      <c r="B1749" s="22" t="s">
        <v>3528</v>
      </c>
      <c r="C1749" s="22" t="s">
        <v>12</v>
      </c>
      <c r="D1749" s="22" t="s">
        <v>1580</v>
      </c>
      <c r="E1749" s="22" t="s">
        <v>452</v>
      </c>
      <c r="F1749" s="22" t="s">
        <v>6804</v>
      </c>
      <c r="G1749" s="22" t="s">
        <v>1623</v>
      </c>
      <c r="H1749" s="22" t="s">
        <v>6334</v>
      </c>
      <c r="I1749" s="22" t="s">
        <v>6321</v>
      </c>
      <c r="J1749" s="22" t="s">
        <v>11</v>
      </c>
      <c r="K1749" s="22" t="s">
        <v>6290</v>
      </c>
      <c r="L1749" s="22" t="s">
        <v>11</v>
      </c>
      <c r="M1749" s="22" t="s">
        <v>6947</v>
      </c>
      <c r="N1749" s="22" t="s">
        <v>6291</v>
      </c>
      <c r="O1749" s="22" t="s">
        <v>6292</v>
      </c>
      <c r="P1749" s="22" t="s">
        <v>1012</v>
      </c>
      <c r="Q1749" s="22">
        <v>0</v>
      </c>
      <c r="R1749" s="22" t="s">
        <v>2089</v>
      </c>
      <c r="S1749" s="22" t="s">
        <v>7112</v>
      </c>
      <c r="T1749" s="22" t="s">
        <v>1623</v>
      </c>
    </row>
    <row r="1750" spans="1:20">
      <c r="A1750" s="22" t="s">
        <v>2154</v>
      </c>
      <c r="B1750" s="22" t="s">
        <v>2155</v>
      </c>
      <c r="C1750" s="22" t="s">
        <v>16</v>
      </c>
      <c r="D1750" s="22" t="s">
        <v>1580</v>
      </c>
      <c r="E1750" s="22" t="s">
        <v>452</v>
      </c>
      <c r="F1750" s="22" t="s">
        <v>5393</v>
      </c>
      <c r="G1750" s="22" t="s">
        <v>1623</v>
      </c>
      <c r="H1750" s="22" t="s">
        <v>6295</v>
      </c>
      <c r="I1750" s="22" t="s">
        <v>5574</v>
      </c>
      <c r="J1750" s="22" t="s">
        <v>11</v>
      </c>
      <c r="K1750" s="22" t="s">
        <v>6290</v>
      </c>
      <c r="L1750" s="22" t="s">
        <v>11</v>
      </c>
      <c r="M1750" s="22" t="s">
        <v>6955</v>
      </c>
      <c r="N1750" s="22" t="s">
        <v>6291</v>
      </c>
      <c r="O1750" s="22" t="s">
        <v>6292</v>
      </c>
      <c r="P1750" s="22" t="s">
        <v>6329</v>
      </c>
      <c r="Q1750" s="22">
        <v>0</v>
      </c>
      <c r="R1750" s="22" t="s">
        <v>1952</v>
      </c>
      <c r="S1750" s="22" t="s">
        <v>6053</v>
      </c>
      <c r="T1750" s="22" t="s">
        <v>1623</v>
      </c>
    </row>
    <row r="1751" spans="1:20">
      <c r="A1751" s="22" t="s">
        <v>4771</v>
      </c>
      <c r="B1751" s="22" t="s">
        <v>4772</v>
      </c>
      <c r="C1751" s="22" t="s">
        <v>10</v>
      </c>
      <c r="D1751" s="22" t="s">
        <v>1580</v>
      </c>
      <c r="E1751" s="22" t="s">
        <v>461</v>
      </c>
      <c r="F1751" s="22" t="s">
        <v>5538</v>
      </c>
      <c r="G1751" s="22" t="s">
        <v>1623</v>
      </c>
      <c r="H1751" s="22" t="s">
        <v>6331</v>
      </c>
      <c r="I1751" s="22" t="s">
        <v>5574</v>
      </c>
      <c r="J1751" s="22" t="s">
        <v>11</v>
      </c>
      <c r="K1751" s="22" t="s">
        <v>6290</v>
      </c>
      <c r="L1751" s="22" t="s">
        <v>11</v>
      </c>
      <c r="M1751" s="22" t="s">
        <v>6950</v>
      </c>
      <c r="N1751" s="22" t="s">
        <v>6311</v>
      </c>
      <c r="O1751" s="22" t="s">
        <v>6292</v>
      </c>
      <c r="P1751" s="22" t="s">
        <v>6576</v>
      </c>
      <c r="Q1751" s="22">
        <v>0</v>
      </c>
      <c r="R1751" s="22" t="s">
        <v>1646</v>
      </c>
      <c r="S1751" s="22" t="s">
        <v>5717</v>
      </c>
      <c r="T1751" s="22" t="s">
        <v>1623</v>
      </c>
    </row>
    <row r="1752" spans="1:20">
      <c r="A1752" s="22" t="s">
        <v>4058</v>
      </c>
      <c r="B1752" s="22" t="s">
        <v>4059</v>
      </c>
      <c r="C1752" s="22" t="s">
        <v>16</v>
      </c>
      <c r="D1752" s="22" t="s">
        <v>1580</v>
      </c>
      <c r="E1752" s="22" t="s">
        <v>452</v>
      </c>
      <c r="F1752" s="22" t="s">
        <v>6940</v>
      </c>
      <c r="G1752" s="22" t="s">
        <v>1623</v>
      </c>
      <c r="H1752" s="22" t="s">
        <v>6346</v>
      </c>
      <c r="I1752" s="22" t="s">
        <v>5563</v>
      </c>
      <c r="J1752" s="22" t="s">
        <v>11</v>
      </c>
      <c r="K1752" s="22" t="s">
        <v>6290</v>
      </c>
      <c r="L1752" s="22" t="s">
        <v>11</v>
      </c>
      <c r="M1752" s="22" t="s">
        <v>6965</v>
      </c>
      <c r="N1752" s="22" t="s">
        <v>6291</v>
      </c>
      <c r="O1752" s="22" t="s">
        <v>6292</v>
      </c>
      <c r="P1752" s="22" t="s">
        <v>9</v>
      </c>
      <c r="Q1752" s="22">
        <v>0</v>
      </c>
      <c r="R1752" s="22" t="s">
        <v>2146</v>
      </c>
      <c r="S1752" s="22" t="s">
        <v>6462</v>
      </c>
      <c r="T1752" s="22" t="s">
        <v>1623</v>
      </c>
    </row>
    <row r="1753" spans="1:20">
      <c r="A1753" s="22" t="s">
        <v>4331</v>
      </c>
      <c r="B1753" s="22" t="s">
        <v>4332</v>
      </c>
      <c r="C1753" s="22" t="s">
        <v>16</v>
      </c>
      <c r="D1753" s="22" t="s">
        <v>1580</v>
      </c>
      <c r="E1753" s="22" t="s">
        <v>452</v>
      </c>
      <c r="F1753" s="22" t="s">
        <v>7007</v>
      </c>
      <c r="G1753" s="22" t="s">
        <v>1623</v>
      </c>
      <c r="H1753" s="22" t="s">
        <v>5579</v>
      </c>
      <c r="I1753" s="22" t="s">
        <v>5563</v>
      </c>
      <c r="J1753" s="22" t="s">
        <v>11</v>
      </c>
      <c r="K1753" s="22" t="s">
        <v>6290</v>
      </c>
      <c r="L1753" s="22" t="s">
        <v>11</v>
      </c>
      <c r="M1753" s="22" t="s">
        <v>7008</v>
      </c>
      <c r="N1753" s="22" t="s">
        <v>6291</v>
      </c>
      <c r="O1753" s="22" t="s">
        <v>6292</v>
      </c>
      <c r="P1753" s="22" t="s">
        <v>6329</v>
      </c>
      <c r="Q1753" s="22">
        <v>0</v>
      </c>
      <c r="R1753" s="22" t="s">
        <v>7009</v>
      </c>
      <c r="S1753" s="22" t="s">
        <v>7113</v>
      </c>
      <c r="T1753" s="22" t="s">
        <v>1623</v>
      </c>
    </row>
    <row r="1754" spans="1:20">
      <c r="A1754" s="22" t="s">
        <v>1691</v>
      </c>
      <c r="B1754" s="22" t="s">
        <v>1692</v>
      </c>
      <c r="C1754" s="22" t="s">
        <v>14</v>
      </c>
      <c r="D1754" s="22" t="s">
        <v>1580</v>
      </c>
      <c r="E1754" s="22" t="s">
        <v>461</v>
      </c>
      <c r="F1754" s="22" t="s">
        <v>6784</v>
      </c>
      <c r="G1754" s="22" t="s">
        <v>1623</v>
      </c>
      <c r="H1754" s="22" t="s">
        <v>6320</v>
      </c>
      <c r="I1754" s="22" t="s">
        <v>6338</v>
      </c>
      <c r="J1754" s="22" t="s">
        <v>1643</v>
      </c>
      <c r="K1754" s="22" t="s">
        <v>6290</v>
      </c>
      <c r="L1754" s="22" t="s">
        <v>11</v>
      </c>
      <c r="M1754" s="22" t="s">
        <v>6971</v>
      </c>
      <c r="N1754" s="22" t="s">
        <v>6311</v>
      </c>
      <c r="O1754" s="22" t="s">
        <v>6292</v>
      </c>
      <c r="P1754" s="22" t="s">
        <v>6679</v>
      </c>
      <c r="Q1754" s="22">
        <v>0</v>
      </c>
      <c r="R1754" s="22" t="s">
        <v>1952</v>
      </c>
      <c r="S1754" s="22" t="s">
        <v>6115</v>
      </c>
      <c r="T1754" s="22" t="s">
        <v>1623</v>
      </c>
    </row>
    <row r="1755" spans="1:20">
      <c r="A1755" s="22" t="s">
        <v>2147</v>
      </c>
      <c r="B1755" s="22" t="s">
        <v>2148</v>
      </c>
      <c r="C1755" s="22" t="s">
        <v>10</v>
      </c>
      <c r="D1755" s="22" t="s">
        <v>1580</v>
      </c>
      <c r="E1755" s="22" t="s">
        <v>461</v>
      </c>
      <c r="F1755" s="22" t="s">
        <v>6784</v>
      </c>
      <c r="G1755" s="22" t="s">
        <v>1623</v>
      </c>
      <c r="H1755" s="22" t="s">
        <v>6320</v>
      </c>
      <c r="I1755" s="22" t="s">
        <v>6338</v>
      </c>
      <c r="J1755" s="22" t="s">
        <v>1643</v>
      </c>
      <c r="K1755" s="22" t="s">
        <v>6290</v>
      </c>
      <c r="L1755" s="22" t="s">
        <v>11</v>
      </c>
      <c r="M1755" s="22" t="s">
        <v>7040</v>
      </c>
      <c r="N1755" s="22" t="s">
        <v>6311</v>
      </c>
      <c r="O1755" s="22" t="s">
        <v>6292</v>
      </c>
      <c r="P1755" s="22" t="s">
        <v>6329</v>
      </c>
      <c r="Q1755" s="22">
        <v>0</v>
      </c>
      <c r="R1755" s="22" t="s">
        <v>1707</v>
      </c>
      <c r="S1755" s="22" t="s">
        <v>6054</v>
      </c>
      <c r="T1755" s="22" t="s">
        <v>1623</v>
      </c>
    </row>
    <row r="1756" spans="1:20">
      <c r="A1756" s="22" t="s">
        <v>5070</v>
      </c>
      <c r="B1756" s="22" t="s">
        <v>5071</v>
      </c>
      <c r="C1756" s="22" t="s">
        <v>16</v>
      </c>
      <c r="D1756" s="22" t="s">
        <v>1580</v>
      </c>
      <c r="E1756" s="22" t="s">
        <v>452</v>
      </c>
      <c r="F1756" s="22" t="s">
        <v>5504</v>
      </c>
      <c r="G1756" s="22" t="s">
        <v>1623</v>
      </c>
      <c r="H1756" s="22" t="s">
        <v>5579</v>
      </c>
      <c r="I1756" s="22" t="s">
        <v>6289</v>
      </c>
      <c r="J1756" s="22" t="s">
        <v>11</v>
      </c>
      <c r="K1756" s="22" t="s">
        <v>6290</v>
      </c>
      <c r="L1756" s="22" t="s">
        <v>11</v>
      </c>
      <c r="M1756" s="22" t="s">
        <v>6947</v>
      </c>
      <c r="N1756" s="22" t="s">
        <v>6291</v>
      </c>
      <c r="O1756" s="22" t="s">
        <v>6292</v>
      </c>
      <c r="P1756" s="22" t="s">
        <v>6629</v>
      </c>
      <c r="Q1756" s="22">
        <v>0</v>
      </c>
      <c r="R1756" s="22" t="s">
        <v>6313</v>
      </c>
      <c r="S1756" s="22" t="s">
        <v>6630</v>
      </c>
      <c r="T1756" s="22" t="s">
        <v>1623</v>
      </c>
    </row>
    <row r="1757" spans="1:20">
      <c r="A1757" s="22" t="s">
        <v>2721</v>
      </c>
      <c r="B1757" s="22" t="s">
        <v>2722</v>
      </c>
      <c r="C1757" s="22" t="s">
        <v>10</v>
      </c>
      <c r="D1757" s="22" t="s">
        <v>1580</v>
      </c>
      <c r="E1757" s="22" t="s">
        <v>452</v>
      </c>
      <c r="F1757" s="22" t="s">
        <v>5504</v>
      </c>
      <c r="G1757" s="22" t="s">
        <v>1623</v>
      </c>
      <c r="H1757" s="22" t="s">
        <v>6952</v>
      </c>
      <c r="I1757" s="22" t="s">
        <v>6289</v>
      </c>
      <c r="J1757" s="22" t="s">
        <v>11</v>
      </c>
      <c r="K1757" s="22" t="s">
        <v>6290</v>
      </c>
      <c r="L1757" s="22" t="s">
        <v>11</v>
      </c>
      <c r="M1757" s="22" t="s">
        <v>6965</v>
      </c>
      <c r="N1757" s="22" t="s">
        <v>6291</v>
      </c>
      <c r="O1757" s="22" t="s">
        <v>6292</v>
      </c>
      <c r="P1757" s="22" t="s">
        <v>6989</v>
      </c>
      <c r="Q1757" s="22">
        <v>0</v>
      </c>
      <c r="R1757" s="22" t="s">
        <v>1559</v>
      </c>
      <c r="S1757" s="22" t="s">
        <v>6990</v>
      </c>
      <c r="T1757" s="22" t="s">
        <v>1623</v>
      </c>
    </row>
    <row r="1758" spans="1:20">
      <c r="A1758" s="22" t="s">
        <v>3228</v>
      </c>
      <c r="B1758" s="22" t="s">
        <v>3229</v>
      </c>
      <c r="C1758" s="22" t="s">
        <v>16</v>
      </c>
      <c r="D1758" s="22" t="s">
        <v>1580</v>
      </c>
      <c r="E1758" s="22" t="s">
        <v>452</v>
      </c>
      <c r="F1758" s="22" t="s">
        <v>5402</v>
      </c>
      <c r="G1758" s="22" t="s">
        <v>1623</v>
      </c>
      <c r="H1758" s="22" t="s">
        <v>6952</v>
      </c>
      <c r="I1758" s="22" t="s">
        <v>5563</v>
      </c>
      <c r="J1758" s="22" t="s">
        <v>11</v>
      </c>
      <c r="K1758" s="22" t="s">
        <v>6290</v>
      </c>
      <c r="L1758" s="22" t="s">
        <v>11</v>
      </c>
      <c r="M1758" s="22" t="s">
        <v>6939</v>
      </c>
      <c r="N1758" s="22" t="s">
        <v>6291</v>
      </c>
      <c r="O1758" s="22" t="s">
        <v>6292</v>
      </c>
      <c r="P1758" s="22" t="s">
        <v>6329</v>
      </c>
      <c r="Q1758" s="22">
        <v>0</v>
      </c>
      <c r="R1758" s="22" t="s">
        <v>1952</v>
      </c>
      <c r="S1758" s="22" t="s">
        <v>5914</v>
      </c>
      <c r="T1758" s="22" t="s">
        <v>1623</v>
      </c>
    </row>
    <row r="1759" spans="1:20">
      <c r="A1759" s="22" t="s">
        <v>5125</v>
      </c>
      <c r="B1759" s="22" t="s">
        <v>5126</v>
      </c>
      <c r="C1759" s="22" t="s">
        <v>13</v>
      </c>
      <c r="D1759" s="22" t="s">
        <v>1580</v>
      </c>
      <c r="E1759" s="22" t="s">
        <v>452</v>
      </c>
      <c r="F1759" s="22" t="s">
        <v>6818</v>
      </c>
      <c r="G1759" s="22" t="s">
        <v>1623</v>
      </c>
      <c r="H1759" s="22" t="s">
        <v>6320</v>
      </c>
      <c r="I1759" s="22" t="s">
        <v>6355</v>
      </c>
      <c r="J1759" s="22" t="s">
        <v>11</v>
      </c>
      <c r="K1759" s="22" t="s">
        <v>6290</v>
      </c>
      <c r="L1759" s="22" t="s">
        <v>11</v>
      </c>
      <c r="M1759" s="22" t="s">
        <v>6969</v>
      </c>
      <c r="N1759" s="22" t="s">
        <v>6291</v>
      </c>
      <c r="O1759" s="22" t="s">
        <v>6292</v>
      </c>
      <c r="P1759" s="22" t="s">
        <v>6329</v>
      </c>
      <c r="Q1759" s="22">
        <v>0</v>
      </c>
      <c r="R1759" s="22" t="s">
        <v>1707</v>
      </c>
      <c r="S1759" s="22" t="s">
        <v>5667</v>
      </c>
      <c r="T1759" s="22" t="s">
        <v>1623</v>
      </c>
    </row>
    <row r="1760" spans="1:20">
      <c r="A1760" s="22" t="s">
        <v>3745</v>
      </c>
      <c r="B1760" s="22" t="s">
        <v>3746</v>
      </c>
      <c r="C1760" s="22" t="s">
        <v>10</v>
      </c>
      <c r="D1760" s="22" t="s">
        <v>1580</v>
      </c>
      <c r="E1760" s="22" t="s">
        <v>452</v>
      </c>
      <c r="F1760" s="22" t="s">
        <v>7007</v>
      </c>
      <c r="G1760" s="22" t="s">
        <v>1623</v>
      </c>
      <c r="H1760" s="22" t="s">
        <v>5579</v>
      </c>
      <c r="I1760" s="22" t="s">
        <v>5563</v>
      </c>
      <c r="J1760" s="22" t="s">
        <v>11</v>
      </c>
      <c r="K1760" s="22" t="s">
        <v>6290</v>
      </c>
      <c r="L1760" s="22" t="s">
        <v>11</v>
      </c>
      <c r="M1760" s="22" t="s">
        <v>7008</v>
      </c>
      <c r="N1760" s="22" t="s">
        <v>6291</v>
      </c>
      <c r="O1760" s="22" t="s">
        <v>6292</v>
      </c>
      <c r="P1760" s="22" t="s">
        <v>1012</v>
      </c>
      <c r="Q1760" s="22">
        <v>0</v>
      </c>
      <c r="R1760" s="22" t="s">
        <v>1559</v>
      </c>
      <c r="S1760" s="22" t="s">
        <v>7114</v>
      </c>
      <c r="T1760" s="22" t="s">
        <v>1623</v>
      </c>
    </row>
    <row r="1761" spans="1:20">
      <c r="A1761" s="22" t="s">
        <v>4614</v>
      </c>
      <c r="B1761" s="22" t="s">
        <v>4615</v>
      </c>
      <c r="C1761" s="22" t="s">
        <v>10</v>
      </c>
      <c r="D1761" s="22" t="s">
        <v>1580</v>
      </c>
      <c r="E1761" s="22" t="s">
        <v>452</v>
      </c>
      <c r="F1761" s="22" t="s">
        <v>5392</v>
      </c>
      <c r="G1761" s="22" t="s">
        <v>1623</v>
      </c>
      <c r="H1761" s="22" t="s">
        <v>6295</v>
      </c>
      <c r="I1761" s="22" t="s">
        <v>6302</v>
      </c>
      <c r="J1761" s="22" t="s">
        <v>11</v>
      </c>
      <c r="K1761" s="22" t="s">
        <v>6290</v>
      </c>
      <c r="L1761" s="22" t="s">
        <v>11</v>
      </c>
      <c r="M1761" s="22" t="s">
        <v>6945</v>
      </c>
      <c r="N1761" s="22" t="s">
        <v>6291</v>
      </c>
      <c r="O1761" s="22" t="s">
        <v>6292</v>
      </c>
      <c r="P1761" s="22" t="s">
        <v>6303</v>
      </c>
      <c r="Q1761" s="22">
        <v>0</v>
      </c>
      <c r="R1761" s="22" t="s">
        <v>1952</v>
      </c>
      <c r="S1761" s="22" t="s">
        <v>5738</v>
      </c>
      <c r="T1761" s="22" t="s">
        <v>1623</v>
      </c>
    </row>
    <row r="1762" spans="1:20">
      <c r="A1762" s="22" t="s">
        <v>3672</v>
      </c>
      <c r="B1762" s="22" t="s">
        <v>3673</v>
      </c>
      <c r="C1762" s="22" t="s">
        <v>12</v>
      </c>
      <c r="D1762" s="22" t="s">
        <v>1580</v>
      </c>
      <c r="E1762" s="22" t="s">
        <v>452</v>
      </c>
      <c r="F1762" s="22" t="s">
        <v>6818</v>
      </c>
      <c r="G1762" s="22" t="s">
        <v>1623</v>
      </c>
      <c r="H1762" s="22" t="s">
        <v>6320</v>
      </c>
      <c r="I1762" s="22" t="s">
        <v>6355</v>
      </c>
      <c r="J1762" s="22" t="s">
        <v>11</v>
      </c>
      <c r="K1762" s="22" t="s">
        <v>6290</v>
      </c>
      <c r="L1762" s="22" t="s">
        <v>11</v>
      </c>
      <c r="M1762" s="22" t="s">
        <v>6963</v>
      </c>
      <c r="N1762" s="22" t="s">
        <v>6291</v>
      </c>
      <c r="O1762" s="22" t="s">
        <v>6292</v>
      </c>
      <c r="P1762" s="22" t="s">
        <v>6751</v>
      </c>
      <c r="Q1762" s="22">
        <v>0</v>
      </c>
      <c r="R1762" s="22" t="s">
        <v>1952</v>
      </c>
      <c r="S1762" s="22" t="s">
        <v>5852</v>
      </c>
      <c r="T1762" s="22" t="s">
        <v>1623</v>
      </c>
    </row>
    <row r="1763" spans="1:20">
      <c r="A1763" s="22" t="s">
        <v>3175</v>
      </c>
      <c r="B1763" s="22" t="s">
        <v>3176</v>
      </c>
      <c r="C1763" s="22" t="s">
        <v>16</v>
      </c>
      <c r="D1763" s="22" t="s">
        <v>1580</v>
      </c>
      <c r="E1763" s="22" t="s">
        <v>452</v>
      </c>
      <c r="F1763" s="22" t="s">
        <v>6977</v>
      </c>
      <c r="G1763" s="22" t="s">
        <v>1623</v>
      </c>
      <c r="H1763" s="22" t="s">
        <v>6346</v>
      </c>
      <c r="I1763" s="22" t="s">
        <v>5563</v>
      </c>
      <c r="J1763" s="22" t="s">
        <v>11</v>
      </c>
      <c r="K1763" s="22" t="s">
        <v>6290</v>
      </c>
      <c r="L1763" s="22" t="s">
        <v>11</v>
      </c>
      <c r="M1763" s="22" t="s">
        <v>6965</v>
      </c>
      <c r="N1763" s="22" t="s">
        <v>6291</v>
      </c>
      <c r="O1763" s="22" t="s">
        <v>6292</v>
      </c>
      <c r="P1763" s="22" t="s">
        <v>6368</v>
      </c>
      <c r="Q1763" s="22">
        <v>0</v>
      </c>
      <c r="R1763" s="22" t="s">
        <v>1707</v>
      </c>
      <c r="S1763" s="22" t="s">
        <v>6686</v>
      </c>
      <c r="T1763" s="22" t="s">
        <v>1623</v>
      </c>
    </row>
    <row r="1764" spans="1:20">
      <c r="A1764" s="22" t="s">
        <v>4128</v>
      </c>
      <c r="B1764" s="22" t="s">
        <v>4129</v>
      </c>
      <c r="C1764" s="22" t="s">
        <v>16</v>
      </c>
      <c r="D1764" s="22" t="s">
        <v>1580</v>
      </c>
      <c r="E1764" s="22" t="s">
        <v>461</v>
      </c>
      <c r="F1764" s="22" t="s">
        <v>5539</v>
      </c>
      <c r="G1764" s="22" t="s">
        <v>1623</v>
      </c>
      <c r="H1764" s="22" t="s">
        <v>2490</v>
      </c>
      <c r="I1764" s="22" t="s">
        <v>6370</v>
      </c>
      <c r="J1764" s="22" t="s">
        <v>11</v>
      </c>
      <c r="K1764" s="22" t="s">
        <v>6290</v>
      </c>
      <c r="L1764" s="22" t="s">
        <v>11</v>
      </c>
      <c r="M1764" s="22" t="s">
        <v>7048</v>
      </c>
      <c r="N1764" s="22" t="s">
        <v>6311</v>
      </c>
      <c r="O1764" s="22" t="s">
        <v>6292</v>
      </c>
      <c r="P1764" s="22" t="s">
        <v>6312</v>
      </c>
      <c r="Q1764" s="22">
        <v>0</v>
      </c>
      <c r="R1764" s="22" t="s">
        <v>2146</v>
      </c>
      <c r="S1764" s="22" t="s">
        <v>5795</v>
      </c>
      <c r="T1764" s="22" t="s">
        <v>1623</v>
      </c>
    </row>
    <row r="1765" spans="1:20">
      <c r="A1765" s="22" t="s">
        <v>5022</v>
      </c>
      <c r="B1765" s="22" t="s">
        <v>5023</v>
      </c>
      <c r="C1765" s="22" t="s">
        <v>10</v>
      </c>
      <c r="D1765" s="22" t="s">
        <v>1580</v>
      </c>
      <c r="E1765" s="22" t="s">
        <v>452</v>
      </c>
      <c r="F1765" s="22" t="s">
        <v>5402</v>
      </c>
      <c r="G1765" s="22" t="s">
        <v>1623</v>
      </c>
      <c r="H1765" s="22" t="s">
        <v>6952</v>
      </c>
      <c r="I1765" s="22" t="s">
        <v>5563</v>
      </c>
      <c r="J1765" s="22" t="s">
        <v>11</v>
      </c>
      <c r="K1765" s="22" t="s">
        <v>6290</v>
      </c>
      <c r="L1765" s="22" t="s">
        <v>11</v>
      </c>
      <c r="M1765" s="22" t="s">
        <v>6985</v>
      </c>
      <c r="N1765" s="22" t="s">
        <v>6291</v>
      </c>
      <c r="O1765" s="22" t="s">
        <v>6292</v>
      </c>
      <c r="P1765" s="22" t="s">
        <v>6329</v>
      </c>
      <c r="Q1765" s="22">
        <v>0</v>
      </c>
      <c r="R1765" s="22" t="s">
        <v>1952</v>
      </c>
      <c r="S1765" s="22" t="s">
        <v>5685</v>
      </c>
      <c r="T1765" s="22" t="s">
        <v>1623</v>
      </c>
    </row>
    <row r="1766" spans="1:20">
      <c r="A1766" s="22" t="s">
        <v>4089</v>
      </c>
      <c r="B1766" s="22" t="s">
        <v>4090</v>
      </c>
      <c r="C1766" s="22" t="s">
        <v>14</v>
      </c>
      <c r="D1766" s="22" t="s">
        <v>1580</v>
      </c>
      <c r="E1766" s="22" t="s">
        <v>461</v>
      </c>
      <c r="F1766" s="22" t="s">
        <v>6784</v>
      </c>
      <c r="G1766" s="22" t="s">
        <v>1623</v>
      </c>
      <c r="H1766" s="22" t="s">
        <v>6320</v>
      </c>
      <c r="I1766" s="22" t="s">
        <v>6338</v>
      </c>
      <c r="J1766" s="22" t="s">
        <v>1643</v>
      </c>
      <c r="K1766" s="22" t="s">
        <v>6290</v>
      </c>
      <c r="L1766" s="22" t="s">
        <v>11</v>
      </c>
      <c r="M1766" s="22" t="s">
        <v>6971</v>
      </c>
      <c r="N1766" s="22" t="s">
        <v>6311</v>
      </c>
      <c r="O1766" s="22" t="s">
        <v>6292</v>
      </c>
      <c r="P1766" s="22" t="s">
        <v>6341</v>
      </c>
      <c r="Q1766" s="22">
        <v>0</v>
      </c>
      <c r="R1766" s="22" t="s">
        <v>1952</v>
      </c>
      <c r="S1766" s="22" t="s">
        <v>5802</v>
      </c>
      <c r="T1766" s="22" t="s">
        <v>1623</v>
      </c>
    </row>
    <row r="1767" spans="1:20">
      <c r="A1767" s="22" t="s">
        <v>3330</v>
      </c>
      <c r="B1767" s="22" t="s">
        <v>3331</v>
      </c>
      <c r="C1767" s="22" t="s">
        <v>12</v>
      </c>
      <c r="D1767" s="22" t="s">
        <v>1580</v>
      </c>
      <c r="E1767" s="22" t="s">
        <v>452</v>
      </c>
      <c r="F1767" s="22" t="s">
        <v>6818</v>
      </c>
      <c r="G1767" s="22" t="s">
        <v>1623</v>
      </c>
      <c r="H1767" s="22" t="s">
        <v>6320</v>
      </c>
      <c r="I1767" s="22" t="s">
        <v>6355</v>
      </c>
      <c r="J1767" s="22" t="s">
        <v>11</v>
      </c>
      <c r="K1767" s="22" t="s">
        <v>6290</v>
      </c>
      <c r="L1767" s="22" t="s">
        <v>11</v>
      </c>
      <c r="M1767" s="22" t="s">
        <v>6983</v>
      </c>
      <c r="N1767" s="22" t="s">
        <v>6291</v>
      </c>
      <c r="O1767" s="22" t="s">
        <v>6292</v>
      </c>
      <c r="P1767" s="22" t="s">
        <v>6713</v>
      </c>
      <c r="Q1767" s="22">
        <v>0</v>
      </c>
      <c r="R1767" s="22" t="s">
        <v>2553</v>
      </c>
      <c r="S1767" s="22" t="s">
        <v>7052</v>
      </c>
      <c r="T1767" s="22" t="s">
        <v>1623</v>
      </c>
    </row>
    <row r="1768" spans="1:20">
      <c r="A1768" s="22" t="s">
        <v>4469</v>
      </c>
      <c r="B1768" s="22" t="s">
        <v>4470</v>
      </c>
      <c r="C1768" s="22" t="s">
        <v>10</v>
      </c>
      <c r="D1768" s="22" t="s">
        <v>1580</v>
      </c>
      <c r="E1768" s="22" t="s">
        <v>452</v>
      </c>
      <c r="F1768" s="22" t="s">
        <v>5392</v>
      </c>
      <c r="G1768" s="22" t="s">
        <v>1623</v>
      </c>
      <c r="H1768" s="22" t="s">
        <v>6295</v>
      </c>
      <c r="I1768" s="22" t="s">
        <v>6302</v>
      </c>
      <c r="J1768" s="22" t="s">
        <v>11</v>
      </c>
      <c r="K1768" s="22" t="s">
        <v>6290</v>
      </c>
      <c r="L1768" s="22" t="s">
        <v>11</v>
      </c>
      <c r="M1768" s="22" t="s">
        <v>7044</v>
      </c>
      <c r="N1768" s="22" t="s">
        <v>6291</v>
      </c>
      <c r="O1768" s="22" t="s">
        <v>6292</v>
      </c>
      <c r="P1768" s="22" t="s">
        <v>6303</v>
      </c>
      <c r="Q1768" s="22">
        <v>0</v>
      </c>
      <c r="R1768" s="22" t="s">
        <v>1952</v>
      </c>
      <c r="S1768" s="22" t="s">
        <v>5748</v>
      </c>
      <c r="T1768" s="22" t="s">
        <v>1623</v>
      </c>
    </row>
    <row r="1769" spans="1:20">
      <c r="A1769" s="22" t="s">
        <v>3154</v>
      </c>
      <c r="B1769" s="22" t="s">
        <v>3155</v>
      </c>
      <c r="C1769" s="22" t="s">
        <v>10</v>
      </c>
      <c r="D1769" s="22" t="s">
        <v>1580</v>
      </c>
      <c r="E1769" s="22" t="s">
        <v>5632</v>
      </c>
      <c r="F1769" s="22" t="s">
        <v>6973</v>
      </c>
      <c r="G1769" s="22" t="s">
        <v>1623</v>
      </c>
      <c r="H1769" s="22" t="s">
        <v>6308</v>
      </c>
      <c r="I1769" s="22" t="s">
        <v>5447</v>
      </c>
      <c r="J1769" s="22" t="s">
        <v>11</v>
      </c>
      <c r="K1769" s="22" t="s">
        <v>6290</v>
      </c>
      <c r="L1769" s="22" t="s">
        <v>11</v>
      </c>
      <c r="M1769" s="22" t="s">
        <v>7080</v>
      </c>
      <c r="N1769" s="22" t="s">
        <v>6311</v>
      </c>
      <c r="O1769" s="22" t="s">
        <v>6292</v>
      </c>
      <c r="P1769" s="22" t="s">
        <v>1012</v>
      </c>
      <c r="Q1769" s="22">
        <v>0</v>
      </c>
      <c r="R1769" s="22" t="s">
        <v>6974</v>
      </c>
      <c r="S1769" s="22" t="s">
        <v>7014</v>
      </c>
      <c r="T1769" s="22" t="s">
        <v>1623</v>
      </c>
    </row>
    <row r="1770" spans="1:20">
      <c r="A1770" s="22" t="s">
        <v>4152</v>
      </c>
      <c r="B1770" s="22" t="s">
        <v>4153</v>
      </c>
      <c r="C1770" s="22" t="s">
        <v>10</v>
      </c>
      <c r="D1770" s="22" t="s">
        <v>1580</v>
      </c>
      <c r="E1770" s="22" t="s">
        <v>461</v>
      </c>
      <c r="F1770" s="22" t="s">
        <v>5538</v>
      </c>
      <c r="G1770" s="22" t="s">
        <v>1623</v>
      </c>
      <c r="H1770" s="22" t="s">
        <v>5579</v>
      </c>
      <c r="I1770" s="22" t="s">
        <v>6951</v>
      </c>
      <c r="J1770" s="22" t="s">
        <v>11</v>
      </c>
      <c r="K1770" s="22" t="s">
        <v>6290</v>
      </c>
      <c r="L1770" s="22" t="s">
        <v>11</v>
      </c>
      <c r="M1770" s="22" t="s">
        <v>6931</v>
      </c>
      <c r="N1770" s="22" t="s">
        <v>6311</v>
      </c>
      <c r="O1770" s="22" t="s">
        <v>6292</v>
      </c>
      <c r="P1770" s="22" t="s">
        <v>6559</v>
      </c>
      <c r="Q1770" s="22">
        <v>0</v>
      </c>
      <c r="R1770" s="22" t="s">
        <v>1646</v>
      </c>
      <c r="S1770" s="22" t="s">
        <v>6560</v>
      </c>
      <c r="T1770" s="22" t="s">
        <v>1623</v>
      </c>
    </row>
    <row r="1771" spans="1:20">
      <c r="A1771" s="22" t="s">
        <v>5246</v>
      </c>
      <c r="B1771" s="22" t="s">
        <v>5247</v>
      </c>
      <c r="C1771" s="22" t="s">
        <v>13</v>
      </c>
      <c r="D1771" s="22" t="s">
        <v>1580</v>
      </c>
      <c r="E1771" s="22" t="s">
        <v>452</v>
      </c>
      <c r="F1771" s="22" t="s">
        <v>6803</v>
      </c>
      <c r="G1771" s="22" t="s">
        <v>1623</v>
      </c>
      <c r="H1771" s="22" t="s">
        <v>5569</v>
      </c>
      <c r="I1771" s="22" t="s">
        <v>6304</v>
      </c>
      <c r="J1771" s="22" t="s">
        <v>11</v>
      </c>
      <c r="K1771" s="22" t="s">
        <v>6290</v>
      </c>
      <c r="L1771" s="22" t="s">
        <v>11</v>
      </c>
      <c r="M1771" s="22" t="s">
        <v>6945</v>
      </c>
      <c r="N1771" s="22" t="s">
        <v>6291</v>
      </c>
      <c r="O1771" s="22" t="s">
        <v>6292</v>
      </c>
      <c r="P1771" s="22" t="s">
        <v>6329</v>
      </c>
      <c r="Q1771" s="22">
        <v>0</v>
      </c>
      <c r="R1771" s="22" t="s">
        <v>6490</v>
      </c>
      <c r="S1771" s="22" t="s">
        <v>6491</v>
      </c>
      <c r="T1771" s="22" t="s">
        <v>1623</v>
      </c>
    </row>
    <row r="1772" spans="1:20">
      <c r="A1772" s="22" t="s">
        <v>2573</v>
      </c>
      <c r="B1772" s="22" t="s">
        <v>2574</v>
      </c>
      <c r="C1772" s="22" t="s">
        <v>14</v>
      </c>
      <c r="D1772" s="22" t="s">
        <v>1580</v>
      </c>
      <c r="E1772" s="22" t="s">
        <v>452</v>
      </c>
      <c r="F1772" s="22" t="s">
        <v>5384</v>
      </c>
      <c r="G1772" s="22" t="s">
        <v>1623</v>
      </c>
      <c r="H1772" s="22" t="s">
        <v>6308</v>
      </c>
      <c r="I1772" s="22" t="s">
        <v>5447</v>
      </c>
      <c r="J1772" s="22" t="s">
        <v>11</v>
      </c>
      <c r="K1772" s="22" t="s">
        <v>6290</v>
      </c>
      <c r="L1772" s="22" t="s">
        <v>11</v>
      </c>
      <c r="M1772" s="22" t="s">
        <v>6937</v>
      </c>
      <c r="N1772" s="22" t="s">
        <v>6291</v>
      </c>
      <c r="O1772" s="22" t="s">
        <v>6292</v>
      </c>
      <c r="P1772" s="22" t="s">
        <v>6329</v>
      </c>
      <c r="Q1772" s="22">
        <v>0</v>
      </c>
      <c r="R1772" s="22" t="s">
        <v>1952</v>
      </c>
      <c r="S1772" s="22" t="s">
        <v>6009</v>
      </c>
      <c r="T1772" s="22" t="s">
        <v>1623</v>
      </c>
    </row>
    <row r="1773" spans="1:20">
      <c r="A1773" s="22" t="s">
        <v>2105</v>
      </c>
      <c r="B1773" s="22" t="s">
        <v>2106</v>
      </c>
      <c r="C1773" s="22" t="s">
        <v>10</v>
      </c>
      <c r="D1773" s="22" t="s">
        <v>1580</v>
      </c>
      <c r="E1773" s="22" t="s">
        <v>5632</v>
      </c>
      <c r="F1773" s="22" t="s">
        <v>6973</v>
      </c>
      <c r="G1773" s="22" t="s">
        <v>1623</v>
      </c>
      <c r="H1773" s="22" t="s">
        <v>6308</v>
      </c>
      <c r="I1773" s="22" t="s">
        <v>5447</v>
      </c>
      <c r="J1773" s="22" t="s">
        <v>11</v>
      </c>
      <c r="K1773" s="22" t="s">
        <v>6290</v>
      </c>
      <c r="L1773" s="22" t="s">
        <v>11</v>
      </c>
      <c r="M1773" s="22" t="s">
        <v>7080</v>
      </c>
      <c r="N1773" s="22" t="s">
        <v>6311</v>
      </c>
      <c r="O1773" s="22" t="s">
        <v>6292</v>
      </c>
      <c r="P1773" s="22" t="s">
        <v>6329</v>
      </c>
      <c r="Q1773" s="22">
        <v>0</v>
      </c>
      <c r="R1773" s="22" t="s">
        <v>6974</v>
      </c>
      <c r="S1773" s="22" t="s">
        <v>7095</v>
      </c>
      <c r="T1773" s="22" t="s">
        <v>1623</v>
      </c>
    </row>
    <row r="1774" spans="1:20">
      <c r="A1774" s="22" t="s">
        <v>5186</v>
      </c>
      <c r="B1774" s="22" t="s">
        <v>5187</v>
      </c>
      <c r="C1774" s="22" t="s">
        <v>16</v>
      </c>
      <c r="D1774" s="22" t="s">
        <v>1580</v>
      </c>
      <c r="E1774" s="22" t="s">
        <v>452</v>
      </c>
      <c r="F1774" s="22" t="s">
        <v>6954</v>
      </c>
      <c r="G1774" s="22" t="s">
        <v>1623</v>
      </c>
      <c r="H1774" s="22" t="s">
        <v>2490</v>
      </c>
      <c r="I1774" s="22" t="s">
        <v>6951</v>
      </c>
      <c r="J1774" s="22" t="s">
        <v>11</v>
      </c>
      <c r="K1774" s="22" t="s">
        <v>6290</v>
      </c>
      <c r="L1774" s="22" t="s">
        <v>11</v>
      </c>
      <c r="M1774" s="22" t="s">
        <v>6960</v>
      </c>
      <c r="N1774" s="22" t="s">
        <v>6291</v>
      </c>
      <c r="O1774" s="22" t="s">
        <v>6292</v>
      </c>
      <c r="P1774" s="22" t="s">
        <v>1012</v>
      </c>
      <c r="Q1774" s="22">
        <v>0</v>
      </c>
      <c r="R1774" s="22" t="s">
        <v>1565</v>
      </c>
      <c r="S1774" s="22" t="s">
        <v>6972</v>
      </c>
      <c r="T1774" s="22" t="s">
        <v>1623</v>
      </c>
    </row>
    <row r="1775" spans="1:20">
      <c r="A1775" s="22" t="s">
        <v>3124</v>
      </c>
      <c r="B1775" s="22" t="s">
        <v>3125</v>
      </c>
      <c r="C1775" s="22" t="s">
        <v>10</v>
      </c>
      <c r="D1775" s="22" t="s">
        <v>1580</v>
      </c>
      <c r="E1775" s="22" t="s">
        <v>5632</v>
      </c>
      <c r="F1775" s="22" t="s">
        <v>6973</v>
      </c>
      <c r="G1775" s="22" t="s">
        <v>1623</v>
      </c>
      <c r="H1775" s="22" t="s">
        <v>6308</v>
      </c>
      <c r="I1775" s="22" t="s">
        <v>5447</v>
      </c>
      <c r="J1775" s="22" t="s">
        <v>11</v>
      </c>
      <c r="K1775" s="22" t="s">
        <v>6290</v>
      </c>
      <c r="L1775" s="22" t="s">
        <v>11</v>
      </c>
      <c r="M1775" s="22" t="s">
        <v>7080</v>
      </c>
      <c r="N1775" s="22" t="s">
        <v>6311</v>
      </c>
      <c r="O1775" s="22" t="s">
        <v>6292</v>
      </c>
      <c r="P1775" s="22" t="s">
        <v>6614</v>
      </c>
      <c r="Q1775" s="22">
        <v>0</v>
      </c>
      <c r="R1775" s="22" t="s">
        <v>6974</v>
      </c>
      <c r="S1775" s="22" t="s">
        <v>7032</v>
      </c>
      <c r="T1775" s="22" t="s">
        <v>1623</v>
      </c>
    </row>
    <row r="1776" spans="1:20">
      <c r="A1776" s="22" t="s">
        <v>1686</v>
      </c>
      <c r="B1776" s="22" t="s">
        <v>1687</v>
      </c>
      <c r="C1776" s="22" t="s">
        <v>10</v>
      </c>
      <c r="D1776" s="22" t="s">
        <v>1580</v>
      </c>
      <c r="E1776" s="22" t="s">
        <v>452</v>
      </c>
      <c r="F1776" s="22" t="s">
        <v>5583</v>
      </c>
      <c r="G1776" s="22" t="s">
        <v>1623</v>
      </c>
      <c r="H1776" s="22" t="s">
        <v>6308</v>
      </c>
      <c r="I1776" s="22" t="s">
        <v>5447</v>
      </c>
      <c r="J1776" s="22" t="s">
        <v>11</v>
      </c>
      <c r="K1776" s="22" t="s">
        <v>6290</v>
      </c>
      <c r="L1776" s="22" t="s">
        <v>11</v>
      </c>
      <c r="M1776" s="22" t="s">
        <v>6946</v>
      </c>
      <c r="N1776" s="22" t="s">
        <v>6291</v>
      </c>
      <c r="O1776" s="22" t="s">
        <v>6292</v>
      </c>
      <c r="P1776" s="22" t="s">
        <v>1012</v>
      </c>
      <c r="Q1776" s="22">
        <v>0</v>
      </c>
      <c r="R1776" s="22" t="s">
        <v>1689</v>
      </c>
      <c r="S1776" s="22" t="s">
        <v>6210</v>
      </c>
      <c r="T1776" s="22" t="s">
        <v>1623</v>
      </c>
    </row>
    <row r="1777" spans="1:20">
      <c r="A1777" s="22" t="s">
        <v>5038</v>
      </c>
      <c r="B1777" s="22" t="s">
        <v>5039</v>
      </c>
      <c r="C1777" s="22" t="s">
        <v>13</v>
      </c>
      <c r="D1777" s="22" t="s">
        <v>1580</v>
      </c>
      <c r="E1777" s="22" t="s">
        <v>452</v>
      </c>
      <c r="F1777" s="22" t="s">
        <v>6962</v>
      </c>
      <c r="G1777" s="22" t="s">
        <v>1623</v>
      </c>
      <c r="H1777" s="22" t="s">
        <v>6299</v>
      </c>
      <c r="I1777" s="22" t="s">
        <v>6300</v>
      </c>
      <c r="J1777" s="22" t="s">
        <v>11</v>
      </c>
      <c r="K1777" s="22" t="s">
        <v>6290</v>
      </c>
      <c r="L1777" s="22" t="s">
        <v>11</v>
      </c>
      <c r="M1777" s="22" t="s">
        <v>6963</v>
      </c>
      <c r="N1777" s="22" t="s">
        <v>6291</v>
      </c>
      <c r="O1777" s="22" t="s">
        <v>6292</v>
      </c>
      <c r="P1777" s="22" t="s">
        <v>6329</v>
      </c>
      <c r="Q1777" s="22">
        <v>0</v>
      </c>
      <c r="R1777" s="22" t="s">
        <v>1952</v>
      </c>
      <c r="S1777" s="22" t="s">
        <v>5684</v>
      </c>
      <c r="T1777" s="22" t="s">
        <v>1623</v>
      </c>
    </row>
    <row r="1778" spans="1:20">
      <c r="A1778" s="22" t="s">
        <v>2383</v>
      </c>
      <c r="B1778" s="22" t="s">
        <v>2384</v>
      </c>
      <c r="C1778" s="22" t="s">
        <v>1544</v>
      </c>
      <c r="D1778" s="22" t="s">
        <v>5451</v>
      </c>
      <c r="E1778" s="22" t="s">
        <v>464</v>
      </c>
      <c r="F1778" s="22" t="s">
        <v>5573</v>
      </c>
      <c r="G1778" s="22" t="s">
        <v>1623</v>
      </c>
      <c r="H1778" s="22" t="s">
        <v>2490</v>
      </c>
      <c r="I1778" s="22" t="s">
        <v>6296</v>
      </c>
      <c r="J1778" s="22" t="s">
        <v>11</v>
      </c>
      <c r="K1778" s="22" t="s">
        <v>6290</v>
      </c>
      <c r="L1778" s="22" t="s">
        <v>11</v>
      </c>
      <c r="M1778" s="22" t="s">
        <v>7049</v>
      </c>
      <c r="N1778" s="22" t="s">
        <v>6297</v>
      </c>
      <c r="O1778" s="22" t="s">
        <v>6292</v>
      </c>
      <c r="P1778" s="22" t="s">
        <v>1152</v>
      </c>
      <c r="Q1778" s="22">
        <v>0</v>
      </c>
      <c r="R1778" s="22" t="s">
        <v>1850</v>
      </c>
      <c r="S1778" s="22" t="s">
        <v>6216</v>
      </c>
      <c r="T1778" s="22" t="s">
        <v>1623</v>
      </c>
    </row>
    <row r="1779" spans="1:20">
      <c r="A1779" s="22" t="s">
        <v>5028</v>
      </c>
      <c r="B1779" s="22" t="s">
        <v>5029</v>
      </c>
      <c r="C1779" s="22" t="s">
        <v>16</v>
      </c>
      <c r="D1779" s="22" t="s">
        <v>1580</v>
      </c>
      <c r="E1779" s="22" t="s">
        <v>452</v>
      </c>
      <c r="F1779" s="22" t="s">
        <v>6954</v>
      </c>
      <c r="G1779" s="22" t="s">
        <v>1623</v>
      </c>
      <c r="H1779" s="22" t="s">
        <v>2490</v>
      </c>
      <c r="I1779" s="22" t="s">
        <v>6951</v>
      </c>
      <c r="J1779" s="22" t="s">
        <v>11</v>
      </c>
      <c r="K1779" s="22" t="s">
        <v>6290</v>
      </c>
      <c r="L1779" s="22" t="s">
        <v>11</v>
      </c>
      <c r="M1779" s="22" t="s">
        <v>6944</v>
      </c>
      <c r="N1779" s="22" t="s">
        <v>6291</v>
      </c>
      <c r="O1779" s="22" t="s">
        <v>6292</v>
      </c>
      <c r="P1779" s="22" t="s">
        <v>6982</v>
      </c>
      <c r="Q1779" s="22">
        <v>0</v>
      </c>
      <c r="R1779" s="22" t="s">
        <v>5032</v>
      </c>
      <c r="S1779" s="22" t="s">
        <v>6263</v>
      </c>
      <c r="T1779" s="22" t="s">
        <v>1623</v>
      </c>
    </row>
    <row r="1780" spans="1:20">
      <c r="A1780" s="22" t="s">
        <v>3322</v>
      </c>
      <c r="B1780" s="22" t="s">
        <v>3323</v>
      </c>
      <c r="C1780" s="22" t="s">
        <v>1544</v>
      </c>
      <c r="D1780" s="22" t="s">
        <v>1580</v>
      </c>
      <c r="E1780" s="22" t="s">
        <v>452</v>
      </c>
      <c r="F1780" s="22" t="s">
        <v>5504</v>
      </c>
      <c r="G1780" s="22" t="s">
        <v>1623</v>
      </c>
      <c r="H1780" s="22" t="s">
        <v>5579</v>
      </c>
      <c r="I1780" s="22" t="s">
        <v>6289</v>
      </c>
      <c r="J1780" s="22" t="s">
        <v>11</v>
      </c>
      <c r="K1780" s="22" t="s">
        <v>6290</v>
      </c>
      <c r="L1780" s="22" t="s">
        <v>11</v>
      </c>
      <c r="M1780" s="22" t="s">
        <v>6937</v>
      </c>
      <c r="N1780" s="22" t="s">
        <v>6291</v>
      </c>
      <c r="O1780" s="22" t="s">
        <v>6292</v>
      </c>
      <c r="P1780" s="22" t="s">
        <v>6353</v>
      </c>
      <c r="Q1780" s="22">
        <v>0</v>
      </c>
      <c r="R1780" s="22" t="s">
        <v>6313</v>
      </c>
      <c r="S1780" s="22" t="s">
        <v>5896</v>
      </c>
      <c r="T1780" s="22" t="s">
        <v>1623</v>
      </c>
    </row>
    <row r="1781" spans="1:20">
      <c r="A1781" s="22" t="s">
        <v>4327</v>
      </c>
      <c r="B1781" s="22" t="s">
        <v>4328</v>
      </c>
      <c r="C1781" s="22" t="s">
        <v>16</v>
      </c>
      <c r="D1781" s="22" t="s">
        <v>1580</v>
      </c>
      <c r="E1781" s="22" t="s">
        <v>452</v>
      </c>
      <c r="F1781" s="22" t="s">
        <v>6940</v>
      </c>
      <c r="G1781" s="22" t="s">
        <v>1623</v>
      </c>
      <c r="H1781" s="22" t="s">
        <v>6346</v>
      </c>
      <c r="I1781" s="22" t="s">
        <v>5563</v>
      </c>
      <c r="J1781" s="22" t="s">
        <v>11</v>
      </c>
      <c r="K1781" s="22" t="s">
        <v>6290</v>
      </c>
      <c r="L1781" s="22" t="s">
        <v>11</v>
      </c>
      <c r="M1781" s="22" t="s">
        <v>6960</v>
      </c>
      <c r="N1781" s="22" t="s">
        <v>6291</v>
      </c>
      <c r="O1781" s="22" t="s">
        <v>6292</v>
      </c>
      <c r="P1781" s="22" t="s">
        <v>6472</v>
      </c>
      <c r="Q1781" s="22">
        <v>0</v>
      </c>
      <c r="R1781" s="22" t="s">
        <v>3435</v>
      </c>
      <c r="S1781" s="22" t="s">
        <v>6473</v>
      </c>
      <c r="T1781" s="22" t="s">
        <v>1623</v>
      </c>
    </row>
    <row r="1782" spans="1:20">
      <c r="A1782" s="22" t="s">
        <v>3917</v>
      </c>
      <c r="B1782" s="22" t="s">
        <v>3918</v>
      </c>
      <c r="C1782" s="22" t="s">
        <v>13</v>
      </c>
      <c r="D1782" s="22" t="s">
        <v>1580</v>
      </c>
      <c r="E1782" s="22" t="s">
        <v>452</v>
      </c>
      <c r="F1782" s="22" t="s">
        <v>6803</v>
      </c>
      <c r="G1782" s="22" t="s">
        <v>1623</v>
      </c>
      <c r="H1782" s="22" t="s">
        <v>5569</v>
      </c>
      <c r="I1782" s="22" t="s">
        <v>6304</v>
      </c>
      <c r="J1782" s="22" t="s">
        <v>11</v>
      </c>
      <c r="K1782" s="22" t="s">
        <v>6290</v>
      </c>
      <c r="L1782" s="22" t="s">
        <v>11</v>
      </c>
      <c r="M1782" s="22" t="s">
        <v>6942</v>
      </c>
      <c r="N1782" s="22" t="s">
        <v>6291</v>
      </c>
      <c r="O1782" s="22" t="s">
        <v>6292</v>
      </c>
      <c r="P1782" s="22" t="s">
        <v>6329</v>
      </c>
      <c r="Q1782" s="22">
        <v>0</v>
      </c>
      <c r="R1782" s="22" t="s">
        <v>6490</v>
      </c>
      <c r="S1782" s="22" t="s">
        <v>6727</v>
      </c>
      <c r="T1782" s="22" t="s">
        <v>1623</v>
      </c>
    </row>
    <row r="1783" spans="1:20">
      <c r="A1783" s="22" t="s">
        <v>1896</v>
      </c>
      <c r="B1783" s="22" t="s">
        <v>1897</v>
      </c>
      <c r="C1783" s="22" t="s">
        <v>16</v>
      </c>
      <c r="D1783" s="22" t="s">
        <v>1580</v>
      </c>
      <c r="E1783" s="22" t="s">
        <v>452</v>
      </c>
      <c r="F1783" s="22" t="s">
        <v>6977</v>
      </c>
      <c r="G1783" s="22" t="s">
        <v>1623</v>
      </c>
      <c r="H1783" s="22" t="s">
        <v>6346</v>
      </c>
      <c r="I1783" s="22" t="s">
        <v>5563</v>
      </c>
      <c r="J1783" s="22" t="s">
        <v>11</v>
      </c>
      <c r="K1783" s="22" t="s">
        <v>6290</v>
      </c>
      <c r="L1783" s="22" t="s">
        <v>11</v>
      </c>
      <c r="M1783" s="22" t="s">
        <v>6979</v>
      </c>
      <c r="N1783" s="22" t="s">
        <v>6291</v>
      </c>
      <c r="O1783" s="22" t="s">
        <v>6292</v>
      </c>
      <c r="P1783" s="22" t="s">
        <v>6368</v>
      </c>
      <c r="Q1783" s="22">
        <v>0</v>
      </c>
      <c r="R1783" s="22" t="s">
        <v>1707</v>
      </c>
      <c r="S1783" s="22" t="s">
        <v>6369</v>
      </c>
      <c r="T1783" s="22" t="s">
        <v>1623</v>
      </c>
    </row>
    <row r="1784" spans="1:20">
      <c r="A1784" s="22" t="s">
        <v>3084</v>
      </c>
      <c r="B1784" s="22" t="s">
        <v>3085</v>
      </c>
      <c r="C1784" s="22" t="s">
        <v>10</v>
      </c>
      <c r="D1784" s="22" t="s">
        <v>1580</v>
      </c>
      <c r="E1784" s="22" t="s">
        <v>452</v>
      </c>
      <c r="F1784" s="22" t="s">
        <v>6816</v>
      </c>
      <c r="G1784" s="22" t="s">
        <v>1623</v>
      </c>
      <c r="H1784" s="22" t="s">
        <v>6334</v>
      </c>
      <c r="I1784" s="22" t="s">
        <v>6343</v>
      </c>
      <c r="J1784" s="22" t="s">
        <v>11</v>
      </c>
      <c r="K1784" s="22" t="s">
        <v>6290</v>
      </c>
      <c r="L1784" s="22" t="s">
        <v>11</v>
      </c>
      <c r="M1784" s="22" t="s">
        <v>6981</v>
      </c>
      <c r="N1784" s="22" t="s">
        <v>6291</v>
      </c>
      <c r="O1784" s="22" t="s">
        <v>6292</v>
      </c>
      <c r="P1784" s="22" t="s">
        <v>6584</v>
      </c>
      <c r="Q1784" s="22">
        <v>0</v>
      </c>
      <c r="R1784" s="22" t="s">
        <v>1952</v>
      </c>
      <c r="S1784" s="22" t="s">
        <v>5932</v>
      </c>
      <c r="T1784" s="22" t="s">
        <v>1623</v>
      </c>
    </row>
    <row r="1785" spans="1:20">
      <c r="A1785" s="22" t="s">
        <v>2689</v>
      </c>
      <c r="B1785" s="22" t="s">
        <v>2690</v>
      </c>
      <c r="C1785" s="22" t="s">
        <v>12</v>
      </c>
      <c r="D1785" s="22" t="s">
        <v>1580</v>
      </c>
      <c r="E1785" s="22" t="s">
        <v>452</v>
      </c>
      <c r="F1785" s="22" t="s">
        <v>6818</v>
      </c>
      <c r="G1785" s="22" t="s">
        <v>1623</v>
      </c>
      <c r="H1785" s="22" t="s">
        <v>6320</v>
      </c>
      <c r="I1785" s="22" t="s">
        <v>6355</v>
      </c>
      <c r="J1785" s="22" t="s">
        <v>11</v>
      </c>
      <c r="K1785" s="22" t="s">
        <v>6290</v>
      </c>
      <c r="L1785" s="22" t="s">
        <v>11</v>
      </c>
      <c r="M1785" s="22" t="s">
        <v>6981</v>
      </c>
      <c r="N1785" s="22" t="s">
        <v>6291</v>
      </c>
      <c r="O1785" s="22" t="s">
        <v>6292</v>
      </c>
      <c r="P1785" s="22" t="s">
        <v>6395</v>
      </c>
      <c r="Q1785" s="22">
        <v>0</v>
      </c>
      <c r="R1785" s="22" t="s">
        <v>1952</v>
      </c>
      <c r="S1785" s="22" t="s">
        <v>6396</v>
      </c>
      <c r="T1785" s="22" t="s">
        <v>1623</v>
      </c>
    </row>
    <row r="1786" spans="1:20">
      <c r="A1786" s="22" t="s">
        <v>3322</v>
      </c>
      <c r="B1786" s="22" t="s">
        <v>3323</v>
      </c>
      <c r="C1786" s="22" t="s">
        <v>1544</v>
      </c>
      <c r="D1786" s="22" t="s">
        <v>1580</v>
      </c>
      <c r="E1786" s="22" t="s">
        <v>452</v>
      </c>
      <c r="F1786" s="22" t="s">
        <v>5504</v>
      </c>
      <c r="G1786" s="22" t="s">
        <v>1623</v>
      </c>
      <c r="H1786" s="22" t="s">
        <v>5579</v>
      </c>
      <c r="I1786" s="22" t="s">
        <v>6289</v>
      </c>
      <c r="J1786" s="22" t="s">
        <v>11</v>
      </c>
      <c r="K1786" s="22" t="s">
        <v>6290</v>
      </c>
      <c r="L1786" s="22" t="s">
        <v>11</v>
      </c>
      <c r="M1786" s="22" t="s">
        <v>6944</v>
      </c>
      <c r="N1786" s="22" t="s">
        <v>6291</v>
      </c>
      <c r="O1786" s="22" t="s">
        <v>6292</v>
      </c>
      <c r="P1786" s="22" t="s">
        <v>6353</v>
      </c>
      <c r="Q1786" s="22">
        <v>0</v>
      </c>
      <c r="R1786" s="22" t="s">
        <v>6313</v>
      </c>
      <c r="S1786" s="22" t="s">
        <v>5896</v>
      </c>
      <c r="T1786" s="22" t="s">
        <v>1623</v>
      </c>
    </row>
    <row r="1787" spans="1:20">
      <c r="A1787" s="22" t="s">
        <v>4118</v>
      </c>
      <c r="B1787" s="22" t="s">
        <v>4119</v>
      </c>
      <c r="C1787" s="22" t="s">
        <v>14</v>
      </c>
      <c r="D1787" s="22" t="s">
        <v>1580</v>
      </c>
      <c r="E1787" s="22" t="s">
        <v>452</v>
      </c>
      <c r="F1787" s="22" t="s">
        <v>6809</v>
      </c>
      <c r="G1787" s="22" t="s">
        <v>1623</v>
      </c>
      <c r="H1787" s="22" t="s">
        <v>6299</v>
      </c>
      <c r="I1787" s="22" t="s">
        <v>6335</v>
      </c>
      <c r="J1787" s="22" t="s">
        <v>11</v>
      </c>
      <c r="K1787" s="22" t="s">
        <v>6290</v>
      </c>
      <c r="L1787" s="22" t="s">
        <v>11</v>
      </c>
      <c r="M1787" s="22" t="s">
        <v>6941</v>
      </c>
      <c r="N1787" s="22" t="s">
        <v>6291</v>
      </c>
      <c r="O1787" s="22" t="s">
        <v>6292</v>
      </c>
      <c r="P1787" s="22" t="s">
        <v>6325</v>
      </c>
      <c r="Q1787" s="22">
        <v>0</v>
      </c>
      <c r="R1787" s="22" t="s">
        <v>6313</v>
      </c>
      <c r="S1787" s="22" t="s">
        <v>6703</v>
      </c>
      <c r="T1787" s="22" t="s">
        <v>1623</v>
      </c>
    </row>
    <row r="1788" spans="1:20">
      <c r="A1788" s="22" t="s">
        <v>2743</v>
      </c>
      <c r="B1788" s="22" t="s">
        <v>2744</v>
      </c>
      <c r="C1788" s="22" t="s">
        <v>16</v>
      </c>
      <c r="D1788" s="22" t="s">
        <v>1580</v>
      </c>
      <c r="E1788" s="22" t="s">
        <v>452</v>
      </c>
      <c r="F1788" s="22" t="s">
        <v>5399</v>
      </c>
      <c r="G1788" s="22" t="s">
        <v>1623</v>
      </c>
      <c r="H1788" s="22" t="s">
        <v>5579</v>
      </c>
      <c r="I1788" s="22" t="s">
        <v>6302</v>
      </c>
      <c r="J1788" s="22" t="s">
        <v>11</v>
      </c>
      <c r="K1788" s="22" t="s">
        <v>6290</v>
      </c>
      <c r="L1788" s="22" t="s">
        <v>11</v>
      </c>
      <c r="M1788" s="22" t="s">
        <v>6936</v>
      </c>
      <c r="N1788" s="22" t="s">
        <v>6291</v>
      </c>
      <c r="O1788" s="22" t="s">
        <v>6292</v>
      </c>
      <c r="P1788" s="22" t="s">
        <v>6550</v>
      </c>
      <c r="Q1788" s="22">
        <v>0</v>
      </c>
      <c r="R1788" s="22" t="s">
        <v>1952</v>
      </c>
      <c r="S1788" s="22" t="s">
        <v>5984</v>
      </c>
      <c r="T1788" s="22" t="s">
        <v>1623</v>
      </c>
    </row>
    <row r="1789" spans="1:20">
      <c r="A1789" s="22" t="s">
        <v>1801</v>
      </c>
      <c r="B1789" s="22" t="s">
        <v>1802</v>
      </c>
      <c r="C1789" s="22" t="s">
        <v>12</v>
      </c>
      <c r="D1789" s="22" t="s">
        <v>1580</v>
      </c>
      <c r="E1789" s="22" t="s">
        <v>452</v>
      </c>
      <c r="F1789" s="22" t="s">
        <v>6804</v>
      </c>
      <c r="G1789" s="22" t="s">
        <v>1623</v>
      </c>
      <c r="H1789" s="22" t="s">
        <v>6334</v>
      </c>
      <c r="I1789" s="22" t="s">
        <v>6321</v>
      </c>
      <c r="J1789" s="22" t="s">
        <v>11</v>
      </c>
      <c r="K1789" s="22" t="s">
        <v>6290</v>
      </c>
      <c r="L1789" s="22" t="s">
        <v>11</v>
      </c>
      <c r="M1789" s="22" t="s">
        <v>6979</v>
      </c>
      <c r="N1789" s="22" t="s">
        <v>6291</v>
      </c>
      <c r="O1789" s="22" t="s">
        <v>6292</v>
      </c>
      <c r="P1789" s="22" t="s">
        <v>6329</v>
      </c>
      <c r="Q1789" s="22">
        <v>0</v>
      </c>
      <c r="R1789" s="22" t="s">
        <v>1952</v>
      </c>
      <c r="S1789" s="22" t="s">
        <v>6097</v>
      </c>
      <c r="T1789" s="22" t="s">
        <v>1623</v>
      </c>
    </row>
    <row r="1790" spans="1:20">
      <c r="A1790" s="22" t="s">
        <v>3566</v>
      </c>
      <c r="B1790" s="22" t="s">
        <v>3567</v>
      </c>
      <c r="C1790" s="22" t="s">
        <v>10</v>
      </c>
      <c r="D1790" s="22" t="s">
        <v>1580</v>
      </c>
      <c r="E1790" s="22" t="s">
        <v>452</v>
      </c>
      <c r="F1790" s="22" t="s">
        <v>6808</v>
      </c>
      <c r="G1790" s="22" t="s">
        <v>1623</v>
      </c>
      <c r="H1790" s="22" t="s">
        <v>6299</v>
      </c>
      <c r="I1790" s="22" t="s">
        <v>6304</v>
      </c>
      <c r="J1790" s="22" t="s">
        <v>11</v>
      </c>
      <c r="K1790" s="22" t="s">
        <v>6290</v>
      </c>
      <c r="L1790" s="22" t="s">
        <v>11</v>
      </c>
      <c r="M1790" s="22" t="s">
        <v>6937</v>
      </c>
      <c r="N1790" s="22" t="s">
        <v>6291</v>
      </c>
      <c r="O1790" s="22" t="s">
        <v>6292</v>
      </c>
      <c r="P1790" s="22" t="s">
        <v>6485</v>
      </c>
      <c r="Q1790" s="22">
        <v>0</v>
      </c>
      <c r="R1790" s="22" t="s">
        <v>1685</v>
      </c>
      <c r="S1790" s="22" t="s">
        <v>6486</v>
      </c>
      <c r="T1790" s="22" t="s">
        <v>1623</v>
      </c>
    </row>
    <row r="1791" spans="1:20">
      <c r="A1791" s="22" t="s">
        <v>2657</v>
      </c>
      <c r="B1791" s="22" t="s">
        <v>2658</v>
      </c>
      <c r="C1791" s="22" t="s">
        <v>16</v>
      </c>
      <c r="D1791" s="22" t="s">
        <v>1580</v>
      </c>
      <c r="E1791" s="22" t="s">
        <v>452</v>
      </c>
      <c r="F1791" s="22" t="s">
        <v>6954</v>
      </c>
      <c r="G1791" s="22" t="s">
        <v>1623</v>
      </c>
      <c r="H1791" s="22" t="s">
        <v>6346</v>
      </c>
      <c r="I1791" s="22" t="s">
        <v>6951</v>
      </c>
      <c r="J1791" s="22" t="s">
        <v>11</v>
      </c>
      <c r="K1791" s="22" t="s">
        <v>6290</v>
      </c>
      <c r="L1791" s="22" t="s">
        <v>11</v>
      </c>
      <c r="M1791" s="22" t="s">
        <v>7089</v>
      </c>
      <c r="N1791" s="22" t="s">
        <v>6291</v>
      </c>
      <c r="O1791" s="22" t="s">
        <v>6292</v>
      </c>
      <c r="P1791" s="22" t="s">
        <v>1012</v>
      </c>
      <c r="Q1791" s="22">
        <v>0</v>
      </c>
      <c r="R1791" s="22" t="s">
        <v>1559</v>
      </c>
      <c r="S1791" s="22" t="s">
        <v>7000</v>
      </c>
      <c r="T1791" s="22" t="s">
        <v>1623</v>
      </c>
    </row>
    <row r="1792" spans="1:20">
      <c r="A1792" s="22" t="s">
        <v>2262</v>
      </c>
      <c r="B1792" s="22" t="s">
        <v>2263</v>
      </c>
      <c r="C1792" s="22" t="s">
        <v>1544</v>
      </c>
      <c r="D1792" s="22" t="s">
        <v>5451</v>
      </c>
      <c r="E1792" s="22" t="s">
        <v>459</v>
      </c>
      <c r="F1792" s="22" t="s">
        <v>5580</v>
      </c>
      <c r="G1792" s="22" t="s">
        <v>1623</v>
      </c>
      <c r="H1792" s="22" t="s">
        <v>2490</v>
      </c>
      <c r="I1792" s="22" t="s">
        <v>6352</v>
      </c>
      <c r="J1792" s="22" t="s">
        <v>11</v>
      </c>
      <c r="K1792" s="22" t="s">
        <v>6290</v>
      </c>
      <c r="L1792" s="22" t="s">
        <v>11</v>
      </c>
      <c r="M1792" s="22" t="s">
        <v>6988</v>
      </c>
      <c r="N1792" s="22" t="s">
        <v>6297</v>
      </c>
      <c r="O1792" s="22" t="s">
        <v>6292</v>
      </c>
      <c r="P1792" s="22" t="s">
        <v>1152</v>
      </c>
      <c r="Q1792" s="22">
        <v>0</v>
      </c>
      <c r="R1792" s="22" t="s">
        <v>6377</v>
      </c>
      <c r="S1792" s="22" t="s">
        <v>6228</v>
      </c>
      <c r="T1792" s="22" t="s">
        <v>1623</v>
      </c>
    </row>
    <row r="1793" spans="1:20">
      <c r="A1793" s="22" t="s">
        <v>4835</v>
      </c>
      <c r="B1793" s="22" t="s">
        <v>4836</v>
      </c>
      <c r="C1793" s="22" t="s">
        <v>10</v>
      </c>
      <c r="D1793" s="22" t="s">
        <v>1580</v>
      </c>
      <c r="E1793" s="22" t="s">
        <v>461</v>
      </c>
      <c r="F1793" s="22" t="s">
        <v>5538</v>
      </c>
      <c r="G1793" s="22" t="s">
        <v>1623</v>
      </c>
      <c r="H1793" s="22" t="s">
        <v>5579</v>
      </c>
      <c r="I1793" s="22" t="s">
        <v>5574</v>
      </c>
      <c r="J1793" s="22" t="s">
        <v>11</v>
      </c>
      <c r="K1793" s="22" t="s">
        <v>6290</v>
      </c>
      <c r="L1793" s="22" t="s">
        <v>11</v>
      </c>
      <c r="M1793" s="22" t="s">
        <v>7050</v>
      </c>
      <c r="N1793" s="22" t="s">
        <v>6311</v>
      </c>
      <c r="O1793" s="22" t="s">
        <v>6292</v>
      </c>
      <c r="P1793" s="22" t="s">
        <v>6329</v>
      </c>
      <c r="Q1793" s="22">
        <v>0</v>
      </c>
      <c r="R1793" s="22" t="s">
        <v>1646</v>
      </c>
      <c r="S1793" s="22" t="s">
        <v>5715</v>
      </c>
      <c r="T1793" s="22" t="s">
        <v>1623</v>
      </c>
    </row>
    <row r="1794" spans="1:20">
      <c r="A1794" s="22" t="s">
        <v>2226</v>
      </c>
      <c r="B1794" s="22" t="s">
        <v>2227</v>
      </c>
      <c r="C1794" s="22" t="s">
        <v>10</v>
      </c>
      <c r="D1794" s="22" t="s">
        <v>1580</v>
      </c>
      <c r="E1794" s="22" t="s">
        <v>461</v>
      </c>
      <c r="F1794" s="22" t="s">
        <v>5538</v>
      </c>
      <c r="G1794" s="22" t="s">
        <v>1623</v>
      </c>
      <c r="H1794" s="22" t="s">
        <v>6331</v>
      </c>
      <c r="I1794" s="22" t="s">
        <v>5574</v>
      </c>
      <c r="J1794" s="22" t="s">
        <v>11</v>
      </c>
      <c r="K1794" s="22" t="s">
        <v>6290</v>
      </c>
      <c r="L1794" s="22" t="s">
        <v>11</v>
      </c>
      <c r="M1794" s="22" t="s">
        <v>7035</v>
      </c>
      <c r="N1794" s="22" t="s">
        <v>6311</v>
      </c>
      <c r="O1794" s="22" t="s">
        <v>6292</v>
      </c>
      <c r="P1794" s="22" t="s">
        <v>6477</v>
      </c>
      <c r="Q1794" s="22">
        <v>0</v>
      </c>
      <c r="R1794" s="22" t="s">
        <v>1646</v>
      </c>
      <c r="S1794" s="22" t="s">
        <v>6043</v>
      </c>
      <c r="T1794" s="22" t="s">
        <v>1623</v>
      </c>
    </row>
    <row r="1795" spans="1:20">
      <c r="A1795" s="22" t="s">
        <v>3816</v>
      </c>
      <c r="B1795" s="22" t="s">
        <v>3817</v>
      </c>
      <c r="C1795" s="22" t="s">
        <v>1544</v>
      </c>
      <c r="D1795" s="22" t="s">
        <v>1580</v>
      </c>
      <c r="E1795" s="22" t="s">
        <v>452</v>
      </c>
      <c r="F1795" s="22" t="s">
        <v>5504</v>
      </c>
      <c r="G1795" s="22" t="s">
        <v>1623</v>
      </c>
      <c r="H1795" s="22" t="s">
        <v>5579</v>
      </c>
      <c r="I1795" s="22" t="s">
        <v>6289</v>
      </c>
      <c r="J1795" s="22" t="s">
        <v>11</v>
      </c>
      <c r="K1795" s="22" t="s">
        <v>6290</v>
      </c>
      <c r="L1795" s="22" t="s">
        <v>11</v>
      </c>
      <c r="M1795" s="22" t="s">
        <v>6937</v>
      </c>
      <c r="N1795" s="22" t="s">
        <v>6291</v>
      </c>
      <c r="O1795" s="22" t="s">
        <v>6292</v>
      </c>
      <c r="P1795" s="22" t="s">
        <v>6329</v>
      </c>
      <c r="Q1795" s="22">
        <v>0</v>
      </c>
      <c r="R1795" s="22" t="s">
        <v>6313</v>
      </c>
      <c r="S1795" s="22" t="s">
        <v>5835</v>
      </c>
      <c r="T1795" s="22" t="s">
        <v>1623</v>
      </c>
    </row>
    <row r="1796" spans="1:20">
      <c r="A1796" s="22" t="s">
        <v>3672</v>
      </c>
      <c r="B1796" s="22" t="s">
        <v>3673</v>
      </c>
      <c r="C1796" s="22" t="s">
        <v>12</v>
      </c>
      <c r="D1796" s="22" t="s">
        <v>1580</v>
      </c>
      <c r="E1796" s="22" t="s">
        <v>452</v>
      </c>
      <c r="F1796" s="22" t="s">
        <v>6818</v>
      </c>
      <c r="G1796" s="22" t="s">
        <v>1623</v>
      </c>
      <c r="H1796" s="22" t="s">
        <v>6320</v>
      </c>
      <c r="I1796" s="22" t="s">
        <v>6355</v>
      </c>
      <c r="J1796" s="22" t="s">
        <v>11</v>
      </c>
      <c r="K1796" s="22" t="s">
        <v>6290</v>
      </c>
      <c r="L1796" s="22" t="s">
        <v>11</v>
      </c>
      <c r="M1796" s="22" t="s">
        <v>6978</v>
      </c>
      <c r="N1796" s="22" t="s">
        <v>6291</v>
      </c>
      <c r="O1796" s="22" t="s">
        <v>6292</v>
      </c>
      <c r="P1796" s="22" t="s">
        <v>6751</v>
      </c>
      <c r="Q1796" s="22">
        <v>0</v>
      </c>
      <c r="R1796" s="22" t="s">
        <v>1952</v>
      </c>
      <c r="S1796" s="22" t="s">
        <v>5852</v>
      </c>
      <c r="T1796" s="22" t="s">
        <v>1623</v>
      </c>
    </row>
    <row r="1797" spans="1:20">
      <c r="A1797" s="22" t="s">
        <v>4407</v>
      </c>
      <c r="B1797" s="22" t="s">
        <v>4408</v>
      </c>
      <c r="C1797" s="22" t="s">
        <v>1562</v>
      </c>
      <c r="D1797" s="22" t="s">
        <v>1580</v>
      </c>
      <c r="E1797" s="22" t="s">
        <v>452</v>
      </c>
      <c r="F1797" s="22" t="s">
        <v>6954</v>
      </c>
      <c r="G1797" s="22" t="s">
        <v>1623</v>
      </c>
      <c r="H1797" s="22" t="s">
        <v>2490</v>
      </c>
      <c r="I1797" s="22" t="s">
        <v>6951</v>
      </c>
      <c r="J1797" s="22" t="s">
        <v>11</v>
      </c>
      <c r="K1797" s="22" t="s">
        <v>6290</v>
      </c>
      <c r="L1797" s="22" t="s">
        <v>11</v>
      </c>
      <c r="M1797" s="22" t="s">
        <v>6999</v>
      </c>
      <c r="N1797" s="22" t="s">
        <v>6291</v>
      </c>
      <c r="O1797" s="22" t="s">
        <v>6292</v>
      </c>
      <c r="P1797" s="22" t="s">
        <v>1012</v>
      </c>
      <c r="Q1797" s="22">
        <v>0</v>
      </c>
      <c r="R1797" s="22" t="s">
        <v>1559</v>
      </c>
      <c r="S1797" s="22" t="s">
        <v>7047</v>
      </c>
      <c r="T1797" s="22" t="s">
        <v>1623</v>
      </c>
    </row>
    <row r="1798" spans="1:20">
      <c r="A1798" s="22" t="s">
        <v>5054</v>
      </c>
      <c r="B1798" s="22" t="s">
        <v>5055</v>
      </c>
      <c r="C1798" s="22" t="s">
        <v>10</v>
      </c>
      <c r="D1798" s="22" t="s">
        <v>1580</v>
      </c>
      <c r="E1798" s="22" t="s">
        <v>452</v>
      </c>
      <c r="F1798" s="22" t="s">
        <v>5402</v>
      </c>
      <c r="G1798" s="22" t="s">
        <v>1623</v>
      </c>
      <c r="H1798" s="22" t="s">
        <v>6952</v>
      </c>
      <c r="I1798" s="22" t="s">
        <v>5563</v>
      </c>
      <c r="J1798" s="22" t="s">
        <v>11</v>
      </c>
      <c r="K1798" s="22" t="s">
        <v>6290</v>
      </c>
      <c r="L1798" s="22" t="s">
        <v>11</v>
      </c>
      <c r="M1798" s="22" t="s">
        <v>7026</v>
      </c>
      <c r="N1798" s="22" t="s">
        <v>6291</v>
      </c>
      <c r="O1798" s="22" t="s">
        <v>6292</v>
      </c>
      <c r="P1798" s="22" t="s">
        <v>6303</v>
      </c>
      <c r="Q1798" s="22">
        <v>0</v>
      </c>
      <c r="R1798" s="22" t="s">
        <v>1952</v>
      </c>
      <c r="S1798" s="22" t="s">
        <v>5680</v>
      </c>
      <c r="T1798" s="22" t="s">
        <v>1623</v>
      </c>
    </row>
    <row r="1799" spans="1:20">
      <c r="A1799" s="22" t="s">
        <v>3725</v>
      </c>
      <c r="B1799" s="22" t="s">
        <v>3726</v>
      </c>
      <c r="C1799" s="22" t="s">
        <v>10</v>
      </c>
      <c r="D1799" s="22" t="s">
        <v>1580</v>
      </c>
      <c r="E1799" s="22" t="s">
        <v>452</v>
      </c>
      <c r="F1799" s="22" t="s">
        <v>5384</v>
      </c>
      <c r="G1799" s="22" t="s">
        <v>1623</v>
      </c>
      <c r="H1799" s="22" t="s">
        <v>6308</v>
      </c>
      <c r="I1799" s="22" t="s">
        <v>6951</v>
      </c>
      <c r="J1799" s="22" t="s">
        <v>11</v>
      </c>
      <c r="K1799" s="22" t="s">
        <v>6290</v>
      </c>
      <c r="L1799" s="22" t="s">
        <v>11</v>
      </c>
      <c r="M1799" s="22" t="s">
        <v>6965</v>
      </c>
      <c r="N1799" s="22" t="s">
        <v>6291</v>
      </c>
      <c r="O1799" s="22" t="s">
        <v>6292</v>
      </c>
      <c r="P1799" s="22" t="s">
        <v>6522</v>
      </c>
      <c r="Q1799" s="22">
        <v>0</v>
      </c>
      <c r="R1799" s="22" t="s">
        <v>3979</v>
      </c>
      <c r="S1799" s="22" t="s">
        <v>6685</v>
      </c>
      <c r="T1799" s="22" t="s">
        <v>1623</v>
      </c>
    </row>
    <row r="1800" spans="1:20">
      <c r="A1800" s="22" t="s">
        <v>3044</v>
      </c>
      <c r="B1800" s="22" t="s">
        <v>3045</v>
      </c>
      <c r="C1800" s="22" t="s">
        <v>1563</v>
      </c>
      <c r="D1800" s="22" t="s">
        <v>5451</v>
      </c>
      <c r="E1800" s="22" t="s">
        <v>464</v>
      </c>
      <c r="F1800" s="22" t="s">
        <v>6991</v>
      </c>
      <c r="G1800" s="22" t="s">
        <v>1623</v>
      </c>
      <c r="H1800" s="22" t="s">
        <v>6346</v>
      </c>
      <c r="I1800" s="22" t="s">
        <v>6296</v>
      </c>
      <c r="J1800" s="22" t="s">
        <v>11</v>
      </c>
      <c r="K1800" s="22" t="s">
        <v>6290</v>
      </c>
      <c r="L1800" s="22" t="s">
        <v>11</v>
      </c>
      <c r="M1800" s="22" t="s">
        <v>6949</v>
      </c>
      <c r="N1800" s="22" t="s">
        <v>6297</v>
      </c>
      <c r="O1800" s="22" t="s">
        <v>6292</v>
      </c>
      <c r="P1800" s="22" t="s">
        <v>6545</v>
      </c>
      <c r="Q1800" s="22">
        <v>0</v>
      </c>
      <c r="R1800" s="22" t="s">
        <v>1632</v>
      </c>
      <c r="S1800" s="22" t="s">
        <v>6610</v>
      </c>
      <c r="T1800" s="22" t="s">
        <v>1623</v>
      </c>
    </row>
    <row r="1801" spans="1:20">
      <c r="A1801" s="22" t="s">
        <v>3524</v>
      </c>
      <c r="B1801" s="22" t="s">
        <v>3525</v>
      </c>
      <c r="C1801" s="22" t="s">
        <v>16</v>
      </c>
      <c r="D1801" s="22" t="s">
        <v>1580</v>
      </c>
      <c r="E1801" s="22" t="s">
        <v>452</v>
      </c>
      <c r="F1801" s="22" t="s">
        <v>6954</v>
      </c>
      <c r="G1801" s="22" t="s">
        <v>1623</v>
      </c>
      <c r="H1801" s="22" t="s">
        <v>2490</v>
      </c>
      <c r="I1801" s="22" t="s">
        <v>6951</v>
      </c>
      <c r="J1801" s="22" t="s">
        <v>11</v>
      </c>
      <c r="K1801" s="22" t="s">
        <v>6290</v>
      </c>
      <c r="L1801" s="22" t="s">
        <v>11</v>
      </c>
      <c r="M1801" s="22" t="s">
        <v>6942</v>
      </c>
      <c r="N1801" s="22" t="s">
        <v>6291</v>
      </c>
      <c r="O1801" s="22" t="s">
        <v>6292</v>
      </c>
      <c r="P1801" s="22" t="s">
        <v>1012</v>
      </c>
      <c r="Q1801" s="22">
        <v>0</v>
      </c>
      <c r="R1801" s="22" t="s">
        <v>1559</v>
      </c>
      <c r="S1801" s="22" t="s">
        <v>6994</v>
      </c>
      <c r="T1801" s="22" t="s">
        <v>1623</v>
      </c>
    </row>
    <row r="1802" spans="1:20">
      <c r="A1802" s="22" t="s">
        <v>4038</v>
      </c>
      <c r="B1802" s="22" t="s">
        <v>4039</v>
      </c>
      <c r="C1802" s="22" t="s">
        <v>10</v>
      </c>
      <c r="D1802" s="22" t="s">
        <v>1580</v>
      </c>
      <c r="E1802" s="22" t="s">
        <v>452</v>
      </c>
      <c r="F1802" s="22" t="s">
        <v>5393</v>
      </c>
      <c r="G1802" s="22" t="s">
        <v>1623</v>
      </c>
      <c r="H1802" s="22" t="s">
        <v>6295</v>
      </c>
      <c r="I1802" s="22" t="s">
        <v>5574</v>
      </c>
      <c r="J1802" s="22" t="s">
        <v>11</v>
      </c>
      <c r="K1802" s="22" t="s">
        <v>6290</v>
      </c>
      <c r="L1802" s="22" t="s">
        <v>11</v>
      </c>
      <c r="M1802" s="22" t="s">
        <v>6944</v>
      </c>
      <c r="N1802" s="22" t="s">
        <v>6291</v>
      </c>
      <c r="O1802" s="22" t="s">
        <v>6292</v>
      </c>
      <c r="P1802" s="22" t="s">
        <v>6329</v>
      </c>
      <c r="Q1802" s="22">
        <v>0</v>
      </c>
      <c r="R1802" s="22" t="s">
        <v>1952</v>
      </c>
      <c r="S1802" s="22" t="s">
        <v>5809</v>
      </c>
      <c r="T1802" s="22" t="s">
        <v>1623</v>
      </c>
    </row>
    <row r="1803" spans="1:20">
      <c r="A1803" s="22" t="s">
        <v>3260</v>
      </c>
      <c r="B1803" s="22" t="s">
        <v>3261</v>
      </c>
      <c r="C1803" s="22" t="s">
        <v>13</v>
      </c>
      <c r="D1803" s="22" t="s">
        <v>1580</v>
      </c>
      <c r="E1803" s="22" t="s">
        <v>452</v>
      </c>
      <c r="F1803" s="22" t="s">
        <v>6803</v>
      </c>
      <c r="G1803" s="22" t="s">
        <v>1623</v>
      </c>
      <c r="H1803" s="22" t="s">
        <v>5569</v>
      </c>
      <c r="I1803" s="22" t="s">
        <v>6304</v>
      </c>
      <c r="J1803" s="22" t="s">
        <v>11</v>
      </c>
      <c r="K1803" s="22" t="s">
        <v>6290</v>
      </c>
      <c r="L1803" s="22" t="s">
        <v>11</v>
      </c>
      <c r="M1803" s="22" t="s">
        <v>6944</v>
      </c>
      <c r="N1803" s="22" t="s">
        <v>6291</v>
      </c>
      <c r="O1803" s="22" t="s">
        <v>6292</v>
      </c>
      <c r="P1803" s="22" t="s">
        <v>1012</v>
      </c>
      <c r="Q1803" s="22">
        <v>0</v>
      </c>
      <c r="R1803" s="22" t="s">
        <v>1689</v>
      </c>
      <c r="S1803" s="22" t="s">
        <v>7043</v>
      </c>
      <c r="T1803" s="22" t="s">
        <v>1623</v>
      </c>
    </row>
    <row r="1804" spans="1:20">
      <c r="A1804" s="22" t="s">
        <v>1769</v>
      </c>
      <c r="B1804" s="22" t="s">
        <v>1770</v>
      </c>
      <c r="C1804" s="22" t="s">
        <v>10</v>
      </c>
      <c r="D1804" s="22" t="s">
        <v>1580</v>
      </c>
      <c r="E1804" s="22" t="s">
        <v>452</v>
      </c>
      <c r="F1804" s="22" t="s">
        <v>6935</v>
      </c>
      <c r="G1804" s="22" t="s">
        <v>1623</v>
      </c>
      <c r="H1804" s="22" t="s">
        <v>6337</v>
      </c>
      <c r="I1804" s="22" t="s">
        <v>6474</v>
      </c>
      <c r="J1804" s="22" t="s">
        <v>11</v>
      </c>
      <c r="K1804" s="22" t="s">
        <v>6290</v>
      </c>
      <c r="L1804" s="22" t="s">
        <v>11</v>
      </c>
      <c r="M1804" s="22" t="s">
        <v>6949</v>
      </c>
      <c r="N1804" s="22" t="s">
        <v>6291</v>
      </c>
      <c r="O1804" s="22" t="s">
        <v>6292</v>
      </c>
      <c r="P1804" s="22" t="s">
        <v>6747</v>
      </c>
      <c r="Q1804" s="22">
        <v>0</v>
      </c>
      <c r="R1804" s="22" t="s">
        <v>1707</v>
      </c>
      <c r="S1804" s="22" t="s">
        <v>6748</v>
      </c>
      <c r="T1804" s="22" t="s">
        <v>1623</v>
      </c>
    </row>
    <row r="1805" spans="1:20">
      <c r="A1805" s="22" t="s">
        <v>2799</v>
      </c>
      <c r="B1805" s="22" t="s">
        <v>2800</v>
      </c>
      <c r="C1805" s="22" t="s">
        <v>13</v>
      </c>
      <c r="D1805" s="22" t="s">
        <v>1580</v>
      </c>
      <c r="E1805" s="22" t="s">
        <v>1175</v>
      </c>
      <c r="F1805" s="22" t="s">
        <v>6793</v>
      </c>
      <c r="G1805" s="22" t="s">
        <v>1623</v>
      </c>
      <c r="H1805" s="22" t="s">
        <v>6299</v>
      </c>
      <c r="I1805" s="22" t="s">
        <v>6321</v>
      </c>
      <c r="J1805" s="22" t="s">
        <v>11</v>
      </c>
      <c r="K1805" s="22" t="s">
        <v>6290</v>
      </c>
      <c r="L1805" s="22" t="s">
        <v>11</v>
      </c>
      <c r="M1805" s="22" t="s">
        <v>6931</v>
      </c>
      <c r="N1805" s="22" t="s">
        <v>6291</v>
      </c>
      <c r="O1805" s="22" t="s">
        <v>6292</v>
      </c>
      <c r="P1805" s="22" t="s">
        <v>6382</v>
      </c>
      <c r="Q1805" s="22">
        <v>0</v>
      </c>
      <c r="R1805" s="22" t="s">
        <v>1952</v>
      </c>
      <c r="S1805" s="22" t="s">
        <v>5975</v>
      </c>
      <c r="T1805" s="22" t="s">
        <v>1623</v>
      </c>
    </row>
    <row r="1806" spans="1:20">
      <c r="A1806" s="22" t="s">
        <v>3189</v>
      </c>
      <c r="B1806" s="22" t="s">
        <v>3190</v>
      </c>
      <c r="C1806" s="22" t="s">
        <v>14</v>
      </c>
      <c r="D1806" s="22" t="s">
        <v>1580</v>
      </c>
      <c r="E1806" s="22" t="s">
        <v>461</v>
      </c>
      <c r="F1806" s="22" t="s">
        <v>6797</v>
      </c>
      <c r="G1806" s="22" t="s">
        <v>1623</v>
      </c>
      <c r="H1806" s="22" t="s">
        <v>6334</v>
      </c>
      <c r="I1806" s="22" t="s">
        <v>6321</v>
      </c>
      <c r="J1806" s="22" t="s">
        <v>11</v>
      </c>
      <c r="K1806" s="22" t="s">
        <v>6290</v>
      </c>
      <c r="L1806" s="22" t="s">
        <v>11</v>
      </c>
      <c r="M1806" s="22" t="s">
        <v>6931</v>
      </c>
      <c r="N1806" s="22" t="s">
        <v>6311</v>
      </c>
      <c r="O1806" s="22" t="s">
        <v>6292</v>
      </c>
      <c r="P1806" s="22" t="s">
        <v>6469</v>
      </c>
      <c r="Q1806" s="22">
        <v>0</v>
      </c>
      <c r="R1806" s="22" t="s">
        <v>2163</v>
      </c>
      <c r="S1806" s="22" t="s">
        <v>5920</v>
      </c>
      <c r="T1806" s="22" t="s">
        <v>1623</v>
      </c>
    </row>
    <row r="1807" spans="1:20">
      <c r="A1807" s="22" t="s">
        <v>3650</v>
      </c>
      <c r="B1807" s="22" t="s">
        <v>3651</v>
      </c>
      <c r="C1807" s="22" t="s">
        <v>10</v>
      </c>
      <c r="D1807" s="22" t="s">
        <v>1580</v>
      </c>
      <c r="E1807" s="22" t="s">
        <v>5632</v>
      </c>
      <c r="F1807" s="22" t="s">
        <v>6973</v>
      </c>
      <c r="G1807" s="22" t="s">
        <v>1623</v>
      </c>
      <c r="H1807" s="22" t="s">
        <v>6308</v>
      </c>
      <c r="I1807" s="22" t="s">
        <v>5447</v>
      </c>
      <c r="J1807" s="22" t="s">
        <v>11</v>
      </c>
      <c r="K1807" s="22" t="s">
        <v>6290</v>
      </c>
      <c r="L1807" s="22" t="s">
        <v>11</v>
      </c>
      <c r="M1807" s="22" t="s">
        <v>6986</v>
      </c>
      <c r="N1807" s="22" t="s">
        <v>6311</v>
      </c>
      <c r="O1807" s="22" t="s">
        <v>6292</v>
      </c>
      <c r="P1807" s="22" t="s">
        <v>6613</v>
      </c>
      <c r="Q1807" s="22">
        <v>0</v>
      </c>
      <c r="R1807" s="22" t="s">
        <v>6974</v>
      </c>
      <c r="S1807" s="22" t="s">
        <v>7077</v>
      </c>
      <c r="T1807" s="22" t="s">
        <v>1623</v>
      </c>
    </row>
    <row r="1808" spans="1:20">
      <c r="A1808" s="22" t="s">
        <v>4083</v>
      </c>
      <c r="B1808" s="22" t="s">
        <v>4084</v>
      </c>
      <c r="C1808" s="22" t="s">
        <v>1657</v>
      </c>
      <c r="D1808" s="22" t="s">
        <v>1580</v>
      </c>
      <c r="E1808" s="22" t="s">
        <v>452</v>
      </c>
      <c r="F1808" s="22" t="s">
        <v>6806</v>
      </c>
      <c r="G1808" s="22" t="s">
        <v>1623</v>
      </c>
      <c r="H1808" s="22" t="s">
        <v>6337</v>
      </c>
      <c r="I1808" s="22" t="s">
        <v>6383</v>
      </c>
      <c r="J1808" s="22" t="s">
        <v>11</v>
      </c>
      <c r="K1808" s="22" t="s">
        <v>6290</v>
      </c>
      <c r="L1808" s="22" t="s">
        <v>11</v>
      </c>
      <c r="M1808" s="22" t="s">
        <v>6964</v>
      </c>
      <c r="N1808" s="22" t="s">
        <v>6291</v>
      </c>
      <c r="O1808" s="22" t="s">
        <v>6292</v>
      </c>
      <c r="P1808" s="22" t="s">
        <v>6391</v>
      </c>
      <c r="Q1808" s="22">
        <v>0</v>
      </c>
      <c r="R1808" s="22" t="s">
        <v>1952</v>
      </c>
      <c r="S1808" s="22" t="s">
        <v>5803</v>
      </c>
      <c r="T1808" s="22" t="s">
        <v>1623</v>
      </c>
    </row>
    <row r="1809" spans="1:20">
      <c r="A1809" s="22" t="s">
        <v>1941</v>
      </c>
      <c r="B1809" s="22" t="s">
        <v>1942</v>
      </c>
      <c r="C1809" s="22" t="s">
        <v>13</v>
      </c>
      <c r="D1809" s="22" t="s">
        <v>1580</v>
      </c>
      <c r="E1809" s="22" t="s">
        <v>452</v>
      </c>
      <c r="F1809" s="22" t="s">
        <v>6803</v>
      </c>
      <c r="G1809" s="22" t="s">
        <v>1623</v>
      </c>
      <c r="H1809" s="22" t="s">
        <v>5569</v>
      </c>
      <c r="I1809" s="22" t="s">
        <v>6304</v>
      </c>
      <c r="J1809" s="22" t="s">
        <v>11</v>
      </c>
      <c r="K1809" s="22" t="s">
        <v>6290</v>
      </c>
      <c r="L1809" s="22" t="s">
        <v>11</v>
      </c>
      <c r="M1809" s="22" t="s">
        <v>6965</v>
      </c>
      <c r="N1809" s="22" t="s">
        <v>6291</v>
      </c>
      <c r="O1809" s="22" t="s">
        <v>6292</v>
      </c>
      <c r="P1809" s="22" t="s">
        <v>6305</v>
      </c>
      <c r="Q1809" s="22">
        <v>0</v>
      </c>
      <c r="R1809" s="22" t="s">
        <v>1952</v>
      </c>
      <c r="S1809" s="22" t="s">
        <v>6306</v>
      </c>
      <c r="T1809" s="22" t="s">
        <v>1623</v>
      </c>
    </row>
    <row r="1810" spans="1:20">
      <c r="A1810" s="22" t="s">
        <v>1675</v>
      </c>
      <c r="B1810" s="22" t="s">
        <v>1676</v>
      </c>
      <c r="C1810" s="22" t="s">
        <v>16</v>
      </c>
      <c r="D1810" s="22" t="s">
        <v>1580</v>
      </c>
      <c r="E1810" s="22" t="s">
        <v>452</v>
      </c>
      <c r="F1810" s="22" t="s">
        <v>5380</v>
      </c>
      <c r="G1810" s="22" t="s">
        <v>1623</v>
      </c>
      <c r="H1810" s="22" t="s">
        <v>2490</v>
      </c>
      <c r="I1810" s="22" t="s">
        <v>6289</v>
      </c>
      <c r="J1810" s="22" t="s">
        <v>11</v>
      </c>
      <c r="K1810" s="22" t="s">
        <v>6290</v>
      </c>
      <c r="L1810" s="22" t="s">
        <v>11</v>
      </c>
      <c r="M1810" s="22" t="s">
        <v>7051</v>
      </c>
      <c r="N1810" s="22" t="s">
        <v>6291</v>
      </c>
      <c r="O1810" s="22" t="s">
        <v>6292</v>
      </c>
      <c r="P1810" s="22" t="s">
        <v>6405</v>
      </c>
      <c r="Q1810" s="22">
        <v>0</v>
      </c>
      <c r="R1810" s="22" t="s">
        <v>1952</v>
      </c>
      <c r="S1810" s="22" t="s">
        <v>6119</v>
      </c>
      <c r="T1810" s="22" t="s">
        <v>1623</v>
      </c>
    </row>
    <row r="1811" spans="1:20">
      <c r="A1811" s="22" t="s">
        <v>4080</v>
      </c>
      <c r="B1811" s="22" t="s">
        <v>4081</v>
      </c>
      <c r="C1811" s="22" t="s">
        <v>14</v>
      </c>
      <c r="D1811" s="22" t="s">
        <v>1580</v>
      </c>
      <c r="E1811" s="22" t="s">
        <v>452</v>
      </c>
      <c r="F1811" s="22" t="s">
        <v>5384</v>
      </c>
      <c r="G1811" s="22" t="s">
        <v>1623</v>
      </c>
      <c r="H1811" s="22" t="s">
        <v>6308</v>
      </c>
      <c r="I1811" s="22" t="s">
        <v>5447</v>
      </c>
      <c r="J1811" s="22" t="s">
        <v>11</v>
      </c>
      <c r="K1811" s="22" t="s">
        <v>6290</v>
      </c>
      <c r="L1811" s="22" t="s">
        <v>11</v>
      </c>
      <c r="M1811" s="22" t="s">
        <v>6947</v>
      </c>
      <c r="N1811" s="22" t="s">
        <v>6291</v>
      </c>
      <c r="O1811" s="22" t="s">
        <v>6292</v>
      </c>
      <c r="P1811" s="22" t="s">
        <v>6329</v>
      </c>
      <c r="Q1811" s="22">
        <v>0</v>
      </c>
      <c r="R1811" s="22" t="s">
        <v>1952</v>
      </c>
      <c r="S1811" s="22" t="s">
        <v>5804</v>
      </c>
      <c r="T1811" s="22" t="s">
        <v>1623</v>
      </c>
    </row>
    <row r="1812" spans="1:20">
      <c r="A1812" s="22" t="s">
        <v>2429</v>
      </c>
      <c r="B1812" s="22" t="s">
        <v>2430</v>
      </c>
      <c r="C1812" s="22" t="s">
        <v>16</v>
      </c>
      <c r="D1812" s="22" t="s">
        <v>1580</v>
      </c>
      <c r="E1812" s="22" t="s">
        <v>461</v>
      </c>
      <c r="F1812" s="22" t="s">
        <v>7017</v>
      </c>
      <c r="G1812" s="22" t="s">
        <v>1623</v>
      </c>
      <c r="H1812" s="22" t="s">
        <v>6295</v>
      </c>
      <c r="I1812" s="22" t="s">
        <v>5574</v>
      </c>
      <c r="J1812" s="22" t="s">
        <v>1643</v>
      </c>
      <c r="K1812" s="22" t="s">
        <v>6290</v>
      </c>
      <c r="L1812" s="22" t="s">
        <v>11</v>
      </c>
      <c r="M1812" s="22" t="s">
        <v>7018</v>
      </c>
      <c r="N1812" s="22" t="s">
        <v>6311</v>
      </c>
      <c r="O1812" s="22" t="s">
        <v>6292</v>
      </c>
      <c r="P1812" s="22" t="s">
        <v>7</v>
      </c>
      <c r="Q1812" s="22">
        <v>0</v>
      </c>
      <c r="R1812" s="22" t="s">
        <v>1707</v>
      </c>
      <c r="S1812" s="22" t="s">
        <v>6023</v>
      </c>
      <c r="T1812" s="22" t="s">
        <v>1623</v>
      </c>
    </row>
    <row r="1813" spans="1:20">
      <c r="A1813" s="22" t="s">
        <v>4346</v>
      </c>
      <c r="B1813" s="22" t="s">
        <v>4347</v>
      </c>
      <c r="C1813" s="22" t="s">
        <v>1544</v>
      </c>
      <c r="D1813" s="22" t="s">
        <v>1580</v>
      </c>
      <c r="E1813" s="22" t="s">
        <v>452</v>
      </c>
      <c r="F1813" s="22" t="s">
        <v>5380</v>
      </c>
      <c r="G1813" s="22" t="s">
        <v>1623</v>
      </c>
      <c r="H1813" s="22" t="s">
        <v>2490</v>
      </c>
      <c r="I1813" s="22" t="s">
        <v>6289</v>
      </c>
      <c r="J1813" s="22" t="s">
        <v>11</v>
      </c>
      <c r="K1813" s="22" t="s">
        <v>6290</v>
      </c>
      <c r="L1813" s="22" t="s">
        <v>11</v>
      </c>
      <c r="M1813" s="22" t="s">
        <v>7026</v>
      </c>
      <c r="N1813" s="22" t="s">
        <v>6291</v>
      </c>
      <c r="O1813" s="22" t="s">
        <v>6292</v>
      </c>
      <c r="P1813" s="22" t="s">
        <v>6431</v>
      </c>
      <c r="Q1813" s="22">
        <v>0</v>
      </c>
      <c r="R1813" s="22" t="s">
        <v>3979</v>
      </c>
      <c r="S1813" s="22" t="s">
        <v>6588</v>
      </c>
      <c r="T1813" s="22" t="s">
        <v>1623</v>
      </c>
    </row>
    <row r="1814" spans="1:20">
      <c r="A1814" s="22" t="s">
        <v>5292</v>
      </c>
      <c r="B1814" s="22" t="s">
        <v>5293</v>
      </c>
      <c r="C1814" s="22" t="s">
        <v>14</v>
      </c>
      <c r="D1814" s="22" t="s">
        <v>1580</v>
      </c>
      <c r="E1814" s="22" t="s">
        <v>452</v>
      </c>
      <c r="F1814" s="22" t="s">
        <v>6816</v>
      </c>
      <c r="G1814" s="22" t="s">
        <v>1623</v>
      </c>
      <c r="H1814" s="22" t="s">
        <v>6334</v>
      </c>
      <c r="I1814" s="22" t="s">
        <v>6343</v>
      </c>
      <c r="J1814" s="22" t="s">
        <v>11</v>
      </c>
      <c r="K1814" s="22" t="s">
        <v>6290</v>
      </c>
      <c r="L1814" s="22" t="s">
        <v>11</v>
      </c>
      <c r="M1814" s="22" t="s">
        <v>6983</v>
      </c>
      <c r="N1814" s="22" t="s">
        <v>6291</v>
      </c>
      <c r="O1814" s="22" t="s">
        <v>6292</v>
      </c>
      <c r="P1814" s="22" t="s">
        <v>6329</v>
      </c>
      <c r="Q1814" s="22">
        <v>0</v>
      </c>
      <c r="R1814" s="22" t="s">
        <v>1952</v>
      </c>
      <c r="S1814" s="22" t="s">
        <v>5642</v>
      </c>
      <c r="T1814" s="22" t="s">
        <v>1623</v>
      </c>
    </row>
    <row r="1815" spans="1:20">
      <c r="A1815" s="22" t="s">
        <v>1944</v>
      </c>
      <c r="B1815" s="22" t="s">
        <v>1945</v>
      </c>
      <c r="C1815" s="22" t="s">
        <v>16</v>
      </c>
      <c r="D1815" s="22" t="s">
        <v>1580</v>
      </c>
      <c r="E1815" s="22" t="s">
        <v>452</v>
      </c>
      <c r="F1815" s="22" t="s">
        <v>5380</v>
      </c>
      <c r="G1815" s="22" t="s">
        <v>1623</v>
      </c>
      <c r="H1815" s="22" t="s">
        <v>2490</v>
      </c>
      <c r="I1815" s="22" t="s">
        <v>6289</v>
      </c>
      <c r="J1815" s="22" t="s">
        <v>11</v>
      </c>
      <c r="K1815" s="22" t="s">
        <v>6290</v>
      </c>
      <c r="L1815" s="22" t="s">
        <v>11</v>
      </c>
      <c r="M1815" s="22" t="s">
        <v>6953</v>
      </c>
      <c r="N1815" s="22" t="s">
        <v>6291</v>
      </c>
      <c r="O1815" s="22" t="s">
        <v>6292</v>
      </c>
      <c r="P1815" s="22" t="s">
        <v>6488</v>
      </c>
      <c r="Q1815" s="22">
        <v>0</v>
      </c>
      <c r="R1815" s="22" t="s">
        <v>6323</v>
      </c>
      <c r="S1815" s="22" t="s">
        <v>6143</v>
      </c>
      <c r="T1815" s="22" t="s">
        <v>1593</v>
      </c>
    </row>
    <row r="1816" spans="1:20">
      <c r="A1816" s="22" t="s">
        <v>1658</v>
      </c>
      <c r="B1816" s="22" t="s">
        <v>1659</v>
      </c>
      <c r="C1816" s="22" t="s">
        <v>14</v>
      </c>
      <c r="D1816" s="22" t="s">
        <v>1580</v>
      </c>
      <c r="E1816" s="22" t="s">
        <v>452</v>
      </c>
      <c r="F1816" s="22" t="s">
        <v>6826</v>
      </c>
      <c r="G1816" s="22" t="s">
        <v>1623</v>
      </c>
      <c r="H1816" s="22" t="s">
        <v>6337</v>
      </c>
      <c r="I1816" s="22" t="s">
        <v>6300</v>
      </c>
      <c r="J1816" s="22" t="s">
        <v>11</v>
      </c>
      <c r="K1816" s="22" t="s">
        <v>6290</v>
      </c>
      <c r="L1816" s="22" t="s">
        <v>11</v>
      </c>
      <c r="M1816" s="22" t="s">
        <v>6933</v>
      </c>
      <c r="N1816" s="22" t="s">
        <v>6291</v>
      </c>
      <c r="O1816" s="22" t="s">
        <v>6292</v>
      </c>
      <c r="P1816" s="22" t="s">
        <v>6506</v>
      </c>
      <c r="Q1816" s="22">
        <v>0</v>
      </c>
      <c r="R1816" s="22" t="s">
        <v>1952</v>
      </c>
      <c r="S1816" s="22" t="s">
        <v>6123</v>
      </c>
      <c r="T1816" s="22" t="s">
        <v>1623</v>
      </c>
    </row>
    <row r="1817" spans="1:20">
      <c r="A1817" s="22" t="s">
        <v>4956</v>
      </c>
      <c r="B1817" s="22" t="s">
        <v>4957</v>
      </c>
      <c r="C1817" s="22" t="s">
        <v>16</v>
      </c>
      <c r="D1817" s="22" t="s">
        <v>1580</v>
      </c>
      <c r="E1817" s="22" t="s">
        <v>452</v>
      </c>
      <c r="F1817" s="22" t="s">
        <v>5393</v>
      </c>
      <c r="G1817" s="22" t="s">
        <v>1623</v>
      </c>
      <c r="H1817" s="22" t="s">
        <v>6295</v>
      </c>
      <c r="I1817" s="22" t="s">
        <v>5574</v>
      </c>
      <c r="J1817" s="22" t="s">
        <v>11</v>
      </c>
      <c r="K1817" s="22" t="s">
        <v>6290</v>
      </c>
      <c r="L1817" s="22" t="s">
        <v>11</v>
      </c>
      <c r="M1817" s="22" t="s">
        <v>6944</v>
      </c>
      <c r="N1817" s="22" t="s">
        <v>6291</v>
      </c>
      <c r="O1817" s="22" t="s">
        <v>6292</v>
      </c>
      <c r="P1817" s="22" t="s">
        <v>6525</v>
      </c>
      <c r="Q1817" s="22">
        <v>0</v>
      </c>
      <c r="R1817" s="22" t="s">
        <v>1952</v>
      </c>
      <c r="S1817" s="22" t="s">
        <v>5697</v>
      </c>
      <c r="T1817" s="22" t="s">
        <v>1623</v>
      </c>
    </row>
    <row r="1818" spans="1:20">
      <c r="A1818" s="22" t="s">
        <v>3192</v>
      </c>
      <c r="B1818" s="22" t="s">
        <v>3193</v>
      </c>
      <c r="C1818" s="22" t="s">
        <v>16</v>
      </c>
      <c r="D1818" s="22" t="s">
        <v>1580</v>
      </c>
      <c r="E1818" s="22" t="s">
        <v>452</v>
      </c>
      <c r="F1818" s="22" t="s">
        <v>6954</v>
      </c>
      <c r="G1818" s="22" t="s">
        <v>1623</v>
      </c>
      <c r="H1818" s="22" t="s">
        <v>6346</v>
      </c>
      <c r="I1818" s="22" t="s">
        <v>6951</v>
      </c>
      <c r="J1818" s="22" t="s">
        <v>11</v>
      </c>
      <c r="K1818" s="22" t="s">
        <v>6290</v>
      </c>
      <c r="L1818" s="22" t="s">
        <v>11</v>
      </c>
      <c r="M1818" s="22" t="s">
        <v>6993</v>
      </c>
      <c r="N1818" s="22" t="s">
        <v>6291</v>
      </c>
      <c r="O1818" s="22" t="s">
        <v>6292</v>
      </c>
      <c r="P1818" s="22" t="s">
        <v>1012</v>
      </c>
      <c r="Q1818" s="22">
        <v>0</v>
      </c>
      <c r="R1818" s="22" t="s">
        <v>1559</v>
      </c>
      <c r="S1818" s="22" t="s">
        <v>7002</v>
      </c>
      <c r="T1818" s="22" t="s">
        <v>1623</v>
      </c>
    </row>
    <row r="1819" spans="1:20">
      <c r="A1819" s="22" t="s">
        <v>3013</v>
      </c>
      <c r="B1819" s="22" t="s">
        <v>3014</v>
      </c>
      <c r="C1819" s="22" t="s">
        <v>10</v>
      </c>
      <c r="D1819" s="22" t="s">
        <v>1580</v>
      </c>
      <c r="E1819" s="22" t="s">
        <v>452</v>
      </c>
      <c r="F1819" s="22" t="s">
        <v>6808</v>
      </c>
      <c r="G1819" s="22" t="s">
        <v>1623</v>
      </c>
      <c r="H1819" s="22" t="s">
        <v>6299</v>
      </c>
      <c r="I1819" s="22" t="s">
        <v>6304</v>
      </c>
      <c r="J1819" s="22" t="s">
        <v>11</v>
      </c>
      <c r="K1819" s="22" t="s">
        <v>6290</v>
      </c>
      <c r="L1819" s="22" t="s">
        <v>11</v>
      </c>
      <c r="M1819" s="22" t="s">
        <v>6979</v>
      </c>
      <c r="N1819" s="22" t="s">
        <v>6291</v>
      </c>
      <c r="O1819" s="22" t="s">
        <v>6292</v>
      </c>
      <c r="P1819" s="22" t="s">
        <v>7</v>
      </c>
      <c r="Q1819" s="22">
        <v>0</v>
      </c>
      <c r="R1819" s="22" t="s">
        <v>1685</v>
      </c>
      <c r="S1819" s="22" t="s">
        <v>6549</v>
      </c>
      <c r="T1819" s="22" t="s">
        <v>1623</v>
      </c>
    </row>
    <row r="1820" spans="1:20">
      <c r="A1820" s="22" t="s">
        <v>2758</v>
      </c>
      <c r="B1820" s="22" t="s">
        <v>2759</v>
      </c>
      <c r="C1820" s="22" t="s">
        <v>10</v>
      </c>
      <c r="D1820" s="22" t="s">
        <v>1580</v>
      </c>
      <c r="E1820" s="22" t="s">
        <v>461</v>
      </c>
      <c r="F1820" s="22" t="s">
        <v>6789</v>
      </c>
      <c r="G1820" s="22" t="s">
        <v>1623</v>
      </c>
      <c r="H1820" s="22" t="s">
        <v>6320</v>
      </c>
      <c r="I1820" s="22" t="s">
        <v>6350</v>
      </c>
      <c r="J1820" s="22" t="s">
        <v>11</v>
      </c>
      <c r="K1820" s="22" t="s">
        <v>6290</v>
      </c>
      <c r="L1820" s="22" t="s">
        <v>11</v>
      </c>
      <c r="M1820" s="22" t="s">
        <v>7073</v>
      </c>
      <c r="N1820" s="22" t="s">
        <v>6311</v>
      </c>
      <c r="O1820" s="22" t="s">
        <v>6292</v>
      </c>
      <c r="P1820" s="22" t="s">
        <v>6371</v>
      </c>
      <c r="Q1820" s="22">
        <v>0</v>
      </c>
      <c r="R1820" s="22" t="s">
        <v>2014</v>
      </c>
      <c r="S1820" s="22" t="s">
        <v>6372</v>
      </c>
      <c r="T1820" s="22" t="s">
        <v>1623</v>
      </c>
    </row>
    <row r="1821" spans="1:20">
      <c r="A1821" s="22" t="s">
        <v>3044</v>
      </c>
      <c r="B1821" s="22" t="s">
        <v>3045</v>
      </c>
      <c r="C1821" s="22" t="s">
        <v>1563</v>
      </c>
      <c r="D1821" s="22" t="s">
        <v>5451</v>
      </c>
      <c r="E1821" s="22" t="s">
        <v>464</v>
      </c>
      <c r="F1821" s="22" t="s">
        <v>6991</v>
      </c>
      <c r="G1821" s="22" t="s">
        <v>1623</v>
      </c>
      <c r="H1821" s="22" t="s">
        <v>6346</v>
      </c>
      <c r="I1821" s="22" t="s">
        <v>6296</v>
      </c>
      <c r="J1821" s="22" t="s">
        <v>11</v>
      </c>
      <c r="K1821" s="22" t="s">
        <v>6290</v>
      </c>
      <c r="L1821" s="22" t="s">
        <v>11</v>
      </c>
      <c r="M1821" s="22" t="s">
        <v>6936</v>
      </c>
      <c r="N1821" s="22" t="s">
        <v>6297</v>
      </c>
      <c r="O1821" s="22" t="s">
        <v>6292</v>
      </c>
      <c r="P1821" s="22" t="s">
        <v>6545</v>
      </c>
      <c r="Q1821" s="22">
        <v>0</v>
      </c>
      <c r="R1821" s="22" t="s">
        <v>1632</v>
      </c>
      <c r="S1821" s="22" t="s">
        <v>6610</v>
      </c>
      <c r="T1821" s="22" t="s">
        <v>1623</v>
      </c>
    </row>
    <row r="1822" spans="1:20">
      <c r="A1822" s="22" t="s">
        <v>4180</v>
      </c>
      <c r="B1822" s="22" t="s">
        <v>4181</v>
      </c>
      <c r="C1822" s="22" t="s">
        <v>14</v>
      </c>
      <c r="D1822" s="22" t="s">
        <v>1580</v>
      </c>
      <c r="E1822" s="22" t="s">
        <v>452</v>
      </c>
      <c r="F1822" s="22" t="s">
        <v>6804</v>
      </c>
      <c r="G1822" s="22" t="s">
        <v>1623</v>
      </c>
      <c r="H1822" s="22" t="s">
        <v>6334</v>
      </c>
      <c r="I1822" s="22" t="s">
        <v>6321</v>
      </c>
      <c r="J1822" s="22" t="s">
        <v>11</v>
      </c>
      <c r="K1822" s="22" t="s">
        <v>6290</v>
      </c>
      <c r="L1822" s="22" t="s">
        <v>11</v>
      </c>
      <c r="M1822" s="22" t="s">
        <v>6944</v>
      </c>
      <c r="N1822" s="22" t="s">
        <v>6291</v>
      </c>
      <c r="O1822" s="22" t="s">
        <v>6292</v>
      </c>
      <c r="P1822" s="22" t="s">
        <v>6329</v>
      </c>
      <c r="Q1822" s="22">
        <v>0</v>
      </c>
      <c r="R1822" s="22" t="s">
        <v>1952</v>
      </c>
      <c r="S1822" s="22" t="s">
        <v>5783</v>
      </c>
      <c r="T1822" s="22" t="s">
        <v>1623</v>
      </c>
    </row>
    <row r="1823" spans="1:20">
      <c r="A1823" s="22" t="s">
        <v>2740</v>
      </c>
      <c r="B1823" s="22" t="s">
        <v>2741</v>
      </c>
      <c r="C1823" s="22" t="s">
        <v>10</v>
      </c>
      <c r="D1823" s="22" t="s">
        <v>1580</v>
      </c>
      <c r="E1823" s="22" t="s">
        <v>461</v>
      </c>
      <c r="F1823" s="22" t="s">
        <v>5538</v>
      </c>
      <c r="G1823" s="22" t="s">
        <v>1623</v>
      </c>
      <c r="H1823" s="22" t="s">
        <v>5579</v>
      </c>
      <c r="I1823" s="22" t="s">
        <v>6951</v>
      </c>
      <c r="J1823" s="22" t="s">
        <v>11</v>
      </c>
      <c r="K1823" s="22" t="s">
        <v>6290</v>
      </c>
      <c r="L1823" s="22" t="s">
        <v>11</v>
      </c>
      <c r="M1823" s="22" t="s">
        <v>6931</v>
      </c>
      <c r="N1823" s="22" t="s">
        <v>6311</v>
      </c>
      <c r="O1823" s="22" t="s">
        <v>6292</v>
      </c>
      <c r="P1823" s="22" t="s">
        <v>6332</v>
      </c>
      <c r="Q1823" s="22">
        <v>0</v>
      </c>
      <c r="R1823" s="22" t="s">
        <v>1646</v>
      </c>
      <c r="S1823" s="22" t="s">
        <v>6333</v>
      </c>
      <c r="T1823" s="22" t="s">
        <v>1623</v>
      </c>
    </row>
    <row r="1824" spans="1:20">
      <c r="A1824" s="22" t="s">
        <v>4255</v>
      </c>
      <c r="B1824" s="22" t="s">
        <v>4256</v>
      </c>
      <c r="C1824" s="22" t="s">
        <v>10</v>
      </c>
      <c r="D1824" s="22" t="s">
        <v>1580</v>
      </c>
      <c r="E1824" s="22" t="s">
        <v>461</v>
      </c>
      <c r="F1824" s="22" t="s">
        <v>5538</v>
      </c>
      <c r="G1824" s="22" t="s">
        <v>1623</v>
      </c>
      <c r="H1824" s="22" t="s">
        <v>5579</v>
      </c>
      <c r="I1824" s="22" t="s">
        <v>5574</v>
      </c>
      <c r="J1824" s="22" t="s">
        <v>11</v>
      </c>
      <c r="K1824" s="22" t="s">
        <v>6290</v>
      </c>
      <c r="L1824" s="22" t="s">
        <v>11</v>
      </c>
      <c r="M1824" s="22" t="s">
        <v>6976</v>
      </c>
      <c r="N1824" s="22" t="s">
        <v>6311</v>
      </c>
      <c r="O1824" s="22" t="s">
        <v>6292</v>
      </c>
      <c r="P1824" s="22" t="s">
        <v>6705</v>
      </c>
      <c r="Q1824" s="22">
        <v>0</v>
      </c>
      <c r="R1824" s="22" t="s">
        <v>1646</v>
      </c>
      <c r="S1824" s="22" t="s">
        <v>5770</v>
      </c>
      <c r="T1824" s="22" t="s">
        <v>1623</v>
      </c>
    </row>
    <row r="1825" spans="1:20">
      <c r="A1825" s="22" t="s">
        <v>1884</v>
      </c>
      <c r="B1825" s="22" t="s">
        <v>1885</v>
      </c>
      <c r="C1825" s="22" t="s">
        <v>16</v>
      </c>
      <c r="D1825" s="22" t="s">
        <v>1580</v>
      </c>
      <c r="E1825" s="22" t="s">
        <v>452</v>
      </c>
      <c r="F1825" s="22" t="s">
        <v>5402</v>
      </c>
      <c r="G1825" s="22" t="s">
        <v>1623</v>
      </c>
      <c r="H1825" s="22" t="s">
        <v>6952</v>
      </c>
      <c r="I1825" s="22" t="s">
        <v>5563</v>
      </c>
      <c r="J1825" s="22" t="s">
        <v>11</v>
      </c>
      <c r="K1825" s="22" t="s">
        <v>6290</v>
      </c>
      <c r="L1825" s="22" t="s">
        <v>11</v>
      </c>
      <c r="M1825" s="22" t="s">
        <v>7001</v>
      </c>
      <c r="N1825" s="22" t="s">
        <v>6291</v>
      </c>
      <c r="O1825" s="22" t="s">
        <v>6292</v>
      </c>
      <c r="P1825" s="22" t="s">
        <v>6329</v>
      </c>
      <c r="Q1825" s="22">
        <v>0</v>
      </c>
      <c r="R1825" s="22" t="s">
        <v>6442</v>
      </c>
      <c r="S1825" s="22" t="s">
        <v>6590</v>
      </c>
      <c r="T1825" s="22" t="s">
        <v>1623</v>
      </c>
    </row>
    <row r="1826" spans="1:20">
      <c r="A1826" s="22" t="s">
        <v>4118</v>
      </c>
      <c r="B1826" s="22" t="s">
        <v>4119</v>
      </c>
      <c r="C1826" s="22" t="s">
        <v>14</v>
      </c>
      <c r="D1826" s="22" t="s">
        <v>1580</v>
      </c>
      <c r="E1826" s="22" t="s">
        <v>452</v>
      </c>
      <c r="F1826" s="22" t="s">
        <v>6809</v>
      </c>
      <c r="G1826" s="22" t="s">
        <v>1623</v>
      </c>
      <c r="H1826" s="22" t="s">
        <v>6299</v>
      </c>
      <c r="I1826" s="22" t="s">
        <v>6335</v>
      </c>
      <c r="J1826" s="22" t="s">
        <v>11</v>
      </c>
      <c r="K1826" s="22" t="s">
        <v>6290</v>
      </c>
      <c r="L1826" s="22" t="s">
        <v>11</v>
      </c>
      <c r="M1826" s="22" t="s">
        <v>6979</v>
      </c>
      <c r="N1826" s="22" t="s">
        <v>6291</v>
      </c>
      <c r="O1826" s="22" t="s">
        <v>6292</v>
      </c>
      <c r="P1826" s="22" t="s">
        <v>6325</v>
      </c>
      <c r="Q1826" s="22">
        <v>0</v>
      </c>
      <c r="R1826" s="22" t="s">
        <v>6313</v>
      </c>
      <c r="S1826" s="22" t="s">
        <v>6703</v>
      </c>
      <c r="T1826" s="22" t="s">
        <v>1623</v>
      </c>
    </row>
    <row r="1827" spans="1:20">
      <c r="A1827" s="22" t="s">
        <v>1913</v>
      </c>
      <c r="B1827" s="22" t="s">
        <v>1914</v>
      </c>
      <c r="C1827" s="22" t="s">
        <v>16</v>
      </c>
      <c r="D1827" s="22" t="s">
        <v>1580</v>
      </c>
      <c r="E1827" s="22" t="s">
        <v>452</v>
      </c>
      <c r="F1827" s="22" t="s">
        <v>6980</v>
      </c>
      <c r="G1827" s="22" t="s">
        <v>1623</v>
      </c>
      <c r="H1827" s="22" t="s">
        <v>5569</v>
      </c>
      <c r="I1827" s="22" t="s">
        <v>6316</v>
      </c>
      <c r="J1827" s="22" t="s">
        <v>11</v>
      </c>
      <c r="K1827" s="22" t="s">
        <v>6290</v>
      </c>
      <c r="L1827" s="22" t="s">
        <v>11</v>
      </c>
      <c r="M1827" s="22" t="s">
        <v>6983</v>
      </c>
      <c r="N1827" s="22" t="s">
        <v>6291</v>
      </c>
      <c r="O1827" s="22" t="s">
        <v>6292</v>
      </c>
      <c r="P1827" s="22" t="s">
        <v>6713</v>
      </c>
      <c r="Q1827" s="22">
        <v>0</v>
      </c>
      <c r="R1827" s="22" t="s">
        <v>1707</v>
      </c>
      <c r="S1827" s="22" t="s">
        <v>6080</v>
      </c>
      <c r="T1827" s="22" t="s">
        <v>1623</v>
      </c>
    </row>
    <row r="1828" spans="1:20">
      <c r="A1828" s="22" t="s">
        <v>4208</v>
      </c>
      <c r="B1828" s="22" t="s">
        <v>4209</v>
      </c>
      <c r="C1828" s="22" t="s">
        <v>14</v>
      </c>
      <c r="D1828" s="22" t="s">
        <v>1580</v>
      </c>
      <c r="E1828" s="22" t="s">
        <v>452</v>
      </c>
      <c r="F1828" s="22" t="s">
        <v>6816</v>
      </c>
      <c r="G1828" s="22" t="s">
        <v>1623</v>
      </c>
      <c r="H1828" s="22" t="s">
        <v>6334</v>
      </c>
      <c r="I1828" s="22" t="s">
        <v>6343</v>
      </c>
      <c r="J1828" s="22" t="s">
        <v>11</v>
      </c>
      <c r="K1828" s="22" t="s">
        <v>6290</v>
      </c>
      <c r="L1828" s="22" t="s">
        <v>11</v>
      </c>
      <c r="M1828" s="22" t="s">
        <v>6983</v>
      </c>
      <c r="N1828" s="22" t="s">
        <v>6291</v>
      </c>
      <c r="O1828" s="22" t="s">
        <v>6292</v>
      </c>
      <c r="P1828" s="22" t="s">
        <v>6662</v>
      </c>
      <c r="Q1828" s="22">
        <v>0</v>
      </c>
      <c r="R1828" s="22" t="s">
        <v>1952</v>
      </c>
      <c r="S1828" s="22" t="s">
        <v>5777</v>
      </c>
      <c r="T1828" s="22" t="s">
        <v>1623</v>
      </c>
    </row>
    <row r="1829" spans="1:20">
      <c r="A1829" s="22" t="s">
        <v>1755</v>
      </c>
      <c r="B1829" s="22" t="s">
        <v>1756</v>
      </c>
      <c r="C1829" s="22" t="s">
        <v>10</v>
      </c>
      <c r="D1829" s="22" t="s">
        <v>1580</v>
      </c>
      <c r="E1829" s="22" t="s">
        <v>452</v>
      </c>
      <c r="F1829" s="22" t="s">
        <v>5392</v>
      </c>
      <c r="G1829" s="22" t="s">
        <v>1623</v>
      </c>
      <c r="H1829" s="22" t="s">
        <v>6295</v>
      </c>
      <c r="I1829" s="22" t="s">
        <v>6302</v>
      </c>
      <c r="J1829" s="22" t="s">
        <v>11</v>
      </c>
      <c r="K1829" s="22" t="s">
        <v>6290</v>
      </c>
      <c r="L1829" s="22" t="s">
        <v>11</v>
      </c>
      <c r="M1829" s="22" t="s">
        <v>6955</v>
      </c>
      <c r="N1829" s="22" t="s">
        <v>6291</v>
      </c>
      <c r="O1829" s="22" t="s">
        <v>6292</v>
      </c>
      <c r="P1829" s="22" t="s">
        <v>6418</v>
      </c>
      <c r="Q1829" s="22">
        <v>0</v>
      </c>
      <c r="R1829" s="22" t="s">
        <v>1952</v>
      </c>
      <c r="S1829" s="22" t="s">
        <v>6105</v>
      </c>
      <c r="T1829" s="22" t="s">
        <v>1623</v>
      </c>
    </row>
    <row r="1830" spans="1:20">
      <c r="A1830" s="22" t="s">
        <v>4072</v>
      </c>
      <c r="B1830" s="22" t="s">
        <v>4073</v>
      </c>
      <c r="C1830" s="22" t="s">
        <v>10</v>
      </c>
      <c r="D1830" s="22" t="s">
        <v>1580</v>
      </c>
      <c r="E1830" s="22" t="s">
        <v>452</v>
      </c>
      <c r="F1830" s="22" t="s">
        <v>6932</v>
      </c>
      <c r="G1830" s="22" t="s">
        <v>1623</v>
      </c>
      <c r="H1830" s="22" t="s">
        <v>6295</v>
      </c>
      <c r="I1830" s="22" t="s">
        <v>6302</v>
      </c>
      <c r="J1830" s="22" t="s">
        <v>11</v>
      </c>
      <c r="K1830" s="22" t="s">
        <v>6290</v>
      </c>
      <c r="L1830" s="22" t="s">
        <v>11</v>
      </c>
      <c r="M1830" s="22" t="s">
        <v>6959</v>
      </c>
      <c r="N1830" s="22" t="s">
        <v>6291</v>
      </c>
      <c r="O1830" s="22" t="s">
        <v>6292</v>
      </c>
      <c r="P1830" s="22" t="s">
        <v>6329</v>
      </c>
      <c r="Q1830" s="22">
        <v>0</v>
      </c>
      <c r="R1830" s="22" t="s">
        <v>1952</v>
      </c>
      <c r="S1830" s="22" t="s">
        <v>5806</v>
      </c>
      <c r="T1830" s="22" t="s">
        <v>1623</v>
      </c>
    </row>
    <row r="1831" spans="1:20">
      <c r="A1831" s="22" t="s">
        <v>3524</v>
      </c>
      <c r="B1831" s="22" t="s">
        <v>3525</v>
      </c>
      <c r="C1831" s="22" t="s">
        <v>16</v>
      </c>
      <c r="D1831" s="22" t="s">
        <v>1580</v>
      </c>
      <c r="E1831" s="22" t="s">
        <v>452</v>
      </c>
      <c r="F1831" s="22" t="s">
        <v>6954</v>
      </c>
      <c r="G1831" s="22" t="s">
        <v>1623</v>
      </c>
      <c r="H1831" s="22" t="s">
        <v>2490</v>
      </c>
      <c r="I1831" s="22" t="s">
        <v>6951</v>
      </c>
      <c r="J1831" s="22" t="s">
        <v>11</v>
      </c>
      <c r="K1831" s="22" t="s">
        <v>6290</v>
      </c>
      <c r="L1831" s="22" t="s">
        <v>11</v>
      </c>
      <c r="M1831" s="22" t="s">
        <v>6955</v>
      </c>
      <c r="N1831" s="22" t="s">
        <v>6291</v>
      </c>
      <c r="O1831" s="22" t="s">
        <v>6292</v>
      </c>
      <c r="P1831" s="22" t="s">
        <v>1012</v>
      </c>
      <c r="Q1831" s="22">
        <v>0</v>
      </c>
      <c r="R1831" s="22" t="s">
        <v>1559</v>
      </c>
      <c r="S1831" s="22" t="s">
        <v>6994</v>
      </c>
      <c r="T1831" s="22" t="s">
        <v>1623</v>
      </c>
    </row>
    <row r="1832" spans="1:20">
      <c r="A1832" s="22" t="s">
        <v>4747</v>
      </c>
      <c r="B1832" s="22" t="s">
        <v>4748</v>
      </c>
      <c r="C1832" s="22" t="s">
        <v>13</v>
      </c>
      <c r="D1832" s="22" t="s">
        <v>1580</v>
      </c>
      <c r="E1832" s="22" t="s">
        <v>452</v>
      </c>
      <c r="F1832" s="22" t="s">
        <v>6803</v>
      </c>
      <c r="G1832" s="22" t="s">
        <v>1623</v>
      </c>
      <c r="H1832" s="22" t="s">
        <v>5569</v>
      </c>
      <c r="I1832" s="22" t="s">
        <v>6304</v>
      </c>
      <c r="J1832" s="22" t="s">
        <v>11</v>
      </c>
      <c r="K1832" s="22" t="s">
        <v>6290</v>
      </c>
      <c r="L1832" s="22" t="s">
        <v>11</v>
      </c>
      <c r="M1832" s="22" t="s">
        <v>6965</v>
      </c>
      <c r="N1832" s="22" t="s">
        <v>6291</v>
      </c>
      <c r="O1832" s="22" t="s">
        <v>6292</v>
      </c>
      <c r="P1832" s="22" t="s">
        <v>6639</v>
      </c>
      <c r="Q1832" s="22">
        <v>0</v>
      </c>
      <c r="R1832" s="22" t="s">
        <v>6490</v>
      </c>
      <c r="S1832" s="22" t="s">
        <v>6640</v>
      </c>
      <c r="T1832" s="22" t="s">
        <v>1623</v>
      </c>
    </row>
    <row r="1833" spans="1:20">
      <c r="A1833" s="22" t="s">
        <v>3228</v>
      </c>
      <c r="B1833" s="22" t="s">
        <v>3229</v>
      </c>
      <c r="C1833" s="22" t="s">
        <v>16</v>
      </c>
      <c r="D1833" s="22" t="s">
        <v>1580</v>
      </c>
      <c r="E1833" s="22" t="s">
        <v>452</v>
      </c>
      <c r="F1833" s="22" t="s">
        <v>5402</v>
      </c>
      <c r="G1833" s="22" t="s">
        <v>1623</v>
      </c>
      <c r="H1833" s="22" t="s">
        <v>5579</v>
      </c>
      <c r="I1833" s="22" t="s">
        <v>5563</v>
      </c>
      <c r="J1833" s="22" t="s">
        <v>11</v>
      </c>
      <c r="K1833" s="22" t="s">
        <v>6290</v>
      </c>
      <c r="L1833" s="22" t="s">
        <v>11</v>
      </c>
      <c r="M1833" s="22" t="s">
        <v>7051</v>
      </c>
      <c r="N1833" s="22" t="s">
        <v>6291</v>
      </c>
      <c r="O1833" s="22" t="s">
        <v>6292</v>
      </c>
      <c r="P1833" s="22" t="s">
        <v>6329</v>
      </c>
      <c r="Q1833" s="22">
        <v>0</v>
      </c>
      <c r="R1833" s="22" t="s">
        <v>1952</v>
      </c>
      <c r="S1833" s="22" t="s">
        <v>5914</v>
      </c>
      <c r="T1833" s="22" t="s">
        <v>1623</v>
      </c>
    </row>
    <row r="1834" spans="1:20">
      <c r="A1834" s="22" t="s">
        <v>4436</v>
      </c>
      <c r="B1834" s="22" t="s">
        <v>4437</v>
      </c>
      <c r="C1834" s="22" t="s">
        <v>13</v>
      </c>
      <c r="D1834" s="22" t="s">
        <v>1580</v>
      </c>
      <c r="E1834" s="22" t="s">
        <v>452</v>
      </c>
      <c r="F1834" s="22" t="s">
        <v>6962</v>
      </c>
      <c r="G1834" s="22" t="s">
        <v>1623</v>
      </c>
      <c r="H1834" s="22" t="s">
        <v>6299</v>
      </c>
      <c r="I1834" s="22" t="s">
        <v>6300</v>
      </c>
      <c r="J1834" s="22" t="s">
        <v>11</v>
      </c>
      <c r="K1834" s="22" t="s">
        <v>6290</v>
      </c>
      <c r="L1834" s="22" t="s">
        <v>11</v>
      </c>
      <c r="M1834" s="22" t="s">
        <v>6966</v>
      </c>
      <c r="N1834" s="22" t="s">
        <v>6291</v>
      </c>
      <c r="O1834" s="22" t="s">
        <v>6292</v>
      </c>
      <c r="P1834" s="22" t="s">
        <v>6765</v>
      </c>
      <c r="Q1834" s="22">
        <v>0</v>
      </c>
      <c r="R1834" s="22" t="s">
        <v>1707</v>
      </c>
      <c r="S1834" s="22" t="s">
        <v>5751</v>
      </c>
      <c r="T1834" s="22" t="s">
        <v>1623</v>
      </c>
    </row>
    <row r="1835" spans="1:20">
      <c r="A1835" s="22" t="s">
        <v>3108</v>
      </c>
      <c r="B1835" s="22" t="s">
        <v>3109</v>
      </c>
      <c r="C1835" s="22" t="s">
        <v>14</v>
      </c>
      <c r="D1835" s="22" t="s">
        <v>1580</v>
      </c>
      <c r="E1835" s="22" t="s">
        <v>452</v>
      </c>
      <c r="F1835" s="22" t="s">
        <v>6811</v>
      </c>
      <c r="G1835" s="22" t="s">
        <v>1623</v>
      </c>
      <c r="H1835" s="22" t="s">
        <v>6337</v>
      </c>
      <c r="I1835" s="22" t="s">
        <v>6338</v>
      </c>
      <c r="J1835" s="22" t="s">
        <v>11</v>
      </c>
      <c r="K1835" s="22" t="s">
        <v>6290</v>
      </c>
      <c r="L1835" s="22" t="s">
        <v>11</v>
      </c>
      <c r="M1835" s="22" t="s">
        <v>6947</v>
      </c>
      <c r="N1835" s="22" t="s">
        <v>6291</v>
      </c>
      <c r="O1835" s="22" t="s">
        <v>6292</v>
      </c>
      <c r="P1835" s="22" t="s">
        <v>6329</v>
      </c>
      <c r="Q1835" s="22">
        <v>0</v>
      </c>
      <c r="R1835" s="22" t="s">
        <v>1952</v>
      </c>
      <c r="S1835" s="22" t="s">
        <v>5928</v>
      </c>
      <c r="T1835" s="22" t="s">
        <v>1623</v>
      </c>
    </row>
    <row r="1836" spans="1:20">
      <c r="A1836" s="22" t="s">
        <v>1884</v>
      </c>
      <c r="B1836" s="22" t="s">
        <v>1885</v>
      </c>
      <c r="C1836" s="22" t="s">
        <v>16</v>
      </c>
      <c r="D1836" s="22" t="s">
        <v>1580</v>
      </c>
      <c r="E1836" s="22" t="s">
        <v>452</v>
      </c>
      <c r="F1836" s="22" t="s">
        <v>5402</v>
      </c>
      <c r="G1836" s="22" t="s">
        <v>1623</v>
      </c>
      <c r="H1836" s="22" t="s">
        <v>6952</v>
      </c>
      <c r="I1836" s="22" t="s">
        <v>5563</v>
      </c>
      <c r="J1836" s="22" t="s">
        <v>11</v>
      </c>
      <c r="K1836" s="22" t="s">
        <v>6290</v>
      </c>
      <c r="L1836" s="22" t="s">
        <v>11</v>
      </c>
      <c r="M1836" s="22" t="s">
        <v>6953</v>
      </c>
      <c r="N1836" s="22" t="s">
        <v>6291</v>
      </c>
      <c r="O1836" s="22" t="s">
        <v>6292</v>
      </c>
      <c r="P1836" s="22" t="s">
        <v>6329</v>
      </c>
      <c r="Q1836" s="22">
        <v>0</v>
      </c>
      <c r="R1836" s="22" t="s">
        <v>6442</v>
      </c>
      <c r="S1836" s="22" t="s">
        <v>6590</v>
      </c>
      <c r="T1836" s="22" t="s">
        <v>1623</v>
      </c>
    </row>
    <row r="1837" spans="1:20">
      <c r="A1837" s="22" t="s">
        <v>3319</v>
      </c>
      <c r="B1837" s="22" t="s">
        <v>3320</v>
      </c>
      <c r="C1837" s="22" t="s">
        <v>10</v>
      </c>
      <c r="D1837" s="22" t="s">
        <v>1580</v>
      </c>
      <c r="E1837" s="22" t="s">
        <v>461</v>
      </c>
      <c r="F1837" s="22" t="s">
        <v>5538</v>
      </c>
      <c r="G1837" s="22" t="s">
        <v>1623</v>
      </c>
      <c r="H1837" s="22" t="s">
        <v>6331</v>
      </c>
      <c r="I1837" s="22" t="s">
        <v>5574</v>
      </c>
      <c r="J1837" s="22" t="s">
        <v>11</v>
      </c>
      <c r="K1837" s="22" t="s">
        <v>6290</v>
      </c>
      <c r="L1837" s="22" t="s">
        <v>11</v>
      </c>
      <c r="M1837" s="22" t="s">
        <v>7012</v>
      </c>
      <c r="N1837" s="22" t="s">
        <v>6311</v>
      </c>
      <c r="O1837" s="22" t="s">
        <v>6292</v>
      </c>
      <c r="P1837" s="22" t="s">
        <v>7</v>
      </c>
      <c r="Q1837" s="22">
        <v>0</v>
      </c>
      <c r="R1837" s="22" t="s">
        <v>2089</v>
      </c>
      <c r="S1837" s="22" t="s">
        <v>6728</v>
      </c>
      <c r="T1837" s="22" t="s">
        <v>1623</v>
      </c>
    </row>
    <row r="1838" spans="1:20">
      <c r="A1838" s="22" t="s">
        <v>1950</v>
      </c>
      <c r="B1838" s="22" t="s">
        <v>1951</v>
      </c>
      <c r="C1838" s="22" t="s">
        <v>14</v>
      </c>
      <c r="D1838" s="22" t="s">
        <v>1580</v>
      </c>
      <c r="E1838" s="22" t="s">
        <v>452</v>
      </c>
      <c r="F1838" s="22" t="s">
        <v>6980</v>
      </c>
      <c r="G1838" s="22" t="s">
        <v>1623</v>
      </c>
      <c r="H1838" s="22" t="s">
        <v>5569</v>
      </c>
      <c r="I1838" s="22" t="s">
        <v>6316</v>
      </c>
      <c r="J1838" s="22" t="s">
        <v>11</v>
      </c>
      <c r="K1838" s="22" t="s">
        <v>6290</v>
      </c>
      <c r="L1838" s="22" t="s">
        <v>11</v>
      </c>
      <c r="M1838" s="22" t="s">
        <v>6961</v>
      </c>
      <c r="N1838" s="22" t="s">
        <v>6291</v>
      </c>
      <c r="O1838" s="22" t="s">
        <v>6292</v>
      </c>
      <c r="P1838" s="22" t="s">
        <v>6600</v>
      </c>
      <c r="Q1838" s="22">
        <v>0</v>
      </c>
      <c r="R1838" s="22" t="s">
        <v>1952</v>
      </c>
      <c r="S1838" s="22" t="s">
        <v>6129</v>
      </c>
      <c r="T1838" s="22" t="s">
        <v>1593</v>
      </c>
    </row>
    <row r="1839" spans="1:20">
      <c r="A1839" s="22" t="s">
        <v>4747</v>
      </c>
      <c r="B1839" s="22" t="s">
        <v>4748</v>
      </c>
      <c r="C1839" s="22" t="s">
        <v>13</v>
      </c>
      <c r="D1839" s="22" t="s">
        <v>1580</v>
      </c>
      <c r="E1839" s="22" t="s">
        <v>452</v>
      </c>
      <c r="F1839" s="22" t="s">
        <v>6803</v>
      </c>
      <c r="G1839" s="22" t="s">
        <v>1623</v>
      </c>
      <c r="H1839" s="22" t="s">
        <v>5569</v>
      </c>
      <c r="I1839" s="22" t="s">
        <v>6304</v>
      </c>
      <c r="J1839" s="22" t="s">
        <v>11</v>
      </c>
      <c r="K1839" s="22" t="s">
        <v>6290</v>
      </c>
      <c r="L1839" s="22" t="s">
        <v>11</v>
      </c>
      <c r="M1839" s="22" t="s">
        <v>6947</v>
      </c>
      <c r="N1839" s="22" t="s">
        <v>6291</v>
      </c>
      <c r="O1839" s="22" t="s">
        <v>6292</v>
      </c>
      <c r="P1839" s="22" t="s">
        <v>6639</v>
      </c>
      <c r="Q1839" s="22">
        <v>0</v>
      </c>
      <c r="R1839" s="22" t="s">
        <v>6490</v>
      </c>
      <c r="S1839" s="22" t="s">
        <v>6640</v>
      </c>
      <c r="T1839" s="22" t="s">
        <v>1623</v>
      </c>
    </row>
    <row r="1840" spans="1:20">
      <c r="A1840" s="22" t="s">
        <v>1743</v>
      </c>
      <c r="B1840" s="22" t="s">
        <v>1744</v>
      </c>
      <c r="C1840" s="22" t="s">
        <v>1544</v>
      </c>
      <c r="D1840" s="22" t="s">
        <v>1580</v>
      </c>
      <c r="E1840" s="22" t="s">
        <v>452</v>
      </c>
      <c r="F1840" s="22" t="s">
        <v>5504</v>
      </c>
      <c r="G1840" s="22" t="s">
        <v>1623</v>
      </c>
      <c r="H1840" s="22" t="s">
        <v>5579</v>
      </c>
      <c r="I1840" s="22" t="s">
        <v>6289</v>
      </c>
      <c r="J1840" s="22" t="s">
        <v>11</v>
      </c>
      <c r="K1840" s="22" t="s">
        <v>6290</v>
      </c>
      <c r="L1840" s="22" t="s">
        <v>11</v>
      </c>
      <c r="M1840" s="22" t="s">
        <v>6960</v>
      </c>
      <c r="N1840" s="22" t="s">
        <v>6291</v>
      </c>
      <c r="O1840" s="22" t="s">
        <v>6292</v>
      </c>
      <c r="P1840" s="22" t="s">
        <v>7</v>
      </c>
      <c r="Q1840" s="22">
        <v>0</v>
      </c>
      <c r="R1840" s="22" t="s">
        <v>6313</v>
      </c>
      <c r="S1840" s="22" t="s">
        <v>6107</v>
      </c>
      <c r="T1840" s="22" t="s">
        <v>1623</v>
      </c>
    </row>
    <row r="1841" spans="1:20">
      <c r="A1841" s="22" t="s">
        <v>3219</v>
      </c>
      <c r="B1841" s="22" t="s">
        <v>3220</v>
      </c>
      <c r="C1841" s="22" t="s">
        <v>14</v>
      </c>
      <c r="D1841" s="22" t="s">
        <v>1580</v>
      </c>
      <c r="E1841" s="22" t="s">
        <v>452</v>
      </c>
      <c r="F1841" s="22" t="s">
        <v>6811</v>
      </c>
      <c r="G1841" s="22" t="s">
        <v>1623</v>
      </c>
      <c r="H1841" s="22" t="s">
        <v>6337</v>
      </c>
      <c r="I1841" s="22" t="s">
        <v>6338</v>
      </c>
      <c r="J1841" s="22" t="s">
        <v>11</v>
      </c>
      <c r="K1841" s="22" t="s">
        <v>6290</v>
      </c>
      <c r="L1841" s="22" t="s">
        <v>11</v>
      </c>
      <c r="M1841" s="22" t="s">
        <v>6941</v>
      </c>
      <c r="N1841" s="22" t="s">
        <v>6291</v>
      </c>
      <c r="O1841" s="22" t="s">
        <v>6292</v>
      </c>
      <c r="P1841" s="22" t="s">
        <v>7</v>
      </c>
      <c r="Q1841" s="22">
        <v>0</v>
      </c>
      <c r="R1841" s="22" t="s">
        <v>1565</v>
      </c>
      <c r="S1841" s="22" t="s">
        <v>6575</v>
      </c>
      <c r="T1841" s="22" t="s">
        <v>1623</v>
      </c>
    </row>
    <row r="1842" spans="1:20">
      <c r="A1842" s="22" t="s">
        <v>5070</v>
      </c>
      <c r="B1842" s="22" t="s">
        <v>5071</v>
      </c>
      <c r="C1842" s="22" t="s">
        <v>16</v>
      </c>
      <c r="D1842" s="22" t="s">
        <v>1580</v>
      </c>
      <c r="E1842" s="22" t="s">
        <v>452</v>
      </c>
      <c r="F1842" s="22" t="s">
        <v>5504</v>
      </c>
      <c r="G1842" s="22" t="s">
        <v>1623</v>
      </c>
      <c r="H1842" s="22" t="s">
        <v>5579</v>
      </c>
      <c r="I1842" s="22" t="s">
        <v>6289</v>
      </c>
      <c r="J1842" s="22" t="s">
        <v>11</v>
      </c>
      <c r="K1842" s="22" t="s">
        <v>6290</v>
      </c>
      <c r="L1842" s="22" t="s">
        <v>11</v>
      </c>
      <c r="M1842" s="22" t="s">
        <v>6942</v>
      </c>
      <c r="N1842" s="22" t="s">
        <v>6291</v>
      </c>
      <c r="O1842" s="22" t="s">
        <v>6292</v>
      </c>
      <c r="P1842" s="22" t="s">
        <v>6629</v>
      </c>
      <c r="Q1842" s="22">
        <v>0</v>
      </c>
      <c r="R1842" s="22" t="s">
        <v>6313</v>
      </c>
      <c r="S1842" s="22" t="s">
        <v>6630</v>
      </c>
      <c r="T1842" s="22" t="s">
        <v>1623</v>
      </c>
    </row>
    <row r="1843" spans="1:20">
      <c r="A1843" s="22" t="s">
        <v>5116</v>
      </c>
      <c r="B1843" s="22" t="s">
        <v>5117</v>
      </c>
      <c r="C1843" s="22" t="s">
        <v>14</v>
      </c>
      <c r="D1843" s="22" t="s">
        <v>1580</v>
      </c>
      <c r="E1843" s="22" t="s">
        <v>461</v>
      </c>
      <c r="F1843" s="22" t="s">
        <v>6797</v>
      </c>
      <c r="G1843" s="22" t="s">
        <v>1623</v>
      </c>
      <c r="H1843" s="22" t="s">
        <v>6334</v>
      </c>
      <c r="I1843" s="22" t="s">
        <v>6321</v>
      </c>
      <c r="J1843" s="22" t="s">
        <v>11</v>
      </c>
      <c r="K1843" s="22" t="s">
        <v>6290</v>
      </c>
      <c r="L1843" s="22" t="s">
        <v>11</v>
      </c>
      <c r="M1843" s="22" t="s">
        <v>6931</v>
      </c>
      <c r="N1843" s="22" t="s">
        <v>6311</v>
      </c>
      <c r="O1843" s="22" t="s">
        <v>6292</v>
      </c>
      <c r="P1843" s="22" t="s">
        <v>6329</v>
      </c>
      <c r="Q1843" s="22">
        <v>0</v>
      </c>
      <c r="R1843" s="22" t="s">
        <v>2163</v>
      </c>
      <c r="S1843" s="22" t="s">
        <v>5670</v>
      </c>
      <c r="T1843" s="22" t="s">
        <v>1623</v>
      </c>
    </row>
    <row r="1844" spans="1:20">
      <c r="A1844" s="22" t="s">
        <v>3366</v>
      </c>
      <c r="B1844" s="22" t="s">
        <v>3367</v>
      </c>
      <c r="C1844" s="22" t="s">
        <v>1544</v>
      </c>
      <c r="D1844" s="22" t="s">
        <v>1580</v>
      </c>
      <c r="E1844" s="22" t="s">
        <v>452</v>
      </c>
      <c r="F1844" s="22" t="s">
        <v>6977</v>
      </c>
      <c r="G1844" s="22" t="s">
        <v>1623</v>
      </c>
      <c r="H1844" s="22" t="s">
        <v>6346</v>
      </c>
      <c r="I1844" s="22" t="s">
        <v>5563</v>
      </c>
      <c r="J1844" s="22" t="s">
        <v>1643</v>
      </c>
      <c r="K1844" s="22" t="s">
        <v>6290</v>
      </c>
      <c r="L1844" s="22" t="s">
        <v>11</v>
      </c>
      <c r="M1844" s="22" t="s">
        <v>6937</v>
      </c>
      <c r="N1844" s="22" t="s">
        <v>6291</v>
      </c>
      <c r="O1844" s="22" t="s">
        <v>6292</v>
      </c>
      <c r="P1844" s="22" t="s">
        <v>9</v>
      </c>
      <c r="Q1844" s="22">
        <v>0</v>
      </c>
      <c r="R1844" s="22" t="s">
        <v>1948</v>
      </c>
      <c r="S1844" s="22" t="s">
        <v>5884</v>
      </c>
      <c r="T1844" s="22" t="s">
        <v>1623</v>
      </c>
    </row>
    <row r="1845" spans="1:20">
      <c r="A1845" s="22" t="s">
        <v>1780</v>
      </c>
      <c r="B1845" s="22" t="s">
        <v>1781</v>
      </c>
      <c r="C1845" s="22" t="s">
        <v>14</v>
      </c>
      <c r="D1845" s="22" t="s">
        <v>1580</v>
      </c>
      <c r="E1845" s="22" t="s">
        <v>452</v>
      </c>
      <c r="F1845" s="22" t="s">
        <v>6816</v>
      </c>
      <c r="G1845" s="22" t="s">
        <v>1623</v>
      </c>
      <c r="H1845" s="22" t="s">
        <v>6334</v>
      </c>
      <c r="I1845" s="22" t="s">
        <v>6343</v>
      </c>
      <c r="J1845" s="22" t="s">
        <v>11</v>
      </c>
      <c r="K1845" s="22" t="s">
        <v>6290</v>
      </c>
      <c r="L1845" s="22" t="s">
        <v>11</v>
      </c>
      <c r="M1845" s="22" t="s">
        <v>6983</v>
      </c>
      <c r="N1845" s="22" t="s">
        <v>6291</v>
      </c>
      <c r="O1845" s="22" t="s">
        <v>6292</v>
      </c>
      <c r="P1845" s="22" t="s">
        <v>7</v>
      </c>
      <c r="Q1845" s="22">
        <v>0</v>
      </c>
      <c r="R1845" s="22" t="s">
        <v>1565</v>
      </c>
      <c r="S1845" s="22" t="s">
        <v>6344</v>
      </c>
      <c r="T1845" s="22" t="s">
        <v>1623</v>
      </c>
    </row>
    <row r="1846" spans="1:20">
      <c r="A1846" s="22" t="s">
        <v>4202</v>
      </c>
      <c r="B1846" s="22" t="s">
        <v>4203</v>
      </c>
      <c r="C1846" s="22" t="s">
        <v>16</v>
      </c>
      <c r="D1846" s="22" t="s">
        <v>1580</v>
      </c>
      <c r="E1846" s="22" t="s">
        <v>461</v>
      </c>
      <c r="F1846" s="22" t="s">
        <v>7017</v>
      </c>
      <c r="G1846" s="22" t="s">
        <v>1623</v>
      </c>
      <c r="H1846" s="22" t="s">
        <v>6295</v>
      </c>
      <c r="I1846" s="22" t="s">
        <v>5574</v>
      </c>
      <c r="J1846" s="22" t="s">
        <v>1643</v>
      </c>
      <c r="K1846" s="22" t="s">
        <v>6290</v>
      </c>
      <c r="L1846" s="22" t="s">
        <v>11</v>
      </c>
      <c r="M1846" s="22" t="s">
        <v>7018</v>
      </c>
      <c r="N1846" s="22" t="s">
        <v>6311</v>
      </c>
      <c r="O1846" s="22" t="s">
        <v>6292</v>
      </c>
      <c r="P1846" s="22" t="s">
        <v>6329</v>
      </c>
      <c r="Q1846" s="22">
        <v>0</v>
      </c>
      <c r="R1846" s="22" t="s">
        <v>1707</v>
      </c>
      <c r="S1846" s="22" t="s">
        <v>5779</v>
      </c>
      <c r="T1846" s="22" t="s">
        <v>1623</v>
      </c>
    </row>
    <row r="1847" spans="1:20">
      <c r="A1847" s="22" t="s">
        <v>5139</v>
      </c>
      <c r="B1847" s="22" t="s">
        <v>5140</v>
      </c>
      <c r="C1847" s="22" t="s">
        <v>13</v>
      </c>
      <c r="D1847" s="22" t="s">
        <v>1580</v>
      </c>
      <c r="E1847" s="22" t="s">
        <v>452</v>
      </c>
      <c r="F1847" s="22" t="s">
        <v>5544</v>
      </c>
      <c r="G1847" s="22" t="s">
        <v>1623</v>
      </c>
      <c r="H1847" s="22" t="s">
        <v>6315</v>
      </c>
      <c r="I1847" s="22" t="s">
        <v>6316</v>
      </c>
      <c r="J1847" s="22" t="s">
        <v>11</v>
      </c>
      <c r="K1847" s="22" t="s">
        <v>6290</v>
      </c>
      <c r="L1847" s="22" t="s">
        <v>11</v>
      </c>
      <c r="M1847" s="22" t="s">
        <v>6965</v>
      </c>
      <c r="N1847" s="22" t="s">
        <v>6291</v>
      </c>
      <c r="O1847" s="22" t="s">
        <v>6292</v>
      </c>
      <c r="P1847" s="22" t="s">
        <v>6516</v>
      </c>
      <c r="Q1847" s="22">
        <v>0</v>
      </c>
      <c r="R1847" s="22" t="s">
        <v>1952</v>
      </c>
      <c r="S1847" s="22" t="s">
        <v>6517</v>
      </c>
      <c r="T1847" s="22" t="s">
        <v>1623</v>
      </c>
    </row>
    <row r="1848" spans="1:20">
      <c r="A1848" s="22" t="s">
        <v>3366</v>
      </c>
      <c r="B1848" s="22" t="s">
        <v>3367</v>
      </c>
      <c r="C1848" s="22" t="s">
        <v>1544</v>
      </c>
      <c r="D1848" s="22" t="s">
        <v>1580</v>
      </c>
      <c r="E1848" s="22" t="s">
        <v>452</v>
      </c>
      <c r="F1848" s="22" t="s">
        <v>6977</v>
      </c>
      <c r="G1848" s="22" t="s">
        <v>1623</v>
      </c>
      <c r="H1848" s="22" t="s">
        <v>6346</v>
      </c>
      <c r="I1848" s="22" t="s">
        <v>5563</v>
      </c>
      <c r="J1848" s="22" t="s">
        <v>1643</v>
      </c>
      <c r="K1848" s="22" t="s">
        <v>6290</v>
      </c>
      <c r="L1848" s="22" t="s">
        <v>11</v>
      </c>
      <c r="M1848" s="22" t="s">
        <v>6941</v>
      </c>
      <c r="N1848" s="22" t="s">
        <v>6291</v>
      </c>
      <c r="O1848" s="22" t="s">
        <v>6292</v>
      </c>
      <c r="P1848" s="22" t="s">
        <v>9</v>
      </c>
      <c r="Q1848" s="22">
        <v>0</v>
      </c>
      <c r="R1848" s="22" t="s">
        <v>1948</v>
      </c>
      <c r="S1848" s="22" t="s">
        <v>5884</v>
      </c>
      <c r="T1848" s="22" t="s">
        <v>1623</v>
      </c>
    </row>
    <row r="1849" spans="1:20">
      <c r="A1849" s="22" t="s">
        <v>4152</v>
      </c>
      <c r="B1849" s="22" t="s">
        <v>4153</v>
      </c>
      <c r="C1849" s="22" t="s">
        <v>10</v>
      </c>
      <c r="D1849" s="22" t="s">
        <v>1580</v>
      </c>
      <c r="E1849" s="22" t="s">
        <v>461</v>
      </c>
      <c r="F1849" s="22" t="s">
        <v>5538</v>
      </c>
      <c r="G1849" s="22" t="s">
        <v>1623</v>
      </c>
      <c r="H1849" s="22" t="s">
        <v>5579</v>
      </c>
      <c r="I1849" s="22" t="s">
        <v>5574</v>
      </c>
      <c r="J1849" s="22" t="s">
        <v>11</v>
      </c>
      <c r="K1849" s="22" t="s">
        <v>6290</v>
      </c>
      <c r="L1849" s="22" t="s">
        <v>11</v>
      </c>
      <c r="M1849" s="22" t="s">
        <v>6976</v>
      </c>
      <c r="N1849" s="22" t="s">
        <v>6311</v>
      </c>
      <c r="O1849" s="22" t="s">
        <v>6292</v>
      </c>
      <c r="P1849" s="22" t="s">
        <v>6559</v>
      </c>
      <c r="Q1849" s="22">
        <v>0</v>
      </c>
      <c r="R1849" s="22" t="s">
        <v>1646</v>
      </c>
      <c r="S1849" s="22" t="s">
        <v>6560</v>
      </c>
      <c r="T1849" s="22" t="s">
        <v>1623</v>
      </c>
    </row>
    <row r="1850" spans="1:20">
      <c r="A1850" s="22" t="s">
        <v>4044</v>
      </c>
      <c r="B1850" s="22" t="s">
        <v>4045</v>
      </c>
      <c r="C1850" s="22" t="s">
        <v>1562</v>
      </c>
      <c r="D1850" s="22" t="s">
        <v>5451</v>
      </c>
      <c r="E1850" s="22" t="s">
        <v>464</v>
      </c>
      <c r="F1850" s="22" t="s">
        <v>7023</v>
      </c>
      <c r="G1850" s="22" t="s">
        <v>1623</v>
      </c>
      <c r="H1850" s="22" t="s">
        <v>6295</v>
      </c>
      <c r="I1850" s="22" t="s">
        <v>6296</v>
      </c>
      <c r="J1850" s="22" t="s">
        <v>11</v>
      </c>
      <c r="K1850" s="22" t="s">
        <v>6290</v>
      </c>
      <c r="L1850" s="22" t="s">
        <v>11</v>
      </c>
      <c r="M1850" s="22" t="s">
        <v>7036</v>
      </c>
      <c r="N1850" s="22" t="s">
        <v>6297</v>
      </c>
      <c r="O1850" s="22" t="s">
        <v>6292</v>
      </c>
      <c r="P1850" s="22" t="s">
        <v>1152</v>
      </c>
      <c r="Q1850" s="22">
        <v>0</v>
      </c>
      <c r="R1850" s="22" t="s">
        <v>1624</v>
      </c>
      <c r="S1850" s="22" t="s">
        <v>6230</v>
      </c>
      <c r="T1850" s="22" t="s">
        <v>1623</v>
      </c>
    </row>
    <row r="1851" spans="1:20">
      <c r="A1851" s="22" t="s">
        <v>4155</v>
      </c>
      <c r="B1851" s="22" t="s">
        <v>4156</v>
      </c>
      <c r="C1851" s="22" t="s">
        <v>14</v>
      </c>
      <c r="D1851" s="22" t="s">
        <v>1580</v>
      </c>
      <c r="E1851" s="22" t="s">
        <v>452</v>
      </c>
      <c r="F1851" s="22" t="s">
        <v>5384</v>
      </c>
      <c r="G1851" s="22" t="s">
        <v>1623</v>
      </c>
      <c r="H1851" s="22" t="s">
        <v>6308</v>
      </c>
      <c r="I1851" s="22" t="s">
        <v>5447</v>
      </c>
      <c r="J1851" s="22" t="s">
        <v>11</v>
      </c>
      <c r="K1851" s="22" t="s">
        <v>6290</v>
      </c>
      <c r="L1851" s="22" t="s">
        <v>11</v>
      </c>
      <c r="M1851" s="22" t="s">
        <v>6947</v>
      </c>
      <c r="N1851" s="22" t="s">
        <v>6291</v>
      </c>
      <c r="O1851" s="22" t="s">
        <v>6292</v>
      </c>
      <c r="P1851" s="22" t="s">
        <v>6309</v>
      </c>
      <c r="Q1851" s="22">
        <v>0</v>
      </c>
      <c r="R1851" s="22" t="s">
        <v>1952</v>
      </c>
      <c r="S1851" s="22" t="s">
        <v>6310</v>
      </c>
      <c r="T1851" s="22" t="s">
        <v>1548</v>
      </c>
    </row>
    <row r="1852" spans="1:20">
      <c r="A1852" s="22" t="s">
        <v>2154</v>
      </c>
      <c r="B1852" s="22" t="s">
        <v>2155</v>
      </c>
      <c r="C1852" s="22" t="s">
        <v>16</v>
      </c>
      <c r="D1852" s="22" t="s">
        <v>1580</v>
      </c>
      <c r="E1852" s="22" t="s">
        <v>452</v>
      </c>
      <c r="F1852" s="22" t="s">
        <v>5393</v>
      </c>
      <c r="G1852" s="22" t="s">
        <v>1623</v>
      </c>
      <c r="H1852" s="22" t="s">
        <v>6295</v>
      </c>
      <c r="I1852" s="22" t="s">
        <v>5574</v>
      </c>
      <c r="J1852" s="22" t="s">
        <v>11</v>
      </c>
      <c r="K1852" s="22" t="s">
        <v>6290</v>
      </c>
      <c r="L1852" s="22" t="s">
        <v>11</v>
      </c>
      <c r="M1852" s="22" t="s">
        <v>6941</v>
      </c>
      <c r="N1852" s="22" t="s">
        <v>6291</v>
      </c>
      <c r="O1852" s="22" t="s">
        <v>6292</v>
      </c>
      <c r="P1852" s="22" t="s">
        <v>6329</v>
      </c>
      <c r="Q1852" s="22">
        <v>0</v>
      </c>
      <c r="R1852" s="22" t="s">
        <v>1952</v>
      </c>
      <c r="S1852" s="22" t="s">
        <v>6053</v>
      </c>
      <c r="T1852" s="22" t="s">
        <v>1623</v>
      </c>
    </row>
    <row r="1853" spans="1:20">
      <c r="A1853" s="22" t="s">
        <v>1755</v>
      </c>
      <c r="B1853" s="22" t="s">
        <v>1756</v>
      </c>
      <c r="C1853" s="22" t="s">
        <v>10</v>
      </c>
      <c r="D1853" s="22" t="s">
        <v>1580</v>
      </c>
      <c r="E1853" s="22" t="s">
        <v>452</v>
      </c>
      <c r="F1853" s="22" t="s">
        <v>5392</v>
      </c>
      <c r="G1853" s="22" t="s">
        <v>1623</v>
      </c>
      <c r="H1853" s="22" t="s">
        <v>6295</v>
      </c>
      <c r="I1853" s="22" t="s">
        <v>6302</v>
      </c>
      <c r="J1853" s="22" t="s">
        <v>11</v>
      </c>
      <c r="K1853" s="22" t="s">
        <v>6290</v>
      </c>
      <c r="L1853" s="22" t="s">
        <v>11</v>
      </c>
      <c r="M1853" s="22" t="s">
        <v>6947</v>
      </c>
      <c r="N1853" s="22" t="s">
        <v>6291</v>
      </c>
      <c r="O1853" s="22" t="s">
        <v>6292</v>
      </c>
      <c r="P1853" s="22" t="s">
        <v>6418</v>
      </c>
      <c r="Q1853" s="22">
        <v>0</v>
      </c>
      <c r="R1853" s="22" t="s">
        <v>1952</v>
      </c>
      <c r="S1853" s="22" t="s">
        <v>6105</v>
      </c>
      <c r="T1853" s="22" t="s">
        <v>1623</v>
      </c>
    </row>
    <row r="1854" spans="1:20">
      <c r="A1854" s="22" t="s">
        <v>4985</v>
      </c>
      <c r="B1854" s="22" t="s">
        <v>4986</v>
      </c>
      <c r="C1854" s="22" t="s">
        <v>10</v>
      </c>
      <c r="D1854" s="22" t="s">
        <v>1580</v>
      </c>
      <c r="E1854" s="22" t="s">
        <v>452</v>
      </c>
      <c r="F1854" s="22" t="s">
        <v>6940</v>
      </c>
      <c r="G1854" s="22" t="s">
        <v>1623</v>
      </c>
      <c r="H1854" s="22" t="s">
        <v>6346</v>
      </c>
      <c r="I1854" s="22" t="s">
        <v>5563</v>
      </c>
      <c r="J1854" s="22" t="s">
        <v>11</v>
      </c>
      <c r="K1854" s="22" t="s">
        <v>6290</v>
      </c>
      <c r="L1854" s="22" t="s">
        <v>11</v>
      </c>
      <c r="M1854" s="22" t="s">
        <v>6944</v>
      </c>
      <c r="N1854" s="22" t="s">
        <v>6291</v>
      </c>
      <c r="O1854" s="22" t="s">
        <v>6292</v>
      </c>
      <c r="P1854" s="22" t="s">
        <v>6472</v>
      </c>
      <c r="Q1854" s="22">
        <v>0</v>
      </c>
      <c r="R1854" s="22" t="s">
        <v>2247</v>
      </c>
      <c r="S1854" s="22" t="s">
        <v>6154</v>
      </c>
      <c r="T1854" s="22" t="s">
        <v>1623</v>
      </c>
    </row>
    <row r="1855" spans="1:20">
      <c r="A1855" s="22" t="s">
        <v>3720</v>
      </c>
      <c r="B1855" s="22" t="s">
        <v>3721</v>
      </c>
      <c r="C1855" s="22" t="s">
        <v>12</v>
      </c>
      <c r="D1855" s="22" t="s">
        <v>1580</v>
      </c>
      <c r="E1855" s="22" t="s">
        <v>461</v>
      </c>
      <c r="F1855" s="22" t="s">
        <v>5526</v>
      </c>
      <c r="G1855" s="22" t="s">
        <v>1623</v>
      </c>
      <c r="H1855" s="22" t="s">
        <v>5569</v>
      </c>
      <c r="I1855" s="22" t="s">
        <v>6304</v>
      </c>
      <c r="J1855" s="22" t="s">
        <v>11</v>
      </c>
      <c r="K1855" s="22" t="s">
        <v>6290</v>
      </c>
      <c r="L1855" s="22" t="s">
        <v>11</v>
      </c>
      <c r="M1855" s="22" t="s">
        <v>6931</v>
      </c>
      <c r="N1855" s="22" t="s">
        <v>6311</v>
      </c>
      <c r="O1855" s="22" t="s">
        <v>6292</v>
      </c>
      <c r="P1855" s="22" t="s">
        <v>6702</v>
      </c>
      <c r="Q1855" s="22">
        <v>0</v>
      </c>
      <c r="R1855" s="22" t="s">
        <v>2014</v>
      </c>
      <c r="S1855" s="22" t="s">
        <v>5844</v>
      </c>
      <c r="T1855" s="22" t="s">
        <v>1623</v>
      </c>
    </row>
    <row r="1856" spans="1:20">
      <c r="A1856" s="22" t="s">
        <v>2614</v>
      </c>
      <c r="B1856" s="22" t="s">
        <v>2615</v>
      </c>
      <c r="C1856" s="22" t="s">
        <v>14</v>
      </c>
      <c r="D1856" s="22" t="s">
        <v>1580</v>
      </c>
      <c r="E1856" s="22" t="s">
        <v>452</v>
      </c>
      <c r="F1856" s="22" t="s">
        <v>6980</v>
      </c>
      <c r="G1856" s="22" t="s">
        <v>1623</v>
      </c>
      <c r="H1856" s="22" t="s">
        <v>5569</v>
      </c>
      <c r="I1856" s="22" t="s">
        <v>6316</v>
      </c>
      <c r="J1856" s="22" t="s">
        <v>11</v>
      </c>
      <c r="K1856" s="22" t="s">
        <v>6290</v>
      </c>
      <c r="L1856" s="22" t="s">
        <v>11</v>
      </c>
      <c r="M1856" s="22" t="s">
        <v>6961</v>
      </c>
      <c r="N1856" s="22" t="s">
        <v>6291</v>
      </c>
      <c r="O1856" s="22" t="s">
        <v>6292</v>
      </c>
      <c r="P1856" s="22" t="s">
        <v>6695</v>
      </c>
      <c r="Q1856" s="22">
        <v>0</v>
      </c>
      <c r="R1856" s="22" t="s">
        <v>1952</v>
      </c>
      <c r="S1856" s="22" t="s">
        <v>6696</v>
      </c>
      <c r="T1856" s="22" t="s">
        <v>1623</v>
      </c>
    </row>
    <row r="1857" spans="1:20">
      <c r="A1857" s="22" t="s">
        <v>3875</v>
      </c>
      <c r="B1857" s="22" t="s">
        <v>3876</v>
      </c>
      <c r="C1857" s="22" t="s">
        <v>10</v>
      </c>
      <c r="D1857" s="22" t="s">
        <v>1580</v>
      </c>
      <c r="E1857" s="22" t="s">
        <v>461</v>
      </c>
      <c r="F1857" s="22" t="s">
        <v>6943</v>
      </c>
      <c r="G1857" s="22" t="s">
        <v>1623</v>
      </c>
      <c r="H1857" s="22" t="s">
        <v>6346</v>
      </c>
      <c r="I1857" s="22" t="s">
        <v>6302</v>
      </c>
      <c r="J1857" s="22" t="s">
        <v>11</v>
      </c>
      <c r="K1857" s="22" t="s">
        <v>6290</v>
      </c>
      <c r="L1857" s="22" t="s">
        <v>11</v>
      </c>
      <c r="M1857" s="22" t="s">
        <v>6931</v>
      </c>
      <c r="N1857" s="22" t="s">
        <v>6311</v>
      </c>
      <c r="O1857" s="22" t="s">
        <v>6292</v>
      </c>
      <c r="P1857" s="22" t="s">
        <v>6697</v>
      </c>
      <c r="Q1857" s="22">
        <v>0</v>
      </c>
      <c r="R1857" s="22" t="s">
        <v>1646</v>
      </c>
      <c r="S1857" s="22" t="s">
        <v>5828</v>
      </c>
      <c r="T1857" s="22" t="s">
        <v>1623</v>
      </c>
    </row>
    <row r="1858" spans="1:20">
      <c r="A1858" s="22" t="s">
        <v>4407</v>
      </c>
      <c r="B1858" s="22" t="s">
        <v>4408</v>
      </c>
      <c r="C1858" s="22" t="s">
        <v>1562</v>
      </c>
      <c r="D1858" s="22" t="s">
        <v>1580</v>
      </c>
      <c r="E1858" s="22" t="s">
        <v>452</v>
      </c>
      <c r="F1858" s="22" t="s">
        <v>6954</v>
      </c>
      <c r="G1858" s="22" t="s">
        <v>1623</v>
      </c>
      <c r="H1858" s="22" t="s">
        <v>6346</v>
      </c>
      <c r="I1858" s="22" t="s">
        <v>6951</v>
      </c>
      <c r="J1858" s="22" t="s">
        <v>11</v>
      </c>
      <c r="K1858" s="22" t="s">
        <v>6290</v>
      </c>
      <c r="L1858" s="22" t="s">
        <v>11</v>
      </c>
      <c r="M1858" s="22" t="s">
        <v>7089</v>
      </c>
      <c r="N1858" s="22" t="s">
        <v>6291</v>
      </c>
      <c r="O1858" s="22" t="s">
        <v>6292</v>
      </c>
      <c r="P1858" s="22" t="s">
        <v>1012</v>
      </c>
      <c r="Q1858" s="22">
        <v>0</v>
      </c>
      <c r="R1858" s="22" t="s">
        <v>1559</v>
      </c>
      <c r="S1858" s="22" t="s">
        <v>7047</v>
      </c>
      <c r="T1858" s="22" t="s">
        <v>1623</v>
      </c>
    </row>
    <row r="1859" spans="1:20">
      <c r="A1859" s="22" t="s">
        <v>4944</v>
      </c>
      <c r="B1859" s="22" t="s">
        <v>4945</v>
      </c>
      <c r="C1859" s="22" t="s">
        <v>1544</v>
      </c>
      <c r="D1859" s="22" t="s">
        <v>1580</v>
      </c>
      <c r="E1859" s="22" t="s">
        <v>452</v>
      </c>
      <c r="F1859" s="22" t="s">
        <v>5380</v>
      </c>
      <c r="G1859" s="22" t="s">
        <v>1623</v>
      </c>
      <c r="H1859" s="22" t="s">
        <v>2490</v>
      </c>
      <c r="I1859" s="22" t="s">
        <v>6289</v>
      </c>
      <c r="J1859" s="22" t="s">
        <v>11</v>
      </c>
      <c r="K1859" s="22" t="s">
        <v>6290</v>
      </c>
      <c r="L1859" s="22" t="s">
        <v>11</v>
      </c>
      <c r="M1859" s="22" t="s">
        <v>6953</v>
      </c>
      <c r="N1859" s="22" t="s">
        <v>6291</v>
      </c>
      <c r="O1859" s="22" t="s">
        <v>6292</v>
      </c>
      <c r="P1859" s="22" t="s">
        <v>6329</v>
      </c>
      <c r="Q1859" s="22">
        <v>0</v>
      </c>
      <c r="R1859" s="22" t="s">
        <v>1952</v>
      </c>
      <c r="S1859" s="22" t="s">
        <v>6690</v>
      </c>
      <c r="T1859" s="22" t="s">
        <v>1623</v>
      </c>
    </row>
    <row r="1860" spans="1:20">
      <c r="A1860" s="22" t="s">
        <v>2049</v>
      </c>
      <c r="B1860" s="22" t="s">
        <v>2050</v>
      </c>
      <c r="C1860" s="22" t="s">
        <v>14</v>
      </c>
      <c r="D1860" s="22" t="s">
        <v>1580</v>
      </c>
      <c r="E1860" s="22" t="s">
        <v>452</v>
      </c>
      <c r="F1860" s="22" t="s">
        <v>6804</v>
      </c>
      <c r="G1860" s="22" t="s">
        <v>1623</v>
      </c>
      <c r="H1860" s="22" t="s">
        <v>6334</v>
      </c>
      <c r="I1860" s="22" t="s">
        <v>6321</v>
      </c>
      <c r="J1860" s="22" t="s">
        <v>11</v>
      </c>
      <c r="K1860" s="22" t="s">
        <v>6290</v>
      </c>
      <c r="L1860" s="22" t="s">
        <v>11</v>
      </c>
      <c r="M1860" s="22" t="s">
        <v>6944</v>
      </c>
      <c r="N1860" s="22" t="s">
        <v>6291</v>
      </c>
      <c r="O1860" s="22" t="s">
        <v>6292</v>
      </c>
      <c r="P1860" s="22" t="s">
        <v>6414</v>
      </c>
      <c r="Q1860" s="22">
        <v>0</v>
      </c>
      <c r="R1860" s="22" t="s">
        <v>1952</v>
      </c>
      <c r="S1860" s="22" t="s">
        <v>6415</v>
      </c>
      <c r="T1860" s="22" t="s">
        <v>1623</v>
      </c>
    </row>
    <row r="1861" spans="1:20">
      <c r="A1861" s="22" t="s">
        <v>4296</v>
      </c>
      <c r="B1861" s="22" t="s">
        <v>4297</v>
      </c>
      <c r="C1861" s="22" t="s">
        <v>14</v>
      </c>
      <c r="D1861" s="22" t="s">
        <v>1580</v>
      </c>
      <c r="E1861" s="22" t="s">
        <v>452</v>
      </c>
      <c r="F1861" s="22" t="s">
        <v>5392</v>
      </c>
      <c r="G1861" s="22" t="s">
        <v>1623</v>
      </c>
      <c r="H1861" s="22" t="s">
        <v>6295</v>
      </c>
      <c r="I1861" s="22" t="s">
        <v>6302</v>
      </c>
      <c r="J1861" s="22" t="s">
        <v>11</v>
      </c>
      <c r="K1861" s="22" t="s">
        <v>6290</v>
      </c>
      <c r="L1861" s="22" t="s">
        <v>11</v>
      </c>
      <c r="M1861" s="22" t="s">
        <v>6945</v>
      </c>
      <c r="N1861" s="22" t="s">
        <v>6291</v>
      </c>
      <c r="O1861" s="22" t="s">
        <v>6292</v>
      </c>
      <c r="P1861" s="22" t="s">
        <v>7064</v>
      </c>
      <c r="Q1861" s="22">
        <v>0</v>
      </c>
      <c r="R1861" s="22" t="s">
        <v>1559</v>
      </c>
      <c r="S1861" s="22" t="s">
        <v>7065</v>
      </c>
      <c r="T1861" s="22" t="s">
        <v>1623</v>
      </c>
    </row>
    <row r="1862" spans="1:20">
      <c r="A1862" s="22" t="s">
        <v>4856</v>
      </c>
      <c r="B1862" s="22" t="s">
        <v>4857</v>
      </c>
      <c r="C1862" s="22" t="s">
        <v>14</v>
      </c>
      <c r="D1862" s="22" t="s">
        <v>1580</v>
      </c>
      <c r="E1862" s="22" t="s">
        <v>452</v>
      </c>
      <c r="F1862" s="22" t="s">
        <v>6811</v>
      </c>
      <c r="G1862" s="22" t="s">
        <v>1623</v>
      </c>
      <c r="H1862" s="22" t="s">
        <v>6337</v>
      </c>
      <c r="I1862" s="22" t="s">
        <v>6338</v>
      </c>
      <c r="J1862" s="22" t="s">
        <v>11</v>
      </c>
      <c r="K1862" s="22" t="s">
        <v>6290</v>
      </c>
      <c r="L1862" s="22" t="s">
        <v>11</v>
      </c>
      <c r="M1862" s="22" t="s">
        <v>6944</v>
      </c>
      <c r="N1862" s="22" t="s">
        <v>6291</v>
      </c>
      <c r="O1862" s="22" t="s">
        <v>6292</v>
      </c>
      <c r="P1862" s="22" t="s">
        <v>6726</v>
      </c>
      <c r="Q1862" s="22">
        <v>0</v>
      </c>
      <c r="R1862" s="22" t="s">
        <v>1952</v>
      </c>
      <c r="S1862" s="22" t="s">
        <v>5713</v>
      </c>
      <c r="T1862" s="22" t="s">
        <v>1623</v>
      </c>
    </row>
    <row r="1863" spans="1:20">
      <c r="A1863" s="22" t="s">
        <v>3527</v>
      </c>
      <c r="B1863" s="22" t="s">
        <v>3528</v>
      </c>
      <c r="C1863" s="22" t="s">
        <v>12</v>
      </c>
      <c r="D1863" s="22" t="s">
        <v>1580</v>
      </c>
      <c r="E1863" s="22" t="s">
        <v>452</v>
      </c>
      <c r="F1863" s="22" t="s">
        <v>6804</v>
      </c>
      <c r="G1863" s="22" t="s">
        <v>1623</v>
      </c>
      <c r="H1863" s="22" t="s">
        <v>6334</v>
      </c>
      <c r="I1863" s="22" t="s">
        <v>6321</v>
      </c>
      <c r="J1863" s="22" t="s">
        <v>11</v>
      </c>
      <c r="K1863" s="22" t="s">
        <v>6290</v>
      </c>
      <c r="L1863" s="22" t="s">
        <v>11</v>
      </c>
      <c r="M1863" s="22" t="s">
        <v>6937</v>
      </c>
      <c r="N1863" s="22" t="s">
        <v>6291</v>
      </c>
      <c r="O1863" s="22" t="s">
        <v>6292</v>
      </c>
      <c r="P1863" s="22" t="s">
        <v>6309</v>
      </c>
      <c r="Q1863" s="22">
        <v>0</v>
      </c>
      <c r="R1863" s="22" t="s">
        <v>1952</v>
      </c>
      <c r="S1863" s="22" t="s">
        <v>6710</v>
      </c>
      <c r="T1863" s="22" t="s">
        <v>1548</v>
      </c>
    </row>
    <row r="1864" spans="1:20">
      <c r="A1864" s="22" t="s">
        <v>3524</v>
      </c>
      <c r="B1864" s="22" t="s">
        <v>3525</v>
      </c>
      <c r="C1864" s="22" t="s">
        <v>16</v>
      </c>
      <c r="D1864" s="22" t="s">
        <v>1580</v>
      </c>
      <c r="E1864" s="22" t="s">
        <v>452</v>
      </c>
      <c r="F1864" s="22" t="s">
        <v>6954</v>
      </c>
      <c r="G1864" s="22" t="s">
        <v>1623</v>
      </c>
      <c r="H1864" s="22" t="s">
        <v>2490</v>
      </c>
      <c r="I1864" s="22" t="s">
        <v>6951</v>
      </c>
      <c r="J1864" s="22" t="s">
        <v>11</v>
      </c>
      <c r="K1864" s="22" t="s">
        <v>6290</v>
      </c>
      <c r="L1864" s="22" t="s">
        <v>11</v>
      </c>
      <c r="M1864" s="22" t="s">
        <v>6947</v>
      </c>
      <c r="N1864" s="22" t="s">
        <v>6291</v>
      </c>
      <c r="O1864" s="22" t="s">
        <v>6292</v>
      </c>
      <c r="P1864" s="22" t="s">
        <v>1012</v>
      </c>
      <c r="Q1864" s="22">
        <v>0</v>
      </c>
      <c r="R1864" s="22" t="s">
        <v>1559</v>
      </c>
      <c r="S1864" s="22" t="s">
        <v>6994</v>
      </c>
      <c r="T1864" s="22" t="s">
        <v>1623</v>
      </c>
    </row>
    <row r="1865" spans="1:20">
      <c r="A1865" s="22" t="s">
        <v>4221</v>
      </c>
      <c r="B1865" s="22" t="s">
        <v>4222</v>
      </c>
      <c r="C1865" s="22" t="s">
        <v>14</v>
      </c>
      <c r="D1865" s="22" t="s">
        <v>1580</v>
      </c>
      <c r="E1865" s="22" t="s">
        <v>452</v>
      </c>
      <c r="F1865" s="22" t="s">
        <v>6804</v>
      </c>
      <c r="G1865" s="22" t="s">
        <v>1623</v>
      </c>
      <c r="H1865" s="22" t="s">
        <v>6334</v>
      </c>
      <c r="I1865" s="22" t="s">
        <v>6321</v>
      </c>
      <c r="J1865" s="22" t="s">
        <v>11</v>
      </c>
      <c r="K1865" s="22" t="s">
        <v>6290</v>
      </c>
      <c r="L1865" s="22" t="s">
        <v>11</v>
      </c>
      <c r="M1865" s="22" t="s">
        <v>6942</v>
      </c>
      <c r="N1865" s="22" t="s">
        <v>6291</v>
      </c>
      <c r="O1865" s="22" t="s">
        <v>6292</v>
      </c>
      <c r="P1865" s="22" t="s">
        <v>6329</v>
      </c>
      <c r="Q1865" s="22">
        <v>0</v>
      </c>
      <c r="R1865" s="22" t="s">
        <v>1952</v>
      </c>
      <c r="S1865" s="22" t="s">
        <v>6583</v>
      </c>
      <c r="T1865" s="22" t="s">
        <v>1623</v>
      </c>
    </row>
    <row r="1866" spans="1:20">
      <c r="A1866" s="22" t="s">
        <v>3315</v>
      </c>
      <c r="B1866" s="22" t="s">
        <v>3316</v>
      </c>
      <c r="C1866" s="22" t="s">
        <v>14</v>
      </c>
      <c r="D1866" s="22" t="s">
        <v>1580</v>
      </c>
      <c r="E1866" s="22" t="s">
        <v>452</v>
      </c>
      <c r="F1866" s="22" t="s">
        <v>6980</v>
      </c>
      <c r="G1866" s="22" t="s">
        <v>1623</v>
      </c>
      <c r="H1866" s="22" t="s">
        <v>5569</v>
      </c>
      <c r="I1866" s="22" t="s">
        <v>6316</v>
      </c>
      <c r="J1866" s="22" t="s">
        <v>11</v>
      </c>
      <c r="K1866" s="22" t="s">
        <v>6290</v>
      </c>
      <c r="L1866" s="22" t="s">
        <v>11</v>
      </c>
      <c r="M1866" s="22" t="s">
        <v>6961</v>
      </c>
      <c r="N1866" s="22" t="s">
        <v>6291</v>
      </c>
      <c r="O1866" s="22" t="s">
        <v>6292</v>
      </c>
      <c r="P1866" s="22" t="s">
        <v>7</v>
      </c>
      <c r="Q1866" s="22">
        <v>0</v>
      </c>
      <c r="R1866" s="22" t="s">
        <v>6380</v>
      </c>
      <c r="S1866" s="22" t="s">
        <v>6447</v>
      </c>
      <c r="T1866" s="22" t="s">
        <v>1623</v>
      </c>
    </row>
    <row r="1867" spans="1:20">
      <c r="A1867" s="22" t="s">
        <v>5210</v>
      </c>
      <c r="B1867" s="22" t="s">
        <v>5211</v>
      </c>
      <c r="C1867" s="22" t="s">
        <v>16</v>
      </c>
      <c r="D1867" s="22" t="s">
        <v>1580</v>
      </c>
      <c r="E1867" s="22" t="s">
        <v>452</v>
      </c>
      <c r="F1867" s="22" t="s">
        <v>5402</v>
      </c>
      <c r="G1867" s="22" t="s">
        <v>1623</v>
      </c>
      <c r="H1867" s="22" t="s">
        <v>6952</v>
      </c>
      <c r="I1867" s="22" t="s">
        <v>5563</v>
      </c>
      <c r="J1867" s="22" t="s">
        <v>11</v>
      </c>
      <c r="K1867" s="22" t="s">
        <v>6290</v>
      </c>
      <c r="L1867" s="22" t="s">
        <v>11</v>
      </c>
      <c r="M1867" s="22" t="s">
        <v>6985</v>
      </c>
      <c r="N1867" s="22" t="s">
        <v>6291</v>
      </c>
      <c r="O1867" s="22" t="s">
        <v>6292</v>
      </c>
      <c r="P1867" s="22" t="s">
        <v>6329</v>
      </c>
      <c r="Q1867" s="22">
        <v>0</v>
      </c>
      <c r="R1867" s="22" t="s">
        <v>1952</v>
      </c>
      <c r="S1867" s="22" t="s">
        <v>5657</v>
      </c>
      <c r="T1867" s="22" t="s">
        <v>1623</v>
      </c>
    </row>
    <row r="1868" spans="1:20">
      <c r="A1868" s="22" t="s">
        <v>2420</v>
      </c>
      <c r="B1868" s="22" t="s">
        <v>2421</v>
      </c>
      <c r="C1868" s="22" t="s">
        <v>10</v>
      </c>
      <c r="D1868" s="22" t="s">
        <v>1580</v>
      </c>
      <c r="E1868" s="22" t="s">
        <v>452</v>
      </c>
      <c r="F1868" s="22" t="s">
        <v>5380</v>
      </c>
      <c r="G1868" s="22" t="s">
        <v>1623</v>
      </c>
      <c r="H1868" s="22" t="s">
        <v>2490</v>
      </c>
      <c r="I1868" s="22" t="s">
        <v>6289</v>
      </c>
      <c r="J1868" s="22" t="s">
        <v>11</v>
      </c>
      <c r="K1868" s="22" t="s">
        <v>6290</v>
      </c>
      <c r="L1868" s="22" t="s">
        <v>11</v>
      </c>
      <c r="M1868" s="22" t="s">
        <v>6953</v>
      </c>
      <c r="N1868" s="22" t="s">
        <v>6291</v>
      </c>
      <c r="O1868" s="22" t="s">
        <v>6292</v>
      </c>
      <c r="P1868" s="22" t="s">
        <v>9</v>
      </c>
      <c r="Q1868" s="22">
        <v>0</v>
      </c>
      <c r="R1868" s="22" t="s">
        <v>2424</v>
      </c>
      <c r="S1868" s="22" t="s">
        <v>6156</v>
      </c>
      <c r="T1868" s="22" t="s">
        <v>1623</v>
      </c>
    </row>
    <row r="1869" spans="1:20">
      <c r="A1869" s="22" t="s">
        <v>1823</v>
      </c>
      <c r="B1869" s="22" t="s">
        <v>1824</v>
      </c>
      <c r="C1869" s="22" t="s">
        <v>1544</v>
      </c>
      <c r="D1869" s="22" t="s">
        <v>1580</v>
      </c>
      <c r="E1869" s="22" t="s">
        <v>452</v>
      </c>
      <c r="F1869" s="22" t="s">
        <v>5380</v>
      </c>
      <c r="G1869" s="22" t="s">
        <v>1623</v>
      </c>
      <c r="H1869" s="22" t="s">
        <v>2490</v>
      </c>
      <c r="I1869" s="22" t="s">
        <v>6289</v>
      </c>
      <c r="J1869" s="22" t="s">
        <v>11</v>
      </c>
      <c r="K1869" s="22" t="s">
        <v>6290</v>
      </c>
      <c r="L1869" s="22" t="s">
        <v>11</v>
      </c>
      <c r="M1869" s="22" t="s">
        <v>6953</v>
      </c>
      <c r="N1869" s="22" t="s">
        <v>6291</v>
      </c>
      <c r="O1869" s="22" t="s">
        <v>6292</v>
      </c>
      <c r="P1869" s="22" t="s">
        <v>6461</v>
      </c>
      <c r="Q1869" s="22">
        <v>0</v>
      </c>
      <c r="R1869" s="22" t="s">
        <v>1952</v>
      </c>
      <c r="S1869" s="22" t="s">
        <v>6094</v>
      </c>
      <c r="T1869" s="22" t="s">
        <v>1623</v>
      </c>
    </row>
    <row r="1870" spans="1:20">
      <c r="A1870" s="22" t="s">
        <v>4193</v>
      </c>
      <c r="B1870" s="22" t="s">
        <v>4194</v>
      </c>
      <c r="C1870" s="22" t="s">
        <v>10</v>
      </c>
      <c r="D1870" s="22" t="s">
        <v>1580</v>
      </c>
      <c r="E1870" s="22" t="s">
        <v>452</v>
      </c>
      <c r="F1870" s="22" t="s">
        <v>5402</v>
      </c>
      <c r="G1870" s="22" t="s">
        <v>1623</v>
      </c>
      <c r="H1870" s="22" t="s">
        <v>6952</v>
      </c>
      <c r="I1870" s="22" t="s">
        <v>5563</v>
      </c>
      <c r="J1870" s="22" t="s">
        <v>11</v>
      </c>
      <c r="K1870" s="22" t="s">
        <v>6290</v>
      </c>
      <c r="L1870" s="22" t="s">
        <v>11</v>
      </c>
      <c r="M1870" s="22" t="s">
        <v>6985</v>
      </c>
      <c r="N1870" s="22" t="s">
        <v>6291</v>
      </c>
      <c r="O1870" s="22" t="s">
        <v>6292</v>
      </c>
      <c r="P1870" s="22" t="s">
        <v>6604</v>
      </c>
      <c r="Q1870" s="22">
        <v>0</v>
      </c>
      <c r="R1870" s="22" t="s">
        <v>1952</v>
      </c>
      <c r="S1870" s="22" t="s">
        <v>5782</v>
      </c>
      <c r="T1870" s="22" t="s">
        <v>1623</v>
      </c>
    </row>
    <row r="1871" spans="1:20">
      <c r="A1871" s="22" t="s">
        <v>5054</v>
      </c>
      <c r="B1871" s="22" t="s">
        <v>5055</v>
      </c>
      <c r="C1871" s="22" t="s">
        <v>10</v>
      </c>
      <c r="D1871" s="22" t="s">
        <v>1580</v>
      </c>
      <c r="E1871" s="22" t="s">
        <v>452</v>
      </c>
      <c r="F1871" s="22" t="s">
        <v>5402</v>
      </c>
      <c r="G1871" s="22" t="s">
        <v>1623</v>
      </c>
      <c r="H1871" s="22" t="s">
        <v>6952</v>
      </c>
      <c r="I1871" s="22" t="s">
        <v>5563</v>
      </c>
      <c r="J1871" s="22" t="s">
        <v>11</v>
      </c>
      <c r="K1871" s="22" t="s">
        <v>6290</v>
      </c>
      <c r="L1871" s="22" t="s">
        <v>11</v>
      </c>
      <c r="M1871" s="22" t="s">
        <v>7001</v>
      </c>
      <c r="N1871" s="22" t="s">
        <v>6291</v>
      </c>
      <c r="O1871" s="22" t="s">
        <v>6292</v>
      </c>
      <c r="P1871" s="22" t="s">
        <v>6303</v>
      </c>
      <c r="Q1871" s="22">
        <v>0</v>
      </c>
      <c r="R1871" s="22" t="s">
        <v>1952</v>
      </c>
      <c r="S1871" s="22" t="s">
        <v>5680</v>
      </c>
      <c r="T1871" s="22" t="s">
        <v>1623</v>
      </c>
    </row>
    <row r="1872" spans="1:20">
      <c r="A1872" s="22" t="s">
        <v>2185</v>
      </c>
      <c r="B1872" s="22" t="s">
        <v>2186</v>
      </c>
      <c r="C1872" s="22" t="s">
        <v>16</v>
      </c>
      <c r="D1872" s="22" t="s">
        <v>1580</v>
      </c>
      <c r="E1872" s="22" t="s">
        <v>452</v>
      </c>
      <c r="F1872" s="22" t="s">
        <v>6940</v>
      </c>
      <c r="G1872" s="22" t="s">
        <v>1623</v>
      </c>
      <c r="H1872" s="22" t="s">
        <v>6346</v>
      </c>
      <c r="I1872" s="22" t="s">
        <v>5563</v>
      </c>
      <c r="J1872" s="22" t="s">
        <v>11</v>
      </c>
      <c r="K1872" s="22" t="s">
        <v>6290</v>
      </c>
      <c r="L1872" s="22" t="s">
        <v>11</v>
      </c>
      <c r="M1872" s="22" t="s">
        <v>6960</v>
      </c>
      <c r="N1872" s="22" t="s">
        <v>6291</v>
      </c>
      <c r="O1872" s="22" t="s">
        <v>6292</v>
      </c>
      <c r="P1872" s="22" t="s">
        <v>7</v>
      </c>
      <c r="Q1872" s="22">
        <v>0</v>
      </c>
      <c r="R1872" s="22" t="s">
        <v>6313</v>
      </c>
      <c r="S1872" s="22" t="s">
        <v>6554</v>
      </c>
      <c r="T1872" s="22" t="s">
        <v>1623</v>
      </c>
    </row>
    <row r="1873" spans="1:20">
      <c r="A1873" s="22" t="s">
        <v>5022</v>
      </c>
      <c r="B1873" s="22" t="s">
        <v>5023</v>
      </c>
      <c r="C1873" s="22" t="s">
        <v>10</v>
      </c>
      <c r="D1873" s="22" t="s">
        <v>1580</v>
      </c>
      <c r="E1873" s="22" t="s">
        <v>452</v>
      </c>
      <c r="F1873" s="22" t="s">
        <v>5402</v>
      </c>
      <c r="G1873" s="22" t="s">
        <v>1623</v>
      </c>
      <c r="H1873" s="22" t="s">
        <v>6952</v>
      </c>
      <c r="I1873" s="22" t="s">
        <v>5563</v>
      </c>
      <c r="J1873" s="22" t="s">
        <v>11</v>
      </c>
      <c r="K1873" s="22" t="s">
        <v>6290</v>
      </c>
      <c r="L1873" s="22" t="s">
        <v>11</v>
      </c>
      <c r="M1873" s="22" t="s">
        <v>7001</v>
      </c>
      <c r="N1873" s="22" t="s">
        <v>6291</v>
      </c>
      <c r="O1873" s="22" t="s">
        <v>6292</v>
      </c>
      <c r="P1873" s="22" t="s">
        <v>6329</v>
      </c>
      <c r="Q1873" s="22">
        <v>0</v>
      </c>
      <c r="R1873" s="22" t="s">
        <v>1952</v>
      </c>
      <c r="S1873" s="22" t="s">
        <v>5685</v>
      </c>
      <c r="T1873" s="22" t="s">
        <v>1623</v>
      </c>
    </row>
    <row r="1874" spans="1:20">
      <c r="A1874" s="22" t="s">
        <v>3471</v>
      </c>
      <c r="B1874" s="22" t="s">
        <v>3472</v>
      </c>
      <c r="C1874" s="22" t="s">
        <v>14</v>
      </c>
      <c r="D1874" s="22" t="s">
        <v>1580</v>
      </c>
      <c r="E1874" s="22" t="s">
        <v>5632</v>
      </c>
      <c r="F1874" s="22" t="s">
        <v>6973</v>
      </c>
      <c r="G1874" s="22" t="s">
        <v>1623</v>
      </c>
      <c r="H1874" s="22" t="s">
        <v>6308</v>
      </c>
      <c r="I1874" s="22" t="s">
        <v>5447</v>
      </c>
      <c r="J1874" s="22" t="s">
        <v>11</v>
      </c>
      <c r="K1874" s="22" t="s">
        <v>6290</v>
      </c>
      <c r="L1874" s="22" t="s">
        <v>11</v>
      </c>
      <c r="M1874" s="22" t="s">
        <v>7050</v>
      </c>
      <c r="N1874" s="22" t="s">
        <v>6311</v>
      </c>
      <c r="O1874" s="22" t="s">
        <v>6292</v>
      </c>
      <c r="P1874" s="22" t="s">
        <v>6329</v>
      </c>
      <c r="Q1874" s="22">
        <v>0</v>
      </c>
      <c r="R1874" s="22" t="s">
        <v>6974</v>
      </c>
      <c r="S1874" s="22" t="s">
        <v>6975</v>
      </c>
      <c r="T1874" s="22" t="s">
        <v>1623</v>
      </c>
    </row>
    <row r="1875" spans="1:20">
      <c r="A1875" s="22" t="s">
        <v>3566</v>
      </c>
      <c r="B1875" s="22" t="s">
        <v>3567</v>
      </c>
      <c r="C1875" s="22" t="s">
        <v>10</v>
      </c>
      <c r="D1875" s="22" t="s">
        <v>1580</v>
      </c>
      <c r="E1875" s="22" t="s">
        <v>452</v>
      </c>
      <c r="F1875" s="22" t="s">
        <v>6808</v>
      </c>
      <c r="G1875" s="22" t="s">
        <v>1623</v>
      </c>
      <c r="H1875" s="22" t="s">
        <v>6299</v>
      </c>
      <c r="I1875" s="22" t="s">
        <v>6304</v>
      </c>
      <c r="J1875" s="22" t="s">
        <v>11</v>
      </c>
      <c r="K1875" s="22" t="s">
        <v>6290</v>
      </c>
      <c r="L1875" s="22" t="s">
        <v>11</v>
      </c>
      <c r="M1875" s="22" t="s">
        <v>6942</v>
      </c>
      <c r="N1875" s="22" t="s">
        <v>6291</v>
      </c>
      <c r="O1875" s="22" t="s">
        <v>6292</v>
      </c>
      <c r="P1875" s="22" t="s">
        <v>6485</v>
      </c>
      <c r="Q1875" s="22">
        <v>0</v>
      </c>
      <c r="R1875" s="22" t="s">
        <v>1685</v>
      </c>
      <c r="S1875" s="22" t="s">
        <v>6486</v>
      </c>
      <c r="T1875" s="22" t="s">
        <v>1623</v>
      </c>
    </row>
    <row r="1876" spans="1:20">
      <c r="A1876" s="22" t="s">
        <v>2527</v>
      </c>
      <c r="B1876" s="22" t="s">
        <v>2528</v>
      </c>
      <c r="C1876" s="22" t="s">
        <v>10</v>
      </c>
      <c r="D1876" s="22" t="s">
        <v>1580</v>
      </c>
      <c r="E1876" s="22" t="s">
        <v>452</v>
      </c>
      <c r="F1876" s="22" t="s">
        <v>5399</v>
      </c>
      <c r="G1876" s="22" t="s">
        <v>1623</v>
      </c>
      <c r="H1876" s="22" t="s">
        <v>5579</v>
      </c>
      <c r="I1876" s="22" t="s">
        <v>6302</v>
      </c>
      <c r="J1876" s="22" t="s">
        <v>11</v>
      </c>
      <c r="K1876" s="22" t="s">
        <v>6290</v>
      </c>
      <c r="L1876" s="22" t="s">
        <v>11</v>
      </c>
      <c r="M1876" s="22" t="s">
        <v>6936</v>
      </c>
      <c r="N1876" s="22" t="s">
        <v>6291</v>
      </c>
      <c r="O1876" s="22" t="s">
        <v>6292</v>
      </c>
      <c r="P1876" s="22" t="s">
        <v>6329</v>
      </c>
      <c r="Q1876" s="22">
        <v>0</v>
      </c>
      <c r="R1876" s="22" t="s">
        <v>1952</v>
      </c>
      <c r="S1876" s="22" t="s">
        <v>6012</v>
      </c>
      <c r="T1876" s="22" t="s">
        <v>1623</v>
      </c>
    </row>
    <row r="1877" spans="1:20">
      <c r="A1877" s="22" t="s">
        <v>3330</v>
      </c>
      <c r="B1877" s="22" t="s">
        <v>3331</v>
      </c>
      <c r="C1877" s="22" t="s">
        <v>12</v>
      </c>
      <c r="D1877" s="22" t="s">
        <v>1580</v>
      </c>
      <c r="E1877" s="22" t="s">
        <v>452</v>
      </c>
      <c r="F1877" s="22" t="s">
        <v>6818</v>
      </c>
      <c r="G1877" s="22" t="s">
        <v>1623</v>
      </c>
      <c r="H1877" s="22" t="s">
        <v>6320</v>
      </c>
      <c r="I1877" s="22" t="s">
        <v>6355</v>
      </c>
      <c r="J1877" s="22" t="s">
        <v>11</v>
      </c>
      <c r="K1877" s="22" t="s">
        <v>6290</v>
      </c>
      <c r="L1877" s="22" t="s">
        <v>11</v>
      </c>
      <c r="M1877" s="22" t="s">
        <v>6963</v>
      </c>
      <c r="N1877" s="22" t="s">
        <v>6291</v>
      </c>
      <c r="O1877" s="22" t="s">
        <v>6292</v>
      </c>
      <c r="P1877" s="22" t="s">
        <v>6766</v>
      </c>
      <c r="Q1877" s="22">
        <v>0</v>
      </c>
      <c r="R1877" s="22" t="s">
        <v>1952</v>
      </c>
      <c r="S1877" s="22" t="s">
        <v>6767</v>
      </c>
      <c r="T1877" s="22" t="s">
        <v>1623</v>
      </c>
    </row>
    <row r="1878" spans="1:20">
      <c r="A1878" s="22" t="s">
        <v>4449</v>
      </c>
      <c r="B1878" s="22" t="s">
        <v>4450</v>
      </c>
      <c r="C1878" s="22" t="s">
        <v>1544</v>
      </c>
      <c r="D1878" s="22" t="s">
        <v>1580</v>
      </c>
      <c r="E1878" s="22" t="s">
        <v>452</v>
      </c>
      <c r="F1878" s="22" t="s">
        <v>6970</v>
      </c>
      <c r="G1878" s="22" t="s">
        <v>1623</v>
      </c>
      <c r="H1878" s="22" t="s">
        <v>6952</v>
      </c>
      <c r="I1878" s="22" t="s">
        <v>5563</v>
      </c>
      <c r="J1878" s="22" t="s">
        <v>11</v>
      </c>
      <c r="K1878" s="22" t="s">
        <v>6290</v>
      </c>
      <c r="L1878" s="22" t="s">
        <v>11</v>
      </c>
      <c r="M1878" s="22" t="s">
        <v>6949</v>
      </c>
      <c r="N1878" s="22" t="s">
        <v>6291</v>
      </c>
      <c r="O1878" s="22" t="s">
        <v>6292</v>
      </c>
      <c r="P1878" s="22" t="s">
        <v>6739</v>
      </c>
      <c r="Q1878" s="22">
        <v>0</v>
      </c>
      <c r="R1878" s="22" t="s">
        <v>1952</v>
      </c>
      <c r="S1878" s="22" t="s">
        <v>6740</v>
      </c>
      <c r="T1878" s="22" t="s">
        <v>1623</v>
      </c>
    </row>
    <row r="1879" spans="1:20">
      <c r="A1879" s="22" t="s">
        <v>2647</v>
      </c>
      <c r="B1879" s="22" t="s">
        <v>2648</v>
      </c>
      <c r="C1879" s="22" t="s">
        <v>10</v>
      </c>
      <c r="D1879" s="22" t="s">
        <v>1580</v>
      </c>
      <c r="E1879" s="22" t="s">
        <v>461</v>
      </c>
      <c r="F1879" s="22" t="s">
        <v>5538</v>
      </c>
      <c r="G1879" s="22" t="s">
        <v>1623</v>
      </c>
      <c r="H1879" s="22" t="s">
        <v>6331</v>
      </c>
      <c r="I1879" s="22" t="s">
        <v>5574</v>
      </c>
      <c r="J1879" s="22" t="s">
        <v>11</v>
      </c>
      <c r="K1879" s="22" t="s">
        <v>6290</v>
      </c>
      <c r="L1879" s="22" t="s">
        <v>11</v>
      </c>
      <c r="M1879" s="22" t="s">
        <v>7080</v>
      </c>
      <c r="N1879" s="22" t="s">
        <v>6311</v>
      </c>
      <c r="O1879" s="22" t="s">
        <v>6292</v>
      </c>
      <c r="P1879" s="22" t="s">
        <v>7</v>
      </c>
      <c r="Q1879" s="22">
        <v>0</v>
      </c>
      <c r="R1879" s="22" t="s">
        <v>1646</v>
      </c>
      <c r="S1879" s="22" t="s">
        <v>5998</v>
      </c>
      <c r="T1879" s="22" t="s">
        <v>1623</v>
      </c>
    </row>
    <row r="1880" spans="1:20">
      <c r="A1880" s="22" t="s">
        <v>2479</v>
      </c>
      <c r="B1880" s="22" t="s">
        <v>2480</v>
      </c>
      <c r="C1880" s="22" t="s">
        <v>14</v>
      </c>
      <c r="D1880" s="22" t="s">
        <v>1580</v>
      </c>
      <c r="E1880" s="22" t="s">
        <v>452</v>
      </c>
      <c r="F1880" s="22" t="s">
        <v>6809</v>
      </c>
      <c r="G1880" s="22" t="s">
        <v>1623</v>
      </c>
      <c r="H1880" s="22" t="s">
        <v>6299</v>
      </c>
      <c r="I1880" s="22" t="s">
        <v>6335</v>
      </c>
      <c r="J1880" s="22" t="s">
        <v>11</v>
      </c>
      <c r="K1880" s="22" t="s">
        <v>6290</v>
      </c>
      <c r="L1880" s="22" t="s">
        <v>11</v>
      </c>
      <c r="M1880" s="22" t="s">
        <v>6944</v>
      </c>
      <c r="N1880" s="22" t="s">
        <v>6291</v>
      </c>
      <c r="O1880" s="22" t="s">
        <v>6292</v>
      </c>
      <c r="P1880" s="22" t="s">
        <v>6721</v>
      </c>
      <c r="Q1880" s="22">
        <v>0</v>
      </c>
      <c r="R1880" s="22" t="s">
        <v>1952</v>
      </c>
      <c r="S1880" s="22" t="s">
        <v>6722</v>
      </c>
      <c r="T1880" s="22" t="s">
        <v>1623</v>
      </c>
    </row>
    <row r="1881" spans="1:20">
      <c r="A1881" s="22" t="s">
        <v>2269</v>
      </c>
      <c r="B1881" s="22" t="s">
        <v>2270</v>
      </c>
      <c r="C1881" s="22" t="s">
        <v>14</v>
      </c>
      <c r="D1881" s="22" t="s">
        <v>1580</v>
      </c>
      <c r="E1881" s="22" t="s">
        <v>452</v>
      </c>
      <c r="F1881" s="22" t="s">
        <v>6826</v>
      </c>
      <c r="G1881" s="22" t="s">
        <v>1623</v>
      </c>
      <c r="H1881" s="22" t="s">
        <v>6337</v>
      </c>
      <c r="I1881" s="22" t="s">
        <v>6300</v>
      </c>
      <c r="J1881" s="22" t="s">
        <v>11</v>
      </c>
      <c r="K1881" s="22" t="s">
        <v>6290</v>
      </c>
      <c r="L1881" s="22" t="s">
        <v>11</v>
      </c>
      <c r="M1881" s="22" t="s">
        <v>6959</v>
      </c>
      <c r="N1881" s="22" t="s">
        <v>6291</v>
      </c>
      <c r="O1881" s="22" t="s">
        <v>6292</v>
      </c>
      <c r="P1881" s="22" t="s">
        <v>6329</v>
      </c>
      <c r="Q1881" s="22">
        <v>0</v>
      </c>
      <c r="R1881" s="22" t="s">
        <v>1952</v>
      </c>
      <c r="S1881" s="22" t="s">
        <v>6039</v>
      </c>
      <c r="T1881" s="22" t="s">
        <v>1623</v>
      </c>
    </row>
    <row r="1882" spans="1:20">
      <c r="A1882" s="22" t="s">
        <v>1892</v>
      </c>
      <c r="B1882" s="22" t="s">
        <v>1893</v>
      </c>
      <c r="C1882" s="22" t="s">
        <v>14</v>
      </c>
      <c r="D1882" s="22" t="s">
        <v>1580</v>
      </c>
      <c r="E1882" s="22" t="s">
        <v>452</v>
      </c>
      <c r="F1882" s="22" t="s">
        <v>6804</v>
      </c>
      <c r="G1882" s="22" t="s">
        <v>1623</v>
      </c>
      <c r="H1882" s="22" t="s">
        <v>6334</v>
      </c>
      <c r="I1882" s="22" t="s">
        <v>6321</v>
      </c>
      <c r="J1882" s="22" t="s">
        <v>11</v>
      </c>
      <c r="K1882" s="22" t="s">
        <v>6290</v>
      </c>
      <c r="L1882" s="22" t="s">
        <v>11</v>
      </c>
      <c r="M1882" s="22" t="s">
        <v>6965</v>
      </c>
      <c r="N1882" s="22" t="s">
        <v>6291</v>
      </c>
      <c r="O1882" s="22" t="s">
        <v>6292</v>
      </c>
      <c r="P1882" s="22" t="s">
        <v>6694</v>
      </c>
      <c r="Q1882" s="22">
        <v>0</v>
      </c>
      <c r="R1882" s="22" t="s">
        <v>1952</v>
      </c>
      <c r="S1882" s="22" t="s">
        <v>6084</v>
      </c>
      <c r="T1882" s="22" t="s">
        <v>1623</v>
      </c>
    </row>
    <row r="1883" spans="1:20">
      <c r="A1883" s="22" t="s">
        <v>2243</v>
      </c>
      <c r="B1883" s="22" t="s">
        <v>2244</v>
      </c>
      <c r="C1883" s="22" t="s">
        <v>16</v>
      </c>
      <c r="D1883" s="22" t="s">
        <v>5451</v>
      </c>
      <c r="E1883" s="22" t="s">
        <v>464</v>
      </c>
      <c r="F1883" s="22" t="s">
        <v>6968</v>
      </c>
      <c r="G1883" s="22" t="s">
        <v>1623</v>
      </c>
      <c r="H1883" s="22" t="s">
        <v>6952</v>
      </c>
      <c r="I1883" s="22" t="s">
        <v>6296</v>
      </c>
      <c r="J1883" s="22" t="s">
        <v>11</v>
      </c>
      <c r="K1883" s="22" t="s">
        <v>6290</v>
      </c>
      <c r="L1883" s="22" t="s">
        <v>11</v>
      </c>
      <c r="M1883" s="22" t="s">
        <v>6969</v>
      </c>
      <c r="N1883" s="22" t="s">
        <v>6297</v>
      </c>
      <c r="O1883" s="22" t="s">
        <v>6292</v>
      </c>
      <c r="P1883" s="22" t="s">
        <v>6742</v>
      </c>
      <c r="Q1883" s="22">
        <v>0</v>
      </c>
      <c r="R1883" s="22" t="s">
        <v>2247</v>
      </c>
      <c r="S1883" s="22" t="s">
        <v>6158</v>
      </c>
      <c r="T1883" s="22" t="s">
        <v>1623</v>
      </c>
    </row>
    <row r="1884" spans="1:20">
      <c r="A1884" s="22" t="s">
        <v>3160</v>
      </c>
      <c r="B1884" s="22" t="s">
        <v>3161</v>
      </c>
      <c r="C1884" s="22" t="s">
        <v>16</v>
      </c>
      <c r="D1884" s="22" t="s">
        <v>1580</v>
      </c>
      <c r="E1884" s="22" t="s">
        <v>452</v>
      </c>
      <c r="F1884" s="22" t="s">
        <v>5393</v>
      </c>
      <c r="G1884" s="22" t="s">
        <v>1623</v>
      </c>
      <c r="H1884" s="22" t="s">
        <v>6295</v>
      </c>
      <c r="I1884" s="22" t="s">
        <v>5574</v>
      </c>
      <c r="J1884" s="22" t="s">
        <v>11</v>
      </c>
      <c r="K1884" s="22" t="s">
        <v>6290</v>
      </c>
      <c r="L1884" s="22" t="s">
        <v>11</v>
      </c>
      <c r="M1884" s="22" t="s">
        <v>6941</v>
      </c>
      <c r="N1884" s="22" t="s">
        <v>6291</v>
      </c>
      <c r="O1884" s="22" t="s">
        <v>6292</v>
      </c>
      <c r="P1884" s="22" t="s">
        <v>7</v>
      </c>
      <c r="Q1884" s="22">
        <v>0</v>
      </c>
      <c r="R1884" s="22" t="s">
        <v>1559</v>
      </c>
      <c r="S1884" s="22" t="s">
        <v>6417</v>
      </c>
      <c r="T1884" s="22" t="s">
        <v>1623</v>
      </c>
    </row>
    <row r="1885" spans="1:20">
      <c r="A1885" s="22" t="s">
        <v>2908</v>
      </c>
      <c r="B1885" s="22" t="s">
        <v>2909</v>
      </c>
      <c r="C1885" s="22" t="s">
        <v>16</v>
      </c>
      <c r="D1885" s="22" t="s">
        <v>1580</v>
      </c>
      <c r="E1885" s="22" t="s">
        <v>452</v>
      </c>
      <c r="F1885" s="22" t="s">
        <v>6954</v>
      </c>
      <c r="G1885" s="22" t="s">
        <v>1623</v>
      </c>
      <c r="H1885" s="22" t="s">
        <v>2490</v>
      </c>
      <c r="I1885" s="22" t="s">
        <v>6951</v>
      </c>
      <c r="J1885" s="22" t="s">
        <v>11</v>
      </c>
      <c r="K1885" s="22" t="s">
        <v>6290</v>
      </c>
      <c r="L1885" s="22" t="s">
        <v>11</v>
      </c>
      <c r="M1885" s="22" t="s">
        <v>6944</v>
      </c>
      <c r="N1885" s="22" t="s">
        <v>6291</v>
      </c>
      <c r="O1885" s="22" t="s">
        <v>6292</v>
      </c>
      <c r="P1885" s="22" t="s">
        <v>6982</v>
      </c>
      <c r="Q1885" s="22">
        <v>0</v>
      </c>
      <c r="R1885" s="22" t="s">
        <v>7028</v>
      </c>
      <c r="S1885" s="22" t="s">
        <v>7029</v>
      </c>
      <c r="T1885" s="22" t="s">
        <v>1623</v>
      </c>
    </row>
    <row r="1886" spans="1:20">
      <c r="A1886" s="22" t="s">
        <v>4771</v>
      </c>
      <c r="B1886" s="22" t="s">
        <v>4772</v>
      </c>
      <c r="C1886" s="22" t="s">
        <v>10</v>
      </c>
      <c r="D1886" s="22" t="s">
        <v>1580</v>
      </c>
      <c r="E1886" s="22" t="s">
        <v>461</v>
      </c>
      <c r="F1886" s="22" t="s">
        <v>5538</v>
      </c>
      <c r="G1886" s="22" t="s">
        <v>1623</v>
      </c>
      <c r="H1886" s="22" t="s">
        <v>5579</v>
      </c>
      <c r="I1886" s="22" t="s">
        <v>5574</v>
      </c>
      <c r="J1886" s="22" t="s">
        <v>11</v>
      </c>
      <c r="K1886" s="22" t="s">
        <v>6290</v>
      </c>
      <c r="L1886" s="22" t="s">
        <v>11</v>
      </c>
      <c r="M1886" s="22" t="s">
        <v>6976</v>
      </c>
      <c r="N1886" s="22" t="s">
        <v>6311</v>
      </c>
      <c r="O1886" s="22" t="s">
        <v>6292</v>
      </c>
      <c r="P1886" s="22" t="s">
        <v>6576</v>
      </c>
      <c r="Q1886" s="22">
        <v>0</v>
      </c>
      <c r="R1886" s="22" t="s">
        <v>1646</v>
      </c>
      <c r="S1886" s="22" t="s">
        <v>5717</v>
      </c>
      <c r="T1886" s="22" t="s">
        <v>1623</v>
      </c>
    </row>
    <row r="1887" spans="1:20">
      <c r="A1887" s="22" t="s">
        <v>3053</v>
      </c>
      <c r="B1887" s="22" t="s">
        <v>3054</v>
      </c>
      <c r="C1887" s="22" t="s">
        <v>14</v>
      </c>
      <c r="D1887" s="22" t="s">
        <v>1580</v>
      </c>
      <c r="E1887" s="22" t="s">
        <v>452</v>
      </c>
      <c r="F1887" s="22" t="s">
        <v>6811</v>
      </c>
      <c r="G1887" s="22" t="s">
        <v>1623</v>
      </c>
      <c r="H1887" s="22" t="s">
        <v>6337</v>
      </c>
      <c r="I1887" s="22" t="s">
        <v>6338</v>
      </c>
      <c r="J1887" s="22" t="s">
        <v>11</v>
      </c>
      <c r="K1887" s="22" t="s">
        <v>6290</v>
      </c>
      <c r="L1887" s="22" t="s">
        <v>11</v>
      </c>
      <c r="M1887" s="22" t="s">
        <v>6979</v>
      </c>
      <c r="N1887" s="22" t="s">
        <v>6291</v>
      </c>
      <c r="O1887" s="22" t="s">
        <v>6292</v>
      </c>
      <c r="P1887" s="22" t="s">
        <v>6329</v>
      </c>
      <c r="Q1887" s="22">
        <v>0</v>
      </c>
      <c r="R1887" s="22" t="s">
        <v>1952</v>
      </c>
      <c r="S1887" s="22" t="s">
        <v>5939</v>
      </c>
      <c r="T1887" s="22" t="s">
        <v>1623</v>
      </c>
    </row>
    <row r="1888" spans="1:20">
      <c r="A1888" s="22" t="s">
        <v>4417</v>
      </c>
      <c r="B1888" s="22" t="s">
        <v>4418</v>
      </c>
      <c r="C1888" s="22" t="s">
        <v>10</v>
      </c>
      <c r="D1888" s="22" t="s">
        <v>1580</v>
      </c>
      <c r="E1888" s="22" t="s">
        <v>452</v>
      </c>
      <c r="F1888" s="22" t="s">
        <v>6808</v>
      </c>
      <c r="G1888" s="22" t="s">
        <v>1623</v>
      </c>
      <c r="H1888" s="22" t="s">
        <v>6299</v>
      </c>
      <c r="I1888" s="22" t="s">
        <v>6304</v>
      </c>
      <c r="J1888" s="22" t="s">
        <v>11</v>
      </c>
      <c r="K1888" s="22" t="s">
        <v>6290</v>
      </c>
      <c r="L1888" s="22" t="s">
        <v>11</v>
      </c>
      <c r="M1888" s="22" t="s">
        <v>6941</v>
      </c>
      <c r="N1888" s="22" t="s">
        <v>6291</v>
      </c>
      <c r="O1888" s="22" t="s">
        <v>6292</v>
      </c>
      <c r="P1888" s="22" t="s">
        <v>6329</v>
      </c>
      <c r="Q1888" s="22">
        <v>0</v>
      </c>
      <c r="R1888" s="22" t="s">
        <v>1685</v>
      </c>
      <c r="S1888" s="22" t="s">
        <v>6682</v>
      </c>
      <c r="T1888" s="22" t="s">
        <v>1623</v>
      </c>
    </row>
    <row r="1889" spans="1:20">
      <c r="A1889" s="22" t="s">
        <v>3559</v>
      </c>
      <c r="B1889" s="22" t="s">
        <v>3560</v>
      </c>
      <c r="C1889" s="22" t="s">
        <v>1544</v>
      </c>
      <c r="D1889" s="22" t="s">
        <v>5451</v>
      </c>
      <c r="E1889" s="22" t="s">
        <v>464</v>
      </c>
      <c r="F1889" s="22" t="s">
        <v>6968</v>
      </c>
      <c r="G1889" s="22" t="s">
        <v>1623</v>
      </c>
      <c r="H1889" s="22" t="s">
        <v>6952</v>
      </c>
      <c r="I1889" s="22" t="s">
        <v>6296</v>
      </c>
      <c r="J1889" s="22" t="s">
        <v>11</v>
      </c>
      <c r="K1889" s="22" t="s">
        <v>6290</v>
      </c>
      <c r="L1889" s="22" t="s">
        <v>11</v>
      </c>
      <c r="M1889" s="22" t="s">
        <v>6969</v>
      </c>
      <c r="N1889" s="22" t="s">
        <v>6297</v>
      </c>
      <c r="O1889" s="22" t="s">
        <v>6292</v>
      </c>
      <c r="P1889" s="22" t="s">
        <v>7</v>
      </c>
      <c r="Q1889" s="22">
        <v>0</v>
      </c>
      <c r="R1889" s="22" t="s">
        <v>1952</v>
      </c>
      <c r="S1889" s="22" t="s">
        <v>5864</v>
      </c>
      <c r="T1889" s="22" t="s">
        <v>1623</v>
      </c>
    </row>
    <row r="1890" spans="1:20">
      <c r="A1890" s="22" t="s">
        <v>3315</v>
      </c>
      <c r="B1890" s="22" t="s">
        <v>3316</v>
      </c>
      <c r="C1890" s="22" t="s">
        <v>14</v>
      </c>
      <c r="D1890" s="22" t="s">
        <v>1580</v>
      </c>
      <c r="E1890" s="22" t="s">
        <v>452</v>
      </c>
      <c r="F1890" s="22" t="s">
        <v>6980</v>
      </c>
      <c r="G1890" s="22" t="s">
        <v>1623</v>
      </c>
      <c r="H1890" s="22" t="s">
        <v>5569</v>
      </c>
      <c r="I1890" s="22" t="s">
        <v>6316</v>
      </c>
      <c r="J1890" s="22" t="s">
        <v>11</v>
      </c>
      <c r="K1890" s="22" t="s">
        <v>6290</v>
      </c>
      <c r="L1890" s="22" t="s">
        <v>11</v>
      </c>
      <c r="M1890" s="22" t="s">
        <v>7020</v>
      </c>
      <c r="N1890" s="22" t="s">
        <v>6291</v>
      </c>
      <c r="O1890" s="22" t="s">
        <v>6292</v>
      </c>
      <c r="P1890" s="22" t="s">
        <v>7</v>
      </c>
      <c r="Q1890" s="22">
        <v>0</v>
      </c>
      <c r="R1890" s="22" t="s">
        <v>6380</v>
      </c>
      <c r="S1890" s="22" t="s">
        <v>6447</v>
      </c>
      <c r="T1890" s="22" t="s">
        <v>1623</v>
      </c>
    </row>
    <row r="1891" spans="1:20">
      <c r="A1891" s="22" t="s">
        <v>2866</v>
      </c>
      <c r="B1891" s="22" t="s">
        <v>2867</v>
      </c>
      <c r="C1891" s="22" t="s">
        <v>16</v>
      </c>
      <c r="D1891" s="22" t="s">
        <v>1580</v>
      </c>
      <c r="E1891" s="22" t="s">
        <v>452</v>
      </c>
      <c r="F1891" s="22" t="s">
        <v>7021</v>
      </c>
      <c r="G1891" s="22" t="s">
        <v>1623</v>
      </c>
      <c r="H1891" s="22" t="s">
        <v>6308</v>
      </c>
      <c r="I1891" s="22" t="s">
        <v>5574</v>
      </c>
      <c r="J1891" s="22" t="s">
        <v>11</v>
      </c>
      <c r="K1891" s="22" t="s">
        <v>6290</v>
      </c>
      <c r="L1891" s="22" t="s">
        <v>11</v>
      </c>
      <c r="M1891" s="22" t="s">
        <v>7072</v>
      </c>
      <c r="N1891" s="22" t="s">
        <v>6291</v>
      </c>
      <c r="O1891" s="22" t="s">
        <v>6292</v>
      </c>
      <c r="P1891" s="22" t="s">
        <v>6329</v>
      </c>
      <c r="Q1891" s="22">
        <v>0</v>
      </c>
      <c r="R1891" s="22" t="s">
        <v>1707</v>
      </c>
      <c r="S1891" s="22" t="s">
        <v>5965</v>
      </c>
      <c r="T1891" s="22" t="s">
        <v>1623</v>
      </c>
    </row>
    <row r="1892" spans="1:20">
      <c r="A1892" s="22" t="s">
        <v>5190</v>
      </c>
      <c r="B1892" s="22" t="s">
        <v>5191</v>
      </c>
      <c r="C1892" s="22" t="s">
        <v>16</v>
      </c>
      <c r="D1892" s="22" t="s">
        <v>1580</v>
      </c>
      <c r="E1892" s="22" t="s">
        <v>452</v>
      </c>
      <c r="F1892" s="22" t="s">
        <v>6954</v>
      </c>
      <c r="G1892" s="22" t="s">
        <v>1623</v>
      </c>
      <c r="H1892" s="22" t="s">
        <v>2490</v>
      </c>
      <c r="I1892" s="22" t="s">
        <v>6951</v>
      </c>
      <c r="J1892" s="22" t="s">
        <v>11</v>
      </c>
      <c r="K1892" s="22" t="s">
        <v>6290</v>
      </c>
      <c r="L1892" s="22" t="s">
        <v>11</v>
      </c>
      <c r="M1892" s="22" t="s">
        <v>6941</v>
      </c>
      <c r="N1892" s="22" t="s">
        <v>6291</v>
      </c>
      <c r="O1892" s="22" t="s">
        <v>6292</v>
      </c>
      <c r="P1892" s="22" t="s">
        <v>1012</v>
      </c>
      <c r="Q1892" s="22">
        <v>0</v>
      </c>
      <c r="R1892" s="22" t="s">
        <v>1565</v>
      </c>
      <c r="S1892" s="22" t="s">
        <v>7004</v>
      </c>
      <c r="T1892" s="22" t="s">
        <v>1623</v>
      </c>
    </row>
    <row r="1893" spans="1:20">
      <c r="A1893" s="22" t="s">
        <v>1765</v>
      </c>
      <c r="B1893" s="22" t="s">
        <v>1766</v>
      </c>
      <c r="C1893" s="22" t="s">
        <v>14</v>
      </c>
      <c r="D1893" s="22" t="s">
        <v>1580</v>
      </c>
      <c r="E1893" s="22" t="s">
        <v>452</v>
      </c>
      <c r="F1893" s="22" t="s">
        <v>6980</v>
      </c>
      <c r="G1893" s="22" t="s">
        <v>1623</v>
      </c>
      <c r="H1893" s="22" t="s">
        <v>5569</v>
      </c>
      <c r="I1893" s="22" t="s">
        <v>6316</v>
      </c>
      <c r="J1893" s="22" t="s">
        <v>11</v>
      </c>
      <c r="K1893" s="22" t="s">
        <v>6290</v>
      </c>
      <c r="L1893" s="22" t="s">
        <v>11</v>
      </c>
      <c r="M1893" s="22" t="s">
        <v>7020</v>
      </c>
      <c r="N1893" s="22" t="s">
        <v>6291</v>
      </c>
      <c r="O1893" s="22" t="s">
        <v>6292</v>
      </c>
      <c r="P1893" s="22" t="s">
        <v>6704</v>
      </c>
      <c r="Q1893" s="22">
        <v>0</v>
      </c>
      <c r="R1893" s="22" t="s">
        <v>1707</v>
      </c>
      <c r="S1893" s="22" t="s">
        <v>6102</v>
      </c>
      <c r="T1893" s="22" t="s">
        <v>1623</v>
      </c>
    </row>
    <row r="1894" spans="1:20">
      <c r="A1894" s="22" t="s">
        <v>3280</v>
      </c>
      <c r="B1894" s="22" t="s">
        <v>3281</v>
      </c>
      <c r="C1894" s="22" t="s">
        <v>16</v>
      </c>
      <c r="D1894" s="22" t="s">
        <v>1580</v>
      </c>
      <c r="E1894" s="22" t="s">
        <v>452</v>
      </c>
      <c r="F1894" s="22" t="s">
        <v>6970</v>
      </c>
      <c r="G1894" s="22" t="s">
        <v>1623</v>
      </c>
      <c r="H1894" s="22" t="s">
        <v>5579</v>
      </c>
      <c r="I1894" s="22" t="s">
        <v>5563</v>
      </c>
      <c r="J1894" s="22" t="s">
        <v>11</v>
      </c>
      <c r="K1894" s="22" t="s">
        <v>6290</v>
      </c>
      <c r="L1894" s="22" t="s">
        <v>11</v>
      </c>
      <c r="M1894" s="22" t="s">
        <v>6936</v>
      </c>
      <c r="N1894" s="22" t="s">
        <v>6291</v>
      </c>
      <c r="O1894" s="22" t="s">
        <v>6292</v>
      </c>
      <c r="P1894" s="22" t="s">
        <v>9</v>
      </c>
      <c r="Q1894" s="22">
        <v>0</v>
      </c>
      <c r="R1894" s="22" t="s">
        <v>1952</v>
      </c>
      <c r="S1894" s="22" t="s">
        <v>5902</v>
      </c>
      <c r="T1894" s="22" t="s">
        <v>1623</v>
      </c>
    </row>
    <row r="1895" spans="1:20">
      <c r="A1895" s="22" t="s">
        <v>5212</v>
      </c>
      <c r="B1895" s="22" t="s">
        <v>5213</v>
      </c>
      <c r="C1895" s="22" t="s">
        <v>16</v>
      </c>
      <c r="D1895" s="22" t="s">
        <v>1580</v>
      </c>
      <c r="E1895" s="22" t="s">
        <v>452</v>
      </c>
      <c r="F1895" s="22" t="s">
        <v>5402</v>
      </c>
      <c r="G1895" s="22" t="s">
        <v>1623</v>
      </c>
      <c r="H1895" s="22" t="s">
        <v>6952</v>
      </c>
      <c r="I1895" s="22" t="s">
        <v>5563</v>
      </c>
      <c r="J1895" s="22" t="s">
        <v>11</v>
      </c>
      <c r="K1895" s="22" t="s">
        <v>6290</v>
      </c>
      <c r="L1895" s="22" t="s">
        <v>11</v>
      </c>
      <c r="M1895" s="22" t="s">
        <v>6953</v>
      </c>
      <c r="N1895" s="22" t="s">
        <v>6291</v>
      </c>
      <c r="O1895" s="22" t="s">
        <v>6292</v>
      </c>
      <c r="P1895" s="22" t="s">
        <v>6329</v>
      </c>
      <c r="Q1895" s="22">
        <v>0</v>
      </c>
      <c r="R1895" s="22" t="s">
        <v>1952</v>
      </c>
      <c r="S1895" s="22" t="s">
        <v>5656</v>
      </c>
      <c r="T1895" s="22" t="s">
        <v>1623</v>
      </c>
    </row>
    <row r="1896" spans="1:20">
      <c r="A1896" s="22" t="s">
        <v>2426</v>
      </c>
      <c r="B1896" s="22" t="s">
        <v>2427</v>
      </c>
      <c r="C1896" s="22" t="s">
        <v>10</v>
      </c>
      <c r="D1896" s="22" t="s">
        <v>1580</v>
      </c>
      <c r="E1896" s="22" t="s">
        <v>5632</v>
      </c>
      <c r="F1896" s="22" t="s">
        <v>6973</v>
      </c>
      <c r="G1896" s="22" t="s">
        <v>1623</v>
      </c>
      <c r="H1896" s="22" t="s">
        <v>6308</v>
      </c>
      <c r="I1896" s="22" t="s">
        <v>5447</v>
      </c>
      <c r="J1896" s="22" t="s">
        <v>11</v>
      </c>
      <c r="K1896" s="22" t="s">
        <v>6290</v>
      </c>
      <c r="L1896" s="22" t="s">
        <v>11</v>
      </c>
      <c r="M1896" s="22" t="s">
        <v>6996</v>
      </c>
      <c r="N1896" s="22" t="s">
        <v>6311</v>
      </c>
      <c r="O1896" s="22" t="s">
        <v>6292</v>
      </c>
      <c r="P1896" s="22" t="s">
        <v>6563</v>
      </c>
      <c r="Q1896" s="22">
        <v>0</v>
      </c>
      <c r="R1896" s="22" t="s">
        <v>6974</v>
      </c>
      <c r="S1896" s="22" t="s">
        <v>7033</v>
      </c>
      <c r="T1896" s="22" t="s">
        <v>1623</v>
      </c>
    </row>
    <row r="1897" spans="1:20">
      <c r="A1897" s="22" t="s">
        <v>4750</v>
      </c>
      <c r="B1897" s="22" t="s">
        <v>4751</v>
      </c>
      <c r="C1897" s="22" t="s">
        <v>1544</v>
      </c>
      <c r="D1897" s="22" t="s">
        <v>1580</v>
      </c>
      <c r="E1897" s="22" t="s">
        <v>452</v>
      </c>
      <c r="F1897" s="22" t="s">
        <v>6940</v>
      </c>
      <c r="G1897" s="22" t="s">
        <v>1623</v>
      </c>
      <c r="H1897" s="22" t="s">
        <v>6346</v>
      </c>
      <c r="I1897" s="22" t="s">
        <v>5563</v>
      </c>
      <c r="J1897" s="22" t="s">
        <v>1643</v>
      </c>
      <c r="K1897" s="22" t="s">
        <v>6290</v>
      </c>
      <c r="L1897" s="22" t="s">
        <v>11</v>
      </c>
      <c r="M1897" s="22" t="s">
        <v>6941</v>
      </c>
      <c r="N1897" s="22" t="s">
        <v>6291</v>
      </c>
      <c r="O1897" s="22" t="s">
        <v>6292</v>
      </c>
      <c r="P1897" s="22" t="s">
        <v>1012</v>
      </c>
      <c r="Q1897" s="22">
        <v>0</v>
      </c>
      <c r="R1897" s="22" t="s">
        <v>1559</v>
      </c>
      <c r="S1897" s="22" t="s">
        <v>6712</v>
      </c>
      <c r="T1897" s="22" t="s">
        <v>1623</v>
      </c>
    </row>
    <row r="1898" spans="1:20">
      <c r="A1898" s="22" t="s">
        <v>2802</v>
      </c>
      <c r="B1898" s="22" t="s">
        <v>2803</v>
      </c>
      <c r="C1898" s="22" t="s">
        <v>10</v>
      </c>
      <c r="D1898" s="22" t="s">
        <v>1580</v>
      </c>
      <c r="E1898" s="22" t="s">
        <v>452</v>
      </c>
      <c r="F1898" s="22" t="s">
        <v>5384</v>
      </c>
      <c r="G1898" s="22" t="s">
        <v>1623</v>
      </c>
      <c r="H1898" s="22" t="s">
        <v>6308</v>
      </c>
      <c r="I1898" s="22" t="s">
        <v>5447</v>
      </c>
      <c r="J1898" s="22" t="s">
        <v>11</v>
      </c>
      <c r="K1898" s="22" t="s">
        <v>6290</v>
      </c>
      <c r="L1898" s="22" t="s">
        <v>11</v>
      </c>
      <c r="M1898" s="22" t="s">
        <v>6945</v>
      </c>
      <c r="N1898" s="22" t="s">
        <v>6291</v>
      </c>
      <c r="O1898" s="22" t="s">
        <v>6292</v>
      </c>
      <c r="P1898" s="22" t="s">
        <v>6329</v>
      </c>
      <c r="Q1898" s="22">
        <v>0</v>
      </c>
      <c r="R1898" s="22" t="s">
        <v>1952</v>
      </c>
      <c r="S1898" s="22" t="s">
        <v>5974</v>
      </c>
      <c r="T1898" s="22" t="s">
        <v>1623</v>
      </c>
    </row>
    <row r="1899" spans="1:20">
      <c r="A1899" s="22" t="s">
        <v>2740</v>
      </c>
      <c r="B1899" s="22" t="s">
        <v>2741</v>
      </c>
      <c r="C1899" s="22" t="s">
        <v>10</v>
      </c>
      <c r="D1899" s="22" t="s">
        <v>1580</v>
      </c>
      <c r="E1899" s="22" t="s">
        <v>461</v>
      </c>
      <c r="F1899" s="22" t="s">
        <v>5538</v>
      </c>
      <c r="G1899" s="22" t="s">
        <v>1623</v>
      </c>
      <c r="H1899" s="22" t="s">
        <v>5579</v>
      </c>
      <c r="I1899" s="22" t="s">
        <v>5574</v>
      </c>
      <c r="J1899" s="22" t="s">
        <v>11</v>
      </c>
      <c r="K1899" s="22" t="s">
        <v>6290</v>
      </c>
      <c r="L1899" s="22" t="s">
        <v>11</v>
      </c>
      <c r="M1899" s="22" t="s">
        <v>6996</v>
      </c>
      <c r="N1899" s="22" t="s">
        <v>6311</v>
      </c>
      <c r="O1899" s="22" t="s">
        <v>6292</v>
      </c>
      <c r="P1899" s="22" t="s">
        <v>6332</v>
      </c>
      <c r="Q1899" s="22">
        <v>0</v>
      </c>
      <c r="R1899" s="22" t="s">
        <v>1646</v>
      </c>
      <c r="S1899" s="22" t="s">
        <v>6333</v>
      </c>
      <c r="T1899" s="22" t="s">
        <v>1623</v>
      </c>
    </row>
    <row r="1900" spans="1:20">
      <c r="A1900" s="22" t="s">
        <v>4919</v>
      </c>
      <c r="B1900" s="22" t="s">
        <v>4920</v>
      </c>
      <c r="C1900" s="22" t="s">
        <v>18</v>
      </c>
      <c r="D1900" s="22" t="s">
        <v>1580</v>
      </c>
      <c r="E1900" s="22" t="s">
        <v>452</v>
      </c>
      <c r="F1900" s="22" t="s">
        <v>6821</v>
      </c>
      <c r="G1900" s="22" t="s">
        <v>1623</v>
      </c>
      <c r="H1900" s="22" t="s">
        <v>6354</v>
      </c>
      <c r="I1900" s="22" t="s">
        <v>6355</v>
      </c>
      <c r="J1900" s="22" t="s">
        <v>11</v>
      </c>
      <c r="K1900" s="22" t="s">
        <v>6290</v>
      </c>
      <c r="L1900" s="22" t="s">
        <v>11</v>
      </c>
      <c r="M1900" s="22" t="s">
        <v>6933</v>
      </c>
      <c r="N1900" s="22" t="s">
        <v>6291</v>
      </c>
      <c r="O1900" s="22" t="s">
        <v>6292</v>
      </c>
      <c r="P1900" s="22" t="s">
        <v>6329</v>
      </c>
      <c r="Q1900" s="22">
        <v>0</v>
      </c>
      <c r="R1900" s="22" t="s">
        <v>1707</v>
      </c>
      <c r="S1900" s="22" t="s">
        <v>5704</v>
      </c>
      <c r="T1900" s="22" t="s">
        <v>1623</v>
      </c>
    </row>
    <row r="1901" spans="1:20">
      <c r="A1901" s="22" t="s">
        <v>5212</v>
      </c>
      <c r="B1901" s="22" t="s">
        <v>5213</v>
      </c>
      <c r="C1901" s="22" t="s">
        <v>16</v>
      </c>
      <c r="D1901" s="22" t="s">
        <v>1580</v>
      </c>
      <c r="E1901" s="22" t="s">
        <v>452</v>
      </c>
      <c r="F1901" s="22" t="s">
        <v>5402</v>
      </c>
      <c r="G1901" s="22" t="s">
        <v>1623</v>
      </c>
      <c r="H1901" s="22" t="s">
        <v>6952</v>
      </c>
      <c r="I1901" s="22" t="s">
        <v>5563</v>
      </c>
      <c r="J1901" s="22" t="s">
        <v>11</v>
      </c>
      <c r="K1901" s="22" t="s">
        <v>6290</v>
      </c>
      <c r="L1901" s="22" t="s">
        <v>11</v>
      </c>
      <c r="M1901" s="22" t="s">
        <v>6985</v>
      </c>
      <c r="N1901" s="22" t="s">
        <v>6291</v>
      </c>
      <c r="O1901" s="22" t="s">
        <v>6292</v>
      </c>
      <c r="P1901" s="22" t="s">
        <v>6329</v>
      </c>
      <c r="Q1901" s="22">
        <v>0</v>
      </c>
      <c r="R1901" s="22" t="s">
        <v>1952</v>
      </c>
      <c r="S1901" s="22" t="s">
        <v>5656</v>
      </c>
      <c r="T1901" s="22" t="s">
        <v>1623</v>
      </c>
    </row>
    <row r="1902" spans="1:20">
      <c r="A1902" s="22" t="s">
        <v>2479</v>
      </c>
      <c r="B1902" s="22" t="s">
        <v>2480</v>
      </c>
      <c r="C1902" s="22" t="s">
        <v>14</v>
      </c>
      <c r="D1902" s="22" t="s">
        <v>1580</v>
      </c>
      <c r="E1902" s="22" t="s">
        <v>452</v>
      </c>
      <c r="F1902" s="22" t="s">
        <v>6809</v>
      </c>
      <c r="G1902" s="22" t="s">
        <v>1623</v>
      </c>
      <c r="H1902" s="22" t="s">
        <v>6299</v>
      </c>
      <c r="I1902" s="22" t="s">
        <v>6335</v>
      </c>
      <c r="J1902" s="22" t="s">
        <v>11</v>
      </c>
      <c r="K1902" s="22" t="s">
        <v>6290</v>
      </c>
      <c r="L1902" s="22" t="s">
        <v>11</v>
      </c>
      <c r="M1902" s="22" t="s">
        <v>6937</v>
      </c>
      <c r="N1902" s="22" t="s">
        <v>6291</v>
      </c>
      <c r="O1902" s="22" t="s">
        <v>6292</v>
      </c>
      <c r="P1902" s="22" t="s">
        <v>6721</v>
      </c>
      <c r="Q1902" s="22">
        <v>0</v>
      </c>
      <c r="R1902" s="22" t="s">
        <v>1952</v>
      </c>
      <c r="S1902" s="22" t="s">
        <v>6722</v>
      </c>
      <c r="T1902" s="22" t="s">
        <v>1623</v>
      </c>
    </row>
    <row r="1903" spans="1:20">
      <c r="A1903" s="22" t="s">
        <v>4971</v>
      </c>
      <c r="B1903" s="22" t="s">
        <v>4972</v>
      </c>
      <c r="C1903" s="22" t="s">
        <v>10</v>
      </c>
      <c r="D1903" s="22" t="s">
        <v>1580</v>
      </c>
      <c r="E1903" s="22" t="s">
        <v>452</v>
      </c>
      <c r="F1903" s="22" t="s">
        <v>5402</v>
      </c>
      <c r="G1903" s="22" t="s">
        <v>1623</v>
      </c>
      <c r="H1903" s="22" t="s">
        <v>6952</v>
      </c>
      <c r="I1903" s="22" t="s">
        <v>5563</v>
      </c>
      <c r="J1903" s="22" t="s">
        <v>11</v>
      </c>
      <c r="K1903" s="22" t="s">
        <v>6290</v>
      </c>
      <c r="L1903" s="22" t="s">
        <v>11</v>
      </c>
      <c r="M1903" s="22" t="s">
        <v>7041</v>
      </c>
      <c r="N1903" s="22" t="s">
        <v>6291</v>
      </c>
      <c r="O1903" s="22" t="s">
        <v>6292</v>
      </c>
      <c r="P1903" s="22" t="s">
        <v>6325</v>
      </c>
      <c r="Q1903" s="22">
        <v>0</v>
      </c>
      <c r="R1903" s="22" t="s">
        <v>2510</v>
      </c>
      <c r="S1903" s="22" t="s">
        <v>6733</v>
      </c>
      <c r="T1903" s="22" t="s">
        <v>1623</v>
      </c>
    </row>
    <row r="1904" spans="1:20">
      <c r="A1904" s="22" t="s">
        <v>2725</v>
      </c>
      <c r="B1904" s="22" t="s">
        <v>2726</v>
      </c>
      <c r="C1904" s="22" t="s">
        <v>13</v>
      </c>
      <c r="D1904" s="22" t="s">
        <v>1580</v>
      </c>
      <c r="E1904" s="22" t="s">
        <v>452</v>
      </c>
      <c r="F1904" s="22" t="s">
        <v>6812</v>
      </c>
      <c r="G1904" s="22" t="s">
        <v>1623</v>
      </c>
      <c r="H1904" s="22" t="s">
        <v>6299</v>
      </c>
      <c r="I1904" s="22" t="s">
        <v>6300</v>
      </c>
      <c r="J1904" s="22" t="s">
        <v>11</v>
      </c>
      <c r="K1904" s="22" t="s">
        <v>6290</v>
      </c>
      <c r="L1904" s="22" t="s">
        <v>11</v>
      </c>
      <c r="M1904" s="22" t="s">
        <v>6969</v>
      </c>
      <c r="N1904" s="22" t="s">
        <v>6291</v>
      </c>
      <c r="O1904" s="22" t="s">
        <v>6292</v>
      </c>
      <c r="P1904" s="22" t="s">
        <v>9</v>
      </c>
      <c r="Q1904" s="22">
        <v>0</v>
      </c>
      <c r="R1904" s="22" t="s">
        <v>2247</v>
      </c>
      <c r="S1904" s="22" t="s">
        <v>6307</v>
      </c>
      <c r="T1904" s="22" t="s">
        <v>1623</v>
      </c>
    </row>
    <row r="1905" spans="1:20">
      <c r="A1905" s="22" t="s">
        <v>3327</v>
      </c>
      <c r="B1905" s="22" t="s">
        <v>3328</v>
      </c>
      <c r="C1905" s="22" t="s">
        <v>10</v>
      </c>
      <c r="D1905" s="22" t="s">
        <v>1580</v>
      </c>
      <c r="E1905" s="22" t="s">
        <v>452</v>
      </c>
      <c r="F1905" s="22" t="s">
        <v>6980</v>
      </c>
      <c r="G1905" s="22" t="s">
        <v>1623</v>
      </c>
      <c r="H1905" s="22" t="s">
        <v>5569</v>
      </c>
      <c r="I1905" s="22" t="s">
        <v>6316</v>
      </c>
      <c r="J1905" s="22" t="s">
        <v>11</v>
      </c>
      <c r="K1905" s="22" t="s">
        <v>6290</v>
      </c>
      <c r="L1905" s="22" t="s">
        <v>11</v>
      </c>
      <c r="M1905" s="22" t="s">
        <v>6983</v>
      </c>
      <c r="N1905" s="22" t="s">
        <v>6291</v>
      </c>
      <c r="O1905" s="22" t="s">
        <v>6292</v>
      </c>
      <c r="P1905" s="22" t="s">
        <v>6329</v>
      </c>
      <c r="Q1905" s="22">
        <v>0</v>
      </c>
      <c r="R1905" s="22" t="s">
        <v>1952</v>
      </c>
      <c r="S1905" s="22" t="s">
        <v>5894</v>
      </c>
      <c r="T1905" s="22" t="s">
        <v>1623</v>
      </c>
    </row>
    <row r="1906" spans="1:20">
      <c r="A1906" s="22" t="s">
        <v>1950</v>
      </c>
      <c r="B1906" s="22" t="s">
        <v>1951</v>
      </c>
      <c r="C1906" s="22" t="s">
        <v>14</v>
      </c>
      <c r="D1906" s="22" t="s">
        <v>1580</v>
      </c>
      <c r="E1906" s="22" t="s">
        <v>452</v>
      </c>
      <c r="F1906" s="22" t="s">
        <v>6980</v>
      </c>
      <c r="G1906" s="22" t="s">
        <v>1623</v>
      </c>
      <c r="H1906" s="22" t="s">
        <v>5569</v>
      </c>
      <c r="I1906" s="22" t="s">
        <v>6316</v>
      </c>
      <c r="J1906" s="22" t="s">
        <v>11</v>
      </c>
      <c r="K1906" s="22" t="s">
        <v>6290</v>
      </c>
      <c r="L1906" s="22" t="s">
        <v>11</v>
      </c>
      <c r="M1906" s="22" t="s">
        <v>6946</v>
      </c>
      <c r="N1906" s="22" t="s">
        <v>6291</v>
      </c>
      <c r="O1906" s="22" t="s">
        <v>6292</v>
      </c>
      <c r="P1906" s="22" t="s">
        <v>6600</v>
      </c>
      <c r="Q1906" s="22">
        <v>0</v>
      </c>
      <c r="R1906" s="22" t="s">
        <v>1952</v>
      </c>
      <c r="S1906" s="22" t="s">
        <v>6129</v>
      </c>
      <c r="T1906" s="22" t="s">
        <v>1593</v>
      </c>
    </row>
    <row r="1907" spans="1:20">
      <c r="A1907" s="22" t="s">
        <v>2205</v>
      </c>
      <c r="B1907" s="22" t="s">
        <v>2206</v>
      </c>
      <c r="C1907" s="22" t="s">
        <v>10</v>
      </c>
      <c r="D1907" s="22" t="s">
        <v>1580</v>
      </c>
      <c r="E1907" s="22" t="s">
        <v>452</v>
      </c>
      <c r="F1907" s="22" t="s">
        <v>5384</v>
      </c>
      <c r="G1907" s="22" t="s">
        <v>1623</v>
      </c>
      <c r="H1907" s="22" t="s">
        <v>6308</v>
      </c>
      <c r="I1907" s="22" t="s">
        <v>5447</v>
      </c>
      <c r="J1907" s="22" t="s">
        <v>11</v>
      </c>
      <c r="K1907" s="22" t="s">
        <v>6290</v>
      </c>
      <c r="L1907" s="22" t="s">
        <v>11</v>
      </c>
      <c r="M1907" s="22" t="s">
        <v>6937</v>
      </c>
      <c r="N1907" s="22" t="s">
        <v>6291</v>
      </c>
      <c r="O1907" s="22" t="s">
        <v>6292</v>
      </c>
      <c r="P1907" s="22" t="s">
        <v>6410</v>
      </c>
      <c r="Q1907" s="22">
        <v>0</v>
      </c>
      <c r="R1907" s="22" t="s">
        <v>1952</v>
      </c>
      <c r="S1907" s="22" t="s">
        <v>6411</v>
      </c>
      <c r="T1907" s="22" t="s">
        <v>1623</v>
      </c>
    </row>
    <row r="1908" spans="1:20">
      <c r="A1908" s="22" t="s">
        <v>2237</v>
      </c>
      <c r="B1908" s="22" t="s">
        <v>2238</v>
      </c>
      <c r="C1908" s="22" t="s">
        <v>16</v>
      </c>
      <c r="D1908" s="22" t="s">
        <v>1580</v>
      </c>
      <c r="E1908" s="22" t="s">
        <v>452</v>
      </c>
      <c r="F1908" s="22" t="s">
        <v>7007</v>
      </c>
      <c r="G1908" s="22" t="s">
        <v>1623</v>
      </c>
      <c r="H1908" s="22" t="s">
        <v>5579</v>
      </c>
      <c r="I1908" s="22" t="s">
        <v>5563</v>
      </c>
      <c r="J1908" s="22" t="s">
        <v>11</v>
      </c>
      <c r="K1908" s="22" t="s">
        <v>6290</v>
      </c>
      <c r="L1908" s="22" t="s">
        <v>11</v>
      </c>
      <c r="M1908" s="22" t="s">
        <v>7008</v>
      </c>
      <c r="N1908" s="22" t="s">
        <v>6291</v>
      </c>
      <c r="O1908" s="22" t="s">
        <v>6292</v>
      </c>
      <c r="P1908" s="22" t="s">
        <v>6579</v>
      </c>
      <c r="Q1908" s="22">
        <v>0</v>
      </c>
      <c r="R1908" s="22" t="s">
        <v>7009</v>
      </c>
      <c r="S1908" s="22" t="s">
        <v>7115</v>
      </c>
      <c r="T1908" s="22" t="s">
        <v>1623</v>
      </c>
    </row>
    <row r="1909" spans="1:20">
      <c r="A1909" s="22" t="s">
        <v>2725</v>
      </c>
      <c r="B1909" s="22" t="s">
        <v>2726</v>
      </c>
      <c r="C1909" s="22" t="s">
        <v>13</v>
      </c>
      <c r="D1909" s="22" t="s">
        <v>1580</v>
      </c>
      <c r="E1909" s="22" t="s">
        <v>452</v>
      </c>
      <c r="F1909" s="22" t="s">
        <v>6812</v>
      </c>
      <c r="G1909" s="22" t="s">
        <v>1623</v>
      </c>
      <c r="H1909" s="22" t="s">
        <v>6299</v>
      </c>
      <c r="I1909" s="22" t="s">
        <v>6300</v>
      </c>
      <c r="J1909" s="22" t="s">
        <v>11</v>
      </c>
      <c r="K1909" s="22" t="s">
        <v>6290</v>
      </c>
      <c r="L1909" s="22" t="s">
        <v>11</v>
      </c>
      <c r="M1909" s="22" t="s">
        <v>6961</v>
      </c>
      <c r="N1909" s="22" t="s">
        <v>6291</v>
      </c>
      <c r="O1909" s="22" t="s">
        <v>6292</v>
      </c>
      <c r="P1909" s="22" t="s">
        <v>9</v>
      </c>
      <c r="Q1909" s="22">
        <v>0</v>
      </c>
      <c r="R1909" s="22" t="s">
        <v>2247</v>
      </c>
      <c r="S1909" s="22" t="s">
        <v>6307</v>
      </c>
      <c r="T1909" s="22" t="s">
        <v>1623</v>
      </c>
    </row>
    <row r="1910" spans="1:20">
      <c r="A1910" s="22" t="s">
        <v>2647</v>
      </c>
      <c r="B1910" s="22" t="s">
        <v>2648</v>
      </c>
      <c r="C1910" s="22" t="s">
        <v>10</v>
      </c>
      <c r="D1910" s="22" t="s">
        <v>1580</v>
      </c>
      <c r="E1910" s="22" t="s">
        <v>461</v>
      </c>
      <c r="F1910" s="22" t="s">
        <v>5538</v>
      </c>
      <c r="G1910" s="22" t="s">
        <v>1623</v>
      </c>
      <c r="H1910" s="22" t="s">
        <v>5579</v>
      </c>
      <c r="I1910" s="22" t="s">
        <v>5574</v>
      </c>
      <c r="J1910" s="22" t="s">
        <v>11</v>
      </c>
      <c r="K1910" s="22" t="s">
        <v>6290</v>
      </c>
      <c r="L1910" s="22" t="s">
        <v>11</v>
      </c>
      <c r="M1910" s="22" t="s">
        <v>7050</v>
      </c>
      <c r="N1910" s="22" t="s">
        <v>6311</v>
      </c>
      <c r="O1910" s="22" t="s">
        <v>6292</v>
      </c>
      <c r="P1910" s="22" t="s">
        <v>7</v>
      </c>
      <c r="Q1910" s="22">
        <v>0</v>
      </c>
      <c r="R1910" s="22" t="s">
        <v>1646</v>
      </c>
      <c r="S1910" s="22" t="s">
        <v>5998</v>
      </c>
      <c r="T1910" s="22" t="s">
        <v>1623</v>
      </c>
    </row>
    <row r="1911" spans="1:20">
      <c r="A1911" s="22" t="s">
        <v>4958</v>
      </c>
      <c r="B1911" s="22" t="s">
        <v>4959</v>
      </c>
      <c r="C1911" s="22" t="s">
        <v>10</v>
      </c>
      <c r="D1911" s="22" t="s">
        <v>1580</v>
      </c>
      <c r="E1911" s="22" t="s">
        <v>452</v>
      </c>
      <c r="F1911" s="22" t="s">
        <v>5393</v>
      </c>
      <c r="G1911" s="22" t="s">
        <v>1623</v>
      </c>
      <c r="H1911" s="22" t="s">
        <v>6295</v>
      </c>
      <c r="I1911" s="22" t="s">
        <v>5574</v>
      </c>
      <c r="J1911" s="22" t="s">
        <v>11</v>
      </c>
      <c r="K1911" s="22" t="s">
        <v>6290</v>
      </c>
      <c r="L1911" s="22" t="s">
        <v>11</v>
      </c>
      <c r="M1911" s="22" t="s">
        <v>6960</v>
      </c>
      <c r="N1911" s="22" t="s">
        <v>6291</v>
      </c>
      <c r="O1911" s="22" t="s">
        <v>6292</v>
      </c>
      <c r="P1911" s="22" t="s">
        <v>6329</v>
      </c>
      <c r="Q1911" s="22">
        <v>0</v>
      </c>
      <c r="R1911" s="22" t="s">
        <v>1952</v>
      </c>
      <c r="S1911" s="22" t="s">
        <v>5696</v>
      </c>
      <c r="T1911" s="22" t="s">
        <v>1623</v>
      </c>
    </row>
    <row r="1912" spans="1:20">
      <c r="A1912" s="22" t="s">
        <v>3291</v>
      </c>
      <c r="B1912" s="22" t="s">
        <v>3292</v>
      </c>
      <c r="C1912" s="22" t="s">
        <v>13</v>
      </c>
      <c r="D1912" s="22" t="s">
        <v>1580</v>
      </c>
      <c r="E1912" s="22" t="s">
        <v>452</v>
      </c>
      <c r="F1912" s="22" t="s">
        <v>6962</v>
      </c>
      <c r="G1912" s="22" t="s">
        <v>1623</v>
      </c>
      <c r="H1912" s="22" t="s">
        <v>6299</v>
      </c>
      <c r="I1912" s="22" t="s">
        <v>6300</v>
      </c>
      <c r="J1912" s="22" t="s">
        <v>11</v>
      </c>
      <c r="K1912" s="22" t="s">
        <v>6290</v>
      </c>
      <c r="L1912" s="22" t="s">
        <v>11</v>
      </c>
      <c r="M1912" s="22" t="s">
        <v>6981</v>
      </c>
      <c r="N1912" s="22" t="s">
        <v>6291</v>
      </c>
      <c r="O1912" s="22" t="s">
        <v>6292</v>
      </c>
      <c r="P1912" s="22" t="s">
        <v>1012</v>
      </c>
      <c r="Q1912" s="22">
        <v>0</v>
      </c>
      <c r="R1912" s="22" t="s">
        <v>1689</v>
      </c>
      <c r="S1912" s="22" t="s">
        <v>6652</v>
      </c>
      <c r="T1912" s="22" t="s">
        <v>1623</v>
      </c>
    </row>
    <row r="1913" spans="1:20">
      <c r="A1913" s="22" t="s">
        <v>4038</v>
      </c>
      <c r="B1913" s="22" t="s">
        <v>4039</v>
      </c>
      <c r="C1913" s="22" t="s">
        <v>10</v>
      </c>
      <c r="D1913" s="22" t="s">
        <v>1580</v>
      </c>
      <c r="E1913" s="22" t="s">
        <v>452</v>
      </c>
      <c r="F1913" s="22" t="s">
        <v>5393</v>
      </c>
      <c r="G1913" s="22" t="s">
        <v>1623</v>
      </c>
      <c r="H1913" s="22" t="s">
        <v>6295</v>
      </c>
      <c r="I1913" s="22" t="s">
        <v>5574</v>
      </c>
      <c r="J1913" s="22" t="s">
        <v>11</v>
      </c>
      <c r="K1913" s="22" t="s">
        <v>6290</v>
      </c>
      <c r="L1913" s="22" t="s">
        <v>11</v>
      </c>
      <c r="M1913" s="22" t="s">
        <v>6941</v>
      </c>
      <c r="N1913" s="22" t="s">
        <v>6291</v>
      </c>
      <c r="O1913" s="22" t="s">
        <v>6292</v>
      </c>
      <c r="P1913" s="22" t="s">
        <v>6329</v>
      </c>
      <c r="Q1913" s="22">
        <v>0</v>
      </c>
      <c r="R1913" s="22" t="s">
        <v>1952</v>
      </c>
      <c r="S1913" s="22" t="s">
        <v>5809</v>
      </c>
      <c r="T1913" s="22" t="s">
        <v>1623</v>
      </c>
    </row>
    <row r="1914" spans="1:20">
      <c r="A1914" s="22" t="s">
        <v>2977</v>
      </c>
      <c r="B1914" s="22" t="s">
        <v>2978</v>
      </c>
      <c r="C1914" s="22" t="s">
        <v>16</v>
      </c>
      <c r="D1914" s="22" t="s">
        <v>1580</v>
      </c>
      <c r="E1914" s="22" t="s">
        <v>452</v>
      </c>
      <c r="F1914" s="22" t="s">
        <v>6954</v>
      </c>
      <c r="G1914" s="22" t="s">
        <v>1623</v>
      </c>
      <c r="H1914" s="22" t="s">
        <v>2490</v>
      </c>
      <c r="I1914" s="22" t="s">
        <v>6951</v>
      </c>
      <c r="J1914" s="22" t="s">
        <v>11</v>
      </c>
      <c r="K1914" s="22" t="s">
        <v>6290</v>
      </c>
      <c r="L1914" s="22" t="s">
        <v>11</v>
      </c>
      <c r="M1914" s="22" t="s">
        <v>6947</v>
      </c>
      <c r="N1914" s="22" t="s">
        <v>6291</v>
      </c>
      <c r="O1914" s="22" t="s">
        <v>6292</v>
      </c>
      <c r="P1914" s="22" t="s">
        <v>6956</v>
      </c>
      <c r="Q1914" s="22">
        <v>0</v>
      </c>
      <c r="R1914" s="22" t="s">
        <v>2980</v>
      </c>
      <c r="S1914" s="22" t="s">
        <v>6957</v>
      </c>
      <c r="T1914" s="22" t="s">
        <v>1623</v>
      </c>
    </row>
    <row r="1915" spans="1:20">
      <c r="A1915" s="22" t="s">
        <v>2157</v>
      </c>
      <c r="B1915" s="22" t="s">
        <v>2158</v>
      </c>
      <c r="C1915" s="22" t="s">
        <v>14</v>
      </c>
      <c r="D1915" s="22" t="s">
        <v>1580</v>
      </c>
      <c r="E1915" s="22" t="s">
        <v>452</v>
      </c>
      <c r="F1915" s="22" t="s">
        <v>6809</v>
      </c>
      <c r="G1915" s="22" t="s">
        <v>1623</v>
      </c>
      <c r="H1915" s="22" t="s">
        <v>6299</v>
      </c>
      <c r="I1915" s="22" t="s">
        <v>6335</v>
      </c>
      <c r="J1915" s="22" t="s">
        <v>11</v>
      </c>
      <c r="K1915" s="22" t="s">
        <v>6290</v>
      </c>
      <c r="L1915" s="22" t="s">
        <v>11</v>
      </c>
      <c r="M1915" s="22" t="s">
        <v>6941</v>
      </c>
      <c r="N1915" s="22" t="s">
        <v>6291</v>
      </c>
      <c r="O1915" s="22" t="s">
        <v>6292</v>
      </c>
      <c r="P1915" s="22" t="s">
        <v>6674</v>
      </c>
      <c r="Q1915" s="22">
        <v>0</v>
      </c>
      <c r="R1915" s="22" t="s">
        <v>1952</v>
      </c>
      <c r="S1915" s="22" t="s">
        <v>6052</v>
      </c>
      <c r="T1915" s="22" t="s">
        <v>1623</v>
      </c>
    </row>
    <row r="1916" spans="1:20">
      <c r="A1916" s="22" t="s">
        <v>4038</v>
      </c>
      <c r="B1916" s="22" t="s">
        <v>4039</v>
      </c>
      <c r="C1916" s="22" t="s">
        <v>10</v>
      </c>
      <c r="D1916" s="22" t="s">
        <v>1580</v>
      </c>
      <c r="E1916" s="22" t="s">
        <v>452</v>
      </c>
      <c r="F1916" s="22" t="s">
        <v>5393</v>
      </c>
      <c r="G1916" s="22" t="s">
        <v>1623</v>
      </c>
      <c r="H1916" s="22" t="s">
        <v>6295</v>
      </c>
      <c r="I1916" s="22" t="s">
        <v>5574</v>
      </c>
      <c r="J1916" s="22" t="s">
        <v>11</v>
      </c>
      <c r="K1916" s="22" t="s">
        <v>6290</v>
      </c>
      <c r="L1916" s="22" t="s">
        <v>11</v>
      </c>
      <c r="M1916" s="22" t="s">
        <v>6965</v>
      </c>
      <c r="N1916" s="22" t="s">
        <v>6291</v>
      </c>
      <c r="O1916" s="22" t="s">
        <v>6292</v>
      </c>
      <c r="P1916" s="22" t="s">
        <v>6329</v>
      </c>
      <c r="Q1916" s="22">
        <v>0</v>
      </c>
      <c r="R1916" s="22" t="s">
        <v>1952</v>
      </c>
      <c r="S1916" s="22" t="s">
        <v>5809</v>
      </c>
      <c r="T1916" s="22" t="s">
        <v>1623</v>
      </c>
    </row>
    <row r="1917" spans="1:20">
      <c r="A1917" s="22" t="s">
        <v>4028</v>
      </c>
      <c r="B1917" s="22" t="s">
        <v>4029</v>
      </c>
      <c r="C1917" s="22" t="s">
        <v>14</v>
      </c>
      <c r="D1917" s="22" t="s">
        <v>1580</v>
      </c>
      <c r="E1917" s="22" t="s">
        <v>461</v>
      </c>
      <c r="F1917" s="22" t="s">
        <v>6784</v>
      </c>
      <c r="G1917" s="22" t="s">
        <v>1623</v>
      </c>
      <c r="H1917" s="22" t="s">
        <v>6320</v>
      </c>
      <c r="I1917" s="22" t="s">
        <v>6338</v>
      </c>
      <c r="J1917" s="22" t="s">
        <v>1643</v>
      </c>
      <c r="K1917" s="22" t="s">
        <v>6290</v>
      </c>
      <c r="L1917" s="22" t="s">
        <v>11</v>
      </c>
      <c r="M1917" s="22" t="s">
        <v>7031</v>
      </c>
      <c r="N1917" s="22" t="s">
        <v>6311</v>
      </c>
      <c r="O1917" s="22" t="s">
        <v>6292</v>
      </c>
      <c r="P1917" s="22" t="s">
        <v>6603</v>
      </c>
      <c r="Q1917" s="22">
        <v>0</v>
      </c>
      <c r="R1917" s="22" t="s">
        <v>1952</v>
      </c>
      <c r="S1917" s="22" t="s">
        <v>5811</v>
      </c>
      <c r="T1917" s="22" t="s">
        <v>1623</v>
      </c>
    </row>
    <row r="1918" spans="1:20">
      <c r="A1918" s="22" t="s">
        <v>3086</v>
      </c>
      <c r="B1918" s="22" t="s">
        <v>3087</v>
      </c>
      <c r="C1918" s="22" t="s">
        <v>14</v>
      </c>
      <c r="D1918" s="22" t="s">
        <v>1580</v>
      </c>
      <c r="E1918" s="22" t="s">
        <v>452</v>
      </c>
      <c r="F1918" s="22" t="s">
        <v>6826</v>
      </c>
      <c r="G1918" s="22" t="s">
        <v>1623</v>
      </c>
      <c r="H1918" s="22" t="s">
        <v>6337</v>
      </c>
      <c r="I1918" s="22" t="s">
        <v>6300</v>
      </c>
      <c r="J1918" s="22" t="s">
        <v>11</v>
      </c>
      <c r="K1918" s="22" t="s">
        <v>6290</v>
      </c>
      <c r="L1918" s="22" t="s">
        <v>11</v>
      </c>
      <c r="M1918" s="22" t="s">
        <v>6933</v>
      </c>
      <c r="N1918" s="22" t="s">
        <v>6291</v>
      </c>
      <c r="O1918" s="22" t="s">
        <v>6292</v>
      </c>
      <c r="P1918" s="22" t="s">
        <v>6329</v>
      </c>
      <c r="Q1918" s="22">
        <v>0</v>
      </c>
      <c r="R1918" s="22" t="s">
        <v>1952</v>
      </c>
      <c r="S1918" s="22" t="s">
        <v>5931</v>
      </c>
      <c r="T1918" s="22" t="s">
        <v>1623</v>
      </c>
    </row>
    <row r="1919" spans="1:20">
      <c r="A1919" s="22" t="s">
        <v>2689</v>
      </c>
      <c r="B1919" s="22" t="s">
        <v>2690</v>
      </c>
      <c r="C1919" s="22" t="s">
        <v>12</v>
      </c>
      <c r="D1919" s="22" t="s">
        <v>1580</v>
      </c>
      <c r="E1919" s="22" t="s">
        <v>452</v>
      </c>
      <c r="F1919" s="22" t="s">
        <v>6818</v>
      </c>
      <c r="G1919" s="22" t="s">
        <v>1623</v>
      </c>
      <c r="H1919" s="22" t="s">
        <v>6320</v>
      </c>
      <c r="I1919" s="22" t="s">
        <v>6355</v>
      </c>
      <c r="J1919" s="22" t="s">
        <v>11</v>
      </c>
      <c r="K1919" s="22" t="s">
        <v>6290</v>
      </c>
      <c r="L1919" s="22" t="s">
        <v>11</v>
      </c>
      <c r="M1919" s="22" t="s">
        <v>6983</v>
      </c>
      <c r="N1919" s="22" t="s">
        <v>6291</v>
      </c>
      <c r="O1919" s="22" t="s">
        <v>6292</v>
      </c>
      <c r="P1919" s="22" t="s">
        <v>6395</v>
      </c>
      <c r="Q1919" s="22">
        <v>0</v>
      </c>
      <c r="R1919" s="22" t="s">
        <v>1952</v>
      </c>
      <c r="S1919" s="22" t="s">
        <v>6396</v>
      </c>
      <c r="T1919" s="22" t="s">
        <v>1623</v>
      </c>
    </row>
    <row r="1920" spans="1:20">
      <c r="A1920" s="22" t="s">
        <v>4402</v>
      </c>
      <c r="B1920" s="22" t="s">
        <v>4403</v>
      </c>
      <c r="C1920" s="22" t="s">
        <v>16</v>
      </c>
      <c r="D1920" s="22" t="s">
        <v>1580</v>
      </c>
      <c r="E1920" s="22" t="s">
        <v>452</v>
      </c>
      <c r="F1920" s="22" t="s">
        <v>7007</v>
      </c>
      <c r="G1920" s="22" t="s">
        <v>1623</v>
      </c>
      <c r="H1920" s="22" t="s">
        <v>5579</v>
      </c>
      <c r="I1920" s="22" t="s">
        <v>5563</v>
      </c>
      <c r="J1920" s="22" t="s">
        <v>11</v>
      </c>
      <c r="K1920" s="22" t="s">
        <v>6290</v>
      </c>
      <c r="L1920" s="22" t="s">
        <v>11</v>
      </c>
      <c r="M1920" s="22" t="s">
        <v>7008</v>
      </c>
      <c r="N1920" s="22" t="s">
        <v>6291</v>
      </c>
      <c r="O1920" s="22" t="s">
        <v>6292</v>
      </c>
      <c r="P1920" s="22" t="s">
        <v>6626</v>
      </c>
      <c r="Q1920" s="22">
        <v>0</v>
      </c>
      <c r="R1920" s="22" t="s">
        <v>7009</v>
      </c>
      <c r="S1920" s="22" t="s">
        <v>7116</v>
      </c>
      <c r="T1920" s="22" t="s">
        <v>1623</v>
      </c>
    </row>
    <row r="1921" spans="1:20">
      <c r="A1921" s="22" t="s">
        <v>3037</v>
      </c>
      <c r="B1921" s="22" t="s">
        <v>3038</v>
      </c>
      <c r="C1921" s="22" t="s">
        <v>1563</v>
      </c>
      <c r="D1921" s="22" t="s">
        <v>5451</v>
      </c>
      <c r="E1921" s="22" t="s">
        <v>464</v>
      </c>
      <c r="F1921" s="22" t="s">
        <v>6991</v>
      </c>
      <c r="G1921" s="22" t="s">
        <v>1623</v>
      </c>
      <c r="H1921" s="22" t="s">
        <v>6346</v>
      </c>
      <c r="I1921" s="22" t="s">
        <v>6296</v>
      </c>
      <c r="J1921" s="22" t="s">
        <v>11</v>
      </c>
      <c r="K1921" s="22" t="s">
        <v>6290</v>
      </c>
      <c r="L1921" s="22" t="s">
        <v>11</v>
      </c>
      <c r="M1921" s="22" t="s">
        <v>6936</v>
      </c>
      <c r="N1921" s="22" t="s">
        <v>6297</v>
      </c>
      <c r="O1921" s="22" t="s">
        <v>6292</v>
      </c>
      <c r="P1921" s="22" t="s">
        <v>6545</v>
      </c>
      <c r="Q1921" s="22">
        <v>0</v>
      </c>
      <c r="R1921" s="22" t="s">
        <v>6366</v>
      </c>
      <c r="S1921" s="22" t="s">
        <v>6135</v>
      </c>
      <c r="T1921" s="22" t="s">
        <v>1623</v>
      </c>
    </row>
    <row r="1922" spans="1:20">
      <c r="A1922" s="22" t="s">
        <v>5190</v>
      </c>
      <c r="B1922" s="22" t="s">
        <v>5191</v>
      </c>
      <c r="C1922" s="22" t="s">
        <v>16</v>
      </c>
      <c r="D1922" s="22" t="s">
        <v>1580</v>
      </c>
      <c r="E1922" s="22" t="s">
        <v>452</v>
      </c>
      <c r="F1922" s="22" t="s">
        <v>6954</v>
      </c>
      <c r="G1922" s="22" t="s">
        <v>1623</v>
      </c>
      <c r="H1922" s="22" t="s">
        <v>6346</v>
      </c>
      <c r="I1922" s="22" t="s">
        <v>6951</v>
      </c>
      <c r="J1922" s="22" t="s">
        <v>11</v>
      </c>
      <c r="K1922" s="22" t="s">
        <v>6290</v>
      </c>
      <c r="L1922" s="22" t="s">
        <v>11</v>
      </c>
      <c r="M1922" s="22" t="s">
        <v>7089</v>
      </c>
      <c r="N1922" s="22" t="s">
        <v>6291</v>
      </c>
      <c r="O1922" s="22" t="s">
        <v>6292</v>
      </c>
      <c r="P1922" s="22" t="s">
        <v>1012</v>
      </c>
      <c r="Q1922" s="22">
        <v>0</v>
      </c>
      <c r="R1922" s="22" t="s">
        <v>1565</v>
      </c>
      <c r="S1922" s="22" t="s">
        <v>7004</v>
      </c>
      <c r="T1922" s="22" t="s">
        <v>1623</v>
      </c>
    </row>
    <row r="1923" spans="1:20">
      <c r="A1923" s="22" t="s">
        <v>3554</v>
      </c>
      <c r="B1923" s="22" t="s">
        <v>3555</v>
      </c>
      <c r="C1923" s="22" t="s">
        <v>1563</v>
      </c>
      <c r="D1923" s="22" t="s">
        <v>5451</v>
      </c>
      <c r="E1923" s="22" t="s">
        <v>459</v>
      </c>
      <c r="F1923" s="22" t="s">
        <v>5577</v>
      </c>
      <c r="G1923" s="22" t="s">
        <v>1623</v>
      </c>
      <c r="H1923" s="22" t="s">
        <v>6346</v>
      </c>
      <c r="I1923" s="22" t="s">
        <v>6352</v>
      </c>
      <c r="J1923" s="22" t="s">
        <v>11</v>
      </c>
      <c r="K1923" s="22" t="s">
        <v>6290</v>
      </c>
      <c r="L1923" s="22" t="s">
        <v>11</v>
      </c>
      <c r="M1923" s="22" t="s">
        <v>6930</v>
      </c>
      <c r="N1923" s="22" t="s">
        <v>6297</v>
      </c>
      <c r="O1923" s="22" t="s">
        <v>6292</v>
      </c>
      <c r="P1923" s="22" t="s">
        <v>1152</v>
      </c>
      <c r="Q1923" s="22">
        <v>0</v>
      </c>
      <c r="R1923" s="22" t="s">
        <v>6413</v>
      </c>
      <c r="S1923" s="22" t="s">
        <v>6198</v>
      </c>
      <c r="T1923" s="22" t="s">
        <v>1623</v>
      </c>
    </row>
    <row r="1924" spans="1:20">
      <c r="A1924" s="22" t="s">
        <v>5028</v>
      </c>
      <c r="B1924" s="22" t="s">
        <v>5029</v>
      </c>
      <c r="C1924" s="22" t="s">
        <v>16</v>
      </c>
      <c r="D1924" s="22" t="s">
        <v>1580</v>
      </c>
      <c r="E1924" s="22" t="s">
        <v>452</v>
      </c>
      <c r="F1924" s="22" t="s">
        <v>6954</v>
      </c>
      <c r="G1924" s="22" t="s">
        <v>1623</v>
      </c>
      <c r="H1924" s="22" t="s">
        <v>6346</v>
      </c>
      <c r="I1924" s="22" t="s">
        <v>6951</v>
      </c>
      <c r="J1924" s="22" t="s">
        <v>11</v>
      </c>
      <c r="K1924" s="22" t="s">
        <v>6290</v>
      </c>
      <c r="L1924" s="22" t="s">
        <v>11</v>
      </c>
      <c r="M1924" s="22" t="s">
        <v>6993</v>
      </c>
      <c r="N1924" s="22" t="s">
        <v>6291</v>
      </c>
      <c r="O1924" s="22" t="s">
        <v>6292</v>
      </c>
      <c r="P1924" s="22" t="s">
        <v>6982</v>
      </c>
      <c r="Q1924" s="22">
        <v>0</v>
      </c>
      <c r="R1924" s="22" t="s">
        <v>5032</v>
      </c>
      <c r="S1924" s="22" t="s">
        <v>6263</v>
      </c>
      <c r="T1924" s="22" t="s">
        <v>1623</v>
      </c>
    </row>
    <row r="1925" spans="1:20">
      <c r="A1925" s="22" t="s">
        <v>4909</v>
      </c>
      <c r="B1925" s="22" t="s">
        <v>4910</v>
      </c>
      <c r="C1925" s="22" t="s">
        <v>12</v>
      </c>
      <c r="D1925" s="22" t="s">
        <v>1580</v>
      </c>
      <c r="E1925" s="22" t="s">
        <v>452</v>
      </c>
      <c r="F1925" s="22" t="s">
        <v>6818</v>
      </c>
      <c r="G1925" s="22" t="s">
        <v>1623</v>
      </c>
      <c r="H1925" s="22" t="s">
        <v>6320</v>
      </c>
      <c r="I1925" s="22" t="s">
        <v>6355</v>
      </c>
      <c r="J1925" s="22" t="s">
        <v>11</v>
      </c>
      <c r="K1925" s="22" t="s">
        <v>6290</v>
      </c>
      <c r="L1925" s="22" t="s">
        <v>11</v>
      </c>
      <c r="M1925" s="22" t="s">
        <v>6961</v>
      </c>
      <c r="N1925" s="22" t="s">
        <v>6291</v>
      </c>
      <c r="O1925" s="22" t="s">
        <v>6292</v>
      </c>
      <c r="P1925" s="22" t="s">
        <v>6375</v>
      </c>
      <c r="Q1925" s="22">
        <v>0</v>
      </c>
      <c r="R1925" s="22" t="s">
        <v>1952</v>
      </c>
      <c r="S1925" s="22" t="s">
        <v>6376</v>
      </c>
      <c r="T1925" s="22" t="s">
        <v>1623</v>
      </c>
    </row>
    <row r="1926" spans="1:20">
      <c r="A1926" s="22" t="s">
        <v>1627</v>
      </c>
      <c r="B1926" s="22" t="s">
        <v>1628</v>
      </c>
      <c r="C1926" s="22" t="s">
        <v>16</v>
      </c>
      <c r="D1926" s="22" t="s">
        <v>1580</v>
      </c>
      <c r="E1926" s="22" t="s">
        <v>452</v>
      </c>
      <c r="F1926" s="22" t="s">
        <v>6940</v>
      </c>
      <c r="G1926" s="22" t="s">
        <v>1623</v>
      </c>
      <c r="H1926" s="22" t="s">
        <v>6346</v>
      </c>
      <c r="I1926" s="22" t="s">
        <v>5563</v>
      </c>
      <c r="J1926" s="22" t="s">
        <v>11</v>
      </c>
      <c r="K1926" s="22" t="s">
        <v>6290</v>
      </c>
      <c r="L1926" s="22" t="s">
        <v>11</v>
      </c>
      <c r="M1926" s="22" t="s">
        <v>6965</v>
      </c>
      <c r="N1926" s="22" t="s">
        <v>6291</v>
      </c>
      <c r="O1926" s="22" t="s">
        <v>6292</v>
      </c>
      <c r="P1926" s="22" t="s">
        <v>6400</v>
      </c>
      <c r="Q1926" s="22">
        <v>0</v>
      </c>
      <c r="R1926" s="22" t="s">
        <v>3255</v>
      </c>
      <c r="S1926" s="22" t="s">
        <v>6401</v>
      </c>
      <c r="T1926" s="22" t="s">
        <v>1623</v>
      </c>
    </row>
    <row r="1927" spans="1:20">
      <c r="A1927" s="22" t="s">
        <v>3327</v>
      </c>
      <c r="B1927" s="22" t="s">
        <v>3328</v>
      </c>
      <c r="C1927" s="22" t="s">
        <v>10</v>
      </c>
      <c r="D1927" s="22" t="s">
        <v>1580</v>
      </c>
      <c r="E1927" s="22" t="s">
        <v>452</v>
      </c>
      <c r="F1927" s="22" t="s">
        <v>6980</v>
      </c>
      <c r="G1927" s="22" t="s">
        <v>1623</v>
      </c>
      <c r="H1927" s="22" t="s">
        <v>5569</v>
      </c>
      <c r="I1927" s="22" t="s">
        <v>6316</v>
      </c>
      <c r="J1927" s="22" t="s">
        <v>11</v>
      </c>
      <c r="K1927" s="22" t="s">
        <v>6290</v>
      </c>
      <c r="L1927" s="22" t="s">
        <v>11</v>
      </c>
      <c r="M1927" s="22" t="s">
        <v>6963</v>
      </c>
      <c r="N1927" s="22" t="s">
        <v>6291</v>
      </c>
      <c r="O1927" s="22" t="s">
        <v>6292</v>
      </c>
      <c r="P1927" s="22" t="s">
        <v>6329</v>
      </c>
      <c r="Q1927" s="22">
        <v>0</v>
      </c>
      <c r="R1927" s="22" t="s">
        <v>1952</v>
      </c>
      <c r="S1927" s="22" t="s">
        <v>5894</v>
      </c>
      <c r="T1927" s="22" t="s">
        <v>1623</v>
      </c>
    </row>
    <row r="1928" spans="1:20">
      <c r="A1928" s="22" t="s">
        <v>4083</v>
      </c>
      <c r="B1928" s="22" t="s">
        <v>4084</v>
      </c>
      <c r="C1928" s="22" t="s">
        <v>1657</v>
      </c>
      <c r="D1928" s="22" t="s">
        <v>1580</v>
      </c>
      <c r="E1928" s="22" t="s">
        <v>452</v>
      </c>
      <c r="F1928" s="22" t="s">
        <v>6806</v>
      </c>
      <c r="G1928" s="22" t="s">
        <v>1623</v>
      </c>
      <c r="H1928" s="22" t="s">
        <v>6337</v>
      </c>
      <c r="I1928" s="22" t="s">
        <v>6383</v>
      </c>
      <c r="J1928" s="22" t="s">
        <v>11</v>
      </c>
      <c r="K1928" s="22" t="s">
        <v>6290</v>
      </c>
      <c r="L1928" s="22" t="s">
        <v>11</v>
      </c>
      <c r="M1928" s="22" t="s">
        <v>6946</v>
      </c>
      <c r="N1928" s="22" t="s">
        <v>6291</v>
      </c>
      <c r="O1928" s="22" t="s">
        <v>6292</v>
      </c>
      <c r="P1928" s="22" t="s">
        <v>6391</v>
      </c>
      <c r="Q1928" s="22">
        <v>0</v>
      </c>
      <c r="R1928" s="22" t="s">
        <v>1952</v>
      </c>
      <c r="S1928" s="22" t="s">
        <v>5803</v>
      </c>
      <c r="T1928" s="22" t="s">
        <v>1623</v>
      </c>
    </row>
    <row r="1929" spans="1:20">
      <c r="A1929" s="22" t="s">
        <v>3073</v>
      </c>
      <c r="B1929" s="22" t="s">
        <v>3074</v>
      </c>
      <c r="C1929" s="22" t="s">
        <v>10</v>
      </c>
      <c r="D1929" s="22" t="s">
        <v>1580</v>
      </c>
      <c r="E1929" s="22" t="s">
        <v>452</v>
      </c>
      <c r="F1929" s="22" t="s">
        <v>6977</v>
      </c>
      <c r="G1929" s="22" t="s">
        <v>1623</v>
      </c>
      <c r="H1929" s="22" t="s">
        <v>6346</v>
      </c>
      <c r="I1929" s="22" t="s">
        <v>5563</v>
      </c>
      <c r="J1929" s="22" t="s">
        <v>11</v>
      </c>
      <c r="K1929" s="22" t="s">
        <v>6290</v>
      </c>
      <c r="L1929" s="22" t="s">
        <v>11</v>
      </c>
      <c r="M1929" s="22" t="s">
        <v>6965</v>
      </c>
      <c r="N1929" s="22" t="s">
        <v>6291</v>
      </c>
      <c r="O1929" s="22" t="s">
        <v>6292</v>
      </c>
      <c r="P1929" s="22" t="s">
        <v>7</v>
      </c>
      <c r="Q1929" s="22">
        <v>0</v>
      </c>
      <c r="R1929" s="22" t="s">
        <v>1707</v>
      </c>
      <c r="S1929" s="22" t="s">
        <v>6142</v>
      </c>
      <c r="T1929" s="22" t="s">
        <v>1623</v>
      </c>
    </row>
    <row r="1930" spans="1:20">
      <c r="A1930" s="22" t="s">
        <v>2052</v>
      </c>
      <c r="B1930" s="22" t="s">
        <v>2053</v>
      </c>
      <c r="C1930" s="22" t="s">
        <v>12</v>
      </c>
      <c r="D1930" s="22" t="s">
        <v>1580</v>
      </c>
      <c r="E1930" s="22" t="s">
        <v>452</v>
      </c>
      <c r="F1930" s="22" t="s">
        <v>6820</v>
      </c>
      <c r="G1930" s="22" t="s">
        <v>1623</v>
      </c>
      <c r="H1930" s="22" t="s">
        <v>6299</v>
      </c>
      <c r="I1930" s="22" t="s">
        <v>6316</v>
      </c>
      <c r="J1930" s="22" t="s">
        <v>11</v>
      </c>
      <c r="K1930" s="22" t="s">
        <v>6290</v>
      </c>
      <c r="L1930" s="22" t="s">
        <v>11</v>
      </c>
      <c r="M1930" s="22" t="s">
        <v>6936</v>
      </c>
      <c r="N1930" s="22" t="s">
        <v>6291</v>
      </c>
      <c r="O1930" s="22" t="s">
        <v>6292</v>
      </c>
      <c r="P1930" s="22" t="s">
        <v>6691</v>
      </c>
      <c r="Q1930" s="22">
        <v>0</v>
      </c>
      <c r="R1930" s="22" t="s">
        <v>1952</v>
      </c>
      <c r="S1930" s="22" t="s">
        <v>6067</v>
      </c>
      <c r="T1930" s="22" t="s">
        <v>1623</v>
      </c>
    </row>
    <row r="1931" spans="1:20">
      <c r="A1931" s="22" t="s">
        <v>5190</v>
      </c>
      <c r="B1931" s="22" t="s">
        <v>5191</v>
      </c>
      <c r="C1931" s="22" t="s">
        <v>16</v>
      </c>
      <c r="D1931" s="22" t="s">
        <v>1580</v>
      </c>
      <c r="E1931" s="22" t="s">
        <v>452</v>
      </c>
      <c r="F1931" s="22" t="s">
        <v>6954</v>
      </c>
      <c r="G1931" s="22" t="s">
        <v>1623</v>
      </c>
      <c r="H1931" s="22" t="s">
        <v>2490</v>
      </c>
      <c r="I1931" s="22" t="s">
        <v>6951</v>
      </c>
      <c r="J1931" s="22" t="s">
        <v>11</v>
      </c>
      <c r="K1931" s="22" t="s">
        <v>6290</v>
      </c>
      <c r="L1931" s="22" t="s">
        <v>11</v>
      </c>
      <c r="M1931" s="22" t="s">
        <v>6999</v>
      </c>
      <c r="N1931" s="22" t="s">
        <v>6291</v>
      </c>
      <c r="O1931" s="22" t="s">
        <v>6292</v>
      </c>
      <c r="P1931" s="22" t="s">
        <v>1012</v>
      </c>
      <c r="Q1931" s="22">
        <v>0</v>
      </c>
      <c r="R1931" s="22" t="s">
        <v>1565</v>
      </c>
      <c r="S1931" s="22" t="s">
        <v>7004</v>
      </c>
      <c r="T1931" s="22" t="s">
        <v>1623</v>
      </c>
    </row>
    <row r="1932" spans="1:20">
      <c r="A1932" s="22" t="s">
        <v>3988</v>
      </c>
      <c r="B1932" s="22" t="s">
        <v>3989</v>
      </c>
      <c r="C1932" s="22" t="s">
        <v>16</v>
      </c>
      <c r="D1932" s="22" t="s">
        <v>1580</v>
      </c>
      <c r="E1932" s="22" t="s">
        <v>461</v>
      </c>
      <c r="F1932" s="22" t="s">
        <v>5539</v>
      </c>
      <c r="G1932" s="22" t="s">
        <v>1623</v>
      </c>
      <c r="H1932" s="22" t="s">
        <v>2490</v>
      </c>
      <c r="I1932" s="22" t="s">
        <v>6370</v>
      </c>
      <c r="J1932" s="22" t="s">
        <v>11</v>
      </c>
      <c r="K1932" s="22" t="s">
        <v>6290</v>
      </c>
      <c r="L1932" s="22" t="s">
        <v>11</v>
      </c>
      <c r="M1932" s="22" t="s">
        <v>7048</v>
      </c>
      <c r="N1932" s="22" t="s">
        <v>6311</v>
      </c>
      <c r="O1932" s="22" t="s">
        <v>6292</v>
      </c>
      <c r="P1932" s="22" t="s">
        <v>6312</v>
      </c>
      <c r="Q1932" s="22">
        <v>0</v>
      </c>
      <c r="R1932" s="22" t="s">
        <v>1646</v>
      </c>
      <c r="S1932" s="22" t="s">
        <v>6153</v>
      </c>
      <c r="T1932" s="22" t="s">
        <v>1623</v>
      </c>
    </row>
    <row r="1933" spans="1:20">
      <c r="A1933" s="22" t="s">
        <v>2295</v>
      </c>
      <c r="B1933" s="22" t="s">
        <v>2296</v>
      </c>
      <c r="C1933" s="22" t="s">
        <v>1544</v>
      </c>
      <c r="D1933" s="22" t="s">
        <v>5451</v>
      </c>
      <c r="E1933" s="22" t="s">
        <v>464</v>
      </c>
      <c r="F1933" s="22" t="s">
        <v>5575</v>
      </c>
      <c r="G1933" s="22" t="s">
        <v>1623</v>
      </c>
      <c r="H1933" s="22" t="s">
        <v>2490</v>
      </c>
      <c r="I1933" s="22" t="s">
        <v>6296</v>
      </c>
      <c r="J1933" s="22" t="s">
        <v>11</v>
      </c>
      <c r="K1933" s="22" t="s">
        <v>6290</v>
      </c>
      <c r="L1933" s="22" t="s">
        <v>11</v>
      </c>
      <c r="M1933" s="22" t="s">
        <v>6959</v>
      </c>
      <c r="N1933" s="22" t="s">
        <v>6297</v>
      </c>
      <c r="O1933" s="22" t="s">
        <v>6292</v>
      </c>
      <c r="P1933" s="22" t="s">
        <v>1010</v>
      </c>
      <c r="Q1933" s="22">
        <v>0</v>
      </c>
      <c r="R1933" s="22" t="s">
        <v>1559</v>
      </c>
      <c r="S1933" s="22" t="s">
        <v>6196</v>
      </c>
      <c r="T1933" s="22" t="s">
        <v>1623</v>
      </c>
    </row>
    <row r="1934" spans="1:20">
      <c r="A1934" s="22" t="s">
        <v>3524</v>
      </c>
      <c r="B1934" s="22" t="s">
        <v>3525</v>
      </c>
      <c r="C1934" s="22" t="s">
        <v>16</v>
      </c>
      <c r="D1934" s="22" t="s">
        <v>1580</v>
      </c>
      <c r="E1934" s="22" t="s">
        <v>452</v>
      </c>
      <c r="F1934" s="22" t="s">
        <v>6954</v>
      </c>
      <c r="G1934" s="22" t="s">
        <v>1623</v>
      </c>
      <c r="H1934" s="22" t="s">
        <v>6346</v>
      </c>
      <c r="I1934" s="22" t="s">
        <v>6951</v>
      </c>
      <c r="J1934" s="22" t="s">
        <v>11</v>
      </c>
      <c r="K1934" s="22" t="s">
        <v>6290</v>
      </c>
      <c r="L1934" s="22" t="s">
        <v>11</v>
      </c>
      <c r="M1934" s="22" t="s">
        <v>7011</v>
      </c>
      <c r="N1934" s="22" t="s">
        <v>6291</v>
      </c>
      <c r="O1934" s="22" t="s">
        <v>6292</v>
      </c>
      <c r="P1934" s="22" t="s">
        <v>1012</v>
      </c>
      <c r="Q1934" s="22">
        <v>0</v>
      </c>
      <c r="R1934" s="22" t="s">
        <v>1559</v>
      </c>
      <c r="S1934" s="22" t="s">
        <v>6994</v>
      </c>
      <c r="T1934" s="22" t="s">
        <v>1623</v>
      </c>
    </row>
    <row r="1935" spans="1:20">
      <c r="A1935" s="22" t="s">
        <v>3222</v>
      </c>
      <c r="B1935" s="22" t="s">
        <v>3223</v>
      </c>
      <c r="C1935" s="22" t="s">
        <v>14</v>
      </c>
      <c r="D1935" s="22" t="s">
        <v>1580</v>
      </c>
      <c r="E1935" s="22" t="s">
        <v>461</v>
      </c>
      <c r="F1935" s="22" t="s">
        <v>6789</v>
      </c>
      <c r="G1935" s="22" t="s">
        <v>1623</v>
      </c>
      <c r="H1935" s="22" t="s">
        <v>6320</v>
      </c>
      <c r="I1935" s="22" t="s">
        <v>6350</v>
      </c>
      <c r="J1935" s="22" t="s">
        <v>11</v>
      </c>
      <c r="K1935" s="22" t="s">
        <v>6290</v>
      </c>
      <c r="L1935" s="22" t="s">
        <v>11</v>
      </c>
      <c r="M1935" s="22" t="s">
        <v>6995</v>
      </c>
      <c r="N1935" s="22" t="s">
        <v>6311</v>
      </c>
      <c r="O1935" s="22" t="s">
        <v>6292</v>
      </c>
      <c r="P1935" s="22" t="s">
        <v>6329</v>
      </c>
      <c r="Q1935" s="22">
        <v>0</v>
      </c>
      <c r="R1935" s="22" t="s">
        <v>2014</v>
      </c>
      <c r="S1935" s="22" t="s">
        <v>5916</v>
      </c>
      <c r="T1935" s="22" t="s">
        <v>1623</v>
      </c>
    </row>
    <row r="1936" spans="1:20">
      <c r="A1936" s="22" t="s">
        <v>4417</v>
      </c>
      <c r="B1936" s="22" t="s">
        <v>4418</v>
      </c>
      <c r="C1936" s="22" t="s">
        <v>10</v>
      </c>
      <c r="D1936" s="22" t="s">
        <v>1580</v>
      </c>
      <c r="E1936" s="22" t="s">
        <v>452</v>
      </c>
      <c r="F1936" s="22" t="s">
        <v>6808</v>
      </c>
      <c r="G1936" s="22" t="s">
        <v>1623</v>
      </c>
      <c r="H1936" s="22" t="s">
        <v>6299</v>
      </c>
      <c r="I1936" s="22" t="s">
        <v>6304</v>
      </c>
      <c r="J1936" s="22" t="s">
        <v>11</v>
      </c>
      <c r="K1936" s="22" t="s">
        <v>6290</v>
      </c>
      <c r="L1936" s="22" t="s">
        <v>11</v>
      </c>
      <c r="M1936" s="22" t="s">
        <v>6942</v>
      </c>
      <c r="N1936" s="22" t="s">
        <v>6291</v>
      </c>
      <c r="O1936" s="22" t="s">
        <v>6292</v>
      </c>
      <c r="P1936" s="22" t="s">
        <v>6329</v>
      </c>
      <c r="Q1936" s="22">
        <v>0</v>
      </c>
      <c r="R1936" s="22" t="s">
        <v>1685</v>
      </c>
      <c r="S1936" s="22" t="s">
        <v>6682</v>
      </c>
      <c r="T1936" s="22" t="s">
        <v>1623</v>
      </c>
    </row>
    <row r="1937" spans="1:20">
      <c r="A1937" s="22" t="s">
        <v>3023</v>
      </c>
      <c r="B1937" s="22" t="s">
        <v>3024</v>
      </c>
      <c r="C1937" s="22" t="s">
        <v>16</v>
      </c>
      <c r="D1937" s="22" t="s">
        <v>1580</v>
      </c>
      <c r="E1937" s="22" t="s">
        <v>452</v>
      </c>
      <c r="F1937" s="22" t="s">
        <v>5504</v>
      </c>
      <c r="G1937" s="22" t="s">
        <v>1623</v>
      </c>
      <c r="H1937" s="22" t="s">
        <v>5579</v>
      </c>
      <c r="I1937" s="22" t="s">
        <v>6289</v>
      </c>
      <c r="J1937" s="22" t="s">
        <v>11</v>
      </c>
      <c r="K1937" s="22" t="s">
        <v>6290</v>
      </c>
      <c r="L1937" s="22" t="s">
        <v>11</v>
      </c>
      <c r="M1937" s="22" t="s">
        <v>6942</v>
      </c>
      <c r="N1937" s="22" t="s">
        <v>6291</v>
      </c>
      <c r="O1937" s="22" t="s">
        <v>6292</v>
      </c>
      <c r="P1937" s="22" t="s">
        <v>6472</v>
      </c>
      <c r="Q1937" s="22">
        <v>0</v>
      </c>
      <c r="R1937" s="22" t="s">
        <v>6313</v>
      </c>
      <c r="S1937" s="22" t="s">
        <v>5944</v>
      </c>
      <c r="T1937" s="22" t="s">
        <v>1623</v>
      </c>
    </row>
    <row r="1938" spans="1:20">
      <c r="A1938" s="22" t="s">
        <v>4158</v>
      </c>
      <c r="B1938" s="22" t="s">
        <v>4159</v>
      </c>
      <c r="C1938" s="22" t="s">
        <v>1657</v>
      </c>
      <c r="D1938" s="22" t="s">
        <v>1580</v>
      </c>
      <c r="E1938" s="22" t="s">
        <v>452</v>
      </c>
      <c r="F1938" s="22" t="s">
        <v>6806</v>
      </c>
      <c r="G1938" s="22" t="s">
        <v>1623</v>
      </c>
      <c r="H1938" s="22" t="s">
        <v>6337</v>
      </c>
      <c r="I1938" s="22" t="s">
        <v>6383</v>
      </c>
      <c r="J1938" s="22" t="s">
        <v>11</v>
      </c>
      <c r="K1938" s="22" t="s">
        <v>6290</v>
      </c>
      <c r="L1938" s="22" t="s">
        <v>11</v>
      </c>
      <c r="M1938" s="22" t="s">
        <v>6964</v>
      </c>
      <c r="N1938" s="22" t="s">
        <v>6291</v>
      </c>
      <c r="O1938" s="22" t="s">
        <v>6292</v>
      </c>
      <c r="P1938" s="22" t="s">
        <v>6656</v>
      </c>
      <c r="Q1938" s="22">
        <v>0</v>
      </c>
      <c r="R1938" s="22" t="s">
        <v>1707</v>
      </c>
      <c r="S1938" s="22" t="s">
        <v>5788</v>
      </c>
      <c r="T1938" s="22" t="s">
        <v>1623</v>
      </c>
    </row>
    <row r="1939" spans="1:20">
      <c r="A1939" s="22" t="s">
        <v>1896</v>
      </c>
      <c r="B1939" s="22" t="s">
        <v>1897</v>
      </c>
      <c r="C1939" s="22" t="s">
        <v>16</v>
      </c>
      <c r="D1939" s="22" t="s">
        <v>1580</v>
      </c>
      <c r="E1939" s="22" t="s">
        <v>452</v>
      </c>
      <c r="F1939" s="22" t="s">
        <v>6977</v>
      </c>
      <c r="G1939" s="22" t="s">
        <v>1623</v>
      </c>
      <c r="H1939" s="22" t="s">
        <v>6346</v>
      </c>
      <c r="I1939" s="22" t="s">
        <v>5563</v>
      </c>
      <c r="J1939" s="22" t="s">
        <v>11</v>
      </c>
      <c r="K1939" s="22" t="s">
        <v>6290</v>
      </c>
      <c r="L1939" s="22" t="s">
        <v>11</v>
      </c>
      <c r="M1939" s="22" t="s">
        <v>6960</v>
      </c>
      <c r="N1939" s="22" t="s">
        <v>6291</v>
      </c>
      <c r="O1939" s="22" t="s">
        <v>6292</v>
      </c>
      <c r="P1939" s="22" t="s">
        <v>6368</v>
      </c>
      <c r="Q1939" s="22">
        <v>0</v>
      </c>
      <c r="R1939" s="22" t="s">
        <v>1707</v>
      </c>
      <c r="S1939" s="22" t="s">
        <v>6369</v>
      </c>
      <c r="T1939" s="22" t="s">
        <v>1623</v>
      </c>
    </row>
    <row r="1940" spans="1:20">
      <c r="A1940" s="22" t="s">
        <v>2977</v>
      </c>
      <c r="B1940" s="22" t="s">
        <v>2978</v>
      </c>
      <c r="C1940" s="22" t="s">
        <v>16</v>
      </c>
      <c r="D1940" s="22" t="s">
        <v>1580</v>
      </c>
      <c r="E1940" s="22" t="s">
        <v>452</v>
      </c>
      <c r="F1940" s="22" t="s">
        <v>6954</v>
      </c>
      <c r="G1940" s="22" t="s">
        <v>1623</v>
      </c>
      <c r="H1940" s="22" t="s">
        <v>2490</v>
      </c>
      <c r="I1940" s="22" t="s">
        <v>6951</v>
      </c>
      <c r="J1940" s="22" t="s">
        <v>11</v>
      </c>
      <c r="K1940" s="22" t="s">
        <v>6290</v>
      </c>
      <c r="L1940" s="22" t="s">
        <v>11</v>
      </c>
      <c r="M1940" s="22" t="s">
        <v>6999</v>
      </c>
      <c r="N1940" s="22" t="s">
        <v>6291</v>
      </c>
      <c r="O1940" s="22" t="s">
        <v>6292</v>
      </c>
      <c r="P1940" s="22" t="s">
        <v>6956</v>
      </c>
      <c r="Q1940" s="22">
        <v>0</v>
      </c>
      <c r="R1940" s="22" t="s">
        <v>2980</v>
      </c>
      <c r="S1940" s="22" t="s">
        <v>6957</v>
      </c>
      <c r="T1940" s="22" t="s">
        <v>1623</v>
      </c>
    </row>
    <row r="1941" spans="1:20">
      <c r="A1941" s="22" t="s">
        <v>3631</v>
      </c>
      <c r="B1941" s="22" t="s">
        <v>3632</v>
      </c>
      <c r="C1941" s="22" t="s">
        <v>10</v>
      </c>
      <c r="D1941" s="22" t="s">
        <v>1580</v>
      </c>
      <c r="E1941" s="22" t="s">
        <v>452</v>
      </c>
      <c r="F1941" s="22" t="s">
        <v>6940</v>
      </c>
      <c r="G1941" s="22" t="s">
        <v>1623</v>
      </c>
      <c r="H1941" s="22" t="s">
        <v>6346</v>
      </c>
      <c r="I1941" s="22" t="s">
        <v>5563</v>
      </c>
      <c r="J1941" s="22" t="s">
        <v>11</v>
      </c>
      <c r="K1941" s="22" t="s">
        <v>6290</v>
      </c>
      <c r="L1941" s="22" t="s">
        <v>11</v>
      </c>
      <c r="M1941" s="22" t="s">
        <v>6979</v>
      </c>
      <c r="N1941" s="22" t="s">
        <v>6291</v>
      </c>
      <c r="O1941" s="22" t="s">
        <v>6292</v>
      </c>
      <c r="P1941" s="22" t="s">
        <v>1012</v>
      </c>
      <c r="Q1941" s="22">
        <v>0</v>
      </c>
      <c r="R1941" s="22" t="s">
        <v>1559</v>
      </c>
      <c r="S1941" s="22" t="s">
        <v>6194</v>
      </c>
      <c r="T1941" s="22" t="s">
        <v>1623</v>
      </c>
    </row>
    <row r="1942" spans="1:20">
      <c r="A1942" s="22" t="s">
        <v>3917</v>
      </c>
      <c r="B1942" s="22" t="s">
        <v>3918</v>
      </c>
      <c r="C1942" s="22" t="s">
        <v>13</v>
      </c>
      <c r="D1942" s="22" t="s">
        <v>1580</v>
      </c>
      <c r="E1942" s="22" t="s">
        <v>452</v>
      </c>
      <c r="F1942" s="22" t="s">
        <v>6803</v>
      </c>
      <c r="G1942" s="22" t="s">
        <v>1623</v>
      </c>
      <c r="H1942" s="22" t="s">
        <v>5569</v>
      </c>
      <c r="I1942" s="22" t="s">
        <v>6304</v>
      </c>
      <c r="J1942" s="22" t="s">
        <v>11</v>
      </c>
      <c r="K1942" s="22" t="s">
        <v>6290</v>
      </c>
      <c r="L1942" s="22" t="s">
        <v>11</v>
      </c>
      <c r="M1942" s="22" t="s">
        <v>6945</v>
      </c>
      <c r="N1942" s="22" t="s">
        <v>6291</v>
      </c>
      <c r="O1942" s="22" t="s">
        <v>6292</v>
      </c>
      <c r="P1942" s="22" t="s">
        <v>6329</v>
      </c>
      <c r="Q1942" s="22">
        <v>0</v>
      </c>
      <c r="R1942" s="22" t="s">
        <v>6490</v>
      </c>
      <c r="S1942" s="22" t="s">
        <v>6727</v>
      </c>
      <c r="T1942" s="22" t="s">
        <v>1623</v>
      </c>
    </row>
    <row r="1943" spans="1:20">
      <c r="A1943" s="22" t="s">
        <v>5054</v>
      </c>
      <c r="B1943" s="22" t="s">
        <v>5055</v>
      </c>
      <c r="C1943" s="22" t="s">
        <v>10</v>
      </c>
      <c r="D1943" s="22" t="s">
        <v>1580</v>
      </c>
      <c r="E1943" s="22" t="s">
        <v>452</v>
      </c>
      <c r="F1943" s="22" t="s">
        <v>5402</v>
      </c>
      <c r="G1943" s="22" t="s">
        <v>1623</v>
      </c>
      <c r="H1943" s="22" t="s">
        <v>6952</v>
      </c>
      <c r="I1943" s="22" t="s">
        <v>5563</v>
      </c>
      <c r="J1943" s="22" t="s">
        <v>11</v>
      </c>
      <c r="K1943" s="22" t="s">
        <v>6290</v>
      </c>
      <c r="L1943" s="22" t="s">
        <v>11</v>
      </c>
      <c r="M1943" s="22" t="s">
        <v>7030</v>
      </c>
      <c r="N1943" s="22" t="s">
        <v>6291</v>
      </c>
      <c r="O1943" s="22" t="s">
        <v>6292</v>
      </c>
      <c r="P1943" s="22" t="s">
        <v>6303</v>
      </c>
      <c r="Q1943" s="22">
        <v>0</v>
      </c>
      <c r="R1943" s="22" t="s">
        <v>1952</v>
      </c>
      <c r="S1943" s="22" t="s">
        <v>5680</v>
      </c>
      <c r="T1943" s="22" t="s">
        <v>1623</v>
      </c>
    </row>
    <row r="1944" spans="1:20">
      <c r="A1944" s="22" t="s">
        <v>2351</v>
      </c>
      <c r="B1944" s="22" t="s">
        <v>2352</v>
      </c>
      <c r="C1944" s="22" t="s">
        <v>16</v>
      </c>
      <c r="D1944" s="22" t="s">
        <v>1580</v>
      </c>
      <c r="E1944" s="22" t="s">
        <v>452</v>
      </c>
      <c r="F1944" s="22" t="s">
        <v>5380</v>
      </c>
      <c r="G1944" s="22" t="s">
        <v>1623</v>
      </c>
      <c r="H1944" s="22" t="s">
        <v>2490</v>
      </c>
      <c r="I1944" s="22" t="s">
        <v>6289</v>
      </c>
      <c r="J1944" s="22" t="s">
        <v>11</v>
      </c>
      <c r="K1944" s="22" t="s">
        <v>6290</v>
      </c>
      <c r="L1944" s="22" t="s">
        <v>11</v>
      </c>
      <c r="M1944" s="22" t="s">
        <v>6953</v>
      </c>
      <c r="N1944" s="22" t="s">
        <v>6291</v>
      </c>
      <c r="O1944" s="22" t="s">
        <v>6292</v>
      </c>
      <c r="P1944" s="22" t="s">
        <v>7</v>
      </c>
      <c r="Q1944" s="22">
        <v>0</v>
      </c>
      <c r="R1944" s="22" t="s">
        <v>1707</v>
      </c>
      <c r="S1944" s="22" t="s">
        <v>6027</v>
      </c>
      <c r="T1944" s="22" t="s">
        <v>1623</v>
      </c>
    </row>
    <row r="1945" spans="1:20">
      <c r="A1945" s="22" t="s">
        <v>5041</v>
      </c>
      <c r="B1945" s="22" t="s">
        <v>5042</v>
      </c>
      <c r="C1945" s="22" t="s">
        <v>16</v>
      </c>
      <c r="D1945" s="22" t="s">
        <v>1580</v>
      </c>
      <c r="E1945" s="22" t="s">
        <v>452</v>
      </c>
      <c r="F1945" s="22" t="s">
        <v>6934</v>
      </c>
      <c r="G1945" s="22" t="s">
        <v>1623</v>
      </c>
      <c r="H1945" s="22" t="s">
        <v>6346</v>
      </c>
      <c r="I1945" s="22" t="s">
        <v>6951</v>
      </c>
      <c r="J1945" s="22" t="s">
        <v>11</v>
      </c>
      <c r="K1945" s="22" t="s">
        <v>6290</v>
      </c>
      <c r="L1945" s="22" t="s">
        <v>11</v>
      </c>
      <c r="M1945" s="22" t="s">
        <v>6959</v>
      </c>
      <c r="N1945" s="22" t="s">
        <v>6291</v>
      </c>
      <c r="O1945" s="22" t="s">
        <v>6292</v>
      </c>
      <c r="P1945" s="22" t="s">
        <v>6329</v>
      </c>
      <c r="Q1945" s="22">
        <v>0</v>
      </c>
      <c r="R1945" s="22" t="s">
        <v>1948</v>
      </c>
      <c r="S1945" s="22" t="s">
        <v>5683</v>
      </c>
      <c r="T1945" s="22" t="s">
        <v>1623</v>
      </c>
    </row>
    <row r="1946" spans="1:20">
      <c r="A1946" s="22" t="s">
        <v>4756</v>
      </c>
      <c r="B1946" s="22" t="s">
        <v>4757</v>
      </c>
      <c r="C1946" s="22" t="s">
        <v>14</v>
      </c>
      <c r="D1946" s="22" t="s">
        <v>1580</v>
      </c>
      <c r="E1946" s="22" t="s">
        <v>452</v>
      </c>
      <c r="F1946" s="22" t="s">
        <v>6816</v>
      </c>
      <c r="G1946" s="22" t="s">
        <v>1623</v>
      </c>
      <c r="H1946" s="22" t="s">
        <v>6334</v>
      </c>
      <c r="I1946" s="22" t="s">
        <v>6343</v>
      </c>
      <c r="J1946" s="22" t="s">
        <v>11</v>
      </c>
      <c r="K1946" s="22" t="s">
        <v>6290</v>
      </c>
      <c r="L1946" s="22" t="s">
        <v>11</v>
      </c>
      <c r="M1946" s="22" t="s">
        <v>6963</v>
      </c>
      <c r="N1946" s="22" t="s">
        <v>6291</v>
      </c>
      <c r="O1946" s="22" t="s">
        <v>6292</v>
      </c>
      <c r="P1946" s="22" t="s">
        <v>6451</v>
      </c>
      <c r="Q1946" s="22">
        <v>0</v>
      </c>
      <c r="R1946" s="22" t="s">
        <v>1952</v>
      </c>
      <c r="S1946" s="22" t="s">
        <v>5718</v>
      </c>
      <c r="T1946" s="22" t="s">
        <v>1623</v>
      </c>
    </row>
    <row r="1947" spans="1:20">
      <c r="A1947" s="22" t="s">
        <v>2426</v>
      </c>
      <c r="B1947" s="22" t="s">
        <v>2427</v>
      </c>
      <c r="C1947" s="22" t="s">
        <v>10</v>
      </c>
      <c r="D1947" s="22" t="s">
        <v>1580</v>
      </c>
      <c r="E1947" s="22" t="s">
        <v>5632</v>
      </c>
      <c r="F1947" s="22" t="s">
        <v>6973</v>
      </c>
      <c r="G1947" s="22" t="s">
        <v>1623</v>
      </c>
      <c r="H1947" s="22" t="s">
        <v>6308</v>
      </c>
      <c r="I1947" s="22" t="s">
        <v>5447</v>
      </c>
      <c r="J1947" s="22" t="s">
        <v>11</v>
      </c>
      <c r="K1947" s="22" t="s">
        <v>6290</v>
      </c>
      <c r="L1947" s="22" t="s">
        <v>11</v>
      </c>
      <c r="M1947" s="22" t="s">
        <v>6986</v>
      </c>
      <c r="N1947" s="22" t="s">
        <v>6311</v>
      </c>
      <c r="O1947" s="22" t="s">
        <v>6292</v>
      </c>
      <c r="P1947" s="22" t="s">
        <v>6563</v>
      </c>
      <c r="Q1947" s="22">
        <v>0</v>
      </c>
      <c r="R1947" s="22" t="s">
        <v>6974</v>
      </c>
      <c r="S1947" s="22" t="s">
        <v>7033</v>
      </c>
      <c r="T1947" s="22" t="s">
        <v>1623</v>
      </c>
    </row>
    <row r="1948" spans="1:20">
      <c r="A1948" s="22" t="s">
        <v>3053</v>
      </c>
      <c r="B1948" s="22" t="s">
        <v>3054</v>
      </c>
      <c r="C1948" s="22" t="s">
        <v>14</v>
      </c>
      <c r="D1948" s="22" t="s">
        <v>1580</v>
      </c>
      <c r="E1948" s="22" t="s">
        <v>452</v>
      </c>
      <c r="F1948" s="22" t="s">
        <v>6811</v>
      </c>
      <c r="G1948" s="22" t="s">
        <v>1623</v>
      </c>
      <c r="H1948" s="22" t="s">
        <v>6337</v>
      </c>
      <c r="I1948" s="22" t="s">
        <v>6338</v>
      </c>
      <c r="J1948" s="22" t="s">
        <v>11</v>
      </c>
      <c r="K1948" s="22" t="s">
        <v>6290</v>
      </c>
      <c r="L1948" s="22" t="s">
        <v>11</v>
      </c>
      <c r="M1948" s="22" t="s">
        <v>6955</v>
      </c>
      <c r="N1948" s="22" t="s">
        <v>6291</v>
      </c>
      <c r="O1948" s="22" t="s">
        <v>6292</v>
      </c>
      <c r="P1948" s="22" t="s">
        <v>6329</v>
      </c>
      <c r="Q1948" s="22">
        <v>0</v>
      </c>
      <c r="R1948" s="22" t="s">
        <v>1952</v>
      </c>
      <c r="S1948" s="22" t="s">
        <v>5939</v>
      </c>
      <c r="T1948" s="22" t="s">
        <v>1623</v>
      </c>
    </row>
    <row r="1949" spans="1:20">
      <c r="A1949" s="22" t="s">
        <v>2365</v>
      </c>
      <c r="B1949" s="22" t="s">
        <v>2366</v>
      </c>
      <c r="C1949" s="22" t="s">
        <v>10</v>
      </c>
      <c r="D1949" s="22" t="s">
        <v>1580</v>
      </c>
      <c r="E1949" s="22" t="s">
        <v>461</v>
      </c>
      <c r="F1949" s="22" t="s">
        <v>5538</v>
      </c>
      <c r="G1949" s="22" t="s">
        <v>1623</v>
      </c>
      <c r="H1949" s="22" t="s">
        <v>5579</v>
      </c>
      <c r="I1949" s="22" t="s">
        <v>5574</v>
      </c>
      <c r="J1949" s="22" t="s">
        <v>11</v>
      </c>
      <c r="K1949" s="22" t="s">
        <v>6290</v>
      </c>
      <c r="L1949" s="22" t="s">
        <v>11</v>
      </c>
      <c r="M1949" s="22" t="s">
        <v>7050</v>
      </c>
      <c r="N1949" s="22" t="s">
        <v>6311</v>
      </c>
      <c r="O1949" s="22" t="s">
        <v>6292</v>
      </c>
      <c r="P1949" s="22" t="s">
        <v>6329</v>
      </c>
      <c r="Q1949" s="22">
        <v>0</v>
      </c>
      <c r="R1949" s="22" t="s">
        <v>1646</v>
      </c>
      <c r="S1949" s="22" t="s">
        <v>6026</v>
      </c>
      <c r="T1949" s="22" t="s">
        <v>1623</v>
      </c>
    </row>
    <row r="1950" spans="1:20">
      <c r="A1950" s="22" t="s">
        <v>5173</v>
      </c>
      <c r="B1950" s="22" t="s">
        <v>5174</v>
      </c>
      <c r="C1950" s="22" t="s">
        <v>10</v>
      </c>
      <c r="D1950" s="22" t="s">
        <v>1580</v>
      </c>
      <c r="E1950" s="22" t="s">
        <v>452</v>
      </c>
      <c r="F1950" s="22" t="s">
        <v>5583</v>
      </c>
      <c r="G1950" s="22" t="s">
        <v>1623</v>
      </c>
      <c r="H1950" s="22" t="s">
        <v>6308</v>
      </c>
      <c r="I1950" s="22" t="s">
        <v>5447</v>
      </c>
      <c r="J1950" s="22" t="s">
        <v>11</v>
      </c>
      <c r="K1950" s="22" t="s">
        <v>6290</v>
      </c>
      <c r="L1950" s="22" t="s">
        <v>11</v>
      </c>
      <c r="M1950" s="22" t="s">
        <v>6961</v>
      </c>
      <c r="N1950" s="22" t="s">
        <v>6291</v>
      </c>
      <c r="O1950" s="22" t="s">
        <v>6292</v>
      </c>
      <c r="P1950" s="22" t="s">
        <v>1012</v>
      </c>
      <c r="Q1950" s="22">
        <v>0</v>
      </c>
      <c r="R1950" s="22" t="s">
        <v>5176</v>
      </c>
      <c r="S1950" s="22" t="s">
        <v>6203</v>
      </c>
      <c r="T1950" s="22" t="s">
        <v>1331</v>
      </c>
    </row>
    <row r="1951" spans="1:20">
      <c r="A1951" s="22" t="s">
        <v>2805</v>
      </c>
      <c r="B1951" s="22" t="s">
        <v>2806</v>
      </c>
      <c r="C1951" s="22" t="s">
        <v>12</v>
      </c>
      <c r="D1951" s="22" t="s">
        <v>1580</v>
      </c>
      <c r="E1951" s="22" t="s">
        <v>452</v>
      </c>
      <c r="F1951" s="22" t="s">
        <v>6980</v>
      </c>
      <c r="G1951" s="22" t="s">
        <v>1623</v>
      </c>
      <c r="H1951" s="22" t="s">
        <v>5569</v>
      </c>
      <c r="I1951" s="22" t="s">
        <v>6316</v>
      </c>
      <c r="J1951" s="22" t="s">
        <v>11</v>
      </c>
      <c r="K1951" s="22" t="s">
        <v>6290</v>
      </c>
      <c r="L1951" s="22" t="s">
        <v>11</v>
      </c>
      <c r="M1951" s="22" t="s">
        <v>6969</v>
      </c>
      <c r="N1951" s="22" t="s">
        <v>6291</v>
      </c>
      <c r="O1951" s="22" t="s">
        <v>6292</v>
      </c>
      <c r="P1951" s="22" t="s">
        <v>6325</v>
      </c>
      <c r="Q1951" s="22">
        <v>0</v>
      </c>
      <c r="R1951" s="22" t="s">
        <v>6490</v>
      </c>
      <c r="S1951" s="22" t="s">
        <v>6578</v>
      </c>
      <c r="T1951" s="22" t="s">
        <v>1623</v>
      </c>
    </row>
    <row r="1952" spans="1:20">
      <c r="A1952" s="22" t="s">
        <v>2214</v>
      </c>
      <c r="B1952" s="22" t="s">
        <v>2215</v>
      </c>
      <c r="C1952" s="22" t="s">
        <v>10</v>
      </c>
      <c r="D1952" s="22" t="s">
        <v>1580</v>
      </c>
      <c r="E1952" s="22" t="s">
        <v>452</v>
      </c>
      <c r="F1952" s="22" t="s">
        <v>5392</v>
      </c>
      <c r="G1952" s="22" t="s">
        <v>1623</v>
      </c>
      <c r="H1952" s="22" t="s">
        <v>6295</v>
      </c>
      <c r="I1952" s="22" t="s">
        <v>6302</v>
      </c>
      <c r="J1952" s="22" t="s">
        <v>11</v>
      </c>
      <c r="K1952" s="22" t="s">
        <v>6290</v>
      </c>
      <c r="L1952" s="22" t="s">
        <v>11</v>
      </c>
      <c r="M1952" s="22" t="s">
        <v>7044</v>
      </c>
      <c r="N1952" s="22" t="s">
        <v>6291</v>
      </c>
      <c r="O1952" s="22" t="s">
        <v>6292</v>
      </c>
      <c r="P1952" s="22" t="s">
        <v>6729</v>
      </c>
      <c r="Q1952" s="22">
        <v>0</v>
      </c>
      <c r="R1952" s="22" t="s">
        <v>1707</v>
      </c>
      <c r="S1952" s="22" t="s">
        <v>6730</v>
      </c>
      <c r="T1952" s="22" t="s">
        <v>1623</v>
      </c>
    </row>
    <row r="1953" spans="1:20">
      <c r="A1953" s="22" t="s">
        <v>3248</v>
      </c>
      <c r="B1953" s="22" t="s">
        <v>3249</v>
      </c>
      <c r="C1953" s="22" t="s">
        <v>12</v>
      </c>
      <c r="D1953" s="22" t="s">
        <v>1580</v>
      </c>
      <c r="E1953" s="22" t="s">
        <v>452</v>
      </c>
      <c r="F1953" s="22" t="s">
        <v>6980</v>
      </c>
      <c r="G1953" s="22" t="s">
        <v>1623</v>
      </c>
      <c r="H1953" s="22" t="s">
        <v>5569</v>
      </c>
      <c r="I1953" s="22" t="s">
        <v>6316</v>
      </c>
      <c r="J1953" s="22" t="s">
        <v>11</v>
      </c>
      <c r="K1953" s="22" t="s">
        <v>6290</v>
      </c>
      <c r="L1953" s="22" t="s">
        <v>11</v>
      </c>
      <c r="M1953" s="22" t="s">
        <v>6983</v>
      </c>
      <c r="N1953" s="22" t="s">
        <v>6291</v>
      </c>
      <c r="O1953" s="22" t="s">
        <v>6292</v>
      </c>
      <c r="P1953" s="22" t="s">
        <v>6329</v>
      </c>
      <c r="Q1953" s="22">
        <v>0</v>
      </c>
      <c r="R1953" s="22" t="s">
        <v>1707</v>
      </c>
      <c r="S1953" s="22" t="s">
        <v>5909</v>
      </c>
      <c r="T1953" s="22" t="s">
        <v>1623</v>
      </c>
    </row>
    <row r="1954" spans="1:20">
      <c r="A1954" s="22" t="s">
        <v>4083</v>
      </c>
      <c r="B1954" s="22" t="s">
        <v>4084</v>
      </c>
      <c r="C1954" s="22" t="s">
        <v>1657</v>
      </c>
      <c r="D1954" s="22" t="s">
        <v>1580</v>
      </c>
      <c r="E1954" s="22" t="s">
        <v>452</v>
      </c>
      <c r="F1954" s="22" t="s">
        <v>6806</v>
      </c>
      <c r="G1954" s="22" t="s">
        <v>1623</v>
      </c>
      <c r="H1954" s="22" t="s">
        <v>6337</v>
      </c>
      <c r="I1954" s="22" t="s">
        <v>6383</v>
      </c>
      <c r="J1954" s="22" t="s">
        <v>11</v>
      </c>
      <c r="K1954" s="22" t="s">
        <v>6290</v>
      </c>
      <c r="L1954" s="22" t="s">
        <v>11</v>
      </c>
      <c r="M1954" s="22" t="s">
        <v>6963</v>
      </c>
      <c r="N1954" s="22" t="s">
        <v>6291</v>
      </c>
      <c r="O1954" s="22" t="s">
        <v>6292</v>
      </c>
      <c r="P1954" s="22" t="s">
        <v>6391</v>
      </c>
      <c r="Q1954" s="22">
        <v>0</v>
      </c>
      <c r="R1954" s="22" t="s">
        <v>1952</v>
      </c>
      <c r="S1954" s="22" t="s">
        <v>5803</v>
      </c>
      <c r="T1954" s="22" t="s">
        <v>1623</v>
      </c>
    </row>
    <row r="1955" spans="1:20">
      <c r="A1955" s="22" t="s">
        <v>3562</v>
      </c>
      <c r="B1955" s="22" t="s">
        <v>3563</v>
      </c>
      <c r="C1955" s="22" t="s">
        <v>16</v>
      </c>
      <c r="D1955" s="22" t="s">
        <v>1580</v>
      </c>
      <c r="E1955" s="22" t="s">
        <v>452</v>
      </c>
      <c r="F1955" s="22" t="s">
        <v>5504</v>
      </c>
      <c r="G1955" s="22" t="s">
        <v>1623</v>
      </c>
      <c r="H1955" s="22" t="s">
        <v>5579</v>
      </c>
      <c r="I1955" s="22" t="s">
        <v>6289</v>
      </c>
      <c r="J1955" s="22" t="s">
        <v>11</v>
      </c>
      <c r="K1955" s="22" t="s">
        <v>6290</v>
      </c>
      <c r="L1955" s="22" t="s">
        <v>11</v>
      </c>
      <c r="M1955" s="22" t="s">
        <v>6960</v>
      </c>
      <c r="N1955" s="22" t="s">
        <v>6291</v>
      </c>
      <c r="O1955" s="22" t="s">
        <v>6292</v>
      </c>
      <c r="P1955" s="22" t="s">
        <v>6534</v>
      </c>
      <c r="Q1955" s="22">
        <v>0</v>
      </c>
      <c r="R1955" s="22" t="s">
        <v>3435</v>
      </c>
      <c r="S1955" s="22" t="s">
        <v>6535</v>
      </c>
      <c r="T1955" s="22" t="s">
        <v>1623</v>
      </c>
    </row>
    <row r="1956" spans="1:20">
      <c r="A1956" s="22" t="s">
        <v>5154</v>
      </c>
      <c r="B1956" s="22" t="s">
        <v>5155</v>
      </c>
      <c r="C1956" s="22" t="s">
        <v>10</v>
      </c>
      <c r="D1956" s="22" t="s">
        <v>1580</v>
      </c>
      <c r="E1956" s="22" t="s">
        <v>452</v>
      </c>
      <c r="F1956" s="22" t="s">
        <v>6977</v>
      </c>
      <c r="G1956" s="22" t="s">
        <v>1623</v>
      </c>
      <c r="H1956" s="22" t="s">
        <v>6346</v>
      </c>
      <c r="I1956" s="22" t="s">
        <v>5563</v>
      </c>
      <c r="J1956" s="22" t="s">
        <v>11</v>
      </c>
      <c r="K1956" s="22" t="s">
        <v>6290</v>
      </c>
      <c r="L1956" s="22" t="s">
        <v>11</v>
      </c>
      <c r="M1956" s="22" t="s">
        <v>6960</v>
      </c>
      <c r="N1956" s="22" t="s">
        <v>6291</v>
      </c>
      <c r="O1956" s="22" t="s">
        <v>6292</v>
      </c>
      <c r="P1956" s="22" t="s">
        <v>7</v>
      </c>
      <c r="Q1956" s="22">
        <v>0</v>
      </c>
      <c r="R1956" s="22" t="s">
        <v>2247</v>
      </c>
      <c r="S1956" s="22" t="s">
        <v>6524</v>
      </c>
      <c r="T1956" s="22" t="s">
        <v>1623</v>
      </c>
    </row>
    <row r="1957" spans="1:20">
      <c r="A1957" s="22" t="s">
        <v>3816</v>
      </c>
      <c r="B1957" s="22" t="s">
        <v>3817</v>
      </c>
      <c r="C1957" s="22" t="s">
        <v>1544</v>
      </c>
      <c r="D1957" s="22" t="s">
        <v>1580</v>
      </c>
      <c r="E1957" s="22" t="s">
        <v>452</v>
      </c>
      <c r="F1957" s="22" t="s">
        <v>5504</v>
      </c>
      <c r="G1957" s="22" t="s">
        <v>1623</v>
      </c>
      <c r="H1957" s="22" t="s">
        <v>5579</v>
      </c>
      <c r="I1957" s="22" t="s">
        <v>6289</v>
      </c>
      <c r="J1957" s="22" t="s">
        <v>11</v>
      </c>
      <c r="K1957" s="22" t="s">
        <v>6290</v>
      </c>
      <c r="L1957" s="22" t="s">
        <v>11</v>
      </c>
      <c r="M1957" s="22" t="s">
        <v>6960</v>
      </c>
      <c r="N1957" s="22" t="s">
        <v>6291</v>
      </c>
      <c r="O1957" s="22" t="s">
        <v>6292</v>
      </c>
      <c r="P1957" s="22" t="s">
        <v>6329</v>
      </c>
      <c r="Q1957" s="22">
        <v>0</v>
      </c>
      <c r="R1957" s="22" t="s">
        <v>6313</v>
      </c>
      <c r="S1957" s="22" t="s">
        <v>5835</v>
      </c>
      <c r="T1957" s="22" t="s">
        <v>1623</v>
      </c>
    </row>
    <row r="1958" spans="1:20">
      <c r="A1958" s="22" t="s">
        <v>5186</v>
      </c>
      <c r="B1958" s="22" t="s">
        <v>5187</v>
      </c>
      <c r="C1958" s="22" t="s">
        <v>16</v>
      </c>
      <c r="D1958" s="22" t="s">
        <v>1580</v>
      </c>
      <c r="E1958" s="22" t="s">
        <v>452</v>
      </c>
      <c r="F1958" s="22" t="s">
        <v>6954</v>
      </c>
      <c r="G1958" s="22" t="s">
        <v>1623</v>
      </c>
      <c r="H1958" s="22" t="s">
        <v>2490</v>
      </c>
      <c r="I1958" s="22" t="s">
        <v>6951</v>
      </c>
      <c r="J1958" s="22" t="s">
        <v>11</v>
      </c>
      <c r="K1958" s="22" t="s">
        <v>6290</v>
      </c>
      <c r="L1958" s="22" t="s">
        <v>11</v>
      </c>
      <c r="M1958" s="22" t="s">
        <v>6944</v>
      </c>
      <c r="N1958" s="22" t="s">
        <v>6291</v>
      </c>
      <c r="O1958" s="22" t="s">
        <v>6292</v>
      </c>
      <c r="P1958" s="22" t="s">
        <v>1012</v>
      </c>
      <c r="Q1958" s="22">
        <v>0</v>
      </c>
      <c r="R1958" s="22" t="s">
        <v>1565</v>
      </c>
      <c r="S1958" s="22" t="s">
        <v>6972</v>
      </c>
      <c r="T1958" s="22" t="s">
        <v>1623</v>
      </c>
    </row>
    <row r="1959" spans="1:20">
      <c r="A1959" s="22" t="s">
        <v>2781</v>
      </c>
      <c r="B1959" s="22" t="s">
        <v>2782</v>
      </c>
      <c r="C1959" s="22" t="s">
        <v>12</v>
      </c>
      <c r="D1959" s="22" t="s">
        <v>1580</v>
      </c>
      <c r="E1959" s="22" t="s">
        <v>452</v>
      </c>
      <c r="F1959" s="22" t="s">
        <v>6809</v>
      </c>
      <c r="G1959" s="22" t="s">
        <v>1623</v>
      </c>
      <c r="H1959" s="22" t="s">
        <v>6299</v>
      </c>
      <c r="I1959" s="22" t="s">
        <v>6335</v>
      </c>
      <c r="J1959" s="22" t="s">
        <v>11</v>
      </c>
      <c r="K1959" s="22" t="s">
        <v>6290</v>
      </c>
      <c r="L1959" s="22" t="s">
        <v>11</v>
      </c>
      <c r="M1959" s="22" t="s">
        <v>6944</v>
      </c>
      <c r="N1959" s="22" t="s">
        <v>6291</v>
      </c>
      <c r="O1959" s="22" t="s">
        <v>6292</v>
      </c>
      <c r="P1959" s="22" t="s">
        <v>6512</v>
      </c>
      <c r="Q1959" s="22">
        <v>0</v>
      </c>
      <c r="R1959" s="22" t="s">
        <v>1952</v>
      </c>
      <c r="S1959" s="22" t="s">
        <v>5978</v>
      </c>
      <c r="T1959" s="22" t="s">
        <v>1623</v>
      </c>
    </row>
    <row r="1960" spans="1:20">
      <c r="A1960" s="22" t="s">
        <v>2527</v>
      </c>
      <c r="B1960" s="22" t="s">
        <v>2528</v>
      </c>
      <c r="C1960" s="22" t="s">
        <v>10</v>
      </c>
      <c r="D1960" s="22" t="s">
        <v>1580</v>
      </c>
      <c r="E1960" s="22" t="s">
        <v>452</v>
      </c>
      <c r="F1960" s="22" t="s">
        <v>5399</v>
      </c>
      <c r="G1960" s="22" t="s">
        <v>1623</v>
      </c>
      <c r="H1960" s="22" t="s">
        <v>5579</v>
      </c>
      <c r="I1960" s="22" t="s">
        <v>6302</v>
      </c>
      <c r="J1960" s="22" t="s">
        <v>11</v>
      </c>
      <c r="K1960" s="22" t="s">
        <v>6290</v>
      </c>
      <c r="L1960" s="22" t="s">
        <v>11</v>
      </c>
      <c r="M1960" s="22" t="s">
        <v>6949</v>
      </c>
      <c r="N1960" s="22" t="s">
        <v>6291</v>
      </c>
      <c r="O1960" s="22" t="s">
        <v>6292</v>
      </c>
      <c r="P1960" s="22" t="s">
        <v>6329</v>
      </c>
      <c r="Q1960" s="22">
        <v>0</v>
      </c>
      <c r="R1960" s="22" t="s">
        <v>1952</v>
      </c>
      <c r="S1960" s="22" t="s">
        <v>6012</v>
      </c>
      <c r="T1960" s="22" t="s">
        <v>1623</v>
      </c>
    </row>
    <row r="1961" spans="1:20">
      <c r="A1961" s="22" t="s">
        <v>2987</v>
      </c>
      <c r="B1961" s="22" t="s">
        <v>2988</v>
      </c>
      <c r="C1961" s="22" t="s">
        <v>14</v>
      </c>
      <c r="D1961" s="22" t="s">
        <v>1580</v>
      </c>
      <c r="E1961" s="22" t="s">
        <v>452</v>
      </c>
      <c r="F1961" s="22" t="s">
        <v>6824</v>
      </c>
      <c r="G1961" s="22" t="s">
        <v>1623</v>
      </c>
      <c r="H1961" s="22" t="s">
        <v>6299</v>
      </c>
      <c r="I1961" s="22" t="s">
        <v>6316</v>
      </c>
      <c r="J1961" s="22" t="s">
        <v>11</v>
      </c>
      <c r="K1961" s="22" t="s">
        <v>6290</v>
      </c>
      <c r="L1961" s="22" t="s">
        <v>11</v>
      </c>
      <c r="M1961" s="22" t="s">
        <v>6933</v>
      </c>
      <c r="N1961" s="22" t="s">
        <v>6291</v>
      </c>
      <c r="O1961" s="22" t="s">
        <v>6292</v>
      </c>
      <c r="P1961" s="22" t="s">
        <v>6329</v>
      </c>
      <c r="Q1961" s="22">
        <v>0</v>
      </c>
      <c r="R1961" s="22" t="s">
        <v>1952</v>
      </c>
      <c r="S1961" s="22" t="s">
        <v>5949</v>
      </c>
      <c r="T1961" s="22" t="s">
        <v>1623</v>
      </c>
    </row>
    <row r="1962" spans="1:20">
      <c r="A1962" s="22" t="s">
        <v>3402</v>
      </c>
      <c r="B1962" s="22" t="s">
        <v>3403</v>
      </c>
      <c r="C1962" s="22" t="s">
        <v>1563</v>
      </c>
      <c r="D1962" s="22" t="s">
        <v>5451</v>
      </c>
      <c r="E1962" s="22" t="s">
        <v>464</v>
      </c>
      <c r="F1962" s="22" t="s">
        <v>5573</v>
      </c>
      <c r="G1962" s="22" t="s">
        <v>1623</v>
      </c>
      <c r="H1962" s="22" t="s">
        <v>2490</v>
      </c>
      <c r="I1962" s="22" t="s">
        <v>6296</v>
      </c>
      <c r="J1962" s="22" t="s">
        <v>11</v>
      </c>
      <c r="K1962" s="22" t="s">
        <v>6290</v>
      </c>
      <c r="L1962" s="22" t="s">
        <v>11</v>
      </c>
      <c r="M1962" s="22" t="s">
        <v>7049</v>
      </c>
      <c r="N1962" s="22" t="s">
        <v>6297</v>
      </c>
      <c r="O1962" s="22" t="s">
        <v>6292</v>
      </c>
      <c r="P1962" s="22" t="s">
        <v>6573</v>
      </c>
      <c r="Q1962" s="22">
        <v>0</v>
      </c>
      <c r="R1962" s="22" t="s">
        <v>6605</v>
      </c>
      <c r="S1962" s="22" t="s">
        <v>6606</v>
      </c>
      <c r="T1962" s="22" t="s">
        <v>1623</v>
      </c>
    </row>
    <row r="1963" spans="1:20">
      <c r="A1963" s="22" t="s">
        <v>3108</v>
      </c>
      <c r="B1963" s="22" t="s">
        <v>3109</v>
      </c>
      <c r="C1963" s="22" t="s">
        <v>14</v>
      </c>
      <c r="D1963" s="22" t="s">
        <v>1580</v>
      </c>
      <c r="E1963" s="22" t="s">
        <v>452</v>
      </c>
      <c r="F1963" s="22" t="s">
        <v>6811</v>
      </c>
      <c r="G1963" s="22" t="s">
        <v>1623</v>
      </c>
      <c r="H1963" s="22" t="s">
        <v>6337</v>
      </c>
      <c r="I1963" s="22" t="s">
        <v>6338</v>
      </c>
      <c r="J1963" s="22" t="s">
        <v>11</v>
      </c>
      <c r="K1963" s="22" t="s">
        <v>6290</v>
      </c>
      <c r="L1963" s="22" t="s">
        <v>11</v>
      </c>
      <c r="M1963" s="22" t="s">
        <v>6960</v>
      </c>
      <c r="N1963" s="22" t="s">
        <v>6291</v>
      </c>
      <c r="O1963" s="22" t="s">
        <v>6292</v>
      </c>
      <c r="P1963" s="22" t="s">
        <v>6329</v>
      </c>
      <c r="Q1963" s="22">
        <v>0</v>
      </c>
      <c r="R1963" s="22" t="s">
        <v>1952</v>
      </c>
      <c r="S1963" s="22" t="s">
        <v>5928</v>
      </c>
      <c r="T1963" s="22" t="s">
        <v>1623</v>
      </c>
    </row>
    <row r="1964" spans="1:20">
      <c r="A1964" s="22" t="s">
        <v>1908</v>
      </c>
      <c r="B1964" s="22" t="s">
        <v>1909</v>
      </c>
      <c r="C1964" s="22" t="s">
        <v>10</v>
      </c>
      <c r="D1964" s="22" t="s">
        <v>1580</v>
      </c>
      <c r="E1964" s="22" t="s">
        <v>452</v>
      </c>
      <c r="F1964" s="22" t="s">
        <v>6940</v>
      </c>
      <c r="G1964" s="22" t="s">
        <v>1623</v>
      </c>
      <c r="H1964" s="22" t="s">
        <v>6346</v>
      </c>
      <c r="I1964" s="22" t="s">
        <v>5563</v>
      </c>
      <c r="J1964" s="22" t="s">
        <v>11</v>
      </c>
      <c r="K1964" s="22" t="s">
        <v>6290</v>
      </c>
      <c r="L1964" s="22" t="s">
        <v>11</v>
      </c>
      <c r="M1964" s="22" t="s">
        <v>6947</v>
      </c>
      <c r="N1964" s="22" t="s">
        <v>6291</v>
      </c>
      <c r="O1964" s="22" t="s">
        <v>6292</v>
      </c>
      <c r="P1964" s="22" t="s">
        <v>6378</v>
      </c>
      <c r="Q1964" s="22">
        <v>0</v>
      </c>
      <c r="R1964" s="22" t="s">
        <v>1912</v>
      </c>
      <c r="S1964" s="22" t="s">
        <v>6181</v>
      </c>
      <c r="T1964" s="22" t="s">
        <v>1623</v>
      </c>
    </row>
    <row r="1965" spans="1:20">
      <c r="A1965" s="22" t="s">
        <v>2503</v>
      </c>
      <c r="B1965" s="22" t="s">
        <v>2504</v>
      </c>
      <c r="C1965" s="22" t="s">
        <v>10</v>
      </c>
      <c r="D1965" s="22" t="s">
        <v>1580</v>
      </c>
      <c r="E1965" s="22" t="s">
        <v>452</v>
      </c>
      <c r="F1965" s="22" t="s">
        <v>6808</v>
      </c>
      <c r="G1965" s="22" t="s">
        <v>1623</v>
      </c>
      <c r="H1965" s="22" t="s">
        <v>6299</v>
      </c>
      <c r="I1965" s="22" t="s">
        <v>6304</v>
      </c>
      <c r="J1965" s="22" t="s">
        <v>11</v>
      </c>
      <c r="K1965" s="22" t="s">
        <v>6290</v>
      </c>
      <c r="L1965" s="22" t="s">
        <v>11</v>
      </c>
      <c r="M1965" s="22" t="s">
        <v>6941</v>
      </c>
      <c r="N1965" s="22" t="s">
        <v>6291</v>
      </c>
      <c r="O1965" s="22" t="s">
        <v>6292</v>
      </c>
      <c r="P1965" s="22" t="s">
        <v>6329</v>
      </c>
      <c r="Q1965" s="22">
        <v>0</v>
      </c>
      <c r="R1965" s="22" t="s">
        <v>1685</v>
      </c>
      <c r="S1965" s="22" t="s">
        <v>6714</v>
      </c>
      <c r="T1965" s="22" t="s">
        <v>1623</v>
      </c>
    </row>
    <row r="1966" spans="1:20">
      <c r="A1966" s="22" t="s">
        <v>5173</v>
      </c>
      <c r="B1966" s="22" t="s">
        <v>5174</v>
      </c>
      <c r="C1966" s="22" t="s">
        <v>10</v>
      </c>
      <c r="D1966" s="22" t="s">
        <v>1580</v>
      </c>
      <c r="E1966" s="22" t="s">
        <v>452</v>
      </c>
      <c r="F1966" s="22" t="s">
        <v>5583</v>
      </c>
      <c r="G1966" s="22" t="s">
        <v>1623</v>
      </c>
      <c r="H1966" s="22" t="s">
        <v>6308</v>
      </c>
      <c r="I1966" s="22" t="s">
        <v>5447</v>
      </c>
      <c r="J1966" s="22" t="s">
        <v>11</v>
      </c>
      <c r="K1966" s="22" t="s">
        <v>6290</v>
      </c>
      <c r="L1966" s="22" t="s">
        <v>11</v>
      </c>
      <c r="M1966" s="22" t="s">
        <v>6964</v>
      </c>
      <c r="N1966" s="22" t="s">
        <v>6291</v>
      </c>
      <c r="O1966" s="22" t="s">
        <v>6292</v>
      </c>
      <c r="P1966" s="22" t="s">
        <v>1012</v>
      </c>
      <c r="Q1966" s="22">
        <v>0</v>
      </c>
      <c r="R1966" s="22" t="s">
        <v>5176</v>
      </c>
      <c r="S1966" s="22" t="s">
        <v>6203</v>
      </c>
      <c r="T1966" s="22" t="s">
        <v>1331</v>
      </c>
    </row>
    <row r="1967" spans="1:20">
      <c r="A1967" s="22" t="s">
        <v>3055</v>
      </c>
      <c r="B1967" s="22" t="s">
        <v>3056</v>
      </c>
      <c r="C1967" s="22" t="s">
        <v>10</v>
      </c>
      <c r="D1967" s="22" t="s">
        <v>1580</v>
      </c>
      <c r="E1967" s="22" t="s">
        <v>452</v>
      </c>
      <c r="F1967" s="22" t="s">
        <v>5393</v>
      </c>
      <c r="G1967" s="22" t="s">
        <v>1623</v>
      </c>
      <c r="H1967" s="22" t="s">
        <v>6295</v>
      </c>
      <c r="I1967" s="22" t="s">
        <v>5574</v>
      </c>
      <c r="J1967" s="22" t="s">
        <v>11</v>
      </c>
      <c r="K1967" s="22" t="s">
        <v>6290</v>
      </c>
      <c r="L1967" s="22" t="s">
        <v>11</v>
      </c>
      <c r="M1967" s="22" t="s">
        <v>6941</v>
      </c>
      <c r="N1967" s="22" t="s">
        <v>6291</v>
      </c>
      <c r="O1967" s="22" t="s">
        <v>6292</v>
      </c>
      <c r="P1967" s="22" t="s">
        <v>6467</v>
      </c>
      <c r="Q1967" s="22">
        <v>0</v>
      </c>
      <c r="R1967" s="22" t="s">
        <v>6442</v>
      </c>
      <c r="S1967" s="22" t="s">
        <v>6468</v>
      </c>
      <c r="T1967" s="22" t="s">
        <v>1623</v>
      </c>
    </row>
    <row r="1968" spans="1:20">
      <c r="A1968" s="22" t="s">
        <v>2251</v>
      </c>
      <c r="B1968" s="22" t="s">
        <v>2252</v>
      </c>
      <c r="C1968" s="22" t="s">
        <v>14</v>
      </c>
      <c r="D1968" s="22" t="s">
        <v>1580</v>
      </c>
      <c r="E1968" s="22" t="s">
        <v>452</v>
      </c>
      <c r="F1968" s="22" t="s">
        <v>6816</v>
      </c>
      <c r="G1968" s="22" t="s">
        <v>1623</v>
      </c>
      <c r="H1968" s="22" t="s">
        <v>6334</v>
      </c>
      <c r="I1968" s="22" t="s">
        <v>6343</v>
      </c>
      <c r="J1968" s="22" t="s">
        <v>11</v>
      </c>
      <c r="K1968" s="22" t="s">
        <v>6290</v>
      </c>
      <c r="L1968" s="22" t="s">
        <v>11</v>
      </c>
      <c r="M1968" s="22" t="s">
        <v>6966</v>
      </c>
      <c r="N1968" s="22" t="s">
        <v>6291</v>
      </c>
      <c r="O1968" s="22" t="s">
        <v>6292</v>
      </c>
      <c r="P1968" s="22" t="s">
        <v>6363</v>
      </c>
      <c r="Q1968" s="22">
        <v>0</v>
      </c>
      <c r="R1968" s="22" t="s">
        <v>1685</v>
      </c>
      <c r="S1968" s="22" t="s">
        <v>6597</v>
      </c>
      <c r="T1968" s="22" t="s">
        <v>1623</v>
      </c>
    </row>
    <row r="1969" spans="1:20">
      <c r="A1969" s="22" t="s">
        <v>3962</v>
      </c>
      <c r="B1969" s="22" t="s">
        <v>3963</v>
      </c>
      <c r="C1969" s="22" t="s">
        <v>16</v>
      </c>
      <c r="D1969" s="22" t="s">
        <v>1580</v>
      </c>
      <c r="E1969" s="22" t="s">
        <v>452</v>
      </c>
      <c r="F1969" s="22" t="s">
        <v>6935</v>
      </c>
      <c r="G1969" s="22" t="s">
        <v>1623</v>
      </c>
      <c r="H1969" s="22" t="s">
        <v>6337</v>
      </c>
      <c r="I1969" s="22" t="s">
        <v>6474</v>
      </c>
      <c r="J1969" s="22" t="s">
        <v>11</v>
      </c>
      <c r="K1969" s="22" t="s">
        <v>6290</v>
      </c>
      <c r="L1969" s="22" t="s">
        <v>11</v>
      </c>
      <c r="M1969" s="22" t="s">
        <v>6936</v>
      </c>
      <c r="N1969" s="22" t="s">
        <v>6291</v>
      </c>
      <c r="O1969" s="22" t="s">
        <v>6292</v>
      </c>
      <c r="P1969" s="22" t="s">
        <v>7</v>
      </c>
      <c r="Q1969" s="22">
        <v>0</v>
      </c>
      <c r="R1969" s="22" t="s">
        <v>1559</v>
      </c>
      <c r="S1969" s="22" t="s">
        <v>6684</v>
      </c>
      <c r="T1969" s="22" t="s">
        <v>1623</v>
      </c>
    </row>
    <row r="1970" spans="1:20">
      <c r="A1970" s="22" t="s">
        <v>4436</v>
      </c>
      <c r="B1970" s="22" t="s">
        <v>4437</v>
      </c>
      <c r="C1970" s="22" t="s">
        <v>13</v>
      </c>
      <c r="D1970" s="22" t="s">
        <v>1580</v>
      </c>
      <c r="E1970" s="22" t="s">
        <v>452</v>
      </c>
      <c r="F1970" s="22" t="s">
        <v>6962</v>
      </c>
      <c r="G1970" s="22" t="s">
        <v>1623</v>
      </c>
      <c r="H1970" s="22" t="s">
        <v>6299</v>
      </c>
      <c r="I1970" s="22" t="s">
        <v>6300</v>
      </c>
      <c r="J1970" s="22" t="s">
        <v>11</v>
      </c>
      <c r="K1970" s="22" t="s">
        <v>6290</v>
      </c>
      <c r="L1970" s="22" t="s">
        <v>11</v>
      </c>
      <c r="M1970" s="22" t="s">
        <v>7020</v>
      </c>
      <c r="N1970" s="22" t="s">
        <v>6291</v>
      </c>
      <c r="O1970" s="22" t="s">
        <v>6292</v>
      </c>
      <c r="P1970" s="22" t="s">
        <v>6765</v>
      </c>
      <c r="Q1970" s="22">
        <v>0</v>
      </c>
      <c r="R1970" s="22" t="s">
        <v>1707</v>
      </c>
      <c r="S1970" s="22" t="s">
        <v>5751</v>
      </c>
      <c r="T1970" s="22" t="s">
        <v>1623</v>
      </c>
    </row>
    <row r="1971" spans="1:20">
      <c r="A1971" s="22" t="s">
        <v>2292</v>
      </c>
      <c r="B1971" s="22" t="s">
        <v>2293</v>
      </c>
      <c r="C1971" s="22" t="s">
        <v>13</v>
      </c>
      <c r="D1971" s="22" t="s">
        <v>1580</v>
      </c>
      <c r="E1971" s="22" t="s">
        <v>452</v>
      </c>
      <c r="F1971" s="22" t="s">
        <v>6812</v>
      </c>
      <c r="G1971" s="22" t="s">
        <v>1623</v>
      </c>
      <c r="H1971" s="22" t="s">
        <v>6299</v>
      </c>
      <c r="I1971" s="22" t="s">
        <v>6300</v>
      </c>
      <c r="J1971" s="22" t="s">
        <v>11</v>
      </c>
      <c r="K1971" s="22" t="s">
        <v>6290</v>
      </c>
      <c r="L1971" s="22" t="s">
        <v>11</v>
      </c>
      <c r="M1971" s="22" t="s">
        <v>6969</v>
      </c>
      <c r="N1971" s="22" t="s">
        <v>6291</v>
      </c>
      <c r="O1971" s="22" t="s">
        <v>6292</v>
      </c>
      <c r="P1971" s="22" t="s">
        <v>6329</v>
      </c>
      <c r="Q1971" s="22">
        <v>0</v>
      </c>
      <c r="R1971" s="22" t="s">
        <v>1952</v>
      </c>
      <c r="S1971" s="22" t="s">
        <v>6033</v>
      </c>
      <c r="T1971" s="22" t="s">
        <v>1623</v>
      </c>
    </row>
    <row r="1972" spans="1:20">
      <c r="A1972" s="22" t="s">
        <v>1758</v>
      </c>
      <c r="B1972" s="22" t="s">
        <v>1759</v>
      </c>
      <c r="C1972" s="22" t="s">
        <v>10</v>
      </c>
      <c r="D1972" s="22" t="s">
        <v>1580</v>
      </c>
      <c r="E1972" s="22" t="s">
        <v>452</v>
      </c>
      <c r="F1972" s="22" t="s">
        <v>6808</v>
      </c>
      <c r="G1972" s="22" t="s">
        <v>1623</v>
      </c>
      <c r="H1972" s="22" t="s">
        <v>6299</v>
      </c>
      <c r="I1972" s="22" t="s">
        <v>6304</v>
      </c>
      <c r="J1972" s="22" t="s">
        <v>11</v>
      </c>
      <c r="K1972" s="22" t="s">
        <v>6290</v>
      </c>
      <c r="L1972" s="22" t="s">
        <v>11</v>
      </c>
      <c r="M1972" s="22" t="s">
        <v>6945</v>
      </c>
      <c r="N1972" s="22" t="s">
        <v>6291</v>
      </c>
      <c r="O1972" s="22" t="s">
        <v>6292</v>
      </c>
      <c r="P1972" s="22" t="s">
        <v>6329</v>
      </c>
      <c r="Q1972" s="22">
        <v>0</v>
      </c>
      <c r="R1972" s="22" t="s">
        <v>1685</v>
      </c>
      <c r="S1972" s="22" t="s">
        <v>6502</v>
      </c>
      <c r="T1972" s="22" t="s">
        <v>1623</v>
      </c>
    </row>
    <row r="1973" spans="1:20">
      <c r="A1973" s="22" t="s">
        <v>2614</v>
      </c>
      <c r="B1973" s="22" t="s">
        <v>2615</v>
      </c>
      <c r="C1973" s="22" t="s">
        <v>14</v>
      </c>
      <c r="D1973" s="22" t="s">
        <v>1580</v>
      </c>
      <c r="E1973" s="22" t="s">
        <v>452</v>
      </c>
      <c r="F1973" s="22" t="s">
        <v>6980</v>
      </c>
      <c r="G1973" s="22" t="s">
        <v>1623</v>
      </c>
      <c r="H1973" s="22" t="s">
        <v>5569</v>
      </c>
      <c r="I1973" s="22" t="s">
        <v>6316</v>
      </c>
      <c r="J1973" s="22" t="s">
        <v>11</v>
      </c>
      <c r="K1973" s="22" t="s">
        <v>6290</v>
      </c>
      <c r="L1973" s="22" t="s">
        <v>11</v>
      </c>
      <c r="M1973" s="22" t="s">
        <v>6946</v>
      </c>
      <c r="N1973" s="22" t="s">
        <v>6291</v>
      </c>
      <c r="O1973" s="22" t="s">
        <v>6292</v>
      </c>
      <c r="P1973" s="22" t="s">
        <v>6695</v>
      </c>
      <c r="Q1973" s="22">
        <v>0</v>
      </c>
      <c r="R1973" s="22" t="s">
        <v>1952</v>
      </c>
      <c r="S1973" s="22" t="s">
        <v>6696</v>
      </c>
      <c r="T1973" s="22" t="s">
        <v>1623</v>
      </c>
    </row>
    <row r="1974" spans="1:20">
      <c r="A1974" s="22" t="s">
        <v>2147</v>
      </c>
      <c r="B1974" s="22" t="s">
        <v>2148</v>
      </c>
      <c r="C1974" s="22" t="s">
        <v>10</v>
      </c>
      <c r="D1974" s="22" t="s">
        <v>1580</v>
      </c>
      <c r="E1974" s="22" t="s">
        <v>461</v>
      </c>
      <c r="F1974" s="22" t="s">
        <v>6784</v>
      </c>
      <c r="G1974" s="22" t="s">
        <v>1623</v>
      </c>
      <c r="H1974" s="22" t="s">
        <v>6320</v>
      </c>
      <c r="I1974" s="22" t="s">
        <v>6338</v>
      </c>
      <c r="J1974" s="22" t="s">
        <v>1643</v>
      </c>
      <c r="K1974" s="22" t="s">
        <v>6290</v>
      </c>
      <c r="L1974" s="22" t="s">
        <v>11</v>
      </c>
      <c r="M1974" s="22" t="s">
        <v>7097</v>
      </c>
      <c r="N1974" s="22" t="s">
        <v>6311</v>
      </c>
      <c r="O1974" s="22" t="s">
        <v>6292</v>
      </c>
      <c r="P1974" s="22" t="s">
        <v>6329</v>
      </c>
      <c r="Q1974" s="22">
        <v>0</v>
      </c>
      <c r="R1974" s="22" t="s">
        <v>1707</v>
      </c>
      <c r="S1974" s="22" t="s">
        <v>6054</v>
      </c>
      <c r="T1974" s="22" t="s">
        <v>1623</v>
      </c>
    </row>
    <row r="1975" spans="1:20">
      <c r="A1975" s="22" t="s">
        <v>3772</v>
      </c>
      <c r="B1975" s="22" t="s">
        <v>3773</v>
      </c>
      <c r="C1975" s="22" t="s">
        <v>16</v>
      </c>
      <c r="D1975" s="22" t="s">
        <v>1580</v>
      </c>
      <c r="E1975" s="22" t="s">
        <v>452</v>
      </c>
      <c r="F1975" s="22" t="s">
        <v>6977</v>
      </c>
      <c r="G1975" s="22" t="s">
        <v>1623</v>
      </c>
      <c r="H1975" s="22" t="s">
        <v>6346</v>
      </c>
      <c r="I1975" s="22" t="s">
        <v>5563</v>
      </c>
      <c r="J1975" s="22" t="s">
        <v>11</v>
      </c>
      <c r="K1975" s="22" t="s">
        <v>6290</v>
      </c>
      <c r="L1975" s="22" t="s">
        <v>11</v>
      </c>
      <c r="M1975" s="22" t="s">
        <v>6942</v>
      </c>
      <c r="N1975" s="22" t="s">
        <v>6291</v>
      </c>
      <c r="O1975" s="22" t="s">
        <v>6292</v>
      </c>
      <c r="P1975" s="22" t="s">
        <v>6347</v>
      </c>
      <c r="Q1975" s="22">
        <v>0</v>
      </c>
      <c r="R1975" s="22" t="s">
        <v>1948</v>
      </c>
      <c r="S1975" s="22" t="s">
        <v>5838</v>
      </c>
      <c r="T1975" s="22" t="s">
        <v>1623</v>
      </c>
    </row>
    <row r="1976" spans="1:20">
      <c r="A1976" s="22" t="s">
        <v>2064</v>
      </c>
      <c r="B1976" s="22" t="s">
        <v>2065</v>
      </c>
      <c r="C1976" s="22" t="s">
        <v>16</v>
      </c>
      <c r="D1976" s="22" t="s">
        <v>1580</v>
      </c>
      <c r="E1976" s="22" t="s">
        <v>452</v>
      </c>
      <c r="F1976" s="22" t="s">
        <v>5554</v>
      </c>
      <c r="G1976" s="22" t="s">
        <v>1623</v>
      </c>
      <c r="H1976" s="22" t="s">
        <v>2490</v>
      </c>
      <c r="I1976" s="22" t="s">
        <v>6289</v>
      </c>
      <c r="J1976" s="22" t="s">
        <v>11</v>
      </c>
      <c r="K1976" s="22" t="s">
        <v>6290</v>
      </c>
      <c r="L1976" s="22" t="s">
        <v>11</v>
      </c>
      <c r="M1976" s="22" t="s">
        <v>6936</v>
      </c>
      <c r="N1976" s="22" t="s">
        <v>6291</v>
      </c>
      <c r="O1976" s="22" t="s">
        <v>6292</v>
      </c>
      <c r="P1976" s="22" t="s">
        <v>7</v>
      </c>
      <c r="Q1976" s="22">
        <v>0</v>
      </c>
      <c r="R1976" s="22" t="s">
        <v>2067</v>
      </c>
      <c r="S1976" s="22" t="s">
        <v>6159</v>
      </c>
      <c r="T1976" s="22" t="s">
        <v>1623</v>
      </c>
    </row>
    <row r="1977" spans="1:20">
      <c r="A1977" s="22" t="s">
        <v>1908</v>
      </c>
      <c r="B1977" s="22" t="s">
        <v>1909</v>
      </c>
      <c r="C1977" s="22" t="s">
        <v>10</v>
      </c>
      <c r="D1977" s="22" t="s">
        <v>1580</v>
      </c>
      <c r="E1977" s="22" t="s">
        <v>452</v>
      </c>
      <c r="F1977" s="22" t="s">
        <v>6940</v>
      </c>
      <c r="G1977" s="22" t="s">
        <v>1623</v>
      </c>
      <c r="H1977" s="22" t="s">
        <v>6346</v>
      </c>
      <c r="I1977" s="22" t="s">
        <v>5563</v>
      </c>
      <c r="J1977" s="22" t="s">
        <v>11</v>
      </c>
      <c r="K1977" s="22" t="s">
        <v>6290</v>
      </c>
      <c r="L1977" s="22" t="s">
        <v>11</v>
      </c>
      <c r="M1977" s="22" t="s">
        <v>6965</v>
      </c>
      <c r="N1977" s="22" t="s">
        <v>6291</v>
      </c>
      <c r="O1977" s="22" t="s">
        <v>6292</v>
      </c>
      <c r="P1977" s="22" t="s">
        <v>6378</v>
      </c>
      <c r="Q1977" s="22">
        <v>0</v>
      </c>
      <c r="R1977" s="22" t="s">
        <v>1912</v>
      </c>
      <c r="S1977" s="22" t="s">
        <v>6181</v>
      </c>
      <c r="T1977" s="22" t="s">
        <v>1623</v>
      </c>
    </row>
    <row r="1978" spans="1:20">
      <c r="A1978" s="22" t="s">
        <v>2781</v>
      </c>
      <c r="B1978" s="22" t="s">
        <v>2782</v>
      </c>
      <c r="C1978" s="22" t="s">
        <v>12</v>
      </c>
      <c r="D1978" s="22" t="s">
        <v>1580</v>
      </c>
      <c r="E1978" s="22" t="s">
        <v>452</v>
      </c>
      <c r="F1978" s="22" t="s">
        <v>6809</v>
      </c>
      <c r="G1978" s="22" t="s">
        <v>1623</v>
      </c>
      <c r="H1978" s="22" t="s">
        <v>6299</v>
      </c>
      <c r="I1978" s="22" t="s">
        <v>6335</v>
      </c>
      <c r="J1978" s="22" t="s">
        <v>11</v>
      </c>
      <c r="K1978" s="22" t="s">
        <v>6290</v>
      </c>
      <c r="L1978" s="22" t="s">
        <v>11</v>
      </c>
      <c r="M1978" s="22" t="s">
        <v>6979</v>
      </c>
      <c r="N1978" s="22" t="s">
        <v>6291</v>
      </c>
      <c r="O1978" s="22" t="s">
        <v>6292</v>
      </c>
      <c r="P1978" s="22" t="s">
        <v>6512</v>
      </c>
      <c r="Q1978" s="22">
        <v>0</v>
      </c>
      <c r="R1978" s="22" t="s">
        <v>1952</v>
      </c>
      <c r="S1978" s="22" t="s">
        <v>5978</v>
      </c>
      <c r="T1978" s="22" t="s">
        <v>1623</v>
      </c>
    </row>
    <row r="1979" spans="1:20">
      <c r="A1979" s="22" t="s">
        <v>2708</v>
      </c>
      <c r="B1979" s="22" t="s">
        <v>2709</v>
      </c>
      <c r="C1979" s="22" t="s">
        <v>14</v>
      </c>
      <c r="D1979" s="22" t="s">
        <v>1580</v>
      </c>
      <c r="E1979" s="22" t="s">
        <v>461</v>
      </c>
      <c r="F1979" s="22" t="s">
        <v>6784</v>
      </c>
      <c r="G1979" s="22" t="s">
        <v>1623</v>
      </c>
      <c r="H1979" s="22" t="s">
        <v>6320</v>
      </c>
      <c r="I1979" s="22" t="s">
        <v>6338</v>
      </c>
      <c r="J1979" s="22" t="s">
        <v>1643</v>
      </c>
      <c r="K1979" s="22" t="s">
        <v>6290</v>
      </c>
      <c r="L1979" s="22" t="s">
        <v>11</v>
      </c>
      <c r="M1979" s="22" t="s">
        <v>7031</v>
      </c>
      <c r="N1979" s="22" t="s">
        <v>6311</v>
      </c>
      <c r="O1979" s="22" t="s">
        <v>6292</v>
      </c>
      <c r="P1979" s="22" t="s">
        <v>6648</v>
      </c>
      <c r="Q1979" s="22">
        <v>0</v>
      </c>
      <c r="R1979" s="22" t="s">
        <v>1952</v>
      </c>
      <c r="S1979" s="22" t="s">
        <v>6649</v>
      </c>
      <c r="T1979" s="22" t="s">
        <v>1623</v>
      </c>
    </row>
    <row r="1980" spans="1:20">
      <c r="A1980" s="22" t="s">
        <v>3772</v>
      </c>
      <c r="B1980" s="22" t="s">
        <v>3773</v>
      </c>
      <c r="C1980" s="22" t="s">
        <v>16</v>
      </c>
      <c r="D1980" s="22" t="s">
        <v>1580</v>
      </c>
      <c r="E1980" s="22" t="s">
        <v>452</v>
      </c>
      <c r="F1980" s="22" t="s">
        <v>6977</v>
      </c>
      <c r="G1980" s="22" t="s">
        <v>1623</v>
      </c>
      <c r="H1980" s="22" t="s">
        <v>6346</v>
      </c>
      <c r="I1980" s="22" t="s">
        <v>5563</v>
      </c>
      <c r="J1980" s="22" t="s">
        <v>11</v>
      </c>
      <c r="K1980" s="22" t="s">
        <v>6290</v>
      </c>
      <c r="L1980" s="22" t="s">
        <v>11</v>
      </c>
      <c r="M1980" s="22" t="s">
        <v>6944</v>
      </c>
      <c r="N1980" s="22" t="s">
        <v>6291</v>
      </c>
      <c r="O1980" s="22" t="s">
        <v>6292</v>
      </c>
      <c r="P1980" s="22" t="s">
        <v>6347</v>
      </c>
      <c r="Q1980" s="22">
        <v>0</v>
      </c>
      <c r="R1980" s="22" t="s">
        <v>1948</v>
      </c>
      <c r="S1980" s="22" t="s">
        <v>5838</v>
      </c>
      <c r="T1980" s="22" t="s">
        <v>1623</v>
      </c>
    </row>
    <row r="1981" spans="1:20">
      <c r="A1981" s="22" t="s">
        <v>3569</v>
      </c>
      <c r="B1981" s="22" t="s">
        <v>3570</v>
      </c>
      <c r="C1981" s="22" t="s">
        <v>14</v>
      </c>
      <c r="D1981" s="22" t="s">
        <v>1580</v>
      </c>
      <c r="E1981" s="22" t="s">
        <v>452</v>
      </c>
      <c r="F1981" s="22" t="s">
        <v>6826</v>
      </c>
      <c r="G1981" s="22" t="s">
        <v>1623</v>
      </c>
      <c r="H1981" s="22" t="s">
        <v>6337</v>
      </c>
      <c r="I1981" s="22" t="s">
        <v>6300</v>
      </c>
      <c r="J1981" s="22" t="s">
        <v>11</v>
      </c>
      <c r="K1981" s="22" t="s">
        <v>6290</v>
      </c>
      <c r="L1981" s="22" t="s">
        <v>11</v>
      </c>
      <c r="M1981" s="22" t="s">
        <v>6959</v>
      </c>
      <c r="N1981" s="22" t="s">
        <v>6291</v>
      </c>
      <c r="O1981" s="22" t="s">
        <v>6292</v>
      </c>
      <c r="P1981" s="22" t="s">
        <v>6329</v>
      </c>
      <c r="Q1981" s="22">
        <v>0</v>
      </c>
      <c r="R1981" s="22" t="s">
        <v>1952</v>
      </c>
      <c r="S1981" s="22" t="s">
        <v>5862</v>
      </c>
      <c r="T1981" s="22" t="s">
        <v>1623</v>
      </c>
    </row>
    <row r="1982" spans="1:20">
      <c r="A1982" s="22" t="s">
        <v>3366</v>
      </c>
      <c r="B1982" s="22" t="s">
        <v>3367</v>
      </c>
      <c r="C1982" s="22" t="s">
        <v>1544</v>
      </c>
      <c r="D1982" s="22" t="s">
        <v>1580</v>
      </c>
      <c r="E1982" s="22" t="s">
        <v>452</v>
      </c>
      <c r="F1982" s="22" t="s">
        <v>6977</v>
      </c>
      <c r="G1982" s="22" t="s">
        <v>1623</v>
      </c>
      <c r="H1982" s="22" t="s">
        <v>6346</v>
      </c>
      <c r="I1982" s="22" t="s">
        <v>5563</v>
      </c>
      <c r="J1982" s="22" t="s">
        <v>1643</v>
      </c>
      <c r="K1982" s="22" t="s">
        <v>6290</v>
      </c>
      <c r="L1982" s="22" t="s">
        <v>11</v>
      </c>
      <c r="M1982" s="22" t="s">
        <v>6945</v>
      </c>
      <c r="N1982" s="22" t="s">
        <v>6291</v>
      </c>
      <c r="O1982" s="22" t="s">
        <v>6292</v>
      </c>
      <c r="P1982" s="22" t="s">
        <v>9</v>
      </c>
      <c r="Q1982" s="22">
        <v>0</v>
      </c>
      <c r="R1982" s="22" t="s">
        <v>1948</v>
      </c>
      <c r="S1982" s="22" t="s">
        <v>5884</v>
      </c>
      <c r="T1982" s="22" t="s">
        <v>1623</v>
      </c>
    </row>
    <row r="1983" spans="1:20">
      <c r="A1983" s="22" t="s">
        <v>2981</v>
      </c>
      <c r="B1983" s="22" t="s">
        <v>2982</v>
      </c>
      <c r="C1983" s="22" t="s">
        <v>14</v>
      </c>
      <c r="D1983" s="22" t="s">
        <v>1580</v>
      </c>
      <c r="E1983" s="22" t="s">
        <v>452</v>
      </c>
      <c r="F1983" s="22" t="s">
        <v>5583</v>
      </c>
      <c r="G1983" s="22" t="s">
        <v>1623</v>
      </c>
      <c r="H1983" s="22" t="s">
        <v>6308</v>
      </c>
      <c r="I1983" s="22" t="s">
        <v>5447</v>
      </c>
      <c r="J1983" s="22" t="s">
        <v>11</v>
      </c>
      <c r="K1983" s="22" t="s">
        <v>6290</v>
      </c>
      <c r="L1983" s="22" t="s">
        <v>11</v>
      </c>
      <c r="M1983" s="22" t="s">
        <v>6983</v>
      </c>
      <c r="N1983" s="22" t="s">
        <v>6291</v>
      </c>
      <c r="O1983" s="22" t="s">
        <v>6292</v>
      </c>
      <c r="P1983" s="22" t="s">
        <v>1012</v>
      </c>
      <c r="Q1983" s="22">
        <v>0</v>
      </c>
      <c r="R1983" s="22" t="s">
        <v>1565</v>
      </c>
      <c r="S1983" s="22" t="s">
        <v>7063</v>
      </c>
      <c r="T1983" s="22" t="s">
        <v>1548</v>
      </c>
    </row>
    <row r="1984" spans="1:20">
      <c r="A1984" s="22" t="s">
        <v>2971</v>
      </c>
      <c r="B1984" s="22" t="s">
        <v>2972</v>
      </c>
      <c r="C1984" s="22" t="s">
        <v>14</v>
      </c>
      <c r="D1984" s="22" t="s">
        <v>1580</v>
      </c>
      <c r="E1984" s="22" t="s">
        <v>452</v>
      </c>
      <c r="F1984" s="22" t="s">
        <v>6809</v>
      </c>
      <c r="G1984" s="22" t="s">
        <v>1623</v>
      </c>
      <c r="H1984" s="22" t="s">
        <v>6299</v>
      </c>
      <c r="I1984" s="22" t="s">
        <v>6335</v>
      </c>
      <c r="J1984" s="22" t="s">
        <v>11</v>
      </c>
      <c r="K1984" s="22" t="s">
        <v>6290</v>
      </c>
      <c r="L1984" s="22" t="s">
        <v>11</v>
      </c>
      <c r="M1984" s="22" t="s">
        <v>6944</v>
      </c>
      <c r="N1984" s="22" t="s">
        <v>6291</v>
      </c>
      <c r="O1984" s="22" t="s">
        <v>6292</v>
      </c>
      <c r="P1984" s="22" t="s">
        <v>6743</v>
      </c>
      <c r="Q1984" s="22">
        <v>0</v>
      </c>
      <c r="R1984" s="22" t="s">
        <v>1952</v>
      </c>
      <c r="S1984" s="22" t="s">
        <v>6744</v>
      </c>
      <c r="T1984" s="22" t="s">
        <v>1623</v>
      </c>
    </row>
    <row r="1985" spans="1:20">
      <c r="A1985" s="22" t="s">
        <v>5050</v>
      </c>
      <c r="B1985" s="22" t="s">
        <v>5051</v>
      </c>
      <c r="C1985" s="22" t="s">
        <v>14</v>
      </c>
      <c r="D1985" s="22" t="s">
        <v>1580</v>
      </c>
      <c r="E1985" s="22" t="s">
        <v>452</v>
      </c>
      <c r="F1985" s="22" t="s">
        <v>6824</v>
      </c>
      <c r="G1985" s="22" t="s">
        <v>1623</v>
      </c>
      <c r="H1985" s="22" t="s">
        <v>6299</v>
      </c>
      <c r="I1985" s="22" t="s">
        <v>6316</v>
      </c>
      <c r="J1985" s="22" t="s">
        <v>11</v>
      </c>
      <c r="K1985" s="22" t="s">
        <v>6290</v>
      </c>
      <c r="L1985" s="22" t="s">
        <v>11</v>
      </c>
      <c r="M1985" s="22" t="s">
        <v>6959</v>
      </c>
      <c r="N1985" s="22" t="s">
        <v>6291</v>
      </c>
      <c r="O1985" s="22" t="s">
        <v>6292</v>
      </c>
      <c r="P1985" s="22" t="s">
        <v>6539</v>
      </c>
      <c r="Q1985" s="22">
        <v>0</v>
      </c>
      <c r="R1985" s="22" t="s">
        <v>1952</v>
      </c>
      <c r="S1985" s="22" t="s">
        <v>6540</v>
      </c>
      <c r="T1985" s="22" t="s">
        <v>1623</v>
      </c>
    </row>
    <row r="1986" spans="1:20">
      <c r="A1986" s="22" t="s">
        <v>2933</v>
      </c>
      <c r="B1986" s="22" t="s">
        <v>2934</v>
      </c>
      <c r="C1986" s="22" t="s">
        <v>10</v>
      </c>
      <c r="D1986" s="22" t="s">
        <v>1580</v>
      </c>
      <c r="E1986" s="22" t="s">
        <v>452</v>
      </c>
      <c r="F1986" s="22" t="s">
        <v>6977</v>
      </c>
      <c r="G1986" s="22" t="s">
        <v>1623</v>
      </c>
      <c r="H1986" s="22" t="s">
        <v>6346</v>
      </c>
      <c r="I1986" s="22" t="s">
        <v>5563</v>
      </c>
      <c r="J1986" s="22" t="s">
        <v>11</v>
      </c>
      <c r="K1986" s="22" t="s">
        <v>6290</v>
      </c>
      <c r="L1986" s="22" t="s">
        <v>11</v>
      </c>
      <c r="M1986" s="22" t="s">
        <v>6947</v>
      </c>
      <c r="N1986" s="22" t="s">
        <v>6291</v>
      </c>
      <c r="O1986" s="22" t="s">
        <v>6292</v>
      </c>
      <c r="P1986" s="22" t="s">
        <v>6570</v>
      </c>
      <c r="Q1986" s="22">
        <v>0</v>
      </c>
      <c r="R1986" s="22" t="s">
        <v>1948</v>
      </c>
      <c r="S1986" s="22" t="s">
        <v>5954</v>
      </c>
      <c r="T1986" s="22" t="s">
        <v>1623</v>
      </c>
    </row>
    <row r="1987" spans="1:20">
      <c r="A1987" s="22" t="s">
        <v>2503</v>
      </c>
      <c r="B1987" s="22" t="s">
        <v>2504</v>
      </c>
      <c r="C1987" s="22" t="s">
        <v>10</v>
      </c>
      <c r="D1987" s="22" t="s">
        <v>1580</v>
      </c>
      <c r="E1987" s="22" t="s">
        <v>452</v>
      </c>
      <c r="F1987" s="22" t="s">
        <v>6808</v>
      </c>
      <c r="G1987" s="22" t="s">
        <v>1623</v>
      </c>
      <c r="H1987" s="22" t="s">
        <v>6299</v>
      </c>
      <c r="I1987" s="22" t="s">
        <v>6304</v>
      </c>
      <c r="J1987" s="22" t="s">
        <v>11</v>
      </c>
      <c r="K1987" s="22" t="s">
        <v>6290</v>
      </c>
      <c r="L1987" s="22" t="s">
        <v>11</v>
      </c>
      <c r="M1987" s="22" t="s">
        <v>6944</v>
      </c>
      <c r="N1987" s="22" t="s">
        <v>6291</v>
      </c>
      <c r="O1987" s="22" t="s">
        <v>6292</v>
      </c>
      <c r="P1987" s="22" t="s">
        <v>6329</v>
      </c>
      <c r="Q1987" s="22">
        <v>0</v>
      </c>
      <c r="R1987" s="22" t="s">
        <v>1685</v>
      </c>
      <c r="S1987" s="22" t="s">
        <v>6714</v>
      </c>
      <c r="T1987" s="22" t="s">
        <v>1623</v>
      </c>
    </row>
    <row r="1988" spans="1:20">
      <c r="A1988" s="22" t="s">
        <v>1765</v>
      </c>
      <c r="B1988" s="22" t="s">
        <v>1766</v>
      </c>
      <c r="C1988" s="22" t="s">
        <v>14</v>
      </c>
      <c r="D1988" s="22" t="s">
        <v>1580</v>
      </c>
      <c r="E1988" s="22" t="s">
        <v>452</v>
      </c>
      <c r="F1988" s="22" t="s">
        <v>6980</v>
      </c>
      <c r="G1988" s="22" t="s">
        <v>1623</v>
      </c>
      <c r="H1988" s="22" t="s">
        <v>5569</v>
      </c>
      <c r="I1988" s="22" t="s">
        <v>6316</v>
      </c>
      <c r="J1988" s="22" t="s">
        <v>11</v>
      </c>
      <c r="K1988" s="22" t="s">
        <v>6290</v>
      </c>
      <c r="L1988" s="22" t="s">
        <v>11</v>
      </c>
      <c r="M1988" s="22" t="s">
        <v>6981</v>
      </c>
      <c r="N1988" s="22" t="s">
        <v>6291</v>
      </c>
      <c r="O1988" s="22" t="s">
        <v>6292</v>
      </c>
      <c r="P1988" s="22" t="s">
        <v>6704</v>
      </c>
      <c r="Q1988" s="22">
        <v>0</v>
      </c>
      <c r="R1988" s="22" t="s">
        <v>1707</v>
      </c>
      <c r="S1988" s="22" t="s">
        <v>6102</v>
      </c>
      <c r="T1988" s="22" t="s">
        <v>1623</v>
      </c>
    </row>
    <row r="1989" spans="1:20">
      <c r="A1989" s="22" t="s">
        <v>3363</v>
      </c>
      <c r="B1989" s="22" t="s">
        <v>3364</v>
      </c>
      <c r="C1989" s="22" t="s">
        <v>10</v>
      </c>
      <c r="D1989" s="22" t="s">
        <v>1580</v>
      </c>
      <c r="E1989" s="22" t="s">
        <v>452</v>
      </c>
      <c r="F1989" s="22" t="s">
        <v>6977</v>
      </c>
      <c r="G1989" s="22" t="s">
        <v>1623</v>
      </c>
      <c r="H1989" s="22" t="s">
        <v>6346</v>
      </c>
      <c r="I1989" s="22" t="s">
        <v>5563</v>
      </c>
      <c r="J1989" s="22" t="s">
        <v>11</v>
      </c>
      <c r="K1989" s="22" t="s">
        <v>6290</v>
      </c>
      <c r="L1989" s="22" t="s">
        <v>11</v>
      </c>
      <c r="M1989" s="22" t="s">
        <v>6944</v>
      </c>
      <c r="N1989" s="22" t="s">
        <v>6291</v>
      </c>
      <c r="O1989" s="22" t="s">
        <v>6292</v>
      </c>
      <c r="P1989" s="22" t="s">
        <v>6402</v>
      </c>
      <c r="Q1989" s="22">
        <v>0</v>
      </c>
      <c r="R1989" s="22" t="s">
        <v>6403</v>
      </c>
      <c r="S1989" s="22" t="s">
        <v>6404</v>
      </c>
      <c r="T1989" s="22" t="s">
        <v>1623</v>
      </c>
    </row>
    <row r="1990" spans="1:20">
      <c r="A1990" s="22" t="s">
        <v>3816</v>
      </c>
      <c r="B1990" s="22" t="s">
        <v>3817</v>
      </c>
      <c r="C1990" s="22" t="s">
        <v>1544</v>
      </c>
      <c r="D1990" s="22" t="s">
        <v>1580</v>
      </c>
      <c r="E1990" s="22" t="s">
        <v>452</v>
      </c>
      <c r="F1990" s="22" t="s">
        <v>5504</v>
      </c>
      <c r="G1990" s="22" t="s">
        <v>1623</v>
      </c>
      <c r="H1990" s="22" t="s">
        <v>5579</v>
      </c>
      <c r="I1990" s="22" t="s">
        <v>6289</v>
      </c>
      <c r="J1990" s="22" t="s">
        <v>11</v>
      </c>
      <c r="K1990" s="22" t="s">
        <v>6290</v>
      </c>
      <c r="L1990" s="22" t="s">
        <v>11</v>
      </c>
      <c r="M1990" s="22" t="s">
        <v>6945</v>
      </c>
      <c r="N1990" s="22" t="s">
        <v>6291</v>
      </c>
      <c r="O1990" s="22" t="s">
        <v>6292</v>
      </c>
      <c r="P1990" s="22" t="s">
        <v>6329</v>
      </c>
      <c r="Q1990" s="22">
        <v>0</v>
      </c>
      <c r="R1990" s="22" t="s">
        <v>6313</v>
      </c>
      <c r="S1990" s="22" t="s">
        <v>5835</v>
      </c>
      <c r="T1990" s="22" t="s">
        <v>1623</v>
      </c>
    </row>
    <row r="1991" spans="1:20">
      <c r="A1991" s="22" t="s">
        <v>4105</v>
      </c>
      <c r="B1991" s="22" t="s">
        <v>4106</v>
      </c>
      <c r="C1991" s="22" t="s">
        <v>10</v>
      </c>
      <c r="D1991" s="22" t="s">
        <v>1580</v>
      </c>
      <c r="E1991" s="22" t="s">
        <v>452</v>
      </c>
      <c r="F1991" s="22" t="s">
        <v>6825</v>
      </c>
      <c r="G1991" s="22" t="s">
        <v>1623</v>
      </c>
      <c r="H1991" s="22" t="s">
        <v>5569</v>
      </c>
      <c r="I1991" s="22" t="s">
        <v>6343</v>
      </c>
      <c r="J1991" s="22" t="s">
        <v>11</v>
      </c>
      <c r="K1991" s="22" t="s">
        <v>6290</v>
      </c>
      <c r="L1991" s="22" t="s">
        <v>11</v>
      </c>
      <c r="M1991" s="22" t="s">
        <v>6933</v>
      </c>
      <c r="N1991" s="22" t="s">
        <v>6291</v>
      </c>
      <c r="O1991" s="22" t="s">
        <v>6292</v>
      </c>
      <c r="P1991" s="22" t="s">
        <v>7</v>
      </c>
      <c r="Q1991" s="22">
        <v>0</v>
      </c>
      <c r="R1991" s="22" t="s">
        <v>1559</v>
      </c>
      <c r="S1991" s="22" t="s">
        <v>6470</v>
      </c>
      <c r="T1991" s="22" t="s">
        <v>1623</v>
      </c>
    </row>
    <row r="1992" spans="1:20">
      <c r="A1992" s="22" t="s">
        <v>3613</v>
      </c>
      <c r="B1992" s="22" t="s">
        <v>3614</v>
      </c>
      <c r="C1992" s="22" t="s">
        <v>10</v>
      </c>
      <c r="D1992" s="22" t="s">
        <v>1580</v>
      </c>
      <c r="E1992" s="22" t="s">
        <v>461</v>
      </c>
      <c r="F1992" s="22" t="s">
        <v>6943</v>
      </c>
      <c r="G1992" s="22" t="s">
        <v>1623</v>
      </c>
      <c r="H1992" s="22" t="s">
        <v>6346</v>
      </c>
      <c r="I1992" s="22" t="s">
        <v>6302</v>
      </c>
      <c r="J1992" s="22" t="s">
        <v>11</v>
      </c>
      <c r="K1992" s="22" t="s">
        <v>6290</v>
      </c>
      <c r="L1992" s="22" t="s">
        <v>11</v>
      </c>
      <c r="M1992" s="22" t="s">
        <v>6931</v>
      </c>
      <c r="N1992" s="22" t="s">
        <v>6311</v>
      </c>
      <c r="O1992" s="22" t="s">
        <v>6292</v>
      </c>
      <c r="P1992" s="22" t="s">
        <v>7</v>
      </c>
      <c r="Q1992" s="22">
        <v>0</v>
      </c>
      <c r="R1992" s="22" t="s">
        <v>1646</v>
      </c>
      <c r="S1992" s="22" t="s">
        <v>6607</v>
      </c>
      <c r="T1992" s="22" t="s">
        <v>1623</v>
      </c>
    </row>
    <row r="1993" spans="1:20">
      <c r="A1993" s="22" t="s">
        <v>1675</v>
      </c>
      <c r="B1993" s="22" t="s">
        <v>1676</v>
      </c>
      <c r="C1993" s="22" t="s">
        <v>16</v>
      </c>
      <c r="D1993" s="22" t="s">
        <v>1580</v>
      </c>
      <c r="E1993" s="22" t="s">
        <v>452</v>
      </c>
      <c r="F1993" s="22" t="s">
        <v>5380</v>
      </c>
      <c r="G1993" s="22" t="s">
        <v>1623</v>
      </c>
      <c r="H1993" s="22" t="s">
        <v>2490</v>
      </c>
      <c r="I1993" s="22" t="s">
        <v>6289</v>
      </c>
      <c r="J1993" s="22" t="s">
        <v>11</v>
      </c>
      <c r="K1993" s="22" t="s">
        <v>6290</v>
      </c>
      <c r="L1993" s="22" t="s">
        <v>11</v>
      </c>
      <c r="M1993" s="22" t="s">
        <v>7026</v>
      </c>
      <c r="N1993" s="22" t="s">
        <v>6291</v>
      </c>
      <c r="O1993" s="22" t="s">
        <v>6292</v>
      </c>
      <c r="P1993" s="22" t="s">
        <v>6405</v>
      </c>
      <c r="Q1993" s="22">
        <v>0</v>
      </c>
      <c r="R1993" s="22" t="s">
        <v>1952</v>
      </c>
      <c r="S1993" s="22" t="s">
        <v>6119</v>
      </c>
      <c r="T1993" s="22" t="s">
        <v>1623</v>
      </c>
    </row>
    <row r="1994" spans="1:20">
      <c r="A1994" s="22" t="s">
        <v>3160</v>
      </c>
      <c r="B1994" s="22" t="s">
        <v>3161</v>
      </c>
      <c r="C1994" s="22" t="s">
        <v>16</v>
      </c>
      <c r="D1994" s="22" t="s">
        <v>1580</v>
      </c>
      <c r="E1994" s="22" t="s">
        <v>452</v>
      </c>
      <c r="F1994" s="22" t="s">
        <v>5393</v>
      </c>
      <c r="G1994" s="22" t="s">
        <v>1623</v>
      </c>
      <c r="H1994" s="22" t="s">
        <v>6295</v>
      </c>
      <c r="I1994" s="22" t="s">
        <v>5574</v>
      </c>
      <c r="J1994" s="22" t="s">
        <v>11</v>
      </c>
      <c r="K1994" s="22" t="s">
        <v>6290</v>
      </c>
      <c r="L1994" s="22" t="s">
        <v>11</v>
      </c>
      <c r="M1994" s="22" t="s">
        <v>6945</v>
      </c>
      <c r="N1994" s="22" t="s">
        <v>6291</v>
      </c>
      <c r="O1994" s="22" t="s">
        <v>6292</v>
      </c>
      <c r="P1994" s="22" t="s">
        <v>7</v>
      </c>
      <c r="Q1994" s="22">
        <v>0</v>
      </c>
      <c r="R1994" s="22" t="s">
        <v>1559</v>
      </c>
      <c r="S1994" s="22" t="s">
        <v>6417</v>
      </c>
      <c r="T1994" s="22" t="s">
        <v>1623</v>
      </c>
    </row>
    <row r="1995" spans="1:20">
      <c r="A1995" s="22" t="s">
        <v>4678</v>
      </c>
      <c r="B1995" s="22" t="s">
        <v>4679</v>
      </c>
      <c r="C1995" s="22" t="s">
        <v>16</v>
      </c>
      <c r="D1995" s="22" t="s">
        <v>5451</v>
      </c>
      <c r="E1995" s="22" t="s">
        <v>464</v>
      </c>
      <c r="F1995" s="22" t="s">
        <v>5573</v>
      </c>
      <c r="G1995" s="22" t="s">
        <v>1623</v>
      </c>
      <c r="H1995" s="22" t="s">
        <v>2490</v>
      </c>
      <c r="I1995" s="22" t="s">
        <v>6296</v>
      </c>
      <c r="J1995" s="22" t="s">
        <v>11</v>
      </c>
      <c r="K1995" s="22" t="s">
        <v>6290</v>
      </c>
      <c r="L1995" s="22" t="s">
        <v>11</v>
      </c>
      <c r="M1995" s="22" t="s">
        <v>7054</v>
      </c>
      <c r="N1995" s="22" t="s">
        <v>6297</v>
      </c>
      <c r="O1995" s="22" t="s">
        <v>6292</v>
      </c>
      <c r="P1995" s="22" t="s">
        <v>1152</v>
      </c>
      <c r="Q1995" s="22">
        <v>0</v>
      </c>
      <c r="R1995" s="22" t="s">
        <v>1552</v>
      </c>
      <c r="S1995" s="22" t="s">
        <v>6235</v>
      </c>
      <c r="T1995" s="22" t="s">
        <v>1032</v>
      </c>
    </row>
    <row r="1996" spans="1:20">
      <c r="A1996" s="22" t="s">
        <v>4103</v>
      </c>
      <c r="B1996" s="22" t="s">
        <v>4104</v>
      </c>
      <c r="C1996" s="22" t="s">
        <v>1544</v>
      </c>
      <c r="D1996" s="22" t="s">
        <v>1580</v>
      </c>
      <c r="E1996" s="22" t="s">
        <v>452</v>
      </c>
      <c r="F1996" s="22" t="s">
        <v>6977</v>
      </c>
      <c r="G1996" s="22" t="s">
        <v>1623</v>
      </c>
      <c r="H1996" s="22" t="s">
        <v>6346</v>
      </c>
      <c r="I1996" s="22" t="s">
        <v>5563</v>
      </c>
      <c r="J1996" s="22" t="s">
        <v>1643</v>
      </c>
      <c r="K1996" s="22" t="s">
        <v>6290</v>
      </c>
      <c r="L1996" s="22" t="s">
        <v>11</v>
      </c>
      <c r="M1996" s="22" t="s">
        <v>6944</v>
      </c>
      <c r="N1996" s="22" t="s">
        <v>6291</v>
      </c>
      <c r="O1996" s="22" t="s">
        <v>6292</v>
      </c>
      <c r="P1996" s="22" t="s">
        <v>6329</v>
      </c>
      <c r="Q1996" s="22">
        <v>0</v>
      </c>
      <c r="R1996" s="22" t="s">
        <v>4499</v>
      </c>
      <c r="S1996" s="22" t="s">
        <v>5799</v>
      </c>
      <c r="T1996" s="22" t="s">
        <v>1623</v>
      </c>
    </row>
    <row r="1997" spans="1:20">
      <c r="A1997" s="22" t="s">
        <v>1950</v>
      </c>
      <c r="B1997" s="22" t="s">
        <v>1951</v>
      </c>
      <c r="C1997" s="22" t="s">
        <v>14</v>
      </c>
      <c r="D1997" s="22" t="s">
        <v>1580</v>
      </c>
      <c r="E1997" s="22" t="s">
        <v>452</v>
      </c>
      <c r="F1997" s="22" t="s">
        <v>6980</v>
      </c>
      <c r="G1997" s="22" t="s">
        <v>1623</v>
      </c>
      <c r="H1997" s="22" t="s">
        <v>5569</v>
      </c>
      <c r="I1997" s="22" t="s">
        <v>6316</v>
      </c>
      <c r="J1997" s="22" t="s">
        <v>11</v>
      </c>
      <c r="K1997" s="22" t="s">
        <v>6290</v>
      </c>
      <c r="L1997" s="22" t="s">
        <v>11</v>
      </c>
      <c r="M1997" s="22" t="s">
        <v>7020</v>
      </c>
      <c r="N1997" s="22" t="s">
        <v>6291</v>
      </c>
      <c r="O1997" s="22" t="s">
        <v>6292</v>
      </c>
      <c r="P1997" s="22" t="s">
        <v>6600</v>
      </c>
      <c r="Q1997" s="22">
        <v>0</v>
      </c>
      <c r="R1997" s="22" t="s">
        <v>1952</v>
      </c>
      <c r="S1997" s="22" t="s">
        <v>6129</v>
      </c>
      <c r="T1997" s="22" t="s">
        <v>1593</v>
      </c>
    </row>
    <row r="1998" spans="1:20">
      <c r="A1998" s="22" t="s">
        <v>4221</v>
      </c>
      <c r="B1998" s="22" t="s">
        <v>4222</v>
      </c>
      <c r="C1998" s="22" t="s">
        <v>14</v>
      </c>
      <c r="D1998" s="22" t="s">
        <v>1580</v>
      </c>
      <c r="E1998" s="22" t="s">
        <v>452</v>
      </c>
      <c r="F1998" s="22" t="s">
        <v>6804</v>
      </c>
      <c r="G1998" s="22" t="s">
        <v>1623</v>
      </c>
      <c r="H1998" s="22" t="s">
        <v>6334</v>
      </c>
      <c r="I1998" s="22" t="s">
        <v>6321</v>
      </c>
      <c r="J1998" s="22" t="s">
        <v>11</v>
      </c>
      <c r="K1998" s="22" t="s">
        <v>6290</v>
      </c>
      <c r="L1998" s="22" t="s">
        <v>11</v>
      </c>
      <c r="M1998" s="22" t="s">
        <v>6945</v>
      </c>
      <c r="N1998" s="22" t="s">
        <v>6291</v>
      </c>
      <c r="O1998" s="22" t="s">
        <v>6292</v>
      </c>
      <c r="P1998" s="22" t="s">
        <v>6329</v>
      </c>
      <c r="Q1998" s="22">
        <v>0</v>
      </c>
      <c r="R1998" s="22" t="s">
        <v>1952</v>
      </c>
      <c r="S1998" s="22" t="s">
        <v>6583</v>
      </c>
      <c r="T1998" s="22" t="s">
        <v>1623</v>
      </c>
    </row>
    <row r="1999" spans="1:20">
      <c r="A1999" s="22" t="s">
        <v>2749</v>
      </c>
      <c r="B1999" s="22" t="s">
        <v>2750</v>
      </c>
      <c r="C1999" s="22" t="s">
        <v>14</v>
      </c>
      <c r="D1999" s="22" t="s">
        <v>1580</v>
      </c>
      <c r="E1999" s="22" t="s">
        <v>452</v>
      </c>
      <c r="F1999" s="22" t="s">
        <v>6824</v>
      </c>
      <c r="G1999" s="22" t="s">
        <v>1623</v>
      </c>
      <c r="H1999" s="22" t="s">
        <v>6299</v>
      </c>
      <c r="I1999" s="22" t="s">
        <v>6316</v>
      </c>
      <c r="J1999" s="22" t="s">
        <v>11</v>
      </c>
      <c r="K1999" s="22" t="s">
        <v>6290</v>
      </c>
      <c r="L1999" s="22" t="s">
        <v>11</v>
      </c>
      <c r="M1999" s="22" t="s">
        <v>6933</v>
      </c>
      <c r="N1999" s="22" t="s">
        <v>6291</v>
      </c>
      <c r="O1999" s="22" t="s">
        <v>6292</v>
      </c>
      <c r="P1999" s="22" t="s">
        <v>6431</v>
      </c>
      <c r="Q1999" s="22">
        <v>0</v>
      </c>
      <c r="R1999" s="22" t="s">
        <v>6528</v>
      </c>
      <c r="S1999" s="22" t="s">
        <v>6529</v>
      </c>
      <c r="T1999" s="22" t="s">
        <v>1623</v>
      </c>
    </row>
    <row r="2000" spans="1:20">
      <c r="A2000" s="22" t="s">
        <v>4589</v>
      </c>
      <c r="B2000" s="22" t="s">
        <v>4590</v>
      </c>
      <c r="C2000" s="22" t="s">
        <v>16</v>
      </c>
      <c r="D2000" s="22" t="s">
        <v>1580</v>
      </c>
      <c r="E2000" s="22" t="s">
        <v>452</v>
      </c>
      <c r="F2000" s="22" t="s">
        <v>5393</v>
      </c>
      <c r="G2000" s="22" t="s">
        <v>1623</v>
      </c>
      <c r="H2000" s="22" t="s">
        <v>6295</v>
      </c>
      <c r="I2000" s="22" t="s">
        <v>5574</v>
      </c>
      <c r="J2000" s="22" t="s">
        <v>11</v>
      </c>
      <c r="K2000" s="22" t="s">
        <v>6290</v>
      </c>
      <c r="L2000" s="22" t="s">
        <v>11</v>
      </c>
      <c r="M2000" s="22" t="s">
        <v>6944</v>
      </c>
      <c r="N2000" s="22" t="s">
        <v>6291</v>
      </c>
      <c r="O2000" s="22" t="s">
        <v>6292</v>
      </c>
      <c r="P2000" s="22" t="s">
        <v>6525</v>
      </c>
      <c r="Q2000" s="22">
        <v>0</v>
      </c>
      <c r="R2000" s="22" t="s">
        <v>4189</v>
      </c>
      <c r="S2000" s="22" t="s">
        <v>6645</v>
      </c>
      <c r="T2000" s="22" t="s">
        <v>1623</v>
      </c>
    </row>
    <row r="2001" spans="1:20">
      <c r="A2001" s="22" t="s">
        <v>2810</v>
      </c>
      <c r="B2001" s="22" t="s">
        <v>2811</v>
      </c>
      <c r="C2001" s="22" t="s">
        <v>16</v>
      </c>
      <c r="D2001" s="22" t="s">
        <v>1580</v>
      </c>
      <c r="E2001" s="22" t="s">
        <v>452</v>
      </c>
      <c r="F2001" s="22" t="s">
        <v>6935</v>
      </c>
      <c r="G2001" s="22" t="s">
        <v>1623</v>
      </c>
      <c r="H2001" s="22" t="s">
        <v>6337</v>
      </c>
      <c r="I2001" s="22" t="s">
        <v>6474</v>
      </c>
      <c r="J2001" s="22" t="s">
        <v>11</v>
      </c>
      <c r="K2001" s="22" t="s">
        <v>6290</v>
      </c>
      <c r="L2001" s="22" t="s">
        <v>11</v>
      </c>
      <c r="M2001" s="22" t="s">
        <v>6949</v>
      </c>
      <c r="N2001" s="22" t="s">
        <v>6291</v>
      </c>
      <c r="O2001" s="22" t="s">
        <v>6292</v>
      </c>
      <c r="P2001" s="22" t="s">
        <v>6329</v>
      </c>
      <c r="Q2001" s="22">
        <v>0</v>
      </c>
      <c r="R2001" s="22" t="s">
        <v>1952</v>
      </c>
      <c r="S2001" s="22" t="s">
        <v>5973</v>
      </c>
      <c r="T2001" s="22" t="s">
        <v>1623</v>
      </c>
    </row>
    <row r="2002" spans="1:20">
      <c r="A2002" s="22" t="s">
        <v>1808</v>
      </c>
      <c r="B2002" s="22" t="s">
        <v>1809</v>
      </c>
      <c r="C2002" s="22" t="s">
        <v>10</v>
      </c>
      <c r="D2002" s="22" t="s">
        <v>1580</v>
      </c>
      <c r="E2002" s="22" t="s">
        <v>452</v>
      </c>
      <c r="F2002" s="22" t="s">
        <v>5384</v>
      </c>
      <c r="G2002" s="22" t="s">
        <v>1623</v>
      </c>
      <c r="H2002" s="22" t="s">
        <v>6308</v>
      </c>
      <c r="I2002" s="22" t="s">
        <v>5447</v>
      </c>
      <c r="J2002" s="22" t="s">
        <v>11</v>
      </c>
      <c r="K2002" s="22" t="s">
        <v>6290</v>
      </c>
      <c r="L2002" s="22" t="s">
        <v>11</v>
      </c>
      <c r="M2002" s="22" t="s">
        <v>6944</v>
      </c>
      <c r="N2002" s="22" t="s">
        <v>6291</v>
      </c>
      <c r="O2002" s="22" t="s">
        <v>6292</v>
      </c>
      <c r="P2002" s="22" t="s">
        <v>7</v>
      </c>
      <c r="Q2002" s="22">
        <v>0</v>
      </c>
      <c r="R2002" s="22" t="s">
        <v>2163</v>
      </c>
      <c r="S2002" s="22" t="s">
        <v>6499</v>
      </c>
      <c r="T2002" s="22" t="s">
        <v>1623</v>
      </c>
    </row>
    <row r="2003" spans="1:20">
      <c r="A2003" s="22" t="s">
        <v>1780</v>
      </c>
      <c r="B2003" s="22" t="s">
        <v>1781</v>
      </c>
      <c r="C2003" s="22" t="s">
        <v>14</v>
      </c>
      <c r="D2003" s="22" t="s">
        <v>1580</v>
      </c>
      <c r="E2003" s="22" t="s">
        <v>452</v>
      </c>
      <c r="F2003" s="22" t="s">
        <v>6816</v>
      </c>
      <c r="G2003" s="22" t="s">
        <v>1623</v>
      </c>
      <c r="H2003" s="22" t="s">
        <v>6334</v>
      </c>
      <c r="I2003" s="22" t="s">
        <v>6343</v>
      </c>
      <c r="J2003" s="22" t="s">
        <v>11</v>
      </c>
      <c r="K2003" s="22" t="s">
        <v>6290</v>
      </c>
      <c r="L2003" s="22" t="s">
        <v>11</v>
      </c>
      <c r="M2003" s="22" t="s">
        <v>6961</v>
      </c>
      <c r="N2003" s="22" t="s">
        <v>6291</v>
      </c>
      <c r="O2003" s="22" t="s">
        <v>6292</v>
      </c>
      <c r="P2003" s="22" t="s">
        <v>7</v>
      </c>
      <c r="Q2003" s="22">
        <v>0</v>
      </c>
      <c r="R2003" s="22" t="s">
        <v>1565</v>
      </c>
      <c r="S2003" s="22" t="s">
        <v>6344</v>
      </c>
      <c r="T2003" s="22" t="s">
        <v>1623</v>
      </c>
    </row>
    <row r="2004" spans="1:20">
      <c r="A2004" s="22" t="s">
        <v>3319</v>
      </c>
      <c r="B2004" s="22" t="s">
        <v>3320</v>
      </c>
      <c r="C2004" s="22" t="s">
        <v>10</v>
      </c>
      <c r="D2004" s="22" t="s">
        <v>1580</v>
      </c>
      <c r="E2004" s="22" t="s">
        <v>461</v>
      </c>
      <c r="F2004" s="22" t="s">
        <v>5538</v>
      </c>
      <c r="G2004" s="22" t="s">
        <v>1623</v>
      </c>
      <c r="H2004" s="22" t="s">
        <v>5579</v>
      </c>
      <c r="I2004" s="22" t="s">
        <v>5574</v>
      </c>
      <c r="J2004" s="22" t="s">
        <v>11</v>
      </c>
      <c r="K2004" s="22" t="s">
        <v>6290</v>
      </c>
      <c r="L2004" s="22" t="s">
        <v>11</v>
      </c>
      <c r="M2004" s="22" t="s">
        <v>6996</v>
      </c>
      <c r="N2004" s="22" t="s">
        <v>6311</v>
      </c>
      <c r="O2004" s="22" t="s">
        <v>6292</v>
      </c>
      <c r="P2004" s="22" t="s">
        <v>7</v>
      </c>
      <c r="Q2004" s="22">
        <v>0</v>
      </c>
      <c r="R2004" s="22" t="s">
        <v>2089</v>
      </c>
      <c r="S2004" s="22" t="s">
        <v>6728</v>
      </c>
      <c r="T2004" s="22" t="s">
        <v>1623</v>
      </c>
    </row>
    <row r="2005" spans="1:20">
      <c r="A2005" s="22" t="s">
        <v>3940</v>
      </c>
      <c r="B2005" s="22" t="s">
        <v>3941</v>
      </c>
      <c r="C2005" s="22" t="s">
        <v>10</v>
      </c>
      <c r="D2005" s="22" t="s">
        <v>1580</v>
      </c>
      <c r="E2005" s="22" t="s">
        <v>452</v>
      </c>
      <c r="F2005" s="22" t="s">
        <v>5386</v>
      </c>
      <c r="G2005" s="22" t="s">
        <v>1623</v>
      </c>
      <c r="H2005" s="22" t="s">
        <v>6308</v>
      </c>
      <c r="I2005" s="22" t="s">
        <v>6951</v>
      </c>
      <c r="J2005" s="22" t="s">
        <v>11</v>
      </c>
      <c r="K2005" s="22" t="s">
        <v>6290</v>
      </c>
      <c r="L2005" s="22" t="s">
        <v>11</v>
      </c>
      <c r="M2005" s="22" t="s">
        <v>6949</v>
      </c>
      <c r="N2005" s="22" t="s">
        <v>6291</v>
      </c>
      <c r="O2005" s="22" t="s">
        <v>6292</v>
      </c>
      <c r="P2005" s="22" t="s">
        <v>6329</v>
      </c>
      <c r="Q2005" s="22">
        <v>0</v>
      </c>
      <c r="R2005" s="22" t="s">
        <v>1952</v>
      </c>
      <c r="S2005" s="22" t="s">
        <v>5819</v>
      </c>
      <c r="T2005" s="22" t="s">
        <v>1623</v>
      </c>
    </row>
    <row r="2006" spans="1:20">
      <c r="A2006" s="22" t="s">
        <v>3415</v>
      </c>
      <c r="B2006" s="22" t="s">
        <v>3416</v>
      </c>
      <c r="C2006" s="22" t="s">
        <v>14</v>
      </c>
      <c r="D2006" s="22" t="s">
        <v>1580</v>
      </c>
      <c r="E2006" s="22" t="s">
        <v>461</v>
      </c>
      <c r="F2006" s="22" t="s">
        <v>6789</v>
      </c>
      <c r="G2006" s="22" t="s">
        <v>1623</v>
      </c>
      <c r="H2006" s="22" t="s">
        <v>6320</v>
      </c>
      <c r="I2006" s="22" t="s">
        <v>6350</v>
      </c>
      <c r="J2006" s="22" t="s">
        <v>11</v>
      </c>
      <c r="K2006" s="22" t="s">
        <v>6290</v>
      </c>
      <c r="L2006" s="22" t="s">
        <v>11</v>
      </c>
      <c r="M2006" s="22" t="s">
        <v>7008</v>
      </c>
      <c r="N2006" s="22" t="s">
        <v>6311</v>
      </c>
      <c r="O2006" s="22" t="s">
        <v>6292</v>
      </c>
      <c r="P2006" s="22" t="s">
        <v>6328</v>
      </c>
      <c r="Q2006" s="22">
        <v>0</v>
      </c>
      <c r="R2006" s="22" t="s">
        <v>2014</v>
      </c>
      <c r="S2006" s="22" t="s">
        <v>5882</v>
      </c>
      <c r="T2006" s="22" t="s">
        <v>1623</v>
      </c>
    </row>
    <row r="2007" spans="1:20">
      <c r="A2007" s="22" t="s">
        <v>3055</v>
      </c>
      <c r="B2007" s="22" t="s">
        <v>3056</v>
      </c>
      <c r="C2007" s="22" t="s">
        <v>10</v>
      </c>
      <c r="D2007" s="22" t="s">
        <v>1580</v>
      </c>
      <c r="E2007" s="22" t="s">
        <v>452</v>
      </c>
      <c r="F2007" s="22" t="s">
        <v>5393</v>
      </c>
      <c r="G2007" s="22" t="s">
        <v>1623</v>
      </c>
      <c r="H2007" s="22" t="s">
        <v>6295</v>
      </c>
      <c r="I2007" s="22" t="s">
        <v>5574</v>
      </c>
      <c r="J2007" s="22" t="s">
        <v>11</v>
      </c>
      <c r="K2007" s="22" t="s">
        <v>6290</v>
      </c>
      <c r="L2007" s="22" t="s">
        <v>11</v>
      </c>
      <c r="M2007" s="22" t="s">
        <v>6937</v>
      </c>
      <c r="N2007" s="22" t="s">
        <v>6291</v>
      </c>
      <c r="O2007" s="22" t="s">
        <v>6292</v>
      </c>
      <c r="P2007" s="22" t="s">
        <v>6467</v>
      </c>
      <c r="Q2007" s="22">
        <v>0</v>
      </c>
      <c r="R2007" s="22" t="s">
        <v>6442</v>
      </c>
      <c r="S2007" s="22" t="s">
        <v>6468</v>
      </c>
      <c r="T2007" s="22" t="s">
        <v>1623</v>
      </c>
    </row>
    <row r="2008" spans="1:20">
      <c r="A2008" s="22" t="s">
        <v>2758</v>
      </c>
      <c r="B2008" s="22" t="s">
        <v>2759</v>
      </c>
      <c r="C2008" s="22" t="s">
        <v>10</v>
      </c>
      <c r="D2008" s="22" t="s">
        <v>1580</v>
      </c>
      <c r="E2008" s="22" t="s">
        <v>461</v>
      </c>
      <c r="F2008" s="22" t="s">
        <v>6789</v>
      </c>
      <c r="G2008" s="22" t="s">
        <v>1623</v>
      </c>
      <c r="H2008" s="22" t="s">
        <v>6320</v>
      </c>
      <c r="I2008" s="22" t="s">
        <v>6350</v>
      </c>
      <c r="J2008" s="22" t="s">
        <v>11</v>
      </c>
      <c r="K2008" s="22" t="s">
        <v>6290</v>
      </c>
      <c r="L2008" s="22" t="s">
        <v>11</v>
      </c>
      <c r="M2008" s="22" t="s">
        <v>7016</v>
      </c>
      <c r="N2008" s="22" t="s">
        <v>6311</v>
      </c>
      <c r="O2008" s="22" t="s">
        <v>6292</v>
      </c>
      <c r="P2008" s="22" t="s">
        <v>6371</v>
      </c>
      <c r="Q2008" s="22">
        <v>0</v>
      </c>
      <c r="R2008" s="22" t="s">
        <v>2014</v>
      </c>
      <c r="S2008" s="22" t="s">
        <v>6372</v>
      </c>
      <c r="T2008" s="22" t="s">
        <v>1623</v>
      </c>
    </row>
    <row r="2009" spans="1:20">
      <c r="A2009" s="22" t="s">
        <v>2251</v>
      </c>
      <c r="B2009" s="22" t="s">
        <v>2252</v>
      </c>
      <c r="C2009" s="22" t="s">
        <v>14</v>
      </c>
      <c r="D2009" s="22" t="s">
        <v>1580</v>
      </c>
      <c r="E2009" s="22" t="s">
        <v>452</v>
      </c>
      <c r="F2009" s="22" t="s">
        <v>6816</v>
      </c>
      <c r="G2009" s="22" t="s">
        <v>1623</v>
      </c>
      <c r="H2009" s="22" t="s">
        <v>6334</v>
      </c>
      <c r="I2009" s="22" t="s">
        <v>6343</v>
      </c>
      <c r="J2009" s="22" t="s">
        <v>11</v>
      </c>
      <c r="K2009" s="22" t="s">
        <v>6290</v>
      </c>
      <c r="L2009" s="22" t="s">
        <v>11</v>
      </c>
      <c r="M2009" s="22" t="s">
        <v>6981</v>
      </c>
      <c r="N2009" s="22" t="s">
        <v>6291</v>
      </c>
      <c r="O2009" s="22" t="s">
        <v>6292</v>
      </c>
      <c r="P2009" s="22" t="s">
        <v>6363</v>
      </c>
      <c r="Q2009" s="22">
        <v>0</v>
      </c>
      <c r="R2009" s="22" t="s">
        <v>1685</v>
      </c>
      <c r="S2009" s="22" t="s">
        <v>6597</v>
      </c>
      <c r="T2009" s="22" t="s">
        <v>1623</v>
      </c>
    </row>
    <row r="2010" spans="1:20">
      <c r="A2010" s="22" t="s">
        <v>4158</v>
      </c>
      <c r="B2010" s="22" t="s">
        <v>4159</v>
      </c>
      <c r="C2010" s="22" t="s">
        <v>1657</v>
      </c>
      <c r="D2010" s="22" t="s">
        <v>1580</v>
      </c>
      <c r="E2010" s="22" t="s">
        <v>452</v>
      </c>
      <c r="F2010" s="22" t="s">
        <v>6806</v>
      </c>
      <c r="G2010" s="22" t="s">
        <v>1623</v>
      </c>
      <c r="H2010" s="22" t="s">
        <v>6337</v>
      </c>
      <c r="I2010" s="22" t="s">
        <v>6383</v>
      </c>
      <c r="J2010" s="22" t="s">
        <v>11</v>
      </c>
      <c r="K2010" s="22" t="s">
        <v>6290</v>
      </c>
      <c r="L2010" s="22" t="s">
        <v>11</v>
      </c>
      <c r="M2010" s="22" t="s">
        <v>6961</v>
      </c>
      <c r="N2010" s="22" t="s">
        <v>6291</v>
      </c>
      <c r="O2010" s="22" t="s">
        <v>6292</v>
      </c>
      <c r="P2010" s="22" t="s">
        <v>6656</v>
      </c>
      <c r="Q2010" s="22">
        <v>0</v>
      </c>
      <c r="R2010" s="22" t="s">
        <v>1707</v>
      </c>
      <c r="S2010" s="22" t="s">
        <v>5788</v>
      </c>
      <c r="T2010" s="22" t="s">
        <v>1623</v>
      </c>
    </row>
    <row r="2011" spans="1:20">
      <c r="A2011" s="22" t="s">
        <v>5289</v>
      </c>
      <c r="B2011" s="22" t="s">
        <v>5290</v>
      </c>
      <c r="C2011" s="22" t="s">
        <v>14</v>
      </c>
      <c r="D2011" s="22" t="s">
        <v>1580</v>
      </c>
      <c r="E2011" s="22" t="s">
        <v>452</v>
      </c>
      <c r="F2011" s="22" t="s">
        <v>6816</v>
      </c>
      <c r="G2011" s="22" t="s">
        <v>1623</v>
      </c>
      <c r="H2011" s="22" t="s">
        <v>6334</v>
      </c>
      <c r="I2011" s="22" t="s">
        <v>6343</v>
      </c>
      <c r="J2011" s="22" t="s">
        <v>11</v>
      </c>
      <c r="K2011" s="22" t="s">
        <v>6290</v>
      </c>
      <c r="L2011" s="22" t="s">
        <v>11</v>
      </c>
      <c r="M2011" s="22" t="s">
        <v>6963</v>
      </c>
      <c r="N2011" s="22" t="s">
        <v>6291</v>
      </c>
      <c r="O2011" s="22" t="s">
        <v>6292</v>
      </c>
      <c r="P2011" s="22" t="s">
        <v>6329</v>
      </c>
      <c r="Q2011" s="22">
        <v>0</v>
      </c>
      <c r="R2011" s="22" t="s">
        <v>1952</v>
      </c>
      <c r="S2011" s="22" t="s">
        <v>5643</v>
      </c>
      <c r="T2011" s="22" t="s">
        <v>1623</v>
      </c>
    </row>
    <row r="2012" spans="1:20">
      <c r="A2012" s="22" t="s">
        <v>5136</v>
      </c>
      <c r="B2012" s="22" t="s">
        <v>5137</v>
      </c>
      <c r="C2012" s="22" t="s">
        <v>10</v>
      </c>
      <c r="D2012" s="22" t="s">
        <v>1580</v>
      </c>
      <c r="E2012" s="22" t="s">
        <v>452</v>
      </c>
      <c r="F2012" s="22" t="s">
        <v>6980</v>
      </c>
      <c r="G2012" s="22" t="s">
        <v>1623</v>
      </c>
      <c r="H2012" s="22" t="s">
        <v>5569</v>
      </c>
      <c r="I2012" s="22" t="s">
        <v>6316</v>
      </c>
      <c r="J2012" s="22" t="s">
        <v>11</v>
      </c>
      <c r="K2012" s="22" t="s">
        <v>6290</v>
      </c>
      <c r="L2012" s="22" t="s">
        <v>11</v>
      </c>
      <c r="M2012" s="22" t="s">
        <v>6983</v>
      </c>
      <c r="N2012" s="22" t="s">
        <v>6291</v>
      </c>
      <c r="O2012" s="22" t="s">
        <v>6292</v>
      </c>
      <c r="P2012" s="22" t="s">
        <v>6537</v>
      </c>
      <c r="Q2012" s="22">
        <v>0</v>
      </c>
      <c r="R2012" s="22" t="s">
        <v>1952</v>
      </c>
      <c r="S2012" s="22" t="s">
        <v>5666</v>
      </c>
      <c r="T2012" s="22" t="s">
        <v>1623</v>
      </c>
    </row>
    <row r="2013" spans="1:20">
      <c r="A2013" s="22" t="s">
        <v>4958</v>
      </c>
      <c r="B2013" s="22" t="s">
        <v>4959</v>
      </c>
      <c r="C2013" s="22" t="s">
        <v>10</v>
      </c>
      <c r="D2013" s="22" t="s">
        <v>1580</v>
      </c>
      <c r="E2013" s="22" t="s">
        <v>452</v>
      </c>
      <c r="F2013" s="22" t="s">
        <v>5393</v>
      </c>
      <c r="G2013" s="22" t="s">
        <v>1623</v>
      </c>
      <c r="H2013" s="22" t="s">
        <v>6295</v>
      </c>
      <c r="I2013" s="22" t="s">
        <v>5574</v>
      </c>
      <c r="J2013" s="22" t="s">
        <v>11</v>
      </c>
      <c r="K2013" s="22" t="s">
        <v>6290</v>
      </c>
      <c r="L2013" s="22" t="s">
        <v>11</v>
      </c>
      <c r="M2013" s="22" t="s">
        <v>6965</v>
      </c>
      <c r="N2013" s="22" t="s">
        <v>6291</v>
      </c>
      <c r="O2013" s="22" t="s">
        <v>6292</v>
      </c>
      <c r="P2013" s="22" t="s">
        <v>6329</v>
      </c>
      <c r="Q2013" s="22">
        <v>0</v>
      </c>
      <c r="R2013" s="22" t="s">
        <v>1952</v>
      </c>
      <c r="S2013" s="22" t="s">
        <v>5696</v>
      </c>
      <c r="T2013" s="22" t="s">
        <v>1623</v>
      </c>
    </row>
    <row r="2014" spans="1:20">
      <c r="A2014" s="22" t="s">
        <v>3268</v>
      </c>
      <c r="B2014" s="22" t="s">
        <v>3269</v>
      </c>
      <c r="C2014" s="22" t="s">
        <v>14</v>
      </c>
      <c r="D2014" s="22" t="s">
        <v>1580</v>
      </c>
      <c r="E2014" s="22" t="s">
        <v>461</v>
      </c>
      <c r="F2014" s="22" t="s">
        <v>5524</v>
      </c>
      <c r="G2014" s="22" t="s">
        <v>1623</v>
      </c>
      <c r="H2014" s="22" t="s">
        <v>6334</v>
      </c>
      <c r="I2014" s="22" t="s">
        <v>6335</v>
      </c>
      <c r="J2014" s="22" t="s">
        <v>11</v>
      </c>
      <c r="K2014" s="22" t="s">
        <v>6290</v>
      </c>
      <c r="L2014" s="22" t="s">
        <v>11</v>
      </c>
      <c r="M2014" s="22" t="s">
        <v>6931</v>
      </c>
      <c r="N2014" s="22" t="s">
        <v>6311</v>
      </c>
      <c r="O2014" s="22" t="s">
        <v>6292</v>
      </c>
      <c r="P2014" s="22" t="s">
        <v>6570</v>
      </c>
      <c r="Q2014" s="22">
        <v>0</v>
      </c>
      <c r="R2014" s="22" t="s">
        <v>2014</v>
      </c>
      <c r="S2014" s="22" t="s">
        <v>6571</v>
      </c>
      <c r="T2014" s="22" t="s">
        <v>1623</v>
      </c>
    </row>
    <row r="2015" spans="1:20">
      <c r="A2015" s="22" t="s">
        <v>1686</v>
      </c>
      <c r="B2015" s="22" t="s">
        <v>1687</v>
      </c>
      <c r="C2015" s="22" t="s">
        <v>10</v>
      </c>
      <c r="D2015" s="22" t="s">
        <v>1580</v>
      </c>
      <c r="E2015" s="22" t="s">
        <v>452</v>
      </c>
      <c r="F2015" s="22" t="s">
        <v>5583</v>
      </c>
      <c r="G2015" s="22" t="s">
        <v>1623</v>
      </c>
      <c r="H2015" s="22" t="s">
        <v>6308</v>
      </c>
      <c r="I2015" s="22" t="s">
        <v>5447</v>
      </c>
      <c r="J2015" s="22" t="s">
        <v>11</v>
      </c>
      <c r="K2015" s="22" t="s">
        <v>6290</v>
      </c>
      <c r="L2015" s="22" t="s">
        <v>11</v>
      </c>
      <c r="M2015" s="22" t="s">
        <v>6981</v>
      </c>
      <c r="N2015" s="22" t="s">
        <v>6291</v>
      </c>
      <c r="O2015" s="22" t="s">
        <v>6292</v>
      </c>
      <c r="P2015" s="22" t="s">
        <v>1012</v>
      </c>
      <c r="Q2015" s="22">
        <v>0</v>
      </c>
      <c r="R2015" s="22" t="s">
        <v>1689</v>
      </c>
      <c r="S2015" s="22" t="s">
        <v>6210</v>
      </c>
      <c r="T2015" s="22" t="s">
        <v>1623</v>
      </c>
    </row>
    <row r="2016" spans="1:20">
      <c r="A2016" s="22" t="s">
        <v>3496</v>
      </c>
      <c r="B2016" s="22" t="s">
        <v>3497</v>
      </c>
      <c r="C2016" s="22" t="s">
        <v>1657</v>
      </c>
      <c r="D2016" s="22" t="s">
        <v>1580</v>
      </c>
      <c r="E2016" s="22" t="s">
        <v>452</v>
      </c>
      <c r="F2016" s="22" t="s">
        <v>6806</v>
      </c>
      <c r="G2016" s="22" t="s">
        <v>1623</v>
      </c>
      <c r="H2016" s="22" t="s">
        <v>6337</v>
      </c>
      <c r="I2016" s="22" t="s">
        <v>6383</v>
      </c>
      <c r="J2016" s="22" t="s">
        <v>11</v>
      </c>
      <c r="K2016" s="22" t="s">
        <v>6290</v>
      </c>
      <c r="L2016" s="22" t="s">
        <v>11</v>
      </c>
      <c r="M2016" s="22" t="s">
        <v>6983</v>
      </c>
      <c r="N2016" s="22" t="s">
        <v>6291</v>
      </c>
      <c r="O2016" s="22" t="s">
        <v>6292</v>
      </c>
      <c r="P2016" s="22" t="s">
        <v>6456</v>
      </c>
      <c r="Q2016" s="22">
        <v>0</v>
      </c>
      <c r="R2016" s="22" t="s">
        <v>1952</v>
      </c>
      <c r="S2016" s="22" t="s">
        <v>5874</v>
      </c>
      <c r="T2016" s="22" t="s">
        <v>1623</v>
      </c>
    </row>
    <row r="2017" spans="1:20">
      <c r="A2017" s="22" t="s">
        <v>3527</v>
      </c>
      <c r="B2017" s="22" t="s">
        <v>3528</v>
      </c>
      <c r="C2017" s="22" t="s">
        <v>12</v>
      </c>
      <c r="D2017" s="22" t="s">
        <v>1580</v>
      </c>
      <c r="E2017" s="22" t="s">
        <v>452</v>
      </c>
      <c r="F2017" s="22" t="s">
        <v>6804</v>
      </c>
      <c r="G2017" s="22" t="s">
        <v>1623</v>
      </c>
      <c r="H2017" s="22" t="s">
        <v>6334</v>
      </c>
      <c r="I2017" s="22" t="s">
        <v>6321</v>
      </c>
      <c r="J2017" s="22" t="s">
        <v>11</v>
      </c>
      <c r="K2017" s="22" t="s">
        <v>6290</v>
      </c>
      <c r="L2017" s="22" t="s">
        <v>11</v>
      </c>
      <c r="M2017" s="22" t="s">
        <v>6960</v>
      </c>
      <c r="N2017" s="22" t="s">
        <v>6291</v>
      </c>
      <c r="O2017" s="22" t="s">
        <v>6292</v>
      </c>
      <c r="P2017" s="22" t="s">
        <v>6309</v>
      </c>
      <c r="Q2017" s="22">
        <v>0</v>
      </c>
      <c r="R2017" s="22" t="s">
        <v>1952</v>
      </c>
      <c r="S2017" s="22" t="s">
        <v>6710</v>
      </c>
      <c r="T2017" s="22" t="s">
        <v>1548</v>
      </c>
    </row>
    <row r="2018" spans="1:20">
      <c r="A2018" s="22" t="s">
        <v>1944</v>
      </c>
      <c r="B2018" s="22" t="s">
        <v>1945</v>
      </c>
      <c r="C2018" s="22" t="s">
        <v>16</v>
      </c>
      <c r="D2018" s="22" t="s">
        <v>1580</v>
      </c>
      <c r="E2018" s="22" t="s">
        <v>452</v>
      </c>
      <c r="F2018" s="22" t="s">
        <v>5380</v>
      </c>
      <c r="G2018" s="22" t="s">
        <v>1623</v>
      </c>
      <c r="H2018" s="22" t="s">
        <v>2490</v>
      </c>
      <c r="I2018" s="22" t="s">
        <v>6289</v>
      </c>
      <c r="J2018" s="22" t="s">
        <v>11</v>
      </c>
      <c r="K2018" s="22" t="s">
        <v>6290</v>
      </c>
      <c r="L2018" s="22" t="s">
        <v>11</v>
      </c>
      <c r="M2018" s="22" t="s">
        <v>7041</v>
      </c>
      <c r="N2018" s="22" t="s">
        <v>6291</v>
      </c>
      <c r="O2018" s="22" t="s">
        <v>6292</v>
      </c>
      <c r="P2018" s="22" t="s">
        <v>6488</v>
      </c>
      <c r="Q2018" s="22">
        <v>0</v>
      </c>
      <c r="R2018" s="22" t="s">
        <v>6323</v>
      </c>
      <c r="S2018" s="22" t="s">
        <v>6143</v>
      </c>
      <c r="T2018" s="22" t="s">
        <v>1593</v>
      </c>
    </row>
    <row r="2019" spans="1:20">
      <c r="A2019" s="22" t="s">
        <v>4177</v>
      </c>
      <c r="B2019" s="22" t="s">
        <v>4178</v>
      </c>
      <c r="C2019" s="22" t="s">
        <v>10</v>
      </c>
      <c r="D2019" s="22" t="s">
        <v>1580</v>
      </c>
      <c r="E2019" s="22" t="s">
        <v>452</v>
      </c>
      <c r="F2019" s="22" t="s">
        <v>6970</v>
      </c>
      <c r="G2019" s="22" t="s">
        <v>1623</v>
      </c>
      <c r="H2019" s="22" t="s">
        <v>6952</v>
      </c>
      <c r="I2019" s="22" t="s">
        <v>5563</v>
      </c>
      <c r="J2019" s="22" t="s">
        <v>11</v>
      </c>
      <c r="K2019" s="22" t="s">
        <v>6290</v>
      </c>
      <c r="L2019" s="22" t="s">
        <v>11</v>
      </c>
      <c r="M2019" s="22" t="s">
        <v>6949</v>
      </c>
      <c r="N2019" s="22" t="s">
        <v>6291</v>
      </c>
      <c r="O2019" s="22" t="s">
        <v>6292</v>
      </c>
      <c r="P2019" s="22" t="s">
        <v>6329</v>
      </c>
      <c r="Q2019" s="22">
        <v>0</v>
      </c>
      <c r="R2019" s="22" t="s">
        <v>1952</v>
      </c>
      <c r="S2019" s="22" t="s">
        <v>5784</v>
      </c>
      <c r="T2019" s="22" t="s">
        <v>1623</v>
      </c>
    </row>
    <row r="2020" spans="1:20">
      <c r="A2020" s="22" t="s">
        <v>2657</v>
      </c>
      <c r="B2020" s="22" t="s">
        <v>2658</v>
      </c>
      <c r="C2020" s="22" t="s">
        <v>16</v>
      </c>
      <c r="D2020" s="22" t="s">
        <v>1580</v>
      </c>
      <c r="E2020" s="22" t="s">
        <v>452</v>
      </c>
      <c r="F2020" s="22" t="s">
        <v>6954</v>
      </c>
      <c r="G2020" s="22" t="s">
        <v>1623</v>
      </c>
      <c r="H2020" s="22" t="s">
        <v>2490</v>
      </c>
      <c r="I2020" s="22" t="s">
        <v>6951</v>
      </c>
      <c r="J2020" s="22" t="s">
        <v>11</v>
      </c>
      <c r="K2020" s="22" t="s">
        <v>6290</v>
      </c>
      <c r="L2020" s="22" t="s">
        <v>11</v>
      </c>
      <c r="M2020" s="22" t="s">
        <v>6942</v>
      </c>
      <c r="N2020" s="22" t="s">
        <v>6291</v>
      </c>
      <c r="O2020" s="22" t="s">
        <v>6292</v>
      </c>
      <c r="P2020" s="22" t="s">
        <v>1012</v>
      </c>
      <c r="Q2020" s="22">
        <v>0</v>
      </c>
      <c r="R2020" s="22" t="s">
        <v>1559</v>
      </c>
      <c r="S2020" s="22" t="s">
        <v>7000</v>
      </c>
      <c r="T2020" s="22" t="s">
        <v>1623</v>
      </c>
    </row>
    <row r="2021" spans="1:20">
      <c r="A2021" s="22" t="s">
        <v>1743</v>
      </c>
      <c r="B2021" s="22" t="s">
        <v>1744</v>
      </c>
      <c r="C2021" s="22" t="s">
        <v>1544</v>
      </c>
      <c r="D2021" s="22" t="s">
        <v>1580</v>
      </c>
      <c r="E2021" s="22" t="s">
        <v>452</v>
      </c>
      <c r="F2021" s="22" t="s">
        <v>5504</v>
      </c>
      <c r="G2021" s="22" t="s">
        <v>1623</v>
      </c>
      <c r="H2021" s="22" t="s">
        <v>6952</v>
      </c>
      <c r="I2021" s="22" t="s">
        <v>6289</v>
      </c>
      <c r="J2021" s="22" t="s">
        <v>11</v>
      </c>
      <c r="K2021" s="22" t="s">
        <v>6290</v>
      </c>
      <c r="L2021" s="22" t="s">
        <v>11</v>
      </c>
      <c r="M2021" s="22" t="s">
        <v>6965</v>
      </c>
      <c r="N2021" s="22" t="s">
        <v>6291</v>
      </c>
      <c r="O2021" s="22" t="s">
        <v>6292</v>
      </c>
      <c r="P2021" s="22" t="s">
        <v>7</v>
      </c>
      <c r="Q2021" s="22">
        <v>0</v>
      </c>
      <c r="R2021" s="22" t="s">
        <v>6313</v>
      </c>
      <c r="S2021" s="22" t="s">
        <v>6107</v>
      </c>
      <c r="T2021" s="22" t="s">
        <v>1623</v>
      </c>
    </row>
    <row r="2022" spans="1:20">
      <c r="A2022" s="22" t="s">
        <v>3357</v>
      </c>
      <c r="B2022" s="22" t="s">
        <v>3358</v>
      </c>
      <c r="C2022" s="22" t="s">
        <v>16</v>
      </c>
      <c r="D2022" s="22" t="s">
        <v>1580</v>
      </c>
      <c r="E2022" s="22" t="s">
        <v>452</v>
      </c>
      <c r="F2022" s="22" t="s">
        <v>5393</v>
      </c>
      <c r="G2022" s="22" t="s">
        <v>1623</v>
      </c>
      <c r="H2022" s="22" t="s">
        <v>6295</v>
      </c>
      <c r="I2022" s="22" t="s">
        <v>5574</v>
      </c>
      <c r="J2022" s="22" t="s">
        <v>11</v>
      </c>
      <c r="K2022" s="22" t="s">
        <v>6290</v>
      </c>
      <c r="L2022" s="22" t="s">
        <v>11</v>
      </c>
      <c r="M2022" s="22" t="s">
        <v>6947</v>
      </c>
      <c r="N2022" s="22" t="s">
        <v>6291</v>
      </c>
      <c r="O2022" s="22" t="s">
        <v>6292</v>
      </c>
      <c r="P2022" s="22" t="s">
        <v>9</v>
      </c>
      <c r="Q2022" s="22">
        <v>0</v>
      </c>
      <c r="R2022" s="22" t="s">
        <v>1707</v>
      </c>
      <c r="S2022" s="22" t="s">
        <v>5887</v>
      </c>
      <c r="T2022" s="22" t="s">
        <v>1623</v>
      </c>
    </row>
    <row r="2023" spans="1:20">
      <c r="A2023" s="22" t="s">
        <v>4898</v>
      </c>
      <c r="B2023" s="22" t="s">
        <v>4899</v>
      </c>
      <c r="C2023" s="22" t="s">
        <v>14</v>
      </c>
      <c r="D2023" s="22" t="s">
        <v>1580</v>
      </c>
      <c r="E2023" s="22" t="s">
        <v>5632</v>
      </c>
      <c r="F2023" s="22" t="s">
        <v>6973</v>
      </c>
      <c r="G2023" s="22" t="s">
        <v>1623</v>
      </c>
      <c r="H2023" s="22" t="s">
        <v>6308</v>
      </c>
      <c r="I2023" s="22" t="s">
        <v>5563</v>
      </c>
      <c r="J2023" s="22" t="s">
        <v>11</v>
      </c>
      <c r="K2023" s="22" t="s">
        <v>6290</v>
      </c>
      <c r="L2023" s="22" t="s">
        <v>11</v>
      </c>
      <c r="M2023" s="22" t="s">
        <v>6931</v>
      </c>
      <c r="N2023" s="22" t="s">
        <v>6311</v>
      </c>
      <c r="O2023" s="22" t="s">
        <v>6292</v>
      </c>
      <c r="P2023" s="22" t="s">
        <v>6737</v>
      </c>
      <c r="Q2023" s="22">
        <v>0</v>
      </c>
      <c r="R2023" s="22" t="s">
        <v>6974</v>
      </c>
      <c r="S2023" s="22" t="s">
        <v>7069</v>
      </c>
      <c r="T2023" s="22" t="s">
        <v>1623</v>
      </c>
    </row>
    <row r="2024" spans="1:20">
      <c r="A2024" s="22" t="s">
        <v>3192</v>
      </c>
      <c r="B2024" s="22" t="s">
        <v>3193</v>
      </c>
      <c r="C2024" s="22" t="s">
        <v>16</v>
      </c>
      <c r="D2024" s="22" t="s">
        <v>1580</v>
      </c>
      <c r="E2024" s="22" t="s">
        <v>452</v>
      </c>
      <c r="F2024" s="22" t="s">
        <v>6954</v>
      </c>
      <c r="G2024" s="22" t="s">
        <v>1623</v>
      </c>
      <c r="H2024" s="22" t="s">
        <v>2490</v>
      </c>
      <c r="I2024" s="22" t="s">
        <v>6951</v>
      </c>
      <c r="J2024" s="22" t="s">
        <v>11</v>
      </c>
      <c r="K2024" s="22" t="s">
        <v>6290</v>
      </c>
      <c r="L2024" s="22" t="s">
        <v>11</v>
      </c>
      <c r="M2024" s="22" t="s">
        <v>6942</v>
      </c>
      <c r="N2024" s="22" t="s">
        <v>6291</v>
      </c>
      <c r="O2024" s="22" t="s">
        <v>6292</v>
      </c>
      <c r="P2024" s="22" t="s">
        <v>1012</v>
      </c>
      <c r="Q2024" s="22">
        <v>0</v>
      </c>
      <c r="R2024" s="22" t="s">
        <v>1559</v>
      </c>
      <c r="S2024" s="22" t="s">
        <v>7002</v>
      </c>
      <c r="T2024" s="22" t="s">
        <v>1623</v>
      </c>
    </row>
    <row r="2025" spans="1:20">
      <c r="A2025" s="22" t="s">
        <v>3699</v>
      </c>
      <c r="B2025" s="22" t="s">
        <v>3700</v>
      </c>
      <c r="C2025" s="22" t="s">
        <v>12</v>
      </c>
      <c r="D2025" s="22" t="s">
        <v>1580</v>
      </c>
      <c r="E2025" s="22" t="s">
        <v>452</v>
      </c>
      <c r="F2025" s="22" t="s">
        <v>5552</v>
      </c>
      <c r="G2025" s="22" t="s">
        <v>1623</v>
      </c>
      <c r="H2025" s="22" t="s">
        <v>5569</v>
      </c>
      <c r="I2025" s="22" t="s">
        <v>6316</v>
      </c>
      <c r="J2025" s="22" t="s">
        <v>11</v>
      </c>
      <c r="K2025" s="22" t="s">
        <v>6290</v>
      </c>
      <c r="L2025" s="22" t="s">
        <v>11</v>
      </c>
      <c r="M2025" s="22" t="s">
        <v>6949</v>
      </c>
      <c r="N2025" s="22" t="s">
        <v>6291</v>
      </c>
      <c r="O2025" s="22" t="s">
        <v>6292</v>
      </c>
      <c r="P2025" s="22" t="s">
        <v>6565</v>
      </c>
      <c r="Q2025" s="22">
        <v>0</v>
      </c>
      <c r="R2025" s="22" t="s">
        <v>1952</v>
      </c>
      <c r="S2025" s="22" t="s">
        <v>6566</v>
      </c>
      <c r="T2025" s="22" t="s">
        <v>1623</v>
      </c>
    </row>
    <row r="2026" spans="1:20">
      <c r="A2026" s="22" t="s">
        <v>4028</v>
      </c>
      <c r="B2026" s="22" t="s">
        <v>4029</v>
      </c>
      <c r="C2026" s="22" t="s">
        <v>14</v>
      </c>
      <c r="D2026" s="22" t="s">
        <v>1580</v>
      </c>
      <c r="E2026" s="22" t="s">
        <v>461</v>
      </c>
      <c r="F2026" s="22" t="s">
        <v>6784</v>
      </c>
      <c r="G2026" s="22" t="s">
        <v>1623</v>
      </c>
      <c r="H2026" s="22" t="s">
        <v>6320</v>
      </c>
      <c r="I2026" s="22" t="s">
        <v>6338</v>
      </c>
      <c r="J2026" s="22" t="s">
        <v>1643</v>
      </c>
      <c r="K2026" s="22" t="s">
        <v>6290</v>
      </c>
      <c r="L2026" s="22" t="s">
        <v>11</v>
      </c>
      <c r="M2026" s="22" t="s">
        <v>7097</v>
      </c>
      <c r="N2026" s="22" t="s">
        <v>6311</v>
      </c>
      <c r="O2026" s="22" t="s">
        <v>6292</v>
      </c>
      <c r="P2026" s="22" t="s">
        <v>6603</v>
      </c>
      <c r="Q2026" s="22">
        <v>0</v>
      </c>
      <c r="R2026" s="22" t="s">
        <v>1952</v>
      </c>
      <c r="S2026" s="22" t="s">
        <v>5811</v>
      </c>
      <c r="T2026" s="22" t="s">
        <v>1623</v>
      </c>
    </row>
    <row r="2027" spans="1:20">
      <c r="A2027" s="22" t="s">
        <v>4089</v>
      </c>
      <c r="B2027" s="22" t="s">
        <v>4090</v>
      </c>
      <c r="C2027" s="22" t="s">
        <v>14</v>
      </c>
      <c r="D2027" s="22" t="s">
        <v>1580</v>
      </c>
      <c r="E2027" s="22" t="s">
        <v>461</v>
      </c>
      <c r="F2027" s="22" t="s">
        <v>6784</v>
      </c>
      <c r="G2027" s="22" t="s">
        <v>1623</v>
      </c>
      <c r="H2027" s="22" t="s">
        <v>6320</v>
      </c>
      <c r="I2027" s="22" t="s">
        <v>6338</v>
      </c>
      <c r="J2027" s="22" t="s">
        <v>1643</v>
      </c>
      <c r="K2027" s="22" t="s">
        <v>6290</v>
      </c>
      <c r="L2027" s="22" t="s">
        <v>11</v>
      </c>
      <c r="M2027" s="22" t="s">
        <v>7097</v>
      </c>
      <c r="N2027" s="22" t="s">
        <v>6311</v>
      </c>
      <c r="O2027" s="22" t="s">
        <v>6292</v>
      </c>
      <c r="P2027" s="22" t="s">
        <v>6341</v>
      </c>
      <c r="Q2027" s="22">
        <v>0</v>
      </c>
      <c r="R2027" s="22" t="s">
        <v>1952</v>
      </c>
      <c r="S2027" s="22" t="s">
        <v>5802</v>
      </c>
      <c r="T2027" s="22" t="s">
        <v>1623</v>
      </c>
    </row>
    <row r="2028" spans="1:20">
      <c r="A2028" s="22" t="s">
        <v>3756</v>
      </c>
      <c r="B2028" s="22" t="s">
        <v>3757</v>
      </c>
      <c r="C2028" s="22" t="s">
        <v>13</v>
      </c>
      <c r="D2028" s="22" t="s">
        <v>1580</v>
      </c>
      <c r="E2028" s="22" t="s">
        <v>452</v>
      </c>
      <c r="F2028" s="22" t="s">
        <v>6809</v>
      </c>
      <c r="G2028" s="22" t="s">
        <v>1623</v>
      </c>
      <c r="H2028" s="22" t="s">
        <v>6299</v>
      </c>
      <c r="I2028" s="22" t="s">
        <v>6335</v>
      </c>
      <c r="J2028" s="22" t="s">
        <v>11</v>
      </c>
      <c r="K2028" s="22" t="s">
        <v>6290</v>
      </c>
      <c r="L2028" s="22" t="s">
        <v>11</v>
      </c>
      <c r="M2028" s="22" t="s">
        <v>6945</v>
      </c>
      <c r="N2028" s="22" t="s">
        <v>6291</v>
      </c>
      <c r="O2028" s="22" t="s">
        <v>6292</v>
      </c>
      <c r="P2028" s="22" t="s">
        <v>1012</v>
      </c>
      <c r="Q2028" s="22">
        <v>0</v>
      </c>
      <c r="R2028" s="22" t="s">
        <v>1689</v>
      </c>
      <c r="S2028" s="22" t="s">
        <v>7083</v>
      </c>
      <c r="T2028" s="22" t="s">
        <v>1623</v>
      </c>
    </row>
    <row r="2029" spans="1:20">
      <c r="A2029" s="22" t="s">
        <v>4985</v>
      </c>
      <c r="B2029" s="22" t="s">
        <v>4986</v>
      </c>
      <c r="C2029" s="22" t="s">
        <v>10</v>
      </c>
      <c r="D2029" s="22" t="s">
        <v>1580</v>
      </c>
      <c r="E2029" s="22" t="s">
        <v>452</v>
      </c>
      <c r="F2029" s="22" t="s">
        <v>6940</v>
      </c>
      <c r="G2029" s="22" t="s">
        <v>1623</v>
      </c>
      <c r="H2029" s="22" t="s">
        <v>6346</v>
      </c>
      <c r="I2029" s="22" t="s">
        <v>5563</v>
      </c>
      <c r="J2029" s="22" t="s">
        <v>11</v>
      </c>
      <c r="K2029" s="22" t="s">
        <v>6290</v>
      </c>
      <c r="L2029" s="22" t="s">
        <v>11</v>
      </c>
      <c r="M2029" s="22" t="s">
        <v>6937</v>
      </c>
      <c r="N2029" s="22" t="s">
        <v>6291</v>
      </c>
      <c r="O2029" s="22" t="s">
        <v>6292</v>
      </c>
      <c r="P2029" s="22" t="s">
        <v>6472</v>
      </c>
      <c r="Q2029" s="22">
        <v>0</v>
      </c>
      <c r="R2029" s="22" t="s">
        <v>2247</v>
      </c>
      <c r="S2029" s="22" t="s">
        <v>6154</v>
      </c>
      <c r="T2029" s="22" t="s">
        <v>1623</v>
      </c>
    </row>
    <row r="2030" spans="1:20">
      <c r="A2030" s="22" t="s">
        <v>3465</v>
      </c>
      <c r="B2030" s="22" t="s">
        <v>3466</v>
      </c>
      <c r="C2030" s="22" t="s">
        <v>14</v>
      </c>
      <c r="D2030" s="22" t="s">
        <v>1580</v>
      </c>
      <c r="E2030" s="22" t="s">
        <v>461</v>
      </c>
      <c r="F2030" s="22" t="s">
        <v>6789</v>
      </c>
      <c r="G2030" s="22" t="s">
        <v>1623</v>
      </c>
      <c r="H2030" s="22" t="s">
        <v>6320</v>
      </c>
      <c r="I2030" s="22" t="s">
        <v>6350</v>
      </c>
      <c r="J2030" s="22" t="s">
        <v>11</v>
      </c>
      <c r="K2030" s="22" t="s">
        <v>6290</v>
      </c>
      <c r="L2030" s="22" t="s">
        <v>11</v>
      </c>
      <c r="M2030" s="22" t="s">
        <v>7085</v>
      </c>
      <c r="N2030" s="22" t="s">
        <v>6311</v>
      </c>
      <c r="O2030" s="22" t="s">
        <v>6292</v>
      </c>
      <c r="P2030" s="22" t="s">
        <v>6329</v>
      </c>
      <c r="Q2030" s="22">
        <v>0</v>
      </c>
      <c r="R2030" s="22" t="s">
        <v>2014</v>
      </c>
      <c r="S2030" s="22" t="s">
        <v>5879</v>
      </c>
      <c r="T2030" s="22" t="s">
        <v>1623</v>
      </c>
    </row>
    <row r="2031" spans="1:20">
      <c r="A2031" s="22" t="s">
        <v>2887</v>
      </c>
      <c r="B2031" s="22" t="s">
        <v>2884</v>
      </c>
      <c r="C2031" s="22" t="s">
        <v>14</v>
      </c>
      <c r="D2031" s="22" t="s">
        <v>1580</v>
      </c>
      <c r="E2031" s="22" t="s">
        <v>461</v>
      </c>
      <c r="F2031" s="22" t="s">
        <v>5538</v>
      </c>
      <c r="G2031" s="22" t="s">
        <v>1623</v>
      </c>
      <c r="H2031" s="22" t="s">
        <v>6331</v>
      </c>
      <c r="I2031" s="22" t="s">
        <v>5574</v>
      </c>
      <c r="J2031" s="22" t="s">
        <v>11</v>
      </c>
      <c r="K2031" s="22" t="s">
        <v>6290</v>
      </c>
      <c r="L2031" s="22" t="s">
        <v>11</v>
      </c>
      <c r="M2031" s="22" t="s">
        <v>6950</v>
      </c>
      <c r="N2031" s="22" t="s">
        <v>6311</v>
      </c>
      <c r="O2031" s="22" t="s">
        <v>6292</v>
      </c>
      <c r="P2031" s="22" t="s">
        <v>1012</v>
      </c>
      <c r="Q2031" s="22">
        <v>0</v>
      </c>
      <c r="R2031" s="22" t="s">
        <v>4499</v>
      </c>
      <c r="S2031" s="22" t="s">
        <v>6202</v>
      </c>
      <c r="T2031" s="22" t="s">
        <v>1623</v>
      </c>
    </row>
    <row r="2032" spans="1:20">
      <c r="A2032" s="22" t="s">
        <v>3566</v>
      </c>
      <c r="B2032" s="22" t="s">
        <v>3567</v>
      </c>
      <c r="C2032" s="22" t="s">
        <v>10</v>
      </c>
      <c r="D2032" s="22" t="s">
        <v>1580</v>
      </c>
      <c r="E2032" s="22" t="s">
        <v>452</v>
      </c>
      <c r="F2032" s="22" t="s">
        <v>6808</v>
      </c>
      <c r="G2032" s="22" t="s">
        <v>1623</v>
      </c>
      <c r="H2032" s="22" t="s">
        <v>6299</v>
      </c>
      <c r="I2032" s="22" t="s">
        <v>6304</v>
      </c>
      <c r="J2032" s="22" t="s">
        <v>11</v>
      </c>
      <c r="K2032" s="22" t="s">
        <v>6290</v>
      </c>
      <c r="L2032" s="22" t="s">
        <v>11</v>
      </c>
      <c r="M2032" s="22" t="s">
        <v>6941</v>
      </c>
      <c r="N2032" s="22" t="s">
        <v>6291</v>
      </c>
      <c r="O2032" s="22" t="s">
        <v>6292</v>
      </c>
      <c r="P2032" s="22" t="s">
        <v>6485</v>
      </c>
      <c r="Q2032" s="22">
        <v>0</v>
      </c>
      <c r="R2032" s="22" t="s">
        <v>1685</v>
      </c>
      <c r="S2032" s="22" t="s">
        <v>6486</v>
      </c>
      <c r="T2032" s="22" t="s">
        <v>1623</v>
      </c>
    </row>
    <row r="2033" spans="1:20">
      <c r="A2033" s="22" t="s">
        <v>1717</v>
      </c>
      <c r="B2033" s="22" t="s">
        <v>1718</v>
      </c>
      <c r="C2033" s="22" t="s">
        <v>10</v>
      </c>
      <c r="D2033" s="22" t="s">
        <v>1580</v>
      </c>
      <c r="E2033" s="22" t="s">
        <v>452</v>
      </c>
      <c r="F2033" s="22" t="s">
        <v>6816</v>
      </c>
      <c r="G2033" s="22" t="s">
        <v>1623</v>
      </c>
      <c r="H2033" s="22" t="s">
        <v>6334</v>
      </c>
      <c r="I2033" s="22" t="s">
        <v>6343</v>
      </c>
      <c r="J2033" s="22" t="s">
        <v>11</v>
      </c>
      <c r="K2033" s="22" t="s">
        <v>6290</v>
      </c>
      <c r="L2033" s="22" t="s">
        <v>11</v>
      </c>
      <c r="M2033" s="22" t="s">
        <v>6961</v>
      </c>
      <c r="N2033" s="22" t="s">
        <v>6291</v>
      </c>
      <c r="O2033" s="22" t="s">
        <v>6292</v>
      </c>
      <c r="P2033" s="22" t="s">
        <v>6582</v>
      </c>
      <c r="Q2033" s="22">
        <v>0</v>
      </c>
      <c r="R2033" s="22" t="s">
        <v>1952</v>
      </c>
      <c r="S2033" s="22" t="s">
        <v>6110</v>
      </c>
      <c r="T2033" s="22" t="s">
        <v>1623</v>
      </c>
    </row>
    <row r="2034" spans="1:20">
      <c r="A2034" s="22" t="s">
        <v>3084</v>
      </c>
      <c r="B2034" s="22" t="s">
        <v>3085</v>
      </c>
      <c r="C2034" s="22" t="s">
        <v>10</v>
      </c>
      <c r="D2034" s="22" t="s">
        <v>1580</v>
      </c>
      <c r="E2034" s="22" t="s">
        <v>452</v>
      </c>
      <c r="F2034" s="22" t="s">
        <v>6816</v>
      </c>
      <c r="G2034" s="22" t="s">
        <v>1623</v>
      </c>
      <c r="H2034" s="22" t="s">
        <v>6334</v>
      </c>
      <c r="I2034" s="22" t="s">
        <v>6343</v>
      </c>
      <c r="J2034" s="22" t="s">
        <v>11</v>
      </c>
      <c r="K2034" s="22" t="s">
        <v>6290</v>
      </c>
      <c r="L2034" s="22" t="s">
        <v>11</v>
      </c>
      <c r="M2034" s="22" t="s">
        <v>6983</v>
      </c>
      <c r="N2034" s="22" t="s">
        <v>6291</v>
      </c>
      <c r="O2034" s="22" t="s">
        <v>6292</v>
      </c>
      <c r="P2034" s="22" t="s">
        <v>6584</v>
      </c>
      <c r="Q2034" s="22">
        <v>0</v>
      </c>
      <c r="R2034" s="22" t="s">
        <v>1952</v>
      </c>
      <c r="S2034" s="22" t="s">
        <v>5932</v>
      </c>
      <c r="T2034" s="22" t="s">
        <v>1623</v>
      </c>
    </row>
    <row r="2035" spans="1:20">
      <c r="A2035" s="22" t="s">
        <v>3319</v>
      </c>
      <c r="B2035" s="22" t="s">
        <v>3320</v>
      </c>
      <c r="C2035" s="22" t="s">
        <v>10</v>
      </c>
      <c r="D2035" s="22" t="s">
        <v>1580</v>
      </c>
      <c r="E2035" s="22" t="s">
        <v>461</v>
      </c>
      <c r="F2035" s="22" t="s">
        <v>5538</v>
      </c>
      <c r="G2035" s="22" t="s">
        <v>1623</v>
      </c>
      <c r="H2035" s="22" t="s">
        <v>6331</v>
      </c>
      <c r="I2035" s="22" t="s">
        <v>5574</v>
      </c>
      <c r="J2035" s="22" t="s">
        <v>11</v>
      </c>
      <c r="K2035" s="22" t="s">
        <v>6290</v>
      </c>
      <c r="L2035" s="22" t="s">
        <v>11</v>
      </c>
      <c r="M2035" s="22" t="s">
        <v>7080</v>
      </c>
      <c r="N2035" s="22" t="s">
        <v>6311</v>
      </c>
      <c r="O2035" s="22" t="s">
        <v>6292</v>
      </c>
      <c r="P2035" s="22" t="s">
        <v>7</v>
      </c>
      <c r="Q2035" s="22">
        <v>0</v>
      </c>
      <c r="R2035" s="22" t="s">
        <v>2089</v>
      </c>
      <c r="S2035" s="22" t="s">
        <v>6728</v>
      </c>
      <c r="T2035" s="22" t="s">
        <v>1623</v>
      </c>
    </row>
    <row r="2036" spans="1:20">
      <c r="A2036" s="22" t="s">
        <v>2079</v>
      </c>
      <c r="B2036" s="22" t="s">
        <v>2080</v>
      </c>
      <c r="C2036" s="22" t="s">
        <v>14</v>
      </c>
      <c r="D2036" s="22" t="s">
        <v>1580</v>
      </c>
      <c r="E2036" s="22" t="s">
        <v>452</v>
      </c>
      <c r="F2036" s="22" t="s">
        <v>6824</v>
      </c>
      <c r="G2036" s="22" t="s">
        <v>1623</v>
      </c>
      <c r="H2036" s="22" t="s">
        <v>6299</v>
      </c>
      <c r="I2036" s="22" t="s">
        <v>6316</v>
      </c>
      <c r="J2036" s="22" t="s">
        <v>11</v>
      </c>
      <c r="K2036" s="22" t="s">
        <v>6290</v>
      </c>
      <c r="L2036" s="22" t="s">
        <v>11</v>
      </c>
      <c r="M2036" s="22" t="s">
        <v>6959</v>
      </c>
      <c r="N2036" s="22" t="s">
        <v>6291</v>
      </c>
      <c r="O2036" s="22" t="s">
        <v>6292</v>
      </c>
      <c r="P2036" s="22" t="s">
        <v>6322</v>
      </c>
      <c r="Q2036" s="22">
        <v>0</v>
      </c>
      <c r="R2036" s="22" t="s">
        <v>6323</v>
      </c>
      <c r="S2036" s="22" t="s">
        <v>6324</v>
      </c>
      <c r="T2036" s="22" t="s">
        <v>1623</v>
      </c>
    </row>
    <row r="2037" spans="1:20">
      <c r="A2037" s="22" t="s">
        <v>2585</v>
      </c>
      <c r="B2037" s="22" t="s">
        <v>2586</v>
      </c>
      <c r="C2037" s="22" t="s">
        <v>12</v>
      </c>
      <c r="D2037" s="22" t="s">
        <v>1580</v>
      </c>
      <c r="E2037" s="22" t="s">
        <v>452</v>
      </c>
      <c r="F2037" s="22" t="s">
        <v>6809</v>
      </c>
      <c r="G2037" s="22" t="s">
        <v>1623</v>
      </c>
      <c r="H2037" s="22" t="s">
        <v>6299</v>
      </c>
      <c r="I2037" s="22" t="s">
        <v>6335</v>
      </c>
      <c r="J2037" s="22" t="s">
        <v>11</v>
      </c>
      <c r="K2037" s="22" t="s">
        <v>6290</v>
      </c>
      <c r="L2037" s="22" t="s">
        <v>11</v>
      </c>
      <c r="M2037" s="22" t="s">
        <v>6945</v>
      </c>
      <c r="N2037" s="22" t="s">
        <v>6291</v>
      </c>
      <c r="O2037" s="22" t="s">
        <v>6292</v>
      </c>
      <c r="P2037" s="22" t="s">
        <v>6388</v>
      </c>
      <c r="Q2037" s="22">
        <v>0</v>
      </c>
      <c r="R2037" s="22" t="s">
        <v>1952</v>
      </c>
      <c r="S2037" s="22" t="s">
        <v>6007</v>
      </c>
      <c r="T2037" s="22" t="s">
        <v>1623</v>
      </c>
    </row>
    <row r="2038" spans="1:20">
      <c r="A2038" s="22" t="s">
        <v>2585</v>
      </c>
      <c r="B2038" s="22" t="s">
        <v>2586</v>
      </c>
      <c r="C2038" s="22" t="s">
        <v>12</v>
      </c>
      <c r="D2038" s="22" t="s">
        <v>1580</v>
      </c>
      <c r="E2038" s="22" t="s">
        <v>452</v>
      </c>
      <c r="F2038" s="22" t="s">
        <v>6809</v>
      </c>
      <c r="G2038" s="22" t="s">
        <v>1623</v>
      </c>
      <c r="H2038" s="22" t="s">
        <v>6299</v>
      </c>
      <c r="I2038" s="22" t="s">
        <v>6335</v>
      </c>
      <c r="J2038" s="22" t="s">
        <v>11</v>
      </c>
      <c r="K2038" s="22" t="s">
        <v>6290</v>
      </c>
      <c r="L2038" s="22" t="s">
        <v>11</v>
      </c>
      <c r="M2038" s="22" t="s">
        <v>6947</v>
      </c>
      <c r="N2038" s="22" t="s">
        <v>6291</v>
      </c>
      <c r="O2038" s="22" t="s">
        <v>6292</v>
      </c>
      <c r="P2038" s="22" t="s">
        <v>6388</v>
      </c>
      <c r="Q2038" s="22">
        <v>0</v>
      </c>
      <c r="R2038" s="22" t="s">
        <v>1952</v>
      </c>
      <c r="S2038" s="22" t="s">
        <v>6007</v>
      </c>
      <c r="T2038" s="22" t="s">
        <v>1623</v>
      </c>
    </row>
    <row r="2039" spans="1:20">
      <c r="A2039" s="22" t="s">
        <v>3124</v>
      </c>
      <c r="B2039" s="22" t="s">
        <v>3125</v>
      </c>
      <c r="C2039" s="22" t="s">
        <v>10</v>
      </c>
      <c r="D2039" s="22" t="s">
        <v>1580</v>
      </c>
      <c r="E2039" s="22" t="s">
        <v>5632</v>
      </c>
      <c r="F2039" s="22" t="s">
        <v>6973</v>
      </c>
      <c r="G2039" s="22" t="s">
        <v>1623</v>
      </c>
      <c r="H2039" s="22" t="s">
        <v>6308</v>
      </c>
      <c r="I2039" s="22" t="s">
        <v>5447</v>
      </c>
      <c r="J2039" s="22" t="s">
        <v>11</v>
      </c>
      <c r="K2039" s="22" t="s">
        <v>6290</v>
      </c>
      <c r="L2039" s="22" t="s">
        <v>11</v>
      </c>
      <c r="M2039" s="22" t="s">
        <v>7050</v>
      </c>
      <c r="N2039" s="22" t="s">
        <v>6311</v>
      </c>
      <c r="O2039" s="22" t="s">
        <v>6292</v>
      </c>
      <c r="P2039" s="22" t="s">
        <v>6614</v>
      </c>
      <c r="Q2039" s="22">
        <v>0</v>
      </c>
      <c r="R2039" s="22" t="s">
        <v>6974</v>
      </c>
      <c r="S2039" s="22" t="s">
        <v>7032</v>
      </c>
      <c r="T2039" s="22" t="s">
        <v>1623</v>
      </c>
    </row>
    <row r="2040" spans="1:20">
      <c r="A2040" s="22" t="s">
        <v>2033</v>
      </c>
      <c r="B2040" s="22" t="s">
        <v>2034</v>
      </c>
      <c r="C2040" s="22" t="s">
        <v>12</v>
      </c>
      <c r="D2040" s="22" t="s">
        <v>1580</v>
      </c>
      <c r="E2040" s="22" t="s">
        <v>452</v>
      </c>
      <c r="F2040" s="22" t="s">
        <v>5552</v>
      </c>
      <c r="G2040" s="22" t="s">
        <v>1623</v>
      </c>
      <c r="H2040" s="22" t="s">
        <v>5569</v>
      </c>
      <c r="I2040" s="22" t="s">
        <v>6316</v>
      </c>
      <c r="J2040" s="22" t="s">
        <v>11</v>
      </c>
      <c r="K2040" s="22" t="s">
        <v>6290</v>
      </c>
      <c r="L2040" s="22" t="s">
        <v>11</v>
      </c>
      <c r="M2040" s="22" t="s">
        <v>6949</v>
      </c>
      <c r="N2040" s="22" t="s">
        <v>6291</v>
      </c>
      <c r="O2040" s="22" t="s">
        <v>6292</v>
      </c>
      <c r="P2040" s="22" t="s">
        <v>6360</v>
      </c>
      <c r="Q2040" s="22">
        <v>0</v>
      </c>
      <c r="R2040" s="22" t="s">
        <v>1952</v>
      </c>
      <c r="S2040" s="22" t="s">
        <v>6069</v>
      </c>
      <c r="T2040" s="22" t="s">
        <v>1623</v>
      </c>
    </row>
    <row r="2041" spans="1:20">
      <c r="A2041" s="22" t="s">
        <v>5212</v>
      </c>
      <c r="B2041" s="22" t="s">
        <v>5213</v>
      </c>
      <c r="C2041" s="22" t="s">
        <v>16</v>
      </c>
      <c r="D2041" s="22" t="s">
        <v>1580</v>
      </c>
      <c r="E2041" s="22" t="s">
        <v>452</v>
      </c>
      <c r="F2041" s="22" t="s">
        <v>5402</v>
      </c>
      <c r="G2041" s="22" t="s">
        <v>1623</v>
      </c>
      <c r="H2041" s="22" t="s">
        <v>6952</v>
      </c>
      <c r="I2041" s="22" t="s">
        <v>5563</v>
      </c>
      <c r="J2041" s="22" t="s">
        <v>11</v>
      </c>
      <c r="K2041" s="22" t="s">
        <v>6290</v>
      </c>
      <c r="L2041" s="22" t="s">
        <v>11</v>
      </c>
      <c r="M2041" s="22" t="s">
        <v>7001</v>
      </c>
      <c r="N2041" s="22" t="s">
        <v>6291</v>
      </c>
      <c r="O2041" s="22" t="s">
        <v>6292</v>
      </c>
      <c r="P2041" s="22" t="s">
        <v>6329</v>
      </c>
      <c r="Q2041" s="22">
        <v>0</v>
      </c>
      <c r="R2041" s="22" t="s">
        <v>1952</v>
      </c>
      <c r="S2041" s="22" t="s">
        <v>5656</v>
      </c>
      <c r="T2041" s="22" t="s">
        <v>1623</v>
      </c>
    </row>
    <row r="2042" spans="1:20">
      <c r="A2042" s="22" t="s">
        <v>4750</v>
      </c>
      <c r="B2042" s="22" t="s">
        <v>4751</v>
      </c>
      <c r="C2042" s="22" t="s">
        <v>1544</v>
      </c>
      <c r="D2042" s="22" t="s">
        <v>1580</v>
      </c>
      <c r="E2042" s="22" t="s">
        <v>452</v>
      </c>
      <c r="F2042" s="22" t="s">
        <v>6940</v>
      </c>
      <c r="G2042" s="22" t="s">
        <v>1623</v>
      </c>
      <c r="H2042" s="22" t="s">
        <v>6346</v>
      </c>
      <c r="I2042" s="22" t="s">
        <v>5563</v>
      </c>
      <c r="J2042" s="22" t="s">
        <v>1643</v>
      </c>
      <c r="K2042" s="22" t="s">
        <v>6290</v>
      </c>
      <c r="L2042" s="22" t="s">
        <v>11</v>
      </c>
      <c r="M2042" s="22" t="s">
        <v>6965</v>
      </c>
      <c r="N2042" s="22" t="s">
        <v>6291</v>
      </c>
      <c r="O2042" s="22" t="s">
        <v>6292</v>
      </c>
      <c r="P2042" s="22" t="s">
        <v>1012</v>
      </c>
      <c r="Q2042" s="22">
        <v>0</v>
      </c>
      <c r="R2042" s="22" t="s">
        <v>1559</v>
      </c>
      <c r="S2042" s="22" t="s">
        <v>6712</v>
      </c>
      <c r="T2042" s="22" t="s">
        <v>1623</v>
      </c>
    </row>
    <row r="2043" spans="1:20">
      <c r="A2043" s="22" t="s">
        <v>5125</v>
      </c>
      <c r="B2043" s="22" t="s">
        <v>5126</v>
      </c>
      <c r="C2043" s="22" t="s">
        <v>13</v>
      </c>
      <c r="D2043" s="22" t="s">
        <v>1580</v>
      </c>
      <c r="E2043" s="22" t="s">
        <v>452</v>
      </c>
      <c r="F2043" s="22" t="s">
        <v>6818</v>
      </c>
      <c r="G2043" s="22" t="s">
        <v>1623</v>
      </c>
      <c r="H2043" s="22" t="s">
        <v>6320</v>
      </c>
      <c r="I2043" s="22" t="s">
        <v>6355</v>
      </c>
      <c r="J2043" s="22" t="s">
        <v>11</v>
      </c>
      <c r="K2043" s="22" t="s">
        <v>6290</v>
      </c>
      <c r="L2043" s="22" t="s">
        <v>11</v>
      </c>
      <c r="M2043" s="22" t="s">
        <v>7020</v>
      </c>
      <c r="N2043" s="22" t="s">
        <v>6291</v>
      </c>
      <c r="O2043" s="22" t="s">
        <v>6292</v>
      </c>
      <c r="P2043" s="22" t="s">
        <v>6982</v>
      </c>
      <c r="Q2043" s="22">
        <v>0</v>
      </c>
      <c r="R2043" s="22" t="s">
        <v>7057</v>
      </c>
      <c r="S2043" s="22" t="s">
        <v>6891</v>
      </c>
      <c r="T2043" s="22" t="s">
        <v>1623</v>
      </c>
    </row>
    <row r="2044" spans="1:20">
      <c r="A2044" s="22" t="s">
        <v>4118</v>
      </c>
      <c r="B2044" s="22" t="s">
        <v>4119</v>
      </c>
      <c r="C2044" s="22" t="s">
        <v>14</v>
      </c>
      <c r="D2044" s="22" t="s">
        <v>1580</v>
      </c>
      <c r="E2044" s="22" t="s">
        <v>452</v>
      </c>
      <c r="F2044" s="22" t="s">
        <v>6809</v>
      </c>
      <c r="G2044" s="22" t="s">
        <v>1623</v>
      </c>
      <c r="H2044" s="22" t="s">
        <v>6299</v>
      </c>
      <c r="I2044" s="22" t="s">
        <v>6335</v>
      </c>
      <c r="J2044" s="22" t="s">
        <v>11</v>
      </c>
      <c r="K2044" s="22" t="s">
        <v>6290</v>
      </c>
      <c r="L2044" s="22" t="s">
        <v>11</v>
      </c>
      <c r="M2044" s="22" t="s">
        <v>6945</v>
      </c>
      <c r="N2044" s="22" t="s">
        <v>6291</v>
      </c>
      <c r="O2044" s="22" t="s">
        <v>6292</v>
      </c>
      <c r="P2044" s="22" t="s">
        <v>6325</v>
      </c>
      <c r="Q2044" s="22">
        <v>0</v>
      </c>
      <c r="R2044" s="22" t="s">
        <v>6313</v>
      </c>
      <c r="S2044" s="22" t="s">
        <v>6703</v>
      </c>
      <c r="T2044" s="22" t="s">
        <v>1623</v>
      </c>
    </row>
    <row r="2045" spans="1:20">
      <c r="A2045" s="22" t="s">
        <v>2657</v>
      </c>
      <c r="B2045" s="22" t="s">
        <v>2658</v>
      </c>
      <c r="C2045" s="22" t="s">
        <v>16</v>
      </c>
      <c r="D2045" s="22" t="s">
        <v>1580</v>
      </c>
      <c r="E2045" s="22" t="s">
        <v>452</v>
      </c>
      <c r="F2045" s="22" t="s">
        <v>6954</v>
      </c>
      <c r="G2045" s="22" t="s">
        <v>1623</v>
      </c>
      <c r="H2045" s="22" t="s">
        <v>2490</v>
      </c>
      <c r="I2045" s="22" t="s">
        <v>6951</v>
      </c>
      <c r="J2045" s="22" t="s">
        <v>11</v>
      </c>
      <c r="K2045" s="22" t="s">
        <v>6290</v>
      </c>
      <c r="L2045" s="22" t="s">
        <v>11</v>
      </c>
      <c r="M2045" s="22" t="s">
        <v>6941</v>
      </c>
      <c r="N2045" s="22" t="s">
        <v>6291</v>
      </c>
      <c r="O2045" s="22" t="s">
        <v>6292</v>
      </c>
      <c r="P2045" s="22" t="s">
        <v>1012</v>
      </c>
      <c r="Q2045" s="22">
        <v>0</v>
      </c>
      <c r="R2045" s="22" t="s">
        <v>1559</v>
      </c>
      <c r="S2045" s="22" t="s">
        <v>7000</v>
      </c>
      <c r="T2045" s="22" t="s">
        <v>1623</v>
      </c>
    </row>
    <row r="2046" spans="1:20">
      <c r="A2046" s="22" t="s">
        <v>2692</v>
      </c>
      <c r="B2046" s="22" t="s">
        <v>2693</v>
      </c>
      <c r="C2046" s="22" t="s">
        <v>14</v>
      </c>
      <c r="D2046" s="22" t="s">
        <v>1580</v>
      </c>
      <c r="E2046" s="22" t="s">
        <v>452</v>
      </c>
      <c r="F2046" s="22" t="s">
        <v>5392</v>
      </c>
      <c r="G2046" s="22" t="s">
        <v>1623</v>
      </c>
      <c r="H2046" s="22" t="s">
        <v>6295</v>
      </c>
      <c r="I2046" s="22" t="s">
        <v>6302</v>
      </c>
      <c r="J2046" s="22" t="s">
        <v>11</v>
      </c>
      <c r="K2046" s="22" t="s">
        <v>6290</v>
      </c>
      <c r="L2046" s="22" t="s">
        <v>11</v>
      </c>
      <c r="M2046" s="22" t="s">
        <v>6942</v>
      </c>
      <c r="N2046" s="22" t="s">
        <v>6291</v>
      </c>
      <c r="O2046" s="22" t="s">
        <v>6292</v>
      </c>
      <c r="P2046" s="22" t="s">
        <v>1012</v>
      </c>
      <c r="Q2046" s="22">
        <v>0</v>
      </c>
      <c r="R2046" s="22" t="s">
        <v>1565</v>
      </c>
      <c r="S2046" s="22" t="s">
        <v>7025</v>
      </c>
      <c r="T2046" s="22" t="s">
        <v>1623</v>
      </c>
    </row>
    <row r="2047" spans="1:20">
      <c r="A2047" s="22" t="s">
        <v>3322</v>
      </c>
      <c r="B2047" s="22" t="s">
        <v>3323</v>
      </c>
      <c r="C2047" s="22" t="s">
        <v>1544</v>
      </c>
      <c r="D2047" s="22" t="s">
        <v>1580</v>
      </c>
      <c r="E2047" s="22" t="s">
        <v>452</v>
      </c>
      <c r="F2047" s="22" t="s">
        <v>5504</v>
      </c>
      <c r="G2047" s="22" t="s">
        <v>1623</v>
      </c>
      <c r="H2047" s="22" t="s">
        <v>5579</v>
      </c>
      <c r="I2047" s="22" t="s">
        <v>6289</v>
      </c>
      <c r="J2047" s="22" t="s">
        <v>11</v>
      </c>
      <c r="K2047" s="22" t="s">
        <v>6290</v>
      </c>
      <c r="L2047" s="22" t="s">
        <v>11</v>
      </c>
      <c r="M2047" s="22" t="s">
        <v>6945</v>
      </c>
      <c r="N2047" s="22" t="s">
        <v>6291</v>
      </c>
      <c r="O2047" s="22" t="s">
        <v>6292</v>
      </c>
      <c r="P2047" s="22" t="s">
        <v>6353</v>
      </c>
      <c r="Q2047" s="22">
        <v>0</v>
      </c>
      <c r="R2047" s="22" t="s">
        <v>6313</v>
      </c>
      <c r="S2047" s="22" t="s">
        <v>5896</v>
      </c>
      <c r="T2047" s="22" t="s">
        <v>1623</v>
      </c>
    </row>
    <row r="2048" spans="1:20">
      <c r="A2048" s="22" t="s">
        <v>2426</v>
      </c>
      <c r="B2048" s="22" t="s">
        <v>2427</v>
      </c>
      <c r="C2048" s="22" t="s">
        <v>10</v>
      </c>
      <c r="D2048" s="22" t="s">
        <v>1580</v>
      </c>
      <c r="E2048" s="22" t="s">
        <v>5632</v>
      </c>
      <c r="F2048" s="22" t="s">
        <v>6973</v>
      </c>
      <c r="G2048" s="22" t="s">
        <v>1623</v>
      </c>
      <c r="H2048" s="22" t="s">
        <v>6308</v>
      </c>
      <c r="I2048" s="22" t="s">
        <v>5563</v>
      </c>
      <c r="J2048" s="22" t="s">
        <v>11</v>
      </c>
      <c r="K2048" s="22" t="s">
        <v>6290</v>
      </c>
      <c r="L2048" s="22" t="s">
        <v>11</v>
      </c>
      <c r="M2048" s="22" t="s">
        <v>7012</v>
      </c>
      <c r="N2048" s="22" t="s">
        <v>6311</v>
      </c>
      <c r="O2048" s="22" t="s">
        <v>6292</v>
      </c>
      <c r="P2048" s="22" t="s">
        <v>6563</v>
      </c>
      <c r="Q2048" s="22">
        <v>0</v>
      </c>
      <c r="R2048" s="22" t="s">
        <v>6974</v>
      </c>
      <c r="S2048" s="22" t="s">
        <v>7033</v>
      </c>
      <c r="T2048" s="22" t="s">
        <v>1623</v>
      </c>
    </row>
    <row r="2049" spans="1:20">
      <c r="A2049" s="22" t="s">
        <v>3917</v>
      </c>
      <c r="B2049" s="22" t="s">
        <v>3918</v>
      </c>
      <c r="C2049" s="22" t="s">
        <v>13</v>
      </c>
      <c r="D2049" s="22" t="s">
        <v>1580</v>
      </c>
      <c r="E2049" s="22" t="s">
        <v>452</v>
      </c>
      <c r="F2049" s="22" t="s">
        <v>6803</v>
      </c>
      <c r="G2049" s="22" t="s">
        <v>1623</v>
      </c>
      <c r="H2049" s="22" t="s">
        <v>5569</v>
      </c>
      <c r="I2049" s="22" t="s">
        <v>6304</v>
      </c>
      <c r="J2049" s="22" t="s">
        <v>11</v>
      </c>
      <c r="K2049" s="22" t="s">
        <v>6290</v>
      </c>
      <c r="L2049" s="22" t="s">
        <v>11</v>
      </c>
      <c r="M2049" s="22" t="s">
        <v>6965</v>
      </c>
      <c r="N2049" s="22" t="s">
        <v>6291</v>
      </c>
      <c r="O2049" s="22" t="s">
        <v>6292</v>
      </c>
      <c r="P2049" s="22" t="s">
        <v>6329</v>
      </c>
      <c r="Q2049" s="22">
        <v>0</v>
      </c>
      <c r="R2049" s="22" t="s">
        <v>6490</v>
      </c>
      <c r="S2049" s="22" t="s">
        <v>6727</v>
      </c>
      <c r="T2049" s="22" t="s">
        <v>1623</v>
      </c>
    </row>
    <row r="2050" spans="1:20">
      <c r="A2050" s="22" t="s">
        <v>1953</v>
      </c>
      <c r="B2050" s="22" t="s">
        <v>1954</v>
      </c>
      <c r="C2050" s="22" t="s">
        <v>14</v>
      </c>
      <c r="D2050" s="22" t="s">
        <v>1580</v>
      </c>
      <c r="E2050" s="22" t="s">
        <v>452</v>
      </c>
      <c r="F2050" s="22" t="s">
        <v>6816</v>
      </c>
      <c r="G2050" s="22" t="s">
        <v>1623</v>
      </c>
      <c r="H2050" s="22" t="s">
        <v>6334</v>
      </c>
      <c r="I2050" s="22" t="s">
        <v>6343</v>
      </c>
      <c r="J2050" s="22" t="s">
        <v>11</v>
      </c>
      <c r="K2050" s="22" t="s">
        <v>6290</v>
      </c>
      <c r="L2050" s="22" t="s">
        <v>11</v>
      </c>
      <c r="M2050" s="22" t="s">
        <v>6946</v>
      </c>
      <c r="N2050" s="22" t="s">
        <v>6291</v>
      </c>
      <c r="O2050" s="22" t="s">
        <v>6292</v>
      </c>
      <c r="P2050" s="22" t="s">
        <v>6457</v>
      </c>
      <c r="Q2050" s="22">
        <v>0</v>
      </c>
      <c r="R2050" s="22" t="s">
        <v>1952</v>
      </c>
      <c r="S2050" s="22" t="s">
        <v>6458</v>
      </c>
      <c r="T2050" s="22" t="s">
        <v>1623</v>
      </c>
    </row>
    <row r="2051" spans="1:20">
      <c r="A2051" s="22" t="s">
        <v>3366</v>
      </c>
      <c r="B2051" s="22" t="s">
        <v>3367</v>
      </c>
      <c r="C2051" s="22" t="s">
        <v>1544</v>
      </c>
      <c r="D2051" s="22" t="s">
        <v>1580</v>
      </c>
      <c r="E2051" s="22" t="s">
        <v>452</v>
      </c>
      <c r="F2051" s="22" t="s">
        <v>6977</v>
      </c>
      <c r="G2051" s="22" t="s">
        <v>1623</v>
      </c>
      <c r="H2051" s="22" t="s">
        <v>6346</v>
      </c>
      <c r="I2051" s="22" t="s">
        <v>5563</v>
      </c>
      <c r="J2051" s="22" t="s">
        <v>1643</v>
      </c>
      <c r="K2051" s="22" t="s">
        <v>6290</v>
      </c>
      <c r="L2051" s="22" t="s">
        <v>11</v>
      </c>
      <c r="M2051" s="22" t="s">
        <v>6942</v>
      </c>
      <c r="N2051" s="22" t="s">
        <v>6291</v>
      </c>
      <c r="O2051" s="22" t="s">
        <v>6292</v>
      </c>
      <c r="P2051" s="22" t="s">
        <v>9</v>
      </c>
      <c r="Q2051" s="22">
        <v>0</v>
      </c>
      <c r="R2051" s="22" t="s">
        <v>1948</v>
      </c>
      <c r="S2051" s="22" t="s">
        <v>5884</v>
      </c>
      <c r="T2051" s="22" t="s">
        <v>1623</v>
      </c>
    </row>
    <row r="2052" spans="1:20">
      <c r="A2052" s="22" t="s">
        <v>1808</v>
      </c>
      <c r="B2052" s="22" t="s">
        <v>1809</v>
      </c>
      <c r="C2052" s="22" t="s">
        <v>10</v>
      </c>
      <c r="D2052" s="22" t="s">
        <v>1580</v>
      </c>
      <c r="E2052" s="22" t="s">
        <v>452</v>
      </c>
      <c r="F2052" s="22" t="s">
        <v>5384</v>
      </c>
      <c r="G2052" s="22" t="s">
        <v>1623</v>
      </c>
      <c r="H2052" s="22" t="s">
        <v>6308</v>
      </c>
      <c r="I2052" s="22" t="s">
        <v>5447</v>
      </c>
      <c r="J2052" s="22" t="s">
        <v>11</v>
      </c>
      <c r="K2052" s="22" t="s">
        <v>6290</v>
      </c>
      <c r="L2052" s="22" t="s">
        <v>11</v>
      </c>
      <c r="M2052" s="22" t="s">
        <v>6960</v>
      </c>
      <c r="N2052" s="22" t="s">
        <v>6291</v>
      </c>
      <c r="O2052" s="22" t="s">
        <v>6292</v>
      </c>
      <c r="P2052" s="22" t="s">
        <v>7</v>
      </c>
      <c r="Q2052" s="22">
        <v>0</v>
      </c>
      <c r="R2052" s="22" t="s">
        <v>2163</v>
      </c>
      <c r="S2052" s="22" t="s">
        <v>6499</v>
      </c>
      <c r="T2052" s="22" t="s">
        <v>1623</v>
      </c>
    </row>
    <row r="2053" spans="1:20">
      <c r="A2053" s="22" t="s">
        <v>4038</v>
      </c>
      <c r="B2053" s="22" t="s">
        <v>4039</v>
      </c>
      <c r="C2053" s="22" t="s">
        <v>10</v>
      </c>
      <c r="D2053" s="22" t="s">
        <v>1580</v>
      </c>
      <c r="E2053" s="22" t="s">
        <v>452</v>
      </c>
      <c r="F2053" s="22" t="s">
        <v>5393</v>
      </c>
      <c r="G2053" s="22" t="s">
        <v>1623</v>
      </c>
      <c r="H2053" s="22" t="s">
        <v>6295</v>
      </c>
      <c r="I2053" s="22" t="s">
        <v>5574</v>
      </c>
      <c r="J2053" s="22" t="s">
        <v>11</v>
      </c>
      <c r="K2053" s="22" t="s">
        <v>6290</v>
      </c>
      <c r="L2053" s="22" t="s">
        <v>11</v>
      </c>
      <c r="M2053" s="22" t="s">
        <v>6955</v>
      </c>
      <c r="N2053" s="22" t="s">
        <v>6291</v>
      </c>
      <c r="O2053" s="22" t="s">
        <v>6292</v>
      </c>
      <c r="P2053" s="22" t="s">
        <v>6329</v>
      </c>
      <c r="Q2053" s="22">
        <v>0</v>
      </c>
      <c r="R2053" s="22" t="s">
        <v>1952</v>
      </c>
      <c r="S2053" s="22" t="s">
        <v>5809</v>
      </c>
      <c r="T2053" s="22" t="s">
        <v>1623</v>
      </c>
    </row>
    <row r="2054" spans="1:20">
      <c r="A2054" s="22" t="s">
        <v>2596</v>
      </c>
      <c r="B2054" s="22" t="s">
        <v>2597</v>
      </c>
      <c r="C2054" s="22" t="s">
        <v>10</v>
      </c>
      <c r="D2054" s="22" t="s">
        <v>1580</v>
      </c>
      <c r="E2054" s="22" t="s">
        <v>452</v>
      </c>
      <c r="F2054" s="22" t="s">
        <v>6808</v>
      </c>
      <c r="G2054" s="22" t="s">
        <v>1623</v>
      </c>
      <c r="H2054" s="22" t="s">
        <v>6299</v>
      </c>
      <c r="I2054" s="22" t="s">
        <v>6304</v>
      </c>
      <c r="J2054" s="22" t="s">
        <v>11</v>
      </c>
      <c r="K2054" s="22" t="s">
        <v>6290</v>
      </c>
      <c r="L2054" s="22" t="s">
        <v>11</v>
      </c>
      <c r="M2054" s="22" t="s">
        <v>6942</v>
      </c>
      <c r="N2054" s="22" t="s">
        <v>6291</v>
      </c>
      <c r="O2054" s="22" t="s">
        <v>6292</v>
      </c>
      <c r="P2054" s="22" t="s">
        <v>1012</v>
      </c>
      <c r="Q2054" s="22">
        <v>0</v>
      </c>
      <c r="R2054" s="22" t="s">
        <v>7060</v>
      </c>
      <c r="S2054" s="22" t="s">
        <v>7061</v>
      </c>
      <c r="T2054" s="22" t="s">
        <v>1623</v>
      </c>
    </row>
    <row r="2055" spans="1:20">
      <c r="A2055" s="22" t="s">
        <v>4750</v>
      </c>
      <c r="B2055" s="22" t="s">
        <v>4751</v>
      </c>
      <c r="C2055" s="22" t="s">
        <v>1544</v>
      </c>
      <c r="D2055" s="22" t="s">
        <v>1580</v>
      </c>
      <c r="E2055" s="22" t="s">
        <v>452</v>
      </c>
      <c r="F2055" s="22" t="s">
        <v>6940</v>
      </c>
      <c r="G2055" s="22" t="s">
        <v>1623</v>
      </c>
      <c r="H2055" s="22" t="s">
        <v>6346</v>
      </c>
      <c r="I2055" s="22" t="s">
        <v>5563</v>
      </c>
      <c r="J2055" s="22" t="s">
        <v>1643</v>
      </c>
      <c r="K2055" s="22" t="s">
        <v>6290</v>
      </c>
      <c r="L2055" s="22" t="s">
        <v>11</v>
      </c>
      <c r="M2055" s="22" t="s">
        <v>6960</v>
      </c>
      <c r="N2055" s="22" t="s">
        <v>6291</v>
      </c>
      <c r="O2055" s="22" t="s">
        <v>6292</v>
      </c>
      <c r="P2055" s="22" t="s">
        <v>1012</v>
      </c>
      <c r="Q2055" s="22">
        <v>0</v>
      </c>
      <c r="R2055" s="22" t="s">
        <v>1559</v>
      </c>
      <c r="S2055" s="22" t="s">
        <v>6712</v>
      </c>
      <c r="T2055" s="22" t="s">
        <v>1623</v>
      </c>
    </row>
    <row r="2056" spans="1:20">
      <c r="A2056" s="22" t="s">
        <v>3248</v>
      </c>
      <c r="B2056" s="22" t="s">
        <v>3249</v>
      </c>
      <c r="C2056" s="22" t="s">
        <v>12</v>
      </c>
      <c r="D2056" s="22" t="s">
        <v>1580</v>
      </c>
      <c r="E2056" s="22" t="s">
        <v>452</v>
      </c>
      <c r="F2056" s="22" t="s">
        <v>6980</v>
      </c>
      <c r="G2056" s="22" t="s">
        <v>1623</v>
      </c>
      <c r="H2056" s="22" t="s">
        <v>5569</v>
      </c>
      <c r="I2056" s="22" t="s">
        <v>6316</v>
      </c>
      <c r="J2056" s="22" t="s">
        <v>11</v>
      </c>
      <c r="K2056" s="22" t="s">
        <v>6290</v>
      </c>
      <c r="L2056" s="22" t="s">
        <v>11</v>
      </c>
      <c r="M2056" s="22" t="s">
        <v>6946</v>
      </c>
      <c r="N2056" s="22" t="s">
        <v>6291</v>
      </c>
      <c r="O2056" s="22" t="s">
        <v>6292</v>
      </c>
      <c r="P2056" s="22" t="s">
        <v>6329</v>
      </c>
      <c r="Q2056" s="22">
        <v>0</v>
      </c>
      <c r="R2056" s="22" t="s">
        <v>1707</v>
      </c>
      <c r="S2056" s="22" t="s">
        <v>5909</v>
      </c>
      <c r="T2056" s="22" t="s">
        <v>1623</v>
      </c>
    </row>
    <row r="2057" spans="1:20">
      <c r="A2057" s="22" t="s">
        <v>2766</v>
      </c>
      <c r="B2057" s="22" t="s">
        <v>2767</v>
      </c>
      <c r="C2057" s="22" t="s">
        <v>14</v>
      </c>
      <c r="D2057" s="22" t="s">
        <v>1580</v>
      </c>
      <c r="E2057" s="22" t="s">
        <v>452</v>
      </c>
      <c r="F2057" s="22" t="s">
        <v>5583</v>
      </c>
      <c r="G2057" s="22" t="s">
        <v>1623</v>
      </c>
      <c r="H2057" s="22" t="s">
        <v>6308</v>
      </c>
      <c r="I2057" s="22" t="s">
        <v>5447</v>
      </c>
      <c r="J2057" s="22" t="s">
        <v>11</v>
      </c>
      <c r="K2057" s="22" t="s">
        <v>6290</v>
      </c>
      <c r="L2057" s="22" t="s">
        <v>11</v>
      </c>
      <c r="M2057" s="22" t="s">
        <v>6964</v>
      </c>
      <c r="N2057" s="22" t="s">
        <v>6291</v>
      </c>
      <c r="O2057" s="22" t="s">
        <v>6292</v>
      </c>
      <c r="P2057" s="22" t="s">
        <v>1012</v>
      </c>
      <c r="Q2057" s="22">
        <v>0</v>
      </c>
      <c r="R2057" s="22" t="s">
        <v>1565</v>
      </c>
      <c r="S2057" s="22" t="s">
        <v>7090</v>
      </c>
      <c r="T2057" s="22" t="s">
        <v>1548</v>
      </c>
    </row>
    <row r="2058" spans="1:20">
      <c r="A2058" s="22" t="s">
        <v>4508</v>
      </c>
      <c r="B2058" s="22" t="s">
        <v>908</v>
      </c>
      <c r="C2058" s="22" t="s">
        <v>14</v>
      </c>
      <c r="D2058" s="22" t="s">
        <v>1580</v>
      </c>
      <c r="E2058" s="22" t="s">
        <v>452</v>
      </c>
      <c r="F2058" s="22" t="s">
        <v>5402</v>
      </c>
      <c r="G2058" s="22" t="s">
        <v>1623</v>
      </c>
      <c r="H2058" s="22" t="s">
        <v>6952</v>
      </c>
      <c r="I2058" s="22" t="s">
        <v>5563</v>
      </c>
      <c r="J2058" s="22" t="s">
        <v>11</v>
      </c>
      <c r="K2058" s="22" t="s">
        <v>6290</v>
      </c>
      <c r="L2058" s="22" t="s">
        <v>11</v>
      </c>
      <c r="M2058" s="22" t="s">
        <v>7026</v>
      </c>
      <c r="N2058" s="22" t="s">
        <v>6291</v>
      </c>
      <c r="O2058" s="22" t="s">
        <v>6292</v>
      </c>
      <c r="P2058" s="22" t="s">
        <v>6361</v>
      </c>
      <c r="Q2058" s="22">
        <v>0</v>
      </c>
      <c r="R2058" s="22" t="s">
        <v>1560</v>
      </c>
      <c r="S2058" s="22" t="s">
        <v>7082</v>
      </c>
      <c r="T2058" s="22" t="s">
        <v>1623</v>
      </c>
    </row>
    <row r="2059" spans="1:20">
      <c r="A2059" s="22" t="s">
        <v>3357</v>
      </c>
      <c r="B2059" s="22" t="s">
        <v>3358</v>
      </c>
      <c r="C2059" s="22" t="s">
        <v>16</v>
      </c>
      <c r="D2059" s="22" t="s">
        <v>1580</v>
      </c>
      <c r="E2059" s="22" t="s">
        <v>452</v>
      </c>
      <c r="F2059" s="22" t="s">
        <v>5393</v>
      </c>
      <c r="G2059" s="22" t="s">
        <v>1623</v>
      </c>
      <c r="H2059" s="22" t="s">
        <v>6295</v>
      </c>
      <c r="I2059" s="22" t="s">
        <v>5574</v>
      </c>
      <c r="J2059" s="22" t="s">
        <v>11</v>
      </c>
      <c r="K2059" s="22" t="s">
        <v>6290</v>
      </c>
      <c r="L2059" s="22" t="s">
        <v>11</v>
      </c>
      <c r="M2059" s="22" t="s">
        <v>6965</v>
      </c>
      <c r="N2059" s="22" t="s">
        <v>6291</v>
      </c>
      <c r="O2059" s="22" t="s">
        <v>6292</v>
      </c>
      <c r="P2059" s="22" t="s">
        <v>9</v>
      </c>
      <c r="Q2059" s="22">
        <v>0</v>
      </c>
      <c r="R2059" s="22" t="s">
        <v>1707</v>
      </c>
      <c r="S2059" s="22" t="s">
        <v>5887</v>
      </c>
      <c r="T2059" s="22" t="s">
        <v>1623</v>
      </c>
    </row>
    <row r="2060" spans="1:20">
      <c r="A2060" s="22" t="s">
        <v>2919</v>
      </c>
      <c r="B2060" s="22" t="s">
        <v>2920</v>
      </c>
      <c r="C2060" s="22" t="s">
        <v>1544</v>
      </c>
      <c r="D2060" s="22" t="s">
        <v>5451</v>
      </c>
      <c r="E2060" s="22" t="s">
        <v>464</v>
      </c>
      <c r="F2060" s="22" t="s">
        <v>6991</v>
      </c>
      <c r="G2060" s="22" t="s">
        <v>1623</v>
      </c>
      <c r="H2060" s="22" t="s">
        <v>6346</v>
      </c>
      <c r="I2060" s="22" t="s">
        <v>6296</v>
      </c>
      <c r="J2060" s="22" t="s">
        <v>11</v>
      </c>
      <c r="K2060" s="22" t="s">
        <v>6290</v>
      </c>
      <c r="L2060" s="22" t="s">
        <v>11</v>
      </c>
      <c r="M2060" s="22" t="s">
        <v>6949</v>
      </c>
      <c r="N2060" s="22" t="s">
        <v>6297</v>
      </c>
      <c r="O2060" s="22" t="s">
        <v>6292</v>
      </c>
      <c r="P2060" s="22" t="s">
        <v>6329</v>
      </c>
      <c r="Q2060" s="22">
        <v>0</v>
      </c>
      <c r="R2060" s="22" t="s">
        <v>6366</v>
      </c>
      <c r="S2060" s="22" t="s">
        <v>5957</v>
      </c>
      <c r="T2060" s="22" t="s">
        <v>1623</v>
      </c>
    </row>
    <row r="2061" spans="1:20">
      <c r="A2061" s="22" t="s">
        <v>2781</v>
      </c>
      <c r="B2061" s="22" t="s">
        <v>2782</v>
      </c>
      <c r="C2061" s="22" t="s">
        <v>12</v>
      </c>
      <c r="D2061" s="22" t="s">
        <v>1580</v>
      </c>
      <c r="E2061" s="22" t="s">
        <v>452</v>
      </c>
      <c r="F2061" s="22" t="s">
        <v>6809</v>
      </c>
      <c r="G2061" s="22" t="s">
        <v>1623</v>
      </c>
      <c r="H2061" s="22" t="s">
        <v>6299</v>
      </c>
      <c r="I2061" s="22" t="s">
        <v>6335</v>
      </c>
      <c r="J2061" s="22" t="s">
        <v>11</v>
      </c>
      <c r="K2061" s="22" t="s">
        <v>6290</v>
      </c>
      <c r="L2061" s="22" t="s">
        <v>11</v>
      </c>
      <c r="M2061" s="22" t="s">
        <v>6937</v>
      </c>
      <c r="N2061" s="22" t="s">
        <v>6291</v>
      </c>
      <c r="O2061" s="22" t="s">
        <v>6292</v>
      </c>
      <c r="P2061" s="22" t="s">
        <v>6512</v>
      </c>
      <c r="Q2061" s="22">
        <v>0</v>
      </c>
      <c r="R2061" s="22" t="s">
        <v>1952</v>
      </c>
      <c r="S2061" s="22" t="s">
        <v>5978</v>
      </c>
      <c r="T2061" s="22" t="s">
        <v>1623</v>
      </c>
    </row>
    <row r="2062" spans="1:20">
      <c r="A2062" s="22" t="s">
        <v>4706</v>
      </c>
      <c r="B2062" s="22" t="s">
        <v>4707</v>
      </c>
      <c r="C2062" s="22" t="s">
        <v>10</v>
      </c>
      <c r="D2062" s="22" t="s">
        <v>1580</v>
      </c>
      <c r="E2062" s="22" t="s">
        <v>452</v>
      </c>
      <c r="F2062" s="22" t="s">
        <v>5392</v>
      </c>
      <c r="G2062" s="22" t="s">
        <v>1623</v>
      </c>
      <c r="H2062" s="22" t="s">
        <v>6295</v>
      </c>
      <c r="I2062" s="22" t="s">
        <v>6302</v>
      </c>
      <c r="J2062" s="22" t="s">
        <v>11</v>
      </c>
      <c r="K2062" s="22" t="s">
        <v>6290</v>
      </c>
      <c r="L2062" s="22" t="s">
        <v>11</v>
      </c>
      <c r="M2062" s="22" t="s">
        <v>7044</v>
      </c>
      <c r="N2062" s="22" t="s">
        <v>6291</v>
      </c>
      <c r="O2062" s="22" t="s">
        <v>6292</v>
      </c>
      <c r="P2062" s="22" t="s">
        <v>7</v>
      </c>
      <c r="Q2062" s="22">
        <v>0</v>
      </c>
      <c r="R2062" s="22" t="s">
        <v>1559</v>
      </c>
      <c r="S2062" s="22" t="s">
        <v>6330</v>
      </c>
      <c r="T2062" s="22" t="s">
        <v>1623</v>
      </c>
    </row>
    <row r="2063" spans="1:20">
      <c r="A2063" s="22" t="s">
        <v>5222</v>
      </c>
      <c r="B2063" s="22" t="s">
        <v>5223</v>
      </c>
      <c r="C2063" s="22" t="s">
        <v>1657</v>
      </c>
      <c r="D2063" s="22" t="s">
        <v>1580</v>
      </c>
      <c r="E2063" s="22" t="s">
        <v>452</v>
      </c>
      <c r="F2063" s="22" t="s">
        <v>6806</v>
      </c>
      <c r="G2063" s="22" t="s">
        <v>1623</v>
      </c>
      <c r="H2063" s="22" t="s">
        <v>6337</v>
      </c>
      <c r="I2063" s="22" t="s">
        <v>6383</v>
      </c>
      <c r="J2063" s="22" t="s">
        <v>11</v>
      </c>
      <c r="K2063" s="22" t="s">
        <v>6290</v>
      </c>
      <c r="L2063" s="22" t="s">
        <v>11</v>
      </c>
      <c r="M2063" s="22" t="s">
        <v>6961</v>
      </c>
      <c r="N2063" s="22" t="s">
        <v>6291</v>
      </c>
      <c r="O2063" s="22" t="s">
        <v>6292</v>
      </c>
      <c r="P2063" s="22" t="s">
        <v>6351</v>
      </c>
      <c r="Q2063" s="22">
        <v>0</v>
      </c>
      <c r="R2063" s="22" t="s">
        <v>1952</v>
      </c>
      <c r="S2063" s="22" t="s">
        <v>5654</v>
      </c>
      <c r="T2063" s="22" t="s">
        <v>1623</v>
      </c>
    </row>
    <row r="2064" spans="1:20">
      <c r="A2064" s="22" t="s">
        <v>3315</v>
      </c>
      <c r="B2064" s="22" t="s">
        <v>3316</v>
      </c>
      <c r="C2064" s="22" t="s">
        <v>14</v>
      </c>
      <c r="D2064" s="22" t="s">
        <v>1580</v>
      </c>
      <c r="E2064" s="22" t="s">
        <v>452</v>
      </c>
      <c r="F2064" s="22" t="s">
        <v>6980</v>
      </c>
      <c r="G2064" s="22" t="s">
        <v>1623</v>
      </c>
      <c r="H2064" s="22" t="s">
        <v>5569</v>
      </c>
      <c r="I2064" s="22" t="s">
        <v>6316</v>
      </c>
      <c r="J2064" s="22" t="s">
        <v>11</v>
      </c>
      <c r="K2064" s="22" t="s">
        <v>6290</v>
      </c>
      <c r="L2064" s="22" t="s">
        <v>11</v>
      </c>
      <c r="M2064" s="22" t="s">
        <v>6946</v>
      </c>
      <c r="N2064" s="22" t="s">
        <v>6291</v>
      </c>
      <c r="O2064" s="22" t="s">
        <v>6292</v>
      </c>
      <c r="P2064" s="22" t="s">
        <v>7</v>
      </c>
      <c r="Q2064" s="22">
        <v>0</v>
      </c>
      <c r="R2064" s="22" t="s">
        <v>6380</v>
      </c>
      <c r="S2064" s="22" t="s">
        <v>6447</v>
      </c>
      <c r="T2064" s="22" t="s">
        <v>1623</v>
      </c>
    </row>
    <row r="2065" spans="1:20">
      <c r="A2065" s="22" t="s">
        <v>1950</v>
      </c>
      <c r="B2065" s="22" t="s">
        <v>1951</v>
      </c>
      <c r="C2065" s="22" t="s">
        <v>14</v>
      </c>
      <c r="D2065" s="22" t="s">
        <v>1580</v>
      </c>
      <c r="E2065" s="22" t="s">
        <v>452</v>
      </c>
      <c r="F2065" s="22" t="s">
        <v>6980</v>
      </c>
      <c r="G2065" s="22" t="s">
        <v>1623</v>
      </c>
      <c r="H2065" s="22" t="s">
        <v>5569</v>
      </c>
      <c r="I2065" s="22" t="s">
        <v>6316</v>
      </c>
      <c r="J2065" s="22" t="s">
        <v>11</v>
      </c>
      <c r="K2065" s="22" t="s">
        <v>6290</v>
      </c>
      <c r="L2065" s="22" t="s">
        <v>11</v>
      </c>
      <c r="M2065" s="22" t="s">
        <v>6981</v>
      </c>
      <c r="N2065" s="22" t="s">
        <v>6291</v>
      </c>
      <c r="O2065" s="22" t="s">
        <v>6292</v>
      </c>
      <c r="P2065" s="22" t="s">
        <v>6600</v>
      </c>
      <c r="Q2065" s="22">
        <v>0</v>
      </c>
      <c r="R2065" s="22" t="s">
        <v>1952</v>
      </c>
      <c r="S2065" s="22" t="s">
        <v>6129</v>
      </c>
      <c r="T2065" s="22" t="s">
        <v>1593</v>
      </c>
    </row>
    <row r="2066" spans="1:20">
      <c r="A2066" s="22" t="s">
        <v>1908</v>
      </c>
      <c r="B2066" s="22" t="s">
        <v>1909</v>
      </c>
      <c r="C2066" s="22" t="s">
        <v>10</v>
      </c>
      <c r="D2066" s="22" t="s">
        <v>1580</v>
      </c>
      <c r="E2066" s="22" t="s">
        <v>452</v>
      </c>
      <c r="F2066" s="22" t="s">
        <v>6940</v>
      </c>
      <c r="G2066" s="22" t="s">
        <v>1623</v>
      </c>
      <c r="H2066" s="22" t="s">
        <v>6346</v>
      </c>
      <c r="I2066" s="22" t="s">
        <v>5563</v>
      </c>
      <c r="J2066" s="22" t="s">
        <v>11</v>
      </c>
      <c r="K2066" s="22" t="s">
        <v>6290</v>
      </c>
      <c r="L2066" s="22" t="s">
        <v>11</v>
      </c>
      <c r="M2066" s="22" t="s">
        <v>6955</v>
      </c>
      <c r="N2066" s="22" t="s">
        <v>6291</v>
      </c>
      <c r="O2066" s="22" t="s">
        <v>6292</v>
      </c>
      <c r="P2066" s="22" t="s">
        <v>6378</v>
      </c>
      <c r="Q2066" s="22">
        <v>0</v>
      </c>
      <c r="R2066" s="22" t="s">
        <v>1912</v>
      </c>
      <c r="S2066" s="22" t="s">
        <v>6181</v>
      </c>
      <c r="T2066" s="22" t="s">
        <v>1623</v>
      </c>
    </row>
    <row r="2067" spans="1:20">
      <c r="A2067" s="22" t="s">
        <v>5310</v>
      </c>
      <c r="B2067" s="22" t="s">
        <v>5311</v>
      </c>
      <c r="C2067" s="22" t="s">
        <v>13</v>
      </c>
      <c r="D2067" s="22" t="s">
        <v>1580</v>
      </c>
      <c r="E2067" s="22" t="s">
        <v>452</v>
      </c>
      <c r="F2067" s="22" t="s">
        <v>6823</v>
      </c>
      <c r="G2067" s="22" t="s">
        <v>1623</v>
      </c>
      <c r="H2067" s="22" t="s">
        <v>6320</v>
      </c>
      <c r="I2067" s="22" t="s">
        <v>6474</v>
      </c>
      <c r="J2067" s="22" t="s">
        <v>11</v>
      </c>
      <c r="K2067" s="22" t="s">
        <v>6290</v>
      </c>
      <c r="L2067" s="22" t="s">
        <v>11</v>
      </c>
      <c r="M2067" s="22" t="s">
        <v>6933</v>
      </c>
      <c r="N2067" s="22" t="s">
        <v>6291</v>
      </c>
      <c r="O2067" s="22" t="s">
        <v>6292</v>
      </c>
      <c r="P2067" s="22" t="s">
        <v>1012</v>
      </c>
      <c r="Q2067" s="22">
        <v>0</v>
      </c>
      <c r="R2067" s="22" t="s">
        <v>1559</v>
      </c>
      <c r="S2067" s="22" t="s">
        <v>6192</v>
      </c>
      <c r="T2067" s="22" t="s">
        <v>1623</v>
      </c>
    </row>
    <row r="2068" spans="1:20">
      <c r="A2068" s="22" t="s">
        <v>5292</v>
      </c>
      <c r="B2068" s="22" t="s">
        <v>5293</v>
      </c>
      <c r="C2068" s="22" t="s">
        <v>14</v>
      </c>
      <c r="D2068" s="22" t="s">
        <v>1580</v>
      </c>
      <c r="E2068" s="22" t="s">
        <v>452</v>
      </c>
      <c r="F2068" s="22" t="s">
        <v>6816</v>
      </c>
      <c r="G2068" s="22" t="s">
        <v>1623</v>
      </c>
      <c r="H2068" s="22" t="s">
        <v>6334</v>
      </c>
      <c r="I2068" s="22" t="s">
        <v>6343</v>
      </c>
      <c r="J2068" s="22" t="s">
        <v>11</v>
      </c>
      <c r="K2068" s="22" t="s">
        <v>6290</v>
      </c>
      <c r="L2068" s="22" t="s">
        <v>11</v>
      </c>
      <c r="M2068" s="22" t="s">
        <v>6969</v>
      </c>
      <c r="N2068" s="22" t="s">
        <v>6291</v>
      </c>
      <c r="O2068" s="22" t="s">
        <v>6292</v>
      </c>
      <c r="P2068" s="22" t="s">
        <v>6329</v>
      </c>
      <c r="Q2068" s="22">
        <v>0</v>
      </c>
      <c r="R2068" s="22" t="s">
        <v>1952</v>
      </c>
      <c r="S2068" s="22" t="s">
        <v>5642</v>
      </c>
      <c r="T2068" s="22" t="s">
        <v>1623</v>
      </c>
    </row>
    <row r="2069" spans="1:20">
      <c r="A2069" s="22" t="s">
        <v>2082</v>
      </c>
      <c r="B2069" s="22" t="s">
        <v>2083</v>
      </c>
      <c r="C2069" s="22" t="s">
        <v>10</v>
      </c>
      <c r="D2069" s="22" t="s">
        <v>1580</v>
      </c>
      <c r="E2069" s="22" t="s">
        <v>452</v>
      </c>
      <c r="F2069" s="22" t="s">
        <v>6811</v>
      </c>
      <c r="G2069" s="22" t="s">
        <v>1623</v>
      </c>
      <c r="H2069" s="22" t="s">
        <v>6337</v>
      </c>
      <c r="I2069" s="22" t="s">
        <v>6338</v>
      </c>
      <c r="J2069" s="22" t="s">
        <v>11</v>
      </c>
      <c r="K2069" s="22" t="s">
        <v>6290</v>
      </c>
      <c r="L2069" s="22" t="s">
        <v>11</v>
      </c>
      <c r="M2069" s="22" t="s">
        <v>6979</v>
      </c>
      <c r="N2069" s="22" t="s">
        <v>6291</v>
      </c>
      <c r="O2069" s="22" t="s">
        <v>6292</v>
      </c>
      <c r="P2069" s="22" t="s">
        <v>7</v>
      </c>
      <c r="Q2069" s="22">
        <v>0</v>
      </c>
      <c r="R2069" s="22" t="s">
        <v>2510</v>
      </c>
      <c r="S2069" s="22" t="s">
        <v>6443</v>
      </c>
      <c r="T2069" s="22" t="s">
        <v>1623</v>
      </c>
    </row>
    <row r="2070" spans="1:20">
      <c r="A2070" s="22" t="s">
        <v>1765</v>
      </c>
      <c r="B2070" s="22" t="s">
        <v>1766</v>
      </c>
      <c r="C2070" s="22" t="s">
        <v>14</v>
      </c>
      <c r="D2070" s="22" t="s">
        <v>1580</v>
      </c>
      <c r="E2070" s="22" t="s">
        <v>452</v>
      </c>
      <c r="F2070" s="22" t="s">
        <v>6980</v>
      </c>
      <c r="G2070" s="22" t="s">
        <v>1623</v>
      </c>
      <c r="H2070" s="22" t="s">
        <v>5569</v>
      </c>
      <c r="I2070" s="22" t="s">
        <v>6316</v>
      </c>
      <c r="J2070" s="22" t="s">
        <v>11</v>
      </c>
      <c r="K2070" s="22" t="s">
        <v>6290</v>
      </c>
      <c r="L2070" s="22" t="s">
        <v>11</v>
      </c>
      <c r="M2070" s="22" t="s">
        <v>6983</v>
      </c>
      <c r="N2070" s="22" t="s">
        <v>6291</v>
      </c>
      <c r="O2070" s="22" t="s">
        <v>6292</v>
      </c>
      <c r="P2070" s="22" t="s">
        <v>6704</v>
      </c>
      <c r="Q2070" s="22">
        <v>0</v>
      </c>
      <c r="R2070" s="22" t="s">
        <v>1707</v>
      </c>
      <c r="S2070" s="22" t="s">
        <v>6102</v>
      </c>
      <c r="T2070" s="22" t="s">
        <v>1623</v>
      </c>
    </row>
    <row r="2071" spans="1:20">
      <c r="A2071" s="22" t="s">
        <v>4115</v>
      </c>
      <c r="B2071" s="22" t="s">
        <v>4116</v>
      </c>
      <c r="C2071" s="22" t="s">
        <v>16</v>
      </c>
      <c r="D2071" s="22" t="s">
        <v>1580</v>
      </c>
      <c r="E2071" s="22" t="s">
        <v>452</v>
      </c>
      <c r="F2071" s="22" t="s">
        <v>5393</v>
      </c>
      <c r="G2071" s="22" t="s">
        <v>1623</v>
      </c>
      <c r="H2071" s="22" t="s">
        <v>6295</v>
      </c>
      <c r="I2071" s="22" t="s">
        <v>5574</v>
      </c>
      <c r="J2071" s="22" t="s">
        <v>11</v>
      </c>
      <c r="K2071" s="22" t="s">
        <v>6290</v>
      </c>
      <c r="L2071" s="22" t="s">
        <v>11</v>
      </c>
      <c r="M2071" s="22" t="s">
        <v>6942</v>
      </c>
      <c r="N2071" s="22" t="s">
        <v>6291</v>
      </c>
      <c r="O2071" s="22" t="s">
        <v>6292</v>
      </c>
      <c r="P2071" s="22" t="s">
        <v>6706</v>
      </c>
      <c r="Q2071" s="22">
        <v>0</v>
      </c>
      <c r="R2071" s="22" t="s">
        <v>6339</v>
      </c>
      <c r="S2071" s="22" t="s">
        <v>6707</v>
      </c>
      <c r="T2071" s="22" t="s">
        <v>1623</v>
      </c>
    </row>
    <row r="2072" spans="1:20">
      <c r="A2072" s="22" t="s">
        <v>2766</v>
      </c>
      <c r="B2072" s="22" t="s">
        <v>2767</v>
      </c>
      <c r="C2072" s="22" t="s">
        <v>14</v>
      </c>
      <c r="D2072" s="22" t="s">
        <v>1580</v>
      </c>
      <c r="E2072" s="22" t="s">
        <v>452</v>
      </c>
      <c r="F2072" s="22" t="s">
        <v>5583</v>
      </c>
      <c r="G2072" s="22" t="s">
        <v>1623</v>
      </c>
      <c r="H2072" s="22" t="s">
        <v>6308</v>
      </c>
      <c r="I2072" s="22" t="s">
        <v>5447</v>
      </c>
      <c r="J2072" s="22" t="s">
        <v>11</v>
      </c>
      <c r="K2072" s="22" t="s">
        <v>6290</v>
      </c>
      <c r="L2072" s="22" t="s">
        <v>11</v>
      </c>
      <c r="M2072" s="22" t="s">
        <v>6981</v>
      </c>
      <c r="N2072" s="22" t="s">
        <v>6291</v>
      </c>
      <c r="O2072" s="22" t="s">
        <v>6292</v>
      </c>
      <c r="P2072" s="22" t="s">
        <v>1012</v>
      </c>
      <c r="Q2072" s="22">
        <v>0</v>
      </c>
      <c r="R2072" s="22" t="s">
        <v>1565</v>
      </c>
      <c r="S2072" s="22" t="s">
        <v>7090</v>
      </c>
      <c r="T2072" s="22" t="s">
        <v>1548</v>
      </c>
    </row>
    <row r="2073" spans="1:20">
      <c r="A2073" s="22" t="s">
        <v>2734</v>
      </c>
      <c r="B2073" s="22" t="s">
        <v>2735</v>
      </c>
      <c r="C2073" s="22" t="s">
        <v>14</v>
      </c>
      <c r="D2073" s="22" t="s">
        <v>1580</v>
      </c>
      <c r="E2073" s="22" t="s">
        <v>461</v>
      </c>
      <c r="F2073" s="22" t="s">
        <v>5524</v>
      </c>
      <c r="G2073" s="22" t="s">
        <v>1623</v>
      </c>
      <c r="H2073" s="22" t="s">
        <v>6334</v>
      </c>
      <c r="I2073" s="22" t="s">
        <v>6335</v>
      </c>
      <c r="J2073" s="22" t="s">
        <v>11</v>
      </c>
      <c r="K2073" s="22" t="s">
        <v>6290</v>
      </c>
      <c r="L2073" s="22" t="s">
        <v>11</v>
      </c>
      <c r="M2073" s="22" t="s">
        <v>6931</v>
      </c>
      <c r="N2073" s="22" t="s">
        <v>6311</v>
      </c>
      <c r="O2073" s="22" t="s">
        <v>6292</v>
      </c>
      <c r="P2073" s="22" t="s">
        <v>6336</v>
      </c>
      <c r="Q2073" s="22">
        <v>0</v>
      </c>
      <c r="R2073" s="22" t="s">
        <v>2014</v>
      </c>
      <c r="S2073" s="22" t="s">
        <v>5987</v>
      </c>
      <c r="T2073" s="22" t="s">
        <v>1623</v>
      </c>
    </row>
    <row r="2074" spans="1:20">
      <c r="A2074" s="22" t="s">
        <v>3207</v>
      </c>
      <c r="B2074" s="22" t="s">
        <v>3208</v>
      </c>
      <c r="C2074" s="22" t="s">
        <v>16</v>
      </c>
      <c r="D2074" s="22" t="s">
        <v>1580</v>
      </c>
      <c r="E2074" s="22" t="s">
        <v>452</v>
      </c>
      <c r="F2074" s="22" t="s">
        <v>5380</v>
      </c>
      <c r="G2074" s="22" t="s">
        <v>1623</v>
      </c>
      <c r="H2074" s="22" t="s">
        <v>2490</v>
      </c>
      <c r="I2074" s="22" t="s">
        <v>6289</v>
      </c>
      <c r="J2074" s="22" t="s">
        <v>11</v>
      </c>
      <c r="K2074" s="22" t="s">
        <v>6290</v>
      </c>
      <c r="L2074" s="22" t="s">
        <v>11</v>
      </c>
      <c r="M2074" s="22" t="s">
        <v>6953</v>
      </c>
      <c r="N2074" s="22" t="s">
        <v>6291</v>
      </c>
      <c r="O2074" s="22" t="s">
        <v>6292</v>
      </c>
      <c r="P2074" s="22" t="s">
        <v>9</v>
      </c>
      <c r="Q2074" s="22">
        <v>0</v>
      </c>
      <c r="R2074" s="22" t="s">
        <v>6313</v>
      </c>
      <c r="S2074" s="22" t="s">
        <v>5918</v>
      </c>
      <c r="T2074" s="22" t="s">
        <v>1623</v>
      </c>
    </row>
    <row r="2075" spans="1:20">
      <c r="A2075" s="22" t="s">
        <v>3524</v>
      </c>
      <c r="B2075" s="22" t="s">
        <v>3525</v>
      </c>
      <c r="C2075" s="22" t="s">
        <v>16</v>
      </c>
      <c r="D2075" s="22" t="s">
        <v>1580</v>
      </c>
      <c r="E2075" s="22" t="s">
        <v>452</v>
      </c>
      <c r="F2075" s="22" t="s">
        <v>6954</v>
      </c>
      <c r="G2075" s="22" t="s">
        <v>1623</v>
      </c>
      <c r="H2075" s="22" t="s">
        <v>2490</v>
      </c>
      <c r="I2075" s="22" t="s">
        <v>6951</v>
      </c>
      <c r="J2075" s="22" t="s">
        <v>11</v>
      </c>
      <c r="K2075" s="22" t="s">
        <v>6290</v>
      </c>
      <c r="L2075" s="22" t="s">
        <v>11</v>
      </c>
      <c r="M2075" s="22" t="s">
        <v>6960</v>
      </c>
      <c r="N2075" s="22" t="s">
        <v>6291</v>
      </c>
      <c r="O2075" s="22" t="s">
        <v>6292</v>
      </c>
      <c r="P2075" s="22" t="s">
        <v>1012</v>
      </c>
      <c r="Q2075" s="22">
        <v>0</v>
      </c>
      <c r="R2075" s="22" t="s">
        <v>1559</v>
      </c>
      <c r="S2075" s="22" t="s">
        <v>6994</v>
      </c>
      <c r="T2075" s="22" t="s">
        <v>1623</v>
      </c>
    </row>
    <row r="2076" spans="1:20">
      <c r="A2076" s="22" t="s">
        <v>4022</v>
      </c>
      <c r="B2076" s="22" t="s">
        <v>4023</v>
      </c>
      <c r="C2076" s="22" t="s">
        <v>16</v>
      </c>
      <c r="D2076" s="22" t="s">
        <v>1580</v>
      </c>
      <c r="E2076" s="22" t="s">
        <v>452</v>
      </c>
      <c r="F2076" s="22" t="s">
        <v>6970</v>
      </c>
      <c r="G2076" s="22" t="s">
        <v>1623</v>
      </c>
      <c r="H2076" s="22" t="s">
        <v>5579</v>
      </c>
      <c r="I2076" s="22" t="s">
        <v>5563</v>
      </c>
      <c r="J2076" s="22" t="s">
        <v>11</v>
      </c>
      <c r="K2076" s="22" t="s">
        <v>6290</v>
      </c>
      <c r="L2076" s="22" t="s">
        <v>11</v>
      </c>
      <c r="M2076" s="22" t="s">
        <v>6936</v>
      </c>
      <c r="N2076" s="22" t="s">
        <v>6291</v>
      </c>
      <c r="O2076" s="22" t="s">
        <v>6292</v>
      </c>
      <c r="P2076" s="22" t="s">
        <v>6329</v>
      </c>
      <c r="Q2076" s="22">
        <v>0</v>
      </c>
      <c r="R2076" s="22" t="s">
        <v>1952</v>
      </c>
      <c r="S2076" s="22" t="s">
        <v>5812</v>
      </c>
      <c r="T2076" s="22" t="s">
        <v>1623</v>
      </c>
    </row>
    <row r="2077" spans="1:20">
      <c r="A2077" s="22" t="s">
        <v>3706</v>
      </c>
      <c r="B2077" s="22" t="s">
        <v>3707</v>
      </c>
      <c r="C2077" s="22" t="s">
        <v>14</v>
      </c>
      <c r="D2077" s="22" t="s">
        <v>1580</v>
      </c>
      <c r="E2077" s="22" t="s">
        <v>461</v>
      </c>
      <c r="F2077" s="22" t="s">
        <v>6789</v>
      </c>
      <c r="G2077" s="22" t="s">
        <v>1623</v>
      </c>
      <c r="H2077" s="22" t="s">
        <v>6320</v>
      </c>
      <c r="I2077" s="22" t="s">
        <v>6350</v>
      </c>
      <c r="J2077" s="22" t="s">
        <v>11</v>
      </c>
      <c r="K2077" s="22" t="s">
        <v>6290</v>
      </c>
      <c r="L2077" s="22" t="s">
        <v>11</v>
      </c>
      <c r="M2077" s="22" t="s">
        <v>6948</v>
      </c>
      <c r="N2077" s="22" t="s">
        <v>6311</v>
      </c>
      <c r="O2077" s="22" t="s">
        <v>6292</v>
      </c>
      <c r="P2077" s="22" t="s">
        <v>6329</v>
      </c>
      <c r="Q2077" s="22">
        <v>0</v>
      </c>
      <c r="R2077" s="22" t="s">
        <v>2014</v>
      </c>
      <c r="S2077" s="22" t="s">
        <v>5846</v>
      </c>
      <c r="T2077" s="22" t="s">
        <v>1623</v>
      </c>
    </row>
    <row r="2078" spans="1:20">
      <c r="A2078" s="22" t="s">
        <v>5210</v>
      </c>
      <c r="B2078" s="22" t="s">
        <v>5211</v>
      </c>
      <c r="C2078" s="22" t="s">
        <v>16</v>
      </c>
      <c r="D2078" s="22" t="s">
        <v>1580</v>
      </c>
      <c r="E2078" s="22" t="s">
        <v>452</v>
      </c>
      <c r="F2078" s="22" t="s">
        <v>5402</v>
      </c>
      <c r="G2078" s="22" t="s">
        <v>1623</v>
      </c>
      <c r="H2078" s="22" t="s">
        <v>6952</v>
      </c>
      <c r="I2078" s="22" t="s">
        <v>5563</v>
      </c>
      <c r="J2078" s="22" t="s">
        <v>11</v>
      </c>
      <c r="K2078" s="22" t="s">
        <v>6290</v>
      </c>
      <c r="L2078" s="22" t="s">
        <v>11</v>
      </c>
      <c r="M2078" s="22" t="s">
        <v>7001</v>
      </c>
      <c r="N2078" s="22" t="s">
        <v>6291</v>
      </c>
      <c r="O2078" s="22" t="s">
        <v>6292</v>
      </c>
      <c r="P2078" s="22" t="s">
        <v>6329</v>
      </c>
      <c r="Q2078" s="22">
        <v>0</v>
      </c>
      <c r="R2078" s="22" t="s">
        <v>1952</v>
      </c>
      <c r="S2078" s="22" t="s">
        <v>5657</v>
      </c>
      <c r="T2078" s="22" t="s">
        <v>1623</v>
      </c>
    </row>
    <row r="2079" spans="1:20">
      <c r="A2079" s="22" t="s">
        <v>2482</v>
      </c>
      <c r="B2079" s="22" t="s">
        <v>2483</v>
      </c>
      <c r="C2079" s="22" t="s">
        <v>12</v>
      </c>
      <c r="D2079" s="22" t="s">
        <v>1580</v>
      </c>
      <c r="E2079" s="22" t="s">
        <v>452</v>
      </c>
      <c r="F2079" s="22" t="s">
        <v>6818</v>
      </c>
      <c r="G2079" s="22" t="s">
        <v>1623</v>
      </c>
      <c r="H2079" s="22" t="s">
        <v>6320</v>
      </c>
      <c r="I2079" s="22" t="s">
        <v>6355</v>
      </c>
      <c r="J2079" s="22" t="s">
        <v>11</v>
      </c>
      <c r="K2079" s="22" t="s">
        <v>6290</v>
      </c>
      <c r="L2079" s="22" t="s">
        <v>11</v>
      </c>
      <c r="M2079" s="22" t="s">
        <v>6961</v>
      </c>
      <c r="N2079" s="22" t="s">
        <v>6291</v>
      </c>
      <c r="O2079" s="22" t="s">
        <v>6292</v>
      </c>
      <c r="P2079" s="22" t="s">
        <v>6329</v>
      </c>
      <c r="Q2079" s="22">
        <v>0</v>
      </c>
      <c r="R2079" s="22" t="s">
        <v>1952</v>
      </c>
      <c r="S2079" s="22" t="s">
        <v>6577</v>
      </c>
      <c r="T2079" s="22" t="s">
        <v>1623</v>
      </c>
    </row>
    <row r="2080" spans="1:20">
      <c r="A2080" s="22" t="s">
        <v>2365</v>
      </c>
      <c r="B2080" s="22" t="s">
        <v>2366</v>
      </c>
      <c r="C2080" s="22" t="s">
        <v>10</v>
      </c>
      <c r="D2080" s="22" t="s">
        <v>1580</v>
      </c>
      <c r="E2080" s="22" t="s">
        <v>461</v>
      </c>
      <c r="F2080" s="22" t="s">
        <v>5538</v>
      </c>
      <c r="G2080" s="22" t="s">
        <v>1623</v>
      </c>
      <c r="H2080" s="22" t="s">
        <v>5579</v>
      </c>
      <c r="I2080" s="22" t="s">
        <v>5574</v>
      </c>
      <c r="J2080" s="22" t="s">
        <v>11</v>
      </c>
      <c r="K2080" s="22" t="s">
        <v>6290</v>
      </c>
      <c r="L2080" s="22" t="s">
        <v>11</v>
      </c>
      <c r="M2080" s="22" t="s">
        <v>6996</v>
      </c>
      <c r="N2080" s="22" t="s">
        <v>6311</v>
      </c>
      <c r="O2080" s="22" t="s">
        <v>6292</v>
      </c>
      <c r="P2080" s="22" t="s">
        <v>6329</v>
      </c>
      <c r="Q2080" s="22">
        <v>0</v>
      </c>
      <c r="R2080" s="22" t="s">
        <v>1646</v>
      </c>
      <c r="S2080" s="22" t="s">
        <v>6026</v>
      </c>
      <c r="T2080" s="22" t="s">
        <v>1623</v>
      </c>
    </row>
    <row r="2081" spans="1:20">
      <c r="A2081" s="22" t="s">
        <v>4281</v>
      </c>
      <c r="B2081" s="22" t="s">
        <v>4282</v>
      </c>
      <c r="C2081" s="22" t="s">
        <v>16</v>
      </c>
      <c r="D2081" s="22" t="s">
        <v>1580</v>
      </c>
      <c r="E2081" s="22" t="s">
        <v>452</v>
      </c>
      <c r="F2081" s="22" t="s">
        <v>6934</v>
      </c>
      <c r="G2081" s="22" t="s">
        <v>1623</v>
      </c>
      <c r="H2081" s="22" t="s">
        <v>6346</v>
      </c>
      <c r="I2081" s="22" t="s">
        <v>5447</v>
      </c>
      <c r="J2081" s="22" t="s">
        <v>11</v>
      </c>
      <c r="K2081" s="22" t="s">
        <v>6290</v>
      </c>
      <c r="L2081" s="22" t="s">
        <v>11</v>
      </c>
      <c r="M2081" s="22" t="s">
        <v>6933</v>
      </c>
      <c r="N2081" s="22" t="s">
        <v>6291</v>
      </c>
      <c r="O2081" s="22" t="s">
        <v>6292</v>
      </c>
      <c r="P2081" s="22" t="s">
        <v>6329</v>
      </c>
      <c r="Q2081" s="22">
        <v>0</v>
      </c>
      <c r="R2081" s="22" t="s">
        <v>1948</v>
      </c>
      <c r="S2081" s="22" t="s">
        <v>6514</v>
      </c>
      <c r="T2081" s="22" t="s">
        <v>1623</v>
      </c>
    </row>
    <row r="2082" spans="1:20">
      <c r="A2082" s="22" t="s">
        <v>2282</v>
      </c>
      <c r="B2082" s="22" t="s">
        <v>2283</v>
      </c>
      <c r="C2082" s="22" t="s">
        <v>14</v>
      </c>
      <c r="D2082" s="22" t="s">
        <v>1580</v>
      </c>
      <c r="E2082" s="22" t="s">
        <v>461</v>
      </c>
      <c r="F2082" s="22" t="s">
        <v>6784</v>
      </c>
      <c r="G2082" s="22" t="s">
        <v>1623</v>
      </c>
      <c r="H2082" s="22" t="s">
        <v>6320</v>
      </c>
      <c r="I2082" s="22" t="s">
        <v>6338</v>
      </c>
      <c r="J2082" s="22" t="s">
        <v>1643</v>
      </c>
      <c r="K2082" s="22" t="s">
        <v>6290</v>
      </c>
      <c r="L2082" s="22" t="s">
        <v>11</v>
      </c>
      <c r="M2082" s="22" t="s">
        <v>7081</v>
      </c>
      <c r="N2082" s="22" t="s">
        <v>6311</v>
      </c>
      <c r="O2082" s="22" t="s">
        <v>6292</v>
      </c>
      <c r="P2082" s="22" t="s">
        <v>1012</v>
      </c>
      <c r="Q2082" s="22">
        <v>0</v>
      </c>
      <c r="R2082" s="22" t="s">
        <v>7117</v>
      </c>
      <c r="S2082" s="22" t="s">
        <v>7118</v>
      </c>
      <c r="T2082" s="22" t="s">
        <v>1623</v>
      </c>
    </row>
    <row r="2083" spans="1:20">
      <c r="A2083" s="22" t="s">
        <v>3175</v>
      </c>
      <c r="B2083" s="22" t="s">
        <v>3176</v>
      </c>
      <c r="C2083" s="22" t="s">
        <v>16</v>
      </c>
      <c r="D2083" s="22" t="s">
        <v>1580</v>
      </c>
      <c r="E2083" s="22" t="s">
        <v>452</v>
      </c>
      <c r="F2083" s="22" t="s">
        <v>6977</v>
      </c>
      <c r="G2083" s="22" t="s">
        <v>1623</v>
      </c>
      <c r="H2083" s="22" t="s">
        <v>6346</v>
      </c>
      <c r="I2083" s="22" t="s">
        <v>5563</v>
      </c>
      <c r="J2083" s="22" t="s">
        <v>11</v>
      </c>
      <c r="K2083" s="22" t="s">
        <v>6290</v>
      </c>
      <c r="L2083" s="22" t="s">
        <v>11</v>
      </c>
      <c r="M2083" s="22" t="s">
        <v>6979</v>
      </c>
      <c r="N2083" s="22" t="s">
        <v>6291</v>
      </c>
      <c r="O2083" s="22" t="s">
        <v>6292</v>
      </c>
      <c r="P2083" s="22" t="s">
        <v>6368</v>
      </c>
      <c r="Q2083" s="22">
        <v>0</v>
      </c>
      <c r="R2083" s="22" t="s">
        <v>1707</v>
      </c>
      <c r="S2083" s="22" t="s">
        <v>6686</v>
      </c>
      <c r="T2083" s="22" t="s">
        <v>1623</v>
      </c>
    </row>
    <row r="2084" spans="1:20">
      <c r="A2084" s="22" t="s">
        <v>3846</v>
      </c>
      <c r="B2084" s="22" t="s">
        <v>3847</v>
      </c>
      <c r="C2084" s="22" t="s">
        <v>1562</v>
      </c>
      <c r="D2084" s="22" t="s">
        <v>1580</v>
      </c>
      <c r="E2084" s="22" t="s">
        <v>452</v>
      </c>
      <c r="F2084" s="22" t="s">
        <v>5583</v>
      </c>
      <c r="G2084" s="22" t="s">
        <v>1623</v>
      </c>
      <c r="H2084" s="22" t="s">
        <v>6308</v>
      </c>
      <c r="I2084" s="22" t="s">
        <v>5447</v>
      </c>
      <c r="J2084" s="22" t="s">
        <v>11</v>
      </c>
      <c r="K2084" s="22" t="s">
        <v>6290</v>
      </c>
      <c r="L2084" s="22" t="s">
        <v>11</v>
      </c>
      <c r="M2084" s="22" t="s">
        <v>6983</v>
      </c>
      <c r="N2084" s="22" t="s">
        <v>6291</v>
      </c>
      <c r="O2084" s="22" t="s">
        <v>6292</v>
      </c>
      <c r="P2084" s="22" t="s">
        <v>1152</v>
      </c>
      <c r="Q2084" s="22">
        <v>0</v>
      </c>
      <c r="R2084" s="22" t="s">
        <v>5032</v>
      </c>
      <c r="S2084" s="22" t="s">
        <v>6218</v>
      </c>
      <c r="T2084" s="22" t="s">
        <v>1623</v>
      </c>
    </row>
    <row r="2085" spans="1:20">
      <c r="A2085" s="22" t="s">
        <v>5041</v>
      </c>
      <c r="B2085" s="22" t="s">
        <v>5042</v>
      </c>
      <c r="C2085" s="22" t="s">
        <v>16</v>
      </c>
      <c r="D2085" s="22" t="s">
        <v>1580</v>
      </c>
      <c r="E2085" s="22" t="s">
        <v>452</v>
      </c>
      <c r="F2085" s="22" t="s">
        <v>6934</v>
      </c>
      <c r="G2085" s="22" t="s">
        <v>1623</v>
      </c>
      <c r="H2085" s="22" t="s">
        <v>6346</v>
      </c>
      <c r="I2085" s="22" t="s">
        <v>5447</v>
      </c>
      <c r="J2085" s="22" t="s">
        <v>11</v>
      </c>
      <c r="K2085" s="22" t="s">
        <v>6290</v>
      </c>
      <c r="L2085" s="22" t="s">
        <v>11</v>
      </c>
      <c r="M2085" s="22" t="s">
        <v>6933</v>
      </c>
      <c r="N2085" s="22" t="s">
        <v>6291</v>
      </c>
      <c r="O2085" s="22" t="s">
        <v>6292</v>
      </c>
      <c r="P2085" s="22" t="s">
        <v>6329</v>
      </c>
      <c r="Q2085" s="22">
        <v>0</v>
      </c>
      <c r="R2085" s="22" t="s">
        <v>1948</v>
      </c>
      <c r="S2085" s="22" t="s">
        <v>5683</v>
      </c>
      <c r="T2085" s="22" t="s">
        <v>1623</v>
      </c>
    </row>
    <row r="2086" spans="1:20">
      <c r="A2086" s="22" t="s">
        <v>5186</v>
      </c>
      <c r="B2086" s="22" t="s">
        <v>5187</v>
      </c>
      <c r="C2086" s="22" t="s">
        <v>16</v>
      </c>
      <c r="D2086" s="22" t="s">
        <v>1580</v>
      </c>
      <c r="E2086" s="22" t="s">
        <v>452</v>
      </c>
      <c r="F2086" s="22" t="s">
        <v>6954</v>
      </c>
      <c r="G2086" s="22" t="s">
        <v>1623</v>
      </c>
      <c r="H2086" s="22" t="s">
        <v>6346</v>
      </c>
      <c r="I2086" s="22" t="s">
        <v>6951</v>
      </c>
      <c r="J2086" s="22" t="s">
        <v>11</v>
      </c>
      <c r="K2086" s="22" t="s">
        <v>6290</v>
      </c>
      <c r="L2086" s="22" t="s">
        <v>11</v>
      </c>
      <c r="M2086" s="22" t="s">
        <v>6993</v>
      </c>
      <c r="N2086" s="22" t="s">
        <v>6291</v>
      </c>
      <c r="O2086" s="22" t="s">
        <v>6292</v>
      </c>
      <c r="P2086" s="22" t="s">
        <v>1012</v>
      </c>
      <c r="Q2086" s="22">
        <v>0</v>
      </c>
      <c r="R2086" s="22" t="s">
        <v>1565</v>
      </c>
      <c r="S2086" s="22" t="s">
        <v>6972</v>
      </c>
      <c r="T2086" s="22" t="s">
        <v>1623</v>
      </c>
    </row>
    <row r="2087" spans="1:20">
      <c r="A2087" s="22" t="s">
        <v>3222</v>
      </c>
      <c r="B2087" s="22" t="s">
        <v>3223</v>
      </c>
      <c r="C2087" s="22" t="s">
        <v>14</v>
      </c>
      <c r="D2087" s="22" t="s">
        <v>1580</v>
      </c>
      <c r="E2087" s="22" t="s">
        <v>461</v>
      </c>
      <c r="F2087" s="22" t="s">
        <v>6789</v>
      </c>
      <c r="G2087" s="22" t="s">
        <v>1623</v>
      </c>
      <c r="H2087" s="22" t="s">
        <v>6320</v>
      </c>
      <c r="I2087" s="22" t="s">
        <v>6350</v>
      </c>
      <c r="J2087" s="22" t="s">
        <v>11</v>
      </c>
      <c r="K2087" s="22" t="s">
        <v>6290</v>
      </c>
      <c r="L2087" s="22" t="s">
        <v>11</v>
      </c>
      <c r="M2087" s="22" t="s">
        <v>7015</v>
      </c>
      <c r="N2087" s="22" t="s">
        <v>6311</v>
      </c>
      <c r="O2087" s="22" t="s">
        <v>6292</v>
      </c>
      <c r="P2087" s="22" t="s">
        <v>6329</v>
      </c>
      <c r="Q2087" s="22">
        <v>0</v>
      </c>
      <c r="R2087" s="22" t="s">
        <v>2014</v>
      </c>
      <c r="S2087" s="22" t="s">
        <v>5916</v>
      </c>
      <c r="T2087" s="22" t="s">
        <v>1623</v>
      </c>
    </row>
    <row r="2088" spans="1:20">
      <c r="A2088" s="22" t="s">
        <v>3772</v>
      </c>
      <c r="B2088" s="22" t="s">
        <v>3773</v>
      </c>
      <c r="C2088" s="22" t="s">
        <v>16</v>
      </c>
      <c r="D2088" s="22" t="s">
        <v>1580</v>
      </c>
      <c r="E2088" s="22" t="s">
        <v>452</v>
      </c>
      <c r="F2088" s="22" t="s">
        <v>6977</v>
      </c>
      <c r="G2088" s="22" t="s">
        <v>1623</v>
      </c>
      <c r="H2088" s="22" t="s">
        <v>6346</v>
      </c>
      <c r="I2088" s="22" t="s">
        <v>5563</v>
      </c>
      <c r="J2088" s="22" t="s">
        <v>11</v>
      </c>
      <c r="K2088" s="22" t="s">
        <v>6290</v>
      </c>
      <c r="L2088" s="22" t="s">
        <v>11</v>
      </c>
      <c r="M2088" s="22" t="s">
        <v>6941</v>
      </c>
      <c r="N2088" s="22" t="s">
        <v>6291</v>
      </c>
      <c r="O2088" s="22" t="s">
        <v>6292</v>
      </c>
      <c r="P2088" s="22" t="s">
        <v>6347</v>
      </c>
      <c r="Q2088" s="22">
        <v>0</v>
      </c>
      <c r="R2088" s="22" t="s">
        <v>1948</v>
      </c>
      <c r="S2088" s="22" t="s">
        <v>5838</v>
      </c>
      <c r="T2088" s="22" t="s">
        <v>1623</v>
      </c>
    </row>
    <row r="2089" spans="1:20">
      <c r="A2089" s="22" t="s">
        <v>2375</v>
      </c>
      <c r="B2089" s="22" t="s">
        <v>2376</v>
      </c>
      <c r="C2089" s="22" t="s">
        <v>16</v>
      </c>
      <c r="D2089" s="22" t="s">
        <v>1580</v>
      </c>
      <c r="E2089" s="22" t="s">
        <v>452</v>
      </c>
      <c r="F2089" s="22" t="s">
        <v>5380</v>
      </c>
      <c r="G2089" s="22" t="s">
        <v>1623</v>
      </c>
      <c r="H2089" s="22" t="s">
        <v>2490</v>
      </c>
      <c r="I2089" s="22" t="s">
        <v>6289</v>
      </c>
      <c r="J2089" s="22" t="s">
        <v>11</v>
      </c>
      <c r="K2089" s="22" t="s">
        <v>6290</v>
      </c>
      <c r="L2089" s="22" t="s">
        <v>11</v>
      </c>
      <c r="M2089" s="22" t="s">
        <v>6985</v>
      </c>
      <c r="N2089" s="22" t="s">
        <v>6291</v>
      </c>
      <c r="O2089" s="22" t="s">
        <v>6292</v>
      </c>
      <c r="P2089" s="22" t="s">
        <v>6329</v>
      </c>
      <c r="Q2089" s="22">
        <v>0</v>
      </c>
      <c r="R2089" s="22" t="s">
        <v>1952</v>
      </c>
      <c r="S2089" s="22" t="s">
        <v>6025</v>
      </c>
      <c r="T2089" s="22" t="s">
        <v>1623</v>
      </c>
    </row>
    <row r="2090" spans="1:20">
      <c r="A2090" s="22" t="s">
        <v>3154</v>
      </c>
      <c r="B2090" s="22" t="s">
        <v>3155</v>
      </c>
      <c r="C2090" s="22" t="s">
        <v>10</v>
      </c>
      <c r="D2090" s="22" t="s">
        <v>1580</v>
      </c>
      <c r="E2090" s="22" t="s">
        <v>5632</v>
      </c>
      <c r="F2090" s="22" t="s">
        <v>6973</v>
      </c>
      <c r="G2090" s="22" t="s">
        <v>1623</v>
      </c>
      <c r="H2090" s="22" t="s">
        <v>6308</v>
      </c>
      <c r="I2090" s="22" t="s">
        <v>5447</v>
      </c>
      <c r="J2090" s="22" t="s">
        <v>11</v>
      </c>
      <c r="K2090" s="22" t="s">
        <v>6290</v>
      </c>
      <c r="L2090" s="22" t="s">
        <v>11</v>
      </c>
      <c r="M2090" s="22" t="s">
        <v>6996</v>
      </c>
      <c r="N2090" s="22" t="s">
        <v>6311</v>
      </c>
      <c r="O2090" s="22" t="s">
        <v>6292</v>
      </c>
      <c r="P2090" s="22" t="s">
        <v>1012</v>
      </c>
      <c r="Q2090" s="22">
        <v>0</v>
      </c>
      <c r="R2090" s="22" t="s">
        <v>6974</v>
      </c>
      <c r="S2090" s="22" t="s">
        <v>7014</v>
      </c>
      <c r="T2090" s="22" t="s">
        <v>1623</v>
      </c>
    </row>
    <row r="2091" spans="1:20">
      <c r="A2091" s="22" t="s">
        <v>4080</v>
      </c>
      <c r="B2091" s="22" t="s">
        <v>4081</v>
      </c>
      <c r="C2091" s="22" t="s">
        <v>14</v>
      </c>
      <c r="D2091" s="22" t="s">
        <v>1580</v>
      </c>
      <c r="E2091" s="22" t="s">
        <v>452</v>
      </c>
      <c r="F2091" s="22" t="s">
        <v>5384</v>
      </c>
      <c r="G2091" s="22" t="s">
        <v>1623</v>
      </c>
      <c r="H2091" s="22" t="s">
        <v>6308</v>
      </c>
      <c r="I2091" s="22" t="s">
        <v>5447</v>
      </c>
      <c r="J2091" s="22" t="s">
        <v>11</v>
      </c>
      <c r="K2091" s="22" t="s">
        <v>6290</v>
      </c>
      <c r="L2091" s="22" t="s">
        <v>11</v>
      </c>
      <c r="M2091" s="22" t="s">
        <v>6937</v>
      </c>
      <c r="N2091" s="22" t="s">
        <v>6291</v>
      </c>
      <c r="O2091" s="22" t="s">
        <v>6292</v>
      </c>
      <c r="P2091" s="22" t="s">
        <v>6329</v>
      </c>
      <c r="Q2091" s="22">
        <v>0</v>
      </c>
      <c r="R2091" s="22" t="s">
        <v>1952</v>
      </c>
      <c r="S2091" s="22" t="s">
        <v>5804</v>
      </c>
      <c r="T2091" s="22" t="s">
        <v>1623</v>
      </c>
    </row>
    <row r="2092" spans="1:20">
      <c r="A2092" s="22" t="s">
        <v>2755</v>
      </c>
      <c r="B2092" s="22" t="s">
        <v>2756</v>
      </c>
      <c r="C2092" s="22" t="s">
        <v>16</v>
      </c>
      <c r="D2092" s="22" t="s">
        <v>1580</v>
      </c>
      <c r="E2092" s="22" t="s">
        <v>452</v>
      </c>
      <c r="F2092" s="22" t="s">
        <v>5386</v>
      </c>
      <c r="G2092" s="22" t="s">
        <v>1623</v>
      </c>
      <c r="H2092" s="22" t="s">
        <v>6308</v>
      </c>
      <c r="I2092" s="22" t="s">
        <v>6951</v>
      </c>
      <c r="J2092" s="22" t="s">
        <v>11</v>
      </c>
      <c r="K2092" s="22" t="s">
        <v>6290</v>
      </c>
      <c r="L2092" s="22" t="s">
        <v>11</v>
      </c>
      <c r="M2092" s="22" t="s">
        <v>6949</v>
      </c>
      <c r="N2092" s="22" t="s">
        <v>6291</v>
      </c>
      <c r="O2092" s="22" t="s">
        <v>6292</v>
      </c>
      <c r="P2092" s="22" t="s">
        <v>6657</v>
      </c>
      <c r="Q2092" s="22">
        <v>0</v>
      </c>
      <c r="R2092" s="22" t="s">
        <v>6658</v>
      </c>
      <c r="S2092" s="22" t="s">
        <v>6659</v>
      </c>
      <c r="T2092" s="22" t="s">
        <v>1623</v>
      </c>
    </row>
    <row r="2093" spans="1:20">
      <c r="A2093" s="22" t="s">
        <v>4006</v>
      </c>
      <c r="B2093" s="22" t="s">
        <v>4007</v>
      </c>
      <c r="C2093" s="22" t="s">
        <v>16</v>
      </c>
      <c r="D2093" s="22" t="s">
        <v>1580</v>
      </c>
      <c r="E2093" s="22" t="s">
        <v>452</v>
      </c>
      <c r="F2093" s="22" t="s">
        <v>5554</v>
      </c>
      <c r="G2093" s="22" t="s">
        <v>1623</v>
      </c>
      <c r="H2093" s="22" t="s">
        <v>2490</v>
      </c>
      <c r="I2093" s="22" t="s">
        <v>6289</v>
      </c>
      <c r="J2093" s="22" t="s">
        <v>11</v>
      </c>
      <c r="K2093" s="22" t="s">
        <v>6290</v>
      </c>
      <c r="L2093" s="22" t="s">
        <v>11</v>
      </c>
      <c r="M2093" s="22" t="s">
        <v>6936</v>
      </c>
      <c r="N2093" s="22" t="s">
        <v>6291</v>
      </c>
      <c r="O2093" s="22" t="s">
        <v>6292</v>
      </c>
      <c r="P2093" s="22" t="s">
        <v>9</v>
      </c>
      <c r="Q2093" s="22">
        <v>0</v>
      </c>
      <c r="R2093" s="22" t="s">
        <v>2874</v>
      </c>
      <c r="S2093" s="22" t="s">
        <v>6144</v>
      </c>
      <c r="T2093" s="22" t="s">
        <v>1623</v>
      </c>
    </row>
    <row r="2094" spans="1:20">
      <c r="A2094" s="22" t="s">
        <v>5269</v>
      </c>
      <c r="B2094" s="22" t="s">
        <v>5270</v>
      </c>
      <c r="C2094" s="22" t="s">
        <v>12</v>
      </c>
      <c r="D2094" s="22" t="s">
        <v>1580</v>
      </c>
      <c r="E2094" s="22" t="s">
        <v>452</v>
      </c>
      <c r="F2094" s="22" t="s">
        <v>6820</v>
      </c>
      <c r="G2094" s="22" t="s">
        <v>1623</v>
      </c>
      <c r="H2094" s="22" t="s">
        <v>6299</v>
      </c>
      <c r="I2094" s="22" t="s">
        <v>6316</v>
      </c>
      <c r="J2094" s="22" t="s">
        <v>11</v>
      </c>
      <c r="K2094" s="22" t="s">
        <v>6290</v>
      </c>
      <c r="L2094" s="22" t="s">
        <v>11</v>
      </c>
      <c r="M2094" s="22" t="s">
        <v>6949</v>
      </c>
      <c r="N2094" s="22" t="s">
        <v>6291</v>
      </c>
      <c r="O2094" s="22" t="s">
        <v>6292</v>
      </c>
      <c r="P2094" s="22" t="s">
        <v>6329</v>
      </c>
      <c r="Q2094" s="22">
        <v>0</v>
      </c>
      <c r="R2094" s="22" t="s">
        <v>6366</v>
      </c>
      <c r="S2094" s="22" t="s">
        <v>6592</v>
      </c>
      <c r="T2094" s="22" t="s">
        <v>1623</v>
      </c>
    </row>
    <row r="2095" spans="1:20">
      <c r="A2095" s="22" t="s">
        <v>3706</v>
      </c>
      <c r="B2095" s="22" t="s">
        <v>3707</v>
      </c>
      <c r="C2095" s="22" t="s">
        <v>14</v>
      </c>
      <c r="D2095" s="22" t="s">
        <v>1580</v>
      </c>
      <c r="E2095" s="22" t="s">
        <v>461</v>
      </c>
      <c r="F2095" s="22" t="s">
        <v>6789</v>
      </c>
      <c r="G2095" s="22" t="s">
        <v>1623</v>
      </c>
      <c r="H2095" s="22" t="s">
        <v>6320</v>
      </c>
      <c r="I2095" s="22" t="s">
        <v>6350</v>
      </c>
      <c r="J2095" s="22" t="s">
        <v>11</v>
      </c>
      <c r="K2095" s="22" t="s">
        <v>6290</v>
      </c>
      <c r="L2095" s="22" t="s">
        <v>11</v>
      </c>
      <c r="M2095" s="22" t="s">
        <v>7015</v>
      </c>
      <c r="N2095" s="22" t="s">
        <v>6311</v>
      </c>
      <c r="O2095" s="22" t="s">
        <v>6292</v>
      </c>
      <c r="P2095" s="22" t="s">
        <v>6329</v>
      </c>
      <c r="Q2095" s="22">
        <v>0</v>
      </c>
      <c r="R2095" s="22" t="s">
        <v>2014</v>
      </c>
      <c r="S2095" s="22" t="s">
        <v>5846</v>
      </c>
      <c r="T2095" s="22" t="s">
        <v>1623</v>
      </c>
    </row>
    <row r="2096" spans="1:20">
      <c r="A2096" s="22" t="s">
        <v>1896</v>
      </c>
      <c r="B2096" s="22" t="s">
        <v>1897</v>
      </c>
      <c r="C2096" s="22" t="s">
        <v>16</v>
      </c>
      <c r="D2096" s="22" t="s">
        <v>1580</v>
      </c>
      <c r="E2096" s="22" t="s">
        <v>452</v>
      </c>
      <c r="F2096" s="22" t="s">
        <v>6977</v>
      </c>
      <c r="G2096" s="22" t="s">
        <v>1623</v>
      </c>
      <c r="H2096" s="22" t="s">
        <v>6346</v>
      </c>
      <c r="I2096" s="22" t="s">
        <v>5563</v>
      </c>
      <c r="J2096" s="22" t="s">
        <v>11</v>
      </c>
      <c r="K2096" s="22" t="s">
        <v>6290</v>
      </c>
      <c r="L2096" s="22" t="s">
        <v>11</v>
      </c>
      <c r="M2096" s="22" t="s">
        <v>6942</v>
      </c>
      <c r="N2096" s="22" t="s">
        <v>6291</v>
      </c>
      <c r="O2096" s="22" t="s">
        <v>6292</v>
      </c>
      <c r="P2096" s="22" t="s">
        <v>6368</v>
      </c>
      <c r="Q2096" s="22">
        <v>0</v>
      </c>
      <c r="R2096" s="22" t="s">
        <v>1707</v>
      </c>
      <c r="S2096" s="22" t="s">
        <v>6369</v>
      </c>
      <c r="T2096" s="22" t="s">
        <v>1623</v>
      </c>
    </row>
    <row r="2097" spans="1:20">
      <c r="A2097" s="22" t="s">
        <v>4876</v>
      </c>
      <c r="B2097" s="22" t="s">
        <v>4877</v>
      </c>
      <c r="C2097" s="22" t="s">
        <v>10</v>
      </c>
      <c r="D2097" s="22" t="s">
        <v>1580</v>
      </c>
      <c r="E2097" s="22" t="s">
        <v>452</v>
      </c>
      <c r="F2097" s="22" t="s">
        <v>5384</v>
      </c>
      <c r="G2097" s="22" t="s">
        <v>1623</v>
      </c>
      <c r="H2097" s="22" t="s">
        <v>6308</v>
      </c>
      <c r="I2097" s="22" t="s">
        <v>5447</v>
      </c>
      <c r="J2097" s="22" t="s">
        <v>11</v>
      </c>
      <c r="K2097" s="22" t="s">
        <v>6290</v>
      </c>
      <c r="L2097" s="22" t="s">
        <v>11</v>
      </c>
      <c r="M2097" s="22" t="s">
        <v>6960</v>
      </c>
      <c r="N2097" s="22" t="s">
        <v>6291</v>
      </c>
      <c r="O2097" s="22" t="s">
        <v>6292</v>
      </c>
      <c r="P2097" s="22" t="s">
        <v>1012</v>
      </c>
      <c r="Q2097" s="22">
        <v>0</v>
      </c>
      <c r="R2097" s="22" t="s">
        <v>1624</v>
      </c>
      <c r="S2097" s="22" t="s">
        <v>7038</v>
      </c>
      <c r="T2097" s="22" t="s">
        <v>1623</v>
      </c>
    </row>
    <row r="2098" spans="1:20">
      <c r="A2098" s="22" t="s">
        <v>1743</v>
      </c>
      <c r="B2098" s="22" t="s">
        <v>1744</v>
      </c>
      <c r="C2098" s="22" t="s">
        <v>1544</v>
      </c>
      <c r="D2098" s="22" t="s">
        <v>1580</v>
      </c>
      <c r="E2098" s="22" t="s">
        <v>452</v>
      </c>
      <c r="F2098" s="22" t="s">
        <v>5504</v>
      </c>
      <c r="G2098" s="22" t="s">
        <v>1623</v>
      </c>
      <c r="H2098" s="22" t="s">
        <v>5579</v>
      </c>
      <c r="I2098" s="22" t="s">
        <v>6289</v>
      </c>
      <c r="J2098" s="22" t="s">
        <v>11</v>
      </c>
      <c r="K2098" s="22" t="s">
        <v>6290</v>
      </c>
      <c r="L2098" s="22" t="s">
        <v>11</v>
      </c>
      <c r="M2098" s="22" t="s">
        <v>6947</v>
      </c>
      <c r="N2098" s="22" t="s">
        <v>6291</v>
      </c>
      <c r="O2098" s="22" t="s">
        <v>6292</v>
      </c>
      <c r="P2098" s="22" t="s">
        <v>7</v>
      </c>
      <c r="Q2098" s="22">
        <v>0</v>
      </c>
      <c r="R2098" s="22" t="s">
        <v>6313</v>
      </c>
      <c r="S2098" s="22" t="s">
        <v>6107</v>
      </c>
      <c r="T2098" s="22" t="s">
        <v>1623</v>
      </c>
    </row>
    <row r="2099" spans="1:20">
      <c r="A2099" s="22" t="s">
        <v>4436</v>
      </c>
      <c r="B2099" s="22" t="s">
        <v>4437</v>
      </c>
      <c r="C2099" s="22" t="s">
        <v>13</v>
      </c>
      <c r="D2099" s="22" t="s">
        <v>1580</v>
      </c>
      <c r="E2099" s="22" t="s">
        <v>452</v>
      </c>
      <c r="F2099" s="22" t="s">
        <v>6812</v>
      </c>
      <c r="G2099" s="22" t="s">
        <v>1623</v>
      </c>
      <c r="H2099" s="22" t="s">
        <v>6299</v>
      </c>
      <c r="I2099" s="22" t="s">
        <v>6300</v>
      </c>
      <c r="J2099" s="22" t="s">
        <v>11</v>
      </c>
      <c r="K2099" s="22" t="s">
        <v>6290</v>
      </c>
      <c r="L2099" s="22" t="s">
        <v>11</v>
      </c>
      <c r="M2099" s="22" t="s">
        <v>6961</v>
      </c>
      <c r="N2099" s="22" t="s">
        <v>6291</v>
      </c>
      <c r="O2099" s="22" t="s">
        <v>6292</v>
      </c>
      <c r="P2099" s="22" t="s">
        <v>6765</v>
      </c>
      <c r="Q2099" s="22">
        <v>0</v>
      </c>
      <c r="R2099" s="22" t="s">
        <v>1707</v>
      </c>
      <c r="S2099" s="22" t="s">
        <v>5751</v>
      </c>
      <c r="T2099" s="22" t="s">
        <v>1623</v>
      </c>
    </row>
    <row r="2100" spans="1:20">
      <c r="A2100" s="22" t="s">
        <v>2082</v>
      </c>
      <c r="B2100" s="22" t="s">
        <v>2083</v>
      </c>
      <c r="C2100" s="22" t="s">
        <v>10</v>
      </c>
      <c r="D2100" s="22" t="s">
        <v>1580</v>
      </c>
      <c r="E2100" s="22" t="s">
        <v>452</v>
      </c>
      <c r="F2100" s="22" t="s">
        <v>6811</v>
      </c>
      <c r="G2100" s="22" t="s">
        <v>1623</v>
      </c>
      <c r="H2100" s="22" t="s">
        <v>6337</v>
      </c>
      <c r="I2100" s="22" t="s">
        <v>6338</v>
      </c>
      <c r="J2100" s="22" t="s">
        <v>11</v>
      </c>
      <c r="K2100" s="22" t="s">
        <v>6290</v>
      </c>
      <c r="L2100" s="22" t="s">
        <v>11</v>
      </c>
      <c r="M2100" s="22" t="s">
        <v>6945</v>
      </c>
      <c r="N2100" s="22" t="s">
        <v>6291</v>
      </c>
      <c r="O2100" s="22" t="s">
        <v>6292</v>
      </c>
      <c r="P2100" s="22" t="s">
        <v>7</v>
      </c>
      <c r="Q2100" s="22">
        <v>0</v>
      </c>
      <c r="R2100" s="22" t="s">
        <v>2510</v>
      </c>
      <c r="S2100" s="22" t="s">
        <v>6443</v>
      </c>
      <c r="T2100" s="22" t="s">
        <v>1623</v>
      </c>
    </row>
    <row r="2101" spans="1:20">
      <c r="A2101" s="22" t="s">
        <v>5251</v>
      </c>
      <c r="B2101" s="22" t="s">
        <v>5252</v>
      </c>
      <c r="C2101" s="22" t="s">
        <v>16</v>
      </c>
      <c r="D2101" s="22" t="s">
        <v>1580</v>
      </c>
      <c r="E2101" s="22" t="s">
        <v>452</v>
      </c>
      <c r="F2101" s="22" t="s">
        <v>5504</v>
      </c>
      <c r="G2101" s="22" t="s">
        <v>1623</v>
      </c>
      <c r="H2101" s="22" t="s">
        <v>5579</v>
      </c>
      <c r="I2101" s="22" t="s">
        <v>6289</v>
      </c>
      <c r="J2101" s="22" t="s">
        <v>11</v>
      </c>
      <c r="K2101" s="22" t="s">
        <v>6290</v>
      </c>
      <c r="L2101" s="22" t="s">
        <v>11</v>
      </c>
      <c r="M2101" s="22" t="s">
        <v>6960</v>
      </c>
      <c r="N2101" s="22" t="s">
        <v>6291</v>
      </c>
      <c r="O2101" s="22" t="s">
        <v>6292</v>
      </c>
      <c r="P2101" s="22" t="s">
        <v>7</v>
      </c>
      <c r="Q2101" s="22">
        <v>0</v>
      </c>
      <c r="R2101" s="22" t="s">
        <v>6313</v>
      </c>
      <c r="S2101" s="22" t="s">
        <v>6938</v>
      </c>
      <c r="T2101" s="22" t="s">
        <v>1623</v>
      </c>
    </row>
    <row r="2102" spans="1:20">
      <c r="A2102" s="22" t="s">
        <v>2251</v>
      </c>
      <c r="B2102" s="22" t="s">
        <v>2252</v>
      </c>
      <c r="C2102" s="22" t="s">
        <v>14</v>
      </c>
      <c r="D2102" s="22" t="s">
        <v>1580</v>
      </c>
      <c r="E2102" s="22" t="s">
        <v>452</v>
      </c>
      <c r="F2102" s="22" t="s">
        <v>6816</v>
      </c>
      <c r="G2102" s="22" t="s">
        <v>1623</v>
      </c>
      <c r="H2102" s="22" t="s">
        <v>6334</v>
      </c>
      <c r="I2102" s="22" t="s">
        <v>6343</v>
      </c>
      <c r="J2102" s="22" t="s">
        <v>11</v>
      </c>
      <c r="K2102" s="22" t="s">
        <v>6290</v>
      </c>
      <c r="L2102" s="22" t="s">
        <v>11</v>
      </c>
      <c r="M2102" s="22" t="s">
        <v>6946</v>
      </c>
      <c r="N2102" s="22" t="s">
        <v>6291</v>
      </c>
      <c r="O2102" s="22" t="s">
        <v>6292</v>
      </c>
      <c r="P2102" s="22" t="s">
        <v>6363</v>
      </c>
      <c r="Q2102" s="22">
        <v>0</v>
      </c>
      <c r="R2102" s="22" t="s">
        <v>1685</v>
      </c>
      <c r="S2102" s="22" t="s">
        <v>6597</v>
      </c>
      <c r="T2102" s="22" t="s">
        <v>1623</v>
      </c>
    </row>
    <row r="2103" spans="1:20">
      <c r="A2103" s="22" t="s">
        <v>2185</v>
      </c>
      <c r="B2103" s="22" t="s">
        <v>2186</v>
      </c>
      <c r="C2103" s="22" t="s">
        <v>16</v>
      </c>
      <c r="D2103" s="22" t="s">
        <v>1580</v>
      </c>
      <c r="E2103" s="22" t="s">
        <v>452</v>
      </c>
      <c r="F2103" s="22" t="s">
        <v>6940</v>
      </c>
      <c r="G2103" s="22" t="s">
        <v>1623</v>
      </c>
      <c r="H2103" s="22" t="s">
        <v>6346</v>
      </c>
      <c r="I2103" s="22" t="s">
        <v>5563</v>
      </c>
      <c r="J2103" s="22" t="s">
        <v>11</v>
      </c>
      <c r="K2103" s="22" t="s">
        <v>6290</v>
      </c>
      <c r="L2103" s="22" t="s">
        <v>11</v>
      </c>
      <c r="M2103" s="22" t="s">
        <v>6965</v>
      </c>
      <c r="N2103" s="22" t="s">
        <v>6291</v>
      </c>
      <c r="O2103" s="22" t="s">
        <v>6292</v>
      </c>
      <c r="P2103" s="22" t="s">
        <v>7</v>
      </c>
      <c r="Q2103" s="22">
        <v>0</v>
      </c>
      <c r="R2103" s="22" t="s">
        <v>6313</v>
      </c>
      <c r="S2103" s="22" t="s">
        <v>6554</v>
      </c>
      <c r="T2103" s="22" t="s">
        <v>1623</v>
      </c>
    </row>
    <row r="2104" spans="1:20">
      <c r="A2104" s="22" t="s">
        <v>4405</v>
      </c>
      <c r="B2104" s="22" t="s">
        <v>4406</v>
      </c>
      <c r="C2104" s="22" t="s">
        <v>14</v>
      </c>
      <c r="D2104" s="22" t="s">
        <v>1580</v>
      </c>
      <c r="E2104" s="22" t="s">
        <v>461</v>
      </c>
      <c r="F2104" s="22" t="s">
        <v>5538</v>
      </c>
      <c r="G2104" s="22" t="s">
        <v>1623</v>
      </c>
      <c r="H2104" s="22" t="s">
        <v>6331</v>
      </c>
      <c r="I2104" s="22" t="s">
        <v>5574</v>
      </c>
      <c r="J2104" s="22" t="s">
        <v>11</v>
      </c>
      <c r="K2104" s="22" t="s">
        <v>6290</v>
      </c>
      <c r="L2104" s="22" t="s">
        <v>11</v>
      </c>
      <c r="M2104" s="22" t="s">
        <v>6986</v>
      </c>
      <c r="N2104" s="22" t="s">
        <v>6311</v>
      </c>
      <c r="O2104" s="22" t="s">
        <v>6292</v>
      </c>
      <c r="P2104" s="22" t="s">
        <v>6500</v>
      </c>
      <c r="Q2104" s="22">
        <v>0</v>
      </c>
      <c r="R2104" s="22" t="s">
        <v>1646</v>
      </c>
      <c r="S2104" s="22" t="s">
        <v>5756</v>
      </c>
      <c r="T2104" s="22" t="s">
        <v>1623</v>
      </c>
    </row>
    <row r="2105" spans="1:20">
      <c r="A2105" s="22" t="s">
        <v>2761</v>
      </c>
      <c r="B2105" s="22" t="s">
        <v>2762</v>
      </c>
      <c r="C2105" s="22" t="s">
        <v>16</v>
      </c>
      <c r="D2105" s="22" t="s">
        <v>1580</v>
      </c>
      <c r="E2105" s="22" t="s">
        <v>452</v>
      </c>
      <c r="F2105" s="22" t="s">
        <v>5380</v>
      </c>
      <c r="G2105" s="22" t="s">
        <v>1623</v>
      </c>
      <c r="H2105" s="22" t="s">
        <v>2490</v>
      </c>
      <c r="I2105" s="22" t="s">
        <v>6289</v>
      </c>
      <c r="J2105" s="22" t="s">
        <v>11</v>
      </c>
      <c r="K2105" s="22" t="s">
        <v>6290</v>
      </c>
      <c r="L2105" s="22" t="s">
        <v>11</v>
      </c>
      <c r="M2105" s="22" t="s">
        <v>7026</v>
      </c>
      <c r="N2105" s="22" t="s">
        <v>6291</v>
      </c>
      <c r="O2105" s="22" t="s">
        <v>6292</v>
      </c>
      <c r="P2105" s="22" t="s">
        <v>1012</v>
      </c>
      <c r="Q2105" s="22">
        <v>0</v>
      </c>
      <c r="R2105" s="22" t="s">
        <v>1559</v>
      </c>
      <c r="S2105" s="22" t="s">
        <v>6761</v>
      </c>
      <c r="T2105" s="22" t="s">
        <v>1623</v>
      </c>
    </row>
    <row r="2106" spans="1:20">
      <c r="A2106" s="22" t="s">
        <v>3591</v>
      </c>
      <c r="B2106" s="22" t="s">
        <v>3592</v>
      </c>
      <c r="C2106" s="22" t="s">
        <v>16</v>
      </c>
      <c r="D2106" s="22" t="s">
        <v>1580</v>
      </c>
      <c r="E2106" s="22" t="s">
        <v>452</v>
      </c>
      <c r="F2106" s="22" t="s">
        <v>5554</v>
      </c>
      <c r="G2106" s="22" t="s">
        <v>1623</v>
      </c>
      <c r="H2106" s="22" t="s">
        <v>2490</v>
      </c>
      <c r="I2106" s="22" t="s">
        <v>6289</v>
      </c>
      <c r="J2106" s="22" t="s">
        <v>11</v>
      </c>
      <c r="K2106" s="22" t="s">
        <v>6290</v>
      </c>
      <c r="L2106" s="22" t="s">
        <v>11</v>
      </c>
      <c r="M2106" s="22" t="s">
        <v>6949</v>
      </c>
      <c r="N2106" s="22" t="s">
        <v>6291</v>
      </c>
      <c r="O2106" s="22" t="s">
        <v>6292</v>
      </c>
      <c r="P2106" s="22" t="s">
        <v>1012</v>
      </c>
      <c r="Q2106" s="22">
        <v>0</v>
      </c>
      <c r="R2106" s="22" t="s">
        <v>1624</v>
      </c>
      <c r="S2106" s="22" t="s">
        <v>6206</v>
      </c>
      <c r="T2106" s="22" t="s">
        <v>1623</v>
      </c>
    </row>
    <row r="2107" spans="1:20">
      <c r="A2107" s="22" t="s">
        <v>2445</v>
      </c>
      <c r="B2107" s="22" t="s">
        <v>2446</v>
      </c>
      <c r="C2107" s="22" t="s">
        <v>10</v>
      </c>
      <c r="D2107" s="22" t="s">
        <v>1580</v>
      </c>
      <c r="E2107" s="22" t="s">
        <v>452</v>
      </c>
      <c r="F2107" s="22" t="s">
        <v>5402</v>
      </c>
      <c r="G2107" s="22" t="s">
        <v>1623</v>
      </c>
      <c r="H2107" s="22" t="s">
        <v>6952</v>
      </c>
      <c r="I2107" s="22" t="s">
        <v>5563</v>
      </c>
      <c r="J2107" s="22" t="s">
        <v>11</v>
      </c>
      <c r="K2107" s="22" t="s">
        <v>6290</v>
      </c>
      <c r="L2107" s="22" t="s">
        <v>11</v>
      </c>
      <c r="M2107" s="22" t="s">
        <v>7041</v>
      </c>
      <c r="N2107" s="22" t="s">
        <v>6291</v>
      </c>
      <c r="O2107" s="22" t="s">
        <v>6292</v>
      </c>
      <c r="P2107" s="22" t="s">
        <v>7</v>
      </c>
      <c r="Q2107" s="22">
        <v>0</v>
      </c>
      <c r="R2107" s="22" t="s">
        <v>1707</v>
      </c>
      <c r="S2107" s="22" t="s">
        <v>6019</v>
      </c>
      <c r="T2107" s="22" t="s">
        <v>1623</v>
      </c>
    </row>
    <row r="2108" spans="1:20">
      <c r="A2108" s="22" t="s">
        <v>3706</v>
      </c>
      <c r="B2108" s="22" t="s">
        <v>3707</v>
      </c>
      <c r="C2108" s="22" t="s">
        <v>14</v>
      </c>
      <c r="D2108" s="22" t="s">
        <v>1580</v>
      </c>
      <c r="E2108" s="22" t="s">
        <v>461</v>
      </c>
      <c r="F2108" s="22" t="s">
        <v>6789</v>
      </c>
      <c r="G2108" s="22" t="s">
        <v>1623</v>
      </c>
      <c r="H2108" s="22" t="s">
        <v>6320</v>
      </c>
      <c r="I2108" s="22" t="s">
        <v>6350</v>
      </c>
      <c r="J2108" s="22" t="s">
        <v>11</v>
      </c>
      <c r="K2108" s="22" t="s">
        <v>6290</v>
      </c>
      <c r="L2108" s="22" t="s">
        <v>11</v>
      </c>
      <c r="M2108" s="22" t="s">
        <v>7059</v>
      </c>
      <c r="N2108" s="22" t="s">
        <v>6311</v>
      </c>
      <c r="O2108" s="22" t="s">
        <v>6292</v>
      </c>
      <c r="P2108" s="22" t="s">
        <v>6329</v>
      </c>
      <c r="Q2108" s="22">
        <v>0</v>
      </c>
      <c r="R2108" s="22" t="s">
        <v>2014</v>
      </c>
      <c r="S2108" s="22" t="s">
        <v>5846</v>
      </c>
      <c r="T2108" s="22" t="s">
        <v>1623</v>
      </c>
    </row>
    <row r="2109" spans="1:20">
      <c r="A2109" s="22" t="s">
        <v>2147</v>
      </c>
      <c r="B2109" s="22" t="s">
        <v>2148</v>
      </c>
      <c r="C2109" s="22" t="s">
        <v>10</v>
      </c>
      <c r="D2109" s="22" t="s">
        <v>1580</v>
      </c>
      <c r="E2109" s="22" t="s">
        <v>461</v>
      </c>
      <c r="F2109" s="22" t="s">
        <v>6784</v>
      </c>
      <c r="G2109" s="22" t="s">
        <v>1623</v>
      </c>
      <c r="H2109" s="22" t="s">
        <v>6320</v>
      </c>
      <c r="I2109" s="22" t="s">
        <v>6338</v>
      </c>
      <c r="J2109" s="22" t="s">
        <v>1643</v>
      </c>
      <c r="K2109" s="22" t="s">
        <v>6290</v>
      </c>
      <c r="L2109" s="22" t="s">
        <v>11</v>
      </c>
      <c r="M2109" s="22" t="s">
        <v>7031</v>
      </c>
      <c r="N2109" s="22" t="s">
        <v>6311</v>
      </c>
      <c r="O2109" s="22" t="s">
        <v>6292</v>
      </c>
      <c r="P2109" s="22" t="s">
        <v>6329</v>
      </c>
      <c r="Q2109" s="22">
        <v>0</v>
      </c>
      <c r="R2109" s="22" t="s">
        <v>1707</v>
      </c>
      <c r="S2109" s="22" t="s">
        <v>6054</v>
      </c>
      <c r="T2109" s="22" t="s">
        <v>1623</v>
      </c>
    </row>
    <row r="2110" spans="1:20">
      <c r="A2110" s="22" t="s">
        <v>2224</v>
      </c>
      <c r="B2110" s="22" t="s">
        <v>2225</v>
      </c>
      <c r="C2110" s="22" t="s">
        <v>16</v>
      </c>
      <c r="D2110" s="22" t="s">
        <v>1580</v>
      </c>
      <c r="E2110" s="22" t="s">
        <v>461</v>
      </c>
      <c r="F2110" s="22" t="s">
        <v>5520</v>
      </c>
      <c r="G2110" s="22" t="s">
        <v>1623</v>
      </c>
      <c r="H2110" s="22" t="s">
        <v>6295</v>
      </c>
      <c r="I2110" s="22" t="s">
        <v>5457</v>
      </c>
      <c r="J2110" s="22" t="s">
        <v>11</v>
      </c>
      <c r="K2110" s="22" t="s">
        <v>6290</v>
      </c>
      <c r="L2110" s="22" t="s">
        <v>11</v>
      </c>
      <c r="M2110" s="22" t="s">
        <v>6931</v>
      </c>
      <c r="N2110" s="22" t="s">
        <v>6311</v>
      </c>
      <c r="O2110" s="22" t="s">
        <v>6292</v>
      </c>
      <c r="P2110" s="22" t="s">
        <v>6329</v>
      </c>
      <c r="Q2110" s="22">
        <v>0</v>
      </c>
      <c r="R2110" s="22" t="s">
        <v>1685</v>
      </c>
      <c r="S2110" s="22" t="s">
        <v>6044</v>
      </c>
      <c r="T2110" s="22" t="s">
        <v>1623</v>
      </c>
    </row>
    <row r="2111" spans="1:20">
      <c r="A2111" s="22" t="s">
        <v>5088</v>
      </c>
      <c r="B2111" s="22" t="s">
        <v>5089</v>
      </c>
      <c r="C2111" s="22" t="s">
        <v>14</v>
      </c>
      <c r="D2111" s="22" t="s">
        <v>1580</v>
      </c>
      <c r="E2111" s="22" t="s">
        <v>461</v>
      </c>
      <c r="F2111" s="22" t="s">
        <v>6784</v>
      </c>
      <c r="G2111" s="22" t="s">
        <v>1623</v>
      </c>
      <c r="H2111" s="22" t="s">
        <v>6320</v>
      </c>
      <c r="I2111" s="22" t="s">
        <v>6338</v>
      </c>
      <c r="J2111" s="22" t="s">
        <v>1643</v>
      </c>
      <c r="K2111" s="22" t="s">
        <v>6290</v>
      </c>
      <c r="L2111" s="22" t="s">
        <v>11</v>
      </c>
      <c r="M2111" s="22" t="s">
        <v>7097</v>
      </c>
      <c r="N2111" s="22" t="s">
        <v>6311</v>
      </c>
      <c r="O2111" s="22" t="s">
        <v>6292</v>
      </c>
      <c r="P2111" s="22" t="s">
        <v>6433</v>
      </c>
      <c r="Q2111" s="22">
        <v>0</v>
      </c>
      <c r="R2111" s="22" t="s">
        <v>1952</v>
      </c>
      <c r="S2111" s="22" t="s">
        <v>6434</v>
      </c>
      <c r="T2111" s="22" t="s">
        <v>1623</v>
      </c>
    </row>
    <row r="2112" spans="1:20">
      <c r="A2112" s="22" t="s">
        <v>2282</v>
      </c>
      <c r="B2112" s="22" t="s">
        <v>2283</v>
      </c>
      <c r="C2112" s="22" t="s">
        <v>14</v>
      </c>
      <c r="D2112" s="22" t="s">
        <v>1580</v>
      </c>
      <c r="E2112" s="22" t="s">
        <v>461</v>
      </c>
      <c r="F2112" s="22" t="s">
        <v>6784</v>
      </c>
      <c r="G2112" s="22" t="s">
        <v>1623</v>
      </c>
      <c r="H2112" s="22" t="s">
        <v>6320</v>
      </c>
      <c r="I2112" s="22" t="s">
        <v>6338</v>
      </c>
      <c r="J2112" s="22" t="s">
        <v>1643</v>
      </c>
      <c r="K2112" s="22" t="s">
        <v>6290</v>
      </c>
      <c r="L2112" s="22" t="s">
        <v>11</v>
      </c>
      <c r="M2112" s="22" t="s">
        <v>6992</v>
      </c>
      <c r="N2112" s="22" t="s">
        <v>6311</v>
      </c>
      <c r="O2112" s="22" t="s">
        <v>6292</v>
      </c>
      <c r="P2112" s="22" t="s">
        <v>6574</v>
      </c>
      <c r="Q2112" s="22">
        <v>0</v>
      </c>
      <c r="R2112" s="22" t="s">
        <v>1952</v>
      </c>
      <c r="S2112" s="22" t="s">
        <v>6036</v>
      </c>
      <c r="T2112" s="22" t="s">
        <v>1623</v>
      </c>
    </row>
    <row r="2113" spans="1:20">
      <c r="A2113" s="22" t="s">
        <v>2977</v>
      </c>
      <c r="B2113" s="22" t="s">
        <v>2978</v>
      </c>
      <c r="C2113" s="22" t="s">
        <v>16</v>
      </c>
      <c r="D2113" s="22" t="s">
        <v>1580</v>
      </c>
      <c r="E2113" s="22" t="s">
        <v>452</v>
      </c>
      <c r="F2113" s="22" t="s">
        <v>6954</v>
      </c>
      <c r="G2113" s="22" t="s">
        <v>1623</v>
      </c>
      <c r="H2113" s="22" t="s">
        <v>2490</v>
      </c>
      <c r="I2113" s="22" t="s">
        <v>6951</v>
      </c>
      <c r="J2113" s="22" t="s">
        <v>11</v>
      </c>
      <c r="K2113" s="22" t="s">
        <v>6290</v>
      </c>
      <c r="L2113" s="22" t="s">
        <v>11</v>
      </c>
      <c r="M2113" s="22" t="s">
        <v>6942</v>
      </c>
      <c r="N2113" s="22" t="s">
        <v>6291</v>
      </c>
      <c r="O2113" s="22" t="s">
        <v>6292</v>
      </c>
      <c r="P2113" s="22" t="s">
        <v>6956</v>
      </c>
      <c r="Q2113" s="22">
        <v>0</v>
      </c>
      <c r="R2113" s="22" t="s">
        <v>2980</v>
      </c>
      <c r="S2113" s="22" t="s">
        <v>6957</v>
      </c>
      <c r="T2113" s="22" t="s">
        <v>1623</v>
      </c>
    </row>
    <row r="2114" spans="1:20">
      <c r="A2114" s="22" t="s">
        <v>3322</v>
      </c>
      <c r="B2114" s="22" t="s">
        <v>3323</v>
      </c>
      <c r="C2114" s="22" t="s">
        <v>1544</v>
      </c>
      <c r="D2114" s="22" t="s">
        <v>1580</v>
      </c>
      <c r="E2114" s="22" t="s">
        <v>452</v>
      </c>
      <c r="F2114" s="22" t="s">
        <v>5504</v>
      </c>
      <c r="G2114" s="22" t="s">
        <v>1623</v>
      </c>
      <c r="H2114" s="22" t="s">
        <v>5579</v>
      </c>
      <c r="I2114" s="22" t="s">
        <v>6289</v>
      </c>
      <c r="J2114" s="22" t="s">
        <v>11</v>
      </c>
      <c r="K2114" s="22" t="s">
        <v>6290</v>
      </c>
      <c r="L2114" s="22" t="s">
        <v>11</v>
      </c>
      <c r="M2114" s="22" t="s">
        <v>6941</v>
      </c>
      <c r="N2114" s="22" t="s">
        <v>6291</v>
      </c>
      <c r="O2114" s="22" t="s">
        <v>6292</v>
      </c>
      <c r="P2114" s="22" t="s">
        <v>6353</v>
      </c>
      <c r="Q2114" s="22">
        <v>0</v>
      </c>
      <c r="R2114" s="22" t="s">
        <v>6313</v>
      </c>
      <c r="S2114" s="22" t="s">
        <v>5896</v>
      </c>
      <c r="T2114" s="22" t="s">
        <v>1623</v>
      </c>
    </row>
    <row r="2115" spans="1:20">
      <c r="A2115" s="22" t="s">
        <v>5251</v>
      </c>
      <c r="B2115" s="22" t="s">
        <v>5252</v>
      </c>
      <c r="C2115" s="22" t="s">
        <v>16</v>
      </c>
      <c r="D2115" s="22" t="s">
        <v>1580</v>
      </c>
      <c r="E2115" s="22" t="s">
        <v>452</v>
      </c>
      <c r="F2115" s="22" t="s">
        <v>5504</v>
      </c>
      <c r="G2115" s="22" t="s">
        <v>1623</v>
      </c>
      <c r="H2115" s="22" t="s">
        <v>5579</v>
      </c>
      <c r="I2115" s="22" t="s">
        <v>6289</v>
      </c>
      <c r="J2115" s="22" t="s">
        <v>11</v>
      </c>
      <c r="K2115" s="22" t="s">
        <v>6290</v>
      </c>
      <c r="L2115" s="22" t="s">
        <v>11</v>
      </c>
      <c r="M2115" s="22" t="s">
        <v>6955</v>
      </c>
      <c r="N2115" s="22" t="s">
        <v>6291</v>
      </c>
      <c r="O2115" s="22" t="s">
        <v>6292</v>
      </c>
      <c r="P2115" s="22" t="s">
        <v>7</v>
      </c>
      <c r="Q2115" s="22">
        <v>0</v>
      </c>
      <c r="R2115" s="22" t="s">
        <v>6313</v>
      </c>
      <c r="S2115" s="22" t="s">
        <v>6938</v>
      </c>
      <c r="T2115" s="22" t="s">
        <v>1623</v>
      </c>
    </row>
    <row r="2116" spans="1:20">
      <c r="A2116" s="22" t="s">
        <v>3725</v>
      </c>
      <c r="B2116" s="22" t="s">
        <v>3726</v>
      </c>
      <c r="C2116" s="22" t="s">
        <v>10</v>
      </c>
      <c r="D2116" s="22" t="s">
        <v>1580</v>
      </c>
      <c r="E2116" s="22" t="s">
        <v>452</v>
      </c>
      <c r="F2116" s="22" t="s">
        <v>5384</v>
      </c>
      <c r="G2116" s="22" t="s">
        <v>1623</v>
      </c>
      <c r="H2116" s="22" t="s">
        <v>6308</v>
      </c>
      <c r="I2116" s="22" t="s">
        <v>5447</v>
      </c>
      <c r="J2116" s="22" t="s">
        <v>11</v>
      </c>
      <c r="K2116" s="22" t="s">
        <v>6290</v>
      </c>
      <c r="L2116" s="22" t="s">
        <v>11</v>
      </c>
      <c r="M2116" s="22" t="s">
        <v>6947</v>
      </c>
      <c r="N2116" s="22" t="s">
        <v>6291</v>
      </c>
      <c r="O2116" s="22" t="s">
        <v>6292</v>
      </c>
      <c r="P2116" s="22" t="s">
        <v>6522</v>
      </c>
      <c r="Q2116" s="22">
        <v>0</v>
      </c>
      <c r="R2116" s="22" t="s">
        <v>3979</v>
      </c>
      <c r="S2116" s="22" t="s">
        <v>6685</v>
      </c>
      <c r="T2116" s="22" t="s">
        <v>1623</v>
      </c>
    </row>
    <row r="2117" spans="1:20">
      <c r="A2117" s="22" t="s">
        <v>3468</v>
      </c>
      <c r="B2117" s="22" t="s">
        <v>3469</v>
      </c>
      <c r="C2117" s="22" t="s">
        <v>10</v>
      </c>
      <c r="D2117" s="22" t="s">
        <v>1580</v>
      </c>
      <c r="E2117" s="22" t="s">
        <v>452</v>
      </c>
      <c r="F2117" s="22" t="s">
        <v>5399</v>
      </c>
      <c r="G2117" s="22" t="s">
        <v>1623</v>
      </c>
      <c r="H2117" s="22" t="s">
        <v>5579</v>
      </c>
      <c r="I2117" s="22" t="s">
        <v>6302</v>
      </c>
      <c r="J2117" s="22" t="s">
        <v>11</v>
      </c>
      <c r="K2117" s="22" t="s">
        <v>6290</v>
      </c>
      <c r="L2117" s="22" t="s">
        <v>11</v>
      </c>
      <c r="M2117" s="22" t="s">
        <v>6949</v>
      </c>
      <c r="N2117" s="22" t="s">
        <v>6291</v>
      </c>
      <c r="O2117" s="22" t="s">
        <v>6292</v>
      </c>
      <c r="P2117" s="22" t="s">
        <v>9</v>
      </c>
      <c r="Q2117" s="22">
        <v>0</v>
      </c>
      <c r="R2117" s="22" t="s">
        <v>6442</v>
      </c>
      <c r="S2117" s="22" t="s">
        <v>5878</v>
      </c>
      <c r="T2117" s="22" t="s">
        <v>1623</v>
      </c>
    </row>
    <row r="2118" spans="1:20">
      <c r="A2118" s="22" t="s">
        <v>1896</v>
      </c>
      <c r="B2118" s="22" t="s">
        <v>1897</v>
      </c>
      <c r="C2118" s="22" t="s">
        <v>16</v>
      </c>
      <c r="D2118" s="22" t="s">
        <v>1580</v>
      </c>
      <c r="E2118" s="22" t="s">
        <v>452</v>
      </c>
      <c r="F2118" s="22" t="s">
        <v>6977</v>
      </c>
      <c r="G2118" s="22" t="s">
        <v>1623</v>
      </c>
      <c r="H2118" s="22" t="s">
        <v>6346</v>
      </c>
      <c r="I2118" s="22" t="s">
        <v>5563</v>
      </c>
      <c r="J2118" s="22" t="s">
        <v>11</v>
      </c>
      <c r="K2118" s="22" t="s">
        <v>6290</v>
      </c>
      <c r="L2118" s="22" t="s">
        <v>11</v>
      </c>
      <c r="M2118" s="22" t="s">
        <v>6937</v>
      </c>
      <c r="N2118" s="22" t="s">
        <v>6291</v>
      </c>
      <c r="O2118" s="22" t="s">
        <v>6292</v>
      </c>
      <c r="P2118" s="22" t="s">
        <v>6368</v>
      </c>
      <c r="Q2118" s="22">
        <v>0</v>
      </c>
      <c r="R2118" s="22" t="s">
        <v>1707</v>
      </c>
      <c r="S2118" s="22" t="s">
        <v>6369</v>
      </c>
      <c r="T2118" s="22" t="s">
        <v>1623</v>
      </c>
    </row>
    <row r="2119" spans="1:20">
      <c r="A2119" s="22" t="s">
        <v>4985</v>
      </c>
      <c r="B2119" s="22" t="s">
        <v>4986</v>
      </c>
      <c r="C2119" s="22" t="s">
        <v>10</v>
      </c>
      <c r="D2119" s="22" t="s">
        <v>1580</v>
      </c>
      <c r="E2119" s="22" t="s">
        <v>452</v>
      </c>
      <c r="F2119" s="22" t="s">
        <v>6940</v>
      </c>
      <c r="G2119" s="22" t="s">
        <v>1623</v>
      </c>
      <c r="H2119" s="22" t="s">
        <v>6346</v>
      </c>
      <c r="I2119" s="22" t="s">
        <v>5563</v>
      </c>
      <c r="J2119" s="22" t="s">
        <v>11</v>
      </c>
      <c r="K2119" s="22" t="s">
        <v>6290</v>
      </c>
      <c r="L2119" s="22" t="s">
        <v>11</v>
      </c>
      <c r="M2119" s="22" t="s">
        <v>6945</v>
      </c>
      <c r="N2119" s="22" t="s">
        <v>6291</v>
      </c>
      <c r="O2119" s="22" t="s">
        <v>6292</v>
      </c>
      <c r="P2119" s="22" t="s">
        <v>6472</v>
      </c>
      <c r="Q2119" s="22">
        <v>0</v>
      </c>
      <c r="R2119" s="22" t="s">
        <v>2247</v>
      </c>
      <c r="S2119" s="22" t="s">
        <v>6154</v>
      </c>
      <c r="T2119" s="22" t="s">
        <v>1623</v>
      </c>
    </row>
    <row r="2120" spans="1:20">
      <c r="A2120" s="22" t="s">
        <v>4870</v>
      </c>
      <c r="B2120" s="22" t="s">
        <v>4871</v>
      </c>
      <c r="C2120" s="22" t="s">
        <v>13</v>
      </c>
      <c r="D2120" s="22" t="s">
        <v>1580</v>
      </c>
      <c r="E2120" s="22" t="s">
        <v>452</v>
      </c>
      <c r="F2120" s="22" t="s">
        <v>6803</v>
      </c>
      <c r="G2120" s="22" t="s">
        <v>1623</v>
      </c>
      <c r="H2120" s="22" t="s">
        <v>5569</v>
      </c>
      <c r="I2120" s="22" t="s">
        <v>6304</v>
      </c>
      <c r="J2120" s="22" t="s">
        <v>11</v>
      </c>
      <c r="K2120" s="22" t="s">
        <v>6290</v>
      </c>
      <c r="L2120" s="22" t="s">
        <v>11</v>
      </c>
      <c r="M2120" s="22" t="s">
        <v>6965</v>
      </c>
      <c r="N2120" s="22" t="s">
        <v>6291</v>
      </c>
      <c r="O2120" s="22" t="s">
        <v>6292</v>
      </c>
      <c r="P2120" s="22" t="s">
        <v>6363</v>
      </c>
      <c r="Q2120" s="22">
        <v>0</v>
      </c>
      <c r="R2120" s="22" t="s">
        <v>2424</v>
      </c>
      <c r="S2120" s="22" t="s">
        <v>6422</v>
      </c>
      <c r="T2120" s="22" t="s">
        <v>1623</v>
      </c>
    </row>
    <row r="2121" spans="1:20">
      <c r="A2121" s="22" t="s">
        <v>2503</v>
      </c>
      <c r="B2121" s="22" t="s">
        <v>2504</v>
      </c>
      <c r="C2121" s="22" t="s">
        <v>10</v>
      </c>
      <c r="D2121" s="22" t="s">
        <v>1580</v>
      </c>
      <c r="E2121" s="22" t="s">
        <v>452</v>
      </c>
      <c r="F2121" s="22" t="s">
        <v>6808</v>
      </c>
      <c r="G2121" s="22" t="s">
        <v>1623</v>
      </c>
      <c r="H2121" s="22" t="s">
        <v>6299</v>
      </c>
      <c r="I2121" s="22" t="s">
        <v>6304</v>
      </c>
      <c r="J2121" s="22" t="s">
        <v>11</v>
      </c>
      <c r="K2121" s="22" t="s">
        <v>6290</v>
      </c>
      <c r="L2121" s="22" t="s">
        <v>11</v>
      </c>
      <c r="M2121" s="22" t="s">
        <v>6979</v>
      </c>
      <c r="N2121" s="22" t="s">
        <v>6291</v>
      </c>
      <c r="O2121" s="22" t="s">
        <v>6292</v>
      </c>
      <c r="P2121" s="22" t="s">
        <v>6329</v>
      </c>
      <c r="Q2121" s="22">
        <v>0</v>
      </c>
      <c r="R2121" s="22" t="s">
        <v>1685</v>
      </c>
      <c r="S2121" s="22" t="s">
        <v>6714</v>
      </c>
      <c r="T2121" s="22" t="s">
        <v>1623</v>
      </c>
    </row>
    <row r="2122" spans="1:20">
      <c r="A2122" s="22" t="s">
        <v>3315</v>
      </c>
      <c r="B2122" s="22" t="s">
        <v>3316</v>
      </c>
      <c r="C2122" s="22" t="s">
        <v>14</v>
      </c>
      <c r="D2122" s="22" t="s">
        <v>1580</v>
      </c>
      <c r="E2122" s="22" t="s">
        <v>452</v>
      </c>
      <c r="F2122" s="22" t="s">
        <v>6980</v>
      </c>
      <c r="G2122" s="22" t="s">
        <v>1623</v>
      </c>
      <c r="H2122" s="22" t="s">
        <v>5569</v>
      </c>
      <c r="I2122" s="22" t="s">
        <v>6316</v>
      </c>
      <c r="J2122" s="22" t="s">
        <v>11</v>
      </c>
      <c r="K2122" s="22" t="s">
        <v>6290</v>
      </c>
      <c r="L2122" s="22" t="s">
        <v>11</v>
      </c>
      <c r="M2122" s="22" t="s">
        <v>6983</v>
      </c>
      <c r="N2122" s="22" t="s">
        <v>6291</v>
      </c>
      <c r="O2122" s="22" t="s">
        <v>6292</v>
      </c>
      <c r="P2122" s="22" t="s">
        <v>7</v>
      </c>
      <c r="Q2122" s="22">
        <v>0</v>
      </c>
      <c r="R2122" s="22" t="s">
        <v>6380</v>
      </c>
      <c r="S2122" s="22" t="s">
        <v>6447</v>
      </c>
      <c r="T2122" s="22" t="s">
        <v>1623</v>
      </c>
    </row>
    <row r="2123" spans="1:20">
      <c r="A2123" s="22" t="s">
        <v>4929</v>
      </c>
      <c r="B2123" s="22" t="s">
        <v>4930</v>
      </c>
      <c r="C2123" s="22" t="s">
        <v>10</v>
      </c>
      <c r="D2123" s="22" t="s">
        <v>1580</v>
      </c>
      <c r="E2123" s="22" t="s">
        <v>452</v>
      </c>
      <c r="F2123" s="22" t="s">
        <v>5384</v>
      </c>
      <c r="G2123" s="22" t="s">
        <v>1623</v>
      </c>
      <c r="H2123" s="22" t="s">
        <v>6308</v>
      </c>
      <c r="I2123" s="22" t="s">
        <v>5447</v>
      </c>
      <c r="J2123" s="22" t="s">
        <v>11</v>
      </c>
      <c r="K2123" s="22" t="s">
        <v>6290</v>
      </c>
      <c r="L2123" s="22" t="s">
        <v>11</v>
      </c>
      <c r="M2123" s="22" t="s">
        <v>6942</v>
      </c>
      <c r="N2123" s="22" t="s">
        <v>6291</v>
      </c>
      <c r="O2123" s="22" t="s">
        <v>6292</v>
      </c>
      <c r="P2123" s="22" t="s">
        <v>1012</v>
      </c>
      <c r="Q2123" s="22">
        <v>0</v>
      </c>
      <c r="R2123" s="22" t="s">
        <v>1624</v>
      </c>
      <c r="S2123" s="22" t="s">
        <v>6746</v>
      </c>
      <c r="T2123" s="22" t="s">
        <v>1623</v>
      </c>
    </row>
    <row r="2124" spans="1:20">
      <c r="A2124" s="22" t="s">
        <v>3425</v>
      </c>
      <c r="B2124" s="22" t="s">
        <v>3426</v>
      </c>
      <c r="C2124" s="22" t="s">
        <v>14</v>
      </c>
      <c r="D2124" s="22" t="s">
        <v>1580</v>
      </c>
      <c r="E2124" s="22" t="s">
        <v>452</v>
      </c>
      <c r="F2124" s="22" t="s">
        <v>6935</v>
      </c>
      <c r="G2124" s="22" t="s">
        <v>1623</v>
      </c>
      <c r="H2124" s="22" t="s">
        <v>6337</v>
      </c>
      <c r="I2124" s="22" t="s">
        <v>6474</v>
      </c>
      <c r="J2124" s="22" t="s">
        <v>11</v>
      </c>
      <c r="K2124" s="22" t="s">
        <v>6290</v>
      </c>
      <c r="L2124" s="22" t="s">
        <v>11</v>
      </c>
      <c r="M2124" s="22" t="s">
        <v>6949</v>
      </c>
      <c r="N2124" s="22" t="s">
        <v>6291</v>
      </c>
      <c r="O2124" s="22" t="s">
        <v>6292</v>
      </c>
      <c r="P2124" s="22" t="s">
        <v>6520</v>
      </c>
      <c r="Q2124" s="22">
        <v>0</v>
      </c>
      <c r="R2124" s="22" t="s">
        <v>6366</v>
      </c>
      <c r="S2124" s="22" t="s">
        <v>6521</v>
      </c>
      <c r="T2124" s="22" t="s">
        <v>1623</v>
      </c>
    </row>
    <row r="2125" spans="1:20">
      <c r="A2125" s="22" t="s">
        <v>1884</v>
      </c>
      <c r="B2125" s="22" t="s">
        <v>1885</v>
      </c>
      <c r="C2125" s="22" t="s">
        <v>16</v>
      </c>
      <c r="D2125" s="22" t="s">
        <v>1580</v>
      </c>
      <c r="E2125" s="22" t="s">
        <v>452</v>
      </c>
      <c r="F2125" s="22" t="s">
        <v>5402</v>
      </c>
      <c r="G2125" s="22" t="s">
        <v>1623</v>
      </c>
      <c r="H2125" s="22" t="s">
        <v>6952</v>
      </c>
      <c r="I2125" s="22" t="s">
        <v>5563</v>
      </c>
      <c r="J2125" s="22" t="s">
        <v>11</v>
      </c>
      <c r="K2125" s="22" t="s">
        <v>6290</v>
      </c>
      <c r="L2125" s="22" t="s">
        <v>11</v>
      </c>
      <c r="M2125" s="22" t="s">
        <v>6939</v>
      </c>
      <c r="N2125" s="22" t="s">
        <v>6291</v>
      </c>
      <c r="O2125" s="22" t="s">
        <v>6292</v>
      </c>
      <c r="P2125" s="22" t="s">
        <v>6329</v>
      </c>
      <c r="Q2125" s="22">
        <v>0</v>
      </c>
      <c r="R2125" s="22" t="s">
        <v>6442</v>
      </c>
      <c r="S2125" s="22" t="s">
        <v>6590</v>
      </c>
      <c r="T2125" s="22" t="s">
        <v>1623</v>
      </c>
    </row>
    <row r="2126" spans="1:20">
      <c r="A2126" s="22" t="s">
        <v>1748</v>
      </c>
      <c r="B2126" s="22" t="s">
        <v>1749</v>
      </c>
      <c r="C2126" s="22" t="s">
        <v>14</v>
      </c>
      <c r="D2126" s="22" t="s">
        <v>1580</v>
      </c>
      <c r="E2126" s="22" t="s">
        <v>452</v>
      </c>
      <c r="F2126" s="22" t="s">
        <v>5386</v>
      </c>
      <c r="G2126" s="22" t="s">
        <v>1623</v>
      </c>
      <c r="H2126" s="22" t="s">
        <v>6308</v>
      </c>
      <c r="I2126" s="22" t="s">
        <v>5447</v>
      </c>
      <c r="J2126" s="22" t="s">
        <v>11</v>
      </c>
      <c r="K2126" s="22" t="s">
        <v>6290</v>
      </c>
      <c r="L2126" s="22" t="s">
        <v>11</v>
      </c>
      <c r="M2126" s="22" t="s">
        <v>6936</v>
      </c>
      <c r="N2126" s="22" t="s">
        <v>6291</v>
      </c>
      <c r="O2126" s="22" t="s">
        <v>6292</v>
      </c>
      <c r="P2126" s="22" t="s">
        <v>6598</v>
      </c>
      <c r="Q2126" s="22">
        <v>0</v>
      </c>
      <c r="R2126" s="22" t="s">
        <v>1707</v>
      </c>
      <c r="S2126" s="22" t="s">
        <v>6599</v>
      </c>
      <c r="T2126" s="22" t="s">
        <v>1623</v>
      </c>
    </row>
    <row r="2127" spans="1:20">
      <c r="A2127" s="22" t="s">
        <v>1743</v>
      </c>
      <c r="B2127" s="22" t="s">
        <v>1744</v>
      </c>
      <c r="C2127" s="22" t="s">
        <v>1544</v>
      </c>
      <c r="D2127" s="22" t="s">
        <v>1580</v>
      </c>
      <c r="E2127" s="22" t="s">
        <v>452</v>
      </c>
      <c r="F2127" s="22" t="s">
        <v>5504</v>
      </c>
      <c r="G2127" s="22" t="s">
        <v>1623</v>
      </c>
      <c r="H2127" s="22" t="s">
        <v>5579</v>
      </c>
      <c r="I2127" s="22" t="s">
        <v>6289</v>
      </c>
      <c r="J2127" s="22" t="s">
        <v>11</v>
      </c>
      <c r="K2127" s="22" t="s">
        <v>6290</v>
      </c>
      <c r="L2127" s="22" t="s">
        <v>11</v>
      </c>
      <c r="M2127" s="22" t="s">
        <v>6955</v>
      </c>
      <c r="N2127" s="22" t="s">
        <v>6291</v>
      </c>
      <c r="O2127" s="22" t="s">
        <v>6292</v>
      </c>
      <c r="P2127" s="22" t="s">
        <v>7</v>
      </c>
      <c r="Q2127" s="22">
        <v>0</v>
      </c>
      <c r="R2127" s="22" t="s">
        <v>6313</v>
      </c>
      <c r="S2127" s="22" t="s">
        <v>6107</v>
      </c>
      <c r="T2127" s="22" t="s">
        <v>1623</v>
      </c>
    </row>
    <row r="2128" spans="1:20">
      <c r="A2128" s="22" t="s">
        <v>2275</v>
      </c>
      <c r="B2128" s="22" t="s">
        <v>2276</v>
      </c>
      <c r="C2128" s="22" t="s">
        <v>10</v>
      </c>
      <c r="D2128" s="22" t="s">
        <v>1580</v>
      </c>
      <c r="E2128" s="22" t="s">
        <v>452</v>
      </c>
      <c r="F2128" s="22" t="s">
        <v>5392</v>
      </c>
      <c r="G2128" s="22" t="s">
        <v>1623</v>
      </c>
      <c r="H2128" s="22" t="s">
        <v>6295</v>
      </c>
      <c r="I2128" s="22" t="s">
        <v>6302</v>
      </c>
      <c r="J2128" s="22" t="s">
        <v>11</v>
      </c>
      <c r="K2128" s="22" t="s">
        <v>6290</v>
      </c>
      <c r="L2128" s="22" t="s">
        <v>11</v>
      </c>
      <c r="M2128" s="22" t="s">
        <v>6942</v>
      </c>
      <c r="N2128" s="22" t="s">
        <v>6291</v>
      </c>
      <c r="O2128" s="22" t="s">
        <v>6292</v>
      </c>
      <c r="P2128" s="22" t="s">
        <v>7</v>
      </c>
      <c r="Q2128" s="22">
        <v>0</v>
      </c>
      <c r="R2128" s="22" t="s">
        <v>1707</v>
      </c>
      <c r="S2128" s="22" t="s">
        <v>6037</v>
      </c>
      <c r="T2128" s="22" t="s">
        <v>1623</v>
      </c>
    </row>
    <row r="2129" spans="1:20">
      <c r="A2129" s="22" t="s">
        <v>5070</v>
      </c>
      <c r="B2129" s="22" t="s">
        <v>5071</v>
      </c>
      <c r="C2129" s="22" t="s">
        <v>16</v>
      </c>
      <c r="D2129" s="22" t="s">
        <v>1580</v>
      </c>
      <c r="E2129" s="22" t="s">
        <v>452</v>
      </c>
      <c r="F2129" s="22" t="s">
        <v>5504</v>
      </c>
      <c r="G2129" s="22" t="s">
        <v>1623</v>
      </c>
      <c r="H2129" s="22" t="s">
        <v>5579</v>
      </c>
      <c r="I2129" s="22" t="s">
        <v>6289</v>
      </c>
      <c r="J2129" s="22" t="s">
        <v>11</v>
      </c>
      <c r="K2129" s="22" t="s">
        <v>6290</v>
      </c>
      <c r="L2129" s="22" t="s">
        <v>11</v>
      </c>
      <c r="M2129" s="22" t="s">
        <v>6944</v>
      </c>
      <c r="N2129" s="22" t="s">
        <v>6291</v>
      </c>
      <c r="O2129" s="22" t="s">
        <v>6292</v>
      </c>
      <c r="P2129" s="22" t="s">
        <v>6629</v>
      </c>
      <c r="Q2129" s="22">
        <v>0</v>
      </c>
      <c r="R2129" s="22" t="s">
        <v>6313</v>
      </c>
      <c r="S2129" s="22" t="s">
        <v>6630</v>
      </c>
      <c r="T2129" s="22" t="s">
        <v>1623</v>
      </c>
    </row>
    <row r="2130" spans="1:20">
      <c r="A2130" s="22" t="s">
        <v>4841</v>
      </c>
      <c r="B2130" s="22" t="s">
        <v>4842</v>
      </c>
      <c r="C2130" s="22" t="s">
        <v>16</v>
      </c>
      <c r="D2130" s="22" t="s">
        <v>1580</v>
      </c>
      <c r="E2130" s="22" t="s">
        <v>452</v>
      </c>
      <c r="F2130" s="22" t="s">
        <v>6954</v>
      </c>
      <c r="G2130" s="22" t="s">
        <v>1623</v>
      </c>
      <c r="H2130" s="22" t="s">
        <v>6346</v>
      </c>
      <c r="I2130" s="22" t="s">
        <v>6951</v>
      </c>
      <c r="J2130" s="22" t="s">
        <v>11</v>
      </c>
      <c r="K2130" s="22" t="s">
        <v>6290</v>
      </c>
      <c r="L2130" s="22" t="s">
        <v>11</v>
      </c>
      <c r="M2130" s="22" t="s">
        <v>7089</v>
      </c>
      <c r="N2130" s="22" t="s">
        <v>6291</v>
      </c>
      <c r="O2130" s="22" t="s">
        <v>6292</v>
      </c>
      <c r="P2130" s="22" t="s">
        <v>1012</v>
      </c>
      <c r="Q2130" s="22">
        <v>0</v>
      </c>
      <c r="R2130" s="22" t="s">
        <v>1552</v>
      </c>
      <c r="S2130" s="22" t="s">
        <v>6998</v>
      </c>
      <c r="T2130" s="22" t="s">
        <v>1623</v>
      </c>
    </row>
    <row r="2131" spans="1:20">
      <c r="A2131" s="22" t="s">
        <v>4876</v>
      </c>
      <c r="B2131" s="22" t="s">
        <v>4877</v>
      </c>
      <c r="C2131" s="22" t="s">
        <v>10</v>
      </c>
      <c r="D2131" s="22" t="s">
        <v>1580</v>
      </c>
      <c r="E2131" s="22" t="s">
        <v>452</v>
      </c>
      <c r="F2131" s="22" t="s">
        <v>5384</v>
      </c>
      <c r="G2131" s="22" t="s">
        <v>1623</v>
      </c>
      <c r="H2131" s="22" t="s">
        <v>6308</v>
      </c>
      <c r="I2131" s="22" t="s">
        <v>5447</v>
      </c>
      <c r="J2131" s="22" t="s">
        <v>11</v>
      </c>
      <c r="K2131" s="22" t="s">
        <v>6290</v>
      </c>
      <c r="L2131" s="22" t="s">
        <v>11</v>
      </c>
      <c r="M2131" s="22" t="s">
        <v>6947</v>
      </c>
      <c r="N2131" s="22" t="s">
        <v>6291</v>
      </c>
      <c r="O2131" s="22" t="s">
        <v>6292</v>
      </c>
      <c r="P2131" s="22" t="s">
        <v>1012</v>
      </c>
      <c r="Q2131" s="22">
        <v>0</v>
      </c>
      <c r="R2131" s="22" t="s">
        <v>1624</v>
      </c>
      <c r="S2131" s="22" t="s">
        <v>7038</v>
      </c>
      <c r="T2131" s="22" t="s">
        <v>1623</v>
      </c>
    </row>
    <row r="2132" spans="1:20">
      <c r="A2132" s="22" t="s">
        <v>3256</v>
      </c>
      <c r="B2132" s="22" t="s">
        <v>3257</v>
      </c>
      <c r="C2132" s="22" t="s">
        <v>10</v>
      </c>
      <c r="D2132" s="22" t="s">
        <v>1580</v>
      </c>
      <c r="E2132" s="22" t="s">
        <v>452</v>
      </c>
      <c r="F2132" s="22" t="s">
        <v>5399</v>
      </c>
      <c r="G2132" s="22" t="s">
        <v>1623</v>
      </c>
      <c r="H2132" s="22" t="s">
        <v>5579</v>
      </c>
      <c r="I2132" s="22" t="s">
        <v>6302</v>
      </c>
      <c r="J2132" s="22" t="s">
        <v>11</v>
      </c>
      <c r="K2132" s="22" t="s">
        <v>6290</v>
      </c>
      <c r="L2132" s="22" t="s">
        <v>11</v>
      </c>
      <c r="M2132" s="22" t="s">
        <v>6949</v>
      </c>
      <c r="N2132" s="22" t="s">
        <v>6291</v>
      </c>
      <c r="O2132" s="22" t="s">
        <v>6292</v>
      </c>
      <c r="P2132" s="22" t="s">
        <v>6329</v>
      </c>
      <c r="Q2132" s="22">
        <v>0</v>
      </c>
      <c r="R2132" s="22" t="s">
        <v>1952</v>
      </c>
      <c r="S2132" s="22" t="s">
        <v>5908</v>
      </c>
      <c r="T2132" s="22" t="s">
        <v>1623</v>
      </c>
    </row>
    <row r="2133" spans="1:20">
      <c r="A2133" s="22" t="s">
        <v>4589</v>
      </c>
      <c r="B2133" s="22" t="s">
        <v>4590</v>
      </c>
      <c r="C2133" s="22" t="s">
        <v>16</v>
      </c>
      <c r="D2133" s="22" t="s">
        <v>1580</v>
      </c>
      <c r="E2133" s="22" t="s">
        <v>452</v>
      </c>
      <c r="F2133" s="22" t="s">
        <v>5393</v>
      </c>
      <c r="G2133" s="22" t="s">
        <v>1623</v>
      </c>
      <c r="H2133" s="22" t="s">
        <v>6295</v>
      </c>
      <c r="I2133" s="22" t="s">
        <v>5574</v>
      </c>
      <c r="J2133" s="22" t="s">
        <v>11</v>
      </c>
      <c r="K2133" s="22" t="s">
        <v>6290</v>
      </c>
      <c r="L2133" s="22" t="s">
        <v>11</v>
      </c>
      <c r="M2133" s="22" t="s">
        <v>6960</v>
      </c>
      <c r="N2133" s="22" t="s">
        <v>6291</v>
      </c>
      <c r="O2133" s="22" t="s">
        <v>6292</v>
      </c>
      <c r="P2133" s="22" t="s">
        <v>6525</v>
      </c>
      <c r="Q2133" s="22">
        <v>0</v>
      </c>
      <c r="R2133" s="22" t="s">
        <v>4189</v>
      </c>
      <c r="S2133" s="22" t="s">
        <v>6645</v>
      </c>
      <c r="T2133" s="22" t="s">
        <v>1623</v>
      </c>
    </row>
    <row r="2134" spans="1:20">
      <c r="A2134" s="22" t="s">
        <v>5186</v>
      </c>
      <c r="B2134" s="22" t="s">
        <v>5187</v>
      </c>
      <c r="C2134" s="22" t="s">
        <v>16</v>
      </c>
      <c r="D2134" s="22" t="s">
        <v>1580</v>
      </c>
      <c r="E2134" s="22" t="s">
        <v>452</v>
      </c>
      <c r="F2134" s="22" t="s">
        <v>6954</v>
      </c>
      <c r="G2134" s="22" t="s">
        <v>1623</v>
      </c>
      <c r="H2134" s="22" t="s">
        <v>6346</v>
      </c>
      <c r="I2134" s="22" t="s">
        <v>6951</v>
      </c>
      <c r="J2134" s="22" t="s">
        <v>11</v>
      </c>
      <c r="K2134" s="22" t="s">
        <v>6290</v>
      </c>
      <c r="L2134" s="22" t="s">
        <v>11</v>
      </c>
      <c r="M2134" s="22" t="s">
        <v>6997</v>
      </c>
      <c r="N2134" s="22" t="s">
        <v>6291</v>
      </c>
      <c r="O2134" s="22" t="s">
        <v>6292</v>
      </c>
      <c r="P2134" s="22" t="s">
        <v>1012</v>
      </c>
      <c r="Q2134" s="22">
        <v>0</v>
      </c>
      <c r="R2134" s="22" t="s">
        <v>1565</v>
      </c>
      <c r="S2134" s="22" t="s">
        <v>6972</v>
      </c>
      <c r="T2134" s="22" t="s">
        <v>1623</v>
      </c>
    </row>
    <row r="2135" spans="1:20">
      <c r="A2135" s="22" t="s">
        <v>5212</v>
      </c>
      <c r="B2135" s="22" t="s">
        <v>5213</v>
      </c>
      <c r="C2135" s="22" t="s">
        <v>16</v>
      </c>
      <c r="D2135" s="22" t="s">
        <v>1580</v>
      </c>
      <c r="E2135" s="22" t="s">
        <v>452</v>
      </c>
      <c r="F2135" s="22" t="s">
        <v>5402</v>
      </c>
      <c r="G2135" s="22" t="s">
        <v>1623</v>
      </c>
      <c r="H2135" s="22" t="s">
        <v>6952</v>
      </c>
      <c r="I2135" s="22" t="s">
        <v>5563</v>
      </c>
      <c r="J2135" s="22" t="s">
        <v>11</v>
      </c>
      <c r="K2135" s="22" t="s">
        <v>6290</v>
      </c>
      <c r="L2135" s="22" t="s">
        <v>11</v>
      </c>
      <c r="M2135" s="22" t="s">
        <v>6939</v>
      </c>
      <c r="N2135" s="22" t="s">
        <v>6291</v>
      </c>
      <c r="O2135" s="22" t="s">
        <v>6292</v>
      </c>
      <c r="P2135" s="22" t="s">
        <v>6329</v>
      </c>
      <c r="Q2135" s="22">
        <v>0</v>
      </c>
      <c r="R2135" s="22" t="s">
        <v>1952</v>
      </c>
      <c r="S2135" s="22" t="s">
        <v>5656</v>
      </c>
      <c r="T2135" s="22" t="s">
        <v>1623</v>
      </c>
    </row>
    <row r="2136" spans="1:20">
      <c r="A2136" s="22" t="s">
        <v>2295</v>
      </c>
      <c r="B2136" s="22" t="s">
        <v>2296</v>
      </c>
      <c r="C2136" s="22" t="s">
        <v>1544</v>
      </c>
      <c r="D2136" s="22" t="s">
        <v>5451</v>
      </c>
      <c r="E2136" s="22" t="s">
        <v>464</v>
      </c>
      <c r="F2136" s="22" t="s">
        <v>5575</v>
      </c>
      <c r="G2136" s="22" t="s">
        <v>1623</v>
      </c>
      <c r="H2136" s="22" t="s">
        <v>2490</v>
      </c>
      <c r="I2136" s="22" t="s">
        <v>6296</v>
      </c>
      <c r="J2136" s="22" t="s">
        <v>11</v>
      </c>
      <c r="K2136" s="22" t="s">
        <v>6290</v>
      </c>
      <c r="L2136" s="22" t="s">
        <v>11</v>
      </c>
      <c r="M2136" s="22" t="s">
        <v>6933</v>
      </c>
      <c r="N2136" s="22" t="s">
        <v>6297</v>
      </c>
      <c r="O2136" s="22" t="s">
        <v>6292</v>
      </c>
      <c r="P2136" s="22" t="s">
        <v>1010</v>
      </c>
      <c r="Q2136" s="22">
        <v>0</v>
      </c>
      <c r="R2136" s="22" t="s">
        <v>1559</v>
      </c>
      <c r="S2136" s="22" t="s">
        <v>6196</v>
      </c>
      <c r="T2136" s="22" t="s">
        <v>1623</v>
      </c>
    </row>
    <row r="2137" spans="1:20">
      <c r="A2137" s="22" t="s">
        <v>3319</v>
      </c>
      <c r="B2137" s="22" t="s">
        <v>3320</v>
      </c>
      <c r="C2137" s="22" t="s">
        <v>10</v>
      </c>
      <c r="D2137" s="22" t="s">
        <v>1580</v>
      </c>
      <c r="E2137" s="22" t="s">
        <v>461</v>
      </c>
      <c r="F2137" s="22" t="s">
        <v>5538</v>
      </c>
      <c r="G2137" s="22" t="s">
        <v>1623</v>
      </c>
      <c r="H2137" s="22" t="s">
        <v>5579</v>
      </c>
      <c r="I2137" s="22" t="s">
        <v>5574</v>
      </c>
      <c r="J2137" s="22" t="s">
        <v>11</v>
      </c>
      <c r="K2137" s="22" t="s">
        <v>6290</v>
      </c>
      <c r="L2137" s="22" t="s">
        <v>11</v>
      </c>
      <c r="M2137" s="22" t="s">
        <v>7050</v>
      </c>
      <c r="N2137" s="22" t="s">
        <v>6311</v>
      </c>
      <c r="O2137" s="22" t="s">
        <v>6292</v>
      </c>
      <c r="P2137" s="22" t="s">
        <v>7</v>
      </c>
      <c r="Q2137" s="22">
        <v>0</v>
      </c>
      <c r="R2137" s="22" t="s">
        <v>2089</v>
      </c>
      <c r="S2137" s="22" t="s">
        <v>6728</v>
      </c>
      <c r="T2137" s="22" t="s">
        <v>1623</v>
      </c>
    </row>
    <row r="2138" spans="1:20">
      <c r="A2138" s="22" t="s">
        <v>1953</v>
      </c>
      <c r="B2138" s="22" t="s">
        <v>1954</v>
      </c>
      <c r="C2138" s="22" t="s">
        <v>14</v>
      </c>
      <c r="D2138" s="22" t="s">
        <v>1580</v>
      </c>
      <c r="E2138" s="22" t="s">
        <v>452</v>
      </c>
      <c r="F2138" s="22" t="s">
        <v>6816</v>
      </c>
      <c r="G2138" s="22" t="s">
        <v>1623</v>
      </c>
      <c r="H2138" s="22" t="s">
        <v>6334</v>
      </c>
      <c r="I2138" s="22" t="s">
        <v>6343</v>
      </c>
      <c r="J2138" s="22" t="s">
        <v>11</v>
      </c>
      <c r="K2138" s="22" t="s">
        <v>6290</v>
      </c>
      <c r="L2138" s="22" t="s">
        <v>11</v>
      </c>
      <c r="M2138" s="22" t="s">
        <v>6983</v>
      </c>
      <c r="N2138" s="22" t="s">
        <v>6291</v>
      </c>
      <c r="O2138" s="22" t="s">
        <v>6292</v>
      </c>
      <c r="P2138" s="22" t="s">
        <v>6457</v>
      </c>
      <c r="Q2138" s="22">
        <v>0</v>
      </c>
      <c r="R2138" s="22" t="s">
        <v>1952</v>
      </c>
      <c r="S2138" s="22" t="s">
        <v>6458</v>
      </c>
      <c r="T2138" s="22" t="s">
        <v>1623</v>
      </c>
    </row>
    <row r="2139" spans="1:20">
      <c r="A2139" s="22" t="s">
        <v>3055</v>
      </c>
      <c r="B2139" s="22" t="s">
        <v>3056</v>
      </c>
      <c r="C2139" s="22" t="s">
        <v>10</v>
      </c>
      <c r="D2139" s="22" t="s">
        <v>1580</v>
      </c>
      <c r="E2139" s="22" t="s">
        <v>452</v>
      </c>
      <c r="F2139" s="22" t="s">
        <v>5393</v>
      </c>
      <c r="G2139" s="22" t="s">
        <v>1623</v>
      </c>
      <c r="H2139" s="22" t="s">
        <v>6295</v>
      </c>
      <c r="I2139" s="22" t="s">
        <v>5574</v>
      </c>
      <c r="J2139" s="22" t="s">
        <v>11</v>
      </c>
      <c r="K2139" s="22" t="s">
        <v>6290</v>
      </c>
      <c r="L2139" s="22" t="s">
        <v>11</v>
      </c>
      <c r="M2139" s="22" t="s">
        <v>6945</v>
      </c>
      <c r="N2139" s="22" t="s">
        <v>6291</v>
      </c>
      <c r="O2139" s="22" t="s">
        <v>6292</v>
      </c>
      <c r="P2139" s="22" t="s">
        <v>6467</v>
      </c>
      <c r="Q2139" s="22">
        <v>0</v>
      </c>
      <c r="R2139" s="22" t="s">
        <v>6442</v>
      </c>
      <c r="S2139" s="22" t="s">
        <v>6468</v>
      </c>
      <c r="T2139" s="22" t="s">
        <v>1623</v>
      </c>
    </row>
    <row r="2140" spans="1:20">
      <c r="A2140" s="22" t="s">
        <v>5028</v>
      </c>
      <c r="B2140" s="22" t="s">
        <v>5029</v>
      </c>
      <c r="C2140" s="22" t="s">
        <v>16</v>
      </c>
      <c r="D2140" s="22" t="s">
        <v>1580</v>
      </c>
      <c r="E2140" s="22" t="s">
        <v>452</v>
      </c>
      <c r="F2140" s="22" t="s">
        <v>6954</v>
      </c>
      <c r="G2140" s="22" t="s">
        <v>1623</v>
      </c>
      <c r="H2140" s="22" t="s">
        <v>2490</v>
      </c>
      <c r="I2140" s="22" t="s">
        <v>6951</v>
      </c>
      <c r="J2140" s="22" t="s">
        <v>11</v>
      </c>
      <c r="K2140" s="22" t="s">
        <v>6290</v>
      </c>
      <c r="L2140" s="22" t="s">
        <v>11</v>
      </c>
      <c r="M2140" s="22" t="s">
        <v>6979</v>
      </c>
      <c r="N2140" s="22" t="s">
        <v>6291</v>
      </c>
      <c r="O2140" s="22" t="s">
        <v>6292</v>
      </c>
      <c r="P2140" s="22" t="s">
        <v>6982</v>
      </c>
      <c r="Q2140" s="22">
        <v>0</v>
      </c>
      <c r="R2140" s="22" t="s">
        <v>5032</v>
      </c>
      <c r="S2140" s="22" t="s">
        <v>6263</v>
      </c>
      <c r="T2140" s="22" t="s">
        <v>1623</v>
      </c>
    </row>
    <row r="2141" spans="1:20">
      <c r="A2141" s="22" t="s">
        <v>1871</v>
      </c>
      <c r="B2141" s="22" t="s">
        <v>1872</v>
      </c>
      <c r="C2141" s="22" t="s">
        <v>12</v>
      </c>
      <c r="D2141" s="22" t="s">
        <v>1580</v>
      </c>
      <c r="E2141" s="22" t="s">
        <v>452</v>
      </c>
      <c r="F2141" s="22" t="s">
        <v>6818</v>
      </c>
      <c r="G2141" s="22" t="s">
        <v>1623</v>
      </c>
      <c r="H2141" s="22" t="s">
        <v>6320</v>
      </c>
      <c r="I2141" s="22" t="s">
        <v>6355</v>
      </c>
      <c r="J2141" s="22" t="s">
        <v>11</v>
      </c>
      <c r="K2141" s="22" t="s">
        <v>6290</v>
      </c>
      <c r="L2141" s="22" t="s">
        <v>11</v>
      </c>
      <c r="M2141" s="22" t="s">
        <v>7020</v>
      </c>
      <c r="N2141" s="22" t="s">
        <v>6291</v>
      </c>
      <c r="O2141" s="22" t="s">
        <v>6292</v>
      </c>
      <c r="P2141" s="22" t="s">
        <v>6329</v>
      </c>
      <c r="Q2141" s="22">
        <v>0</v>
      </c>
      <c r="R2141" s="22" t="s">
        <v>6427</v>
      </c>
      <c r="S2141" s="22" t="s">
        <v>6428</v>
      </c>
      <c r="T2141" s="22" t="s">
        <v>1623</v>
      </c>
    </row>
    <row r="2142" spans="1:20">
      <c r="A2142" s="22" t="s">
        <v>3772</v>
      </c>
      <c r="B2142" s="22" t="s">
        <v>3773</v>
      </c>
      <c r="C2142" s="22" t="s">
        <v>16</v>
      </c>
      <c r="D2142" s="22" t="s">
        <v>1580</v>
      </c>
      <c r="E2142" s="22" t="s">
        <v>452</v>
      </c>
      <c r="F2142" s="22" t="s">
        <v>6977</v>
      </c>
      <c r="G2142" s="22" t="s">
        <v>1623</v>
      </c>
      <c r="H2142" s="22" t="s">
        <v>6346</v>
      </c>
      <c r="I2142" s="22" t="s">
        <v>5563</v>
      </c>
      <c r="J2142" s="22" t="s">
        <v>11</v>
      </c>
      <c r="K2142" s="22" t="s">
        <v>6290</v>
      </c>
      <c r="L2142" s="22" t="s">
        <v>11</v>
      </c>
      <c r="M2142" s="22" t="s">
        <v>6955</v>
      </c>
      <c r="N2142" s="22" t="s">
        <v>6291</v>
      </c>
      <c r="O2142" s="22" t="s">
        <v>6292</v>
      </c>
      <c r="P2142" s="22" t="s">
        <v>6347</v>
      </c>
      <c r="Q2142" s="22">
        <v>0</v>
      </c>
      <c r="R2142" s="22" t="s">
        <v>1948</v>
      </c>
      <c r="S2142" s="22" t="s">
        <v>5838</v>
      </c>
      <c r="T2142" s="22" t="s">
        <v>1623</v>
      </c>
    </row>
    <row r="2143" spans="1:20">
      <c r="A2143" s="22" t="s">
        <v>2573</v>
      </c>
      <c r="B2143" s="22" t="s">
        <v>2574</v>
      </c>
      <c r="C2143" s="22" t="s">
        <v>14</v>
      </c>
      <c r="D2143" s="22" t="s">
        <v>1580</v>
      </c>
      <c r="E2143" s="22" t="s">
        <v>452</v>
      </c>
      <c r="F2143" s="22" t="s">
        <v>5384</v>
      </c>
      <c r="G2143" s="22" t="s">
        <v>1623</v>
      </c>
      <c r="H2143" s="22" t="s">
        <v>6308</v>
      </c>
      <c r="I2143" s="22" t="s">
        <v>5447</v>
      </c>
      <c r="J2143" s="22" t="s">
        <v>11</v>
      </c>
      <c r="K2143" s="22" t="s">
        <v>6290</v>
      </c>
      <c r="L2143" s="22" t="s">
        <v>11</v>
      </c>
      <c r="M2143" s="22" t="s">
        <v>6942</v>
      </c>
      <c r="N2143" s="22" t="s">
        <v>6291</v>
      </c>
      <c r="O2143" s="22" t="s">
        <v>6292</v>
      </c>
      <c r="P2143" s="22" t="s">
        <v>6329</v>
      </c>
      <c r="Q2143" s="22">
        <v>0</v>
      </c>
      <c r="R2143" s="22" t="s">
        <v>1952</v>
      </c>
      <c r="S2143" s="22" t="s">
        <v>6009</v>
      </c>
      <c r="T2143" s="22" t="s">
        <v>1623</v>
      </c>
    </row>
    <row r="2144" spans="1:20">
      <c r="A2144" s="22" t="s">
        <v>3108</v>
      </c>
      <c r="B2144" s="22" t="s">
        <v>3109</v>
      </c>
      <c r="C2144" s="22" t="s">
        <v>14</v>
      </c>
      <c r="D2144" s="22" t="s">
        <v>1580</v>
      </c>
      <c r="E2144" s="22" t="s">
        <v>452</v>
      </c>
      <c r="F2144" s="22" t="s">
        <v>6811</v>
      </c>
      <c r="G2144" s="22" t="s">
        <v>1623</v>
      </c>
      <c r="H2144" s="22" t="s">
        <v>6337</v>
      </c>
      <c r="I2144" s="22" t="s">
        <v>6338</v>
      </c>
      <c r="J2144" s="22" t="s">
        <v>11</v>
      </c>
      <c r="K2144" s="22" t="s">
        <v>6290</v>
      </c>
      <c r="L2144" s="22" t="s">
        <v>11</v>
      </c>
      <c r="M2144" s="22" t="s">
        <v>6937</v>
      </c>
      <c r="N2144" s="22" t="s">
        <v>6291</v>
      </c>
      <c r="O2144" s="22" t="s">
        <v>6292</v>
      </c>
      <c r="P2144" s="22" t="s">
        <v>6329</v>
      </c>
      <c r="Q2144" s="22">
        <v>0</v>
      </c>
      <c r="R2144" s="22" t="s">
        <v>1952</v>
      </c>
      <c r="S2144" s="22" t="s">
        <v>5928</v>
      </c>
      <c r="T2144" s="22" t="s">
        <v>1623</v>
      </c>
    </row>
    <row r="2145" spans="1:20">
      <c r="A2145" s="22" t="s">
        <v>2563</v>
      </c>
      <c r="B2145" s="22" t="s">
        <v>2564</v>
      </c>
      <c r="C2145" s="22" t="s">
        <v>13</v>
      </c>
      <c r="D2145" s="22" t="s">
        <v>1580</v>
      </c>
      <c r="E2145" s="22" t="s">
        <v>452</v>
      </c>
      <c r="F2145" s="22" t="s">
        <v>6816</v>
      </c>
      <c r="G2145" s="22" t="s">
        <v>1623</v>
      </c>
      <c r="H2145" s="22" t="s">
        <v>6334</v>
      </c>
      <c r="I2145" s="22" t="s">
        <v>6343</v>
      </c>
      <c r="J2145" s="22" t="s">
        <v>11</v>
      </c>
      <c r="K2145" s="22" t="s">
        <v>6290</v>
      </c>
      <c r="L2145" s="22" t="s">
        <v>11</v>
      </c>
      <c r="M2145" s="22" t="s">
        <v>6969</v>
      </c>
      <c r="N2145" s="22" t="s">
        <v>6291</v>
      </c>
      <c r="O2145" s="22" t="s">
        <v>6292</v>
      </c>
      <c r="P2145" s="22" t="s">
        <v>6589</v>
      </c>
      <c r="Q2145" s="22">
        <v>0</v>
      </c>
      <c r="R2145" s="22" t="s">
        <v>1952</v>
      </c>
      <c r="S2145" s="22" t="s">
        <v>6126</v>
      </c>
      <c r="T2145" s="22" t="s">
        <v>6552</v>
      </c>
    </row>
    <row r="2146" spans="1:20">
      <c r="A2146" s="22" t="s">
        <v>3881</v>
      </c>
      <c r="B2146" s="22" t="s">
        <v>3882</v>
      </c>
      <c r="C2146" s="22" t="s">
        <v>1544</v>
      </c>
      <c r="D2146" s="22" t="s">
        <v>1580</v>
      </c>
      <c r="E2146" s="22" t="s">
        <v>452</v>
      </c>
      <c r="F2146" s="22" t="s">
        <v>5380</v>
      </c>
      <c r="G2146" s="22" t="s">
        <v>1623</v>
      </c>
      <c r="H2146" s="22" t="s">
        <v>2490</v>
      </c>
      <c r="I2146" s="22" t="s">
        <v>6289</v>
      </c>
      <c r="J2146" s="22" t="s">
        <v>11</v>
      </c>
      <c r="K2146" s="22" t="s">
        <v>6290</v>
      </c>
      <c r="L2146" s="22" t="s">
        <v>11</v>
      </c>
      <c r="M2146" s="22" t="s">
        <v>6953</v>
      </c>
      <c r="N2146" s="22" t="s">
        <v>6291</v>
      </c>
      <c r="O2146" s="22" t="s">
        <v>6292</v>
      </c>
      <c r="P2146" s="22" t="s">
        <v>1012</v>
      </c>
      <c r="Q2146" s="22">
        <v>0</v>
      </c>
      <c r="R2146" s="22" t="s">
        <v>3947</v>
      </c>
      <c r="S2146" s="22" t="s">
        <v>7039</v>
      </c>
      <c r="T2146" s="22" t="s">
        <v>1623</v>
      </c>
    </row>
    <row r="2147" spans="1:20">
      <c r="A2147" s="22" t="s">
        <v>4017</v>
      </c>
      <c r="B2147" s="22" t="s">
        <v>4018</v>
      </c>
      <c r="C2147" s="22" t="s">
        <v>16</v>
      </c>
      <c r="D2147" s="22" t="s">
        <v>1580</v>
      </c>
      <c r="E2147" s="22" t="s">
        <v>452</v>
      </c>
      <c r="F2147" s="22" t="s">
        <v>6954</v>
      </c>
      <c r="G2147" s="22" t="s">
        <v>1623</v>
      </c>
      <c r="H2147" s="22" t="s">
        <v>2490</v>
      </c>
      <c r="I2147" s="22" t="s">
        <v>6951</v>
      </c>
      <c r="J2147" s="22" t="s">
        <v>11</v>
      </c>
      <c r="K2147" s="22" t="s">
        <v>6290</v>
      </c>
      <c r="L2147" s="22" t="s">
        <v>11</v>
      </c>
      <c r="M2147" s="22" t="s">
        <v>6999</v>
      </c>
      <c r="N2147" s="22" t="s">
        <v>6291</v>
      </c>
      <c r="O2147" s="22" t="s">
        <v>6292</v>
      </c>
      <c r="P2147" s="22" t="s">
        <v>7</v>
      </c>
      <c r="Q2147" s="22">
        <v>0</v>
      </c>
      <c r="R2147" s="22" t="s">
        <v>7028</v>
      </c>
      <c r="S2147" s="22" t="s">
        <v>7062</v>
      </c>
      <c r="T2147" s="22" t="s">
        <v>1623</v>
      </c>
    </row>
    <row r="2148" spans="1:20">
      <c r="A2148" s="22" t="s">
        <v>5002</v>
      </c>
      <c r="B2148" s="22" t="s">
        <v>5003</v>
      </c>
      <c r="C2148" s="22" t="s">
        <v>16</v>
      </c>
      <c r="D2148" s="22" t="s">
        <v>1580</v>
      </c>
      <c r="E2148" s="22" t="s">
        <v>452</v>
      </c>
      <c r="F2148" s="22" t="s">
        <v>6977</v>
      </c>
      <c r="G2148" s="22" t="s">
        <v>1623</v>
      </c>
      <c r="H2148" s="22" t="s">
        <v>6346</v>
      </c>
      <c r="I2148" s="22" t="s">
        <v>5563</v>
      </c>
      <c r="J2148" s="22" t="s">
        <v>11</v>
      </c>
      <c r="K2148" s="22" t="s">
        <v>6290</v>
      </c>
      <c r="L2148" s="22" t="s">
        <v>11</v>
      </c>
      <c r="M2148" s="22" t="s">
        <v>6942</v>
      </c>
      <c r="N2148" s="22" t="s">
        <v>6291</v>
      </c>
      <c r="O2148" s="22" t="s">
        <v>6292</v>
      </c>
      <c r="P2148" s="22" t="s">
        <v>9</v>
      </c>
      <c r="Q2148" s="22">
        <v>0</v>
      </c>
      <c r="R2148" s="22" t="s">
        <v>1948</v>
      </c>
      <c r="S2148" s="22" t="s">
        <v>5691</v>
      </c>
      <c r="T2148" s="22" t="s">
        <v>1623</v>
      </c>
    </row>
    <row r="2149" spans="1:20">
      <c r="A2149" s="22" t="s">
        <v>2802</v>
      </c>
      <c r="B2149" s="22" t="s">
        <v>2803</v>
      </c>
      <c r="C2149" s="22" t="s">
        <v>10</v>
      </c>
      <c r="D2149" s="22" t="s">
        <v>1580</v>
      </c>
      <c r="E2149" s="22" t="s">
        <v>452</v>
      </c>
      <c r="F2149" s="22" t="s">
        <v>5384</v>
      </c>
      <c r="G2149" s="22" t="s">
        <v>1623</v>
      </c>
      <c r="H2149" s="22" t="s">
        <v>6308</v>
      </c>
      <c r="I2149" s="22" t="s">
        <v>5447</v>
      </c>
      <c r="J2149" s="22" t="s">
        <v>11</v>
      </c>
      <c r="K2149" s="22" t="s">
        <v>6290</v>
      </c>
      <c r="L2149" s="22" t="s">
        <v>11</v>
      </c>
      <c r="M2149" s="22" t="s">
        <v>6941</v>
      </c>
      <c r="N2149" s="22" t="s">
        <v>6291</v>
      </c>
      <c r="O2149" s="22" t="s">
        <v>6292</v>
      </c>
      <c r="P2149" s="22" t="s">
        <v>6329</v>
      </c>
      <c r="Q2149" s="22">
        <v>0</v>
      </c>
      <c r="R2149" s="22" t="s">
        <v>1952</v>
      </c>
      <c r="S2149" s="22" t="s">
        <v>5974</v>
      </c>
      <c r="T2149" s="22" t="s">
        <v>1623</v>
      </c>
    </row>
    <row r="2150" spans="1:20">
      <c r="A2150" s="22" t="s">
        <v>3319</v>
      </c>
      <c r="B2150" s="22" t="s">
        <v>3320</v>
      </c>
      <c r="C2150" s="22" t="s">
        <v>10</v>
      </c>
      <c r="D2150" s="22" t="s">
        <v>1580</v>
      </c>
      <c r="E2150" s="22" t="s">
        <v>461</v>
      </c>
      <c r="F2150" s="22" t="s">
        <v>5538</v>
      </c>
      <c r="G2150" s="22" t="s">
        <v>1623</v>
      </c>
      <c r="H2150" s="22" t="s">
        <v>6331</v>
      </c>
      <c r="I2150" s="22" t="s">
        <v>5574</v>
      </c>
      <c r="J2150" s="22" t="s">
        <v>11</v>
      </c>
      <c r="K2150" s="22" t="s">
        <v>6290</v>
      </c>
      <c r="L2150" s="22" t="s">
        <v>11</v>
      </c>
      <c r="M2150" s="22" t="s">
        <v>6986</v>
      </c>
      <c r="N2150" s="22" t="s">
        <v>6311</v>
      </c>
      <c r="O2150" s="22" t="s">
        <v>6292</v>
      </c>
      <c r="P2150" s="22" t="s">
        <v>7</v>
      </c>
      <c r="Q2150" s="22">
        <v>0</v>
      </c>
      <c r="R2150" s="22" t="s">
        <v>2089</v>
      </c>
      <c r="S2150" s="22" t="s">
        <v>6728</v>
      </c>
      <c r="T2150" s="22" t="s">
        <v>1623</v>
      </c>
    </row>
    <row r="2151" spans="1:20">
      <c r="A2151" s="22" t="s">
        <v>3357</v>
      </c>
      <c r="B2151" s="22" t="s">
        <v>3358</v>
      </c>
      <c r="C2151" s="22" t="s">
        <v>16</v>
      </c>
      <c r="D2151" s="22" t="s">
        <v>1580</v>
      </c>
      <c r="E2151" s="22" t="s">
        <v>452</v>
      </c>
      <c r="F2151" s="22" t="s">
        <v>5393</v>
      </c>
      <c r="G2151" s="22" t="s">
        <v>1623</v>
      </c>
      <c r="H2151" s="22" t="s">
        <v>6295</v>
      </c>
      <c r="I2151" s="22" t="s">
        <v>5574</v>
      </c>
      <c r="J2151" s="22" t="s">
        <v>11</v>
      </c>
      <c r="K2151" s="22" t="s">
        <v>6290</v>
      </c>
      <c r="L2151" s="22" t="s">
        <v>11</v>
      </c>
      <c r="M2151" s="22" t="s">
        <v>6944</v>
      </c>
      <c r="N2151" s="22" t="s">
        <v>6291</v>
      </c>
      <c r="O2151" s="22" t="s">
        <v>6292</v>
      </c>
      <c r="P2151" s="22" t="s">
        <v>9</v>
      </c>
      <c r="Q2151" s="22">
        <v>0</v>
      </c>
      <c r="R2151" s="22" t="s">
        <v>1707</v>
      </c>
      <c r="S2151" s="22" t="s">
        <v>5887</v>
      </c>
      <c r="T2151" s="22" t="s">
        <v>1623</v>
      </c>
    </row>
    <row r="2152" spans="1:20">
      <c r="A2152" s="22" t="s">
        <v>5186</v>
      </c>
      <c r="B2152" s="22" t="s">
        <v>5187</v>
      </c>
      <c r="C2152" s="22" t="s">
        <v>16</v>
      </c>
      <c r="D2152" s="22" t="s">
        <v>1580</v>
      </c>
      <c r="E2152" s="22" t="s">
        <v>452</v>
      </c>
      <c r="F2152" s="22" t="s">
        <v>6954</v>
      </c>
      <c r="G2152" s="22" t="s">
        <v>1623</v>
      </c>
      <c r="H2152" s="22" t="s">
        <v>2490</v>
      </c>
      <c r="I2152" s="22" t="s">
        <v>6951</v>
      </c>
      <c r="J2152" s="22" t="s">
        <v>11</v>
      </c>
      <c r="K2152" s="22" t="s">
        <v>6290</v>
      </c>
      <c r="L2152" s="22" t="s">
        <v>11</v>
      </c>
      <c r="M2152" s="22" t="s">
        <v>6941</v>
      </c>
      <c r="N2152" s="22" t="s">
        <v>6291</v>
      </c>
      <c r="O2152" s="22" t="s">
        <v>6292</v>
      </c>
      <c r="P2152" s="22" t="s">
        <v>1012</v>
      </c>
      <c r="Q2152" s="22">
        <v>0</v>
      </c>
      <c r="R2152" s="22" t="s">
        <v>1565</v>
      </c>
      <c r="S2152" s="22" t="s">
        <v>6972</v>
      </c>
      <c r="T2152" s="22" t="s">
        <v>1623</v>
      </c>
    </row>
    <row r="2153" spans="1:20">
      <c r="A2153" s="22" t="s">
        <v>3322</v>
      </c>
      <c r="B2153" s="22" t="s">
        <v>3323</v>
      </c>
      <c r="C2153" s="22" t="s">
        <v>1544</v>
      </c>
      <c r="D2153" s="22" t="s">
        <v>1580</v>
      </c>
      <c r="E2153" s="22" t="s">
        <v>452</v>
      </c>
      <c r="F2153" s="22" t="s">
        <v>5504</v>
      </c>
      <c r="G2153" s="22" t="s">
        <v>1623</v>
      </c>
      <c r="H2153" s="22" t="s">
        <v>5579</v>
      </c>
      <c r="I2153" s="22" t="s">
        <v>6289</v>
      </c>
      <c r="J2153" s="22" t="s">
        <v>11</v>
      </c>
      <c r="K2153" s="22" t="s">
        <v>6290</v>
      </c>
      <c r="L2153" s="22" t="s">
        <v>11</v>
      </c>
      <c r="M2153" s="22" t="s">
        <v>6960</v>
      </c>
      <c r="N2153" s="22" t="s">
        <v>6291</v>
      </c>
      <c r="O2153" s="22" t="s">
        <v>6292</v>
      </c>
      <c r="P2153" s="22" t="s">
        <v>6353</v>
      </c>
      <c r="Q2153" s="22">
        <v>0</v>
      </c>
      <c r="R2153" s="22" t="s">
        <v>6313</v>
      </c>
      <c r="S2153" s="22" t="s">
        <v>5896</v>
      </c>
      <c r="T2153" s="22" t="s">
        <v>1623</v>
      </c>
    </row>
    <row r="2154" spans="1:20">
      <c r="A2154" s="22" t="s">
        <v>5196</v>
      </c>
      <c r="B2154" s="22" t="s">
        <v>5197</v>
      </c>
      <c r="C2154" s="22" t="s">
        <v>16</v>
      </c>
      <c r="D2154" s="22" t="s">
        <v>1580</v>
      </c>
      <c r="E2154" s="22" t="s">
        <v>461</v>
      </c>
      <c r="F2154" s="22" t="s">
        <v>5489</v>
      </c>
      <c r="G2154" s="22" t="s">
        <v>1623</v>
      </c>
      <c r="H2154" s="22" t="s">
        <v>6952</v>
      </c>
      <c r="I2154" s="22" t="s">
        <v>5460</v>
      </c>
      <c r="J2154" s="22" t="s">
        <v>11</v>
      </c>
      <c r="K2154" s="22" t="s">
        <v>6290</v>
      </c>
      <c r="L2154" s="22" t="s">
        <v>11</v>
      </c>
      <c r="M2154" s="22" t="s">
        <v>6931</v>
      </c>
      <c r="N2154" s="22" t="s">
        <v>6311</v>
      </c>
      <c r="O2154" s="22" t="s">
        <v>6292</v>
      </c>
      <c r="P2154" s="22" t="s">
        <v>9</v>
      </c>
      <c r="Q2154" s="22">
        <v>0</v>
      </c>
      <c r="R2154" s="22" t="s">
        <v>4189</v>
      </c>
      <c r="S2154" s="22" t="s">
        <v>5659</v>
      </c>
      <c r="T2154" s="22" t="s">
        <v>1623</v>
      </c>
    </row>
    <row r="2155" spans="1:20">
      <c r="A2155" s="22" t="s">
        <v>3013</v>
      </c>
      <c r="B2155" s="22" t="s">
        <v>3014</v>
      </c>
      <c r="C2155" s="22" t="s">
        <v>10</v>
      </c>
      <c r="D2155" s="22" t="s">
        <v>1580</v>
      </c>
      <c r="E2155" s="22" t="s">
        <v>452</v>
      </c>
      <c r="F2155" s="22" t="s">
        <v>6808</v>
      </c>
      <c r="G2155" s="22" t="s">
        <v>1623</v>
      </c>
      <c r="H2155" s="22" t="s">
        <v>6299</v>
      </c>
      <c r="I2155" s="22" t="s">
        <v>6304</v>
      </c>
      <c r="J2155" s="22" t="s">
        <v>11</v>
      </c>
      <c r="K2155" s="22" t="s">
        <v>6290</v>
      </c>
      <c r="L2155" s="22" t="s">
        <v>11</v>
      </c>
      <c r="M2155" s="22" t="s">
        <v>6944</v>
      </c>
      <c r="N2155" s="22" t="s">
        <v>6291</v>
      </c>
      <c r="O2155" s="22" t="s">
        <v>6292</v>
      </c>
      <c r="P2155" s="22" t="s">
        <v>7</v>
      </c>
      <c r="Q2155" s="22">
        <v>0</v>
      </c>
      <c r="R2155" s="22" t="s">
        <v>1685</v>
      </c>
      <c r="S2155" s="22" t="s">
        <v>6549</v>
      </c>
      <c r="T2155" s="22" t="s">
        <v>1623</v>
      </c>
    </row>
    <row r="2156" spans="1:20">
      <c r="A2156" s="22" t="s">
        <v>5190</v>
      </c>
      <c r="B2156" s="22" t="s">
        <v>5191</v>
      </c>
      <c r="C2156" s="22" t="s">
        <v>16</v>
      </c>
      <c r="D2156" s="22" t="s">
        <v>1580</v>
      </c>
      <c r="E2156" s="22" t="s">
        <v>452</v>
      </c>
      <c r="F2156" s="22" t="s">
        <v>6954</v>
      </c>
      <c r="G2156" s="22" t="s">
        <v>1623</v>
      </c>
      <c r="H2156" s="22" t="s">
        <v>6346</v>
      </c>
      <c r="I2156" s="22" t="s">
        <v>6951</v>
      </c>
      <c r="J2156" s="22" t="s">
        <v>11</v>
      </c>
      <c r="K2156" s="22" t="s">
        <v>6290</v>
      </c>
      <c r="L2156" s="22" t="s">
        <v>11</v>
      </c>
      <c r="M2156" s="22" t="s">
        <v>7037</v>
      </c>
      <c r="N2156" s="22" t="s">
        <v>6291</v>
      </c>
      <c r="O2156" s="22" t="s">
        <v>6292</v>
      </c>
      <c r="P2156" s="22" t="s">
        <v>1012</v>
      </c>
      <c r="Q2156" s="22">
        <v>0</v>
      </c>
      <c r="R2156" s="22" t="s">
        <v>1565</v>
      </c>
      <c r="S2156" s="22" t="s">
        <v>7004</v>
      </c>
      <c r="T2156" s="22" t="s">
        <v>1623</v>
      </c>
    </row>
    <row r="2157" spans="1:20">
      <c r="A2157" s="22" t="s">
        <v>3070</v>
      </c>
      <c r="B2157" s="22" t="s">
        <v>3071</v>
      </c>
      <c r="C2157" s="22" t="s">
        <v>18</v>
      </c>
      <c r="D2157" s="22" t="s">
        <v>1580</v>
      </c>
      <c r="E2157" s="22" t="s">
        <v>452</v>
      </c>
      <c r="F2157" s="22" t="s">
        <v>6821</v>
      </c>
      <c r="G2157" s="22" t="s">
        <v>1623</v>
      </c>
      <c r="H2157" s="22" t="s">
        <v>6354</v>
      </c>
      <c r="I2157" s="22" t="s">
        <v>6355</v>
      </c>
      <c r="J2157" s="22" t="s">
        <v>11</v>
      </c>
      <c r="K2157" s="22" t="s">
        <v>6290</v>
      </c>
      <c r="L2157" s="22" t="s">
        <v>11</v>
      </c>
      <c r="M2157" s="22" t="s">
        <v>6959</v>
      </c>
      <c r="N2157" s="22" t="s">
        <v>6291</v>
      </c>
      <c r="O2157" s="22" t="s">
        <v>6292</v>
      </c>
      <c r="P2157" s="22" t="s">
        <v>6483</v>
      </c>
      <c r="Q2157" s="22">
        <v>0</v>
      </c>
      <c r="R2157" s="22" t="s">
        <v>1952</v>
      </c>
      <c r="S2157" s="22" t="s">
        <v>5933</v>
      </c>
      <c r="T2157" s="22" t="s">
        <v>1623</v>
      </c>
    </row>
    <row r="2158" spans="1:20">
      <c r="A2158" s="22" t="s">
        <v>5181</v>
      </c>
      <c r="B2158" s="22" t="s">
        <v>5182</v>
      </c>
      <c r="C2158" s="22" t="s">
        <v>14</v>
      </c>
      <c r="D2158" s="22" t="s">
        <v>1580</v>
      </c>
      <c r="E2158" s="22" t="s">
        <v>452</v>
      </c>
      <c r="F2158" s="22" t="s">
        <v>6811</v>
      </c>
      <c r="G2158" s="22" t="s">
        <v>1623</v>
      </c>
      <c r="H2158" s="22" t="s">
        <v>6337</v>
      </c>
      <c r="I2158" s="22" t="s">
        <v>6338</v>
      </c>
      <c r="J2158" s="22" t="s">
        <v>11</v>
      </c>
      <c r="K2158" s="22" t="s">
        <v>6290</v>
      </c>
      <c r="L2158" s="22" t="s">
        <v>11</v>
      </c>
      <c r="M2158" s="22" t="s">
        <v>6944</v>
      </c>
      <c r="N2158" s="22" t="s">
        <v>6291</v>
      </c>
      <c r="O2158" s="22" t="s">
        <v>6292</v>
      </c>
      <c r="P2158" s="22" t="s">
        <v>6621</v>
      </c>
      <c r="Q2158" s="22">
        <v>0</v>
      </c>
      <c r="R2158" s="22" t="s">
        <v>1952</v>
      </c>
      <c r="S2158" s="22" t="s">
        <v>5662</v>
      </c>
      <c r="T2158" s="22" t="s">
        <v>1623</v>
      </c>
    </row>
    <row r="2159" spans="1:20">
      <c r="A2159" s="22" t="s">
        <v>2766</v>
      </c>
      <c r="B2159" s="22" t="s">
        <v>2767</v>
      </c>
      <c r="C2159" s="22" t="s">
        <v>14</v>
      </c>
      <c r="D2159" s="22" t="s">
        <v>1580</v>
      </c>
      <c r="E2159" s="22" t="s">
        <v>452</v>
      </c>
      <c r="F2159" s="22" t="s">
        <v>5583</v>
      </c>
      <c r="G2159" s="22" t="s">
        <v>1623</v>
      </c>
      <c r="H2159" s="22" t="s">
        <v>6308</v>
      </c>
      <c r="I2159" s="22" t="s">
        <v>5447</v>
      </c>
      <c r="J2159" s="22" t="s">
        <v>11</v>
      </c>
      <c r="K2159" s="22" t="s">
        <v>6290</v>
      </c>
      <c r="L2159" s="22" t="s">
        <v>11</v>
      </c>
      <c r="M2159" s="22" t="s">
        <v>6966</v>
      </c>
      <c r="N2159" s="22" t="s">
        <v>6291</v>
      </c>
      <c r="O2159" s="22" t="s">
        <v>6292</v>
      </c>
      <c r="P2159" s="22" t="s">
        <v>1012</v>
      </c>
      <c r="Q2159" s="22">
        <v>0</v>
      </c>
      <c r="R2159" s="22" t="s">
        <v>1565</v>
      </c>
      <c r="S2159" s="22" t="s">
        <v>7090</v>
      </c>
      <c r="T2159" s="22" t="s">
        <v>1548</v>
      </c>
    </row>
    <row r="2160" spans="1:20">
      <c r="A2160" s="22" t="s">
        <v>3706</v>
      </c>
      <c r="B2160" s="22" t="s">
        <v>3707</v>
      </c>
      <c r="C2160" s="22" t="s">
        <v>14</v>
      </c>
      <c r="D2160" s="22" t="s">
        <v>1580</v>
      </c>
      <c r="E2160" s="22" t="s">
        <v>461</v>
      </c>
      <c r="F2160" s="22" t="s">
        <v>6789</v>
      </c>
      <c r="G2160" s="22" t="s">
        <v>1623</v>
      </c>
      <c r="H2160" s="22" t="s">
        <v>6320</v>
      </c>
      <c r="I2160" s="22" t="s">
        <v>6350</v>
      </c>
      <c r="J2160" s="22" t="s">
        <v>11</v>
      </c>
      <c r="K2160" s="22" t="s">
        <v>6290</v>
      </c>
      <c r="L2160" s="22" t="s">
        <v>11</v>
      </c>
      <c r="M2160" s="22" t="s">
        <v>6995</v>
      </c>
      <c r="N2160" s="22" t="s">
        <v>6311</v>
      </c>
      <c r="O2160" s="22" t="s">
        <v>6292</v>
      </c>
      <c r="P2160" s="22" t="s">
        <v>6329</v>
      </c>
      <c r="Q2160" s="22">
        <v>0</v>
      </c>
      <c r="R2160" s="22" t="s">
        <v>2014</v>
      </c>
      <c r="S2160" s="22" t="s">
        <v>5846</v>
      </c>
      <c r="T2160" s="22" t="s">
        <v>1623</v>
      </c>
    </row>
    <row r="2161" spans="1:20">
      <c r="A2161" s="22" t="s">
        <v>2860</v>
      </c>
      <c r="B2161" s="22" t="s">
        <v>2861</v>
      </c>
      <c r="C2161" s="22" t="s">
        <v>14</v>
      </c>
      <c r="D2161" s="22" t="s">
        <v>1580</v>
      </c>
      <c r="E2161" s="22" t="s">
        <v>452</v>
      </c>
      <c r="F2161" s="22" t="s">
        <v>6824</v>
      </c>
      <c r="G2161" s="22" t="s">
        <v>1623</v>
      </c>
      <c r="H2161" s="22" t="s">
        <v>6299</v>
      </c>
      <c r="I2161" s="22" t="s">
        <v>6316</v>
      </c>
      <c r="J2161" s="22" t="s">
        <v>11</v>
      </c>
      <c r="K2161" s="22" t="s">
        <v>6290</v>
      </c>
      <c r="L2161" s="22" t="s">
        <v>11</v>
      </c>
      <c r="M2161" s="22" t="s">
        <v>6959</v>
      </c>
      <c r="N2161" s="22" t="s">
        <v>6291</v>
      </c>
      <c r="O2161" s="22" t="s">
        <v>6292</v>
      </c>
      <c r="P2161" s="22" t="s">
        <v>6541</v>
      </c>
      <c r="Q2161" s="22">
        <v>0</v>
      </c>
      <c r="R2161" s="22" t="s">
        <v>1952</v>
      </c>
      <c r="S2161" s="22" t="s">
        <v>6641</v>
      </c>
      <c r="T2161" s="22" t="s">
        <v>1623</v>
      </c>
    </row>
    <row r="2162" spans="1:20">
      <c r="A2162" s="22" t="s">
        <v>4564</v>
      </c>
      <c r="B2162" s="22" t="s">
        <v>4565</v>
      </c>
      <c r="C2162" s="22" t="s">
        <v>18</v>
      </c>
      <c r="D2162" s="22" t="s">
        <v>1580</v>
      </c>
      <c r="E2162" s="22" t="s">
        <v>452</v>
      </c>
      <c r="F2162" s="22" t="s">
        <v>6821</v>
      </c>
      <c r="G2162" s="22" t="s">
        <v>1623</v>
      </c>
      <c r="H2162" s="22" t="s">
        <v>6354</v>
      </c>
      <c r="I2162" s="22" t="s">
        <v>6355</v>
      </c>
      <c r="J2162" s="22" t="s">
        <v>11</v>
      </c>
      <c r="K2162" s="22" t="s">
        <v>6290</v>
      </c>
      <c r="L2162" s="22" t="s">
        <v>11</v>
      </c>
      <c r="M2162" s="22" t="s">
        <v>6959</v>
      </c>
      <c r="N2162" s="22" t="s">
        <v>6291</v>
      </c>
      <c r="O2162" s="22" t="s">
        <v>6292</v>
      </c>
      <c r="P2162" s="22" t="s">
        <v>6758</v>
      </c>
      <c r="Q2162" s="22">
        <v>0</v>
      </c>
      <c r="R2162" s="22" t="s">
        <v>1952</v>
      </c>
      <c r="S2162" s="22" t="s">
        <v>5741</v>
      </c>
      <c r="T2162" s="22" t="s">
        <v>1623</v>
      </c>
    </row>
    <row r="2163" spans="1:20">
      <c r="A2163" s="22" t="s">
        <v>4017</v>
      </c>
      <c r="B2163" s="22" t="s">
        <v>4018</v>
      </c>
      <c r="C2163" s="22" t="s">
        <v>16</v>
      </c>
      <c r="D2163" s="22" t="s">
        <v>1580</v>
      </c>
      <c r="E2163" s="22" t="s">
        <v>452</v>
      </c>
      <c r="F2163" s="22" t="s">
        <v>6954</v>
      </c>
      <c r="G2163" s="22" t="s">
        <v>1623</v>
      </c>
      <c r="H2163" s="22" t="s">
        <v>2490</v>
      </c>
      <c r="I2163" s="22" t="s">
        <v>6951</v>
      </c>
      <c r="J2163" s="22" t="s">
        <v>11</v>
      </c>
      <c r="K2163" s="22" t="s">
        <v>6290</v>
      </c>
      <c r="L2163" s="22" t="s">
        <v>11</v>
      </c>
      <c r="M2163" s="22" t="s">
        <v>6944</v>
      </c>
      <c r="N2163" s="22" t="s">
        <v>6291</v>
      </c>
      <c r="O2163" s="22" t="s">
        <v>6292</v>
      </c>
      <c r="P2163" s="22" t="s">
        <v>7</v>
      </c>
      <c r="Q2163" s="22">
        <v>0</v>
      </c>
      <c r="R2163" s="22" t="s">
        <v>7028</v>
      </c>
      <c r="S2163" s="22" t="s">
        <v>7062</v>
      </c>
      <c r="T2163" s="22" t="s">
        <v>1623</v>
      </c>
    </row>
    <row r="2164" spans="1:20">
      <c r="A2164" s="22" t="s">
        <v>4971</v>
      </c>
      <c r="B2164" s="22" t="s">
        <v>4972</v>
      </c>
      <c r="C2164" s="22" t="s">
        <v>10</v>
      </c>
      <c r="D2164" s="22" t="s">
        <v>1580</v>
      </c>
      <c r="E2164" s="22" t="s">
        <v>452</v>
      </c>
      <c r="F2164" s="22" t="s">
        <v>5402</v>
      </c>
      <c r="G2164" s="22" t="s">
        <v>1623</v>
      </c>
      <c r="H2164" s="22" t="s">
        <v>6952</v>
      </c>
      <c r="I2164" s="22" t="s">
        <v>5563</v>
      </c>
      <c r="J2164" s="22" t="s">
        <v>11</v>
      </c>
      <c r="K2164" s="22" t="s">
        <v>6290</v>
      </c>
      <c r="L2164" s="22" t="s">
        <v>11</v>
      </c>
      <c r="M2164" s="22" t="s">
        <v>6939</v>
      </c>
      <c r="N2164" s="22" t="s">
        <v>6291</v>
      </c>
      <c r="O2164" s="22" t="s">
        <v>6292</v>
      </c>
      <c r="P2164" s="22" t="s">
        <v>6325</v>
      </c>
      <c r="Q2164" s="22">
        <v>0</v>
      </c>
      <c r="R2164" s="22" t="s">
        <v>2510</v>
      </c>
      <c r="S2164" s="22" t="s">
        <v>6733</v>
      </c>
      <c r="T2164" s="22" t="s">
        <v>1623</v>
      </c>
    </row>
    <row r="2165" spans="1:20">
      <c r="A2165" s="22" t="s">
        <v>3448</v>
      </c>
      <c r="B2165" s="22" t="s">
        <v>3449</v>
      </c>
      <c r="C2165" s="22" t="s">
        <v>1563</v>
      </c>
      <c r="D2165" s="22" t="s">
        <v>5451</v>
      </c>
      <c r="E2165" s="22" t="s">
        <v>464</v>
      </c>
      <c r="F2165" s="22" t="s">
        <v>5575</v>
      </c>
      <c r="G2165" s="22" t="s">
        <v>1623</v>
      </c>
      <c r="H2165" s="22" t="s">
        <v>2490</v>
      </c>
      <c r="I2165" s="22" t="s">
        <v>6296</v>
      </c>
      <c r="J2165" s="22" t="s">
        <v>11</v>
      </c>
      <c r="K2165" s="22" t="s">
        <v>6290</v>
      </c>
      <c r="L2165" s="22" t="s">
        <v>11</v>
      </c>
      <c r="M2165" s="22" t="s">
        <v>6933</v>
      </c>
      <c r="N2165" s="22" t="s">
        <v>6297</v>
      </c>
      <c r="O2165" s="22" t="s">
        <v>6292</v>
      </c>
      <c r="P2165" s="22" t="s">
        <v>1152</v>
      </c>
      <c r="Q2165" s="22">
        <v>0</v>
      </c>
      <c r="R2165" s="22" t="s">
        <v>2089</v>
      </c>
      <c r="S2165" s="22" t="s">
        <v>6213</v>
      </c>
      <c r="T2165" s="22" t="s">
        <v>1623</v>
      </c>
    </row>
    <row r="2166" spans="1:20">
      <c r="A2166" s="22" t="s">
        <v>3566</v>
      </c>
      <c r="B2166" s="22" t="s">
        <v>3567</v>
      </c>
      <c r="C2166" s="22" t="s">
        <v>10</v>
      </c>
      <c r="D2166" s="22" t="s">
        <v>1580</v>
      </c>
      <c r="E2166" s="22" t="s">
        <v>452</v>
      </c>
      <c r="F2166" s="22" t="s">
        <v>6808</v>
      </c>
      <c r="G2166" s="22" t="s">
        <v>1623</v>
      </c>
      <c r="H2166" s="22" t="s">
        <v>6299</v>
      </c>
      <c r="I2166" s="22" t="s">
        <v>6304</v>
      </c>
      <c r="J2166" s="22" t="s">
        <v>11</v>
      </c>
      <c r="K2166" s="22" t="s">
        <v>6290</v>
      </c>
      <c r="L2166" s="22" t="s">
        <v>11</v>
      </c>
      <c r="M2166" s="22" t="s">
        <v>6960</v>
      </c>
      <c r="N2166" s="22" t="s">
        <v>6291</v>
      </c>
      <c r="O2166" s="22" t="s">
        <v>6292</v>
      </c>
      <c r="P2166" s="22" t="s">
        <v>6485</v>
      </c>
      <c r="Q2166" s="22">
        <v>0</v>
      </c>
      <c r="R2166" s="22" t="s">
        <v>1685</v>
      </c>
      <c r="S2166" s="22" t="s">
        <v>6486</v>
      </c>
      <c r="T2166" s="22" t="s">
        <v>1623</v>
      </c>
    </row>
    <row r="2167" spans="1:20">
      <c r="A2167" s="22" t="s">
        <v>1698</v>
      </c>
      <c r="B2167" s="22" t="s">
        <v>1699</v>
      </c>
      <c r="C2167" s="22" t="s">
        <v>1544</v>
      </c>
      <c r="D2167" s="22" t="s">
        <v>1580</v>
      </c>
      <c r="E2167" s="22" t="s">
        <v>452</v>
      </c>
      <c r="F2167" s="22" t="s">
        <v>5384</v>
      </c>
      <c r="G2167" s="22" t="s">
        <v>1623</v>
      </c>
      <c r="H2167" s="22" t="s">
        <v>6308</v>
      </c>
      <c r="I2167" s="22" t="s">
        <v>5447</v>
      </c>
      <c r="J2167" s="22" t="s">
        <v>11</v>
      </c>
      <c r="K2167" s="22" t="s">
        <v>6290</v>
      </c>
      <c r="L2167" s="22" t="s">
        <v>11</v>
      </c>
      <c r="M2167" s="22" t="s">
        <v>6941</v>
      </c>
      <c r="N2167" s="22" t="s">
        <v>6291</v>
      </c>
      <c r="O2167" s="22" t="s">
        <v>6292</v>
      </c>
      <c r="P2167" s="22" t="s">
        <v>6533</v>
      </c>
      <c r="Q2167" s="22">
        <v>0</v>
      </c>
      <c r="R2167" s="22" t="s">
        <v>1952</v>
      </c>
      <c r="S2167" s="22" t="s">
        <v>6113</v>
      </c>
      <c r="T2167" s="22" t="s">
        <v>1623</v>
      </c>
    </row>
    <row r="2168" spans="1:20">
      <c r="A2168" s="22" t="s">
        <v>2175</v>
      </c>
      <c r="B2168" s="22" t="s">
        <v>2176</v>
      </c>
      <c r="C2168" s="22" t="s">
        <v>10</v>
      </c>
      <c r="D2168" s="22" t="s">
        <v>1580</v>
      </c>
      <c r="E2168" s="22" t="s">
        <v>452</v>
      </c>
      <c r="F2168" s="22" t="s">
        <v>6825</v>
      </c>
      <c r="G2168" s="22" t="s">
        <v>1623</v>
      </c>
      <c r="H2168" s="22" t="s">
        <v>5569</v>
      </c>
      <c r="I2168" s="22" t="s">
        <v>6343</v>
      </c>
      <c r="J2168" s="22" t="s">
        <v>11</v>
      </c>
      <c r="K2168" s="22" t="s">
        <v>6290</v>
      </c>
      <c r="L2168" s="22" t="s">
        <v>11</v>
      </c>
      <c r="M2168" s="22" t="s">
        <v>6933</v>
      </c>
      <c r="N2168" s="22" t="s">
        <v>6291</v>
      </c>
      <c r="O2168" s="22" t="s">
        <v>6292</v>
      </c>
      <c r="P2168" s="22" t="s">
        <v>6752</v>
      </c>
      <c r="Q2168" s="22">
        <v>0</v>
      </c>
      <c r="R2168" s="22" t="s">
        <v>1543</v>
      </c>
      <c r="S2168" s="22" t="s">
        <v>6268</v>
      </c>
      <c r="T2168" s="22" t="s">
        <v>1623</v>
      </c>
    </row>
    <row r="2169" spans="1:20">
      <c r="A2169" s="22" t="s">
        <v>3975</v>
      </c>
      <c r="B2169" s="22" t="s">
        <v>3976</v>
      </c>
      <c r="C2169" s="22" t="s">
        <v>10</v>
      </c>
      <c r="D2169" s="22" t="s">
        <v>1580</v>
      </c>
      <c r="E2169" s="22" t="s">
        <v>452</v>
      </c>
      <c r="F2169" s="22" t="s">
        <v>6940</v>
      </c>
      <c r="G2169" s="22" t="s">
        <v>1623</v>
      </c>
      <c r="H2169" s="22" t="s">
        <v>6346</v>
      </c>
      <c r="I2169" s="22" t="s">
        <v>5563</v>
      </c>
      <c r="J2169" s="22" t="s">
        <v>11</v>
      </c>
      <c r="K2169" s="22" t="s">
        <v>6290</v>
      </c>
      <c r="L2169" s="22" t="s">
        <v>11</v>
      </c>
      <c r="M2169" s="22" t="s">
        <v>6941</v>
      </c>
      <c r="N2169" s="22" t="s">
        <v>6291</v>
      </c>
      <c r="O2169" s="22" t="s">
        <v>6292</v>
      </c>
      <c r="P2169" s="22" t="s">
        <v>6561</v>
      </c>
      <c r="Q2169" s="22">
        <v>0</v>
      </c>
      <c r="R2169" s="22" t="s">
        <v>3979</v>
      </c>
      <c r="S2169" s="22" t="s">
        <v>6745</v>
      </c>
      <c r="T2169" s="22" t="s">
        <v>1623</v>
      </c>
    </row>
    <row r="2170" spans="1:20">
      <c r="A2170" s="22" t="s">
        <v>4436</v>
      </c>
      <c r="B2170" s="22" t="s">
        <v>4437</v>
      </c>
      <c r="C2170" s="22" t="s">
        <v>13</v>
      </c>
      <c r="D2170" s="22" t="s">
        <v>1580</v>
      </c>
      <c r="E2170" s="22" t="s">
        <v>452</v>
      </c>
      <c r="F2170" s="22" t="s">
        <v>6962</v>
      </c>
      <c r="G2170" s="22" t="s">
        <v>1623</v>
      </c>
      <c r="H2170" s="22" t="s">
        <v>6299</v>
      </c>
      <c r="I2170" s="22" t="s">
        <v>6300</v>
      </c>
      <c r="J2170" s="22" t="s">
        <v>11</v>
      </c>
      <c r="K2170" s="22" t="s">
        <v>6290</v>
      </c>
      <c r="L2170" s="22" t="s">
        <v>11</v>
      </c>
      <c r="M2170" s="22" t="s">
        <v>6963</v>
      </c>
      <c r="N2170" s="22" t="s">
        <v>6291</v>
      </c>
      <c r="O2170" s="22" t="s">
        <v>6292</v>
      </c>
      <c r="P2170" s="22" t="s">
        <v>6765</v>
      </c>
      <c r="Q2170" s="22">
        <v>0</v>
      </c>
      <c r="R2170" s="22" t="s">
        <v>1707</v>
      </c>
      <c r="S2170" s="22" t="s">
        <v>5751</v>
      </c>
      <c r="T2170" s="22" t="s">
        <v>1623</v>
      </c>
    </row>
    <row r="2171" spans="1:20">
      <c r="A2171" s="22" t="s">
        <v>5099</v>
      </c>
      <c r="B2171" s="22" t="s">
        <v>5100</v>
      </c>
      <c r="C2171" s="22" t="s">
        <v>18</v>
      </c>
      <c r="D2171" s="22" t="s">
        <v>1580</v>
      </c>
      <c r="E2171" s="22" t="s">
        <v>452</v>
      </c>
      <c r="F2171" s="22" t="s">
        <v>6821</v>
      </c>
      <c r="G2171" s="22" t="s">
        <v>1623</v>
      </c>
      <c r="H2171" s="22" t="s">
        <v>6354</v>
      </c>
      <c r="I2171" s="22" t="s">
        <v>6355</v>
      </c>
      <c r="J2171" s="22" t="s">
        <v>11</v>
      </c>
      <c r="K2171" s="22" t="s">
        <v>6290</v>
      </c>
      <c r="L2171" s="22" t="s">
        <v>11</v>
      </c>
      <c r="M2171" s="22" t="s">
        <v>6933</v>
      </c>
      <c r="N2171" s="22" t="s">
        <v>6291</v>
      </c>
      <c r="O2171" s="22" t="s">
        <v>6292</v>
      </c>
      <c r="P2171" s="22" t="s">
        <v>6363</v>
      </c>
      <c r="Q2171" s="22">
        <v>0</v>
      </c>
      <c r="R2171" s="22" t="s">
        <v>6449</v>
      </c>
      <c r="S2171" s="22" t="s">
        <v>6596</v>
      </c>
      <c r="T2171" s="22" t="s">
        <v>1623</v>
      </c>
    </row>
    <row r="2172" spans="1:20">
      <c r="A2172" s="22" t="s">
        <v>5014</v>
      </c>
      <c r="B2172" s="22" t="s">
        <v>5015</v>
      </c>
      <c r="C2172" s="22" t="s">
        <v>16</v>
      </c>
      <c r="D2172" s="22" t="s">
        <v>1580</v>
      </c>
      <c r="E2172" s="22" t="s">
        <v>461</v>
      </c>
      <c r="F2172" s="22" t="s">
        <v>5520</v>
      </c>
      <c r="G2172" s="22" t="s">
        <v>1623</v>
      </c>
      <c r="H2172" s="22" t="s">
        <v>6295</v>
      </c>
      <c r="I2172" s="22" t="s">
        <v>5457</v>
      </c>
      <c r="J2172" s="22" t="s">
        <v>11</v>
      </c>
      <c r="K2172" s="22" t="s">
        <v>6290</v>
      </c>
      <c r="L2172" s="22" t="s">
        <v>11</v>
      </c>
      <c r="M2172" s="22" t="s">
        <v>6931</v>
      </c>
      <c r="N2172" s="22" t="s">
        <v>6311</v>
      </c>
      <c r="O2172" s="22" t="s">
        <v>6292</v>
      </c>
      <c r="P2172" s="22" t="s">
        <v>6471</v>
      </c>
      <c r="Q2172" s="22">
        <v>0</v>
      </c>
      <c r="R2172" s="22" t="s">
        <v>1685</v>
      </c>
      <c r="S2172" s="22" t="s">
        <v>5689</v>
      </c>
      <c r="T2172" s="22" t="s">
        <v>1623</v>
      </c>
    </row>
    <row r="2173" spans="1:20">
      <c r="A2173" s="22" t="s">
        <v>3228</v>
      </c>
      <c r="B2173" s="22" t="s">
        <v>3229</v>
      </c>
      <c r="C2173" s="22" t="s">
        <v>16</v>
      </c>
      <c r="D2173" s="22" t="s">
        <v>1580</v>
      </c>
      <c r="E2173" s="22" t="s">
        <v>452</v>
      </c>
      <c r="F2173" s="22" t="s">
        <v>5402</v>
      </c>
      <c r="G2173" s="22" t="s">
        <v>1623</v>
      </c>
      <c r="H2173" s="22" t="s">
        <v>6952</v>
      </c>
      <c r="I2173" s="22" t="s">
        <v>5563</v>
      </c>
      <c r="J2173" s="22" t="s">
        <v>11</v>
      </c>
      <c r="K2173" s="22" t="s">
        <v>6290</v>
      </c>
      <c r="L2173" s="22" t="s">
        <v>11</v>
      </c>
      <c r="M2173" s="22" t="s">
        <v>7001</v>
      </c>
      <c r="N2173" s="22" t="s">
        <v>6291</v>
      </c>
      <c r="O2173" s="22" t="s">
        <v>6292</v>
      </c>
      <c r="P2173" s="22" t="s">
        <v>6329</v>
      </c>
      <c r="Q2173" s="22">
        <v>0</v>
      </c>
      <c r="R2173" s="22" t="s">
        <v>1952</v>
      </c>
      <c r="S2173" s="22" t="s">
        <v>5914</v>
      </c>
      <c r="T2173" s="22" t="s">
        <v>1623</v>
      </c>
    </row>
    <row r="2174" spans="1:20">
      <c r="A2174" s="22" t="s">
        <v>3772</v>
      </c>
      <c r="B2174" s="22" t="s">
        <v>3773</v>
      </c>
      <c r="C2174" s="22" t="s">
        <v>16</v>
      </c>
      <c r="D2174" s="22" t="s">
        <v>1580</v>
      </c>
      <c r="E2174" s="22" t="s">
        <v>452</v>
      </c>
      <c r="F2174" s="22" t="s">
        <v>6977</v>
      </c>
      <c r="G2174" s="22" t="s">
        <v>1623</v>
      </c>
      <c r="H2174" s="22" t="s">
        <v>6346</v>
      </c>
      <c r="I2174" s="22" t="s">
        <v>5563</v>
      </c>
      <c r="J2174" s="22" t="s">
        <v>11</v>
      </c>
      <c r="K2174" s="22" t="s">
        <v>6290</v>
      </c>
      <c r="L2174" s="22" t="s">
        <v>11</v>
      </c>
      <c r="M2174" s="22" t="s">
        <v>6947</v>
      </c>
      <c r="N2174" s="22" t="s">
        <v>6291</v>
      </c>
      <c r="O2174" s="22" t="s">
        <v>6292</v>
      </c>
      <c r="P2174" s="22" t="s">
        <v>6347</v>
      </c>
      <c r="Q2174" s="22">
        <v>0</v>
      </c>
      <c r="R2174" s="22" t="s">
        <v>1948</v>
      </c>
      <c r="S2174" s="22" t="s">
        <v>5838</v>
      </c>
      <c r="T2174" s="22" t="s">
        <v>1623</v>
      </c>
    </row>
    <row r="2175" spans="1:20">
      <c r="A2175" s="22" t="s">
        <v>3093</v>
      </c>
      <c r="B2175" s="22" t="s">
        <v>3094</v>
      </c>
      <c r="C2175" s="22" t="s">
        <v>12</v>
      </c>
      <c r="D2175" s="22" t="s">
        <v>1580</v>
      </c>
      <c r="E2175" s="22" t="s">
        <v>452</v>
      </c>
      <c r="F2175" s="22" t="s">
        <v>6804</v>
      </c>
      <c r="G2175" s="22" t="s">
        <v>1623</v>
      </c>
      <c r="H2175" s="22" t="s">
        <v>6334</v>
      </c>
      <c r="I2175" s="22" t="s">
        <v>6321</v>
      </c>
      <c r="J2175" s="22" t="s">
        <v>11</v>
      </c>
      <c r="K2175" s="22" t="s">
        <v>6290</v>
      </c>
      <c r="L2175" s="22" t="s">
        <v>11</v>
      </c>
      <c r="M2175" s="22" t="s">
        <v>6945</v>
      </c>
      <c r="N2175" s="22" t="s">
        <v>6291</v>
      </c>
      <c r="O2175" s="22" t="s">
        <v>6292</v>
      </c>
      <c r="P2175" s="22" t="s">
        <v>6329</v>
      </c>
      <c r="Q2175" s="22">
        <v>0</v>
      </c>
      <c r="R2175" s="22" t="s">
        <v>1952</v>
      </c>
      <c r="S2175" s="22" t="s">
        <v>5930</v>
      </c>
      <c r="T2175" s="22" t="s">
        <v>1623</v>
      </c>
    </row>
    <row r="2176" spans="1:20">
      <c r="A2176" s="22" t="s">
        <v>3275</v>
      </c>
      <c r="B2176" s="22" t="s">
        <v>3276</v>
      </c>
      <c r="C2176" s="22" t="s">
        <v>1544</v>
      </c>
      <c r="D2176" s="22" t="s">
        <v>5451</v>
      </c>
      <c r="E2176" s="22" t="s">
        <v>464</v>
      </c>
      <c r="F2176" s="22" t="s">
        <v>5575</v>
      </c>
      <c r="G2176" s="22" t="s">
        <v>1623</v>
      </c>
      <c r="H2176" s="22" t="s">
        <v>2490</v>
      </c>
      <c r="I2176" s="22" t="s">
        <v>6296</v>
      </c>
      <c r="J2176" s="22" t="s">
        <v>11</v>
      </c>
      <c r="K2176" s="22" t="s">
        <v>6290</v>
      </c>
      <c r="L2176" s="22" t="s">
        <v>11</v>
      </c>
      <c r="M2176" s="22" t="s">
        <v>6959</v>
      </c>
      <c r="N2176" s="22" t="s">
        <v>6297</v>
      </c>
      <c r="O2176" s="22" t="s">
        <v>6292</v>
      </c>
      <c r="P2176" s="22" t="s">
        <v>6459</v>
      </c>
      <c r="Q2176" s="22">
        <v>0</v>
      </c>
      <c r="R2176" s="22" t="s">
        <v>2874</v>
      </c>
      <c r="S2176" s="22" t="s">
        <v>6585</v>
      </c>
      <c r="T2176" s="22" t="s">
        <v>1623</v>
      </c>
    </row>
    <row r="2177" spans="1:20">
      <c r="A2177" s="22" t="s">
        <v>2951</v>
      </c>
      <c r="B2177" s="22" t="s">
        <v>2952</v>
      </c>
      <c r="C2177" s="22" t="s">
        <v>16</v>
      </c>
      <c r="D2177" s="22" t="s">
        <v>1580</v>
      </c>
      <c r="E2177" s="22" t="s">
        <v>461</v>
      </c>
      <c r="F2177" s="22" t="s">
        <v>5489</v>
      </c>
      <c r="G2177" s="22" t="s">
        <v>1623</v>
      </c>
      <c r="H2177" s="22" t="s">
        <v>6952</v>
      </c>
      <c r="I2177" s="22" t="s">
        <v>5460</v>
      </c>
      <c r="J2177" s="22" t="s">
        <v>11</v>
      </c>
      <c r="K2177" s="22" t="s">
        <v>6290</v>
      </c>
      <c r="L2177" s="22" t="s">
        <v>11</v>
      </c>
      <c r="M2177" s="22" t="s">
        <v>6931</v>
      </c>
      <c r="N2177" s="22" t="s">
        <v>6311</v>
      </c>
      <c r="O2177" s="22" t="s">
        <v>6292</v>
      </c>
      <c r="P2177" s="22" t="s">
        <v>9</v>
      </c>
      <c r="Q2177" s="22">
        <v>0</v>
      </c>
      <c r="R2177" s="22" t="s">
        <v>1707</v>
      </c>
      <c r="S2177" s="22" t="s">
        <v>5951</v>
      </c>
      <c r="T2177" s="22" t="s">
        <v>1623</v>
      </c>
    </row>
    <row r="2178" spans="1:20">
      <c r="A2178" s="22" t="s">
        <v>1691</v>
      </c>
      <c r="B2178" s="22" t="s">
        <v>1692</v>
      </c>
      <c r="C2178" s="22" t="s">
        <v>14</v>
      </c>
      <c r="D2178" s="22" t="s">
        <v>1580</v>
      </c>
      <c r="E2178" s="22" t="s">
        <v>461</v>
      </c>
      <c r="F2178" s="22" t="s">
        <v>6784</v>
      </c>
      <c r="G2178" s="22" t="s">
        <v>1623</v>
      </c>
      <c r="H2178" s="22" t="s">
        <v>6320</v>
      </c>
      <c r="I2178" s="22" t="s">
        <v>6338</v>
      </c>
      <c r="J2178" s="22" t="s">
        <v>1643</v>
      </c>
      <c r="K2178" s="22" t="s">
        <v>6290</v>
      </c>
      <c r="L2178" s="22" t="s">
        <v>11</v>
      </c>
      <c r="M2178" s="22" t="s">
        <v>7097</v>
      </c>
      <c r="N2178" s="22" t="s">
        <v>6311</v>
      </c>
      <c r="O2178" s="22" t="s">
        <v>6292</v>
      </c>
      <c r="P2178" s="22" t="s">
        <v>6679</v>
      </c>
      <c r="Q2178" s="22">
        <v>0</v>
      </c>
      <c r="R2178" s="22" t="s">
        <v>1952</v>
      </c>
      <c r="S2178" s="22" t="s">
        <v>6115</v>
      </c>
      <c r="T2178" s="22" t="s">
        <v>1623</v>
      </c>
    </row>
    <row r="2179" spans="1:20">
      <c r="A2179" s="22" t="s">
        <v>5038</v>
      </c>
      <c r="B2179" s="22" t="s">
        <v>5039</v>
      </c>
      <c r="C2179" s="22" t="s">
        <v>13</v>
      </c>
      <c r="D2179" s="22" t="s">
        <v>1580</v>
      </c>
      <c r="E2179" s="22" t="s">
        <v>452</v>
      </c>
      <c r="F2179" s="22" t="s">
        <v>6962</v>
      </c>
      <c r="G2179" s="22" t="s">
        <v>1623</v>
      </c>
      <c r="H2179" s="22" t="s">
        <v>6299</v>
      </c>
      <c r="I2179" s="22" t="s">
        <v>6300</v>
      </c>
      <c r="J2179" s="22" t="s">
        <v>11</v>
      </c>
      <c r="K2179" s="22" t="s">
        <v>6290</v>
      </c>
      <c r="L2179" s="22" t="s">
        <v>11</v>
      </c>
      <c r="M2179" s="22" t="s">
        <v>6946</v>
      </c>
      <c r="N2179" s="22" t="s">
        <v>6291</v>
      </c>
      <c r="O2179" s="22" t="s">
        <v>6292</v>
      </c>
      <c r="P2179" s="22" t="s">
        <v>6329</v>
      </c>
      <c r="Q2179" s="22">
        <v>0</v>
      </c>
      <c r="R2179" s="22" t="s">
        <v>1952</v>
      </c>
      <c r="S2179" s="22" t="s">
        <v>5684</v>
      </c>
      <c r="T2179" s="22" t="s">
        <v>1623</v>
      </c>
    </row>
    <row r="2180" spans="1:20">
      <c r="A2180" s="22" t="s">
        <v>4659</v>
      </c>
      <c r="B2180" s="22" t="s">
        <v>4660</v>
      </c>
      <c r="C2180" s="22" t="s">
        <v>10</v>
      </c>
      <c r="D2180" s="22" t="s">
        <v>1580</v>
      </c>
      <c r="E2180" s="22" t="s">
        <v>452</v>
      </c>
      <c r="F2180" s="22" t="s">
        <v>5583</v>
      </c>
      <c r="G2180" s="22" t="s">
        <v>1623</v>
      </c>
      <c r="H2180" s="22" t="s">
        <v>6308</v>
      </c>
      <c r="I2180" s="22" t="s">
        <v>5447</v>
      </c>
      <c r="J2180" s="22" t="s">
        <v>11</v>
      </c>
      <c r="K2180" s="22" t="s">
        <v>6290</v>
      </c>
      <c r="L2180" s="22" t="s">
        <v>11</v>
      </c>
      <c r="M2180" s="22" t="s">
        <v>6964</v>
      </c>
      <c r="N2180" s="22" t="s">
        <v>6291</v>
      </c>
      <c r="O2180" s="22" t="s">
        <v>6292</v>
      </c>
      <c r="P2180" s="22" t="s">
        <v>1012</v>
      </c>
      <c r="Q2180" s="22">
        <v>0</v>
      </c>
      <c r="R2180" s="22" t="s">
        <v>1624</v>
      </c>
      <c r="S2180" s="22" t="s">
        <v>6984</v>
      </c>
      <c r="T2180" s="22" t="s">
        <v>1623</v>
      </c>
    </row>
    <row r="2181" spans="1:20">
      <c r="A2181" s="22" t="s">
        <v>3084</v>
      </c>
      <c r="B2181" s="22" t="s">
        <v>3085</v>
      </c>
      <c r="C2181" s="22" t="s">
        <v>10</v>
      </c>
      <c r="D2181" s="22" t="s">
        <v>1580</v>
      </c>
      <c r="E2181" s="22" t="s">
        <v>452</v>
      </c>
      <c r="F2181" s="22" t="s">
        <v>6816</v>
      </c>
      <c r="G2181" s="22" t="s">
        <v>1623</v>
      </c>
      <c r="H2181" s="22" t="s">
        <v>6334</v>
      </c>
      <c r="I2181" s="22" t="s">
        <v>6343</v>
      </c>
      <c r="J2181" s="22" t="s">
        <v>11</v>
      </c>
      <c r="K2181" s="22" t="s">
        <v>6290</v>
      </c>
      <c r="L2181" s="22" t="s">
        <v>11</v>
      </c>
      <c r="M2181" s="22" t="s">
        <v>7020</v>
      </c>
      <c r="N2181" s="22" t="s">
        <v>6291</v>
      </c>
      <c r="O2181" s="22" t="s">
        <v>6292</v>
      </c>
      <c r="P2181" s="22" t="s">
        <v>6584</v>
      </c>
      <c r="Q2181" s="22">
        <v>0</v>
      </c>
      <c r="R2181" s="22" t="s">
        <v>1952</v>
      </c>
      <c r="S2181" s="22" t="s">
        <v>5932</v>
      </c>
      <c r="T2181" s="22" t="s">
        <v>1623</v>
      </c>
    </row>
    <row r="2182" spans="1:20">
      <c r="A2182" s="22" t="s">
        <v>4870</v>
      </c>
      <c r="B2182" s="22" t="s">
        <v>4871</v>
      </c>
      <c r="C2182" s="22" t="s">
        <v>13</v>
      </c>
      <c r="D2182" s="22" t="s">
        <v>1580</v>
      </c>
      <c r="E2182" s="22" t="s">
        <v>452</v>
      </c>
      <c r="F2182" s="22" t="s">
        <v>6803</v>
      </c>
      <c r="G2182" s="22" t="s">
        <v>1623</v>
      </c>
      <c r="H2182" s="22" t="s">
        <v>5569</v>
      </c>
      <c r="I2182" s="22" t="s">
        <v>6304</v>
      </c>
      <c r="J2182" s="22" t="s">
        <v>11</v>
      </c>
      <c r="K2182" s="22" t="s">
        <v>6290</v>
      </c>
      <c r="L2182" s="22" t="s">
        <v>11</v>
      </c>
      <c r="M2182" s="22" t="s">
        <v>6942</v>
      </c>
      <c r="N2182" s="22" t="s">
        <v>6291</v>
      </c>
      <c r="O2182" s="22" t="s">
        <v>6292</v>
      </c>
      <c r="P2182" s="22" t="s">
        <v>6363</v>
      </c>
      <c r="Q2182" s="22">
        <v>0</v>
      </c>
      <c r="R2182" s="22" t="s">
        <v>2424</v>
      </c>
      <c r="S2182" s="22" t="s">
        <v>6422</v>
      </c>
      <c r="T2182" s="22" t="s">
        <v>1623</v>
      </c>
    </row>
    <row r="2183" spans="1:20">
      <c r="A2183" s="22" t="s">
        <v>2908</v>
      </c>
      <c r="B2183" s="22" t="s">
        <v>2909</v>
      </c>
      <c r="C2183" s="22" t="s">
        <v>16</v>
      </c>
      <c r="D2183" s="22" t="s">
        <v>1580</v>
      </c>
      <c r="E2183" s="22" t="s">
        <v>452</v>
      </c>
      <c r="F2183" s="22" t="s">
        <v>6954</v>
      </c>
      <c r="G2183" s="22" t="s">
        <v>1623</v>
      </c>
      <c r="H2183" s="22" t="s">
        <v>2490</v>
      </c>
      <c r="I2183" s="22" t="s">
        <v>6951</v>
      </c>
      <c r="J2183" s="22" t="s">
        <v>11</v>
      </c>
      <c r="K2183" s="22" t="s">
        <v>6290</v>
      </c>
      <c r="L2183" s="22" t="s">
        <v>11</v>
      </c>
      <c r="M2183" s="22" t="s">
        <v>6945</v>
      </c>
      <c r="N2183" s="22" t="s">
        <v>6291</v>
      </c>
      <c r="O2183" s="22" t="s">
        <v>6292</v>
      </c>
      <c r="P2183" s="22" t="s">
        <v>6982</v>
      </c>
      <c r="Q2183" s="22">
        <v>0</v>
      </c>
      <c r="R2183" s="22" t="s">
        <v>7028</v>
      </c>
      <c r="S2183" s="22" t="s">
        <v>7029</v>
      </c>
      <c r="T2183" s="22" t="s">
        <v>1623</v>
      </c>
    </row>
    <row r="2184" spans="1:20">
      <c r="A2184" s="22" t="s">
        <v>3260</v>
      </c>
      <c r="B2184" s="22" t="s">
        <v>3261</v>
      </c>
      <c r="C2184" s="22" t="s">
        <v>13</v>
      </c>
      <c r="D2184" s="22" t="s">
        <v>1580</v>
      </c>
      <c r="E2184" s="22" t="s">
        <v>452</v>
      </c>
      <c r="F2184" s="22" t="s">
        <v>6803</v>
      </c>
      <c r="G2184" s="22" t="s">
        <v>1623</v>
      </c>
      <c r="H2184" s="22" t="s">
        <v>5569</v>
      </c>
      <c r="I2184" s="22" t="s">
        <v>6304</v>
      </c>
      <c r="J2184" s="22" t="s">
        <v>11</v>
      </c>
      <c r="K2184" s="22" t="s">
        <v>6290</v>
      </c>
      <c r="L2184" s="22" t="s">
        <v>11</v>
      </c>
      <c r="M2184" s="22" t="s">
        <v>6979</v>
      </c>
      <c r="N2184" s="22" t="s">
        <v>6291</v>
      </c>
      <c r="O2184" s="22" t="s">
        <v>6292</v>
      </c>
      <c r="P2184" s="22" t="s">
        <v>1012</v>
      </c>
      <c r="Q2184" s="22">
        <v>0</v>
      </c>
      <c r="R2184" s="22" t="s">
        <v>1689</v>
      </c>
      <c r="S2184" s="22" t="s">
        <v>7043</v>
      </c>
      <c r="T2184" s="22" t="s">
        <v>1623</v>
      </c>
    </row>
    <row r="2185" spans="1:20">
      <c r="A2185" s="22" t="s">
        <v>3023</v>
      </c>
      <c r="B2185" s="22" t="s">
        <v>3024</v>
      </c>
      <c r="C2185" s="22" t="s">
        <v>16</v>
      </c>
      <c r="D2185" s="22" t="s">
        <v>1580</v>
      </c>
      <c r="E2185" s="22" t="s">
        <v>452</v>
      </c>
      <c r="F2185" s="22" t="s">
        <v>5504</v>
      </c>
      <c r="G2185" s="22" t="s">
        <v>1623</v>
      </c>
      <c r="H2185" s="22" t="s">
        <v>5579</v>
      </c>
      <c r="I2185" s="22" t="s">
        <v>6289</v>
      </c>
      <c r="J2185" s="22" t="s">
        <v>11</v>
      </c>
      <c r="K2185" s="22" t="s">
        <v>6290</v>
      </c>
      <c r="L2185" s="22" t="s">
        <v>11</v>
      </c>
      <c r="M2185" s="22" t="s">
        <v>6941</v>
      </c>
      <c r="N2185" s="22" t="s">
        <v>6291</v>
      </c>
      <c r="O2185" s="22" t="s">
        <v>6292</v>
      </c>
      <c r="P2185" s="22" t="s">
        <v>6472</v>
      </c>
      <c r="Q2185" s="22">
        <v>0</v>
      </c>
      <c r="R2185" s="22" t="s">
        <v>6313</v>
      </c>
      <c r="S2185" s="22" t="s">
        <v>5944</v>
      </c>
      <c r="T2185" s="22" t="s">
        <v>1623</v>
      </c>
    </row>
    <row r="2186" spans="1:20">
      <c r="A2186" s="22" t="s">
        <v>4172</v>
      </c>
      <c r="B2186" s="22" t="s">
        <v>4173</v>
      </c>
      <c r="C2186" s="22" t="s">
        <v>10</v>
      </c>
      <c r="D2186" s="22" t="s">
        <v>1580</v>
      </c>
      <c r="E2186" s="22" t="s">
        <v>461</v>
      </c>
      <c r="F2186" s="22" t="s">
        <v>5520</v>
      </c>
      <c r="G2186" s="22" t="s">
        <v>1623</v>
      </c>
      <c r="H2186" s="22" t="s">
        <v>6295</v>
      </c>
      <c r="I2186" s="22" t="s">
        <v>5457</v>
      </c>
      <c r="J2186" s="22" t="s">
        <v>11</v>
      </c>
      <c r="K2186" s="22" t="s">
        <v>6290</v>
      </c>
      <c r="L2186" s="22" t="s">
        <v>11</v>
      </c>
      <c r="M2186" s="22" t="s">
        <v>6931</v>
      </c>
      <c r="N2186" s="22" t="s">
        <v>6311</v>
      </c>
      <c r="O2186" s="22" t="s">
        <v>6292</v>
      </c>
      <c r="P2186" s="22" t="s">
        <v>6359</v>
      </c>
      <c r="Q2186" s="22">
        <v>0</v>
      </c>
      <c r="R2186" s="22" t="s">
        <v>1685</v>
      </c>
      <c r="S2186" s="22" t="s">
        <v>5785</v>
      </c>
      <c r="T2186" s="22" t="s">
        <v>1623</v>
      </c>
    </row>
    <row r="2187" spans="1:20">
      <c r="A2187" s="22" t="s">
        <v>3266</v>
      </c>
      <c r="B2187" s="22" t="s">
        <v>3267</v>
      </c>
      <c r="C2187" s="22" t="s">
        <v>16</v>
      </c>
      <c r="D2187" s="22" t="s">
        <v>1580</v>
      </c>
      <c r="E2187" s="22" t="s">
        <v>452</v>
      </c>
      <c r="F2187" s="22" t="s">
        <v>6935</v>
      </c>
      <c r="G2187" s="22" t="s">
        <v>1623</v>
      </c>
      <c r="H2187" s="22" t="s">
        <v>6337</v>
      </c>
      <c r="I2187" s="22" t="s">
        <v>6474</v>
      </c>
      <c r="J2187" s="22" t="s">
        <v>11</v>
      </c>
      <c r="K2187" s="22" t="s">
        <v>6290</v>
      </c>
      <c r="L2187" s="22" t="s">
        <v>11</v>
      </c>
      <c r="M2187" s="22" t="s">
        <v>6936</v>
      </c>
      <c r="N2187" s="22" t="s">
        <v>6291</v>
      </c>
      <c r="O2187" s="22" t="s">
        <v>6292</v>
      </c>
      <c r="P2187" s="22" t="s">
        <v>6329</v>
      </c>
      <c r="Q2187" s="22">
        <v>0</v>
      </c>
      <c r="R2187" s="22" t="s">
        <v>1952</v>
      </c>
      <c r="S2187" s="22" t="s">
        <v>5906</v>
      </c>
      <c r="T2187" s="22" t="s">
        <v>1623</v>
      </c>
    </row>
    <row r="2188" spans="1:20">
      <c r="A2188" s="22" t="s">
        <v>4180</v>
      </c>
      <c r="B2188" s="22" t="s">
        <v>4181</v>
      </c>
      <c r="C2188" s="22" t="s">
        <v>14</v>
      </c>
      <c r="D2188" s="22" t="s">
        <v>1580</v>
      </c>
      <c r="E2188" s="22" t="s">
        <v>452</v>
      </c>
      <c r="F2188" s="22" t="s">
        <v>6804</v>
      </c>
      <c r="G2188" s="22" t="s">
        <v>1623</v>
      </c>
      <c r="H2188" s="22" t="s">
        <v>6334</v>
      </c>
      <c r="I2188" s="22" t="s">
        <v>6321</v>
      </c>
      <c r="J2188" s="22" t="s">
        <v>11</v>
      </c>
      <c r="K2188" s="22" t="s">
        <v>6290</v>
      </c>
      <c r="L2188" s="22" t="s">
        <v>11</v>
      </c>
      <c r="M2188" s="22" t="s">
        <v>6947</v>
      </c>
      <c r="N2188" s="22" t="s">
        <v>6291</v>
      </c>
      <c r="O2188" s="22" t="s">
        <v>6292</v>
      </c>
      <c r="P2188" s="22" t="s">
        <v>6329</v>
      </c>
      <c r="Q2188" s="22">
        <v>0</v>
      </c>
      <c r="R2188" s="22" t="s">
        <v>1952</v>
      </c>
      <c r="S2188" s="22" t="s">
        <v>5783</v>
      </c>
      <c r="T2188" s="22" t="s">
        <v>1623</v>
      </c>
    </row>
    <row r="2189" spans="1:20">
      <c r="A2189" s="22" t="s">
        <v>5275</v>
      </c>
      <c r="B2189" s="22" t="s">
        <v>5276</v>
      </c>
      <c r="C2189" s="22" t="s">
        <v>16</v>
      </c>
      <c r="D2189" s="22" t="s">
        <v>1580</v>
      </c>
      <c r="E2189" s="22" t="s">
        <v>452</v>
      </c>
      <c r="F2189" s="22" t="s">
        <v>6977</v>
      </c>
      <c r="G2189" s="22" t="s">
        <v>1623</v>
      </c>
      <c r="H2189" s="22" t="s">
        <v>6346</v>
      </c>
      <c r="I2189" s="22" t="s">
        <v>5563</v>
      </c>
      <c r="J2189" s="22" t="s">
        <v>11</v>
      </c>
      <c r="K2189" s="22" t="s">
        <v>6290</v>
      </c>
      <c r="L2189" s="22" t="s">
        <v>11</v>
      </c>
      <c r="M2189" s="22" t="s">
        <v>6944</v>
      </c>
      <c r="N2189" s="22" t="s">
        <v>6291</v>
      </c>
      <c r="O2189" s="22" t="s">
        <v>6292</v>
      </c>
      <c r="P2189" s="22" t="s">
        <v>9</v>
      </c>
      <c r="Q2189" s="22">
        <v>0</v>
      </c>
      <c r="R2189" s="22" t="s">
        <v>1707</v>
      </c>
      <c r="S2189" s="22" t="s">
        <v>5646</v>
      </c>
      <c r="T2189" s="22" t="s">
        <v>1623</v>
      </c>
    </row>
    <row r="2190" spans="1:20">
      <c r="A2190" s="22" t="s">
        <v>3496</v>
      </c>
      <c r="B2190" s="22" t="s">
        <v>3497</v>
      </c>
      <c r="C2190" s="22" t="s">
        <v>1657</v>
      </c>
      <c r="D2190" s="22" t="s">
        <v>1580</v>
      </c>
      <c r="E2190" s="22" t="s">
        <v>452</v>
      </c>
      <c r="F2190" s="22" t="s">
        <v>6806</v>
      </c>
      <c r="G2190" s="22" t="s">
        <v>1623</v>
      </c>
      <c r="H2190" s="22" t="s">
        <v>6337</v>
      </c>
      <c r="I2190" s="22" t="s">
        <v>6383</v>
      </c>
      <c r="J2190" s="22" t="s">
        <v>11</v>
      </c>
      <c r="K2190" s="22" t="s">
        <v>6290</v>
      </c>
      <c r="L2190" s="22" t="s">
        <v>11</v>
      </c>
      <c r="M2190" s="22" t="s">
        <v>6946</v>
      </c>
      <c r="N2190" s="22" t="s">
        <v>6291</v>
      </c>
      <c r="O2190" s="22" t="s">
        <v>6292</v>
      </c>
      <c r="P2190" s="22" t="s">
        <v>6456</v>
      </c>
      <c r="Q2190" s="22">
        <v>0</v>
      </c>
      <c r="R2190" s="22" t="s">
        <v>1952</v>
      </c>
      <c r="S2190" s="22" t="s">
        <v>5874</v>
      </c>
      <c r="T2190" s="22" t="s">
        <v>1623</v>
      </c>
    </row>
    <row r="2191" spans="1:20">
      <c r="A2191" s="22" t="s">
        <v>2919</v>
      </c>
      <c r="B2191" s="22" t="s">
        <v>2920</v>
      </c>
      <c r="C2191" s="22" t="s">
        <v>1544</v>
      </c>
      <c r="D2191" s="22" t="s">
        <v>5451</v>
      </c>
      <c r="E2191" s="22" t="s">
        <v>464</v>
      </c>
      <c r="F2191" s="22" t="s">
        <v>6991</v>
      </c>
      <c r="G2191" s="22" t="s">
        <v>1623</v>
      </c>
      <c r="H2191" s="22" t="s">
        <v>6346</v>
      </c>
      <c r="I2191" s="22" t="s">
        <v>6296</v>
      </c>
      <c r="J2191" s="22" t="s">
        <v>11</v>
      </c>
      <c r="K2191" s="22" t="s">
        <v>6290</v>
      </c>
      <c r="L2191" s="22" t="s">
        <v>11</v>
      </c>
      <c r="M2191" s="22" t="s">
        <v>6936</v>
      </c>
      <c r="N2191" s="22" t="s">
        <v>6297</v>
      </c>
      <c r="O2191" s="22" t="s">
        <v>6292</v>
      </c>
      <c r="P2191" s="22" t="s">
        <v>6329</v>
      </c>
      <c r="Q2191" s="22">
        <v>0</v>
      </c>
      <c r="R2191" s="22" t="s">
        <v>6366</v>
      </c>
      <c r="S2191" s="22" t="s">
        <v>5957</v>
      </c>
      <c r="T2191" s="22" t="s">
        <v>1623</v>
      </c>
    </row>
    <row r="2192" spans="1:20">
      <c r="A2192" s="22" t="s">
        <v>4932</v>
      </c>
      <c r="B2192" s="22" t="s">
        <v>4933</v>
      </c>
      <c r="C2192" s="22" t="s">
        <v>16</v>
      </c>
      <c r="D2192" s="22" t="s">
        <v>1580</v>
      </c>
      <c r="E2192" s="22" t="s">
        <v>452</v>
      </c>
      <c r="F2192" s="22" t="s">
        <v>5504</v>
      </c>
      <c r="G2192" s="22" t="s">
        <v>1623</v>
      </c>
      <c r="H2192" s="22" t="s">
        <v>5579</v>
      </c>
      <c r="I2192" s="22" t="s">
        <v>6289</v>
      </c>
      <c r="J2192" s="22" t="s">
        <v>11</v>
      </c>
      <c r="K2192" s="22" t="s">
        <v>6290</v>
      </c>
      <c r="L2192" s="22" t="s">
        <v>11</v>
      </c>
      <c r="M2192" s="22" t="s">
        <v>6941</v>
      </c>
      <c r="N2192" s="22" t="s">
        <v>6291</v>
      </c>
      <c r="O2192" s="22" t="s">
        <v>6292</v>
      </c>
      <c r="P2192" s="22" t="s">
        <v>1012</v>
      </c>
      <c r="Q2192" s="22">
        <v>0</v>
      </c>
      <c r="R2192" s="22" t="s">
        <v>1624</v>
      </c>
      <c r="S2192" s="22" t="s">
        <v>6205</v>
      </c>
      <c r="T2192" s="22" t="s">
        <v>1623</v>
      </c>
    </row>
    <row r="2193" spans="1:20">
      <c r="A2193" s="22" t="s">
        <v>3064</v>
      </c>
      <c r="B2193" s="22" t="s">
        <v>3065</v>
      </c>
      <c r="C2193" s="22" t="s">
        <v>13</v>
      </c>
      <c r="D2193" s="22" t="s">
        <v>1580</v>
      </c>
      <c r="E2193" s="22" t="s">
        <v>452</v>
      </c>
      <c r="F2193" s="22" t="s">
        <v>6962</v>
      </c>
      <c r="G2193" s="22" t="s">
        <v>1623</v>
      </c>
      <c r="H2193" s="22" t="s">
        <v>6299</v>
      </c>
      <c r="I2193" s="22" t="s">
        <v>6300</v>
      </c>
      <c r="J2193" s="22" t="s">
        <v>11</v>
      </c>
      <c r="K2193" s="22" t="s">
        <v>6290</v>
      </c>
      <c r="L2193" s="22" t="s">
        <v>11</v>
      </c>
      <c r="M2193" s="22" t="s">
        <v>6946</v>
      </c>
      <c r="N2193" s="22" t="s">
        <v>6291</v>
      </c>
      <c r="O2193" s="22" t="s">
        <v>6292</v>
      </c>
      <c r="P2193" s="22" t="s">
        <v>6638</v>
      </c>
      <c r="Q2193" s="22">
        <v>0</v>
      </c>
      <c r="R2193" s="22" t="s">
        <v>1952</v>
      </c>
      <c r="S2193" s="22" t="s">
        <v>5936</v>
      </c>
      <c r="T2193" s="22" t="s">
        <v>1623</v>
      </c>
    </row>
    <row r="2194" spans="1:20">
      <c r="A2194" s="22" t="s">
        <v>3207</v>
      </c>
      <c r="B2194" s="22" t="s">
        <v>3208</v>
      </c>
      <c r="C2194" s="22" t="s">
        <v>16</v>
      </c>
      <c r="D2194" s="22" t="s">
        <v>1580</v>
      </c>
      <c r="E2194" s="22" t="s">
        <v>452</v>
      </c>
      <c r="F2194" s="22" t="s">
        <v>5380</v>
      </c>
      <c r="G2194" s="22" t="s">
        <v>1623</v>
      </c>
      <c r="H2194" s="22" t="s">
        <v>2490</v>
      </c>
      <c r="I2194" s="22" t="s">
        <v>6289</v>
      </c>
      <c r="J2194" s="22" t="s">
        <v>11</v>
      </c>
      <c r="K2194" s="22" t="s">
        <v>6290</v>
      </c>
      <c r="L2194" s="22" t="s">
        <v>11</v>
      </c>
      <c r="M2194" s="22" t="s">
        <v>7001</v>
      </c>
      <c r="N2194" s="22" t="s">
        <v>6291</v>
      </c>
      <c r="O2194" s="22" t="s">
        <v>6292</v>
      </c>
      <c r="P2194" s="22" t="s">
        <v>9</v>
      </c>
      <c r="Q2194" s="22">
        <v>0</v>
      </c>
      <c r="R2194" s="22" t="s">
        <v>6313</v>
      </c>
      <c r="S2194" s="22" t="s">
        <v>5918</v>
      </c>
      <c r="T2194" s="22" t="s">
        <v>1623</v>
      </c>
    </row>
    <row r="2195" spans="1:20">
      <c r="A2195" s="22" t="s">
        <v>2781</v>
      </c>
      <c r="B2195" s="22" t="s">
        <v>2782</v>
      </c>
      <c r="C2195" s="22" t="s">
        <v>12</v>
      </c>
      <c r="D2195" s="22" t="s">
        <v>1580</v>
      </c>
      <c r="E2195" s="22" t="s">
        <v>452</v>
      </c>
      <c r="F2195" s="22" t="s">
        <v>6809</v>
      </c>
      <c r="G2195" s="22" t="s">
        <v>1623</v>
      </c>
      <c r="H2195" s="22" t="s">
        <v>6299</v>
      </c>
      <c r="I2195" s="22" t="s">
        <v>6335</v>
      </c>
      <c r="J2195" s="22" t="s">
        <v>11</v>
      </c>
      <c r="K2195" s="22" t="s">
        <v>6290</v>
      </c>
      <c r="L2195" s="22" t="s">
        <v>11</v>
      </c>
      <c r="M2195" s="22" t="s">
        <v>6955</v>
      </c>
      <c r="N2195" s="22" t="s">
        <v>6291</v>
      </c>
      <c r="O2195" s="22" t="s">
        <v>6292</v>
      </c>
      <c r="P2195" s="22" t="s">
        <v>6512</v>
      </c>
      <c r="Q2195" s="22">
        <v>0</v>
      </c>
      <c r="R2195" s="22" t="s">
        <v>1952</v>
      </c>
      <c r="S2195" s="22" t="s">
        <v>5978</v>
      </c>
      <c r="T2195" s="22" t="s">
        <v>1623</v>
      </c>
    </row>
    <row r="2196" spans="1:20">
      <c r="A2196" s="22" t="s">
        <v>1901</v>
      </c>
      <c r="B2196" s="22" t="s">
        <v>1902</v>
      </c>
      <c r="C2196" s="22" t="s">
        <v>10</v>
      </c>
      <c r="D2196" s="22" t="s">
        <v>1580</v>
      </c>
      <c r="E2196" s="22" t="s">
        <v>461</v>
      </c>
      <c r="F2196" s="22" t="s">
        <v>5538</v>
      </c>
      <c r="G2196" s="22" t="s">
        <v>1623</v>
      </c>
      <c r="H2196" s="22" t="s">
        <v>5579</v>
      </c>
      <c r="I2196" s="22" t="s">
        <v>5574</v>
      </c>
      <c r="J2196" s="22" t="s">
        <v>11</v>
      </c>
      <c r="K2196" s="22" t="s">
        <v>6290</v>
      </c>
      <c r="L2196" s="22" t="s">
        <v>11</v>
      </c>
      <c r="M2196" s="22" t="s">
        <v>7050</v>
      </c>
      <c r="N2196" s="22" t="s">
        <v>6311</v>
      </c>
      <c r="O2196" s="22" t="s">
        <v>6292</v>
      </c>
      <c r="P2196" s="22" t="s">
        <v>6591</v>
      </c>
      <c r="Q2196" s="22">
        <v>0</v>
      </c>
      <c r="R2196" s="22" t="s">
        <v>1685</v>
      </c>
      <c r="S2196" s="22" t="s">
        <v>6083</v>
      </c>
      <c r="T2196" s="22" t="s">
        <v>1623</v>
      </c>
    </row>
    <row r="2197" spans="1:20">
      <c r="A2197" s="22" t="s">
        <v>3975</v>
      </c>
      <c r="B2197" s="22" t="s">
        <v>3976</v>
      </c>
      <c r="C2197" s="22" t="s">
        <v>10</v>
      </c>
      <c r="D2197" s="22" t="s">
        <v>1580</v>
      </c>
      <c r="E2197" s="22" t="s">
        <v>452</v>
      </c>
      <c r="F2197" s="22" t="s">
        <v>6940</v>
      </c>
      <c r="G2197" s="22" t="s">
        <v>1623</v>
      </c>
      <c r="H2197" s="22" t="s">
        <v>6346</v>
      </c>
      <c r="I2197" s="22" t="s">
        <v>5563</v>
      </c>
      <c r="J2197" s="22" t="s">
        <v>11</v>
      </c>
      <c r="K2197" s="22" t="s">
        <v>6290</v>
      </c>
      <c r="L2197" s="22" t="s">
        <v>11</v>
      </c>
      <c r="M2197" s="22" t="s">
        <v>6979</v>
      </c>
      <c r="N2197" s="22" t="s">
        <v>6291</v>
      </c>
      <c r="O2197" s="22" t="s">
        <v>6292</v>
      </c>
      <c r="P2197" s="22" t="s">
        <v>6561</v>
      </c>
      <c r="Q2197" s="22">
        <v>0</v>
      </c>
      <c r="R2197" s="22" t="s">
        <v>3979</v>
      </c>
      <c r="S2197" s="22" t="s">
        <v>6745</v>
      </c>
      <c r="T2197" s="22" t="s">
        <v>1623</v>
      </c>
    </row>
    <row r="2198" spans="1:20">
      <c r="A2198" s="22" t="s">
        <v>1686</v>
      </c>
      <c r="B2198" s="22" t="s">
        <v>1687</v>
      </c>
      <c r="C2198" s="22" t="s">
        <v>10</v>
      </c>
      <c r="D2198" s="22" t="s">
        <v>1580</v>
      </c>
      <c r="E2198" s="22" t="s">
        <v>452</v>
      </c>
      <c r="F2198" s="22" t="s">
        <v>5583</v>
      </c>
      <c r="G2198" s="22" t="s">
        <v>1623</v>
      </c>
      <c r="H2198" s="22" t="s">
        <v>6308</v>
      </c>
      <c r="I2198" s="22" t="s">
        <v>5447</v>
      </c>
      <c r="J2198" s="22" t="s">
        <v>11</v>
      </c>
      <c r="K2198" s="22" t="s">
        <v>6290</v>
      </c>
      <c r="L2198" s="22" t="s">
        <v>11</v>
      </c>
      <c r="M2198" s="22" t="s">
        <v>7020</v>
      </c>
      <c r="N2198" s="22" t="s">
        <v>6291</v>
      </c>
      <c r="O2198" s="22" t="s">
        <v>6292</v>
      </c>
      <c r="P2198" s="22" t="s">
        <v>1012</v>
      </c>
      <c r="Q2198" s="22">
        <v>0</v>
      </c>
      <c r="R2198" s="22" t="s">
        <v>1689</v>
      </c>
      <c r="S2198" s="22" t="s">
        <v>6210</v>
      </c>
      <c r="T2198" s="22" t="s">
        <v>1623</v>
      </c>
    </row>
    <row r="2199" spans="1:20">
      <c r="A2199" s="22" t="s">
        <v>4140</v>
      </c>
      <c r="B2199" s="22" t="s">
        <v>4141</v>
      </c>
      <c r="C2199" s="22" t="s">
        <v>13</v>
      </c>
      <c r="D2199" s="22" t="s">
        <v>1580</v>
      </c>
      <c r="E2199" s="22" t="s">
        <v>452</v>
      </c>
      <c r="F2199" s="22" t="s">
        <v>5544</v>
      </c>
      <c r="G2199" s="22" t="s">
        <v>1623</v>
      </c>
      <c r="H2199" s="22" t="s">
        <v>6315</v>
      </c>
      <c r="I2199" s="22" t="s">
        <v>6316</v>
      </c>
      <c r="J2199" s="22" t="s">
        <v>11</v>
      </c>
      <c r="K2199" s="22" t="s">
        <v>6290</v>
      </c>
      <c r="L2199" s="22" t="s">
        <v>11</v>
      </c>
      <c r="M2199" s="22" t="s">
        <v>6965</v>
      </c>
      <c r="N2199" s="22" t="s">
        <v>6291</v>
      </c>
      <c r="O2199" s="22" t="s">
        <v>6292</v>
      </c>
      <c r="P2199" s="22" t="s">
        <v>6329</v>
      </c>
      <c r="Q2199" s="22">
        <v>0</v>
      </c>
      <c r="R2199" s="22" t="s">
        <v>1952</v>
      </c>
      <c r="S2199" s="22" t="s">
        <v>6484</v>
      </c>
      <c r="T2199" s="22" t="s">
        <v>1623</v>
      </c>
    </row>
    <row r="2200" spans="1:20">
      <c r="A2200" s="22" t="s">
        <v>4155</v>
      </c>
      <c r="B2200" s="22" t="s">
        <v>4156</v>
      </c>
      <c r="C2200" s="22" t="s">
        <v>14</v>
      </c>
      <c r="D2200" s="22" t="s">
        <v>1580</v>
      </c>
      <c r="E2200" s="22" t="s">
        <v>452</v>
      </c>
      <c r="F2200" s="22" t="s">
        <v>5384</v>
      </c>
      <c r="G2200" s="22" t="s">
        <v>1623</v>
      </c>
      <c r="H2200" s="22" t="s">
        <v>6308</v>
      </c>
      <c r="I2200" s="22" t="s">
        <v>5447</v>
      </c>
      <c r="J2200" s="22" t="s">
        <v>11</v>
      </c>
      <c r="K2200" s="22" t="s">
        <v>6290</v>
      </c>
      <c r="L2200" s="22" t="s">
        <v>11</v>
      </c>
      <c r="M2200" s="22" t="s">
        <v>6937</v>
      </c>
      <c r="N2200" s="22" t="s">
        <v>6291</v>
      </c>
      <c r="O2200" s="22" t="s">
        <v>6292</v>
      </c>
      <c r="P2200" s="22" t="s">
        <v>6309</v>
      </c>
      <c r="Q2200" s="22">
        <v>0</v>
      </c>
      <c r="R2200" s="22" t="s">
        <v>1952</v>
      </c>
      <c r="S2200" s="22" t="s">
        <v>6310</v>
      </c>
      <c r="T2200" s="22" t="s">
        <v>1548</v>
      </c>
    </row>
    <row r="2201" spans="1:20">
      <c r="A2201" s="22" t="s">
        <v>2107</v>
      </c>
      <c r="B2201" s="22" t="s">
        <v>2108</v>
      </c>
      <c r="C2201" s="22" t="s">
        <v>12</v>
      </c>
      <c r="D2201" s="22" t="s">
        <v>1580</v>
      </c>
      <c r="E2201" s="22" t="s">
        <v>452</v>
      </c>
      <c r="F2201" s="22" t="s">
        <v>6825</v>
      </c>
      <c r="G2201" s="22" t="s">
        <v>1623</v>
      </c>
      <c r="H2201" s="22" t="s">
        <v>5569</v>
      </c>
      <c r="I2201" s="22" t="s">
        <v>6343</v>
      </c>
      <c r="J2201" s="22" t="s">
        <v>11</v>
      </c>
      <c r="K2201" s="22" t="s">
        <v>6290</v>
      </c>
      <c r="L2201" s="22" t="s">
        <v>11</v>
      </c>
      <c r="M2201" s="22" t="s">
        <v>6933</v>
      </c>
      <c r="N2201" s="22" t="s">
        <v>6291</v>
      </c>
      <c r="O2201" s="22" t="s">
        <v>6292</v>
      </c>
      <c r="P2201" s="22" t="s">
        <v>1012</v>
      </c>
      <c r="Q2201" s="22">
        <v>0</v>
      </c>
      <c r="R2201" s="22" t="s">
        <v>1559</v>
      </c>
      <c r="S2201" s="22" t="s">
        <v>6236</v>
      </c>
      <c r="T2201" s="22" t="s">
        <v>1623</v>
      </c>
    </row>
    <row r="2202" spans="1:20">
      <c r="A2202" s="22" t="s">
        <v>1691</v>
      </c>
      <c r="B2202" s="22" t="s">
        <v>1692</v>
      </c>
      <c r="C2202" s="22" t="s">
        <v>14</v>
      </c>
      <c r="D2202" s="22" t="s">
        <v>1580</v>
      </c>
      <c r="E2202" s="22" t="s">
        <v>461</v>
      </c>
      <c r="F2202" s="22" t="s">
        <v>6784</v>
      </c>
      <c r="G2202" s="22" t="s">
        <v>1623</v>
      </c>
      <c r="H2202" s="22" t="s">
        <v>6320</v>
      </c>
      <c r="I2202" s="22" t="s">
        <v>6338</v>
      </c>
      <c r="J2202" s="22" t="s">
        <v>1643</v>
      </c>
      <c r="K2202" s="22" t="s">
        <v>6290</v>
      </c>
      <c r="L2202" s="22" t="s">
        <v>11</v>
      </c>
      <c r="M2202" s="22" t="s">
        <v>7031</v>
      </c>
      <c r="N2202" s="22" t="s">
        <v>6311</v>
      </c>
      <c r="O2202" s="22" t="s">
        <v>6292</v>
      </c>
      <c r="P2202" s="22" t="s">
        <v>6679</v>
      </c>
      <c r="Q2202" s="22">
        <v>0</v>
      </c>
      <c r="R2202" s="22" t="s">
        <v>1952</v>
      </c>
      <c r="S2202" s="22" t="s">
        <v>6115</v>
      </c>
      <c r="T2202" s="22" t="s">
        <v>1623</v>
      </c>
    </row>
    <row r="2203" spans="1:20">
      <c r="A2203" s="22" t="s">
        <v>4898</v>
      </c>
      <c r="B2203" s="22" t="s">
        <v>4899</v>
      </c>
      <c r="C2203" s="22" t="s">
        <v>14</v>
      </c>
      <c r="D2203" s="22" t="s">
        <v>1580</v>
      </c>
      <c r="E2203" s="22" t="s">
        <v>5632</v>
      </c>
      <c r="F2203" s="22" t="s">
        <v>6973</v>
      </c>
      <c r="G2203" s="22" t="s">
        <v>1623</v>
      </c>
      <c r="H2203" s="22" t="s">
        <v>6308</v>
      </c>
      <c r="I2203" s="22" t="s">
        <v>5447</v>
      </c>
      <c r="J2203" s="22" t="s">
        <v>11</v>
      </c>
      <c r="K2203" s="22" t="s">
        <v>6290</v>
      </c>
      <c r="L2203" s="22" t="s">
        <v>11</v>
      </c>
      <c r="M2203" s="22" t="s">
        <v>7050</v>
      </c>
      <c r="N2203" s="22" t="s">
        <v>6311</v>
      </c>
      <c r="O2203" s="22" t="s">
        <v>6292</v>
      </c>
      <c r="P2203" s="22" t="s">
        <v>6737</v>
      </c>
      <c r="Q2203" s="22">
        <v>0</v>
      </c>
      <c r="R2203" s="22" t="s">
        <v>6974</v>
      </c>
      <c r="S2203" s="22" t="s">
        <v>7069</v>
      </c>
      <c r="T2203" s="22" t="s">
        <v>1623</v>
      </c>
    </row>
    <row r="2204" spans="1:20">
      <c r="A2204" s="22" t="s">
        <v>4118</v>
      </c>
      <c r="B2204" s="22" t="s">
        <v>4119</v>
      </c>
      <c r="C2204" s="22" t="s">
        <v>14</v>
      </c>
      <c r="D2204" s="22" t="s">
        <v>1580</v>
      </c>
      <c r="E2204" s="22" t="s">
        <v>452</v>
      </c>
      <c r="F2204" s="22" t="s">
        <v>6809</v>
      </c>
      <c r="G2204" s="22" t="s">
        <v>1623</v>
      </c>
      <c r="H2204" s="22" t="s">
        <v>6299</v>
      </c>
      <c r="I2204" s="22" t="s">
        <v>6335</v>
      </c>
      <c r="J2204" s="22" t="s">
        <v>11</v>
      </c>
      <c r="K2204" s="22" t="s">
        <v>6290</v>
      </c>
      <c r="L2204" s="22" t="s">
        <v>11</v>
      </c>
      <c r="M2204" s="22" t="s">
        <v>6965</v>
      </c>
      <c r="N2204" s="22" t="s">
        <v>6291</v>
      </c>
      <c r="O2204" s="22" t="s">
        <v>6292</v>
      </c>
      <c r="P2204" s="22" t="s">
        <v>6325</v>
      </c>
      <c r="Q2204" s="22">
        <v>0</v>
      </c>
      <c r="R2204" s="22" t="s">
        <v>6313</v>
      </c>
      <c r="S2204" s="22" t="s">
        <v>6703</v>
      </c>
      <c r="T2204" s="22" t="s">
        <v>1623</v>
      </c>
    </row>
    <row r="2205" spans="1:20">
      <c r="A2205" s="22" t="s">
        <v>4158</v>
      </c>
      <c r="B2205" s="22" t="s">
        <v>4159</v>
      </c>
      <c r="C2205" s="22" t="s">
        <v>1657</v>
      </c>
      <c r="D2205" s="22" t="s">
        <v>1580</v>
      </c>
      <c r="E2205" s="22" t="s">
        <v>452</v>
      </c>
      <c r="F2205" s="22" t="s">
        <v>6806</v>
      </c>
      <c r="G2205" s="22" t="s">
        <v>1623</v>
      </c>
      <c r="H2205" s="22" t="s">
        <v>6337</v>
      </c>
      <c r="I2205" s="22" t="s">
        <v>6383</v>
      </c>
      <c r="J2205" s="22" t="s">
        <v>11</v>
      </c>
      <c r="K2205" s="22" t="s">
        <v>6290</v>
      </c>
      <c r="L2205" s="22" t="s">
        <v>11</v>
      </c>
      <c r="M2205" s="22" t="s">
        <v>6963</v>
      </c>
      <c r="N2205" s="22" t="s">
        <v>6291</v>
      </c>
      <c r="O2205" s="22" t="s">
        <v>6292</v>
      </c>
      <c r="P2205" s="22" t="s">
        <v>6656</v>
      </c>
      <c r="Q2205" s="22">
        <v>0</v>
      </c>
      <c r="R2205" s="22" t="s">
        <v>1707</v>
      </c>
      <c r="S2205" s="22" t="s">
        <v>5788</v>
      </c>
      <c r="T2205" s="22" t="s">
        <v>1623</v>
      </c>
    </row>
    <row r="2206" spans="1:20">
      <c r="A2206" s="22" t="s">
        <v>3327</v>
      </c>
      <c r="B2206" s="22" t="s">
        <v>3328</v>
      </c>
      <c r="C2206" s="22" t="s">
        <v>10</v>
      </c>
      <c r="D2206" s="22" t="s">
        <v>1580</v>
      </c>
      <c r="E2206" s="22" t="s">
        <v>452</v>
      </c>
      <c r="F2206" s="22" t="s">
        <v>6980</v>
      </c>
      <c r="G2206" s="22" t="s">
        <v>1623</v>
      </c>
      <c r="H2206" s="22" t="s">
        <v>5569</v>
      </c>
      <c r="I2206" s="22" t="s">
        <v>6316</v>
      </c>
      <c r="J2206" s="22" t="s">
        <v>11</v>
      </c>
      <c r="K2206" s="22" t="s">
        <v>6290</v>
      </c>
      <c r="L2206" s="22" t="s">
        <v>11</v>
      </c>
      <c r="M2206" s="22" t="s">
        <v>6969</v>
      </c>
      <c r="N2206" s="22" t="s">
        <v>6291</v>
      </c>
      <c r="O2206" s="22" t="s">
        <v>6292</v>
      </c>
      <c r="P2206" s="22" t="s">
        <v>6329</v>
      </c>
      <c r="Q2206" s="22">
        <v>0</v>
      </c>
      <c r="R2206" s="22" t="s">
        <v>1952</v>
      </c>
      <c r="S2206" s="22" t="s">
        <v>5894</v>
      </c>
      <c r="T2206" s="22" t="s">
        <v>1623</v>
      </c>
    </row>
    <row r="2207" spans="1:20">
      <c r="A2207" s="22" t="s">
        <v>3192</v>
      </c>
      <c r="B2207" s="22" t="s">
        <v>3193</v>
      </c>
      <c r="C2207" s="22" t="s">
        <v>16</v>
      </c>
      <c r="D2207" s="22" t="s">
        <v>1580</v>
      </c>
      <c r="E2207" s="22" t="s">
        <v>452</v>
      </c>
      <c r="F2207" s="22" t="s">
        <v>6954</v>
      </c>
      <c r="G2207" s="22" t="s">
        <v>1623</v>
      </c>
      <c r="H2207" s="22" t="s">
        <v>2490</v>
      </c>
      <c r="I2207" s="22" t="s">
        <v>6951</v>
      </c>
      <c r="J2207" s="22" t="s">
        <v>11</v>
      </c>
      <c r="K2207" s="22" t="s">
        <v>6290</v>
      </c>
      <c r="L2207" s="22" t="s">
        <v>11</v>
      </c>
      <c r="M2207" s="22" t="s">
        <v>6999</v>
      </c>
      <c r="N2207" s="22" t="s">
        <v>6291</v>
      </c>
      <c r="O2207" s="22" t="s">
        <v>6292</v>
      </c>
      <c r="P2207" s="22" t="s">
        <v>1012</v>
      </c>
      <c r="Q2207" s="22">
        <v>0</v>
      </c>
      <c r="R2207" s="22" t="s">
        <v>1559</v>
      </c>
      <c r="S2207" s="22" t="s">
        <v>7002</v>
      </c>
      <c r="T2207" s="22" t="s">
        <v>1623</v>
      </c>
    </row>
    <row r="2208" spans="1:20">
      <c r="A2208" s="22" t="s">
        <v>1777</v>
      </c>
      <c r="B2208" s="22" t="s">
        <v>1778</v>
      </c>
      <c r="C2208" s="22" t="s">
        <v>14</v>
      </c>
      <c r="D2208" s="22" t="s">
        <v>1580</v>
      </c>
      <c r="E2208" s="22" t="s">
        <v>461</v>
      </c>
      <c r="F2208" s="22" t="s">
        <v>6789</v>
      </c>
      <c r="G2208" s="22" t="s">
        <v>1623</v>
      </c>
      <c r="H2208" s="22" t="s">
        <v>6320</v>
      </c>
      <c r="I2208" s="22" t="s">
        <v>6350</v>
      </c>
      <c r="J2208" s="22" t="s">
        <v>11</v>
      </c>
      <c r="K2208" s="22" t="s">
        <v>6290</v>
      </c>
      <c r="L2208" s="22" t="s">
        <v>11</v>
      </c>
      <c r="M2208" s="22" t="s">
        <v>7015</v>
      </c>
      <c r="N2208" s="22" t="s">
        <v>6311</v>
      </c>
      <c r="O2208" s="22" t="s">
        <v>6292</v>
      </c>
      <c r="P2208" s="22" t="s">
        <v>6364</v>
      </c>
      <c r="Q2208" s="22">
        <v>0</v>
      </c>
      <c r="R2208" s="22" t="s">
        <v>2014</v>
      </c>
      <c r="S2208" s="22" t="s">
        <v>6099</v>
      </c>
      <c r="T2208" s="22" t="s">
        <v>1623</v>
      </c>
    </row>
    <row r="2209" spans="1:20">
      <c r="A2209" s="22" t="s">
        <v>2226</v>
      </c>
      <c r="B2209" s="22" t="s">
        <v>2227</v>
      </c>
      <c r="C2209" s="22" t="s">
        <v>10</v>
      </c>
      <c r="D2209" s="22" t="s">
        <v>1580</v>
      </c>
      <c r="E2209" s="22" t="s">
        <v>461</v>
      </c>
      <c r="F2209" s="22" t="s">
        <v>5538</v>
      </c>
      <c r="G2209" s="22" t="s">
        <v>1623</v>
      </c>
      <c r="H2209" s="22" t="s">
        <v>6331</v>
      </c>
      <c r="I2209" s="22" t="s">
        <v>5574</v>
      </c>
      <c r="J2209" s="22" t="s">
        <v>11</v>
      </c>
      <c r="K2209" s="22" t="s">
        <v>6290</v>
      </c>
      <c r="L2209" s="22" t="s">
        <v>11</v>
      </c>
      <c r="M2209" s="22" t="s">
        <v>7012</v>
      </c>
      <c r="N2209" s="22" t="s">
        <v>6311</v>
      </c>
      <c r="O2209" s="22" t="s">
        <v>6292</v>
      </c>
      <c r="P2209" s="22" t="s">
        <v>6477</v>
      </c>
      <c r="Q2209" s="22">
        <v>0</v>
      </c>
      <c r="R2209" s="22" t="s">
        <v>1646</v>
      </c>
      <c r="S2209" s="22" t="s">
        <v>6043</v>
      </c>
      <c r="T2209" s="22" t="s">
        <v>1623</v>
      </c>
    </row>
    <row r="2210" spans="1:20">
      <c r="A2210" s="22" t="s">
        <v>3335</v>
      </c>
      <c r="B2210" s="22" t="s">
        <v>3336</v>
      </c>
      <c r="C2210" s="22" t="s">
        <v>14</v>
      </c>
      <c r="D2210" s="22" t="s">
        <v>1580</v>
      </c>
      <c r="E2210" s="22" t="s">
        <v>452</v>
      </c>
      <c r="F2210" s="22" t="s">
        <v>6811</v>
      </c>
      <c r="G2210" s="22" t="s">
        <v>1623</v>
      </c>
      <c r="H2210" s="22" t="s">
        <v>6337</v>
      </c>
      <c r="I2210" s="22" t="s">
        <v>6338</v>
      </c>
      <c r="J2210" s="22" t="s">
        <v>11</v>
      </c>
      <c r="K2210" s="22" t="s">
        <v>6290</v>
      </c>
      <c r="L2210" s="22" t="s">
        <v>11</v>
      </c>
      <c r="M2210" s="22" t="s">
        <v>6960</v>
      </c>
      <c r="N2210" s="22" t="s">
        <v>6291</v>
      </c>
      <c r="O2210" s="22" t="s">
        <v>6292</v>
      </c>
      <c r="P2210" s="22" t="s">
        <v>6478</v>
      </c>
      <c r="Q2210" s="22">
        <v>0</v>
      </c>
      <c r="R2210" s="22" t="s">
        <v>1952</v>
      </c>
      <c r="S2210" s="22" t="s">
        <v>5891</v>
      </c>
      <c r="T2210" s="22" t="s">
        <v>1623</v>
      </c>
    </row>
    <row r="2211" spans="1:20">
      <c r="A2211" s="22" t="s">
        <v>4841</v>
      </c>
      <c r="B2211" s="22" t="s">
        <v>4842</v>
      </c>
      <c r="C2211" s="22" t="s">
        <v>16</v>
      </c>
      <c r="D2211" s="22" t="s">
        <v>1580</v>
      </c>
      <c r="E2211" s="22" t="s">
        <v>452</v>
      </c>
      <c r="F2211" s="22" t="s">
        <v>6954</v>
      </c>
      <c r="G2211" s="22" t="s">
        <v>1623</v>
      </c>
      <c r="H2211" s="22" t="s">
        <v>6346</v>
      </c>
      <c r="I2211" s="22" t="s">
        <v>6951</v>
      </c>
      <c r="J2211" s="22" t="s">
        <v>11</v>
      </c>
      <c r="K2211" s="22" t="s">
        <v>6290</v>
      </c>
      <c r="L2211" s="22" t="s">
        <v>11</v>
      </c>
      <c r="M2211" s="22" t="s">
        <v>7011</v>
      </c>
      <c r="N2211" s="22" t="s">
        <v>6291</v>
      </c>
      <c r="O2211" s="22" t="s">
        <v>6292</v>
      </c>
      <c r="P2211" s="22" t="s">
        <v>1012</v>
      </c>
      <c r="Q2211" s="22">
        <v>0</v>
      </c>
      <c r="R2211" s="22" t="s">
        <v>1552</v>
      </c>
      <c r="S2211" s="22" t="s">
        <v>6998</v>
      </c>
      <c r="T2211" s="22" t="s">
        <v>1623</v>
      </c>
    </row>
    <row r="2212" spans="1:20">
      <c r="A2212" s="22" t="s">
        <v>1892</v>
      </c>
      <c r="B2212" s="22" t="s">
        <v>1893</v>
      </c>
      <c r="C2212" s="22" t="s">
        <v>14</v>
      </c>
      <c r="D2212" s="22" t="s">
        <v>1580</v>
      </c>
      <c r="E2212" s="22" t="s">
        <v>452</v>
      </c>
      <c r="F2212" s="22" t="s">
        <v>6804</v>
      </c>
      <c r="G2212" s="22" t="s">
        <v>1623</v>
      </c>
      <c r="H2212" s="22" t="s">
        <v>6334</v>
      </c>
      <c r="I2212" s="22" t="s">
        <v>6321</v>
      </c>
      <c r="J2212" s="22" t="s">
        <v>11</v>
      </c>
      <c r="K2212" s="22" t="s">
        <v>6290</v>
      </c>
      <c r="L2212" s="22" t="s">
        <v>11</v>
      </c>
      <c r="M2212" s="22" t="s">
        <v>6960</v>
      </c>
      <c r="N2212" s="22" t="s">
        <v>6291</v>
      </c>
      <c r="O2212" s="22" t="s">
        <v>6292</v>
      </c>
      <c r="P2212" s="22" t="s">
        <v>6694</v>
      </c>
      <c r="Q2212" s="22">
        <v>0</v>
      </c>
      <c r="R2212" s="22" t="s">
        <v>1952</v>
      </c>
      <c r="S2212" s="22" t="s">
        <v>6084</v>
      </c>
      <c r="T2212" s="22" t="s">
        <v>1623</v>
      </c>
    </row>
    <row r="2213" spans="1:20">
      <c r="A2213" s="22" t="s">
        <v>5243</v>
      </c>
      <c r="B2213" s="22" t="s">
        <v>5244</v>
      </c>
      <c r="C2213" s="22" t="s">
        <v>14</v>
      </c>
      <c r="D2213" s="22" t="s">
        <v>1580</v>
      </c>
      <c r="E2213" s="22" t="s">
        <v>452</v>
      </c>
      <c r="F2213" s="22" t="s">
        <v>6826</v>
      </c>
      <c r="G2213" s="22" t="s">
        <v>1623</v>
      </c>
      <c r="H2213" s="22" t="s">
        <v>6337</v>
      </c>
      <c r="I2213" s="22" t="s">
        <v>6300</v>
      </c>
      <c r="J2213" s="22" t="s">
        <v>11</v>
      </c>
      <c r="K2213" s="22" t="s">
        <v>6290</v>
      </c>
      <c r="L2213" s="22" t="s">
        <v>11</v>
      </c>
      <c r="M2213" s="22" t="s">
        <v>6933</v>
      </c>
      <c r="N2213" s="22" t="s">
        <v>6291</v>
      </c>
      <c r="O2213" s="22" t="s">
        <v>6292</v>
      </c>
      <c r="P2213" s="22" t="s">
        <v>6498</v>
      </c>
      <c r="Q2213" s="22">
        <v>0</v>
      </c>
      <c r="R2213" s="22" t="s">
        <v>1952</v>
      </c>
      <c r="S2213" s="22" t="s">
        <v>5651</v>
      </c>
      <c r="T2213" s="22" t="s">
        <v>1623</v>
      </c>
    </row>
    <row r="2214" spans="1:20">
      <c r="A2214" s="22" t="s">
        <v>3675</v>
      </c>
      <c r="B2214" s="22" t="s">
        <v>3676</v>
      </c>
      <c r="C2214" s="22" t="s">
        <v>16</v>
      </c>
      <c r="D2214" s="22" t="s">
        <v>1580</v>
      </c>
      <c r="E2214" s="22" t="s">
        <v>452</v>
      </c>
      <c r="F2214" s="22" t="s">
        <v>6970</v>
      </c>
      <c r="G2214" s="22" t="s">
        <v>1623</v>
      </c>
      <c r="H2214" s="22" t="s">
        <v>5579</v>
      </c>
      <c r="I2214" s="22" t="s">
        <v>5563</v>
      </c>
      <c r="J2214" s="22" t="s">
        <v>1643</v>
      </c>
      <c r="K2214" s="22" t="s">
        <v>6290</v>
      </c>
      <c r="L2214" s="22" t="s">
        <v>11</v>
      </c>
      <c r="M2214" s="22" t="s">
        <v>6936</v>
      </c>
      <c r="N2214" s="22" t="s">
        <v>6291</v>
      </c>
      <c r="O2214" s="22" t="s">
        <v>6292</v>
      </c>
      <c r="P2214" s="22" t="s">
        <v>6329</v>
      </c>
      <c r="Q2214" s="22">
        <v>0</v>
      </c>
      <c r="R2214" s="22" t="s">
        <v>2163</v>
      </c>
      <c r="S2214" s="22" t="s">
        <v>6538</v>
      </c>
      <c r="T2214" s="22" t="s">
        <v>1623</v>
      </c>
    </row>
    <row r="2215" spans="1:20">
      <c r="A2215" s="22" t="s">
        <v>2810</v>
      </c>
      <c r="B2215" s="22" t="s">
        <v>2811</v>
      </c>
      <c r="C2215" s="22" t="s">
        <v>16</v>
      </c>
      <c r="D2215" s="22" t="s">
        <v>1580</v>
      </c>
      <c r="E2215" s="22" t="s">
        <v>452</v>
      </c>
      <c r="F2215" s="22" t="s">
        <v>6935</v>
      </c>
      <c r="G2215" s="22" t="s">
        <v>1623</v>
      </c>
      <c r="H2215" s="22" t="s">
        <v>6337</v>
      </c>
      <c r="I2215" s="22" t="s">
        <v>6474</v>
      </c>
      <c r="J2215" s="22" t="s">
        <v>11</v>
      </c>
      <c r="K2215" s="22" t="s">
        <v>6290</v>
      </c>
      <c r="L2215" s="22" t="s">
        <v>11</v>
      </c>
      <c r="M2215" s="22" t="s">
        <v>6936</v>
      </c>
      <c r="N2215" s="22" t="s">
        <v>6291</v>
      </c>
      <c r="O2215" s="22" t="s">
        <v>6292</v>
      </c>
      <c r="P2215" s="22" t="s">
        <v>6329</v>
      </c>
      <c r="Q2215" s="22">
        <v>0</v>
      </c>
      <c r="R2215" s="22" t="s">
        <v>1952</v>
      </c>
      <c r="S2215" s="22" t="s">
        <v>5973</v>
      </c>
      <c r="T2215" s="22" t="s">
        <v>1623</v>
      </c>
    </row>
    <row r="2216" spans="1:20">
      <c r="A2216" s="22" t="s">
        <v>3527</v>
      </c>
      <c r="B2216" s="22" t="s">
        <v>3528</v>
      </c>
      <c r="C2216" s="22" t="s">
        <v>12</v>
      </c>
      <c r="D2216" s="22" t="s">
        <v>1580</v>
      </c>
      <c r="E2216" s="22" t="s">
        <v>452</v>
      </c>
      <c r="F2216" s="22" t="s">
        <v>6804</v>
      </c>
      <c r="G2216" s="22" t="s">
        <v>1623</v>
      </c>
      <c r="H2216" s="22" t="s">
        <v>6334</v>
      </c>
      <c r="I2216" s="22" t="s">
        <v>6321</v>
      </c>
      <c r="J2216" s="22" t="s">
        <v>11</v>
      </c>
      <c r="K2216" s="22" t="s">
        <v>6290</v>
      </c>
      <c r="L2216" s="22" t="s">
        <v>11</v>
      </c>
      <c r="M2216" s="22" t="s">
        <v>6942</v>
      </c>
      <c r="N2216" s="22" t="s">
        <v>6291</v>
      </c>
      <c r="O2216" s="22" t="s">
        <v>6292</v>
      </c>
      <c r="P2216" s="22" t="s">
        <v>6309</v>
      </c>
      <c r="Q2216" s="22">
        <v>0</v>
      </c>
      <c r="R2216" s="22" t="s">
        <v>1952</v>
      </c>
      <c r="S2216" s="22" t="s">
        <v>6710</v>
      </c>
      <c r="T2216" s="22" t="s">
        <v>1548</v>
      </c>
    </row>
    <row r="2217" spans="1:20">
      <c r="A2217" s="22" t="s">
        <v>3151</v>
      </c>
      <c r="B2217" s="22" t="s">
        <v>3152</v>
      </c>
      <c r="C2217" s="22" t="s">
        <v>13</v>
      </c>
      <c r="D2217" s="22" t="s">
        <v>1580</v>
      </c>
      <c r="E2217" s="22" t="s">
        <v>452</v>
      </c>
      <c r="F2217" s="22" t="s">
        <v>5552</v>
      </c>
      <c r="G2217" s="22" t="s">
        <v>1623</v>
      </c>
      <c r="H2217" s="22" t="s">
        <v>5569</v>
      </c>
      <c r="I2217" s="22" t="s">
        <v>6316</v>
      </c>
      <c r="J2217" s="22" t="s">
        <v>11</v>
      </c>
      <c r="K2217" s="22" t="s">
        <v>6290</v>
      </c>
      <c r="L2217" s="22" t="s">
        <v>11</v>
      </c>
      <c r="M2217" s="22" t="s">
        <v>6949</v>
      </c>
      <c r="N2217" s="22" t="s">
        <v>6291</v>
      </c>
      <c r="O2217" s="22" t="s">
        <v>6292</v>
      </c>
      <c r="P2217" s="22" t="s">
        <v>6723</v>
      </c>
      <c r="Q2217" s="22">
        <v>0</v>
      </c>
      <c r="R2217" s="22" t="s">
        <v>1952</v>
      </c>
      <c r="S2217" s="22" t="s">
        <v>6724</v>
      </c>
      <c r="T2217" s="22" t="s">
        <v>1623</v>
      </c>
    </row>
    <row r="2218" spans="1:20">
      <c r="A2218" s="22" t="s">
        <v>1743</v>
      </c>
      <c r="B2218" s="22" t="s">
        <v>1744</v>
      </c>
      <c r="C2218" s="22" t="s">
        <v>1544</v>
      </c>
      <c r="D2218" s="22" t="s">
        <v>1580</v>
      </c>
      <c r="E2218" s="22" t="s">
        <v>452</v>
      </c>
      <c r="F2218" s="22" t="s">
        <v>5504</v>
      </c>
      <c r="G2218" s="22" t="s">
        <v>1623</v>
      </c>
      <c r="H2218" s="22" t="s">
        <v>5579</v>
      </c>
      <c r="I2218" s="22" t="s">
        <v>6289</v>
      </c>
      <c r="J2218" s="22" t="s">
        <v>11</v>
      </c>
      <c r="K2218" s="22" t="s">
        <v>6290</v>
      </c>
      <c r="L2218" s="22" t="s">
        <v>11</v>
      </c>
      <c r="M2218" s="22" t="s">
        <v>6979</v>
      </c>
      <c r="N2218" s="22" t="s">
        <v>6291</v>
      </c>
      <c r="O2218" s="22" t="s">
        <v>6292</v>
      </c>
      <c r="P2218" s="22" t="s">
        <v>7</v>
      </c>
      <c r="Q2218" s="22">
        <v>0</v>
      </c>
      <c r="R2218" s="22" t="s">
        <v>6313</v>
      </c>
      <c r="S2218" s="22" t="s">
        <v>6107</v>
      </c>
      <c r="T2218" s="22" t="s">
        <v>1623</v>
      </c>
    </row>
    <row r="2219" spans="1:20">
      <c r="A2219" s="22" t="s">
        <v>2292</v>
      </c>
      <c r="B2219" s="22" t="s">
        <v>2293</v>
      </c>
      <c r="C2219" s="22" t="s">
        <v>13</v>
      </c>
      <c r="D2219" s="22" t="s">
        <v>1580</v>
      </c>
      <c r="E2219" s="22" t="s">
        <v>452</v>
      </c>
      <c r="F2219" s="22" t="s">
        <v>6962</v>
      </c>
      <c r="G2219" s="22" t="s">
        <v>1623</v>
      </c>
      <c r="H2219" s="22" t="s">
        <v>6299</v>
      </c>
      <c r="I2219" s="22" t="s">
        <v>6300</v>
      </c>
      <c r="J2219" s="22" t="s">
        <v>11</v>
      </c>
      <c r="K2219" s="22" t="s">
        <v>6290</v>
      </c>
      <c r="L2219" s="22" t="s">
        <v>11</v>
      </c>
      <c r="M2219" s="22" t="s">
        <v>7020</v>
      </c>
      <c r="N2219" s="22" t="s">
        <v>6291</v>
      </c>
      <c r="O2219" s="22" t="s">
        <v>6292</v>
      </c>
      <c r="P2219" s="22" t="s">
        <v>6329</v>
      </c>
      <c r="Q2219" s="22">
        <v>0</v>
      </c>
      <c r="R2219" s="22" t="s">
        <v>1952</v>
      </c>
      <c r="S2219" s="22" t="s">
        <v>6033</v>
      </c>
      <c r="T2219" s="22" t="s">
        <v>1623</v>
      </c>
    </row>
    <row r="2220" spans="1:20">
      <c r="A2220" s="22" t="s">
        <v>3060</v>
      </c>
      <c r="B2220" s="22" t="s">
        <v>3061</v>
      </c>
      <c r="C2220" s="22" t="s">
        <v>1544</v>
      </c>
      <c r="D2220" s="22" t="s">
        <v>5451</v>
      </c>
      <c r="E2220" s="22" t="s">
        <v>464</v>
      </c>
      <c r="F2220" s="22" t="s">
        <v>5575</v>
      </c>
      <c r="G2220" s="22" t="s">
        <v>1623</v>
      </c>
      <c r="H2220" s="22" t="s">
        <v>2490</v>
      </c>
      <c r="I2220" s="22" t="s">
        <v>6296</v>
      </c>
      <c r="J2220" s="22" t="s">
        <v>11</v>
      </c>
      <c r="K2220" s="22" t="s">
        <v>6290</v>
      </c>
      <c r="L2220" s="22" t="s">
        <v>11</v>
      </c>
      <c r="M2220" s="22" t="s">
        <v>6933</v>
      </c>
      <c r="N2220" s="22" t="s">
        <v>6297</v>
      </c>
      <c r="O2220" s="22" t="s">
        <v>6292</v>
      </c>
      <c r="P2220" s="22" t="s">
        <v>1152</v>
      </c>
      <c r="Q2220" s="22">
        <v>0</v>
      </c>
      <c r="R2220" s="22" t="s">
        <v>7103</v>
      </c>
      <c r="S2220" s="22" t="s">
        <v>7104</v>
      </c>
      <c r="T2220" s="22" t="s">
        <v>1623</v>
      </c>
    </row>
    <row r="2221" spans="1:20">
      <c r="A2221" s="22" t="s">
        <v>4841</v>
      </c>
      <c r="B2221" s="22" t="s">
        <v>4842</v>
      </c>
      <c r="C2221" s="22" t="s">
        <v>16</v>
      </c>
      <c r="D2221" s="22" t="s">
        <v>1580</v>
      </c>
      <c r="E2221" s="22" t="s">
        <v>452</v>
      </c>
      <c r="F2221" s="22" t="s">
        <v>6954</v>
      </c>
      <c r="G2221" s="22" t="s">
        <v>1623</v>
      </c>
      <c r="H2221" s="22" t="s">
        <v>2490</v>
      </c>
      <c r="I2221" s="22" t="s">
        <v>6951</v>
      </c>
      <c r="J2221" s="22" t="s">
        <v>11</v>
      </c>
      <c r="K2221" s="22" t="s">
        <v>6290</v>
      </c>
      <c r="L2221" s="22" t="s">
        <v>11</v>
      </c>
      <c r="M2221" s="22" t="s">
        <v>6945</v>
      </c>
      <c r="N2221" s="22" t="s">
        <v>6291</v>
      </c>
      <c r="O2221" s="22" t="s">
        <v>6292</v>
      </c>
      <c r="P2221" s="22" t="s">
        <v>1012</v>
      </c>
      <c r="Q2221" s="22">
        <v>0</v>
      </c>
      <c r="R2221" s="22" t="s">
        <v>1552</v>
      </c>
      <c r="S2221" s="22" t="s">
        <v>6998</v>
      </c>
      <c r="T2221" s="22" t="s">
        <v>1623</v>
      </c>
    </row>
    <row r="2222" spans="1:20">
      <c r="A2222" s="22" t="s">
        <v>5125</v>
      </c>
      <c r="B2222" s="22" t="s">
        <v>5126</v>
      </c>
      <c r="C2222" s="22" t="s">
        <v>13</v>
      </c>
      <c r="D2222" s="22" t="s">
        <v>1580</v>
      </c>
      <c r="E2222" s="22" t="s">
        <v>452</v>
      </c>
      <c r="F2222" s="22" t="s">
        <v>6818</v>
      </c>
      <c r="G2222" s="22" t="s">
        <v>1623</v>
      </c>
      <c r="H2222" s="22" t="s">
        <v>6320</v>
      </c>
      <c r="I2222" s="22" t="s">
        <v>6355</v>
      </c>
      <c r="J2222" s="22" t="s">
        <v>11</v>
      </c>
      <c r="K2222" s="22" t="s">
        <v>6290</v>
      </c>
      <c r="L2222" s="22" t="s">
        <v>11</v>
      </c>
      <c r="M2222" s="22" t="s">
        <v>6961</v>
      </c>
      <c r="N2222" s="22" t="s">
        <v>6291</v>
      </c>
      <c r="O2222" s="22" t="s">
        <v>6292</v>
      </c>
      <c r="P2222" s="22" t="s">
        <v>6329</v>
      </c>
      <c r="Q2222" s="22">
        <v>0</v>
      </c>
      <c r="R2222" s="22" t="s">
        <v>1707</v>
      </c>
      <c r="S2222" s="22" t="s">
        <v>5667</v>
      </c>
      <c r="T2222" s="22" t="s">
        <v>1623</v>
      </c>
    </row>
    <row r="2223" spans="1:20">
      <c r="A2223" s="22" t="s">
        <v>2002</v>
      </c>
      <c r="B2223" s="22" t="s">
        <v>2003</v>
      </c>
      <c r="C2223" s="22" t="s">
        <v>10</v>
      </c>
      <c r="D2223" s="22" t="s">
        <v>1580</v>
      </c>
      <c r="E2223" s="22" t="s">
        <v>452</v>
      </c>
      <c r="F2223" s="22" t="s">
        <v>5393</v>
      </c>
      <c r="G2223" s="22" t="s">
        <v>1623</v>
      </c>
      <c r="H2223" s="22" t="s">
        <v>6295</v>
      </c>
      <c r="I2223" s="22" t="s">
        <v>5574</v>
      </c>
      <c r="J2223" s="22" t="s">
        <v>11</v>
      </c>
      <c r="K2223" s="22" t="s">
        <v>6290</v>
      </c>
      <c r="L2223" s="22" t="s">
        <v>11</v>
      </c>
      <c r="M2223" s="22" t="s">
        <v>6937</v>
      </c>
      <c r="N2223" s="22" t="s">
        <v>6291</v>
      </c>
      <c r="O2223" s="22" t="s">
        <v>6292</v>
      </c>
      <c r="P2223" s="22" t="s">
        <v>6982</v>
      </c>
      <c r="Q2223" s="22">
        <v>0</v>
      </c>
      <c r="R2223" s="22" t="s">
        <v>7057</v>
      </c>
      <c r="S2223" s="22" t="s">
        <v>7058</v>
      </c>
      <c r="T2223" s="22" t="s">
        <v>1623</v>
      </c>
    </row>
    <row r="2224" spans="1:20">
      <c r="A2224" s="22" t="s">
        <v>4686</v>
      </c>
      <c r="B2224" s="22" t="s">
        <v>4687</v>
      </c>
      <c r="C2224" s="22" t="s">
        <v>10</v>
      </c>
      <c r="D2224" s="22" t="s">
        <v>1580</v>
      </c>
      <c r="E2224" s="22" t="s">
        <v>452</v>
      </c>
      <c r="F2224" s="22" t="s">
        <v>5583</v>
      </c>
      <c r="G2224" s="22" t="s">
        <v>1623</v>
      </c>
      <c r="H2224" s="22" t="s">
        <v>6308</v>
      </c>
      <c r="I2224" s="22" t="s">
        <v>6951</v>
      </c>
      <c r="J2224" s="22" t="s">
        <v>11</v>
      </c>
      <c r="K2224" s="22" t="s">
        <v>6290</v>
      </c>
      <c r="L2224" s="22" t="s">
        <v>11</v>
      </c>
      <c r="M2224" s="22" t="s">
        <v>6969</v>
      </c>
      <c r="N2224" s="22" t="s">
        <v>6291</v>
      </c>
      <c r="O2224" s="22" t="s">
        <v>6292</v>
      </c>
      <c r="P2224" s="22" t="s">
        <v>1012</v>
      </c>
      <c r="Q2224" s="22">
        <v>0</v>
      </c>
      <c r="R2224" s="22" t="s">
        <v>1559</v>
      </c>
      <c r="S2224" s="22" t="s">
        <v>6201</v>
      </c>
      <c r="T2224" s="22" t="s">
        <v>1623</v>
      </c>
    </row>
    <row r="2225" spans="1:20">
      <c r="A2225" s="22" t="s">
        <v>1686</v>
      </c>
      <c r="B2225" s="22" t="s">
        <v>1687</v>
      </c>
      <c r="C2225" s="22" t="s">
        <v>10</v>
      </c>
      <c r="D2225" s="22" t="s">
        <v>1580</v>
      </c>
      <c r="E2225" s="22" t="s">
        <v>452</v>
      </c>
      <c r="F2225" s="22" t="s">
        <v>5583</v>
      </c>
      <c r="G2225" s="22" t="s">
        <v>1623</v>
      </c>
      <c r="H2225" s="22" t="s">
        <v>6308</v>
      </c>
      <c r="I2225" s="22" t="s">
        <v>5447</v>
      </c>
      <c r="J2225" s="22" t="s">
        <v>11</v>
      </c>
      <c r="K2225" s="22" t="s">
        <v>6290</v>
      </c>
      <c r="L2225" s="22" t="s">
        <v>11</v>
      </c>
      <c r="M2225" s="22" t="s">
        <v>6964</v>
      </c>
      <c r="N2225" s="22" t="s">
        <v>6291</v>
      </c>
      <c r="O2225" s="22" t="s">
        <v>6292</v>
      </c>
      <c r="P2225" s="22" t="s">
        <v>1012</v>
      </c>
      <c r="Q2225" s="22">
        <v>0</v>
      </c>
      <c r="R2225" s="22" t="s">
        <v>1689</v>
      </c>
      <c r="S2225" s="22" t="s">
        <v>6210</v>
      </c>
      <c r="T2225" s="22" t="s">
        <v>1623</v>
      </c>
    </row>
    <row r="2226" spans="1:20">
      <c r="A2226" s="22" t="s">
        <v>4611</v>
      </c>
      <c r="B2226" s="22" t="s">
        <v>4612</v>
      </c>
      <c r="C2226" s="22" t="s">
        <v>14</v>
      </c>
      <c r="D2226" s="22" t="s">
        <v>1580</v>
      </c>
      <c r="E2226" s="22" t="s">
        <v>452</v>
      </c>
      <c r="F2226" s="22" t="s">
        <v>6811</v>
      </c>
      <c r="G2226" s="22" t="s">
        <v>1623</v>
      </c>
      <c r="H2226" s="22" t="s">
        <v>6337</v>
      </c>
      <c r="I2226" s="22" t="s">
        <v>6338</v>
      </c>
      <c r="J2226" s="22" t="s">
        <v>11</v>
      </c>
      <c r="K2226" s="22" t="s">
        <v>6290</v>
      </c>
      <c r="L2226" s="22" t="s">
        <v>11</v>
      </c>
      <c r="M2226" s="22" t="s">
        <v>6960</v>
      </c>
      <c r="N2226" s="22" t="s">
        <v>6291</v>
      </c>
      <c r="O2226" s="22" t="s">
        <v>6292</v>
      </c>
      <c r="P2226" s="22" t="s">
        <v>6325</v>
      </c>
      <c r="Q2226" s="22">
        <v>0</v>
      </c>
      <c r="R2226" s="22" t="s">
        <v>4004</v>
      </c>
      <c r="S2226" s="22" t="s">
        <v>6587</v>
      </c>
      <c r="T2226" s="22" t="s">
        <v>1623</v>
      </c>
    </row>
    <row r="2227" spans="1:20">
      <c r="A2227" s="22" t="s">
        <v>4255</v>
      </c>
      <c r="B2227" s="22" t="s">
        <v>4256</v>
      </c>
      <c r="C2227" s="22" t="s">
        <v>10</v>
      </c>
      <c r="D2227" s="22" t="s">
        <v>1580</v>
      </c>
      <c r="E2227" s="22" t="s">
        <v>461</v>
      </c>
      <c r="F2227" s="22" t="s">
        <v>5538</v>
      </c>
      <c r="G2227" s="22" t="s">
        <v>1623</v>
      </c>
      <c r="H2227" s="22" t="s">
        <v>5579</v>
      </c>
      <c r="I2227" s="22" t="s">
        <v>6951</v>
      </c>
      <c r="J2227" s="22" t="s">
        <v>11</v>
      </c>
      <c r="K2227" s="22" t="s">
        <v>6290</v>
      </c>
      <c r="L2227" s="22" t="s">
        <v>11</v>
      </c>
      <c r="M2227" s="22" t="s">
        <v>6931</v>
      </c>
      <c r="N2227" s="22" t="s">
        <v>6311</v>
      </c>
      <c r="O2227" s="22" t="s">
        <v>6292</v>
      </c>
      <c r="P2227" s="22" t="s">
        <v>6705</v>
      </c>
      <c r="Q2227" s="22">
        <v>0</v>
      </c>
      <c r="R2227" s="22" t="s">
        <v>1646</v>
      </c>
      <c r="S2227" s="22" t="s">
        <v>5770</v>
      </c>
      <c r="T2227" s="22" t="s">
        <v>1623</v>
      </c>
    </row>
    <row r="2228" spans="1:20">
      <c r="A2228" s="22" t="s">
        <v>4118</v>
      </c>
      <c r="B2228" s="22" t="s">
        <v>4119</v>
      </c>
      <c r="C2228" s="22" t="s">
        <v>14</v>
      </c>
      <c r="D2228" s="22" t="s">
        <v>1580</v>
      </c>
      <c r="E2228" s="22" t="s">
        <v>452</v>
      </c>
      <c r="F2228" s="22" t="s">
        <v>6809</v>
      </c>
      <c r="G2228" s="22" t="s">
        <v>1623</v>
      </c>
      <c r="H2228" s="22" t="s">
        <v>6299</v>
      </c>
      <c r="I2228" s="22" t="s">
        <v>6335</v>
      </c>
      <c r="J2228" s="22" t="s">
        <v>11</v>
      </c>
      <c r="K2228" s="22" t="s">
        <v>6290</v>
      </c>
      <c r="L2228" s="22" t="s">
        <v>11</v>
      </c>
      <c r="M2228" s="22" t="s">
        <v>6937</v>
      </c>
      <c r="N2228" s="22" t="s">
        <v>6291</v>
      </c>
      <c r="O2228" s="22" t="s">
        <v>6292</v>
      </c>
      <c r="P2228" s="22" t="s">
        <v>6325</v>
      </c>
      <c r="Q2228" s="22">
        <v>0</v>
      </c>
      <c r="R2228" s="22" t="s">
        <v>6313</v>
      </c>
      <c r="S2228" s="22" t="s">
        <v>6703</v>
      </c>
      <c r="T2228" s="22" t="s">
        <v>1623</v>
      </c>
    </row>
    <row r="2229" spans="1:20">
      <c r="A2229" s="22" t="s">
        <v>4611</v>
      </c>
      <c r="B2229" s="22" t="s">
        <v>4612</v>
      </c>
      <c r="C2229" s="22" t="s">
        <v>14</v>
      </c>
      <c r="D2229" s="22" t="s">
        <v>1580</v>
      </c>
      <c r="E2229" s="22" t="s">
        <v>452</v>
      </c>
      <c r="F2229" s="22" t="s">
        <v>6811</v>
      </c>
      <c r="G2229" s="22" t="s">
        <v>1623</v>
      </c>
      <c r="H2229" s="22" t="s">
        <v>6337</v>
      </c>
      <c r="I2229" s="22" t="s">
        <v>6338</v>
      </c>
      <c r="J2229" s="22" t="s">
        <v>11</v>
      </c>
      <c r="K2229" s="22" t="s">
        <v>6290</v>
      </c>
      <c r="L2229" s="22" t="s">
        <v>11</v>
      </c>
      <c r="M2229" s="22" t="s">
        <v>6944</v>
      </c>
      <c r="N2229" s="22" t="s">
        <v>6291</v>
      </c>
      <c r="O2229" s="22" t="s">
        <v>6292</v>
      </c>
      <c r="P2229" s="22" t="s">
        <v>6325</v>
      </c>
      <c r="Q2229" s="22">
        <v>0</v>
      </c>
      <c r="R2229" s="22" t="s">
        <v>4004</v>
      </c>
      <c r="S2229" s="22" t="s">
        <v>6587</v>
      </c>
      <c r="T2229" s="22" t="s">
        <v>1623</v>
      </c>
    </row>
    <row r="2230" spans="1:20">
      <c r="A2230" s="22" t="s">
        <v>1969</v>
      </c>
      <c r="B2230" s="22" t="s">
        <v>1970</v>
      </c>
      <c r="C2230" s="22" t="s">
        <v>14</v>
      </c>
      <c r="D2230" s="22" t="s">
        <v>1580</v>
      </c>
      <c r="E2230" s="22" t="s">
        <v>452</v>
      </c>
      <c r="F2230" s="22" t="s">
        <v>5552</v>
      </c>
      <c r="G2230" s="22" t="s">
        <v>1623</v>
      </c>
      <c r="H2230" s="22" t="s">
        <v>5569</v>
      </c>
      <c r="I2230" s="22" t="s">
        <v>6316</v>
      </c>
      <c r="J2230" s="22" t="s">
        <v>11</v>
      </c>
      <c r="K2230" s="22" t="s">
        <v>6290</v>
      </c>
      <c r="L2230" s="22" t="s">
        <v>11</v>
      </c>
      <c r="M2230" s="22" t="s">
        <v>6936</v>
      </c>
      <c r="N2230" s="22" t="s">
        <v>6291</v>
      </c>
      <c r="O2230" s="22" t="s">
        <v>6292</v>
      </c>
      <c r="P2230" s="22" t="s">
        <v>7</v>
      </c>
      <c r="Q2230" s="22">
        <v>0</v>
      </c>
      <c r="R2230" s="22" t="s">
        <v>6318</v>
      </c>
      <c r="S2230" s="22" t="s">
        <v>6515</v>
      </c>
      <c r="T2230" s="22" t="s">
        <v>1623</v>
      </c>
    </row>
    <row r="2231" spans="1:20">
      <c r="A2231" s="22" t="s">
        <v>1787</v>
      </c>
      <c r="B2231" s="22" t="s">
        <v>1788</v>
      </c>
      <c r="C2231" s="22" t="s">
        <v>1562</v>
      </c>
      <c r="D2231" s="22" t="s">
        <v>5451</v>
      </c>
      <c r="E2231" s="22" t="s">
        <v>464</v>
      </c>
      <c r="F2231" s="22" t="s">
        <v>5575</v>
      </c>
      <c r="G2231" s="22" t="s">
        <v>1623</v>
      </c>
      <c r="H2231" s="22" t="s">
        <v>2490</v>
      </c>
      <c r="I2231" s="22" t="s">
        <v>6296</v>
      </c>
      <c r="J2231" s="22" t="s">
        <v>11</v>
      </c>
      <c r="K2231" s="22" t="s">
        <v>6290</v>
      </c>
      <c r="L2231" s="22" t="s">
        <v>11</v>
      </c>
      <c r="M2231" s="22" t="s">
        <v>6933</v>
      </c>
      <c r="N2231" s="22" t="s">
        <v>6297</v>
      </c>
      <c r="O2231" s="22" t="s">
        <v>6292</v>
      </c>
      <c r="P2231" s="22" t="s">
        <v>7</v>
      </c>
      <c r="Q2231" s="22">
        <v>0</v>
      </c>
      <c r="R2231" s="22" t="s">
        <v>2000</v>
      </c>
      <c r="S2231" s="22" t="s">
        <v>6187</v>
      </c>
      <c r="T2231" s="22" t="s">
        <v>1623</v>
      </c>
    </row>
    <row r="2232" spans="1:20">
      <c r="A2232" s="22" t="s">
        <v>2105</v>
      </c>
      <c r="B2232" s="22" t="s">
        <v>2106</v>
      </c>
      <c r="C2232" s="22" t="s">
        <v>10</v>
      </c>
      <c r="D2232" s="22" t="s">
        <v>1580</v>
      </c>
      <c r="E2232" s="22" t="s">
        <v>5632</v>
      </c>
      <c r="F2232" s="22" t="s">
        <v>6973</v>
      </c>
      <c r="G2232" s="22" t="s">
        <v>1623</v>
      </c>
      <c r="H2232" s="22" t="s">
        <v>6308</v>
      </c>
      <c r="I2232" s="22" t="s">
        <v>5447</v>
      </c>
      <c r="J2232" s="22" t="s">
        <v>11</v>
      </c>
      <c r="K2232" s="22" t="s">
        <v>6290</v>
      </c>
      <c r="L2232" s="22" t="s">
        <v>11</v>
      </c>
      <c r="M2232" s="22" t="s">
        <v>7050</v>
      </c>
      <c r="N2232" s="22" t="s">
        <v>6311</v>
      </c>
      <c r="O2232" s="22" t="s">
        <v>6292</v>
      </c>
      <c r="P2232" s="22" t="s">
        <v>6329</v>
      </c>
      <c r="Q2232" s="22">
        <v>0</v>
      </c>
      <c r="R2232" s="22" t="s">
        <v>6974</v>
      </c>
      <c r="S2232" s="22" t="s">
        <v>7095</v>
      </c>
      <c r="T2232" s="22" t="s">
        <v>1623</v>
      </c>
    </row>
    <row r="2233" spans="1:20">
      <c r="A2233" s="22" t="s">
        <v>4508</v>
      </c>
      <c r="B2233" s="22" t="s">
        <v>908</v>
      </c>
      <c r="C2233" s="22" t="s">
        <v>14</v>
      </c>
      <c r="D2233" s="22" t="s">
        <v>1580</v>
      </c>
      <c r="E2233" s="22" t="s">
        <v>452</v>
      </c>
      <c r="F2233" s="22" t="s">
        <v>5402</v>
      </c>
      <c r="G2233" s="22" t="s">
        <v>1623</v>
      </c>
      <c r="H2233" s="22" t="s">
        <v>6952</v>
      </c>
      <c r="I2233" s="22" t="s">
        <v>5563</v>
      </c>
      <c r="J2233" s="22" t="s">
        <v>11</v>
      </c>
      <c r="K2233" s="22" t="s">
        <v>6290</v>
      </c>
      <c r="L2233" s="22" t="s">
        <v>11</v>
      </c>
      <c r="M2233" s="22" t="s">
        <v>7006</v>
      </c>
      <c r="N2233" s="22" t="s">
        <v>6291</v>
      </c>
      <c r="O2233" s="22" t="s">
        <v>6292</v>
      </c>
      <c r="P2233" s="22" t="s">
        <v>6361</v>
      </c>
      <c r="Q2233" s="22">
        <v>0</v>
      </c>
      <c r="R2233" s="22" t="s">
        <v>1560</v>
      </c>
      <c r="S2233" s="22" t="s">
        <v>7082</v>
      </c>
      <c r="T2233" s="22" t="s">
        <v>1623</v>
      </c>
    </row>
    <row r="2234" spans="1:20">
      <c r="A2234" s="22" t="s">
        <v>3566</v>
      </c>
      <c r="B2234" s="22" t="s">
        <v>3567</v>
      </c>
      <c r="C2234" s="22" t="s">
        <v>10</v>
      </c>
      <c r="D2234" s="22" t="s">
        <v>1580</v>
      </c>
      <c r="E2234" s="22" t="s">
        <v>452</v>
      </c>
      <c r="F2234" s="22" t="s">
        <v>6808</v>
      </c>
      <c r="G2234" s="22" t="s">
        <v>1623</v>
      </c>
      <c r="H2234" s="22" t="s">
        <v>6299</v>
      </c>
      <c r="I2234" s="22" t="s">
        <v>6304</v>
      </c>
      <c r="J2234" s="22" t="s">
        <v>11</v>
      </c>
      <c r="K2234" s="22" t="s">
        <v>6290</v>
      </c>
      <c r="L2234" s="22" t="s">
        <v>11</v>
      </c>
      <c r="M2234" s="22" t="s">
        <v>6979</v>
      </c>
      <c r="N2234" s="22" t="s">
        <v>6291</v>
      </c>
      <c r="O2234" s="22" t="s">
        <v>6292</v>
      </c>
      <c r="P2234" s="22" t="s">
        <v>6485</v>
      </c>
      <c r="Q2234" s="22">
        <v>0</v>
      </c>
      <c r="R2234" s="22" t="s">
        <v>1685</v>
      </c>
      <c r="S2234" s="22" t="s">
        <v>6486</v>
      </c>
      <c r="T2234" s="22" t="s">
        <v>1623</v>
      </c>
    </row>
    <row r="2235" spans="1:20">
      <c r="A2235" s="22" t="s">
        <v>4053</v>
      </c>
      <c r="B2235" s="22" t="s">
        <v>4054</v>
      </c>
      <c r="C2235" s="22" t="s">
        <v>16</v>
      </c>
      <c r="D2235" s="22" t="s">
        <v>1580</v>
      </c>
      <c r="E2235" s="22" t="s">
        <v>452</v>
      </c>
      <c r="F2235" s="22" t="s">
        <v>5504</v>
      </c>
      <c r="G2235" s="22" t="s">
        <v>1623</v>
      </c>
      <c r="H2235" s="22" t="s">
        <v>5579</v>
      </c>
      <c r="I2235" s="22" t="s">
        <v>6289</v>
      </c>
      <c r="J2235" s="22" t="s">
        <v>11</v>
      </c>
      <c r="K2235" s="22" t="s">
        <v>6290</v>
      </c>
      <c r="L2235" s="22" t="s">
        <v>11</v>
      </c>
      <c r="M2235" s="22" t="s">
        <v>6979</v>
      </c>
      <c r="N2235" s="22" t="s">
        <v>6291</v>
      </c>
      <c r="O2235" s="22" t="s">
        <v>6292</v>
      </c>
      <c r="P2235" s="22" t="s">
        <v>7</v>
      </c>
      <c r="Q2235" s="22">
        <v>0</v>
      </c>
      <c r="R2235" s="22" t="s">
        <v>7045</v>
      </c>
      <c r="S2235" s="22" t="s">
        <v>7046</v>
      </c>
      <c r="T2235" s="22" t="s">
        <v>1623</v>
      </c>
    </row>
    <row r="2236" spans="1:20">
      <c r="A2236" s="22" t="s">
        <v>4865</v>
      </c>
      <c r="B2236" s="22" t="s">
        <v>4866</v>
      </c>
      <c r="C2236" s="22" t="s">
        <v>1562</v>
      </c>
      <c r="D2236" s="22" t="s">
        <v>5451</v>
      </c>
      <c r="E2236" s="22" t="s">
        <v>464</v>
      </c>
      <c r="F2236" s="22" t="s">
        <v>6968</v>
      </c>
      <c r="G2236" s="22" t="s">
        <v>1623</v>
      </c>
      <c r="H2236" s="22" t="s">
        <v>6952</v>
      </c>
      <c r="I2236" s="22" t="s">
        <v>6296</v>
      </c>
      <c r="J2236" s="22" t="s">
        <v>11</v>
      </c>
      <c r="K2236" s="22" t="s">
        <v>6290</v>
      </c>
      <c r="L2236" s="22" t="s">
        <v>11</v>
      </c>
      <c r="M2236" s="22" t="s">
        <v>6969</v>
      </c>
      <c r="N2236" s="22" t="s">
        <v>6297</v>
      </c>
      <c r="O2236" s="22" t="s">
        <v>6292</v>
      </c>
      <c r="P2236" s="22" t="s">
        <v>6345</v>
      </c>
      <c r="Q2236" s="22">
        <v>0</v>
      </c>
      <c r="R2236" s="22" t="s">
        <v>4869</v>
      </c>
      <c r="S2236" s="22" t="s">
        <v>6165</v>
      </c>
      <c r="T2236" s="22" t="s">
        <v>1623</v>
      </c>
    </row>
    <row r="2237" spans="1:20">
      <c r="A2237" s="22" t="s">
        <v>3816</v>
      </c>
      <c r="B2237" s="22" t="s">
        <v>3817</v>
      </c>
      <c r="C2237" s="22" t="s">
        <v>1544</v>
      </c>
      <c r="D2237" s="22" t="s">
        <v>1580</v>
      </c>
      <c r="E2237" s="22" t="s">
        <v>452</v>
      </c>
      <c r="F2237" s="22" t="s">
        <v>5504</v>
      </c>
      <c r="G2237" s="22" t="s">
        <v>1623</v>
      </c>
      <c r="H2237" s="22" t="s">
        <v>5579</v>
      </c>
      <c r="I2237" s="22" t="s">
        <v>6289</v>
      </c>
      <c r="J2237" s="22" t="s">
        <v>11</v>
      </c>
      <c r="K2237" s="22" t="s">
        <v>6290</v>
      </c>
      <c r="L2237" s="22" t="s">
        <v>11</v>
      </c>
      <c r="M2237" s="22" t="s">
        <v>6944</v>
      </c>
      <c r="N2237" s="22" t="s">
        <v>6291</v>
      </c>
      <c r="O2237" s="22" t="s">
        <v>6292</v>
      </c>
      <c r="P2237" s="22" t="s">
        <v>6329</v>
      </c>
      <c r="Q2237" s="22">
        <v>0</v>
      </c>
      <c r="R2237" s="22" t="s">
        <v>6313</v>
      </c>
      <c r="S2237" s="22" t="s">
        <v>5835</v>
      </c>
      <c r="T2237" s="22" t="s">
        <v>1623</v>
      </c>
    </row>
    <row r="2238" spans="1:20">
      <c r="A2238" s="22" t="s">
        <v>3064</v>
      </c>
      <c r="B2238" s="22" t="s">
        <v>3065</v>
      </c>
      <c r="C2238" s="22" t="s">
        <v>13</v>
      </c>
      <c r="D2238" s="22" t="s">
        <v>1580</v>
      </c>
      <c r="E2238" s="22" t="s">
        <v>452</v>
      </c>
      <c r="F2238" s="22" t="s">
        <v>6962</v>
      </c>
      <c r="G2238" s="22" t="s">
        <v>1623</v>
      </c>
      <c r="H2238" s="22" t="s">
        <v>6299</v>
      </c>
      <c r="I2238" s="22" t="s">
        <v>6300</v>
      </c>
      <c r="J2238" s="22" t="s">
        <v>11</v>
      </c>
      <c r="K2238" s="22" t="s">
        <v>6290</v>
      </c>
      <c r="L2238" s="22" t="s">
        <v>11</v>
      </c>
      <c r="M2238" s="22" t="s">
        <v>6983</v>
      </c>
      <c r="N2238" s="22" t="s">
        <v>6291</v>
      </c>
      <c r="O2238" s="22" t="s">
        <v>6292</v>
      </c>
      <c r="P2238" s="22" t="s">
        <v>6638</v>
      </c>
      <c r="Q2238" s="22">
        <v>0</v>
      </c>
      <c r="R2238" s="22" t="s">
        <v>1952</v>
      </c>
      <c r="S2238" s="22" t="s">
        <v>5936</v>
      </c>
      <c r="T2238" s="22" t="s">
        <v>1623</v>
      </c>
    </row>
    <row r="2239" spans="1:20">
      <c r="A2239" s="22" t="s">
        <v>2365</v>
      </c>
      <c r="B2239" s="22" t="s">
        <v>2366</v>
      </c>
      <c r="C2239" s="22" t="s">
        <v>10</v>
      </c>
      <c r="D2239" s="22" t="s">
        <v>1580</v>
      </c>
      <c r="E2239" s="22" t="s">
        <v>461</v>
      </c>
      <c r="F2239" s="22" t="s">
        <v>5538</v>
      </c>
      <c r="G2239" s="22" t="s">
        <v>1623</v>
      </c>
      <c r="H2239" s="22" t="s">
        <v>6331</v>
      </c>
      <c r="I2239" s="22" t="s">
        <v>5574</v>
      </c>
      <c r="J2239" s="22" t="s">
        <v>11</v>
      </c>
      <c r="K2239" s="22" t="s">
        <v>6290</v>
      </c>
      <c r="L2239" s="22" t="s">
        <v>11</v>
      </c>
      <c r="M2239" s="22" t="s">
        <v>6986</v>
      </c>
      <c r="N2239" s="22" t="s">
        <v>6311</v>
      </c>
      <c r="O2239" s="22" t="s">
        <v>6292</v>
      </c>
      <c r="P2239" s="22" t="s">
        <v>6329</v>
      </c>
      <c r="Q2239" s="22">
        <v>0</v>
      </c>
      <c r="R2239" s="22" t="s">
        <v>1646</v>
      </c>
      <c r="S2239" s="22" t="s">
        <v>6026</v>
      </c>
      <c r="T2239" s="22" t="s">
        <v>1623</v>
      </c>
    </row>
    <row r="2240" spans="1:20">
      <c r="A2240" s="22" t="s">
        <v>4635</v>
      </c>
      <c r="B2240" s="22" t="s">
        <v>4636</v>
      </c>
      <c r="C2240" s="22" t="s">
        <v>13</v>
      </c>
      <c r="D2240" s="22" t="s">
        <v>1580</v>
      </c>
      <c r="E2240" s="22" t="s">
        <v>452</v>
      </c>
      <c r="F2240" s="22" t="s">
        <v>5552</v>
      </c>
      <c r="G2240" s="22" t="s">
        <v>1623</v>
      </c>
      <c r="H2240" s="22" t="s">
        <v>5569</v>
      </c>
      <c r="I2240" s="22" t="s">
        <v>6316</v>
      </c>
      <c r="J2240" s="22" t="s">
        <v>11</v>
      </c>
      <c r="K2240" s="22" t="s">
        <v>6290</v>
      </c>
      <c r="L2240" s="22" t="s">
        <v>11</v>
      </c>
      <c r="M2240" s="22" t="s">
        <v>6936</v>
      </c>
      <c r="N2240" s="22" t="s">
        <v>6291</v>
      </c>
      <c r="O2240" s="22" t="s">
        <v>6292</v>
      </c>
      <c r="P2240" s="22" t="s">
        <v>6340</v>
      </c>
      <c r="Q2240" s="22">
        <v>0</v>
      </c>
      <c r="R2240" s="22" t="s">
        <v>1952</v>
      </c>
      <c r="S2240" s="22" t="s">
        <v>5735</v>
      </c>
      <c r="T2240" s="22" t="s">
        <v>1623</v>
      </c>
    </row>
    <row r="2241" spans="1:20">
      <c r="A2241" s="22" t="s">
        <v>4180</v>
      </c>
      <c r="B2241" s="22" t="s">
        <v>4181</v>
      </c>
      <c r="C2241" s="22" t="s">
        <v>14</v>
      </c>
      <c r="D2241" s="22" t="s">
        <v>1580</v>
      </c>
      <c r="E2241" s="22" t="s">
        <v>452</v>
      </c>
      <c r="F2241" s="22" t="s">
        <v>6804</v>
      </c>
      <c r="G2241" s="22" t="s">
        <v>1623</v>
      </c>
      <c r="H2241" s="22" t="s">
        <v>6334</v>
      </c>
      <c r="I2241" s="22" t="s">
        <v>6321</v>
      </c>
      <c r="J2241" s="22" t="s">
        <v>11</v>
      </c>
      <c r="K2241" s="22" t="s">
        <v>6290</v>
      </c>
      <c r="L2241" s="22" t="s">
        <v>11</v>
      </c>
      <c r="M2241" s="22" t="s">
        <v>6960</v>
      </c>
      <c r="N2241" s="22" t="s">
        <v>6291</v>
      </c>
      <c r="O2241" s="22" t="s">
        <v>6292</v>
      </c>
      <c r="P2241" s="22" t="s">
        <v>6329</v>
      </c>
      <c r="Q2241" s="22">
        <v>0</v>
      </c>
      <c r="R2241" s="22" t="s">
        <v>1952</v>
      </c>
      <c r="S2241" s="22" t="s">
        <v>5783</v>
      </c>
      <c r="T2241" s="22" t="s">
        <v>1623</v>
      </c>
    </row>
    <row r="2242" spans="1:20">
      <c r="A2242" s="22" t="s">
        <v>3020</v>
      </c>
      <c r="B2242" s="22" t="s">
        <v>3021</v>
      </c>
      <c r="C2242" s="22" t="s">
        <v>10</v>
      </c>
      <c r="D2242" s="22" t="s">
        <v>1580</v>
      </c>
      <c r="E2242" s="22" t="s">
        <v>452</v>
      </c>
      <c r="F2242" s="22" t="s">
        <v>6940</v>
      </c>
      <c r="G2242" s="22" t="s">
        <v>1623</v>
      </c>
      <c r="H2242" s="22" t="s">
        <v>6346</v>
      </c>
      <c r="I2242" s="22" t="s">
        <v>5563</v>
      </c>
      <c r="J2242" s="22" t="s">
        <v>11</v>
      </c>
      <c r="K2242" s="22" t="s">
        <v>6290</v>
      </c>
      <c r="L2242" s="22" t="s">
        <v>11</v>
      </c>
      <c r="M2242" s="22" t="s">
        <v>6947</v>
      </c>
      <c r="N2242" s="22" t="s">
        <v>6291</v>
      </c>
      <c r="O2242" s="22" t="s">
        <v>6292</v>
      </c>
      <c r="P2242" s="22" t="s">
        <v>6561</v>
      </c>
      <c r="Q2242" s="22">
        <v>0</v>
      </c>
      <c r="R2242" s="22" t="s">
        <v>3022</v>
      </c>
      <c r="S2242" s="22" t="s">
        <v>6562</v>
      </c>
      <c r="T2242" s="22" t="s">
        <v>1623</v>
      </c>
    </row>
    <row r="2243" spans="1:20">
      <c r="A2243" s="22" t="s">
        <v>3953</v>
      </c>
      <c r="B2243" s="22" t="s">
        <v>3954</v>
      </c>
      <c r="C2243" s="22" t="s">
        <v>10</v>
      </c>
      <c r="D2243" s="22" t="s">
        <v>1580</v>
      </c>
      <c r="E2243" s="22" t="s">
        <v>452</v>
      </c>
      <c r="F2243" s="22" t="s">
        <v>5384</v>
      </c>
      <c r="G2243" s="22" t="s">
        <v>1623</v>
      </c>
      <c r="H2243" s="22" t="s">
        <v>6308</v>
      </c>
      <c r="I2243" s="22" t="s">
        <v>5447</v>
      </c>
      <c r="J2243" s="22" t="s">
        <v>11</v>
      </c>
      <c r="K2243" s="22" t="s">
        <v>6290</v>
      </c>
      <c r="L2243" s="22" t="s">
        <v>11</v>
      </c>
      <c r="M2243" s="22" t="s">
        <v>6941</v>
      </c>
      <c r="N2243" s="22" t="s">
        <v>6291</v>
      </c>
      <c r="O2243" s="22" t="s">
        <v>6292</v>
      </c>
      <c r="P2243" s="22" t="s">
        <v>6329</v>
      </c>
      <c r="Q2243" s="22">
        <v>0</v>
      </c>
      <c r="R2243" s="22" t="s">
        <v>1952</v>
      </c>
      <c r="S2243" s="22" t="s">
        <v>5817</v>
      </c>
      <c r="T2243" s="22" t="s">
        <v>1623</v>
      </c>
    </row>
    <row r="2244" spans="1:20">
      <c r="A2244" s="22" t="s">
        <v>5289</v>
      </c>
      <c r="B2244" s="22" t="s">
        <v>5290</v>
      </c>
      <c r="C2244" s="22" t="s">
        <v>14</v>
      </c>
      <c r="D2244" s="22" t="s">
        <v>1580</v>
      </c>
      <c r="E2244" s="22" t="s">
        <v>452</v>
      </c>
      <c r="F2244" s="22" t="s">
        <v>6816</v>
      </c>
      <c r="G2244" s="22" t="s">
        <v>1623</v>
      </c>
      <c r="H2244" s="22" t="s">
        <v>6334</v>
      </c>
      <c r="I2244" s="22" t="s">
        <v>6343</v>
      </c>
      <c r="J2244" s="22" t="s">
        <v>11</v>
      </c>
      <c r="K2244" s="22" t="s">
        <v>6290</v>
      </c>
      <c r="L2244" s="22" t="s">
        <v>11</v>
      </c>
      <c r="M2244" s="22" t="s">
        <v>6983</v>
      </c>
      <c r="N2244" s="22" t="s">
        <v>6291</v>
      </c>
      <c r="O2244" s="22" t="s">
        <v>6292</v>
      </c>
      <c r="P2244" s="22" t="s">
        <v>6329</v>
      </c>
      <c r="Q2244" s="22">
        <v>0</v>
      </c>
      <c r="R2244" s="22" t="s">
        <v>1952</v>
      </c>
      <c r="S2244" s="22" t="s">
        <v>5643</v>
      </c>
      <c r="T2244" s="22" t="s">
        <v>1623</v>
      </c>
    </row>
    <row r="2245" spans="1:20">
      <c r="A2245" s="22" t="s">
        <v>4080</v>
      </c>
      <c r="B2245" s="22" t="s">
        <v>4081</v>
      </c>
      <c r="C2245" s="22" t="s">
        <v>14</v>
      </c>
      <c r="D2245" s="22" t="s">
        <v>1580</v>
      </c>
      <c r="E2245" s="22" t="s">
        <v>452</v>
      </c>
      <c r="F2245" s="22" t="s">
        <v>5384</v>
      </c>
      <c r="G2245" s="22" t="s">
        <v>1623</v>
      </c>
      <c r="H2245" s="22" t="s">
        <v>6308</v>
      </c>
      <c r="I2245" s="22" t="s">
        <v>5447</v>
      </c>
      <c r="J2245" s="22" t="s">
        <v>11</v>
      </c>
      <c r="K2245" s="22" t="s">
        <v>6290</v>
      </c>
      <c r="L2245" s="22" t="s">
        <v>11</v>
      </c>
      <c r="M2245" s="22" t="s">
        <v>6945</v>
      </c>
      <c r="N2245" s="22" t="s">
        <v>6291</v>
      </c>
      <c r="O2245" s="22" t="s">
        <v>6292</v>
      </c>
      <c r="P2245" s="22" t="s">
        <v>6329</v>
      </c>
      <c r="Q2245" s="22">
        <v>0</v>
      </c>
      <c r="R2245" s="22" t="s">
        <v>1952</v>
      </c>
      <c r="S2245" s="22" t="s">
        <v>5804</v>
      </c>
      <c r="T2245" s="22" t="s">
        <v>1623</v>
      </c>
    </row>
    <row r="2246" spans="1:20">
      <c r="A2246" s="22" t="s">
        <v>4845</v>
      </c>
      <c r="B2246" s="22" t="s">
        <v>4846</v>
      </c>
      <c r="C2246" s="22" t="s">
        <v>10</v>
      </c>
      <c r="D2246" s="22" t="s">
        <v>1580</v>
      </c>
      <c r="E2246" s="22" t="s">
        <v>452</v>
      </c>
      <c r="F2246" s="22" t="s">
        <v>6826</v>
      </c>
      <c r="G2246" s="22" t="s">
        <v>1623</v>
      </c>
      <c r="H2246" s="22" t="s">
        <v>6337</v>
      </c>
      <c r="I2246" s="22" t="s">
        <v>6300</v>
      </c>
      <c r="J2246" s="22" t="s">
        <v>11</v>
      </c>
      <c r="K2246" s="22" t="s">
        <v>6290</v>
      </c>
      <c r="L2246" s="22" t="s">
        <v>11</v>
      </c>
      <c r="M2246" s="22" t="s">
        <v>6933</v>
      </c>
      <c r="N2246" s="22" t="s">
        <v>6291</v>
      </c>
      <c r="O2246" s="22" t="s">
        <v>6292</v>
      </c>
      <c r="P2246" s="22" t="s">
        <v>6611</v>
      </c>
      <c r="Q2246" s="22">
        <v>0</v>
      </c>
      <c r="R2246" s="22" t="s">
        <v>6490</v>
      </c>
      <c r="S2246" s="22" t="s">
        <v>6612</v>
      </c>
      <c r="T2246" s="22" t="s">
        <v>1623</v>
      </c>
    </row>
    <row r="2247" spans="1:20">
      <c r="A2247" s="22" t="s">
        <v>3064</v>
      </c>
      <c r="B2247" s="22" t="s">
        <v>3065</v>
      </c>
      <c r="C2247" s="22" t="s">
        <v>13</v>
      </c>
      <c r="D2247" s="22" t="s">
        <v>1580</v>
      </c>
      <c r="E2247" s="22" t="s">
        <v>452</v>
      </c>
      <c r="F2247" s="22" t="s">
        <v>6962</v>
      </c>
      <c r="G2247" s="22" t="s">
        <v>1623</v>
      </c>
      <c r="H2247" s="22" t="s">
        <v>6299</v>
      </c>
      <c r="I2247" s="22" t="s">
        <v>6300</v>
      </c>
      <c r="J2247" s="22" t="s">
        <v>11</v>
      </c>
      <c r="K2247" s="22" t="s">
        <v>6290</v>
      </c>
      <c r="L2247" s="22" t="s">
        <v>11</v>
      </c>
      <c r="M2247" s="22" t="s">
        <v>7020</v>
      </c>
      <c r="N2247" s="22" t="s">
        <v>6291</v>
      </c>
      <c r="O2247" s="22" t="s">
        <v>6292</v>
      </c>
      <c r="P2247" s="22" t="s">
        <v>6638</v>
      </c>
      <c r="Q2247" s="22">
        <v>0</v>
      </c>
      <c r="R2247" s="22" t="s">
        <v>1952</v>
      </c>
      <c r="S2247" s="22" t="s">
        <v>5936</v>
      </c>
      <c r="T2247" s="22" t="s">
        <v>1623</v>
      </c>
    </row>
    <row r="2248" spans="1:20">
      <c r="A2248" s="22" t="s">
        <v>3524</v>
      </c>
      <c r="B2248" s="22" t="s">
        <v>3525</v>
      </c>
      <c r="C2248" s="22" t="s">
        <v>16</v>
      </c>
      <c r="D2248" s="22" t="s">
        <v>1580</v>
      </c>
      <c r="E2248" s="22" t="s">
        <v>452</v>
      </c>
      <c r="F2248" s="22" t="s">
        <v>6954</v>
      </c>
      <c r="G2248" s="22" t="s">
        <v>1623</v>
      </c>
      <c r="H2248" s="22" t="s">
        <v>6346</v>
      </c>
      <c r="I2248" s="22" t="s">
        <v>6951</v>
      </c>
      <c r="J2248" s="22" t="s">
        <v>11</v>
      </c>
      <c r="K2248" s="22" t="s">
        <v>6290</v>
      </c>
      <c r="L2248" s="22" t="s">
        <v>11</v>
      </c>
      <c r="M2248" s="22" t="s">
        <v>7042</v>
      </c>
      <c r="N2248" s="22" t="s">
        <v>6291</v>
      </c>
      <c r="O2248" s="22" t="s">
        <v>6292</v>
      </c>
      <c r="P2248" s="22" t="s">
        <v>1012</v>
      </c>
      <c r="Q2248" s="22">
        <v>0</v>
      </c>
      <c r="R2248" s="22" t="s">
        <v>1559</v>
      </c>
      <c r="S2248" s="22" t="s">
        <v>6994</v>
      </c>
      <c r="T2248" s="22" t="s">
        <v>1623</v>
      </c>
    </row>
    <row r="2249" spans="1:20">
      <c r="A2249" s="22" t="s">
        <v>2549</v>
      </c>
      <c r="B2249" s="22" t="s">
        <v>2550</v>
      </c>
      <c r="C2249" s="22" t="s">
        <v>10</v>
      </c>
      <c r="D2249" s="22" t="s">
        <v>1580</v>
      </c>
      <c r="E2249" s="22" t="s">
        <v>452</v>
      </c>
      <c r="F2249" s="22" t="s">
        <v>6970</v>
      </c>
      <c r="G2249" s="22" t="s">
        <v>1623</v>
      </c>
      <c r="H2249" s="22" t="s">
        <v>6952</v>
      </c>
      <c r="I2249" s="22" t="s">
        <v>5563</v>
      </c>
      <c r="J2249" s="22" t="s">
        <v>11</v>
      </c>
      <c r="K2249" s="22" t="s">
        <v>6290</v>
      </c>
      <c r="L2249" s="22" t="s">
        <v>11</v>
      </c>
      <c r="M2249" s="22" t="s">
        <v>6949</v>
      </c>
      <c r="N2249" s="22" t="s">
        <v>6291</v>
      </c>
      <c r="O2249" s="22" t="s">
        <v>6292</v>
      </c>
      <c r="P2249" s="22" t="s">
        <v>6551</v>
      </c>
      <c r="Q2249" s="22">
        <v>0</v>
      </c>
      <c r="R2249" s="22" t="s">
        <v>2553</v>
      </c>
      <c r="S2249" s="22" t="s">
        <v>6189</v>
      </c>
      <c r="T2249" s="22" t="s">
        <v>1623</v>
      </c>
    </row>
    <row r="2250" spans="1:20">
      <c r="A2250" s="22" t="s">
        <v>3096</v>
      </c>
      <c r="B2250" s="22" t="s">
        <v>3097</v>
      </c>
      <c r="C2250" s="22" t="s">
        <v>16</v>
      </c>
      <c r="D2250" s="22" t="s">
        <v>1580</v>
      </c>
      <c r="E2250" s="22" t="s">
        <v>452</v>
      </c>
      <c r="F2250" s="22" t="s">
        <v>6954</v>
      </c>
      <c r="G2250" s="22" t="s">
        <v>1623</v>
      </c>
      <c r="H2250" s="22" t="s">
        <v>2490</v>
      </c>
      <c r="I2250" s="22" t="s">
        <v>6951</v>
      </c>
      <c r="J2250" s="22" t="s">
        <v>11</v>
      </c>
      <c r="K2250" s="22" t="s">
        <v>6290</v>
      </c>
      <c r="L2250" s="22" t="s">
        <v>11</v>
      </c>
      <c r="M2250" s="22" t="s">
        <v>6979</v>
      </c>
      <c r="N2250" s="22" t="s">
        <v>6291</v>
      </c>
      <c r="O2250" s="22" t="s">
        <v>6292</v>
      </c>
      <c r="P2250" s="22" t="s">
        <v>6982</v>
      </c>
      <c r="Q2250" s="22">
        <v>0</v>
      </c>
      <c r="R2250" s="22" t="s">
        <v>1537</v>
      </c>
      <c r="S2250" s="22" t="s">
        <v>6262</v>
      </c>
      <c r="T2250" s="22" t="s">
        <v>1623</v>
      </c>
    </row>
    <row r="2251" spans="1:20">
      <c r="A2251" s="22" t="s">
        <v>4958</v>
      </c>
      <c r="B2251" s="22" t="s">
        <v>4959</v>
      </c>
      <c r="C2251" s="22" t="s">
        <v>10</v>
      </c>
      <c r="D2251" s="22" t="s">
        <v>1580</v>
      </c>
      <c r="E2251" s="22" t="s">
        <v>452</v>
      </c>
      <c r="F2251" s="22" t="s">
        <v>5393</v>
      </c>
      <c r="G2251" s="22" t="s">
        <v>1623</v>
      </c>
      <c r="H2251" s="22" t="s">
        <v>6295</v>
      </c>
      <c r="I2251" s="22" t="s">
        <v>5574</v>
      </c>
      <c r="J2251" s="22" t="s">
        <v>11</v>
      </c>
      <c r="K2251" s="22" t="s">
        <v>6290</v>
      </c>
      <c r="L2251" s="22" t="s">
        <v>11</v>
      </c>
      <c r="M2251" s="22" t="s">
        <v>6955</v>
      </c>
      <c r="N2251" s="22" t="s">
        <v>6291</v>
      </c>
      <c r="O2251" s="22" t="s">
        <v>6292</v>
      </c>
      <c r="P2251" s="22" t="s">
        <v>6329</v>
      </c>
      <c r="Q2251" s="22">
        <v>0</v>
      </c>
      <c r="R2251" s="22" t="s">
        <v>1952</v>
      </c>
      <c r="S2251" s="22" t="s">
        <v>5696</v>
      </c>
      <c r="T2251" s="22" t="s">
        <v>1623</v>
      </c>
    </row>
    <row r="2252" spans="1:20">
      <c r="A2252" s="22" t="s">
        <v>2105</v>
      </c>
      <c r="B2252" s="22" t="s">
        <v>2106</v>
      </c>
      <c r="C2252" s="22" t="s">
        <v>10</v>
      </c>
      <c r="D2252" s="22" t="s">
        <v>1580</v>
      </c>
      <c r="E2252" s="22" t="s">
        <v>5632</v>
      </c>
      <c r="F2252" s="22" t="s">
        <v>6973</v>
      </c>
      <c r="G2252" s="22" t="s">
        <v>1623</v>
      </c>
      <c r="H2252" s="22" t="s">
        <v>6308</v>
      </c>
      <c r="I2252" s="22" t="s">
        <v>5447</v>
      </c>
      <c r="J2252" s="22" t="s">
        <v>11</v>
      </c>
      <c r="K2252" s="22" t="s">
        <v>6290</v>
      </c>
      <c r="L2252" s="22" t="s">
        <v>11</v>
      </c>
      <c r="M2252" s="22" t="s">
        <v>6976</v>
      </c>
      <c r="N2252" s="22" t="s">
        <v>6311</v>
      </c>
      <c r="O2252" s="22" t="s">
        <v>6292</v>
      </c>
      <c r="P2252" s="22" t="s">
        <v>6329</v>
      </c>
      <c r="Q2252" s="22">
        <v>0</v>
      </c>
      <c r="R2252" s="22" t="s">
        <v>6974</v>
      </c>
      <c r="S2252" s="22" t="s">
        <v>7095</v>
      </c>
      <c r="T2252" s="22" t="s">
        <v>1623</v>
      </c>
    </row>
    <row r="2253" spans="1:20">
      <c r="A2253" s="22" t="s">
        <v>5212</v>
      </c>
      <c r="B2253" s="22" t="s">
        <v>5213</v>
      </c>
      <c r="C2253" s="22" t="s">
        <v>16</v>
      </c>
      <c r="D2253" s="22" t="s">
        <v>1580</v>
      </c>
      <c r="E2253" s="22" t="s">
        <v>452</v>
      </c>
      <c r="F2253" s="22" t="s">
        <v>5402</v>
      </c>
      <c r="G2253" s="22" t="s">
        <v>1623</v>
      </c>
      <c r="H2253" s="22" t="s">
        <v>6952</v>
      </c>
      <c r="I2253" s="22" t="s">
        <v>5563</v>
      </c>
      <c r="J2253" s="22" t="s">
        <v>11</v>
      </c>
      <c r="K2253" s="22" t="s">
        <v>6290</v>
      </c>
      <c r="L2253" s="22" t="s">
        <v>11</v>
      </c>
      <c r="M2253" s="22" t="s">
        <v>7041</v>
      </c>
      <c r="N2253" s="22" t="s">
        <v>6291</v>
      </c>
      <c r="O2253" s="22" t="s">
        <v>6292</v>
      </c>
      <c r="P2253" s="22" t="s">
        <v>6329</v>
      </c>
      <c r="Q2253" s="22">
        <v>0</v>
      </c>
      <c r="R2253" s="22" t="s">
        <v>1952</v>
      </c>
      <c r="S2253" s="22" t="s">
        <v>5656</v>
      </c>
      <c r="T2253" s="22" t="s">
        <v>1623</v>
      </c>
    </row>
    <row r="2254" spans="1:20">
      <c r="A2254" s="22" t="s">
        <v>4115</v>
      </c>
      <c r="B2254" s="22" t="s">
        <v>4116</v>
      </c>
      <c r="C2254" s="22" t="s">
        <v>16</v>
      </c>
      <c r="D2254" s="22" t="s">
        <v>1580</v>
      </c>
      <c r="E2254" s="22" t="s">
        <v>452</v>
      </c>
      <c r="F2254" s="22" t="s">
        <v>5393</v>
      </c>
      <c r="G2254" s="22" t="s">
        <v>1623</v>
      </c>
      <c r="H2254" s="22" t="s">
        <v>6295</v>
      </c>
      <c r="I2254" s="22" t="s">
        <v>5574</v>
      </c>
      <c r="J2254" s="22" t="s">
        <v>11</v>
      </c>
      <c r="K2254" s="22" t="s">
        <v>6290</v>
      </c>
      <c r="L2254" s="22" t="s">
        <v>11</v>
      </c>
      <c r="M2254" s="22" t="s">
        <v>6947</v>
      </c>
      <c r="N2254" s="22" t="s">
        <v>6291</v>
      </c>
      <c r="O2254" s="22" t="s">
        <v>6292</v>
      </c>
      <c r="P2254" s="22" t="s">
        <v>6706</v>
      </c>
      <c r="Q2254" s="22">
        <v>0</v>
      </c>
      <c r="R2254" s="22" t="s">
        <v>6339</v>
      </c>
      <c r="S2254" s="22" t="s">
        <v>6707</v>
      </c>
      <c r="T2254" s="22" t="s">
        <v>1623</v>
      </c>
    </row>
    <row r="2255" spans="1:20">
      <c r="A2255" s="22" t="s">
        <v>5212</v>
      </c>
      <c r="B2255" s="22" t="s">
        <v>5213</v>
      </c>
      <c r="C2255" s="22" t="s">
        <v>16</v>
      </c>
      <c r="D2255" s="22" t="s">
        <v>1580</v>
      </c>
      <c r="E2255" s="22" t="s">
        <v>452</v>
      </c>
      <c r="F2255" s="22" t="s">
        <v>5402</v>
      </c>
      <c r="G2255" s="22" t="s">
        <v>1623</v>
      </c>
      <c r="H2255" s="22" t="s">
        <v>5579</v>
      </c>
      <c r="I2255" s="22" t="s">
        <v>5563</v>
      </c>
      <c r="J2255" s="22" t="s">
        <v>11</v>
      </c>
      <c r="K2255" s="22" t="s">
        <v>6290</v>
      </c>
      <c r="L2255" s="22" t="s">
        <v>11</v>
      </c>
      <c r="M2255" s="22" t="s">
        <v>7051</v>
      </c>
      <c r="N2255" s="22" t="s">
        <v>6291</v>
      </c>
      <c r="O2255" s="22" t="s">
        <v>6292</v>
      </c>
      <c r="P2255" s="22" t="s">
        <v>6329</v>
      </c>
      <c r="Q2255" s="22">
        <v>0</v>
      </c>
      <c r="R2255" s="22" t="s">
        <v>1952</v>
      </c>
      <c r="S2255" s="22" t="s">
        <v>5656</v>
      </c>
      <c r="T2255" s="22" t="s">
        <v>1623</v>
      </c>
    </row>
    <row r="2256" spans="1:20">
      <c r="A2256" s="22" t="s">
        <v>3745</v>
      </c>
      <c r="B2256" s="22" t="s">
        <v>3746</v>
      </c>
      <c r="C2256" s="22" t="s">
        <v>10</v>
      </c>
      <c r="D2256" s="22" t="s">
        <v>1580</v>
      </c>
      <c r="E2256" s="22" t="s">
        <v>461</v>
      </c>
      <c r="F2256" s="22" t="s">
        <v>5538</v>
      </c>
      <c r="G2256" s="22" t="s">
        <v>1623</v>
      </c>
      <c r="H2256" s="22" t="s">
        <v>6331</v>
      </c>
      <c r="I2256" s="22" t="s">
        <v>5574</v>
      </c>
      <c r="J2256" s="22" t="s">
        <v>11</v>
      </c>
      <c r="K2256" s="22" t="s">
        <v>6290</v>
      </c>
      <c r="L2256" s="22" t="s">
        <v>11</v>
      </c>
      <c r="M2256" s="22" t="s">
        <v>6986</v>
      </c>
      <c r="N2256" s="22" t="s">
        <v>6311</v>
      </c>
      <c r="O2256" s="22" t="s">
        <v>6292</v>
      </c>
      <c r="P2256" s="22" t="s">
        <v>125</v>
      </c>
      <c r="Q2256" s="22">
        <v>0</v>
      </c>
      <c r="R2256" s="22" t="s">
        <v>1646</v>
      </c>
      <c r="S2256" s="22" t="s">
        <v>5842</v>
      </c>
      <c r="T2256" s="22" t="s">
        <v>1623</v>
      </c>
    </row>
    <row r="2257" spans="1:20">
      <c r="A2257" s="22" t="s">
        <v>5280</v>
      </c>
      <c r="B2257" s="22" t="s">
        <v>5281</v>
      </c>
      <c r="C2257" s="22" t="s">
        <v>12</v>
      </c>
      <c r="D2257" s="22" t="s">
        <v>1580</v>
      </c>
      <c r="E2257" s="22" t="s">
        <v>452</v>
      </c>
      <c r="F2257" s="22" t="s">
        <v>5552</v>
      </c>
      <c r="G2257" s="22" t="s">
        <v>1623</v>
      </c>
      <c r="H2257" s="22" t="s">
        <v>5569</v>
      </c>
      <c r="I2257" s="22" t="s">
        <v>6316</v>
      </c>
      <c r="J2257" s="22" t="s">
        <v>11</v>
      </c>
      <c r="K2257" s="22" t="s">
        <v>6290</v>
      </c>
      <c r="L2257" s="22" t="s">
        <v>11</v>
      </c>
      <c r="M2257" s="22" t="s">
        <v>6949</v>
      </c>
      <c r="N2257" s="22" t="s">
        <v>6291</v>
      </c>
      <c r="O2257" s="22" t="s">
        <v>6292</v>
      </c>
      <c r="P2257" s="22" t="s">
        <v>6431</v>
      </c>
      <c r="Q2257" s="22">
        <v>0</v>
      </c>
      <c r="R2257" s="22" t="s">
        <v>6432</v>
      </c>
      <c r="S2257" s="22" t="s">
        <v>6269</v>
      </c>
      <c r="T2257" s="22" t="s">
        <v>1623</v>
      </c>
    </row>
    <row r="2258" spans="1:20">
      <c r="A2258" s="22" t="s">
        <v>3260</v>
      </c>
      <c r="B2258" s="22" t="s">
        <v>3261</v>
      </c>
      <c r="C2258" s="22" t="s">
        <v>13</v>
      </c>
      <c r="D2258" s="22" t="s">
        <v>1580</v>
      </c>
      <c r="E2258" s="22" t="s">
        <v>452</v>
      </c>
      <c r="F2258" s="22" t="s">
        <v>6803</v>
      </c>
      <c r="G2258" s="22" t="s">
        <v>1623</v>
      </c>
      <c r="H2258" s="22" t="s">
        <v>5569</v>
      </c>
      <c r="I2258" s="22" t="s">
        <v>6304</v>
      </c>
      <c r="J2258" s="22" t="s">
        <v>11</v>
      </c>
      <c r="K2258" s="22" t="s">
        <v>6290</v>
      </c>
      <c r="L2258" s="22" t="s">
        <v>11</v>
      </c>
      <c r="M2258" s="22" t="s">
        <v>6947</v>
      </c>
      <c r="N2258" s="22" t="s">
        <v>6291</v>
      </c>
      <c r="O2258" s="22" t="s">
        <v>6292</v>
      </c>
      <c r="P2258" s="22" t="s">
        <v>1012</v>
      </c>
      <c r="Q2258" s="22">
        <v>0</v>
      </c>
      <c r="R2258" s="22" t="s">
        <v>1689</v>
      </c>
      <c r="S2258" s="22" t="s">
        <v>7043</v>
      </c>
      <c r="T2258" s="22" t="s">
        <v>1623</v>
      </c>
    </row>
    <row r="2259" spans="1:20">
      <c r="A2259" s="22" t="s">
        <v>2536</v>
      </c>
      <c r="B2259" s="22" t="s">
        <v>2537</v>
      </c>
      <c r="C2259" s="22" t="s">
        <v>1562</v>
      </c>
      <c r="D2259" s="22" t="s">
        <v>5451</v>
      </c>
      <c r="E2259" s="22" t="s">
        <v>464</v>
      </c>
      <c r="F2259" s="22" t="s">
        <v>5573</v>
      </c>
      <c r="G2259" s="22" t="s">
        <v>1623</v>
      </c>
      <c r="H2259" s="22" t="s">
        <v>2490</v>
      </c>
      <c r="I2259" s="22" t="s">
        <v>6296</v>
      </c>
      <c r="J2259" s="22" t="s">
        <v>11</v>
      </c>
      <c r="K2259" s="22" t="s">
        <v>6290</v>
      </c>
      <c r="L2259" s="22" t="s">
        <v>11</v>
      </c>
      <c r="M2259" s="22" t="s">
        <v>7049</v>
      </c>
      <c r="N2259" s="22" t="s">
        <v>6297</v>
      </c>
      <c r="O2259" s="22" t="s">
        <v>6292</v>
      </c>
      <c r="P2259" s="22" t="s">
        <v>1152</v>
      </c>
      <c r="Q2259" s="22">
        <v>0</v>
      </c>
      <c r="R2259" s="22" t="s">
        <v>1552</v>
      </c>
      <c r="S2259" s="22" t="s">
        <v>6234</v>
      </c>
      <c r="T2259" s="22" t="s">
        <v>1032</v>
      </c>
    </row>
    <row r="2260" spans="1:20">
      <c r="A2260" s="22" t="s">
        <v>2866</v>
      </c>
      <c r="B2260" s="22" t="s">
        <v>2867</v>
      </c>
      <c r="C2260" s="22" t="s">
        <v>16</v>
      </c>
      <c r="D2260" s="22" t="s">
        <v>1580</v>
      </c>
      <c r="E2260" s="22" t="s">
        <v>452</v>
      </c>
      <c r="F2260" s="22" t="s">
        <v>7021</v>
      </c>
      <c r="G2260" s="22" t="s">
        <v>1623</v>
      </c>
      <c r="H2260" s="22" t="s">
        <v>6308</v>
      </c>
      <c r="I2260" s="22" t="s">
        <v>5574</v>
      </c>
      <c r="J2260" s="22" t="s">
        <v>11</v>
      </c>
      <c r="K2260" s="22" t="s">
        <v>6290</v>
      </c>
      <c r="L2260" s="22" t="s">
        <v>11</v>
      </c>
      <c r="M2260" s="22" t="s">
        <v>7022</v>
      </c>
      <c r="N2260" s="22" t="s">
        <v>6291</v>
      </c>
      <c r="O2260" s="22" t="s">
        <v>6292</v>
      </c>
      <c r="P2260" s="22" t="s">
        <v>6329</v>
      </c>
      <c r="Q2260" s="22">
        <v>0</v>
      </c>
      <c r="R2260" s="22" t="s">
        <v>1707</v>
      </c>
      <c r="S2260" s="22" t="s">
        <v>5965</v>
      </c>
      <c r="T2260" s="22" t="s">
        <v>1623</v>
      </c>
    </row>
    <row r="2261" spans="1:20">
      <c r="A2261" s="22" t="s">
        <v>4083</v>
      </c>
      <c r="B2261" s="22" t="s">
        <v>4084</v>
      </c>
      <c r="C2261" s="22" t="s">
        <v>1657</v>
      </c>
      <c r="D2261" s="22" t="s">
        <v>1580</v>
      </c>
      <c r="E2261" s="22" t="s">
        <v>452</v>
      </c>
      <c r="F2261" s="22" t="s">
        <v>6806</v>
      </c>
      <c r="G2261" s="22" t="s">
        <v>1623</v>
      </c>
      <c r="H2261" s="22" t="s">
        <v>6337</v>
      </c>
      <c r="I2261" s="22" t="s">
        <v>6383</v>
      </c>
      <c r="J2261" s="22" t="s">
        <v>11</v>
      </c>
      <c r="K2261" s="22" t="s">
        <v>6290</v>
      </c>
      <c r="L2261" s="22" t="s">
        <v>11</v>
      </c>
      <c r="M2261" s="22" t="s">
        <v>6981</v>
      </c>
      <c r="N2261" s="22" t="s">
        <v>6291</v>
      </c>
      <c r="O2261" s="22" t="s">
        <v>6292</v>
      </c>
      <c r="P2261" s="22" t="s">
        <v>6391</v>
      </c>
      <c r="Q2261" s="22">
        <v>0</v>
      </c>
      <c r="R2261" s="22" t="s">
        <v>1952</v>
      </c>
      <c r="S2261" s="22" t="s">
        <v>5803</v>
      </c>
      <c r="T2261" s="22" t="s">
        <v>1623</v>
      </c>
    </row>
    <row r="2262" spans="1:20">
      <c r="A2262" s="22" t="s">
        <v>3756</v>
      </c>
      <c r="B2262" s="22" t="s">
        <v>3757</v>
      </c>
      <c r="C2262" s="22" t="s">
        <v>13</v>
      </c>
      <c r="D2262" s="22" t="s">
        <v>1580</v>
      </c>
      <c r="E2262" s="22" t="s">
        <v>452</v>
      </c>
      <c r="F2262" s="22" t="s">
        <v>6809</v>
      </c>
      <c r="G2262" s="22" t="s">
        <v>1623</v>
      </c>
      <c r="H2262" s="22" t="s">
        <v>6299</v>
      </c>
      <c r="I2262" s="22" t="s">
        <v>6335</v>
      </c>
      <c r="J2262" s="22" t="s">
        <v>11</v>
      </c>
      <c r="K2262" s="22" t="s">
        <v>6290</v>
      </c>
      <c r="L2262" s="22" t="s">
        <v>11</v>
      </c>
      <c r="M2262" s="22" t="s">
        <v>6937</v>
      </c>
      <c r="N2262" s="22" t="s">
        <v>6291</v>
      </c>
      <c r="O2262" s="22" t="s">
        <v>6292</v>
      </c>
      <c r="P2262" s="22" t="s">
        <v>1012</v>
      </c>
      <c r="Q2262" s="22">
        <v>0</v>
      </c>
      <c r="R2262" s="22" t="s">
        <v>1689</v>
      </c>
      <c r="S2262" s="22" t="s">
        <v>7083</v>
      </c>
      <c r="T2262" s="22" t="s">
        <v>1623</v>
      </c>
    </row>
    <row r="2263" spans="1:20">
      <c r="A2263" s="22" t="s">
        <v>3972</v>
      </c>
      <c r="B2263" s="22" t="s">
        <v>3973</v>
      </c>
      <c r="C2263" s="22" t="s">
        <v>10</v>
      </c>
      <c r="D2263" s="22" t="s">
        <v>1580</v>
      </c>
      <c r="E2263" s="22" t="s">
        <v>5632</v>
      </c>
      <c r="F2263" s="22" t="s">
        <v>6973</v>
      </c>
      <c r="G2263" s="22" t="s">
        <v>1623</v>
      </c>
      <c r="H2263" s="22" t="s">
        <v>6308</v>
      </c>
      <c r="I2263" s="22" t="s">
        <v>5447</v>
      </c>
      <c r="J2263" s="22" t="s">
        <v>11</v>
      </c>
      <c r="K2263" s="22" t="s">
        <v>6290</v>
      </c>
      <c r="L2263" s="22" t="s">
        <v>11</v>
      </c>
      <c r="M2263" s="22" t="s">
        <v>6996</v>
      </c>
      <c r="N2263" s="22" t="s">
        <v>6311</v>
      </c>
      <c r="O2263" s="22" t="s">
        <v>6292</v>
      </c>
      <c r="P2263" s="22" t="s">
        <v>6329</v>
      </c>
      <c r="Q2263" s="22">
        <v>0</v>
      </c>
      <c r="R2263" s="22" t="s">
        <v>6974</v>
      </c>
      <c r="S2263" s="22" t="s">
        <v>7034</v>
      </c>
      <c r="T2263" s="22" t="s">
        <v>1623</v>
      </c>
    </row>
    <row r="2264" spans="1:20">
      <c r="A2264" s="22" t="s">
        <v>3772</v>
      </c>
      <c r="B2264" s="22" t="s">
        <v>3773</v>
      </c>
      <c r="C2264" s="22" t="s">
        <v>16</v>
      </c>
      <c r="D2264" s="22" t="s">
        <v>1580</v>
      </c>
      <c r="E2264" s="22" t="s">
        <v>452</v>
      </c>
      <c r="F2264" s="22" t="s">
        <v>6977</v>
      </c>
      <c r="G2264" s="22" t="s">
        <v>1623</v>
      </c>
      <c r="H2264" s="22" t="s">
        <v>6346</v>
      </c>
      <c r="I2264" s="22" t="s">
        <v>5563</v>
      </c>
      <c r="J2264" s="22" t="s">
        <v>11</v>
      </c>
      <c r="K2264" s="22" t="s">
        <v>6290</v>
      </c>
      <c r="L2264" s="22" t="s">
        <v>11</v>
      </c>
      <c r="M2264" s="22" t="s">
        <v>6965</v>
      </c>
      <c r="N2264" s="22" t="s">
        <v>6291</v>
      </c>
      <c r="O2264" s="22" t="s">
        <v>6292</v>
      </c>
      <c r="P2264" s="22" t="s">
        <v>6347</v>
      </c>
      <c r="Q2264" s="22">
        <v>0</v>
      </c>
      <c r="R2264" s="22" t="s">
        <v>1948</v>
      </c>
      <c r="S2264" s="22" t="s">
        <v>5838</v>
      </c>
      <c r="T2264" s="22" t="s">
        <v>1623</v>
      </c>
    </row>
    <row r="2265" spans="1:20">
      <c r="A2265" s="22" t="s">
        <v>5038</v>
      </c>
      <c r="B2265" s="22" t="s">
        <v>5039</v>
      </c>
      <c r="C2265" s="22" t="s">
        <v>13</v>
      </c>
      <c r="D2265" s="22" t="s">
        <v>1580</v>
      </c>
      <c r="E2265" s="22" t="s">
        <v>452</v>
      </c>
      <c r="F2265" s="22" t="s">
        <v>6812</v>
      </c>
      <c r="G2265" s="22" t="s">
        <v>1623</v>
      </c>
      <c r="H2265" s="22" t="s">
        <v>6299</v>
      </c>
      <c r="I2265" s="22" t="s">
        <v>6300</v>
      </c>
      <c r="J2265" s="22" t="s">
        <v>11</v>
      </c>
      <c r="K2265" s="22" t="s">
        <v>6290</v>
      </c>
      <c r="L2265" s="22" t="s">
        <v>11</v>
      </c>
      <c r="M2265" s="22" t="s">
        <v>6961</v>
      </c>
      <c r="N2265" s="22" t="s">
        <v>6291</v>
      </c>
      <c r="O2265" s="22" t="s">
        <v>6292</v>
      </c>
      <c r="P2265" s="22" t="s">
        <v>6329</v>
      </c>
      <c r="Q2265" s="22">
        <v>0</v>
      </c>
      <c r="R2265" s="22" t="s">
        <v>1952</v>
      </c>
      <c r="S2265" s="22" t="s">
        <v>5684</v>
      </c>
      <c r="T2265" s="22" t="s">
        <v>1623</v>
      </c>
    </row>
    <row r="2266" spans="1:20">
      <c r="A2266" s="22" t="s">
        <v>4638</v>
      </c>
      <c r="B2266" s="22" t="s">
        <v>4639</v>
      </c>
      <c r="C2266" s="22" t="s">
        <v>12</v>
      </c>
      <c r="D2266" s="22" t="s">
        <v>1580</v>
      </c>
      <c r="E2266" s="22" t="s">
        <v>452</v>
      </c>
      <c r="F2266" s="22" t="s">
        <v>6823</v>
      </c>
      <c r="G2266" s="22" t="s">
        <v>1623</v>
      </c>
      <c r="H2266" s="22" t="s">
        <v>6320</v>
      </c>
      <c r="I2266" s="22" t="s">
        <v>6474</v>
      </c>
      <c r="J2266" s="22" t="s">
        <v>11</v>
      </c>
      <c r="K2266" s="22" t="s">
        <v>6290</v>
      </c>
      <c r="L2266" s="22" t="s">
        <v>11</v>
      </c>
      <c r="M2266" s="22" t="s">
        <v>6959</v>
      </c>
      <c r="N2266" s="22" t="s">
        <v>6291</v>
      </c>
      <c r="O2266" s="22" t="s">
        <v>6292</v>
      </c>
      <c r="P2266" s="22" t="s">
        <v>6463</v>
      </c>
      <c r="Q2266" s="22">
        <v>0</v>
      </c>
      <c r="R2266" s="22" t="s">
        <v>3979</v>
      </c>
      <c r="S2266" s="22" t="s">
        <v>6464</v>
      </c>
      <c r="T2266" s="22" t="s">
        <v>1623</v>
      </c>
    </row>
    <row r="2267" spans="1:20">
      <c r="A2267" s="22" t="s">
        <v>1777</v>
      </c>
      <c r="B2267" s="22" t="s">
        <v>1778</v>
      </c>
      <c r="C2267" s="22" t="s">
        <v>14</v>
      </c>
      <c r="D2267" s="22" t="s">
        <v>1580</v>
      </c>
      <c r="E2267" s="22" t="s">
        <v>461</v>
      </c>
      <c r="F2267" s="22" t="s">
        <v>6789</v>
      </c>
      <c r="G2267" s="22" t="s">
        <v>1623</v>
      </c>
      <c r="H2267" s="22" t="s">
        <v>6320</v>
      </c>
      <c r="I2267" s="22" t="s">
        <v>6350</v>
      </c>
      <c r="J2267" s="22" t="s">
        <v>11</v>
      </c>
      <c r="K2267" s="22" t="s">
        <v>6290</v>
      </c>
      <c r="L2267" s="22" t="s">
        <v>11</v>
      </c>
      <c r="M2267" s="22" t="s">
        <v>7008</v>
      </c>
      <c r="N2267" s="22" t="s">
        <v>6311</v>
      </c>
      <c r="O2267" s="22" t="s">
        <v>6292</v>
      </c>
      <c r="P2267" s="22" t="s">
        <v>6364</v>
      </c>
      <c r="Q2267" s="22">
        <v>0</v>
      </c>
      <c r="R2267" s="22" t="s">
        <v>2014</v>
      </c>
      <c r="S2267" s="22" t="s">
        <v>6099</v>
      </c>
      <c r="T2267" s="22" t="s">
        <v>1623</v>
      </c>
    </row>
    <row r="2268" spans="1:20">
      <c r="A2268" s="22" t="s">
        <v>4205</v>
      </c>
      <c r="B2268" s="22" t="s">
        <v>4206</v>
      </c>
      <c r="C2268" s="22" t="s">
        <v>12</v>
      </c>
      <c r="D2268" s="22" t="s">
        <v>1580</v>
      </c>
      <c r="E2268" s="22" t="s">
        <v>452</v>
      </c>
      <c r="F2268" s="22" t="s">
        <v>6818</v>
      </c>
      <c r="G2268" s="22" t="s">
        <v>1623</v>
      </c>
      <c r="H2268" s="22" t="s">
        <v>6320</v>
      </c>
      <c r="I2268" s="22" t="s">
        <v>6355</v>
      </c>
      <c r="J2268" s="22" t="s">
        <v>11</v>
      </c>
      <c r="K2268" s="22" t="s">
        <v>6290</v>
      </c>
      <c r="L2268" s="22" t="s">
        <v>11</v>
      </c>
      <c r="M2268" s="22" t="s">
        <v>6961</v>
      </c>
      <c r="N2268" s="22" t="s">
        <v>6291</v>
      </c>
      <c r="O2268" s="22" t="s">
        <v>6292</v>
      </c>
      <c r="P2268" s="22" t="s">
        <v>6530</v>
      </c>
      <c r="Q2268" s="22">
        <v>0</v>
      </c>
      <c r="R2268" s="22" t="s">
        <v>1952</v>
      </c>
      <c r="S2268" s="22" t="s">
        <v>6531</v>
      </c>
      <c r="T2268" s="22" t="s">
        <v>1623</v>
      </c>
    </row>
    <row r="2269" spans="1:20">
      <c r="A2269" s="22" t="s">
        <v>3972</v>
      </c>
      <c r="B2269" s="22" t="s">
        <v>3973</v>
      </c>
      <c r="C2269" s="22" t="s">
        <v>10</v>
      </c>
      <c r="D2269" s="22" t="s">
        <v>1580</v>
      </c>
      <c r="E2269" s="22" t="s">
        <v>5632</v>
      </c>
      <c r="F2269" s="22" t="s">
        <v>6973</v>
      </c>
      <c r="G2269" s="22" t="s">
        <v>1623</v>
      </c>
      <c r="H2269" s="22" t="s">
        <v>6308</v>
      </c>
      <c r="I2269" s="22" t="s">
        <v>5447</v>
      </c>
      <c r="J2269" s="22" t="s">
        <v>11</v>
      </c>
      <c r="K2269" s="22" t="s">
        <v>6290</v>
      </c>
      <c r="L2269" s="22" t="s">
        <v>11</v>
      </c>
      <c r="M2269" s="22" t="s">
        <v>6950</v>
      </c>
      <c r="N2269" s="22" t="s">
        <v>6311</v>
      </c>
      <c r="O2269" s="22" t="s">
        <v>6292</v>
      </c>
      <c r="P2269" s="22" t="s">
        <v>6329</v>
      </c>
      <c r="Q2269" s="22">
        <v>0</v>
      </c>
      <c r="R2269" s="22" t="s">
        <v>6974</v>
      </c>
      <c r="S2269" s="22" t="s">
        <v>7034</v>
      </c>
      <c r="T2269" s="22" t="s">
        <v>1623</v>
      </c>
    </row>
    <row r="2270" spans="1:20">
      <c r="A2270" s="22" t="s">
        <v>3465</v>
      </c>
      <c r="B2270" s="22" t="s">
        <v>3466</v>
      </c>
      <c r="C2270" s="22" t="s">
        <v>14</v>
      </c>
      <c r="D2270" s="22" t="s">
        <v>1580</v>
      </c>
      <c r="E2270" s="22" t="s">
        <v>461</v>
      </c>
      <c r="F2270" s="22" t="s">
        <v>6789</v>
      </c>
      <c r="G2270" s="22" t="s">
        <v>1623</v>
      </c>
      <c r="H2270" s="22" t="s">
        <v>6320</v>
      </c>
      <c r="I2270" s="22" t="s">
        <v>6350</v>
      </c>
      <c r="J2270" s="22" t="s">
        <v>11</v>
      </c>
      <c r="K2270" s="22" t="s">
        <v>6290</v>
      </c>
      <c r="L2270" s="22" t="s">
        <v>11</v>
      </c>
      <c r="M2270" s="22" t="s">
        <v>7092</v>
      </c>
      <c r="N2270" s="22" t="s">
        <v>6311</v>
      </c>
      <c r="O2270" s="22" t="s">
        <v>6292</v>
      </c>
      <c r="P2270" s="22" t="s">
        <v>6329</v>
      </c>
      <c r="Q2270" s="22">
        <v>0</v>
      </c>
      <c r="R2270" s="22" t="s">
        <v>2014</v>
      </c>
      <c r="S2270" s="22" t="s">
        <v>5879</v>
      </c>
      <c r="T2270" s="22" t="s">
        <v>1623</v>
      </c>
    </row>
    <row r="2271" spans="1:20">
      <c r="A2271" s="22" t="s">
        <v>3846</v>
      </c>
      <c r="B2271" s="22" t="s">
        <v>3847</v>
      </c>
      <c r="C2271" s="22" t="s">
        <v>1562</v>
      </c>
      <c r="D2271" s="22" t="s">
        <v>1580</v>
      </c>
      <c r="E2271" s="22" t="s">
        <v>452</v>
      </c>
      <c r="F2271" s="22" t="s">
        <v>5583</v>
      </c>
      <c r="G2271" s="22" t="s">
        <v>1623</v>
      </c>
      <c r="H2271" s="22" t="s">
        <v>6308</v>
      </c>
      <c r="I2271" s="22" t="s">
        <v>5447</v>
      </c>
      <c r="J2271" s="22" t="s">
        <v>11</v>
      </c>
      <c r="K2271" s="22" t="s">
        <v>6290</v>
      </c>
      <c r="L2271" s="22" t="s">
        <v>11</v>
      </c>
      <c r="M2271" s="22" t="s">
        <v>6963</v>
      </c>
      <c r="N2271" s="22" t="s">
        <v>6291</v>
      </c>
      <c r="O2271" s="22" t="s">
        <v>6292</v>
      </c>
      <c r="P2271" s="22" t="s">
        <v>1152</v>
      </c>
      <c r="Q2271" s="22">
        <v>0</v>
      </c>
      <c r="R2271" s="22" t="s">
        <v>5032</v>
      </c>
      <c r="S2271" s="22" t="s">
        <v>6218</v>
      </c>
      <c r="T2271" s="22" t="s">
        <v>1623</v>
      </c>
    </row>
    <row r="2272" spans="1:20">
      <c r="A2272" s="22" t="s">
        <v>4876</v>
      </c>
      <c r="B2272" s="22" t="s">
        <v>4877</v>
      </c>
      <c r="C2272" s="22" t="s">
        <v>10</v>
      </c>
      <c r="D2272" s="22" t="s">
        <v>1580</v>
      </c>
      <c r="E2272" s="22" t="s">
        <v>452</v>
      </c>
      <c r="F2272" s="22" t="s">
        <v>5384</v>
      </c>
      <c r="G2272" s="22" t="s">
        <v>1623</v>
      </c>
      <c r="H2272" s="22" t="s">
        <v>6308</v>
      </c>
      <c r="I2272" s="22" t="s">
        <v>5447</v>
      </c>
      <c r="J2272" s="22" t="s">
        <v>11</v>
      </c>
      <c r="K2272" s="22" t="s">
        <v>6290</v>
      </c>
      <c r="L2272" s="22" t="s">
        <v>11</v>
      </c>
      <c r="M2272" s="22" t="s">
        <v>6942</v>
      </c>
      <c r="N2272" s="22" t="s">
        <v>6291</v>
      </c>
      <c r="O2272" s="22" t="s">
        <v>6292</v>
      </c>
      <c r="P2272" s="22" t="s">
        <v>1012</v>
      </c>
      <c r="Q2272" s="22">
        <v>0</v>
      </c>
      <c r="R2272" s="22" t="s">
        <v>1624</v>
      </c>
      <c r="S2272" s="22" t="s">
        <v>7038</v>
      </c>
      <c r="T2272" s="22" t="s">
        <v>1623</v>
      </c>
    </row>
    <row r="2273" spans="1:20">
      <c r="A2273" s="22" t="s">
        <v>1627</v>
      </c>
      <c r="B2273" s="22" t="s">
        <v>1628</v>
      </c>
      <c r="C2273" s="22" t="s">
        <v>16</v>
      </c>
      <c r="D2273" s="22" t="s">
        <v>1580</v>
      </c>
      <c r="E2273" s="22" t="s">
        <v>452</v>
      </c>
      <c r="F2273" s="22" t="s">
        <v>6940</v>
      </c>
      <c r="G2273" s="22" t="s">
        <v>1623</v>
      </c>
      <c r="H2273" s="22" t="s">
        <v>6346</v>
      </c>
      <c r="I2273" s="22" t="s">
        <v>5563</v>
      </c>
      <c r="J2273" s="22" t="s">
        <v>11</v>
      </c>
      <c r="K2273" s="22" t="s">
        <v>6290</v>
      </c>
      <c r="L2273" s="22" t="s">
        <v>11</v>
      </c>
      <c r="M2273" s="22" t="s">
        <v>6979</v>
      </c>
      <c r="N2273" s="22" t="s">
        <v>6291</v>
      </c>
      <c r="O2273" s="22" t="s">
        <v>6292</v>
      </c>
      <c r="P2273" s="22" t="s">
        <v>6400</v>
      </c>
      <c r="Q2273" s="22">
        <v>0</v>
      </c>
      <c r="R2273" s="22" t="s">
        <v>3255</v>
      </c>
      <c r="S2273" s="22" t="s">
        <v>6401</v>
      </c>
      <c r="T2273" s="22" t="s">
        <v>1623</v>
      </c>
    </row>
    <row r="2274" spans="1:20">
      <c r="A2274" s="22" t="s">
        <v>3006</v>
      </c>
      <c r="B2274" s="22" t="s">
        <v>3007</v>
      </c>
      <c r="C2274" s="22" t="s">
        <v>1544</v>
      </c>
      <c r="D2274" s="22" t="s">
        <v>5451</v>
      </c>
      <c r="E2274" s="22" t="s">
        <v>464</v>
      </c>
      <c r="F2274" s="22" t="s">
        <v>6991</v>
      </c>
      <c r="G2274" s="22" t="s">
        <v>1623</v>
      </c>
      <c r="H2274" s="22" t="s">
        <v>6346</v>
      </c>
      <c r="I2274" s="22" t="s">
        <v>6296</v>
      </c>
      <c r="J2274" s="22" t="s">
        <v>11</v>
      </c>
      <c r="K2274" s="22" t="s">
        <v>6290</v>
      </c>
      <c r="L2274" s="22" t="s">
        <v>11</v>
      </c>
      <c r="M2274" s="22" t="s">
        <v>6949</v>
      </c>
      <c r="N2274" s="22" t="s">
        <v>6297</v>
      </c>
      <c r="O2274" s="22" t="s">
        <v>6292</v>
      </c>
      <c r="P2274" s="22" t="s">
        <v>6545</v>
      </c>
      <c r="Q2274" s="22">
        <v>0</v>
      </c>
      <c r="R2274" s="22" t="s">
        <v>1707</v>
      </c>
      <c r="S2274" s="22" t="s">
        <v>6546</v>
      </c>
      <c r="T2274" s="22" t="s">
        <v>1623</v>
      </c>
    </row>
    <row r="2275" spans="1:20">
      <c r="A2275" s="22" t="s">
        <v>3013</v>
      </c>
      <c r="B2275" s="22" t="s">
        <v>3014</v>
      </c>
      <c r="C2275" s="22" t="s">
        <v>10</v>
      </c>
      <c r="D2275" s="22" t="s">
        <v>1580</v>
      </c>
      <c r="E2275" s="22" t="s">
        <v>452</v>
      </c>
      <c r="F2275" s="22" t="s">
        <v>6808</v>
      </c>
      <c r="G2275" s="22" t="s">
        <v>1623</v>
      </c>
      <c r="H2275" s="22" t="s">
        <v>6299</v>
      </c>
      <c r="I2275" s="22" t="s">
        <v>6304</v>
      </c>
      <c r="J2275" s="22" t="s">
        <v>11</v>
      </c>
      <c r="K2275" s="22" t="s">
        <v>6290</v>
      </c>
      <c r="L2275" s="22" t="s">
        <v>11</v>
      </c>
      <c r="M2275" s="22" t="s">
        <v>6945</v>
      </c>
      <c r="N2275" s="22" t="s">
        <v>6291</v>
      </c>
      <c r="O2275" s="22" t="s">
        <v>6292</v>
      </c>
      <c r="P2275" s="22" t="s">
        <v>7</v>
      </c>
      <c r="Q2275" s="22">
        <v>0</v>
      </c>
      <c r="R2275" s="22" t="s">
        <v>1685</v>
      </c>
      <c r="S2275" s="22" t="s">
        <v>6549</v>
      </c>
      <c r="T2275" s="22" t="s">
        <v>1623</v>
      </c>
    </row>
    <row r="2276" spans="1:20">
      <c r="A2276" s="22" t="s">
        <v>4898</v>
      </c>
      <c r="B2276" s="22" t="s">
        <v>4899</v>
      </c>
      <c r="C2276" s="22" t="s">
        <v>14</v>
      </c>
      <c r="D2276" s="22" t="s">
        <v>1580</v>
      </c>
      <c r="E2276" s="22" t="s">
        <v>5632</v>
      </c>
      <c r="F2276" s="22" t="s">
        <v>6973</v>
      </c>
      <c r="G2276" s="22" t="s">
        <v>1623</v>
      </c>
      <c r="H2276" s="22" t="s">
        <v>6308</v>
      </c>
      <c r="I2276" s="22" t="s">
        <v>5447</v>
      </c>
      <c r="J2276" s="22" t="s">
        <v>11</v>
      </c>
      <c r="K2276" s="22" t="s">
        <v>6290</v>
      </c>
      <c r="L2276" s="22" t="s">
        <v>11</v>
      </c>
      <c r="M2276" s="22" t="s">
        <v>7080</v>
      </c>
      <c r="N2276" s="22" t="s">
        <v>6311</v>
      </c>
      <c r="O2276" s="22" t="s">
        <v>6292</v>
      </c>
      <c r="P2276" s="22" t="s">
        <v>6737</v>
      </c>
      <c r="Q2276" s="22">
        <v>0</v>
      </c>
      <c r="R2276" s="22" t="s">
        <v>6974</v>
      </c>
      <c r="S2276" s="22" t="s">
        <v>7069</v>
      </c>
      <c r="T2276" s="22" t="s">
        <v>1623</v>
      </c>
    </row>
    <row r="2277" spans="1:20">
      <c r="A2277" s="22" t="s">
        <v>2758</v>
      </c>
      <c r="B2277" s="22" t="s">
        <v>2759</v>
      </c>
      <c r="C2277" s="22" t="s">
        <v>10</v>
      </c>
      <c r="D2277" s="22" t="s">
        <v>1580</v>
      </c>
      <c r="E2277" s="22" t="s">
        <v>461</v>
      </c>
      <c r="F2277" s="22" t="s">
        <v>6789</v>
      </c>
      <c r="G2277" s="22" t="s">
        <v>1623</v>
      </c>
      <c r="H2277" s="22" t="s">
        <v>6320</v>
      </c>
      <c r="I2277" s="22" t="s">
        <v>6350</v>
      </c>
      <c r="J2277" s="22" t="s">
        <v>11</v>
      </c>
      <c r="K2277" s="22" t="s">
        <v>6290</v>
      </c>
      <c r="L2277" s="22" t="s">
        <v>11</v>
      </c>
      <c r="M2277" s="22" t="s">
        <v>7085</v>
      </c>
      <c r="N2277" s="22" t="s">
        <v>6311</v>
      </c>
      <c r="O2277" s="22" t="s">
        <v>6292</v>
      </c>
      <c r="P2277" s="22" t="s">
        <v>6371</v>
      </c>
      <c r="Q2277" s="22">
        <v>0</v>
      </c>
      <c r="R2277" s="22" t="s">
        <v>2014</v>
      </c>
      <c r="S2277" s="22" t="s">
        <v>6372</v>
      </c>
      <c r="T2277" s="22" t="s">
        <v>1623</v>
      </c>
    </row>
    <row r="2278" spans="1:20">
      <c r="A2278" s="22" t="s">
        <v>3656</v>
      </c>
      <c r="B2278" s="22" t="s">
        <v>3657</v>
      </c>
      <c r="C2278" s="22" t="s">
        <v>10</v>
      </c>
      <c r="D2278" s="22" t="s">
        <v>1580</v>
      </c>
      <c r="E2278" s="22" t="s">
        <v>452</v>
      </c>
      <c r="F2278" s="22" t="s">
        <v>6970</v>
      </c>
      <c r="G2278" s="22" t="s">
        <v>1623</v>
      </c>
      <c r="H2278" s="22" t="s">
        <v>6952</v>
      </c>
      <c r="I2278" s="22" t="s">
        <v>5563</v>
      </c>
      <c r="J2278" s="22" t="s">
        <v>11</v>
      </c>
      <c r="K2278" s="22" t="s">
        <v>6290</v>
      </c>
      <c r="L2278" s="22" t="s">
        <v>11</v>
      </c>
      <c r="M2278" s="22" t="s">
        <v>6949</v>
      </c>
      <c r="N2278" s="22" t="s">
        <v>6291</v>
      </c>
      <c r="O2278" s="22" t="s">
        <v>6292</v>
      </c>
      <c r="P2278" s="22" t="s">
        <v>6329</v>
      </c>
      <c r="Q2278" s="22">
        <v>0</v>
      </c>
      <c r="R2278" s="22" t="s">
        <v>1952</v>
      </c>
      <c r="S2278" s="22" t="s">
        <v>5854</v>
      </c>
      <c r="T2278" s="22" t="s">
        <v>1623</v>
      </c>
    </row>
    <row r="2279" spans="1:20">
      <c r="A2279" s="22" t="s">
        <v>4420</v>
      </c>
      <c r="B2279" s="22" t="s">
        <v>4421</v>
      </c>
      <c r="C2279" s="22" t="s">
        <v>14</v>
      </c>
      <c r="D2279" s="22" t="s">
        <v>1580</v>
      </c>
      <c r="E2279" s="22" t="s">
        <v>452</v>
      </c>
      <c r="F2279" s="22" t="s">
        <v>6811</v>
      </c>
      <c r="G2279" s="22" t="s">
        <v>1623</v>
      </c>
      <c r="H2279" s="22" t="s">
        <v>6337</v>
      </c>
      <c r="I2279" s="22" t="s">
        <v>6338</v>
      </c>
      <c r="J2279" s="22" t="s">
        <v>11</v>
      </c>
      <c r="K2279" s="22" t="s">
        <v>6290</v>
      </c>
      <c r="L2279" s="22" t="s">
        <v>11</v>
      </c>
      <c r="M2279" s="22" t="s">
        <v>6945</v>
      </c>
      <c r="N2279" s="22" t="s">
        <v>6291</v>
      </c>
      <c r="O2279" s="22" t="s">
        <v>6292</v>
      </c>
      <c r="P2279" s="22" t="s">
        <v>6329</v>
      </c>
      <c r="Q2279" s="22">
        <v>0</v>
      </c>
      <c r="R2279" s="22" t="s">
        <v>1952</v>
      </c>
      <c r="S2279" s="22" t="s">
        <v>5753</v>
      </c>
      <c r="T2279" s="22" t="s">
        <v>1623</v>
      </c>
    </row>
    <row r="2280" spans="1:20">
      <c r="A2280" s="22" t="s">
        <v>4420</v>
      </c>
      <c r="B2280" s="22" t="s">
        <v>4421</v>
      </c>
      <c r="C2280" s="22" t="s">
        <v>14</v>
      </c>
      <c r="D2280" s="22" t="s">
        <v>1580</v>
      </c>
      <c r="E2280" s="22" t="s">
        <v>452</v>
      </c>
      <c r="F2280" s="22" t="s">
        <v>6811</v>
      </c>
      <c r="G2280" s="22" t="s">
        <v>1623</v>
      </c>
      <c r="H2280" s="22" t="s">
        <v>6337</v>
      </c>
      <c r="I2280" s="22" t="s">
        <v>6338</v>
      </c>
      <c r="J2280" s="22" t="s">
        <v>11</v>
      </c>
      <c r="K2280" s="22" t="s">
        <v>6290</v>
      </c>
      <c r="L2280" s="22" t="s">
        <v>11</v>
      </c>
      <c r="M2280" s="22" t="s">
        <v>6955</v>
      </c>
      <c r="N2280" s="22" t="s">
        <v>6291</v>
      </c>
      <c r="O2280" s="22" t="s">
        <v>6292</v>
      </c>
      <c r="P2280" s="22" t="s">
        <v>6329</v>
      </c>
      <c r="Q2280" s="22">
        <v>0</v>
      </c>
      <c r="R2280" s="22" t="s">
        <v>1952</v>
      </c>
      <c r="S2280" s="22" t="s">
        <v>5753</v>
      </c>
      <c r="T2280" s="22" t="s">
        <v>1623</v>
      </c>
    </row>
    <row r="2281" spans="1:20">
      <c r="A2281" s="22" t="s">
        <v>3496</v>
      </c>
      <c r="B2281" s="22" t="s">
        <v>3497</v>
      </c>
      <c r="C2281" s="22" t="s">
        <v>1657</v>
      </c>
      <c r="D2281" s="22" t="s">
        <v>1580</v>
      </c>
      <c r="E2281" s="22" t="s">
        <v>452</v>
      </c>
      <c r="F2281" s="22" t="s">
        <v>6806</v>
      </c>
      <c r="G2281" s="22" t="s">
        <v>1623</v>
      </c>
      <c r="H2281" s="22" t="s">
        <v>6337</v>
      </c>
      <c r="I2281" s="22" t="s">
        <v>6383</v>
      </c>
      <c r="J2281" s="22" t="s">
        <v>11</v>
      </c>
      <c r="K2281" s="22" t="s">
        <v>6290</v>
      </c>
      <c r="L2281" s="22" t="s">
        <v>11</v>
      </c>
      <c r="M2281" s="22" t="s">
        <v>6966</v>
      </c>
      <c r="N2281" s="22" t="s">
        <v>6291</v>
      </c>
      <c r="O2281" s="22" t="s">
        <v>6292</v>
      </c>
      <c r="P2281" s="22" t="s">
        <v>6456</v>
      </c>
      <c r="Q2281" s="22">
        <v>0</v>
      </c>
      <c r="R2281" s="22" t="s">
        <v>1952</v>
      </c>
      <c r="S2281" s="22" t="s">
        <v>5874</v>
      </c>
      <c r="T2281" s="22" t="s">
        <v>1623</v>
      </c>
    </row>
    <row r="2282" spans="1:20">
      <c r="A2282" s="22" t="s">
        <v>4221</v>
      </c>
      <c r="B2282" s="22" t="s">
        <v>4222</v>
      </c>
      <c r="C2282" s="22" t="s">
        <v>14</v>
      </c>
      <c r="D2282" s="22" t="s">
        <v>1580</v>
      </c>
      <c r="E2282" s="22" t="s">
        <v>452</v>
      </c>
      <c r="F2282" s="22" t="s">
        <v>6804</v>
      </c>
      <c r="G2282" s="22" t="s">
        <v>1623</v>
      </c>
      <c r="H2282" s="22" t="s">
        <v>6334</v>
      </c>
      <c r="I2282" s="22" t="s">
        <v>6321</v>
      </c>
      <c r="J2282" s="22" t="s">
        <v>11</v>
      </c>
      <c r="K2282" s="22" t="s">
        <v>6290</v>
      </c>
      <c r="L2282" s="22" t="s">
        <v>11</v>
      </c>
      <c r="M2282" s="22" t="s">
        <v>6937</v>
      </c>
      <c r="N2282" s="22" t="s">
        <v>6291</v>
      </c>
      <c r="O2282" s="22" t="s">
        <v>6292</v>
      </c>
      <c r="P2282" s="22" t="s">
        <v>6329</v>
      </c>
      <c r="Q2282" s="22">
        <v>0</v>
      </c>
      <c r="R2282" s="22" t="s">
        <v>1952</v>
      </c>
      <c r="S2282" s="22" t="s">
        <v>6583</v>
      </c>
      <c r="T2282" s="22" t="s">
        <v>1623</v>
      </c>
    </row>
    <row r="2283" spans="1:20">
      <c r="A2283" s="22" t="s">
        <v>3023</v>
      </c>
      <c r="B2283" s="22" t="s">
        <v>3024</v>
      </c>
      <c r="C2283" s="22" t="s">
        <v>16</v>
      </c>
      <c r="D2283" s="22" t="s">
        <v>1580</v>
      </c>
      <c r="E2283" s="22" t="s">
        <v>452</v>
      </c>
      <c r="F2283" s="22" t="s">
        <v>5504</v>
      </c>
      <c r="G2283" s="22" t="s">
        <v>1623</v>
      </c>
      <c r="H2283" s="22" t="s">
        <v>5579</v>
      </c>
      <c r="I2283" s="22" t="s">
        <v>6289</v>
      </c>
      <c r="J2283" s="22" t="s">
        <v>11</v>
      </c>
      <c r="K2283" s="22" t="s">
        <v>6290</v>
      </c>
      <c r="L2283" s="22" t="s">
        <v>11</v>
      </c>
      <c r="M2283" s="22" t="s">
        <v>6937</v>
      </c>
      <c r="N2283" s="22" t="s">
        <v>6291</v>
      </c>
      <c r="O2283" s="22" t="s">
        <v>6292</v>
      </c>
      <c r="P2283" s="22" t="s">
        <v>6472</v>
      </c>
      <c r="Q2283" s="22">
        <v>0</v>
      </c>
      <c r="R2283" s="22" t="s">
        <v>6313</v>
      </c>
      <c r="S2283" s="22" t="s">
        <v>5944</v>
      </c>
      <c r="T2283" s="22" t="s">
        <v>1623</v>
      </c>
    </row>
    <row r="2284" spans="1:20">
      <c r="A2284" s="22" t="s">
        <v>2157</v>
      </c>
      <c r="B2284" s="22" t="s">
        <v>2158</v>
      </c>
      <c r="C2284" s="22" t="s">
        <v>14</v>
      </c>
      <c r="D2284" s="22" t="s">
        <v>1580</v>
      </c>
      <c r="E2284" s="22" t="s">
        <v>452</v>
      </c>
      <c r="F2284" s="22" t="s">
        <v>6809</v>
      </c>
      <c r="G2284" s="22" t="s">
        <v>1623</v>
      </c>
      <c r="H2284" s="22" t="s">
        <v>6299</v>
      </c>
      <c r="I2284" s="22" t="s">
        <v>6335</v>
      </c>
      <c r="J2284" s="22" t="s">
        <v>11</v>
      </c>
      <c r="K2284" s="22" t="s">
        <v>6290</v>
      </c>
      <c r="L2284" s="22" t="s">
        <v>11</v>
      </c>
      <c r="M2284" s="22" t="s">
        <v>6942</v>
      </c>
      <c r="N2284" s="22" t="s">
        <v>6291</v>
      </c>
      <c r="O2284" s="22" t="s">
        <v>6292</v>
      </c>
      <c r="P2284" s="22" t="s">
        <v>6674</v>
      </c>
      <c r="Q2284" s="22">
        <v>0</v>
      </c>
      <c r="R2284" s="22" t="s">
        <v>1952</v>
      </c>
      <c r="S2284" s="22" t="s">
        <v>6052</v>
      </c>
      <c r="T2284" s="22" t="s">
        <v>1623</v>
      </c>
    </row>
    <row r="2285" spans="1:20">
      <c r="A2285" s="22" t="s">
        <v>2925</v>
      </c>
      <c r="B2285" s="22" t="s">
        <v>2926</v>
      </c>
      <c r="C2285" s="22" t="s">
        <v>10</v>
      </c>
      <c r="D2285" s="22" t="s">
        <v>1580</v>
      </c>
      <c r="E2285" s="22" t="s">
        <v>452</v>
      </c>
      <c r="F2285" s="22" t="s">
        <v>6808</v>
      </c>
      <c r="G2285" s="22" t="s">
        <v>1623</v>
      </c>
      <c r="H2285" s="22" t="s">
        <v>6299</v>
      </c>
      <c r="I2285" s="22" t="s">
        <v>6304</v>
      </c>
      <c r="J2285" s="22" t="s">
        <v>11</v>
      </c>
      <c r="K2285" s="22" t="s">
        <v>6290</v>
      </c>
      <c r="L2285" s="22" t="s">
        <v>11</v>
      </c>
      <c r="M2285" s="22" t="s">
        <v>6941</v>
      </c>
      <c r="N2285" s="22" t="s">
        <v>6291</v>
      </c>
      <c r="O2285" s="22" t="s">
        <v>6292</v>
      </c>
      <c r="P2285" s="22" t="s">
        <v>6429</v>
      </c>
      <c r="Q2285" s="22">
        <v>0</v>
      </c>
      <c r="R2285" s="22" t="s">
        <v>1685</v>
      </c>
      <c r="S2285" s="22" t="s">
        <v>6430</v>
      </c>
      <c r="T2285" s="22" t="s">
        <v>1623</v>
      </c>
    </row>
    <row r="2286" spans="1:20">
      <c r="A2286" s="22" t="s">
        <v>4089</v>
      </c>
      <c r="B2286" s="22" t="s">
        <v>4090</v>
      </c>
      <c r="C2286" s="22" t="s">
        <v>14</v>
      </c>
      <c r="D2286" s="22" t="s">
        <v>1580</v>
      </c>
      <c r="E2286" s="22" t="s">
        <v>461</v>
      </c>
      <c r="F2286" s="22" t="s">
        <v>6784</v>
      </c>
      <c r="G2286" s="22" t="s">
        <v>1623</v>
      </c>
      <c r="H2286" s="22" t="s">
        <v>6320</v>
      </c>
      <c r="I2286" s="22" t="s">
        <v>6338</v>
      </c>
      <c r="J2286" s="22" t="s">
        <v>1643</v>
      </c>
      <c r="K2286" s="22" t="s">
        <v>6290</v>
      </c>
      <c r="L2286" s="22" t="s">
        <v>11</v>
      </c>
      <c r="M2286" s="22" t="s">
        <v>7091</v>
      </c>
      <c r="N2286" s="22" t="s">
        <v>6311</v>
      </c>
      <c r="O2286" s="22" t="s">
        <v>6292</v>
      </c>
      <c r="P2286" s="22" t="s">
        <v>6341</v>
      </c>
      <c r="Q2286" s="22">
        <v>0</v>
      </c>
      <c r="R2286" s="22" t="s">
        <v>1952</v>
      </c>
      <c r="S2286" s="22" t="s">
        <v>5802</v>
      </c>
      <c r="T2286" s="22" t="s">
        <v>1623</v>
      </c>
    </row>
    <row r="2287" spans="1:20">
      <c r="A2287" s="22" t="s">
        <v>2205</v>
      </c>
      <c r="B2287" s="22" t="s">
        <v>2206</v>
      </c>
      <c r="C2287" s="22" t="s">
        <v>10</v>
      </c>
      <c r="D2287" s="22" t="s">
        <v>1580</v>
      </c>
      <c r="E2287" s="22" t="s">
        <v>452</v>
      </c>
      <c r="F2287" s="22" t="s">
        <v>5384</v>
      </c>
      <c r="G2287" s="22" t="s">
        <v>1623</v>
      </c>
      <c r="H2287" s="22" t="s">
        <v>6308</v>
      </c>
      <c r="I2287" s="22" t="s">
        <v>5447</v>
      </c>
      <c r="J2287" s="22" t="s">
        <v>11</v>
      </c>
      <c r="K2287" s="22" t="s">
        <v>6290</v>
      </c>
      <c r="L2287" s="22" t="s">
        <v>11</v>
      </c>
      <c r="M2287" s="22" t="s">
        <v>6944</v>
      </c>
      <c r="N2287" s="22" t="s">
        <v>6291</v>
      </c>
      <c r="O2287" s="22" t="s">
        <v>6292</v>
      </c>
      <c r="P2287" s="22" t="s">
        <v>6410</v>
      </c>
      <c r="Q2287" s="22">
        <v>0</v>
      </c>
      <c r="R2287" s="22" t="s">
        <v>1952</v>
      </c>
      <c r="S2287" s="22" t="s">
        <v>6411</v>
      </c>
      <c r="T2287" s="22" t="s">
        <v>1623</v>
      </c>
    </row>
    <row r="2288" spans="1:20">
      <c r="A2288" s="22" t="s">
        <v>5078</v>
      </c>
      <c r="B2288" s="22" t="s">
        <v>5079</v>
      </c>
      <c r="C2288" s="22" t="s">
        <v>13</v>
      </c>
      <c r="D2288" s="22" t="s">
        <v>1580</v>
      </c>
      <c r="E2288" s="22" t="s">
        <v>1175</v>
      </c>
      <c r="F2288" s="22" t="s">
        <v>6793</v>
      </c>
      <c r="G2288" s="22" t="s">
        <v>1623</v>
      </c>
      <c r="H2288" s="22" t="s">
        <v>6299</v>
      </c>
      <c r="I2288" s="22" t="s">
        <v>6321</v>
      </c>
      <c r="J2288" s="22" t="s">
        <v>11</v>
      </c>
      <c r="K2288" s="22" t="s">
        <v>6290</v>
      </c>
      <c r="L2288" s="22" t="s">
        <v>11</v>
      </c>
      <c r="M2288" s="22" t="s">
        <v>6931</v>
      </c>
      <c r="N2288" s="22" t="s">
        <v>6291</v>
      </c>
      <c r="O2288" s="22" t="s">
        <v>6292</v>
      </c>
      <c r="P2288" s="22" t="s">
        <v>6717</v>
      </c>
      <c r="Q2288" s="22">
        <v>0</v>
      </c>
      <c r="R2288" s="22" t="s">
        <v>1707</v>
      </c>
      <c r="S2288" s="22" t="s">
        <v>5675</v>
      </c>
      <c r="T2288" s="22" t="s">
        <v>1623</v>
      </c>
    </row>
    <row r="2289" spans="1:20">
      <c r="A2289" s="22" t="s">
        <v>2205</v>
      </c>
      <c r="B2289" s="22" t="s">
        <v>2206</v>
      </c>
      <c r="C2289" s="22" t="s">
        <v>10</v>
      </c>
      <c r="D2289" s="22" t="s">
        <v>1580</v>
      </c>
      <c r="E2289" s="22" t="s">
        <v>452</v>
      </c>
      <c r="F2289" s="22" t="s">
        <v>5384</v>
      </c>
      <c r="G2289" s="22" t="s">
        <v>1623</v>
      </c>
      <c r="H2289" s="22" t="s">
        <v>6308</v>
      </c>
      <c r="I2289" s="22" t="s">
        <v>5447</v>
      </c>
      <c r="J2289" s="22" t="s">
        <v>11</v>
      </c>
      <c r="K2289" s="22" t="s">
        <v>6290</v>
      </c>
      <c r="L2289" s="22" t="s">
        <v>11</v>
      </c>
      <c r="M2289" s="22" t="s">
        <v>6960</v>
      </c>
      <c r="N2289" s="22" t="s">
        <v>6291</v>
      </c>
      <c r="O2289" s="22" t="s">
        <v>6292</v>
      </c>
      <c r="P2289" s="22" t="s">
        <v>6410</v>
      </c>
      <c r="Q2289" s="22">
        <v>0</v>
      </c>
      <c r="R2289" s="22" t="s">
        <v>1952</v>
      </c>
      <c r="S2289" s="22" t="s">
        <v>6411</v>
      </c>
      <c r="T2289" s="22" t="s">
        <v>1623</v>
      </c>
    </row>
    <row r="2290" spans="1:20">
      <c r="A2290" s="22" t="s">
        <v>4327</v>
      </c>
      <c r="B2290" s="22" t="s">
        <v>4328</v>
      </c>
      <c r="C2290" s="22" t="s">
        <v>16</v>
      </c>
      <c r="D2290" s="22" t="s">
        <v>1580</v>
      </c>
      <c r="E2290" s="22" t="s">
        <v>452</v>
      </c>
      <c r="F2290" s="22" t="s">
        <v>6940</v>
      </c>
      <c r="G2290" s="22" t="s">
        <v>1623</v>
      </c>
      <c r="H2290" s="22" t="s">
        <v>6346</v>
      </c>
      <c r="I2290" s="22" t="s">
        <v>5563</v>
      </c>
      <c r="J2290" s="22" t="s">
        <v>11</v>
      </c>
      <c r="K2290" s="22" t="s">
        <v>6290</v>
      </c>
      <c r="L2290" s="22" t="s">
        <v>11</v>
      </c>
      <c r="M2290" s="22" t="s">
        <v>6942</v>
      </c>
      <c r="N2290" s="22" t="s">
        <v>6291</v>
      </c>
      <c r="O2290" s="22" t="s">
        <v>6292</v>
      </c>
      <c r="P2290" s="22" t="s">
        <v>6472</v>
      </c>
      <c r="Q2290" s="22">
        <v>0</v>
      </c>
      <c r="R2290" s="22" t="s">
        <v>3435</v>
      </c>
      <c r="S2290" s="22" t="s">
        <v>6473</v>
      </c>
      <c r="T2290" s="22" t="s">
        <v>1623</v>
      </c>
    </row>
    <row r="2291" spans="1:20">
      <c r="A2291" s="22" t="s">
        <v>4420</v>
      </c>
      <c r="B2291" s="22" t="s">
        <v>4421</v>
      </c>
      <c r="C2291" s="22" t="s">
        <v>14</v>
      </c>
      <c r="D2291" s="22" t="s">
        <v>1580</v>
      </c>
      <c r="E2291" s="22" t="s">
        <v>452</v>
      </c>
      <c r="F2291" s="22" t="s">
        <v>6811</v>
      </c>
      <c r="G2291" s="22" t="s">
        <v>1623</v>
      </c>
      <c r="H2291" s="22" t="s">
        <v>6337</v>
      </c>
      <c r="I2291" s="22" t="s">
        <v>6338</v>
      </c>
      <c r="J2291" s="22" t="s">
        <v>11</v>
      </c>
      <c r="K2291" s="22" t="s">
        <v>6290</v>
      </c>
      <c r="L2291" s="22" t="s">
        <v>11</v>
      </c>
      <c r="M2291" s="22" t="s">
        <v>6937</v>
      </c>
      <c r="N2291" s="22" t="s">
        <v>6291</v>
      </c>
      <c r="O2291" s="22" t="s">
        <v>6292</v>
      </c>
      <c r="P2291" s="22" t="s">
        <v>6329</v>
      </c>
      <c r="Q2291" s="22">
        <v>0</v>
      </c>
      <c r="R2291" s="22" t="s">
        <v>1952</v>
      </c>
      <c r="S2291" s="22" t="s">
        <v>5753</v>
      </c>
      <c r="T2291" s="22" t="s">
        <v>1623</v>
      </c>
    </row>
    <row r="2292" spans="1:20">
      <c r="A2292" s="22" t="s">
        <v>3084</v>
      </c>
      <c r="B2292" s="22" t="s">
        <v>3085</v>
      </c>
      <c r="C2292" s="22" t="s">
        <v>10</v>
      </c>
      <c r="D2292" s="22" t="s">
        <v>1580</v>
      </c>
      <c r="E2292" s="22" t="s">
        <v>452</v>
      </c>
      <c r="F2292" s="22" t="s">
        <v>6816</v>
      </c>
      <c r="G2292" s="22" t="s">
        <v>1623</v>
      </c>
      <c r="H2292" s="22" t="s">
        <v>6334</v>
      </c>
      <c r="I2292" s="22" t="s">
        <v>6343</v>
      </c>
      <c r="J2292" s="22" t="s">
        <v>11</v>
      </c>
      <c r="K2292" s="22" t="s">
        <v>6290</v>
      </c>
      <c r="L2292" s="22" t="s">
        <v>11</v>
      </c>
      <c r="M2292" s="22" t="s">
        <v>6964</v>
      </c>
      <c r="N2292" s="22" t="s">
        <v>6291</v>
      </c>
      <c r="O2292" s="22" t="s">
        <v>6292</v>
      </c>
      <c r="P2292" s="22" t="s">
        <v>6584</v>
      </c>
      <c r="Q2292" s="22">
        <v>0</v>
      </c>
      <c r="R2292" s="22" t="s">
        <v>1952</v>
      </c>
      <c r="S2292" s="22" t="s">
        <v>5932</v>
      </c>
      <c r="T2292" s="22" t="s">
        <v>1623</v>
      </c>
    </row>
    <row r="2293" spans="1:20">
      <c r="A2293" s="22" t="s">
        <v>1881</v>
      </c>
      <c r="B2293" s="22" t="s">
        <v>1882</v>
      </c>
      <c r="C2293" s="22" t="s">
        <v>14</v>
      </c>
      <c r="D2293" s="22" t="s">
        <v>1580</v>
      </c>
      <c r="E2293" s="22" t="s">
        <v>461</v>
      </c>
      <c r="F2293" s="22" t="s">
        <v>6797</v>
      </c>
      <c r="G2293" s="22" t="s">
        <v>1623</v>
      </c>
      <c r="H2293" s="22" t="s">
        <v>6334</v>
      </c>
      <c r="I2293" s="22" t="s">
        <v>6321</v>
      </c>
      <c r="J2293" s="22" t="s">
        <v>11</v>
      </c>
      <c r="K2293" s="22" t="s">
        <v>6290</v>
      </c>
      <c r="L2293" s="22" t="s">
        <v>11</v>
      </c>
      <c r="M2293" s="22" t="s">
        <v>6931</v>
      </c>
      <c r="N2293" s="22" t="s">
        <v>6311</v>
      </c>
      <c r="O2293" s="22" t="s">
        <v>6292</v>
      </c>
      <c r="P2293" s="22" t="s">
        <v>6483</v>
      </c>
      <c r="Q2293" s="22">
        <v>0</v>
      </c>
      <c r="R2293" s="22" t="s">
        <v>2163</v>
      </c>
      <c r="S2293" s="22" t="s">
        <v>6086</v>
      </c>
      <c r="T2293" s="22" t="s">
        <v>1623</v>
      </c>
    </row>
    <row r="2294" spans="1:20">
      <c r="A2294" s="22" t="s">
        <v>4080</v>
      </c>
      <c r="B2294" s="22" t="s">
        <v>4081</v>
      </c>
      <c r="C2294" s="22" t="s">
        <v>14</v>
      </c>
      <c r="D2294" s="22" t="s">
        <v>1580</v>
      </c>
      <c r="E2294" s="22" t="s">
        <v>452</v>
      </c>
      <c r="F2294" s="22" t="s">
        <v>5384</v>
      </c>
      <c r="G2294" s="22" t="s">
        <v>1623</v>
      </c>
      <c r="H2294" s="22" t="s">
        <v>6308</v>
      </c>
      <c r="I2294" s="22" t="s">
        <v>6951</v>
      </c>
      <c r="J2294" s="22" t="s">
        <v>11</v>
      </c>
      <c r="K2294" s="22" t="s">
        <v>6290</v>
      </c>
      <c r="L2294" s="22" t="s">
        <v>11</v>
      </c>
      <c r="M2294" s="22" t="s">
        <v>6965</v>
      </c>
      <c r="N2294" s="22" t="s">
        <v>6291</v>
      </c>
      <c r="O2294" s="22" t="s">
        <v>6292</v>
      </c>
      <c r="P2294" s="22" t="s">
        <v>6329</v>
      </c>
      <c r="Q2294" s="22">
        <v>0</v>
      </c>
      <c r="R2294" s="22" t="s">
        <v>1952</v>
      </c>
      <c r="S2294" s="22" t="s">
        <v>5804</v>
      </c>
      <c r="T2294" s="22" t="s">
        <v>1623</v>
      </c>
    </row>
    <row r="2295" spans="1:20">
      <c r="A2295" s="22" t="s">
        <v>2689</v>
      </c>
      <c r="B2295" s="22" t="s">
        <v>2690</v>
      </c>
      <c r="C2295" s="22" t="s">
        <v>12</v>
      </c>
      <c r="D2295" s="22" t="s">
        <v>1580</v>
      </c>
      <c r="E2295" s="22" t="s">
        <v>452</v>
      </c>
      <c r="F2295" s="22" t="s">
        <v>6818</v>
      </c>
      <c r="G2295" s="22" t="s">
        <v>1623</v>
      </c>
      <c r="H2295" s="22" t="s">
        <v>6320</v>
      </c>
      <c r="I2295" s="22" t="s">
        <v>6355</v>
      </c>
      <c r="J2295" s="22" t="s">
        <v>11</v>
      </c>
      <c r="K2295" s="22" t="s">
        <v>6290</v>
      </c>
      <c r="L2295" s="22" t="s">
        <v>11</v>
      </c>
      <c r="M2295" s="22" t="s">
        <v>7020</v>
      </c>
      <c r="N2295" s="22" t="s">
        <v>6291</v>
      </c>
      <c r="O2295" s="22" t="s">
        <v>6292</v>
      </c>
      <c r="P2295" s="22" t="s">
        <v>6395</v>
      </c>
      <c r="Q2295" s="22">
        <v>0</v>
      </c>
      <c r="R2295" s="22" t="s">
        <v>1952</v>
      </c>
      <c r="S2295" s="22" t="s">
        <v>6396</v>
      </c>
      <c r="T2295" s="22" t="s">
        <v>1623</v>
      </c>
    </row>
    <row r="2296" spans="1:20">
      <c r="A2296" s="22" t="s">
        <v>1871</v>
      </c>
      <c r="B2296" s="22" t="s">
        <v>1872</v>
      </c>
      <c r="C2296" s="22" t="s">
        <v>12</v>
      </c>
      <c r="D2296" s="22" t="s">
        <v>1580</v>
      </c>
      <c r="E2296" s="22" t="s">
        <v>452</v>
      </c>
      <c r="F2296" s="22" t="s">
        <v>6818</v>
      </c>
      <c r="G2296" s="22" t="s">
        <v>1623</v>
      </c>
      <c r="H2296" s="22" t="s">
        <v>6320</v>
      </c>
      <c r="I2296" s="22" t="s">
        <v>6355</v>
      </c>
      <c r="J2296" s="22" t="s">
        <v>11</v>
      </c>
      <c r="K2296" s="22" t="s">
        <v>6290</v>
      </c>
      <c r="L2296" s="22" t="s">
        <v>11</v>
      </c>
      <c r="M2296" s="22" t="s">
        <v>6946</v>
      </c>
      <c r="N2296" s="22" t="s">
        <v>6291</v>
      </c>
      <c r="O2296" s="22" t="s">
        <v>6292</v>
      </c>
      <c r="P2296" s="22" t="s">
        <v>6329</v>
      </c>
      <c r="Q2296" s="22">
        <v>0</v>
      </c>
      <c r="R2296" s="22" t="s">
        <v>6427</v>
      </c>
      <c r="S2296" s="22" t="s">
        <v>6428</v>
      </c>
      <c r="T2296" s="22" t="s">
        <v>1623</v>
      </c>
    </row>
    <row r="2297" spans="1:20">
      <c r="A2297" s="22" t="s">
        <v>3787</v>
      </c>
      <c r="B2297" s="22" t="s">
        <v>3788</v>
      </c>
      <c r="C2297" s="22" t="s">
        <v>1544</v>
      </c>
      <c r="D2297" s="22" t="s">
        <v>5451</v>
      </c>
      <c r="E2297" s="22" t="s">
        <v>464</v>
      </c>
      <c r="F2297" s="22" t="s">
        <v>5575</v>
      </c>
      <c r="G2297" s="22" t="s">
        <v>1623</v>
      </c>
      <c r="H2297" s="22" t="s">
        <v>2490</v>
      </c>
      <c r="I2297" s="22" t="s">
        <v>6296</v>
      </c>
      <c r="J2297" s="22" t="s">
        <v>11</v>
      </c>
      <c r="K2297" s="22" t="s">
        <v>6290</v>
      </c>
      <c r="L2297" s="22" t="s">
        <v>11</v>
      </c>
      <c r="M2297" s="22" t="s">
        <v>6933</v>
      </c>
      <c r="N2297" s="22" t="s">
        <v>6297</v>
      </c>
      <c r="O2297" s="22" t="s">
        <v>6292</v>
      </c>
      <c r="P2297" s="22" t="s">
        <v>1152</v>
      </c>
      <c r="Q2297" s="22">
        <v>0</v>
      </c>
      <c r="R2297" s="22" t="s">
        <v>1559</v>
      </c>
      <c r="S2297" s="22" t="s">
        <v>5836</v>
      </c>
      <c r="T2297" s="22" t="s">
        <v>1623</v>
      </c>
    </row>
    <row r="2298" spans="1:20">
      <c r="A2298" s="22" t="s">
        <v>3020</v>
      </c>
      <c r="B2298" s="22" t="s">
        <v>3021</v>
      </c>
      <c r="C2298" s="22" t="s">
        <v>10</v>
      </c>
      <c r="D2298" s="22" t="s">
        <v>1580</v>
      </c>
      <c r="E2298" s="22" t="s">
        <v>452</v>
      </c>
      <c r="F2298" s="22" t="s">
        <v>6940</v>
      </c>
      <c r="G2298" s="22" t="s">
        <v>1623</v>
      </c>
      <c r="H2298" s="22" t="s">
        <v>6346</v>
      </c>
      <c r="I2298" s="22" t="s">
        <v>5563</v>
      </c>
      <c r="J2298" s="22" t="s">
        <v>11</v>
      </c>
      <c r="K2298" s="22" t="s">
        <v>6290</v>
      </c>
      <c r="L2298" s="22" t="s">
        <v>11</v>
      </c>
      <c r="M2298" s="22" t="s">
        <v>6942</v>
      </c>
      <c r="N2298" s="22" t="s">
        <v>6291</v>
      </c>
      <c r="O2298" s="22" t="s">
        <v>6292</v>
      </c>
      <c r="P2298" s="22" t="s">
        <v>6561</v>
      </c>
      <c r="Q2298" s="22">
        <v>0</v>
      </c>
      <c r="R2298" s="22" t="s">
        <v>3022</v>
      </c>
      <c r="S2298" s="22" t="s">
        <v>6562</v>
      </c>
      <c r="T2298" s="22" t="s">
        <v>1623</v>
      </c>
    </row>
    <row r="2299" spans="1:20">
      <c r="A2299" s="22" t="s">
        <v>1871</v>
      </c>
      <c r="B2299" s="22" t="s">
        <v>1872</v>
      </c>
      <c r="C2299" s="22" t="s">
        <v>12</v>
      </c>
      <c r="D2299" s="22" t="s">
        <v>1580</v>
      </c>
      <c r="E2299" s="22" t="s">
        <v>452</v>
      </c>
      <c r="F2299" s="22" t="s">
        <v>6818</v>
      </c>
      <c r="G2299" s="22" t="s">
        <v>1623</v>
      </c>
      <c r="H2299" s="22" t="s">
        <v>6320</v>
      </c>
      <c r="I2299" s="22" t="s">
        <v>6355</v>
      </c>
      <c r="J2299" s="22" t="s">
        <v>11</v>
      </c>
      <c r="K2299" s="22" t="s">
        <v>6290</v>
      </c>
      <c r="L2299" s="22" t="s">
        <v>11</v>
      </c>
      <c r="M2299" s="22" t="s">
        <v>6964</v>
      </c>
      <c r="N2299" s="22" t="s">
        <v>6291</v>
      </c>
      <c r="O2299" s="22" t="s">
        <v>6292</v>
      </c>
      <c r="P2299" s="22" t="s">
        <v>6329</v>
      </c>
      <c r="Q2299" s="22">
        <v>0</v>
      </c>
      <c r="R2299" s="22" t="s">
        <v>6427</v>
      </c>
      <c r="S2299" s="22" t="s">
        <v>6428</v>
      </c>
      <c r="T2299" s="22" t="s">
        <v>1623</v>
      </c>
    </row>
    <row r="2300" spans="1:20">
      <c r="A2300" s="22" t="s">
        <v>3575</v>
      </c>
      <c r="B2300" s="22" t="s">
        <v>3576</v>
      </c>
      <c r="C2300" s="22" t="s">
        <v>1544</v>
      </c>
      <c r="D2300" s="22" t="s">
        <v>1580</v>
      </c>
      <c r="E2300" s="22" t="s">
        <v>452</v>
      </c>
      <c r="F2300" s="22" t="s">
        <v>6934</v>
      </c>
      <c r="G2300" s="22" t="s">
        <v>1623</v>
      </c>
      <c r="H2300" s="22" t="s">
        <v>6346</v>
      </c>
      <c r="I2300" s="22" t="s">
        <v>6951</v>
      </c>
      <c r="J2300" s="22" t="s">
        <v>1643</v>
      </c>
      <c r="K2300" s="22" t="s">
        <v>6290</v>
      </c>
      <c r="L2300" s="22" t="s">
        <v>11</v>
      </c>
      <c r="M2300" s="22" t="s">
        <v>6959</v>
      </c>
      <c r="N2300" s="22" t="s">
        <v>6291</v>
      </c>
      <c r="O2300" s="22" t="s">
        <v>6292</v>
      </c>
      <c r="P2300" s="22" t="s">
        <v>7093</v>
      </c>
      <c r="Q2300" s="22">
        <v>0</v>
      </c>
      <c r="R2300" s="22" t="s">
        <v>7009</v>
      </c>
      <c r="S2300" s="22" t="s">
        <v>7094</v>
      </c>
      <c r="T2300" s="22" t="s">
        <v>1623</v>
      </c>
    </row>
    <row r="2301" spans="1:20">
      <c r="A2301" s="22" t="s">
        <v>2657</v>
      </c>
      <c r="B2301" s="22" t="s">
        <v>2658</v>
      </c>
      <c r="C2301" s="22" t="s">
        <v>16</v>
      </c>
      <c r="D2301" s="22" t="s">
        <v>1580</v>
      </c>
      <c r="E2301" s="22" t="s">
        <v>452</v>
      </c>
      <c r="F2301" s="22" t="s">
        <v>6954</v>
      </c>
      <c r="G2301" s="22" t="s">
        <v>1623</v>
      </c>
      <c r="H2301" s="22" t="s">
        <v>6346</v>
      </c>
      <c r="I2301" s="22" t="s">
        <v>6951</v>
      </c>
      <c r="J2301" s="22" t="s">
        <v>11</v>
      </c>
      <c r="K2301" s="22" t="s">
        <v>6290</v>
      </c>
      <c r="L2301" s="22" t="s">
        <v>11</v>
      </c>
      <c r="M2301" s="22" t="s">
        <v>7042</v>
      </c>
      <c r="N2301" s="22" t="s">
        <v>6291</v>
      </c>
      <c r="O2301" s="22" t="s">
        <v>6292</v>
      </c>
      <c r="P2301" s="22" t="s">
        <v>1012</v>
      </c>
      <c r="Q2301" s="22">
        <v>0</v>
      </c>
      <c r="R2301" s="22" t="s">
        <v>1559</v>
      </c>
      <c r="S2301" s="22" t="s">
        <v>7000</v>
      </c>
      <c r="T2301" s="22" t="s">
        <v>1623</v>
      </c>
    </row>
    <row r="2302" spans="1:20">
      <c r="A2302" s="22" t="s">
        <v>2453</v>
      </c>
      <c r="B2302" s="22" t="s">
        <v>2454</v>
      </c>
      <c r="C2302" s="22" t="s">
        <v>1562</v>
      </c>
      <c r="D2302" s="22" t="s">
        <v>1580</v>
      </c>
      <c r="E2302" s="22" t="s">
        <v>452</v>
      </c>
      <c r="F2302" s="22" t="s">
        <v>6940</v>
      </c>
      <c r="G2302" s="22" t="s">
        <v>1623</v>
      </c>
      <c r="H2302" s="22" t="s">
        <v>6346</v>
      </c>
      <c r="I2302" s="22" t="s">
        <v>5563</v>
      </c>
      <c r="J2302" s="22" t="s">
        <v>11</v>
      </c>
      <c r="K2302" s="22" t="s">
        <v>6290</v>
      </c>
      <c r="L2302" s="22" t="s">
        <v>11</v>
      </c>
      <c r="M2302" s="22" t="s">
        <v>6965</v>
      </c>
      <c r="N2302" s="22" t="s">
        <v>6291</v>
      </c>
      <c r="O2302" s="22" t="s">
        <v>6292</v>
      </c>
      <c r="P2302" s="22" t="s">
        <v>6363</v>
      </c>
      <c r="Q2302" s="22">
        <v>0</v>
      </c>
      <c r="R2302" s="22" t="s">
        <v>2305</v>
      </c>
      <c r="S2302" s="22" t="s">
        <v>6736</v>
      </c>
      <c r="T2302" s="22" t="s">
        <v>1623</v>
      </c>
    </row>
    <row r="2303" spans="1:20">
      <c r="A2303" s="22" t="s">
        <v>3650</v>
      </c>
      <c r="B2303" s="22" t="s">
        <v>3651</v>
      </c>
      <c r="C2303" s="22" t="s">
        <v>10</v>
      </c>
      <c r="D2303" s="22" t="s">
        <v>1580</v>
      </c>
      <c r="E2303" s="22" t="s">
        <v>5632</v>
      </c>
      <c r="F2303" s="22" t="s">
        <v>6973</v>
      </c>
      <c r="G2303" s="22" t="s">
        <v>1623</v>
      </c>
      <c r="H2303" s="22" t="s">
        <v>6308</v>
      </c>
      <c r="I2303" s="22" t="s">
        <v>5447</v>
      </c>
      <c r="J2303" s="22" t="s">
        <v>11</v>
      </c>
      <c r="K2303" s="22" t="s">
        <v>6290</v>
      </c>
      <c r="L2303" s="22" t="s">
        <v>11</v>
      </c>
      <c r="M2303" s="22" t="s">
        <v>6950</v>
      </c>
      <c r="N2303" s="22" t="s">
        <v>6311</v>
      </c>
      <c r="O2303" s="22" t="s">
        <v>6292</v>
      </c>
      <c r="P2303" s="22" t="s">
        <v>6613</v>
      </c>
      <c r="Q2303" s="22">
        <v>0</v>
      </c>
      <c r="R2303" s="22" t="s">
        <v>6974</v>
      </c>
      <c r="S2303" s="22" t="s">
        <v>7077</v>
      </c>
      <c r="T2303" s="22" t="s">
        <v>1623</v>
      </c>
    </row>
    <row r="2304" spans="1:20">
      <c r="A2304" s="22" t="s">
        <v>1953</v>
      </c>
      <c r="B2304" s="22" t="s">
        <v>1954</v>
      </c>
      <c r="C2304" s="22" t="s">
        <v>14</v>
      </c>
      <c r="D2304" s="22" t="s">
        <v>1580</v>
      </c>
      <c r="E2304" s="22" t="s">
        <v>452</v>
      </c>
      <c r="F2304" s="22" t="s">
        <v>6816</v>
      </c>
      <c r="G2304" s="22" t="s">
        <v>1623</v>
      </c>
      <c r="H2304" s="22" t="s">
        <v>6334</v>
      </c>
      <c r="I2304" s="22" t="s">
        <v>6343</v>
      </c>
      <c r="J2304" s="22" t="s">
        <v>11</v>
      </c>
      <c r="K2304" s="22" t="s">
        <v>6290</v>
      </c>
      <c r="L2304" s="22" t="s">
        <v>11</v>
      </c>
      <c r="M2304" s="22" t="s">
        <v>6964</v>
      </c>
      <c r="N2304" s="22" t="s">
        <v>6291</v>
      </c>
      <c r="O2304" s="22" t="s">
        <v>6292</v>
      </c>
      <c r="P2304" s="22" t="s">
        <v>6457</v>
      </c>
      <c r="Q2304" s="22">
        <v>0</v>
      </c>
      <c r="R2304" s="22" t="s">
        <v>1952</v>
      </c>
      <c r="S2304" s="22" t="s">
        <v>6458</v>
      </c>
      <c r="T2304" s="22" t="s">
        <v>1623</v>
      </c>
    </row>
    <row r="2305" spans="1:20">
      <c r="A2305" s="22" t="s">
        <v>2251</v>
      </c>
      <c r="B2305" s="22" t="s">
        <v>2252</v>
      </c>
      <c r="C2305" s="22" t="s">
        <v>14</v>
      </c>
      <c r="D2305" s="22" t="s">
        <v>1580</v>
      </c>
      <c r="E2305" s="22" t="s">
        <v>452</v>
      </c>
      <c r="F2305" s="22" t="s">
        <v>6816</v>
      </c>
      <c r="G2305" s="22" t="s">
        <v>1623</v>
      </c>
      <c r="H2305" s="22" t="s">
        <v>6334</v>
      </c>
      <c r="I2305" s="22" t="s">
        <v>6343</v>
      </c>
      <c r="J2305" s="22" t="s">
        <v>11</v>
      </c>
      <c r="K2305" s="22" t="s">
        <v>6290</v>
      </c>
      <c r="L2305" s="22" t="s">
        <v>11</v>
      </c>
      <c r="M2305" s="22" t="s">
        <v>6964</v>
      </c>
      <c r="N2305" s="22" t="s">
        <v>6291</v>
      </c>
      <c r="O2305" s="22" t="s">
        <v>6292</v>
      </c>
      <c r="P2305" s="22" t="s">
        <v>6363</v>
      </c>
      <c r="Q2305" s="22">
        <v>0</v>
      </c>
      <c r="R2305" s="22" t="s">
        <v>1685</v>
      </c>
      <c r="S2305" s="22" t="s">
        <v>6597</v>
      </c>
      <c r="T2305" s="22" t="s">
        <v>1623</v>
      </c>
    </row>
    <row r="2306" spans="1:20">
      <c r="A2306" s="22" t="s">
        <v>1780</v>
      </c>
      <c r="B2306" s="22" t="s">
        <v>1781</v>
      </c>
      <c r="C2306" s="22" t="s">
        <v>14</v>
      </c>
      <c r="D2306" s="22" t="s">
        <v>1580</v>
      </c>
      <c r="E2306" s="22" t="s">
        <v>452</v>
      </c>
      <c r="F2306" s="22" t="s">
        <v>6816</v>
      </c>
      <c r="G2306" s="22" t="s">
        <v>1623</v>
      </c>
      <c r="H2306" s="22" t="s">
        <v>6334</v>
      </c>
      <c r="I2306" s="22" t="s">
        <v>6343</v>
      </c>
      <c r="J2306" s="22" t="s">
        <v>11</v>
      </c>
      <c r="K2306" s="22" t="s">
        <v>6290</v>
      </c>
      <c r="L2306" s="22" t="s">
        <v>11</v>
      </c>
      <c r="M2306" s="22" t="s">
        <v>6963</v>
      </c>
      <c r="N2306" s="22" t="s">
        <v>6291</v>
      </c>
      <c r="O2306" s="22" t="s">
        <v>6292</v>
      </c>
      <c r="P2306" s="22" t="s">
        <v>7</v>
      </c>
      <c r="Q2306" s="22">
        <v>0</v>
      </c>
      <c r="R2306" s="22" t="s">
        <v>1565</v>
      </c>
      <c r="S2306" s="22" t="s">
        <v>6344</v>
      </c>
      <c r="T2306" s="22" t="s">
        <v>1623</v>
      </c>
    </row>
    <row r="2307" spans="1:20">
      <c r="A2307" s="22" t="s">
        <v>2322</v>
      </c>
      <c r="B2307" s="22" t="s">
        <v>2323</v>
      </c>
      <c r="C2307" s="22" t="s">
        <v>16</v>
      </c>
      <c r="D2307" s="22" t="s">
        <v>5451</v>
      </c>
      <c r="E2307" s="22" t="s">
        <v>459</v>
      </c>
      <c r="F2307" s="22" t="s">
        <v>7074</v>
      </c>
      <c r="G2307" s="22" t="s">
        <v>1623</v>
      </c>
      <c r="H2307" s="22" t="s">
        <v>6346</v>
      </c>
      <c r="I2307" s="22" t="s">
        <v>6352</v>
      </c>
      <c r="J2307" s="22" t="s">
        <v>1643</v>
      </c>
      <c r="K2307" s="22" t="s">
        <v>6290</v>
      </c>
      <c r="L2307" s="22" t="s">
        <v>11</v>
      </c>
      <c r="M2307" s="22" t="s">
        <v>7075</v>
      </c>
      <c r="N2307" s="22" t="s">
        <v>6297</v>
      </c>
      <c r="O2307" s="22" t="s">
        <v>6292</v>
      </c>
      <c r="P2307" s="22" t="s">
        <v>6475</v>
      </c>
      <c r="Q2307" s="22">
        <v>0</v>
      </c>
      <c r="R2307" s="22" t="s">
        <v>1707</v>
      </c>
      <c r="S2307" s="22" t="s">
        <v>6476</v>
      </c>
      <c r="T2307" s="22" t="s">
        <v>1623</v>
      </c>
    </row>
    <row r="2308" spans="1:20">
      <c r="A2308" s="22" t="s">
        <v>5286</v>
      </c>
      <c r="B2308" s="22" t="s">
        <v>5287</v>
      </c>
      <c r="C2308" s="22" t="s">
        <v>1544</v>
      </c>
      <c r="D2308" s="22" t="s">
        <v>1580</v>
      </c>
      <c r="E2308" s="22" t="s">
        <v>452</v>
      </c>
      <c r="F2308" s="22" t="s">
        <v>5504</v>
      </c>
      <c r="G2308" s="22" t="s">
        <v>1623</v>
      </c>
      <c r="H2308" s="22" t="s">
        <v>5579</v>
      </c>
      <c r="I2308" s="22" t="s">
        <v>6289</v>
      </c>
      <c r="J2308" s="22" t="s">
        <v>11</v>
      </c>
      <c r="K2308" s="22" t="s">
        <v>6290</v>
      </c>
      <c r="L2308" s="22" t="s">
        <v>11</v>
      </c>
      <c r="M2308" s="22" t="s">
        <v>6937</v>
      </c>
      <c r="N2308" s="22" t="s">
        <v>6291</v>
      </c>
      <c r="O2308" s="22" t="s">
        <v>6292</v>
      </c>
      <c r="P2308" s="22" t="s">
        <v>1012</v>
      </c>
      <c r="Q2308" s="22">
        <v>0</v>
      </c>
      <c r="R2308" s="22" t="s">
        <v>1689</v>
      </c>
      <c r="S2308" s="22" t="s">
        <v>6435</v>
      </c>
      <c r="T2308" s="22" t="s">
        <v>1623</v>
      </c>
    </row>
    <row r="2309" spans="1:20">
      <c r="A2309" s="22" t="s">
        <v>3023</v>
      </c>
      <c r="B2309" s="22" t="s">
        <v>3024</v>
      </c>
      <c r="C2309" s="22" t="s">
        <v>16</v>
      </c>
      <c r="D2309" s="22" t="s">
        <v>1580</v>
      </c>
      <c r="E2309" s="22" t="s">
        <v>452</v>
      </c>
      <c r="F2309" s="22" t="s">
        <v>5504</v>
      </c>
      <c r="G2309" s="22" t="s">
        <v>1623</v>
      </c>
      <c r="H2309" s="22" t="s">
        <v>6952</v>
      </c>
      <c r="I2309" s="22" t="s">
        <v>6289</v>
      </c>
      <c r="J2309" s="22" t="s">
        <v>11</v>
      </c>
      <c r="K2309" s="22" t="s">
        <v>6290</v>
      </c>
      <c r="L2309" s="22" t="s">
        <v>11</v>
      </c>
      <c r="M2309" s="22" t="s">
        <v>6965</v>
      </c>
      <c r="N2309" s="22" t="s">
        <v>6291</v>
      </c>
      <c r="O2309" s="22" t="s">
        <v>6292</v>
      </c>
      <c r="P2309" s="22" t="s">
        <v>6472</v>
      </c>
      <c r="Q2309" s="22">
        <v>0</v>
      </c>
      <c r="R2309" s="22" t="s">
        <v>6313</v>
      </c>
      <c r="S2309" s="22" t="s">
        <v>5944</v>
      </c>
      <c r="T2309" s="22" t="s">
        <v>1623</v>
      </c>
    </row>
    <row r="2310" spans="1:20">
      <c r="A2310" s="22" t="s">
        <v>3020</v>
      </c>
      <c r="B2310" s="22" t="s">
        <v>3021</v>
      </c>
      <c r="C2310" s="22" t="s">
        <v>10</v>
      </c>
      <c r="D2310" s="22" t="s">
        <v>1580</v>
      </c>
      <c r="E2310" s="22" t="s">
        <v>452</v>
      </c>
      <c r="F2310" s="22" t="s">
        <v>6940</v>
      </c>
      <c r="G2310" s="22" t="s">
        <v>1623</v>
      </c>
      <c r="H2310" s="22" t="s">
        <v>6346</v>
      </c>
      <c r="I2310" s="22" t="s">
        <v>5563</v>
      </c>
      <c r="J2310" s="22" t="s">
        <v>11</v>
      </c>
      <c r="K2310" s="22" t="s">
        <v>6290</v>
      </c>
      <c r="L2310" s="22" t="s">
        <v>11</v>
      </c>
      <c r="M2310" s="22" t="s">
        <v>6960</v>
      </c>
      <c r="N2310" s="22" t="s">
        <v>6291</v>
      </c>
      <c r="O2310" s="22" t="s">
        <v>6292</v>
      </c>
      <c r="P2310" s="22" t="s">
        <v>6561</v>
      </c>
      <c r="Q2310" s="22">
        <v>0</v>
      </c>
      <c r="R2310" s="22" t="s">
        <v>3022</v>
      </c>
      <c r="S2310" s="22" t="s">
        <v>6562</v>
      </c>
      <c r="T2310" s="22" t="s">
        <v>1623</v>
      </c>
    </row>
    <row r="2311" spans="1:20">
      <c r="A2311" s="22" t="s">
        <v>3562</v>
      </c>
      <c r="B2311" s="22" t="s">
        <v>3563</v>
      </c>
      <c r="C2311" s="22" t="s">
        <v>16</v>
      </c>
      <c r="D2311" s="22" t="s">
        <v>1580</v>
      </c>
      <c r="E2311" s="22" t="s">
        <v>452</v>
      </c>
      <c r="F2311" s="22" t="s">
        <v>5504</v>
      </c>
      <c r="G2311" s="22" t="s">
        <v>1623</v>
      </c>
      <c r="H2311" s="22" t="s">
        <v>5579</v>
      </c>
      <c r="I2311" s="22" t="s">
        <v>6289</v>
      </c>
      <c r="J2311" s="22" t="s">
        <v>11</v>
      </c>
      <c r="K2311" s="22" t="s">
        <v>6290</v>
      </c>
      <c r="L2311" s="22" t="s">
        <v>11</v>
      </c>
      <c r="M2311" s="22" t="s">
        <v>6944</v>
      </c>
      <c r="N2311" s="22" t="s">
        <v>6291</v>
      </c>
      <c r="O2311" s="22" t="s">
        <v>6292</v>
      </c>
      <c r="P2311" s="22" t="s">
        <v>6534</v>
      </c>
      <c r="Q2311" s="22">
        <v>0</v>
      </c>
      <c r="R2311" s="22" t="s">
        <v>3435</v>
      </c>
      <c r="S2311" s="22" t="s">
        <v>6535</v>
      </c>
      <c r="T2311" s="22" t="s">
        <v>1623</v>
      </c>
    </row>
    <row r="2312" spans="1:20">
      <c r="A2312" s="22" t="s">
        <v>3366</v>
      </c>
      <c r="B2312" s="22" t="s">
        <v>3367</v>
      </c>
      <c r="C2312" s="22" t="s">
        <v>1544</v>
      </c>
      <c r="D2312" s="22" t="s">
        <v>1580</v>
      </c>
      <c r="E2312" s="22" t="s">
        <v>452</v>
      </c>
      <c r="F2312" s="22" t="s">
        <v>6977</v>
      </c>
      <c r="G2312" s="22" t="s">
        <v>1623</v>
      </c>
      <c r="H2312" s="22" t="s">
        <v>6346</v>
      </c>
      <c r="I2312" s="22" t="s">
        <v>5563</v>
      </c>
      <c r="J2312" s="22" t="s">
        <v>1643</v>
      </c>
      <c r="K2312" s="22" t="s">
        <v>6290</v>
      </c>
      <c r="L2312" s="22" t="s">
        <v>11</v>
      </c>
      <c r="M2312" s="22" t="s">
        <v>6955</v>
      </c>
      <c r="N2312" s="22" t="s">
        <v>6291</v>
      </c>
      <c r="O2312" s="22" t="s">
        <v>6292</v>
      </c>
      <c r="P2312" s="22" t="s">
        <v>9</v>
      </c>
      <c r="Q2312" s="22">
        <v>0</v>
      </c>
      <c r="R2312" s="22" t="s">
        <v>1948</v>
      </c>
      <c r="S2312" s="22" t="s">
        <v>5884</v>
      </c>
      <c r="T2312" s="22" t="s">
        <v>1623</v>
      </c>
    </row>
    <row r="2313" spans="1:20">
      <c r="A2313" s="22" t="s">
        <v>2365</v>
      </c>
      <c r="B2313" s="22" t="s">
        <v>2366</v>
      </c>
      <c r="C2313" s="22" t="s">
        <v>10</v>
      </c>
      <c r="D2313" s="22" t="s">
        <v>1580</v>
      </c>
      <c r="E2313" s="22" t="s">
        <v>461</v>
      </c>
      <c r="F2313" s="22" t="s">
        <v>5538</v>
      </c>
      <c r="G2313" s="22" t="s">
        <v>1623</v>
      </c>
      <c r="H2313" s="22" t="s">
        <v>5579</v>
      </c>
      <c r="I2313" s="22" t="s">
        <v>5574</v>
      </c>
      <c r="J2313" s="22" t="s">
        <v>11</v>
      </c>
      <c r="K2313" s="22" t="s">
        <v>6290</v>
      </c>
      <c r="L2313" s="22" t="s">
        <v>11</v>
      </c>
      <c r="M2313" s="22" t="s">
        <v>6976</v>
      </c>
      <c r="N2313" s="22" t="s">
        <v>6311</v>
      </c>
      <c r="O2313" s="22" t="s">
        <v>6292</v>
      </c>
      <c r="P2313" s="22" t="s">
        <v>6329</v>
      </c>
      <c r="Q2313" s="22">
        <v>0</v>
      </c>
      <c r="R2313" s="22" t="s">
        <v>1646</v>
      </c>
      <c r="S2313" s="22" t="s">
        <v>6026</v>
      </c>
      <c r="T2313" s="22" t="s">
        <v>1623</v>
      </c>
    </row>
    <row r="2314" spans="1:20">
      <c r="A2314" s="22" t="s">
        <v>2761</v>
      </c>
      <c r="B2314" s="22" t="s">
        <v>2762</v>
      </c>
      <c r="C2314" s="22" t="s">
        <v>16</v>
      </c>
      <c r="D2314" s="22" t="s">
        <v>1580</v>
      </c>
      <c r="E2314" s="22" t="s">
        <v>452</v>
      </c>
      <c r="F2314" s="22" t="s">
        <v>5380</v>
      </c>
      <c r="G2314" s="22" t="s">
        <v>1623</v>
      </c>
      <c r="H2314" s="22" t="s">
        <v>2490</v>
      </c>
      <c r="I2314" s="22" t="s">
        <v>6289</v>
      </c>
      <c r="J2314" s="22" t="s">
        <v>11</v>
      </c>
      <c r="K2314" s="22" t="s">
        <v>6290</v>
      </c>
      <c r="L2314" s="22" t="s">
        <v>11</v>
      </c>
      <c r="M2314" s="22" t="s">
        <v>7006</v>
      </c>
      <c r="N2314" s="22" t="s">
        <v>6291</v>
      </c>
      <c r="O2314" s="22" t="s">
        <v>6292</v>
      </c>
      <c r="P2314" s="22" t="s">
        <v>1012</v>
      </c>
      <c r="Q2314" s="22">
        <v>0</v>
      </c>
      <c r="R2314" s="22" t="s">
        <v>1559</v>
      </c>
      <c r="S2314" s="22" t="s">
        <v>6761</v>
      </c>
      <c r="T2314" s="22" t="s">
        <v>1623</v>
      </c>
    </row>
    <row r="2315" spans="1:20">
      <c r="A2315" s="22" t="s">
        <v>2482</v>
      </c>
      <c r="B2315" s="22" t="s">
        <v>2483</v>
      </c>
      <c r="C2315" s="22" t="s">
        <v>12</v>
      </c>
      <c r="D2315" s="22" t="s">
        <v>1580</v>
      </c>
      <c r="E2315" s="22" t="s">
        <v>452</v>
      </c>
      <c r="F2315" s="22" t="s">
        <v>6818</v>
      </c>
      <c r="G2315" s="22" t="s">
        <v>1623</v>
      </c>
      <c r="H2315" s="22" t="s">
        <v>6320</v>
      </c>
      <c r="I2315" s="22" t="s">
        <v>6355</v>
      </c>
      <c r="J2315" s="22" t="s">
        <v>11</v>
      </c>
      <c r="K2315" s="22" t="s">
        <v>6290</v>
      </c>
      <c r="L2315" s="22" t="s">
        <v>11</v>
      </c>
      <c r="M2315" s="22" t="s">
        <v>6969</v>
      </c>
      <c r="N2315" s="22" t="s">
        <v>6291</v>
      </c>
      <c r="O2315" s="22" t="s">
        <v>6292</v>
      </c>
      <c r="P2315" s="22" t="s">
        <v>6329</v>
      </c>
      <c r="Q2315" s="22">
        <v>0</v>
      </c>
      <c r="R2315" s="22" t="s">
        <v>1952</v>
      </c>
      <c r="S2315" s="22" t="s">
        <v>6577</v>
      </c>
      <c r="T2315" s="22" t="s">
        <v>1623</v>
      </c>
    </row>
    <row r="2316" spans="1:20">
      <c r="A2316" s="22" t="s">
        <v>2439</v>
      </c>
      <c r="B2316" s="22" t="s">
        <v>2440</v>
      </c>
      <c r="C2316" s="22" t="s">
        <v>10</v>
      </c>
      <c r="D2316" s="22" t="s">
        <v>1580</v>
      </c>
      <c r="E2316" s="22" t="s">
        <v>5632</v>
      </c>
      <c r="F2316" s="22" t="s">
        <v>6973</v>
      </c>
      <c r="G2316" s="22" t="s">
        <v>1623</v>
      </c>
      <c r="H2316" s="22" t="s">
        <v>6308</v>
      </c>
      <c r="I2316" s="22" t="s">
        <v>5563</v>
      </c>
      <c r="J2316" s="22" t="s">
        <v>11</v>
      </c>
      <c r="K2316" s="22" t="s">
        <v>6290</v>
      </c>
      <c r="L2316" s="22" t="s">
        <v>11</v>
      </c>
      <c r="M2316" s="22" t="s">
        <v>6931</v>
      </c>
      <c r="N2316" s="22" t="s">
        <v>6311</v>
      </c>
      <c r="O2316" s="22" t="s">
        <v>6292</v>
      </c>
      <c r="P2316" s="22" t="s">
        <v>6342</v>
      </c>
      <c r="Q2316" s="22">
        <v>0</v>
      </c>
      <c r="R2316" s="22" t="s">
        <v>6974</v>
      </c>
      <c r="S2316" s="22" t="s">
        <v>6987</v>
      </c>
      <c r="T2316" s="22" t="s">
        <v>1623</v>
      </c>
    </row>
    <row r="2317" spans="1:20">
      <c r="A2317" s="22" t="s">
        <v>4407</v>
      </c>
      <c r="B2317" s="22" t="s">
        <v>4408</v>
      </c>
      <c r="C2317" s="22" t="s">
        <v>1562</v>
      </c>
      <c r="D2317" s="22" t="s">
        <v>1580</v>
      </c>
      <c r="E2317" s="22" t="s">
        <v>452</v>
      </c>
      <c r="F2317" s="22" t="s">
        <v>6954</v>
      </c>
      <c r="G2317" s="22" t="s">
        <v>1623</v>
      </c>
      <c r="H2317" s="22" t="s">
        <v>2490</v>
      </c>
      <c r="I2317" s="22" t="s">
        <v>6951</v>
      </c>
      <c r="J2317" s="22" t="s">
        <v>11</v>
      </c>
      <c r="K2317" s="22" t="s">
        <v>6290</v>
      </c>
      <c r="L2317" s="22" t="s">
        <v>11</v>
      </c>
      <c r="M2317" s="22" t="s">
        <v>6941</v>
      </c>
      <c r="N2317" s="22" t="s">
        <v>6291</v>
      </c>
      <c r="O2317" s="22" t="s">
        <v>6292</v>
      </c>
      <c r="P2317" s="22" t="s">
        <v>1012</v>
      </c>
      <c r="Q2317" s="22">
        <v>0</v>
      </c>
      <c r="R2317" s="22" t="s">
        <v>1559</v>
      </c>
      <c r="S2317" s="22" t="s">
        <v>7047</v>
      </c>
      <c r="T2317" s="22" t="s">
        <v>1623</v>
      </c>
    </row>
    <row r="2318" spans="1:20">
      <c r="A2318" s="22" t="s">
        <v>4169</v>
      </c>
      <c r="B2318" s="22" t="s">
        <v>4170</v>
      </c>
      <c r="C2318" s="22" t="s">
        <v>10</v>
      </c>
      <c r="D2318" s="22" t="s">
        <v>1580</v>
      </c>
      <c r="E2318" s="22" t="s">
        <v>461</v>
      </c>
      <c r="F2318" s="22" t="s">
        <v>6943</v>
      </c>
      <c r="G2318" s="22" t="s">
        <v>1623</v>
      </c>
      <c r="H2318" s="22" t="s">
        <v>6346</v>
      </c>
      <c r="I2318" s="22" t="s">
        <v>6302</v>
      </c>
      <c r="J2318" s="22" t="s">
        <v>11</v>
      </c>
      <c r="K2318" s="22" t="s">
        <v>6290</v>
      </c>
      <c r="L2318" s="22" t="s">
        <v>11</v>
      </c>
      <c r="M2318" s="22" t="s">
        <v>6931</v>
      </c>
      <c r="N2318" s="22" t="s">
        <v>6311</v>
      </c>
      <c r="O2318" s="22" t="s">
        <v>6292</v>
      </c>
      <c r="P2318" s="22" t="s">
        <v>6465</v>
      </c>
      <c r="Q2318" s="22">
        <v>0</v>
      </c>
      <c r="R2318" s="22" t="s">
        <v>1646</v>
      </c>
      <c r="S2318" s="22" t="s">
        <v>5786</v>
      </c>
      <c r="T2318" s="22" t="s">
        <v>1623</v>
      </c>
    </row>
    <row r="2319" spans="1:20">
      <c r="A2319" s="22" t="s">
        <v>2127</v>
      </c>
      <c r="B2319" s="22" t="s">
        <v>2128</v>
      </c>
      <c r="C2319" s="22" t="s">
        <v>16</v>
      </c>
      <c r="D2319" s="22" t="s">
        <v>1580</v>
      </c>
      <c r="E2319" s="22" t="s">
        <v>452</v>
      </c>
      <c r="F2319" s="22" t="s">
        <v>6934</v>
      </c>
      <c r="G2319" s="22" t="s">
        <v>1623</v>
      </c>
      <c r="H2319" s="22" t="s">
        <v>6346</v>
      </c>
      <c r="I2319" s="22" t="s">
        <v>6951</v>
      </c>
      <c r="J2319" s="22" t="s">
        <v>11</v>
      </c>
      <c r="K2319" s="22" t="s">
        <v>6290</v>
      </c>
      <c r="L2319" s="22" t="s">
        <v>11</v>
      </c>
      <c r="M2319" s="22" t="s">
        <v>6959</v>
      </c>
      <c r="N2319" s="22" t="s">
        <v>6291</v>
      </c>
      <c r="O2319" s="22" t="s">
        <v>6292</v>
      </c>
      <c r="P2319" s="22" t="s">
        <v>6384</v>
      </c>
      <c r="Q2319" s="22">
        <v>0</v>
      </c>
      <c r="R2319" s="22" t="s">
        <v>6318</v>
      </c>
      <c r="S2319" s="22" t="s">
        <v>6385</v>
      </c>
      <c r="T2319" s="22" t="s">
        <v>1623</v>
      </c>
    </row>
    <row r="2320" spans="1:20">
      <c r="A2320" s="22" t="s">
        <v>2657</v>
      </c>
      <c r="B2320" s="22" t="s">
        <v>2658</v>
      </c>
      <c r="C2320" s="22" t="s">
        <v>16</v>
      </c>
      <c r="D2320" s="22" t="s">
        <v>1580</v>
      </c>
      <c r="E2320" s="22" t="s">
        <v>452</v>
      </c>
      <c r="F2320" s="22" t="s">
        <v>6954</v>
      </c>
      <c r="G2320" s="22" t="s">
        <v>1623</v>
      </c>
      <c r="H2320" s="22" t="s">
        <v>2490</v>
      </c>
      <c r="I2320" s="22" t="s">
        <v>6951</v>
      </c>
      <c r="J2320" s="22" t="s">
        <v>11</v>
      </c>
      <c r="K2320" s="22" t="s">
        <v>6290</v>
      </c>
      <c r="L2320" s="22" t="s">
        <v>11</v>
      </c>
      <c r="M2320" s="22" t="s">
        <v>6947</v>
      </c>
      <c r="N2320" s="22" t="s">
        <v>6291</v>
      </c>
      <c r="O2320" s="22" t="s">
        <v>6292</v>
      </c>
      <c r="P2320" s="22" t="s">
        <v>1012</v>
      </c>
      <c r="Q2320" s="22">
        <v>0</v>
      </c>
      <c r="R2320" s="22" t="s">
        <v>1559</v>
      </c>
      <c r="S2320" s="22" t="s">
        <v>7000</v>
      </c>
      <c r="T2320" s="22" t="s">
        <v>1623</v>
      </c>
    </row>
    <row r="2321" spans="1:20">
      <c r="A2321" s="22" t="s">
        <v>3496</v>
      </c>
      <c r="B2321" s="22" t="s">
        <v>3497</v>
      </c>
      <c r="C2321" s="22" t="s">
        <v>1657</v>
      </c>
      <c r="D2321" s="22" t="s">
        <v>1580</v>
      </c>
      <c r="E2321" s="22" t="s">
        <v>452</v>
      </c>
      <c r="F2321" s="22" t="s">
        <v>6806</v>
      </c>
      <c r="G2321" s="22" t="s">
        <v>1623</v>
      </c>
      <c r="H2321" s="22" t="s">
        <v>6337</v>
      </c>
      <c r="I2321" s="22" t="s">
        <v>6383</v>
      </c>
      <c r="J2321" s="22" t="s">
        <v>11</v>
      </c>
      <c r="K2321" s="22" t="s">
        <v>6290</v>
      </c>
      <c r="L2321" s="22" t="s">
        <v>11</v>
      </c>
      <c r="M2321" s="22" t="s">
        <v>6964</v>
      </c>
      <c r="N2321" s="22" t="s">
        <v>6291</v>
      </c>
      <c r="O2321" s="22" t="s">
        <v>6292</v>
      </c>
      <c r="P2321" s="22" t="s">
        <v>6456</v>
      </c>
      <c r="Q2321" s="22">
        <v>0</v>
      </c>
      <c r="R2321" s="22" t="s">
        <v>1952</v>
      </c>
      <c r="S2321" s="22" t="s">
        <v>5874</v>
      </c>
      <c r="T2321" s="22" t="s">
        <v>1623</v>
      </c>
    </row>
    <row r="2322" spans="1:20">
      <c r="A2322" s="22" t="s">
        <v>3260</v>
      </c>
      <c r="B2322" s="22" t="s">
        <v>3261</v>
      </c>
      <c r="C2322" s="22" t="s">
        <v>13</v>
      </c>
      <c r="D2322" s="22" t="s">
        <v>1580</v>
      </c>
      <c r="E2322" s="22" t="s">
        <v>452</v>
      </c>
      <c r="F2322" s="22" t="s">
        <v>6803</v>
      </c>
      <c r="G2322" s="22" t="s">
        <v>1623</v>
      </c>
      <c r="H2322" s="22" t="s">
        <v>5569</v>
      </c>
      <c r="I2322" s="22" t="s">
        <v>6304</v>
      </c>
      <c r="J2322" s="22" t="s">
        <v>11</v>
      </c>
      <c r="K2322" s="22" t="s">
        <v>6290</v>
      </c>
      <c r="L2322" s="22" t="s">
        <v>11</v>
      </c>
      <c r="M2322" s="22" t="s">
        <v>6941</v>
      </c>
      <c r="N2322" s="22" t="s">
        <v>6291</v>
      </c>
      <c r="O2322" s="22" t="s">
        <v>6292</v>
      </c>
      <c r="P2322" s="22" t="s">
        <v>1012</v>
      </c>
      <c r="Q2322" s="22">
        <v>0</v>
      </c>
      <c r="R2322" s="22" t="s">
        <v>1689</v>
      </c>
      <c r="S2322" s="22" t="s">
        <v>7043</v>
      </c>
      <c r="T2322" s="22" t="s">
        <v>1623</v>
      </c>
    </row>
    <row r="2323" spans="1:20">
      <c r="A2323" s="22" t="s">
        <v>3366</v>
      </c>
      <c r="B2323" s="22" t="s">
        <v>3367</v>
      </c>
      <c r="C2323" s="22" t="s">
        <v>1544</v>
      </c>
      <c r="D2323" s="22" t="s">
        <v>1580</v>
      </c>
      <c r="E2323" s="22" t="s">
        <v>452</v>
      </c>
      <c r="F2323" s="22" t="s">
        <v>6977</v>
      </c>
      <c r="G2323" s="22" t="s">
        <v>1623</v>
      </c>
      <c r="H2323" s="22" t="s">
        <v>6346</v>
      </c>
      <c r="I2323" s="22" t="s">
        <v>5563</v>
      </c>
      <c r="J2323" s="22" t="s">
        <v>1643</v>
      </c>
      <c r="K2323" s="22" t="s">
        <v>6290</v>
      </c>
      <c r="L2323" s="22" t="s">
        <v>11</v>
      </c>
      <c r="M2323" s="22" t="s">
        <v>6979</v>
      </c>
      <c r="N2323" s="22" t="s">
        <v>6291</v>
      </c>
      <c r="O2323" s="22" t="s">
        <v>6292</v>
      </c>
      <c r="P2323" s="22" t="s">
        <v>9</v>
      </c>
      <c r="Q2323" s="22">
        <v>0</v>
      </c>
      <c r="R2323" s="22" t="s">
        <v>1948</v>
      </c>
      <c r="S2323" s="22" t="s">
        <v>5884</v>
      </c>
      <c r="T2323" s="22" t="s">
        <v>1623</v>
      </c>
    </row>
    <row r="2324" spans="1:20">
      <c r="A2324" s="22" t="s">
        <v>2781</v>
      </c>
      <c r="B2324" s="22" t="s">
        <v>2782</v>
      </c>
      <c r="C2324" s="22" t="s">
        <v>12</v>
      </c>
      <c r="D2324" s="22" t="s">
        <v>1580</v>
      </c>
      <c r="E2324" s="22" t="s">
        <v>452</v>
      </c>
      <c r="F2324" s="22" t="s">
        <v>6809</v>
      </c>
      <c r="G2324" s="22" t="s">
        <v>1623</v>
      </c>
      <c r="H2324" s="22" t="s">
        <v>6299</v>
      </c>
      <c r="I2324" s="22" t="s">
        <v>6335</v>
      </c>
      <c r="J2324" s="22" t="s">
        <v>11</v>
      </c>
      <c r="K2324" s="22" t="s">
        <v>6290</v>
      </c>
      <c r="L2324" s="22" t="s">
        <v>11</v>
      </c>
      <c r="M2324" s="22" t="s">
        <v>6942</v>
      </c>
      <c r="N2324" s="22" t="s">
        <v>6291</v>
      </c>
      <c r="O2324" s="22" t="s">
        <v>6292</v>
      </c>
      <c r="P2324" s="22" t="s">
        <v>6512</v>
      </c>
      <c r="Q2324" s="22">
        <v>0</v>
      </c>
      <c r="R2324" s="22" t="s">
        <v>1952</v>
      </c>
      <c r="S2324" s="22" t="s">
        <v>5978</v>
      </c>
      <c r="T2324" s="22" t="s">
        <v>1623</v>
      </c>
    </row>
    <row r="2325" spans="1:20">
      <c r="A2325" s="22" t="s">
        <v>3275</v>
      </c>
      <c r="B2325" s="22" t="s">
        <v>3276</v>
      </c>
      <c r="C2325" s="22" t="s">
        <v>1544</v>
      </c>
      <c r="D2325" s="22" t="s">
        <v>5451</v>
      </c>
      <c r="E2325" s="22" t="s">
        <v>464</v>
      </c>
      <c r="F2325" s="22" t="s">
        <v>5575</v>
      </c>
      <c r="G2325" s="22" t="s">
        <v>1623</v>
      </c>
      <c r="H2325" s="22" t="s">
        <v>2490</v>
      </c>
      <c r="I2325" s="22" t="s">
        <v>6296</v>
      </c>
      <c r="J2325" s="22" t="s">
        <v>11</v>
      </c>
      <c r="K2325" s="22" t="s">
        <v>6290</v>
      </c>
      <c r="L2325" s="22" t="s">
        <v>11</v>
      </c>
      <c r="M2325" s="22" t="s">
        <v>6933</v>
      </c>
      <c r="N2325" s="22" t="s">
        <v>6297</v>
      </c>
      <c r="O2325" s="22" t="s">
        <v>6292</v>
      </c>
      <c r="P2325" s="22" t="s">
        <v>6459</v>
      </c>
      <c r="Q2325" s="22">
        <v>0</v>
      </c>
      <c r="R2325" s="22" t="s">
        <v>2874</v>
      </c>
      <c r="S2325" s="22" t="s">
        <v>6585</v>
      </c>
      <c r="T2325" s="22" t="s">
        <v>1623</v>
      </c>
    </row>
    <row r="2326" spans="1:20">
      <c r="A2326" s="22" t="s">
        <v>3756</v>
      </c>
      <c r="B2326" s="22" t="s">
        <v>3757</v>
      </c>
      <c r="C2326" s="22" t="s">
        <v>13</v>
      </c>
      <c r="D2326" s="22" t="s">
        <v>1580</v>
      </c>
      <c r="E2326" s="22" t="s">
        <v>452</v>
      </c>
      <c r="F2326" s="22" t="s">
        <v>6809</v>
      </c>
      <c r="G2326" s="22" t="s">
        <v>1623</v>
      </c>
      <c r="H2326" s="22" t="s">
        <v>6299</v>
      </c>
      <c r="I2326" s="22" t="s">
        <v>6335</v>
      </c>
      <c r="J2326" s="22" t="s">
        <v>11</v>
      </c>
      <c r="K2326" s="22" t="s">
        <v>6290</v>
      </c>
      <c r="L2326" s="22" t="s">
        <v>11</v>
      </c>
      <c r="M2326" s="22" t="s">
        <v>6942</v>
      </c>
      <c r="N2326" s="22" t="s">
        <v>6291</v>
      </c>
      <c r="O2326" s="22" t="s">
        <v>6292</v>
      </c>
      <c r="P2326" s="22" t="s">
        <v>1012</v>
      </c>
      <c r="Q2326" s="22">
        <v>0</v>
      </c>
      <c r="R2326" s="22" t="s">
        <v>1689</v>
      </c>
      <c r="S2326" s="22" t="s">
        <v>7083</v>
      </c>
      <c r="T2326" s="22" t="s">
        <v>1623</v>
      </c>
    </row>
    <row r="2327" spans="1:20">
      <c r="A2327" s="22" t="s">
        <v>4508</v>
      </c>
      <c r="B2327" s="22" t="s">
        <v>908</v>
      </c>
      <c r="C2327" s="22" t="s">
        <v>14</v>
      </c>
      <c r="D2327" s="22" t="s">
        <v>1580</v>
      </c>
      <c r="E2327" s="22" t="s">
        <v>452</v>
      </c>
      <c r="F2327" s="22" t="s">
        <v>5402</v>
      </c>
      <c r="G2327" s="22" t="s">
        <v>1623</v>
      </c>
      <c r="H2327" s="22" t="s">
        <v>6952</v>
      </c>
      <c r="I2327" s="22" t="s">
        <v>5563</v>
      </c>
      <c r="J2327" s="22" t="s">
        <v>11</v>
      </c>
      <c r="K2327" s="22" t="s">
        <v>6290</v>
      </c>
      <c r="L2327" s="22" t="s">
        <v>11</v>
      </c>
      <c r="M2327" s="22" t="s">
        <v>7041</v>
      </c>
      <c r="N2327" s="22" t="s">
        <v>6291</v>
      </c>
      <c r="O2327" s="22" t="s">
        <v>6292</v>
      </c>
      <c r="P2327" s="22" t="s">
        <v>6361</v>
      </c>
      <c r="Q2327" s="22">
        <v>0</v>
      </c>
      <c r="R2327" s="22" t="s">
        <v>1560</v>
      </c>
      <c r="S2327" s="22" t="s">
        <v>7082</v>
      </c>
      <c r="T2327" s="22" t="s">
        <v>1623</v>
      </c>
    </row>
    <row r="2328" spans="1:20">
      <c r="A2328" s="22" t="s">
        <v>2721</v>
      </c>
      <c r="B2328" s="22" t="s">
        <v>2722</v>
      </c>
      <c r="C2328" s="22" t="s">
        <v>10</v>
      </c>
      <c r="D2328" s="22" t="s">
        <v>1580</v>
      </c>
      <c r="E2328" s="22" t="s">
        <v>452</v>
      </c>
      <c r="F2328" s="22" t="s">
        <v>5504</v>
      </c>
      <c r="G2328" s="22" t="s">
        <v>1623</v>
      </c>
      <c r="H2328" s="22" t="s">
        <v>5579</v>
      </c>
      <c r="I2328" s="22" t="s">
        <v>6289</v>
      </c>
      <c r="J2328" s="22" t="s">
        <v>11</v>
      </c>
      <c r="K2328" s="22" t="s">
        <v>6290</v>
      </c>
      <c r="L2328" s="22" t="s">
        <v>11</v>
      </c>
      <c r="M2328" s="22" t="s">
        <v>6941</v>
      </c>
      <c r="N2328" s="22" t="s">
        <v>6291</v>
      </c>
      <c r="O2328" s="22" t="s">
        <v>6292</v>
      </c>
      <c r="P2328" s="22" t="s">
        <v>6989</v>
      </c>
      <c r="Q2328" s="22">
        <v>0</v>
      </c>
      <c r="R2328" s="22" t="s">
        <v>1559</v>
      </c>
      <c r="S2328" s="22" t="s">
        <v>6990</v>
      </c>
      <c r="T2328" s="22" t="s">
        <v>1623</v>
      </c>
    </row>
    <row r="2329" spans="1:20">
      <c r="A2329" s="22" t="s">
        <v>4089</v>
      </c>
      <c r="B2329" s="22" t="s">
        <v>4090</v>
      </c>
      <c r="C2329" s="22" t="s">
        <v>14</v>
      </c>
      <c r="D2329" s="22" t="s">
        <v>1580</v>
      </c>
      <c r="E2329" s="22" t="s">
        <v>461</v>
      </c>
      <c r="F2329" s="22" t="s">
        <v>6784</v>
      </c>
      <c r="G2329" s="22" t="s">
        <v>1623</v>
      </c>
      <c r="H2329" s="22" t="s">
        <v>6320</v>
      </c>
      <c r="I2329" s="22" t="s">
        <v>6338</v>
      </c>
      <c r="J2329" s="22" t="s">
        <v>1643</v>
      </c>
      <c r="K2329" s="22" t="s">
        <v>6290</v>
      </c>
      <c r="L2329" s="22" t="s">
        <v>11</v>
      </c>
      <c r="M2329" s="22" t="s">
        <v>7081</v>
      </c>
      <c r="N2329" s="22" t="s">
        <v>6311</v>
      </c>
      <c r="O2329" s="22" t="s">
        <v>6292</v>
      </c>
      <c r="P2329" s="22" t="s">
        <v>6341</v>
      </c>
      <c r="Q2329" s="22">
        <v>0</v>
      </c>
      <c r="R2329" s="22" t="s">
        <v>1952</v>
      </c>
      <c r="S2329" s="22" t="s">
        <v>5802</v>
      </c>
      <c r="T2329" s="22" t="s">
        <v>1623</v>
      </c>
    </row>
    <row r="2330" spans="1:20">
      <c r="A2330" s="22" t="s">
        <v>4589</v>
      </c>
      <c r="B2330" s="22" t="s">
        <v>4590</v>
      </c>
      <c r="C2330" s="22" t="s">
        <v>16</v>
      </c>
      <c r="D2330" s="22" t="s">
        <v>1580</v>
      </c>
      <c r="E2330" s="22" t="s">
        <v>452</v>
      </c>
      <c r="F2330" s="22" t="s">
        <v>5393</v>
      </c>
      <c r="G2330" s="22" t="s">
        <v>1623</v>
      </c>
      <c r="H2330" s="22" t="s">
        <v>6295</v>
      </c>
      <c r="I2330" s="22" t="s">
        <v>5574</v>
      </c>
      <c r="J2330" s="22" t="s">
        <v>11</v>
      </c>
      <c r="K2330" s="22" t="s">
        <v>6290</v>
      </c>
      <c r="L2330" s="22" t="s">
        <v>11</v>
      </c>
      <c r="M2330" s="22" t="s">
        <v>6942</v>
      </c>
      <c r="N2330" s="22" t="s">
        <v>6291</v>
      </c>
      <c r="O2330" s="22" t="s">
        <v>6292</v>
      </c>
      <c r="P2330" s="22" t="s">
        <v>6525</v>
      </c>
      <c r="Q2330" s="22">
        <v>0</v>
      </c>
      <c r="R2330" s="22" t="s">
        <v>4189</v>
      </c>
      <c r="S2330" s="22" t="s">
        <v>6645</v>
      </c>
      <c r="T2330" s="22" t="s">
        <v>1623</v>
      </c>
    </row>
    <row r="2331" spans="1:20">
      <c r="A2331" s="22" t="s">
        <v>2899</v>
      </c>
      <c r="B2331" s="22" t="s">
        <v>2900</v>
      </c>
      <c r="C2331" s="22" t="s">
        <v>10</v>
      </c>
      <c r="D2331" s="22" t="s">
        <v>1580</v>
      </c>
      <c r="E2331" s="22" t="s">
        <v>461</v>
      </c>
      <c r="F2331" s="22" t="s">
        <v>5524</v>
      </c>
      <c r="G2331" s="22" t="s">
        <v>1623</v>
      </c>
      <c r="H2331" s="22" t="s">
        <v>6334</v>
      </c>
      <c r="I2331" s="22" t="s">
        <v>6335</v>
      </c>
      <c r="J2331" s="22" t="s">
        <v>11</v>
      </c>
      <c r="K2331" s="22" t="s">
        <v>6290</v>
      </c>
      <c r="L2331" s="22" t="s">
        <v>11</v>
      </c>
      <c r="M2331" s="22" t="s">
        <v>6931</v>
      </c>
      <c r="N2331" s="22" t="s">
        <v>6311</v>
      </c>
      <c r="O2331" s="22" t="s">
        <v>6292</v>
      </c>
      <c r="P2331" s="22" t="s">
        <v>6439</v>
      </c>
      <c r="Q2331" s="22">
        <v>0</v>
      </c>
      <c r="R2331" s="22" t="s">
        <v>6440</v>
      </c>
      <c r="S2331" s="22" t="s">
        <v>6487</v>
      </c>
      <c r="T2331" s="22" t="s">
        <v>1623</v>
      </c>
    </row>
    <row r="2332" spans="1:20">
      <c r="A2332" s="22" t="s">
        <v>5028</v>
      </c>
      <c r="B2332" s="22" t="s">
        <v>5029</v>
      </c>
      <c r="C2332" s="22" t="s">
        <v>16</v>
      </c>
      <c r="D2332" s="22" t="s">
        <v>1580</v>
      </c>
      <c r="E2332" s="22" t="s">
        <v>452</v>
      </c>
      <c r="F2332" s="22" t="s">
        <v>6954</v>
      </c>
      <c r="G2332" s="22" t="s">
        <v>1623</v>
      </c>
      <c r="H2332" s="22" t="s">
        <v>2490</v>
      </c>
      <c r="I2332" s="22" t="s">
        <v>6951</v>
      </c>
      <c r="J2332" s="22" t="s">
        <v>11</v>
      </c>
      <c r="K2332" s="22" t="s">
        <v>6290</v>
      </c>
      <c r="L2332" s="22" t="s">
        <v>11</v>
      </c>
      <c r="M2332" s="22" t="s">
        <v>6999</v>
      </c>
      <c r="N2332" s="22" t="s">
        <v>6291</v>
      </c>
      <c r="O2332" s="22" t="s">
        <v>6292</v>
      </c>
      <c r="P2332" s="22" t="s">
        <v>6982</v>
      </c>
      <c r="Q2332" s="22">
        <v>0</v>
      </c>
      <c r="R2332" s="22" t="s">
        <v>5032</v>
      </c>
      <c r="S2332" s="22" t="s">
        <v>6263</v>
      </c>
      <c r="T2332" s="22" t="s">
        <v>1623</v>
      </c>
    </row>
    <row r="2333" spans="1:20">
      <c r="A2333" s="22" t="s">
        <v>3881</v>
      </c>
      <c r="B2333" s="22" t="s">
        <v>3882</v>
      </c>
      <c r="C2333" s="22" t="s">
        <v>1544</v>
      </c>
      <c r="D2333" s="22" t="s">
        <v>1580</v>
      </c>
      <c r="E2333" s="22" t="s">
        <v>452</v>
      </c>
      <c r="F2333" s="22" t="s">
        <v>5380</v>
      </c>
      <c r="G2333" s="22" t="s">
        <v>1623</v>
      </c>
      <c r="H2333" s="22" t="s">
        <v>2490</v>
      </c>
      <c r="I2333" s="22" t="s">
        <v>6289</v>
      </c>
      <c r="J2333" s="22" t="s">
        <v>11</v>
      </c>
      <c r="K2333" s="22" t="s">
        <v>6290</v>
      </c>
      <c r="L2333" s="22" t="s">
        <v>11</v>
      </c>
      <c r="M2333" s="22" t="s">
        <v>7051</v>
      </c>
      <c r="N2333" s="22" t="s">
        <v>6291</v>
      </c>
      <c r="O2333" s="22" t="s">
        <v>6292</v>
      </c>
      <c r="P2333" s="22" t="s">
        <v>6507</v>
      </c>
      <c r="Q2333" s="22">
        <v>0</v>
      </c>
      <c r="R2333" s="22" t="s">
        <v>1952</v>
      </c>
      <c r="S2333" s="22" t="s">
        <v>6508</v>
      </c>
      <c r="T2333" s="22" t="s">
        <v>1623</v>
      </c>
    </row>
    <row r="2334" spans="1:20">
      <c r="A2334" s="22" t="s">
        <v>3175</v>
      </c>
      <c r="B2334" s="22" t="s">
        <v>3176</v>
      </c>
      <c r="C2334" s="22" t="s">
        <v>16</v>
      </c>
      <c r="D2334" s="22" t="s">
        <v>1580</v>
      </c>
      <c r="E2334" s="22" t="s">
        <v>452</v>
      </c>
      <c r="F2334" s="22" t="s">
        <v>6977</v>
      </c>
      <c r="G2334" s="22" t="s">
        <v>1623</v>
      </c>
      <c r="H2334" s="22" t="s">
        <v>6346</v>
      </c>
      <c r="I2334" s="22" t="s">
        <v>5563</v>
      </c>
      <c r="J2334" s="22" t="s">
        <v>11</v>
      </c>
      <c r="K2334" s="22" t="s">
        <v>6290</v>
      </c>
      <c r="L2334" s="22" t="s">
        <v>11</v>
      </c>
      <c r="M2334" s="22" t="s">
        <v>6941</v>
      </c>
      <c r="N2334" s="22" t="s">
        <v>6291</v>
      </c>
      <c r="O2334" s="22" t="s">
        <v>6292</v>
      </c>
      <c r="P2334" s="22" t="s">
        <v>6368</v>
      </c>
      <c r="Q2334" s="22">
        <v>0</v>
      </c>
      <c r="R2334" s="22" t="s">
        <v>1707</v>
      </c>
      <c r="S2334" s="22" t="s">
        <v>6686</v>
      </c>
      <c r="T2334" s="22" t="s">
        <v>1623</v>
      </c>
    </row>
    <row r="2335" spans="1:20">
      <c r="A2335" s="22" t="s">
        <v>2272</v>
      </c>
      <c r="B2335" s="22" t="s">
        <v>2273</v>
      </c>
      <c r="C2335" s="22" t="s">
        <v>10</v>
      </c>
      <c r="D2335" s="22" t="s">
        <v>1580</v>
      </c>
      <c r="E2335" s="22" t="s">
        <v>452</v>
      </c>
      <c r="F2335" s="22" t="s">
        <v>5392</v>
      </c>
      <c r="G2335" s="22" t="s">
        <v>1623</v>
      </c>
      <c r="H2335" s="22" t="s">
        <v>6295</v>
      </c>
      <c r="I2335" s="22" t="s">
        <v>6302</v>
      </c>
      <c r="J2335" s="22" t="s">
        <v>11</v>
      </c>
      <c r="K2335" s="22" t="s">
        <v>6290</v>
      </c>
      <c r="L2335" s="22" t="s">
        <v>11</v>
      </c>
      <c r="M2335" s="22" t="s">
        <v>6955</v>
      </c>
      <c r="N2335" s="22" t="s">
        <v>6291</v>
      </c>
      <c r="O2335" s="22" t="s">
        <v>6292</v>
      </c>
      <c r="P2335" s="22" t="s">
        <v>6620</v>
      </c>
      <c r="Q2335" s="22">
        <v>0</v>
      </c>
      <c r="R2335" s="22" t="s">
        <v>1952</v>
      </c>
      <c r="S2335" s="22" t="s">
        <v>6038</v>
      </c>
      <c r="T2335" s="22" t="s">
        <v>1623</v>
      </c>
    </row>
    <row r="2336" spans="1:20">
      <c r="A2336" s="22" t="s">
        <v>2908</v>
      </c>
      <c r="B2336" s="22" t="s">
        <v>2909</v>
      </c>
      <c r="C2336" s="22" t="s">
        <v>16</v>
      </c>
      <c r="D2336" s="22" t="s">
        <v>1580</v>
      </c>
      <c r="E2336" s="22" t="s">
        <v>452</v>
      </c>
      <c r="F2336" s="22" t="s">
        <v>6954</v>
      </c>
      <c r="G2336" s="22" t="s">
        <v>1623</v>
      </c>
      <c r="H2336" s="22" t="s">
        <v>2490</v>
      </c>
      <c r="I2336" s="22" t="s">
        <v>6951</v>
      </c>
      <c r="J2336" s="22" t="s">
        <v>11</v>
      </c>
      <c r="K2336" s="22" t="s">
        <v>6290</v>
      </c>
      <c r="L2336" s="22" t="s">
        <v>11</v>
      </c>
      <c r="M2336" s="22" t="s">
        <v>6947</v>
      </c>
      <c r="N2336" s="22" t="s">
        <v>6291</v>
      </c>
      <c r="O2336" s="22" t="s">
        <v>6292</v>
      </c>
      <c r="P2336" s="22" t="s">
        <v>6982</v>
      </c>
      <c r="Q2336" s="22">
        <v>0</v>
      </c>
      <c r="R2336" s="22" t="s">
        <v>7028</v>
      </c>
      <c r="S2336" s="22" t="s">
        <v>7029</v>
      </c>
      <c r="T2336" s="22" t="s">
        <v>1623</v>
      </c>
    </row>
    <row r="2337" spans="1:20">
      <c r="A2337" s="22" t="s">
        <v>4898</v>
      </c>
      <c r="B2337" s="22" t="s">
        <v>4899</v>
      </c>
      <c r="C2337" s="22" t="s">
        <v>14</v>
      </c>
      <c r="D2337" s="22" t="s">
        <v>1580</v>
      </c>
      <c r="E2337" s="22" t="s">
        <v>5632</v>
      </c>
      <c r="F2337" s="22" t="s">
        <v>6973</v>
      </c>
      <c r="G2337" s="22" t="s">
        <v>1623</v>
      </c>
      <c r="H2337" s="22" t="s">
        <v>6308</v>
      </c>
      <c r="I2337" s="22" t="s">
        <v>5447</v>
      </c>
      <c r="J2337" s="22" t="s">
        <v>11</v>
      </c>
      <c r="K2337" s="22" t="s">
        <v>6290</v>
      </c>
      <c r="L2337" s="22" t="s">
        <v>11</v>
      </c>
      <c r="M2337" s="22" t="s">
        <v>6976</v>
      </c>
      <c r="N2337" s="22" t="s">
        <v>6311</v>
      </c>
      <c r="O2337" s="22" t="s">
        <v>6292</v>
      </c>
      <c r="P2337" s="22" t="s">
        <v>6737</v>
      </c>
      <c r="Q2337" s="22">
        <v>0</v>
      </c>
      <c r="R2337" s="22" t="s">
        <v>6974</v>
      </c>
      <c r="S2337" s="22" t="s">
        <v>7069</v>
      </c>
      <c r="T2337" s="22" t="s">
        <v>1623</v>
      </c>
    </row>
    <row r="2338" spans="1:20">
      <c r="A2338" s="22" t="s">
        <v>3256</v>
      </c>
      <c r="B2338" s="22" t="s">
        <v>3257</v>
      </c>
      <c r="C2338" s="22" t="s">
        <v>10</v>
      </c>
      <c r="D2338" s="22" t="s">
        <v>1580</v>
      </c>
      <c r="E2338" s="22" t="s">
        <v>452</v>
      </c>
      <c r="F2338" s="22" t="s">
        <v>5399</v>
      </c>
      <c r="G2338" s="22" t="s">
        <v>1623</v>
      </c>
      <c r="H2338" s="22" t="s">
        <v>5579</v>
      </c>
      <c r="I2338" s="22" t="s">
        <v>6302</v>
      </c>
      <c r="J2338" s="22" t="s">
        <v>11</v>
      </c>
      <c r="K2338" s="22" t="s">
        <v>6290</v>
      </c>
      <c r="L2338" s="22" t="s">
        <v>11</v>
      </c>
      <c r="M2338" s="22" t="s">
        <v>6936</v>
      </c>
      <c r="N2338" s="22" t="s">
        <v>6291</v>
      </c>
      <c r="O2338" s="22" t="s">
        <v>6292</v>
      </c>
      <c r="P2338" s="22" t="s">
        <v>6329</v>
      </c>
      <c r="Q2338" s="22">
        <v>0</v>
      </c>
      <c r="R2338" s="22" t="s">
        <v>1952</v>
      </c>
      <c r="S2338" s="22" t="s">
        <v>5908</v>
      </c>
      <c r="T2338" s="22" t="s">
        <v>1623</v>
      </c>
    </row>
    <row r="2339" spans="1:20">
      <c r="A2339" s="22" t="s">
        <v>2193</v>
      </c>
      <c r="B2339" s="22" t="s">
        <v>2194</v>
      </c>
      <c r="C2339" s="22" t="s">
        <v>13</v>
      </c>
      <c r="D2339" s="22" t="s">
        <v>1580</v>
      </c>
      <c r="E2339" s="22" t="s">
        <v>452</v>
      </c>
      <c r="F2339" s="22" t="s">
        <v>6962</v>
      </c>
      <c r="G2339" s="22" t="s">
        <v>1623</v>
      </c>
      <c r="H2339" s="22" t="s">
        <v>6299</v>
      </c>
      <c r="I2339" s="22" t="s">
        <v>6300</v>
      </c>
      <c r="J2339" s="22" t="s">
        <v>11</v>
      </c>
      <c r="K2339" s="22" t="s">
        <v>6290</v>
      </c>
      <c r="L2339" s="22" t="s">
        <v>11</v>
      </c>
      <c r="M2339" s="22" t="s">
        <v>7020</v>
      </c>
      <c r="N2339" s="22" t="s">
        <v>6291</v>
      </c>
      <c r="O2339" s="22" t="s">
        <v>6292</v>
      </c>
      <c r="P2339" s="22" t="s">
        <v>6681</v>
      </c>
      <c r="Q2339" s="22">
        <v>0</v>
      </c>
      <c r="R2339" s="22" t="s">
        <v>1952</v>
      </c>
      <c r="S2339" s="22" t="s">
        <v>6049</v>
      </c>
      <c r="T2339" s="22" t="s">
        <v>1623</v>
      </c>
    </row>
    <row r="2340" spans="1:20">
      <c r="A2340" s="22" t="s">
        <v>2185</v>
      </c>
      <c r="B2340" s="22" t="s">
        <v>2186</v>
      </c>
      <c r="C2340" s="22" t="s">
        <v>16</v>
      </c>
      <c r="D2340" s="22" t="s">
        <v>1580</v>
      </c>
      <c r="E2340" s="22" t="s">
        <v>452</v>
      </c>
      <c r="F2340" s="22" t="s">
        <v>6940</v>
      </c>
      <c r="G2340" s="22" t="s">
        <v>1623</v>
      </c>
      <c r="H2340" s="22" t="s">
        <v>6346</v>
      </c>
      <c r="I2340" s="22" t="s">
        <v>5563</v>
      </c>
      <c r="J2340" s="22" t="s">
        <v>11</v>
      </c>
      <c r="K2340" s="22" t="s">
        <v>6290</v>
      </c>
      <c r="L2340" s="22" t="s">
        <v>11</v>
      </c>
      <c r="M2340" s="22" t="s">
        <v>6942</v>
      </c>
      <c r="N2340" s="22" t="s">
        <v>6291</v>
      </c>
      <c r="O2340" s="22" t="s">
        <v>6292</v>
      </c>
      <c r="P2340" s="22" t="s">
        <v>7</v>
      </c>
      <c r="Q2340" s="22">
        <v>0</v>
      </c>
      <c r="R2340" s="22" t="s">
        <v>6313</v>
      </c>
      <c r="S2340" s="22" t="s">
        <v>6554</v>
      </c>
      <c r="T2340" s="22" t="s">
        <v>1623</v>
      </c>
    </row>
    <row r="2341" spans="1:20">
      <c r="A2341" s="22" t="s">
        <v>3357</v>
      </c>
      <c r="B2341" s="22" t="s">
        <v>3358</v>
      </c>
      <c r="C2341" s="22" t="s">
        <v>16</v>
      </c>
      <c r="D2341" s="22" t="s">
        <v>1580</v>
      </c>
      <c r="E2341" s="22" t="s">
        <v>452</v>
      </c>
      <c r="F2341" s="22" t="s">
        <v>5393</v>
      </c>
      <c r="G2341" s="22" t="s">
        <v>1623</v>
      </c>
      <c r="H2341" s="22" t="s">
        <v>6295</v>
      </c>
      <c r="I2341" s="22" t="s">
        <v>5574</v>
      </c>
      <c r="J2341" s="22" t="s">
        <v>11</v>
      </c>
      <c r="K2341" s="22" t="s">
        <v>6290</v>
      </c>
      <c r="L2341" s="22" t="s">
        <v>11</v>
      </c>
      <c r="M2341" s="22" t="s">
        <v>6937</v>
      </c>
      <c r="N2341" s="22" t="s">
        <v>6291</v>
      </c>
      <c r="O2341" s="22" t="s">
        <v>6292</v>
      </c>
      <c r="P2341" s="22" t="s">
        <v>9</v>
      </c>
      <c r="Q2341" s="22">
        <v>0</v>
      </c>
      <c r="R2341" s="22" t="s">
        <v>1707</v>
      </c>
      <c r="S2341" s="22" t="s">
        <v>5887</v>
      </c>
      <c r="T2341" s="22" t="s">
        <v>1623</v>
      </c>
    </row>
    <row r="2342" spans="1:20">
      <c r="A2342" s="22" t="s">
        <v>2292</v>
      </c>
      <c r="B2342" s="22" t="s">
        <v>2293</v>
      </c>
      <c r="C2342" s="22" t="s">
        <v>13</v>
      </c>
      <c r="D2342" s="22" t="s">
        <v>1580</v>
      </c>
      <c r="E2342" s="22" t="s">
        <v>452</v>
      </c>
      <c r="F2342" s="22" t="s">
        <v>6962</v>
      </c>
      <c r="G2342" s="22" t="s">
        <v>1623</v>
      </c>
      <c r="H2342" s="22" t="s">
        <v>6299</v>
      </c>
      <c r="I2342" s="22" t="s">
        <v>6300</v>
      </c>
      <c r="J2342" s="22" t="s">
        <v>11</v>
      </c>
      <c r="K2342" s="22" t="s">
        <v>6290</v>
      </c>
      <c r="L2342" s="22" t="s">
        <v>11</v>
      </c>
      <c r="M2342" s="22" t="s">
        <v>6978</v>
      </c>
      <c r="N2342" s="22" t="s">
        <v>6291</v>
      </c>
      <c r="O2342" s="22" t="s">
        <v>6292</v>
      </c>
      <c r="P2342" s="22" t="s">
        <v>6329</v>
      </c>
      <c r="Q2342" s="22">
        <v>0</v>
      </c>
      <c r="R2342" s="22" t="s">
        <v>1952</v>
      </c>
      <c r="S2342" s="22" t="s">
        <v>6033</v>
      </c>
      <c r="T2342" s="22" t="s">
        <v>1623</v>
      </c>
    </row>
    <row r="2343" spans="1:20">
      <c r="A2343" s="22" t="s">
        <v>1896</v>
      </c>
      <c r="B2343" s="22" t="s">
        <v>1897</v>
      </c>
      <c r="C2343" s="22" t="s">
        <v>16</v>
      </c>
      <c r="D2343" s="22" t="s">
        <v>1580</v>
      </c>
      <c r="E2343" s="22" t="s">
        <v>452</v>
      </c>
      <c r="F2343" s="22" t="s">
        <v>6977</v>
      </c>
      <c r="G2343" s="22" t="s">
        <v>1623</v>
      </c>
      <c r="H2343" s="22" t="s">
        <v>6346</v>
      </c>
      <c r="I2343" s="22" t="s">
        <v>5563</v>
      </c>
      <c r="J2343" s="22" t="s">
        <v>11</v>
      </c>
      <c r="K2343" s="22" t="s">
        <v>6290</v>
      </c>
      <c r="L2343" s="22" t="s">
        <v>11</v>
      </c>
      <c r="M2343" s="22" t="s">
        <v>6941</v>
      </c>
      <c r="N2343" s="22" t="s">
        <v>6291</v>
      </c>
      <c r="O2343" s="22" t="s">
        <v>6292</v>
      </c>
      <c r="P2343" s="22" t="s">
        <v>6368</v>
      </c>
      <c r="Q2343" s="22">
        <v>0</v>
      </c>
      <c r="R2343" s="22" t="s">
        <v>1707</v>
      </c>
      <c r="S2343" s="22" t="s">
        <v>6369</v>
      </c>
      <c r="T2343" s="22" t="s">
        <v>1623</v>
      </c>
    </row>
    <row r="2344" spans="1:20">
      <c r="A2344" s="22" t="s">
        <v>1908</v>
      </c>
      <c r="B2344" s="22" t="s">
        <v>1909</v>
      </c>
      <c r="C2344" s="22" t="s">
        <v>10</v>
      </c>
      <c r="D2344" s="22" t="s">
        <v>1580</v>
      </c>
      <c r="E2344" s="22" t="s">
        <v>452</v>
      </c>
      <c r="F2344" s="22" t="s">
        <v>6940</v>
      </c>
      <c r="G2344" s="22" t="s">
        <v>1623</v>
      </c>
      <c r="H2344" s="22" t="s">
        <v>6346</v>
      </c>
      <c r="I2344" s="22" t="s">
        <v>5563</v>
      </c>
      <c r="J2344" s="22" t="s">
        <v>11</v>
      </c>
      <c r="K2344" s="22" t="s">
        <v>6290</v>
      </c>
      <c r="L2344" s="22" t="s">
        <v>11</v>
      </c>
      <c r="M2344" s="22" t="s">
        <v>6942</v>
      </c>
      <c r="N2344" s="22" t="s">
        <v>6291</v>
      </c>
      <c r="O2344" s="22" t="s">
        <v>6292</v>
      </c>
      <c r="P2344" s="22" t="s">
        <v>6378</v>
      </c>
      <c r="Q2344" s="22">
        <v>0</v>
      </c>
      <c r="R2344" s="22" t="s">
        <v>1912</v>
      </c>
      <c r="S2344" s="22" t="s">
        <v>6181</v>
      </c>
      <c r="T2344" s="22" t="s">
        <v>1623</v>
      </c>
    </row>
    <row r="2345" spans="1:20">
      <c r="A2345" s="22" t="s">
        <v>3456</v>
      </c>
      <c r="B2345" s="22" t="s">
        <v>3457</v>
      </c>
      <c r="C2345" s="22" t="s">
        <v>1562</v>
      </c>
      <c r="D2345" s="22" t="s">
        <v>5451</v>
      </c>
      <c r="E2345" s="22" t="s">
        <v>464</v>
      </c>
      <c r="F2345" s="22" t="s">
        <v>6968</v>
      </c>
      <c r="G2345" s="22" t="s">
        <v>1623</v>
      </c>
      <c r="H2345" s="22" t="s">
        <v>5579</v>
      </c>
      <c r="I2345" s="22" t="s">
        <v>6296</v>
      </c>
      <c r="J2345" s="22" t="s">
        <v>11</v>
      </c>
      <c r="K2345" s="22" t="s">
        <v>6290</v>
      </c>
      <c r="L2345" s="22" t="s">
        <v>11</v>
      </c>
      <c r="M2345" s="22" t="s">
        <v>6961</v>
      </c>
      <c r="N2345" s="22" t="s">
        <v>6297</v>
      </c>
      <c r="O2345" s="22" t="s">
        <v>6292</v>
      </c>
      <c r="P2345" s="22" t="s">
        <v>6655</v>
      </c>
      <c r="Q2345" s="22">
        <v>0</v>
      </c>
      <c r="R2345" s="22" t="s">
        <v>3460</v>
      </c>
      <c r="S2345" s="22" t="s">
        <v>6180</v>
      </c>
      <c r="T2345" s="22" t="s">
        <v>1623</v>
      </c>
    </row>
    <row r="2346" spans="1:20">
      <c r="A2346" s="22" t="s">
        <v>2275</v>
      </c>
      <c r="B2346" s="22" t="s">
        <v>2276</v>
      </c>
      <c r="C2346" s="22" t="s">
        <v>10</v>
      </c>
      <c r="D2346" s="22" t="s">
        <v>1580</v>
      </c>
      <c r="E2346" s="22" t="s">
        <v>452</v>
      </c>
      <c r="F2346" s="22" t="s">
        <v>5392</v>
      </c>
      <c r="G2346" s="22" t="s">
        <v>1623</v>
      </c>
      <c r="H2346" s="22" t="s">
        <v>6295</v>
      </c>
      <c r="I2346" s="22" t="s">
        <v>6302</v>
      </c>
      <c r="J2346" s="22" t="s">
        <v>11</v>
      </c>
      <c r="K2346" s="22" t="s">
        <v>6290</v>
      </c>
      <c r="L2346" s="22" t="s">
        <v>11</v>
      </c>
      <c r="M2346" s="22" t="s">
        <v>6944</v>
      </c>
      <c r="N2346" s="22" t="s">
        <v>6291</v>
      </c>
      <c r="O2346" s="22" t="s">
        <v>6292</v>
      </c>
      <c r="P2346" s="22" t="s">
        <v>7</v>
      </c>
      <c r="Q2346" s="22">
        <v>0</v>
      </c>
      <c r="R2346" s="22" t="s">
        <v>1707</v>
      </c>
      <c r="S2346" s="22" t="s">
        <v>6037</v>
      </c>
      <c r="T2346" s="22" t="s">
        <v>1623</v>
      </c>
    </row>
    <row r="2347" spans="1:20">
      <c r="A2347" s="22" t="s">
        <v>5292</v>
      </c>
      <c r="B2347" s="22" t="s">
        <v>5293</v>
      </c>
      <c r="C2347" s="22" t="s">
        <v>14</v>
      </c>
      <c r="D2347" s="22" t="s">
        <v>1580</v>
      </c>
      <c r="E2347" s="22" t="s">
        <v>452</v>
      </c>
      <c r="F2347" s="22" t="s">
        <v>6816</v>
      </c>
      <c r="G2347" s="22" t="s">
        <v>1623</v>
      </c>
      <c r="H2347" s="22" t="s">
        <v>6334</v>
      </c>
      <c r="I2347" s="22" t="s">
        <v>6343</v>
      </c>
      <c r="J2347" s="22" t="s">
        <v>11</v>
      </c>
      <c r="K2347" s="22" t="s">
        <v>6290</v>
      </c>
      <c r="L2347" s="22" t="s">
        <v>11</v>
      </c>
      <c r="M2347" s="22" t="s">
        <v>6961</v>
      </c>
      <c r="N2347" s="22" t="s">
        <v>6291</v>
      </c>
      <c r="O2347" s="22" t="s">
        <v>6292</v>
      </c>
      <c r="P2347" s="22" t="s">
        <v>6329</v>
      </c>
      <c r="Q2347" s="22">
        <v>0</v>
      </c>
      <c r="R2347" s="22" t="s">
        <v>1952</v>
      </c>
      <c r="S2347" s="22" t="s">
        <v>5642</v>
      </c>
      <c r="T2347" s="22" t="s">
        <v>1623</v>
      </c>
    </row>
    <row r="2348" spans="1:20">
      <c r="A2348" s="22" t="s">
        <v>2657</v>
      </c>
      <c r="B2348" s="22" t="s">
        <v>2658</v>
      </c>
      <c r="C2348" s="22" t="s">
        <v>16</v>
      </c>
      <c r="D2348" s="22" t="s">
        <v>1580</v>
      </c>
      <c r="E2348" s="22" t="s">
        <v>452</v>
      </c>
      <c r="F2348" s="22" t="s">
        <v>6954</v>
      </c>
      <c r="G2348" s="22" t="s">
        <v>1623</v>
      </c>
      <c r="H2348" s="22" t="s">
        <v>2490</v>
      </c>
      <c r="I2348" s="22" t="s">
        <v>6951</v>
      </c>
      <c r="J2348" s="22" t="s">
        <v>11</v>
      </c>
      <c r="K2348" s="22" t="s">
        <v>6290</v>
      </c>
      <c r="L2348" s="22" t="s">
        <v>11</v>
      </c>
      <c r="M2348" s="22" t="s">
        <v>6955</v>
      </c>
      <c r="N2348" s="22" t="s">
        <v>6291</v>
      </c>
      <c r="O2348" s="22" t="s">
        <v>6292</v>
      </c>
      <c r="P2348" s="22" t="s">
        <v>1012</v>
      </c>
      <c r="Q2348" s="22">
        <v>0</v>
      </c>
      <c r="R2348" s="22" t="s">
        <v>1559</v>
      </c>
      <c r="S2348" s="22" t="s">
        <v>7000</v>
      </c>
      <c r="T2348" s="22" t="s">
        <v>1623</v>
      </c>
    </row>
    <row r="2349" spans="1:20">
      <c r="A2349" s="22" t="s">
        <v>3055</v>
      </c>
      <c r="B2349" s="22" t="s">
        <v>3056</v>
      </c>
      <c r="C2349" s="22" t="s">
        <v>10</v>
      </c>
      <c r="D2349" s="22" t="s">
        <v>1580</v>
      </c>
      <c r="E2349" s="22" t="s">
        <v>452</v>
      </c>
      <c r="F2349" s="22" t="s">
        <v>5393</v>
      </c>
      <c r="G2349" s="22" t="s">
        <v>1623</v>
      </c>
      <c r="H2349" s="22" t="s">
        <v>6295</v>
      </c>
      <c r="I2349" s="22" t="s">
        <v>5574</v>
      </c>
      <c r="J2349" s="22" t="s">
        <v>11</v>
      </c>
      <c r="K2349" s="22" t="s">
        <v>6290</v>
      </c>
      <c r="L2349" s="22" t="s">
        <v>11</v>
      </c>
      <c r="M2349" s="22" t="s">
        <v>6947</v>
      </c>
      <c r="N2349" s="22" t="s">
        <v>6291</v>
      </c>
      <c r="O2349" s="22" t="s">
        <v>6292</v>
      </c>
      <c r="P2349" s="22" t="s">
        <v>6467</v>
      </c>
      <c r="Q2349" s="22">
        <v>0</v>
      </c>
      <c r="R2349" s="22" t="s">
        <v>6442</v>
      </c>
      <c r="S2349" s="22" t="s">
        <v>6468</v>
      </c>
      <c r="T2349" s="22" t="s">
        <v>1623</v>
      </c>
    </row>
    <row r="2350" spans="1:20">
      <c r="A2350" s="22" t="s">
        <v>2432</v>
      </c>
      <c r="B2350" s="22" t="s">
        <v>2433</v>
      </c>
      <c r="C2350" s="22" t="s">
        <v>12</v>
      </c>
      <c r="D2350" s="22" t="s">
        <v>1580</v>
      </c>
      <c r="E2350" s="22" t="s">
        <v>452</v>
      </c>
      <c r="F2350" s="22" t="s">
        <v>6818</v>
      </c>
      <c r="G2350" s="22" t="s">
        <v>1623</v>
      </c>
      <c r="H2350" s="22" t="s">
        <v>6320</v>
      </c>
      <c r="I2350" s="22" t="s">
        <v>6355</v>
      </c>
      <c r="J2350" s="22" t="s">
        <v>11</v>
      </c>
      <c r="K2350" s="22" t="s">
        <v>6290</v>
      </c>
      <c r="L2350" s="22" t="s">
        <v>11</v>
      </c>
      <c r="M2350" s="22" t="s">
        <v>6946</v>
      </c>
      <c r="N2350" s="22" t="s">
        <v>6291</v>
      </c>
      <c r="O2350" s="22" t="s">
        <v>6292</v>
      </c>
      <c r="P2350" s="22" t="s">
        <v>6741</v>
      </c>
      <c r="Q2350" s="22">
        <v>0</v>
      </c>
      <c r="R2350" s="22" t="s">
        <v>1707</v>
      </c>
      <c r="S2350" s="22" t="s">
        <v>6022</v>
      </c>
      <c r="T2350" s="22" t="s">
        <v>1623</v>
      </c>
    </row>
    <row r="2351" spans="1:20">
      <c r="A2351" s="22" t="s">
        <v>4898</v>
      </c>
      <c r="B2351" s="22" t="s">
        <v>4899</v>
      </c>
      <c r="C2351" s="22" t="s">
        <v>14</v>
      </c>
      <c r="D2351" s="22" t="s">
        <v>1580</v>
      </c>
      <c r="E2351" s="22" t="s">
        <v>5632</v>
      </c>
      <c r="F2351" s="22" t="s">
        <v>6973</v>
      </c>
      <c r="G2351" s="22" t="s">
        <v>1623</v>
      </c>
      <c r="H2351" s="22" t="s">
        <v>6308</v>
      </c>
      <c r="I2351" s="22" t="s">
        <v>5447</v>
      </c>
      <c r="J2351" s="22" t="s">
        <v>11</v>
      </c>
      <c r="K2351" s="22" t="s">
        <v>6290</v>
      </c>
      <c r="L2351" s="22" t="s">
        <v>11</v>
      </c>
      <c r="M2351" s="22" t="s">
        <v>6950</v>
      </c>
      <c r="N2351" s="22" t="s">
        <v>6311</v>
      </c>
      <c r="O2351" s="22" t="s">
        <v>6292</v>
      </c>
      <c r="P2351" s="22" t="s">
        <v>6737</v>
      </c>
      <c r="Q2351" s="22">
        <v>0</v>
      </c>
      <c r="R2351" s="22" t="s">
        <v>6974</v>
      </c>
      <c r="S2351" s="22" t="s">
        <v>7069</v>
      </c>
      <c r="T2351" s="22" t="s">
        <v>1623</v>
      </c>
    </row>
    <row r="2352" spans="1:20">
      <c r="A2352" s="22" t="s">
        <v>5070</v>
      </c>
      <c r="B2352" s="22" t="s">
        <v>5071</v>
      </c>
      <c r="C2352" s="22" t="s">
        <v>16</v>
      </c>
      <c r="D2352" s="22" t="s">
        <v>1580</v>
      </c>
      <c r="E2352" s="22" t="s">
        <v>452</v>
      </c>
      <c r="F2352" s="22" t="s">
        <v>5504</v>
      </c>
      <c r="G2352" s="22" t="s">
        <v>1623</v>
      </c>
      <c r="H2352" s="22" t="s">
        <v>5579</v>
      </c>
      <c r="I2352" s="22" t="s">
        <v>6289</v>
      </c>
      <c r="J2352" s="22" t="s">
        <v>11</v>
      </c>
      <c r="K2352" s="22" t="s">
        <v>6290</v>
      </c>
      <c r="L2352" s="22" t="s">
        <v>11</v>
      </c>
      <c r="M2352" s="22" t="s">
        <v>6960</v>
      </c>
      <c r="N2352" s="22" t="s">
        <v>6291</v>
      </c>
      <c r="O2352" s="22" t="s">
        <v>6292</v>
      </c>
      <c r="P2352" s="22" t="s">
        <v>6629</v>
      </c>
      <c r="Q2352" s="22">
        <v>0</v>
      </c>
      <c r="R2352" s="22" t="s">
        <v>6313</v>
      </c>
      <c r="S2352" s="22" t="s">
        <v>6630</v>
      </c>
      <c r="T2352" s="22" t="s">
        <v>1623</v>
      </c>
    </row>
    <row r="2353" spans="1:20">
      <c r="A2353" s="22" t="s">
        <v>4958</v>
      </c>
      <c r="B2353" s="22" t="s">
        <v>4959</v>
      </c>
      <c r="C2353" s="22" t="s">
        <v>10</v>
      </c>
      <c r="D2353" s="22" t="s">
        <v>1580</v>
      </c>
      <c r="E2353" s="22" t="s">
        <v>452</v>
      </c>
      <c r="F2353" s="22" t="s">
        <v>5393</v>
      </c>
      <c r="G2353" s="22" t="s">
        <v>1623</v>
      </c>
      <c r="H2353" s="22" t="s">
        <v>6295</v>
      </c>
      <c r="I2353" s="22" t="s">
        <v>5574</v>
      </c>
      <c r="J2353" s="22" t="s">
        <v>11</v>
      </c>
      <c r="K2353" s="22" t="s">
        <v>6290</v>
      </c>
      <c r="L2353" s="22" t="s">
        <v>11</v>
      </c>
      <c r="M2353" s="22" t="s">
        <v>6979</v>
      </c>
      <c r="N2353" s="22" t="s">
        <v>6291</v>
      </c>
      <c r="O2353" s="22" t="s">
        <v>6292</v>
      </c>
      <c r="P2353" s="22" t="s">
        <v>6329</v>
      </c>
      <c r="Q2353" s="22">
        <v>0</v>
      </c>
      <c r="R2353" s="22" t="s">
        <v>1952</v>
      </c>
      <c r="S2353" s="22" t="s">
        <v>5696</v>
      </c>
      <c r="T2353" s="22" t="s">
        <v>1623</v>
      </c>
    </row>
    <row r="2354" spans="1:20">
      <c r="A2354" s="22" t="s">
        <v>3207</v>
      </c>
      <c r="B2354" s="22" t="s">
        <v>3208</v>
      </c>
      <c r="C2354" s="22" t="s">
        <v>16</v>
      </c>
      <c r="D2354" s="22" t="s">
        <v>1580</v>
      </c>
      <c r="E2354" s="22" t="s">
        <v>452</v>
      </c>
      <c r="F2354" s="22" t="s">
        <v>5380</v>
      </c>
      <c r="G2354" s="22" t="s">
        <v>1623</v>
      </c>
      <c r="H2354" s="22" t="s">
        <v>2490</v>
      </c>
      <c r="I2354" s="22" t="s">
        <v>6289</v>
      </c>
      <c r="J2354" s="22" t="s">
        <v>11</v>
      </c>
      <c r="K2354" s="22" t="s">
        <v>6290</v>
      </c>
      <c r="L2354" s="22" t="s">
        <v>11</v>
      </c>
      <c r="M2354" s="22" t="s">
        <v>7041</v>
      </c>
      <c r="N2354" s="22" t="s">
        <v>6291</v>
      </c>
      <c r="O2354" s="22" t="s">
        <v>6292</v>
      </c>
      <c r="P2354" s="22" t="s">
        <v>9</v>
      </c>
      <c r="Q2354" s="22">
        <v>0</v>
      </c>
      <c r="R2354" s="22" t="s">
        <v>6313</v>
      </c>
      <c r="S2354" s="22" t="s">
        <v>5918</v>
      </c>
      <c r="T2354" s="22" t="s">
        <v>1623</v>
      </c>
    </row>
    <row r="2355" spans="1:20">
      <c r="A2355" s="22" t="s">
        <v>3919</v>
      </c>
      <c r="B2355" s="22" t="s">
        <v>3920</v>
      </c>
      <c r="C2355" s="22" t="s">
        <v>12</v>
      </c>
      <c r="D2355" s="22" t="s">
        <v>1580</v>
      </c>
      <c r="E2355" s="22" t="s">
        <v>452</v>
      </c>
      <c r="F2355" s="22" t="s">
        <v>5552</v>
      </c>
      <c r="G2355" s="22" t="s">
        <v>1623</v>
      </c>
      <c r="H2355" s="22" t="s">
        <v>5569</v>
      </c>
      <c r="I2355" s="22" t="s">
        <v>6316</v>
      </c>
      <c r="J2355" s="22" t="s">
        <v>11</v>
      </c>
      <c r="K2355" s="22" t="s">
        <v>6290</v>
      </c>
      <c r="L2355" s="22" t="s">
        <v>11</v>
      </c>
      <c r="M2355" s="22" t="s">
        <v>6936</v>
      </c>
      <c r="N2355" s="22" t="s">
        <v>6291</v>
      </c>
      <c r="O2355" s="22" t="s">
        <v>6292</v>
      </c>
      <c r="P2355" s="22" t="s">
        <v>6444</v>
      </c>
      <c r="Q2355" s="22">
        <v>0</v>
      </c>
      <c r="R2355" s="22" t="s">
        <v>1952</v>
      </c>
      <c r="S2355" s="22" t="s">
        <v>6445</v>
      </c>
      <c r="T2355" s="22" t="s">
        <v>1623</v>
      </c>
    </row>
    <row r="2356" spans="1:20">
      <c r="A2356" s="22" t="s">
        <v>4709</v>
      </c>
      <c r="B2356" s="22" t="s">
        <v>4710</v>
      </c>
      <c r="C2356" s="22" t="s">
        <v>14</v>
      </c>
      <c r="D2356" s="22" t="s">
        <v>1580</v>
      </c>
      <c r="E2356" s="22" t="s">
        <v>452</v>
      </c>
      <c r="F2356" s="22" t="s">
        <v>6824</v>
      </c>
      <c r="G2356" s="22" t="s">
        <v>1623</v>
      </c>
      <c r="H2356" s="22" t="s">
        <v>6299</v>
      </c>
      <c r="I2356" s="22" t="s">
        <v>6316</v>
      </c>
      <c r="J2356" s="22" t="s">
        <v>11</v>
      </c>
      <c r="K2356" s="22" t="s">
        <v>6290</v>
      </c>
      <c r="L2356" s="22" t="s">
        <v>11</v>
      </c>
      <c r="M2356" s="22" t="s">
        <v>6933</v>
      </c>
      <c r="N2356" s="22" t="s">
        <v>6291</v>
      </c>
      <c r="O2356" s="22" t="s">
        <v>6292</v>
      </c>
      <c r="P2356" s="22" t="s">
        <v>6329</v>
      </c>
      <c r="Q2356" s="22">
        <v>0</v>
      </c>
      <c r="R2356" s="22" t="s">
        <v>1952</v>
      </c>
      <c r="S2356" s="22" t="s">
        <v>5727</v>
      </c>
      <c r="T2356" s="22" t="s">
        <v>1623</v>
      </c>
    </row>
    <row r="2357" spans="1:20">
      <c r="A2357" s="22" t="s">
        <v>3023</v>
      </c>
      <c r="B2357" s="22" t="s">
        <v>3024</v>
      </c>
      <c r="C2357" s="22" t="s">
        <v>16</v>
      </c>
      <c r="D2357" s="22" t="s">
        <v>1580</v>
      </c>
      <c r="E2357" s="22" t="s">
        <v>452</v>
      </c>
      <c r="F2357" s="22" t="s">
        <v>5504</v>
      </c>
      <c r="G2357" s="22" t="s">
        <v>1623</v>
      </c>
      <c r="H2357" s="22" t="s">
        <v>5579</v>
      </c>
      <c r="I2357" s="22" t="s">
        <v>6289</v>
      </c>
      <c r="J2357" s="22" t="s">
        <v>11</v>
      </c>
      <c r="K2357" s="22" t="s">
        <v>6290</v>
      </c>
      <c r="L2357" s="22" t="s">
        <v>11</v>
      </c>
      <c r="M2357" s="22" t="s">
        <v>6945</v>
      </c>
      <c r="N2357" s="22" t="s">
        <v>6291</v>
      </c>
      <c r="O2357" s="22" t="s">
        <v>6292</v>
      </c>
      <c r="P2357" s="22" t="s">
        <v>6472</v>
      </c>
      <c r="Q2357" s="22">
        <v>0</v>
      </c>
      <c r="R2357" s="22" t="s">
        <v>6313</v>
      </c>
      <c r="S2357" s="22" t="s">
        <v>5944</v>
      </c>
      <c r="T2357" s="22" t="s">
        <v>1623</v>
      </c>
    </row>
    <row r="2358" spans="1:20">
      <c r="A2358" s="22" t="s">
        <v>4420</v>
      </c>
      <c r="B2358" s="22" t="s">
        <v>4421</v>
      </c>
      <c r="C2358" s="22" t="s">
        <v>14</v>
      </c>
      <c r="D2358" s="22" t="s">
        <v>1580</v>
      </c>
      <c r="E2358" s="22" t="s">
        <v>452</v>
      </c>
      <c r="F2358" s="22" t="s">
        <v>6811</v>
      </c>
      <c r="G2358" s="22" t="s">
        <v>1623</v>
      </c>
      <c r="H2358" s="22" t="s">
        <v>6337</v>
      </c>
      <c r="I2358" s="22" t="s">
        <v>6338</v>
      </c>
      <c r="J2358" s="22" t="s">
        <v>11</v>
      </c>
      <c r="K2358" s="22" t="s">
        <v>6290</v>
      </c>
      <c r="L2358" s="22" t="s">
        <v>11</v>
      </c>
      <c r="M2358" s="22" t="s">
        <v>6947</v>
      </c>
      <c r="N2358" s="22" t="s">
        <v>6291</v>
      </c>
      <c r="O2358" s="22" t="s">
        <v>6292</v>
      </c>
      <c r="P2358" s="22" t="s">
        <v>6329</v>
      </c>
      <c r="Q2358" s="22">
        <v>0</v>
      </c>
      <c r="R2358" s="22" t="s">
        <v>1952</v>
      </c>
      <c r="S2358" s="22" t="s">
        <v>5753</v>
      </c>
      <c r="T2358" s="22" t="s">
        <v>1623</v>
      </c>
    </row>
    <row r="2359" spans="1:20">
      <c r="A2359" s="22" t="s">
        <v>5203</v>
      </c>
      <c r="B2359" s="22" t="s">
        <v>5204</v>
      </c>
      <c r="C2359" s="22" t="s">
        <v>16</v>
      </c>
      <c r="D2359" s="22" t="s">
        <v>1580</v>
      </c>
      <c r="E2359" s="22" t="s">
        <v>452</v>
      </c>
      <c r="F2359" s="22" t="s">
        <v>6940</v>
      </c>
      <c r="G2359" s="22" t="s">
        <v>1623</v>
      </c>
      <c r="H2359" s="22" t="s">
        <v>6346</v>
      </c>
      <c r="I2359" s="22" t="s">
        <v>5563</v>
      </c>
      <c r="J2359" s="22" t="s">
        <v>11</v>
      </c>
      <c r="K2359" s="22" t="s">
        <v>6290</v>
      </c>
      <c r="L2359" s="22" t="s">
        <v>11</v>
      </c>
      <c r="M2359" s="22" t="s">
        <v>6944</v>
      </c>
      <c r="N2359" s="22" t="s">
        <v>6291</v>
      </c>
      <c r="O2359" s="22" t="s">
        <v>6292</v>
      </c>
      <c r="P2359" s="22" t="s">
        <v>6672</v>
      </c>
      <c r="Q2359" s="22">
        <v>0</v>
      </c>
      <c r="R2359" s="22" t="s">
        <v>1685</v>
      </c>
      <c r="S2359" s="22" t="s">
        <v>6673</v>
      </c>
      <c r="T2359" s="22" t="s">
        <v>1623</v>
      </c>
    </row>
    <row r="2360" spans="1:20">
      <c r="A2360" s="22" t="s">
        <v>4423</v>
      </c>
      <c r="B2360" s="22" t="s">
        <v>4424</v>
      </c>
      <c r="C2360" s="22" t="s">
        <v>14</v>
      </c>
      <c r="D2360" s="22" t="s">
        <v>1580</v>
      </c>
      <c r="E2360" s="22" t="s">
        <v>452</v>
      </c>
      <c r="F2360" s="22" t="s">
        <v>6825</v>
      </c>
      <c r="G2360" s="22" t="s">
        <v>1623</v>
      </c>
      <c r="H2360" s="22" t="s">
        <v>5569</v>
      </c>
      <c r="I2360" s="22" t="s">
        <v>6343</v>
      </c>
      <c r="J2360" s="22" t="s">
        <v>11</v>
      </c>
      <c r="K2360" s="22" t="s">
        <v>6290</v>
      </c>
      <c r="L2360" s="22" t="s">
        <v>11</v>
      </c>
      <c r="M2360" s="22" t="s">
        <v>6933</v>
      </c>
      <c r="N2360" s="22" t="s">
        <v>6291</v>
      </c>
      <c r="O2360" s="22" t="s">
        <v>6292</v>
      </c>
      <c r="P2360" s="22" t="s">
        <v>6579</v>
      </c>
      <c r="Q2360" s="22">
        <v>0</v>
      </c>
      <c r="R2360" s="22" t="s">
        <v>1952</v>
      </c>
      <c r="S2360" s="22" t="s">
        <v>5752</v>
      </c>
      <c r="T2360" s="22" t="s">
        <v>1623</v>
      </c>
    </row>
    <row r="2361" spans="1:20">
      <c r="A2361" s="22" t="s">
        <v>2090</v>
      </c>
      <c r="B2361" s="22" t="s">
        <v>2091</v>
      </c>
      <c r="C2361" s="22" t="s">
        <v>10</v>
      </c>
      <c r="D2361" s="22" t="s">
        <v>1580</v>
      </c>
      <c r="E2361" s="22" t="s">
        <v>452</v>
      </c>
      <c r="F2361" s="22" t="s">
        <v>6935</v>
      </c>
      <c r="G2361" s="22" t="s">
        <v>1623</v>
      </c>
      <c r="H2361" s="22" t="s">
        <v>6337</v>
      </c>
      <c r="I2361" s="22" t="s">
        <v>6474</v>
      </c>
      <c r="J2361" s="22" t="s">
        <v>11</v>
      </c>
      <c r="K2361" s="22" t="s">
        <v>6290</v>
      </c>
      <c r="L2361" s="22" t="s">
        <v>11</v>
      </c>
      <c r="M2361" s="22" t="s">
        <v>6949</v>
      </c>
      <c r="N2361" s="22" t="s">
        <v>6291</v>
      </c>
      <c r="O2361" s="22" t="s">
        <v>6292</v>
      </c>
      <c r="P2361" s="22" t="s">
        <v>6329</v>
      </c>
      <c r="Q2361" s="22">
        <v>0</v>
      </c>
      <c r="R2361" s="22" t="s">
        <v>1952</v>
      </c>
      <c r="S2361" s="22" t="s">
        <v>6061</v>
      </c>
      <c r="T2361" s="22" t="s">
        <v>1623</v>
      </c>
    </row>
    <row r="2362" spans="1:20">
      <c r="A2362" s="22" t="s">
        <v>2908</v>
      </c>
      <c r="B2362" s="22" t="s">
        <v>2909</v>
      </c>
      <c r="C2362" s="22" t="s">
        <v>16</v>
      </c>
      <c r="D2362" s="22" t="s">
        <v>1580</v>
      </c>
      <c r="E2362" s="22" t="s">
        <v>452</v>
      </c>
      <c r="F2362" s="22" t="s">
        <v>6954</v>
      </c>
      <c r="G2362" s="22" t="s">
        <v>1623</v>
      </c>
      <c r="H2362" s="22" t="s">
        <v>2490</v>
      </c>
      <c r="I2362" s="22" t="s">
        <v>6951</v>
      </c>
      <c r="J2362" s="22" t="s">
        <v>11</v>
      </c>
      <c r="K2362" s="22" t="s">
        <v>6290</v>
      </c>
      <c r="L2362" s="22" t="s">
        <v>11</v>
      </c>
      <c r="M2362" s="22" t="s">
        <v>6937</v>
      </c>
      <c r="N2362" s="22" t="s">
        <v>6291</v>
      </c>
      <c r="O2362" s="22" t="s">
        <v>6292</v>
      </c>
      <c r="P2362" s="22" t="s">
        <v>6982</v>
      </c>
      <c r="Q2362" s="22">
        <v>0</v>
      </c>
      <c r="R2362" s="22" t="s">
        <v>7028</v>
      </c>
      <c r="S2362" s="22" t="s">
        <v>7029</v>
      </c>
      <c r="T2362" s="22" t="s">
        <v>1623</v>
      </c>
    </row>
    <row r="2363" spans="1:20">
      <c r="A2363" s="22" t="s">
        <v>4721</v>
      </c>
      <c r="B2363" s="22" t="s">
        <v>4722</v>
      </c>
      <c r="C2363" s="22" t="s">
        <v>1544</v>
      </c>
      <c r="D2363" s="22" t="s">
        <v>5451</v>
      </c>
      <c r="E2363" s="22" t="s">
        <v>459</v>
      </c>
      <c r="F2363" s="22" t="s">
        <v>5577</v>
      </c>
      <c r="G2363" s="22" t="s">
        <v>1623</v>
      </c>
      <c r="H2363" s="22" t="s">
        <v>6346</v>
      </c>
      <c r="I2363" s="22" t="s">
        <v>6352</v>
      </c>
      <c r="J2363" s="22" t="s">
        <v>11</v>
      </c>
      <c r="K2363" s="22" t="s">
        <v>6290</v>
      </c>
      <c r="L2363" s="22" t="s">
        <v>11</v>
      </c>
      <c r="M2363" s="22" t="s">
        <v>6930</v>
      </c>
      <c r="N2363" s="22" t="s">
        <v>6297</v>
      </c>
      <c r="O2363" s="22" t="s">
        <v>6292</v>
      </c>
      <c r="P2363" s="22" t="s">
        <v>1152</v>
      </c>
      <c r="Q2363" s="22">
        <v>0</v>
      </c>
      <c r="R2363" s="22" t="s">
        <v>6413</v>
      </c>
      <c r="S2363" s="22" t="s">
        <v>6231</v>
      </c>
      <c r="T2363" s="22" t="s">
        <v>1623</v>
      </c>
    </row>
    <row r="2364" spans="1:20">
      <c r="A2364" s="22" t="s">
        <v>3287</v>
      </c>
      <c r="B2364" s="22" t="s">
        <v>3288</v>
      </c>
      <c r="C2364" s="22" t="s">
        <v>14</v>
      </c>
      <c r="D2364" s="22" t="s">
        <v>1580</v>
      </c>
      <c r="E2364" s="22" t="s">
        <v>452</v>
      </c>
      <c r="F2364" s="22" t="s">
        <v>6826</v>
      </c>
      <c r="G2364" s="22" t="s">
        <v>1623</v>
      </c>
      <c r="H2364" s="22" t="s">
        <v>6337</v>
      </c>
      <c r="I2364" s="22" t="s">
        <v>6300</v>
      </c>
      <c r="J2364" s="22" t="s">
        <v>11</v>
      </c>
      <c r="K2364" s="22" t="s">
        <v>6290</v>
      </c>
      <c r="L2364" s="22" t="s">
        <v>11</v>
      </c>
      <c r="M2364" s="22" t="s">
        <v>6959</v>
      </c>
      <c r="N2364" s="22" t="s">
        <v>6291</v>
      </c>
      <c r="O2364" s="22" t="s">
        <v>6292</v>
      </c>
      <c r="P2364" s="22" t="s">
        <v>7</v>
      </c>
      <c r="Q2364" s="22">
        <v>0</v>
      </c>
      <c r="R2364" s="22" t="s">
        <v>1559</v>
      </c>
      <c r="S2364" s="22" t="s">
        <v>6426</v>
      </c>
      <c r="T2364" s="22" t="s">
        <v>1623</v>
      </c>
    </row>
    <row r="2365" spans="1:20">
      <c r="A2365" s="22" t="s">
        <v>2887</v>
      </c>
      <c r="B2365" s="22" t="s">
        <v>2884</v>
      </c>
      <c r="C2365" s="22" t="s">
        <v>14</v>
      </c>
      <c r="D2365" s="22" t="s">
        <v>1580</v>
      </c>
      <c r="E2365" s="22" t="s">
        <v>461</v>
      </c>
      <c r="F2365" s="22" t="s">
        <v>5538</v>
      </c>
      <c r="G2365" s="22" t="s">
        <v>1623</v>
      </c>
      <c r="H2365" s="22" t="s">
        <v>5579</v>
      </c>
      <c r="I2365" s="22" t="s">
        <v>5574</v>
      </c>
      <c r="J2365" s="22" t="s">
        <v>11</v>
      </c>
      <c r="K2365" s="22" t="s">
        <v>6290</v>
      </c>
      <c r="L2365" s="22" t="s">
        <v>11</v>
      </c>
      <c r="M2365" s="22" t="s">
        <v>6996</v>
      </c>
      <c r="N2365" s="22" t="s">
        <v>6311</v>
      </c>
      <c r="O2365" s="22" t="s">
        <v>6292</v>
      </c>
      <c r="P2365" s="22" t="s">
        <v>1012</v>
      </c>
      <c r="Q2365" s="22">
        <v>0</v>
      </c>
      <c r="R2365" s="22" t="s">
        <v>4499</v>
      </c>
      <c r="S2365" s="22" t="s">
        <v>6202</v>
      </c>
      <c r="T2365" s="22" t="s">
        <v>1623</v>
      </c>
    </row>
    <row r="2366" spans="1:20">
      <c r="A2366" s="22" t="s">
        <v>2758</v>
      </c>
      <c r="B2366" s="22" t="s">
        <v>2759</v>
      </c>
      <c r="C2366" s="22" t="s">
        <v>10</v>
      </c>
      <c r="D2366" s="22" t="s">
        <v>1580</v>
      </c>
      <c r="E2366" s="22" t="s">
        <v>461</v>
      </c>
      <c r="F2366" s="22" t="s">
        <v>6789</v>
      </c>
      <c r="G2366" s="22" t="s">
        <v>1623</v>
      </c>
      <c r="H2366" s="22" t="s">
        <v>6320</v>
      </c>
      <c r="I2366" s="22" t="s">
        <v>6350</v>
      </c>
      <c r="J2366" s="22" t="s">
        <v>11</v>
      </c>
      <c r="K2366" s="22" t="s">
        <v>6290</v>
      </c>
      <c r="L2366" s="22" t="s">
        <v>11</v>
      </c>
      <c r="M2366" s="22" t="s">
        <v>7092</v>
      </c>
      <c r="N2366" s="22" t="s">
        <v>6311</v>
      </c>
      <c r="O2366" s="22" t="s">
        <v>6292</v>
      </c>
      <c r="P2366" s="22" t="s">
        <v>6371</v>
      </c>
      <c r="Q2366" s="22">
        <v>0</v>
      </c>
      <c r="R2366" s="22" t="s">
        <v>2014</v>
      </c>
      <c r="S2366" s="22" t="s">
        <v>6372</v>
      </c>
      <c r="T2366" s="22" t="s">
        <v>1623</v>
      </c>
    </row>
    <row r="2367" spans="1:20">
      <c r="A2367" s="22" t="s">
        <v>2585</v>
      </c>
      <c r="B2367" s="22" t="s">
        <v>2586</v>
      </c>
      <c r="C2367" s="22" t="s">
        <v>12</v>
      </c>
      <c r="D2367" s="22" t="s">
        <v>1580</v>
      </c>
      <c r="E2367" s="22" t="s">
        <v>452</v>
      </c>
      <c r="F2367" s="22" t="s">
        <v>6809</v>
      </c>
      <c r="G2367" s="22" t="s">
        <v>1623</v>
      </c>
      <c r="H2367" s="22" t="s">
        <v>6299</v>
      </c>
      <c r="I2367" s="22" t="s">
        <v>6335</v>
      </c>
      <c r="J2367" s="22" t="s">
        <v>11</v>
      </c>
      <c r="K2367" s="22" t="s">
        <v>6290</v>
      </c>
      <c r="L2367" s="22" t="s">
        <v>11</v>
      </c>
      <c r="M2367" s="22" t="s">
        <v>6942</v>
      </c>
      <c r="N2367" s="22" t="s">
        <v>6291</v>
      </c>
      <c r="O2367" s="22" t="s">
        <v>6292</v>
      </c>
      <c r="P2367" s="22" t="s">
        <v>6388</v>
      </c>
      <c r="Q2367" s="22">
        <v>0</v>
      </c>
      <c r="R2367" s="22" t="s">
        <v>1952</v>
      </c>
      <c r="S2367" s="22" t="s">
        <v>6007</v>
      </c>
      <c r="T2367" s="22" t="s">
        <v>1623</v>
      </c>
    </row>
    <row r="2368" spans="1:20">
      <c r="A2368" s="22" t="s">
        <v>2436</v>
      </c>
      <c r="B2368" s="22" t="s">
        <v>2437</v>
      </c>
      <c r="C2368" s="22" t="s">
        <v>13</v>
      </c>
      <c r="D2368" s="22" t="s">
        <v>1580</v>
      </c>
      <c r="E2368" s="22" t="s">
        <v>452</v>
      </c>
      <c r="F2368" s="22" t="s">
        <v>6962</v>
      </c>
      <c r="G2368" s="22" t="s">
        <v>1623</v>
      </c>
      <c r="H2368" s="22" t="s">
        <v>6299</v>
      </c>
      <c r="I2368" s="22" t="s">
        <v>6300</v>
      </c>
      <c r="J2368" s="22" t="s">
        <v>11</v>
      </c>
      <c r="K2368" s="22" t="s">
        <v>6290</v>
      </c>
      <c r="L2368" s="22" t="s">
        <v>11</v>
      </c>
      <c r="M2368" s="22" t="s">
        <v>6966</v>
      </c>
      <c r="N2368" s="22" t="s">
        <v>6291</v>
      </c>
      <c r="O2368" s="22" t="s">
        <v>6292</v>
      </c>
      <c r="P2368" s="22" t="s">
        <v>6731</v>
      </c>
      <c r="Q2368" s="22">
        <v>0</v>
      </c>
      <c r="R2368" s="22" t="s">
        <v>1952</v>
      </c>
      <c r="S2368" s="22" t="s">
        <v>6021</v>
      </c>
      <c r="T2368" s="22" t="s">
        <v>1623</v>
      </c>
    </row>
    <row r="2369" spans="1:20">
      <c r="A2369" s="22" t="s">
        <v>1758</v>
      </c>
      <c r="B2369" s="22" t="s">
        <v>1759</v>
      </c>
      <c r="C2369" s="22" t="s">
        <v>10</v>
      </c>
      <c r="D2369" s="22" t="s">
        <v>1580</v>
      </c>
      <c r="E2369" s="22" t="s">
        <v>452</v>
      </c>
      <c r="F2369" s="22" t="s">
        <v>6808</v>
      </c>
      <c r="G2369" s="22" t="s">
        <v>1623</v>
      </c>
      <c r="H2369" s="22" t="s">
        <v>6299</v>
      </c>
      <c r="I2369" s="22" t="s">
        <v>6304</v>
      </c>
      <c r="J2369" s="22" t="s">
        <v>11</v>
      </c>
      <c r="K2369" s="22" t="s">
        <v>6290</v>
      </c>
      <c r="L2369" s="22" t="s">
        <v>11</v>
      </c>
      <c r="M2369" s="22" t="s">
        <v>6965</v>
      </c>
      <c r="N2369" s="22" t="s">
        <v>6291</v>
      </c>
      <c r="O2369" s="22" t="s">
        <v>6292</v>
      </c>
      <c r="P2369" s="22" t="s">
        <v>6329</v>
      </c>
      <c r="Q2369" s="22">
        <v>0</v>
      </c>
      <c r="R2369" s="22" t="s">
        <v>1685</v>
      </c>
      <c r="S2369" s="22" t="s">
        <v>6502</v>
      </c>
      <c r="T2369" s="22" t="s">
        <v>1623</v>
      </c>
    </row>
    <row r="2370" spans="1:20">
      <c r="A2370" s="22" t="s">
        <v>4072</v>
      </c>
      <c r="B2370" s="22" t="s">
        <v>4073</v>
      </c>
      <c r="C2370" s="22" t="s">
        <v>10</v>
      </c>
      <c r="D2370" s="22" t="s">
        <v>1580</v>
      </c>
      <c r="E2370" s="22" t="s">
        <v>452</v>
      </c>
      <c r="F2370" s="22" t="s">
        <v>6932</v>
      </c>
      <c r="G2370" s="22" t="s">
        <v>1623</v>
      </c>
      <c r="H2370" s="22" t="s">
        <v>6295</v>
      </c>
      <c r="I2370" s="22" t="s">
        <v>6302</v>
      </c>
      <c r="J2370" s="22" t="s">
        <v>11</v>
      </c>
      <c r="K2370" s="22" t="s">
        <v>6290</v>
      </c>
      <c r="L2370" s="22" t="s">
        <v>11</v>
      </c>
      <c r="M2370" s="22" t="s">
        <v>6933</v>
      </c>
      <c r="N2370" s="22" t="s">
        <v>6291</v>
      </c>
      <c r="O2370" s="22" t="s">
        <v>6292</v>
      </c>
      <c r="P2370" s="22" t="s">
        <v>6329</v>
      </c>
      <c r="Q2370" s="22">
        <v>0</v>
      </c>
      <c r="R2370" s="22" t="s">
        <v>1952</v>
      </c>
      <c r="S2370" s="22" t="s">
        <v>5806</v>
      </c>
      <c r="T2370" s="22" t="s">
        <v>1623</v>
      </c>
    </row>
    <row r="2371" spans="1:20">
      <c r="A2371" s="22" t="s">
        <v>1808</v>
      </c>
      <c r="B2371" s="22" t="s">
        <v>1809</v>
      </c>
      <c r="C2371" s="22" t="s">
        <v>10</v>
      </c>
      <c r="D2371" s="22" t="s">
        <v>1580</v>
      </c>
      <c r="E2371" s="22" t="s">
        <v>452</v>
      </c>
      <c r="F2371" s="22" t="s">
        <v>5384</v>
      </c>
      <c r="G2371" s="22" t="s">
        <v>1623</v>
      </c>
      <c r="H2371" s="22" t="s">
        <v>6308</v>
      </c>
      <c r="I2371" s="22" t="s">
        <v>6951</v>
      </c>
      <c r="J2371" s="22" t="s">
        <v>11</v>
      </c>
      <c r="K2371" s="22" t="s">
        <v>6290</v>
      </c>
      <c r="L2371" s="22" t="s">
        <v>11</v>
      </c>
      <c r="M2371" s="22" t="s">
        <v>6965</v>
      </c>
      <c r="N2371" s="22" t="s">
        <v>6291</v>
      </c>
      <c r="O2371" s="22" t="s">
        <v>6292</v>
      </c>
      <c r="P2371" s="22" t="s">
        <v>7</v>
      </c>
      <c r="Q2371" s="22">
        <v>0</v>
      </c>
      <c r="R2371" s="22" t="s">
        <v>2163</v>
      </c>
      <c r="S2371" s="22" t="s">
        <v>6499</v>
      </c>
      <c r="T2371" s="22" t="s">
        <v>1623</v>
      </c>
    </row>
    <row r="2372" spans="1:20">
      <c r="A2372" s="22" t="s">
        <v>4985</v>
      </c>
      <c r="B2372" s="22" t="s">
        <v>4986</v>
      </c>
      <c r="C2372" s="22" t="s">
        <v>10</v>
      </c>
      <c r="D2372" s="22" t="s">
        <v>1580</v>
      </c>
      <c r="E2372" s="22" t="s">
        <v>452</v>
      </c>
      <c r="F2372" s="22" t="s">
        <v>6940</v>
      </c>
      <c r="G2372" s="22" t="s">
        <v>1623</v>
      </c>
      <c r="H2372" s="22" t="s">
        <v>6346</v>
      </c>
      <c r="I2372" s="22" t="s">
        <v>5563</v>
      </c>
      <c r="J2372" s="22" t="s">
        <v>11</v>
      </c>
      <c r="K2372" s="22" t="s">
        <v>6290</v>
      </c>
      <c r="L2372" s="22" t="s">
        <v>11</v>
      </c>
      <c r="M2372" s="22" t="s">
        <v>6960</v>
      </c>
      <c r="N2372" s="22" t="s">
        <v>6291</v>
      </c>
      <c r="O2372" s="22" t="s">
        <v>6292</v>
      </c>
      <c r="P2372" s="22" t="s">
        <v>6472</v>
      </c>
      <c r="Q2372" s="22">
        <v>0</v>
      </c>
      <c r="R2372" s="22" t="s">
        <v>2247</v>
      </c>
      <c r="S2372" s="22" t="s">
        <v>6154</v>
      </c>
      <c r="T2372" s="22" t="s">
        <v>1623</v>
      </c>
    </row>
    <row r="2373" spans="1:20">
      <c r="A2373" s="22" t="s">
        <v>3003</v>
      </c>
      <c r="B2373" s="22" t="s">
        <v>3004</v>
      </c>
      <c r="C2373" s="22" t="s">
        <v>10</v>
      </c>
      <c r="D2373" s="22" t="s">
        <v>1580</v>
      </c>
      <c r="E2373" s="22" t="s">
        <v>5632</v>
      </c>
      <c r="F2373" s="22" t="s">
        <v>6973</v>
      </c>
      <c r="G2373" s="22" t="s">
        <v>1623</v>
      </c>
      <c r="H2373" s="22" t="s">
        <v>6308</v>
      </c>
      <c r="I2373" s="22" t="s">
        <v>5563</v>
      </c>
      <c r="J2373" s="22" t="s">
        <v>11</v>
      </c>
      <c r="K2373" s="22" t="s">
        <v>6290</v>
      </c>
      <c r="L2373" s="22" t="s">
        <v>11</v>
      </c>
      <c r="M2373" s="22" t="s">
        <v>6931</v>
      </c>
      <c r="N2373" s="22" t="s">
        <v>6311</v>
      </c>
      <c r="O2373" s="22" t="s">
        <v>6292</v>
      </c>
      <c r="P2373" s="22" t="s">
        <v>7</v>
      </c>
      <c r="Q2373" s="22">
        <v>0</v>
      </c>
      <c r="R2373" s="22" t="s">
        <v>6974</v>
      </c>
      <c r="S2373" s="22" t="s">
        <v>7005</v>
      </c>
      <c r="T2373" s="22" t="s">
        <v>1623</v>
      </c>
    </row>
    <row r="2374" spans="1:20">
      <c r="A2374" s="22" t="s">
        <v>4118</v>
      </c>
      <c r="B2374" s="22" t="s">
        <v>4119</v>
      </c>
      <c r="C2374" s="22" t="s">
        <v>14</v>
      </c>
      <c r="D2374" s="22" t="s">
        <v>1580</v>
      </c>
      <c r="E2374" s="22" t="s">
        <v>452</v>
      </c>
      <c r="F2374" s="22" t="s">
        <v>6809</v>
      </c>
      <c r="G2374" s="22" t="s">
        <v>1623</v>
      </c>
      <c r="H2374" s="22" t="s">
        <v>6299</v>
      </c>
      <c r="I2374" s="22" t="s">
        <v>6335</v>
      </c>
      <c r="J2374" s="22" t="s">
        <v>11</v>
      </c>
      <c r="K2374" s="22" t="s">
        <v>6290</v>
      </c>
      <c r="L2374" s="22" t="s">
        <v>11</v>
      </c>
      <c r="M2374" s="22" t="s">
        <v>6955</v>
      </c>
      <c r="N2374" s="22" t="s">
        <v>6291</v>
      </c>
      <c r="O2374" s="22" t="s">
        <v>6292</v>
      </c>
      <c r="P2374" s="22" t="s">
        <v>6325</v>
      </c>
      <c r="Q2374" s="22">
        <v>0</v>
      </c>
      <c r="R2374" s="22" t="s">
        <v>6313</v>
      </c>
      <c r="S2374" s="22" t="s">
        <v>6703</v>
      </c>
      <c r="T2374" s="22" t="s">
        <v>1623</v>
      </c>
    </row>
    <row r="2375" spans="1:20">
      <c r="A2375" s="22" t="s">
        <v>2887</v>
      </c>
      <c r="B2375" s="22" t="s">
        <v>2884</v>
      </c>
      <c r="C2375" s="22" t="s">
        <v>14</v>
      </c>
      <c r="D2375" s="22" t="s">
        <v>1580</v>
      </c>
      <c r="E2375" s="22" t="s">
        <v>461</v>
      </c>
      <c r="F2375" s="22" t="s">
        <v>5538</v>
      </c>
      <c r="G2375" s="22" t="s">
        <v>1623</v>
      </c>
      <c r="H2375" s="22" t="s">
        <v>6331</v>
      </c>
      <c r="I2375" s="22" t="s">
        <v>5574</v>
      </c>
      <c r="J2375" s="22" t="s">
        <v>11</v>
      </c>
      <c r="K2375" s="22" t="s">
        <v>6290</v>
      </c>
      <c r="L2375" s="22" t="s">
        <v>11</v>
      </c>
      <c r="M2375" s="22" t="s">
        <v>6986</v>
      </c>
      <c r="N2375" s="22" t="s">
        <v>6311</v>
      </c>
      <c r="O2375" s="22" t="s">
        <v>6292</v>
      </c>
      <c r="P2375" s="22" t="s">
        <v>1012</v>
      </c>
      <c r="Q2375" s="22">
        <v>0</v>
      </c>
      <c r="R2375" s="22" t="s">
        <v>4499</v>
      </c>
      <c r="S2375" s="22" t="s">
        <v>6202</v>
      </c>
      <c r="T2375" s="22" t="s">
        <v>1623</v>
      </c>
    </row>
    <row r="2376" spans="1:20">
      <c r="A2376" s="22" t="s">
        <v>2154</v>
      </c>
      <c r="B2376" s="22" t="s">
        <v>2155</v>
      </c>
      <c r="C2376" s="22" t="s">
        <v>16</v>
      </c>
      <c r="D2376" s="22" t="s">
        <v>1580</v>
      </c>
      <c r="E2376" s="22" t="s">
        <v>452</v>
      </c>
      <c r="F2376" s="22" t="s">
        <v>5393</v>
      </c>
      <c r="G2376" s="22" t="s">
        <v>1623</v>
      </c>
      <c r="H2376" s="22" t="s">
        <v>6295</v>
      </c>
      <c r="I2376" s="22" t="s">
        <v>5574</v>
      </c>
      <c r="J2376" s="22" t="s">
        <v>11</v>
      </c>
      <c r="K2376" s="22" t="s">
        <v>6290</v>
      </c>
      <c r="L2376" s="22" t="s">
        <v>11</v>
      </c>
      <c r="M2376" s="22" t="s">
        <v>6937</v>
      </c>
      <c r="N2376" s="22" t="s">
        <v>6291</v>
      </c>
      <c r="O2376" s="22" t="s">
        <v>6292</v>
      </c>
      <c r="P2376" s="22" t="s">
        <v>6329</v>
      </c>
      <c r="Q2376" s="22">
        <v>0</v>
      </c>
      <c r="R2376" s="22" t="s">
        <v>1952</v>
      </c>
      <c r="S2376" s="22" t="s">
        <v>6053</v>
      </c>
      <c r="T2376" s="22" t="s">
        <v>1623</v>
      </c>
    </row>
    <row r="2377" spans="1:20">
      <c r="A2377" s="22" t="s">
        <v>4407</v>
      </c>
      <c r="B2377" s="22" t="s">
        <v>4408</v>
      </c>
      <c r="C2377" s="22" t="s">
        <v>1562</v>
      </c>
      <c r="D2377" s="22" t="s">
        <v>1580</v>
      </c>
      <c r="E2377" s="22" t="s">
        <v>452</v>
      </c>
      <c r="F2377" s="22" t="s">
        <v>6954</v>
      </c>
      <c r="G2377" s="22" t="s">
        <v>1623</v>
      </c>
      <c r="H2377" s="22" t="s">
        <v>2490</v>
      </c>
      <c r="I2377" s="22" t="s">
        <v>6951</v>
      </c>
      <c r="J2377" s="22" t="s">
        <v>11</v>
      </c>
      <c r="K2377" s="22" t="s">
        <v>6290</v>
      </c>
      <c r="L2377" s="22" t="s">
        <v>11</v>
      </c>
      <c r="M2377" s="22" t="s">
        <v>6947</v>
      </c>
      <c r="N2377" s="22" t="s">
        <v>6291</v>
      </c>
      <c r="O2377" s="22" t="s">
        <v>6292</v>
      </c>
      <c r="P2377" s="22" t="s">
        <v>1012</v>
      </c>
      <c r="Q2377" s="22">
        <v>0</v>
      </c>
      <c r="R2377" s="22" t="s">
        <v>1559</v>
      </c>
      <c r="S2377" s="22" t="s">
        <v>7047</v>
      </c>
      <c r="T2377" s="22" t="s">
        <v>1623</v>
      </c>
    </row>
    <row r="2378" spans="1:20">
      <c r="A2378" s="22" t="s">
        <v>1662</v>
      </c>
      <c r="B2378" s="22" t="s">
        <v>1663</v>
      </c>
      <c r="C2378" s="22" t="s">
        <v>16</v>
      </c>
      <c r="D2378" s="22" t="s">
        <v>1580</v>
      </c>
      <c r="E2378" s="22" t="s">
        <v>461</v>
      </c>
      <c r="F2378" s="22" t="s">
        <v>5489</v>
      </c>
      <c r="G2378" s="22" t="s">
        <v>1623</v>
      </c>
      <c r="H2378" s="22" t="s">
        <v>6952</v>
      </c>
      <c r="I2378" s="22" t="s">
        <v>5460</v>
      </c>
      <c r="J2378" s="22" t="s">
        <v>11</v>
      </c>
      <c r="K2378" s="22" t="s">
        <v>6290</v>
      </c>
      <c r="L2378" s="22" t="s">
        <v>11</v>
      </c>
      <c r="M2378" s="22" t="s">
        <v>6931</v>
      </c>
      <c r="N2378" s="22" t="s">
        <v>6311</v>
      </c>
      <c r="O2378" s="22" t="s">
        <v>6292</v>
      </c>
      <c r="P2378" s="22" t="s">
        <v>6363</v>
      </c>
      <c r="Q2378" s="22">
        <v>0</v>
      </c>
      <c r="R2378" s="22" t="s">
        <v>4189</v>
      </c>
      <c r="S2378" s="22" t="s">
        <v>6161</v>
      </c>
      <c r="T2378" s="22" t="s">
        <v>1623</v>
      </c>
    </row>
    <row r="2379" spans="1:20">
      <c r="A2379" s="22" t="s">
        <v>3745</v>
      </c>
      <c r="B2379" s="22" t="s">
        <v>3746</v>
      </c>
      <c r="C2379" s="22" t="s">
        <v>10</v>
      </c>
      <c r="D2379" s="22" t="s">
        <v>1580</v>
      </c>
      <c r="E2379" s="22" t="s">
        <v>461</v>
      </c>
      <c r="F2379" s="22" t="s">
        <v>5538</v>
      </c>
      <c r="G2379" s="22" t="s">
        <v>1623</v>
      </c>
      <c r="H2379" s="22" t="s">
        <v>5579</v>
      </c>
      <c r="I2379" s="22" t="s">
        <v>5574</v>
      </c>
      <c r="J2379" s="22" t="s">
        <v>11</v>
      </c>
      <c r="K2379" s="22" t="s">
        <v>6290</v>
      </c>
      <c r="L2379" s="22" t="s">
        <v>11</v>
      </c>
      <c r="M2379" s="22" t="s">
        <v>6996</v>
      </c>
      <c r="N2379" s="22" t="s">
        <v>6311</v>
      </c>
      <c r="O2379" s="22" t="s">
        <v>6292</v>
      </c>
      <c r="P2379" s="22" t="s">
        <v>125</v>
      </c>
      <c r="Q2379" s="22">
        <v>0</v>
      </c>
      <c r="R2379" s="22" t="s">
        <v>1646</v>
      </c>
      <c r="S2379" s="22" t="s">
        <v>5842</v>
      </c>
      <c r="T2379" s="22" t="s">
        <v>1623</v>
      </c>
    </row>
    <row r="2380" spans="1:20">
      <c r="A2380" s="22" t="s">
        <v>5136</v>
      </c>
      <c r="B2380" s="22" t="s">
        <v>5137</v>
      </c>
      <c r="C2380" s="22" t="s">
        <v>10</v>
      </c>
      <c r="D2380" s="22" t="s">
        <v>1580</v>
      </c>
      <c r="E2380" s="22" t="s">
        <v>452</v>
      </c>
      <c r="F2380" s="22" t="s">
        <v>6980</v>
      </c>
      <c r="G2380" s="22" t="s">
        <v>1623</v>
      </c>
      <c r="H2380" s="22" t="s">
        <v>5569</v>
      </c>
      <c r="I2380" s="22" t="s">
        <v>6316</v>
      </c>
      <c r="J2380" s="22" t="s">
        <v>11</v>
      </c>
      <c r="K2380" s="22" t="s">
        <v>6290</v>
      </c>
      <c r="L2380" s="22" t="s">
        <v>11</v>
      </c>
      <c r="M2380" s="22" t="s">
        <v>6978</v>
      </c>
      <c r="N2380" s="22" t="s">
        <v>6291</v>
      </c>
      <c r="O2380" s="22" t="s">
        <v>6292</v>
      </c>
      <c r="P2380" s="22" t="s">
        <v>6537</v>
      </c>
      <c r="Q2380" s="22">
        <v>0</v>
      </c>
      <c r="R2380" s="22" t="s">
        <v>1952</v>
      </c>
      <c r="S2380" s="22" t="s">
        <v>5666</v>
      </c>
      <c r="T2380" s="22" t="s">
        <v>1623</v>
      </c>
    </row>
    <row r="2381" spans="1:20">
      <c r="A2381" s="22" t="s">
        <v>2622</v>
      </c>
      <c r="B2381" s="22" t="s">
        <v>2623</v>
      </c>
      <c r="C2381" s="22" t="s">
        <v>10</v>
      </c>
      <c r="D2381" s="22" t="s">
        <v>1580</v>
      </c>
      <c r="E2381" s="22" t="s">
        <v>452</v>
      </c>
      <c r="F2381" s="22" t="s">
        <v>6934</v>
      </c>
      <c r="G2381" s="22" t="s">
        <v>1623</v>
      </c>
      <c r="H2381" s="22" t="s">
        <v>6346</v>
      </c>
      <c r="I2381" s="22" t="s">
        <v>6951</v>
      </c>
      <c r="J2381" s="22" t="s">
        <v>11</v>
      </c>
      <c r="K2381" s="22" t="s">
        <v>6290</v>
      </c>
      <c r="L2381" s="22" t="s">
        <v>11</v>
      </c>
      <c r="M2381" s="22" t="s">
        <v>6959</v>
      </c>
      <c r="N2381" s="22" t="s">
        <v>6291</v>
      </c>
      <c r="O2381" s="22" t="s">
        <v>6292</v>
      </c>
      <c r="P2381" s="22" t="s">
        <v>6489</v>
      </c>
      <c r="Q2381" s="22">
        <v>0</v>
      </c>
      <c r="R2381" s="22" t="s">
        <v>2014</v>
      </c>
      <c r="S2381" s="22" t="s">
        <v>6001</v>
      </c>
      <c r="T2381" s="22" t="s">
        <v>1623</v>
      </c>
    </row>
    <row r="2382" spans="1:20">
      <c r="A2382" s="22" t="s">
        <v>4876</v>
      </c>
      <c r="B2382" s="22" t="s">
        <v>4877</v>
      </c>
      <c r="C2382" s="22" t="s">
        <v>10</v>
      </c>
      <c r="D2382" s="22" t="s">
        <v>1580</v>
      </c>
      <c r="E2382" s="22" t="s">
        <v>452</v>
      </c>
      <c r="F2382" s="22" t="s">
        <v>5384</v>
      </c>
      <c r="G2382" s="22" t="s">
        <v>1623</v>
      </c>
      <c r="H2382" s="22" t="s">
        <v>6308</v>
      </c>
      <c r="I2382" s="22" t="s">
        <v>5447</v>
      </c>
      <c r="J2382" s="22" t="s">
        <v>11</v>
      </c>
      <c r="K2382" s="22" t="s">
        <v>6290</v>
      </c>
      <c r="L2382" s="22" t="s">
        <v>11</v>
      </c>
      <c r="M2382" s="22" t="s">
        <v>6941</v>
      </c>
      <c r="N2382" s="22" t="s">
        <v>6291</v>
      </c>
      <c r="O2382" s="22" t="s">
        <v>6292</v>
      </c>
      <c r="P2382" s="22" t="s">
        <v>1012</v>
      </c>
      <c r="Q2382" s="22">
        <v>0</v>
      </c>
      <c r="R2382" s="22" t="s">
        <v>1624</v>
      </c>
      <c r="S2382" s="22" t="s">
        <v>7038</v>
      </c>
      <c r="T2382" s="22" t="s">
        <v>1623</v>
      </c>
    </row>
    <row r="2383" spans="1:20">
      <c r="A2383" s="22" t="s">
        <v>5323</v>
      </c>
      <c r="B2383" s="22" t="s">
        <v>5324</v>
      </c>
      <c r="C2383" s="22" t="s">
        <v>13</v>
      </c>
      <c r="D2383" s="22" t="s">
        <v>1580</v>
      </c>
      <c r="E2383" s="22" t="s">
        <v>452</v>
      </c>
      <c r="F2383" s="22" t="s">
        <v>6962</v>
      </c>
      <c r="G2383" s="22" t="s">
        <v>1623</v>
      </c>
      <c r="H2383" s="22" t="s">
        <v>6299</v>
      </c>
      <c r="I2383" s="22" t="s">
        <v>6300</v>
      </c>
      <c r="J2383" s="22" t="s">
        <v>11</v>
      </c>
      <c r="K2383" s="22" t="s">
        <v>6290</v>
      </c>
      <c r="L2383" s="22" t="s">
        <v>11</v>
      </c>
      <c r="M2383" s="22" t="s">
        <v>6963</v>
      </c>
      <c r="N2383" s="22" t="s">
        <v>6291</v>
      </c>
      <c r="O2383" s="22" t="s">
        <v>6292</v>
      </c>
      <c r="P2383" s="22" t="s">
        <v>1012</v>
      </c>
      <c r="Q2383" s="22">
        <v>0</v>
      </c>
      <c r="R2383" s="22" t="s">
        <v>1689</v>
      </c>
      <c r="S2383" s="22" t="s">
        <v>6301</v>
      </c>
      <c r="T2383" s="22" t="s">
        <v>1623</v>
      </c>
    </row>
    <row r="2384" spans="1:20">
      <c r="A2384" s="22" t="s">
        <v>3192</v>
      </c>
      <c r="B2384" s="22" t="s">
        <v>3193</v>
      </c>
      <c r="C2384" s="22" t="s">
        <v>16</v>
      </c>
      <c r="D2384" s="22" t="s">
        <v>1580</v>
      </c>
      <c r="E2384" s="22" t="s">
        <v>452</v>
      </c>
      <c r="F2384" s="22" t="s">
        <v>6954</v>
      </c>
      <c r="G2384" s="22" t="s">
        <v>1623</v>
      </c>
      <c r="H2384" s="22" t="s">
        <v>2490</v>
      </c>
      <c r="I2384" s="22" t="s">
        <v>6951</v>
      </c>
      <c r="J2384" s="22" t="s">
        <v>11</v>
      </c>
      <c r="K2384" s="22" t="s">
        <v>6290</v>
      </c>
      <c r="L2384" s="22" t="s">
        <v>11</v>
      </c>
      <c r="M2384" s="22" t="s">
        <v>6979</v>
      </c>
      <c r="N2384" s="22" t="s">
        <v>6291</v>
      </c>
      <c r="O2384" s="22" t="s">
        <v>6292</v>
      </c>
      <c r="P2384" s="22" t="s">
        <v>1012</v>
      </c>
      <c r="Q2384" s="22">
        <v>0</v>
      </c>
      <c r="R2384" s="22" t="s">
        <v>1559</v>
      </c>
      <c r="S2384" s="22" t="s">
        <v>7002</v>
      </c>
      <c r="T2384" s="22" t="s">
        <v>1623</v>
      </c>
    </row>
    <row r="2385" spans="1:20">
      <c r="A2385" s="22" t="s">
        <v>2692</v>
      </c>
      <c r="B2385" s="22" t="s">
        <v>2693</v>
      </c>
      <c r="C2385" s="22" t="s">
        <v>14</v>
      </c>
      <c r="D2385" s="22" t="s">
        <v>1580</v>
      </c>
      <c r="E2385" s="22" t="s">
        <v>452</v>
      </c>
      <c r="F2385" s="22" t="s">
        <v>5392</v>
      </c>
      <c r="G2385" s="22" t="s">
        <v>1623</v>
      </c>
      <c r="H2385" s="22" t="s">
        <v>6295</v>
      </c>
      <c r="I2385" s="22" t="s">
        <v>6302</v>
      </c>
      <c r="J2385" s="22" t="s">
        <v>11</v>
      </c>
      <c r="K2385" s="22" t="s">
        <v>6290</v>
      </c>
      <c r="L2385" s="22" t="s">
        <v>11</v>
      </c>
      <c r="M2385" s="22" t="s">
        <v>6945</v>
      </c>
      <c r="N2385" s="22" t="s">
        <v>6291</v>
      </c>
      <c r="O2385" s="22" t="s">
        <v>6292</v>
      </c>
      <c r="P2385" s="22" t="s">
        <v>1012</v>
      </c>
      <c r="Q2385" s="22">
        <v>0</v>
      </c>
      <c r="R2385" s="22" t="s">
        <v>1565</v>
      </c>
      <c r="S2385" s="22" t="s">
        <v>7025</v>
      </c>
      <c r="T2385" s="22" t="s">
        <v>1623</v>
      </c>
    </row>
    <row r="2386" spans="1:20">
      <c r="A2386" s="22" t="s">
        <v>3327</v>
      </c>
      <c r="B2386" s="22" t="s">
        <v>3328</v>
      </c>
      <c r="C2386" s="22" t="s">
        <v>10</v>
      </c>
      <c r="D2386" s="22" t="s">
        <v>1580</v>
      </c>
      <c r="E2386" s="22" t="s">
        <v>452</v>
      </c>
      <c r="F2386" s="22" t="s">
        <v>6980</v>
      </c>
      <c r="G2386" s="22" t="s">
        <v>1623</v>
      </c>
      <c r="H2386" s="22" t="s">
        <v>5569</v>
      </c>
      <c r="I2386" s="22" t="s">
        <v>6316</v>
      </c>
      <c r="J2386" s="22" t="s">
        <v>11</v>
      </c>
      <c r="K2386" s="22" t="s">
        <v>6290</v>
      </c>
      <c r="L2386" s="22" t="s">
        <v>11</v>
      </c>
      <c r="M2386" s="22" t="s">
        <v>6978</v>
      </c>
      <c r="N2386" s="22" t="s">
        <v>6291</v>
      </c>
      <c r="O2386" s="22" t="s">
        <v>6292</v>
      </c>
      <c r="P2386" s="22" t="s">
        <v>6329</v>
      </c>
      <c r="Q2386" s="22">
        <v>0</v>
      </c>
      <c r="R2386" s="22" t="s">
        <v>1952</v>
      </c>
      <c r="S2386" s="22" t="s">
        <v>5894</v>
      </c>
      <c r="T2386" s="22" t="s">
        <v>1623</v>
      </c>
    </row>
    <row r="2387" spans="1:20">
      <c r="A2387" s="22" t="s">
        <v>4659</v>
      </c>
      <c r="B2387" s="22" t="s">
        <v>4660</v>
      </c>
      <c r="C2387" s="22" t="s">
        <v>10</v>
      </c>
      <c r="D2387" s="22" t="s">
        <v>1580</v>
      </c>
      <c r="E2387" s="22" t="s">
        <v>452</v>
      </c>
      <c r="F2387" s="22" t="s">
        <v>5583</v>
      </c>
      <c r="G2387" s="22" t="s">
        <v>1623</v>
      </c>
      <c r="H2387" s="22" t="s">
        <v>6308</v>
      </c>
      <c r="I2387" s="22" t="s">
        <v>5447</v>
      </c>
      <c r="J2387" s="22" t="s">
        <v>11</v>
      </c>
      <c r="K2387" s="22" t="s">
        <v>6290</v>
      </c>
      <c r="L2387" s="22" t="s">
        <v>11</v>
      </c>
      <c r="M2387" s="22" t="s">
        <v>6981</v>
      </c>
      <c r="N2387" s="22" t="s">
        <v>6291</v>
      </c>
      <c r="O2387" s="22" t="s">
        <v>6292</v>
      </c>
      <c r="P2387" s="22" t="s">
        <v>1012</v>
      </c>
      <c r="Q2387" s="22">
        <v>0</v>
      </c>
      <c r="R2387" s="22" t="s">
        <v>1624</v>
      </c>
      <c r="S2387" s="22" t="s">
        <v>6984</v>
      </c>
      <c r="T2387" s="22" t="s">
        <v>1623</v>
      </c>
    </row>
    <row r="2388" spans="1:20">
      <c r="A2388" s="22" t="s">
        <v>4115</v>
      </c>
      <c r="B2388" s="22" t="s">
        <v>4116</v>
      </c>
      <c r="C2388" s="22" t="s">
        <v>16</v>
      </c>
      <c r="D2388" s="22" t="s">
        <v>1580</v>
      </c>
      <c r="E2388" s="22" t="s">
        <v>452</v>
      </c>
      <c r="F2388" s="22" t="s">
        <v>5393</v>
      </c>
      <c r="G2388" s="22" t="s">
        <v>1623</v>
      </c>
      <c r="H2388" s="22" t="s">
        <v>6295</v>
      </c>
      <c r="I2388" s="22" t="s">
        <v>5574</v>
      </c>
      <c r="J2388" s="22" t="s">
        <v>11</v>
      </c>
      <c r="K2388" s="22" t="s">
        <v>6290</v>
      </c>
      <c r="L2388" s="22" t="s">
        <v>11</v>
      </c>
      <c r="M2388" s="22" t="s">
        <v>6945</v>
      </c>
      <c r="N2388" s="22" t="s">
        <v>6291</v>
      </c>
      <c r="O2388" s="22" t="s">
        <v>6292</v>
      </c>
      <c r="P2388" s="22" t="s">
        <v>6706</v>
      </c>
      <c r="Q2388" s="22">
        <v>0</v>
      </c>
      <c r="R2388" s="22" t="s">
        <v>6339</v>
      </c>
      <c r="S2388" s="22" t="s">
        <v>6707</v>
      </c>
      <c r="T2388" s="22" t="s">
        <v>1623</v>
      </c>
    </row>
    <row r="2389" spans="1:20">
      <c r="A2389" s="22" t="s">
        <v>4405</v>
      </c>
      <c r="B2389" s="22" t="s">
        <v>4406</v>
      </c>
      <c r="C2389" s="22" t="s">
        <v>14</v>
      </c>
      <c r="D2389" s="22" t="s">
        <v>1580</v>
      </c>
      <c r="E2389" s="22" t="s">
        <v>461</v>
      </c>
      <c r="F2389" s="22" t="s">
        <v>5538</v>
      </c>
      <c r="G2389" s="22" t="s">
        <v>1623</v>
      </c>
      <c r="H2389" s="22" t="s">
        <v>5579</v>
      </c>
      <c r="I2389" s="22" t="s">
        <v>5574</v>
      </c>
      <c r="J2389" s="22" t="s">
        <v>11</v>
      </c>
      <c r="K2389" s="22" t="s">
        <v>6290</v>
      </c>
      <c r="L2389" s="22" t="s">
        <v>11</v>
      </c>
      <c r="M2389" s="22" t="s">
        <v>6976</v>
      </c>
      <c r="N2389" s="22" t="s">
        <v>6311</v>
      </c>
      <c r="O2389" s="22" t="s">
        <v>6292</v>
      </c>
      <c r="P2389" s="22" t="s">
        <v>6500</v>
      </c>
      <c r="Q2389" s="22">
        <v>0</v>
      </c>
      <c r="R2389" s="22" t="s">
        <v>1646</v>
      </c>
      <c r="S2389" s="22" t="s">
        <v>5756</v>
      </c>
      <c r="T2389" s="22" t="s">
        <v>1623</v>
      </c>
    </row>
    <row r="2390" spans="1:20">
      <c r="A2390" s="22" t="s">
        <v>4221</v>
      </c>
      <c r="B2390" s="22" t="s">
        <v>4222</v>
      </c>
      <c r="C2390" s="22" t="s">
        <v>14</v>
      </c>
      <c r="D2390" s="22" t="s">
        <v>1580</v>
      </c>
      <c r="E2390" s="22" t="s">
        <v>452</v>
      </c>
      <c r="F2390" s="22" t="s">
        <v>6804</v>
      </c>
      <c r="G2390" s="22" t="s">
        <v>1623</v>
      </c>
      <c r="H2390" s="22" t="s">
        <v>6334</v>
      </c>
      <c r="I2390" s="22" t="s">
        <v>6321</v>
      </c>
      <c r="J2390" s="22" t="s">
        <v>11</v>
      </c>
      <c r="K2390" s="22" t="s">
        <v>6290</v>
      </c>
      <c r="L2390" s="22" t="s">
        <v>11</v>
      </c>
      <c r="M2390" s="22" t="s">
        <v>6941</v>
      </c>
      <c r="N2390" s="22" t="s">
        <v>6291</v>
      </c>
      <c r="O2390" s="22" t="s">
        <v>6292</v>
      </c>
      <c r="P2390" s="22" t="s">
        <v>6329</v>
      </c>
      <c r="Q2390" s="22">
        <v>0</v>
      </c>
      <c r="R2390" s="22" t="s">
        <v>1952</v>
      </c>
      <c r="S2390" s="22" t="s">
        <v>6583</v>
      </c>
      <c r="T2390" s="22" t="s">
        <v>1623</v>
      </c>
    </row>
    <row r="2391" spans="1:20">
      <c r="A2391" s="22" t="s">
        <v>3222</v>
      </c>
      <c r="B2391" s="22" t="s">
        <v>3223</v>
      </c>
      <c r="C2391" s="22" t="s">
        <v>14</v>
      </c>
      <c r="D2391" s="22" t="s">
        <v>1580</v>
      </c>
      <c r="E2391" s="22" t="s">
        <v>461</v>
      </c>
      <c r="F2391" s="22" t="s">
        <v>6789</v>
      </c>
      <c r="G2391" s="22" t="s">
        <v>1623</v>
      </c>
      <c r="H2391" s="22" t="s">
        <v>6320</v>
      </c>
      <c r="I2391" s="22" t="s">
        <v>6350</v>
      </c>
      <c r="J2391" s="22" t="s">
        <v>11</v>
      </c>
      <c r="K2391" s="22" t="s">
        <v>6290</v>
      </c>
      <c r="L2391" s="22" t="s">
        <v>11</v>
      </c>
      <c r="M2391" s="22" t="s">
        <v>6948</v>
      </c>
      <c r="N2391" s="22" t="s">
        <v>6311</v>
      </c>
      <c r="O2391" s="22" t="s">
        <v>6292</v>
      </c>
      <c r="P2391" s="22" t="s">
        <v>6329</v>
      </c>
      <c r="Q2391" s="22">
        <v>0</v>
      </c>
      <c r="R2391" s="22" t="s">
        <v>2014</v>
      </c>
      <c r="S2391" s="22" t="s">
        <v>5916</v>
      </c>
      <c r="T2391" s="22" t="s">
        <v>1623</v>
      </c>
    </row>
    <row r="2392" spans="1:20">
      <c r="A2392" s="22" t="s">
        <v>3650</v>
      </c>
      <c r="B2392" s="22" t="s">
        <v>3651</v>
      </c>
      <c r="C2392" s="22" t="s">
        <v>10</v>
      </c>
      <c r="D2392" s="22" t="s">
        <v>1580</v>
      </c>
      <c r="E2392" s="22" t="s">
        <v>5632</v>
      </c>
      <c r="F2392" s="22" t="s">
        <v>6973</v>
      </c>
      <c r="G2392" s="22" t="s">
        <v>1623</v>
      </c>
      <c r="H2392" s="22" t="s">
        <v>6308</v>
      </c>
      <c r="I2392" s="22" t="s">
        <v>5447</v>
      </c>
      <c r="J2392" s="22" t="s">
        <v>11</v>
      </c>
      <c r="K2392" s="22" t="s">
        <v>6290</v>
      </c>
      <c r="L2392" s="22" t="s">
        <v>11</v>
      </c>
      <c r="M2392" s="22" t="s">
        <v>7080</v>
      </c>
      <c r="N2392" s="22" t="s">
        <v>6311</v>
      </c>
      <c r="O2392" s="22" t="s">
        <v>6292</v>
      </c>
      <c r="P2392" s="22" t="s">
        <v>6613</v>
      </c>
      <c r="Q2392" s="22">
        <v>0</v>
      </c>
      <c r="R2392" s="22" t="s">
        <v>6974</v>
      </c>
      <c r="S2392" s="22" t="s">
        <v>7077</v>
      </c>
      <c r="T2392" s="22" t="s">
        <v>1623</v>
      </c>
    </row>
    <row r="2393" spans="1:20">
      <c r="A2393" s="22" t="s">
        <v>3222</v>
      </c>
      <c r="B2393" s="22" t="s">
        <v>3223</v>
      </c>
      <c r="C2393" s="22" t="s">
        <v>14</v>
      </c>
      <c r="D2393" s="22" t="s">
        <v>1580</v>
      </c>
      <c r="E2393" s="22" t="s">
        <v>461</v>
      </c>
      <c r="F2393" s="22" t="s">
        <v>6789</v>
      </c>
      <c r="G2393" s="22" t="s">
        <v>1623</v>
      </c>
      <c r="H2393" s="22" t="s">
        <v>6320</v>
      </c>
      <c r="I2393" s="22" t="s">
        <v>6350</v>
      </c>
      <c r="J2393" s="22" t="s">
        <v>11</v>
      </c>
      <c r="K2393" s="22" t="s">
        <v>6290</v>
      </c>
      <c r="L2393" s="22" t="s">
        <v>11</v>
      </c>
      <c r="M2393" s="22" t="s">
        <v>7016</v>
      </c>
      <c r="N2393" s="22" t="s">
        <v>6311</v>
      </c>
      <c r="O2393" s="22" t="s">
        <v>6292</v>
      </c>
      <c r="P2393" s="22" t="s">
        <v>6329</v>
      </c>
      <c r="Q2393" s="22">
        <v>0</v>
      </c>
      <c r="R2393" s="22" t="s">
        <v>2014</v>
      </c>
      <c r="S2393" s="22" t="s">
        <v>5916</v>
      </c>
      <c r="T2393" s="22" t="s">
        <v>1623</v>
      </c>
    </row>
    <row r="2394" spans="1:20">
      <c r="A2394" s="22" t="s">
        <v>4898</v>
      </c>
      <c r="B2394" s="22" t="s">
        <v>4899</v>
      </c>
      <c r="C2394" s="22" t="s">
        <v>14</v>
      </c>
      <c r="D2394" s="22" t="s">
        <v>1580</v>
      </c>
      <c r="E2394" s="22" t="s">
        <v>5632</v>
      </c>
      <c r="F2394" s="22" t="s">
        <v>6973</v>
      </c>
      <c r="G2394" s="22" t="s">
        <v>1623</v>
      </c>
      <c r="H2394" s="22" t="s">
        <v>6308</v>
      </c>
      <c r="I2394" s="22" t="s">
        <v>5447</v>
      </c>
      <c r="J2394" s="22" t="s">
        <v>11</v>
      </c>
      <c r="K2394" s="22" t="s">
        <v>6290</v>
      </c>
      <c r="L2394" s="22" t="s">
        <v>11</v>
      </c>
      <c r="M2394" s="22" t="s">
        <v>6986</v>
      </c>
      <c r="N2394" s="22" t="s">
        <v>6311</v>
      </c>
      <c r="O2394" s="22" t="s">
        <v>6292</v>
      </c>
      <c r="P2394" s="22" t="s">
        <v>6737</v>
      </c>
      <c r="Q2394" s="22">
        <v>0</v>
      </c>
      <c r="R2394" s="22" t="s">
        <v>6974</v>
      </c>
      <c r="S2394" s="22" t="s">
        <v>7069</v>
      </c>
      <c r="T2394" s="22" t="s">
        <v>1623</v>
      </c>
    </row>
    <row r="2395" spans="1:20">
      <c r="A2395" s="22" t="s">
        <v>4835</v>
      </c>
      <c r="B2395" s="22" t="s">
        <v>4836</v>
      </c>
      <c r="C2395" s="22" t="s">
        <v>10</v>
      </c>
      <c r="D2395" s="22" t="s">
        <v>1580</v>
      </c>
      <c r="E2395" s="22" t="s">
        <v>461</v>
      </c>
      <c r="F2395" s="22" t="s">
        <v>5538</v>
      </c>
      <c r="G2395" s="22" t="s">
        <v>1623</v>
      </c>
      <c r="H2395" s="22" t="s">
        <v>6331</v>
      </c>
      <c r="I2395" s="22" t="s">
        <v>5574</v>
      </c>
      <c r="J2395" s="22" t="s">
        <v>11</v>
      </c>
      <c r="K2395" s="22" t="s">
        <v>6290</v>
      </c>
      <c r="L2395" s="22" t="s">
        <v>11</v>
      </c>
      <c r="M2395" s="22" t="s">
        <v>6950</v>
      </c>
      <c r="N2395" s="22" t="s">
        <v>6311</v>
      </c>
      <c r="O2395" s="22" t="s">
        <v>6292</v>
      </c>
      <c r="P2395" s="22" t="s">
        <v>6329</v>
      </c>
      <c r="Q2395" s="22">
        <v>0</v>
      </c>
      <c r="R2395" s="22" t="s">
        <v>1646</v>
      </c>
      <c r="S2395" s="22" t="s">
        <v>5715</v>
      </c>
      <c r="T2395" s="22" t="s">
        <v>1623</v>
      </c>
    </row>
    <row r="2396" spans="1:20">
      <c r="A2396" s="22" t="s">
        <v>2585</v>
      </c>
      <c r="B2396" s="22" t="s">
        <v>2586</v>
      </c>
      <c r="C2396" s="22" t="s">
        <v>12</v>
      </c>
      <c r="D2396" s="22" t="s">
        <v>1580</v>
      </c>
      <c r="E2396" s="22" t="s">
        <v>452</v>
      </c>
      <c r="F2396" s="22" t="s">
        <v>6809</v>
      </c>
      <c r="G2396" s="22" t="s">
        <v>1623</v>
      </c>
      <c r="H2396" s="22" t="s">
        <v>6299</v>
      </c>
      <c r="I2396" s="22" t="s">
        <v>6335</v>
      </c>
      <c r="J2396" s="22" t="s">
        <v>11</v>
      </c>
      <c r="K2396" s="22" t="s">
        <v>6290</v>
      </c>
      <c r="L2396" s="22" t="s">
        <v>11</v>
      </c>
      <c r="M2396" s="22" t="s">
        <v>6944</v>
      </c>
      <c r="N2396" s="22" t="s">
        <v>6291</v>
      </c>
      <c r="O2396" s="22" t="s">
        <v>6292</v>
      </c>
      <c r="P2396" s="22" t="s">
        <v>6388</v>
      </c>
      <c r="Q2396" s="22">
        <v>0</v>
      </c>
      <c r="R2396" s="22" t="s">
        <v>1952</v>
      </c>
      <c r="S2396" s="22" t="s">
        <v>6007</v>
      </c>
      <c r="T2396" s="22" t="s">
        <v>1623</v>
      </c>
    </row>
    <row r="2397" spans="1:20">
      <c r="A2397" s="22" t="s">
        <v>4028</v>
      </c>
      <c r="B2397" s="22" t="s">
        <v>4029</v>
      </c>
      <c r="C2397" s="22" t="s">
        <v>14</v>
      </c>
      <c r="D2397" s="22" t="s">
        <v>1580</v>
      </c>
      <c r="E2397" s="22" t="s">
        <v>461</v>
      </c>
      <c r="F2397" s="22" t="s">
        <v>6784</v>
      </c>
      <c r="G2397" s="22" t="s">
        <v>1623</v>
      </c>
      <c r="H2397" s="22" t="s">
        <v>6320</v>
      </c>
      <c r="I2397" s="22" t="s">
        <v>6338</v>
      </c>
      <c r="J2397" s="22" t="s">
        <v>1643</v>
      </c>
      <c r="K2397" s="22" t="s">
        <v>6290</v>
      </c>
      <c r="L2397" s="22" t="s">
        <v>11</v>
      </c>
      <c r="M2397" s="22" t="s">
        <v>7040</v>
      </c>
      <c r="N2397" s="22" t="s">
        <v>6311</v>
      </c>
      <c r="O2397" s="22" t="s">
        <v>6292</v>
      </c>
      <c r="P2397" s="22" t="s">
        <v>6603</v>
      </c>
      <c r="Q2397" s="22">
        <v>0</v>
      </c>
      <c r="R2397" s="22" t="s">
        <v>1952</v>
      </c>
      <c r="S2397" s="22" t="s">
        <v>5811</v>
      </c>
      <c r="T2397" s="22" t="s">
        <v>1623</v>
      </c>
    </row>
    <row r="2398" spans="1:20">
      <c r="A2398" s="22" t="s">
        <v>3096</v>
      </c>
      <c r="B2398" s="22" t="s">
        <v>3097</v>
      </c>
      <c r="C2398" s="22" t="s">
        <v>16</v>
      </c>
      <c r="D2398" s="22" t="s">
        <v>1580</v>
      </c>
      <c r="E2398" s="22" t="s">
        <v>452</v>
      </c>
      <c r="F2398" s="22" t="s">
        <v>6954</v>
      </c>
      <c r="G2398" s="22" t="s">
        <v>1623</v>
      </c>
      <c r="H2398" s="22" t="s">
        <v>2490</v>
      </c>
      <c r="I2398" s="22" t="s">
        <v>6951</v>
      </c>
      <c r="J2398" s="22" t="s">
        <v>11</v>
      </c>
      <c r="K2398" s="22" t="s">
        <v>6290</v>
      </c>
      <c r="L2398" s="22" t="s">
        <v>11</v>
      </c>
      <c r="M2398" s="22" t="s">
        <v>6945</v>
      </c>
      <c r="N2398" s="22" t="s">
        <v>6291</v>
      </c>
      <c r="O2398" s="22" t="s">
        <v>6292</v>
      </c>
      <c r="P2398" s="22" t="s">
        <v>6982</v>
      </c>
      <c r="Q2398" s="22">
        <v>0</v>
      </c>
      <c r="R2398" s="22" t="s">
        <v>1537</v>
      </c>
      <c r="S2398" s="22" t="s">
        <v>6262</v>
      </c>
      <c r="T2398" s="22" t="s">
        <v>1623</v>
      </c>
    </row>
    <row r="2399" spans="1:20">
      <c r="A2399" s="22" t="s">
        <v>2243</v>
      </c>
      <c r="B2399" s="22" t="s">
        <v>2244</v>
      </c>
      <c r="C2399" s="22" t="s">
        <v>16</v>
      </c>
      <c r="D2399" s="22" t="s">
        <v>5451</v>
      </c>
      <c r="E2399" s="22" t="s">
        <v>464</v>
      </c>
      <c r="F2399" s="22" t="s">
        <v>6968</v>
      </c>
      <c r="G2399" s="22" t="s">
        <v>1623</v>
      </c>
      <c r="H2399" s="22" t="s">
        <v>5579</v>
      </c>
      <c r="I2399" s="22" t="s">
        <v>6296</v>
      </c>
      <c r="J2399" s="22" t="s">
        <v>11</v>
      </c>
      <c r="K2399" s="22" t="s">
        <v>6290</v>
      </c>
      <c r="L2399" s="22" t="s">
        <v>11</v>
      </c>
      <c r="M2399" s="22" t="s">
        <v>6961</v>
      </c>
      <c r="N2399" s="22" t="s">
        <v>6297</v>
      </c>
      <c r="O2399" s="22" t="s">
        <v>6292</v>
      </c>
      <c r="P2399" s="22" t="s">
        <v>6742</v>
      </c>
      <c r="Q2399" s="22">
        <v>0</v>
      </c>
      <c r="R2399" s="22" t="s">
        <v>2247</v>
      </c>
      <c r="S2399" s="22" t="s">
        <v>6158</v>
      </c>
      <c r="T2399" s="22" t="s">
        <v>1623</v>
      </c>
    </row>
    <row r="2400" spans="1:20">
      <c r="A2400" s="22" t="s">
        <v>1780</v>
      </c>
      <c r="B2400" s="22" t="s">
        <v>1781</v>
      </c>
      <c r="C2400" s="22" t="s">
        <v>14</v>
      </c>
      <c r="D2400" s="22" t="s">
        <v>1580</v>
      </c>
      <c r="E2400" s="22" t="s">
        <v>452</v>
      </c>
      <c r="F2400" s="22" t="s">
        <v>6816</v>
      </c>
      <c r="G2400" s="22" t="s">
        <v>1623</v>
      </c>
      <c r="H2400" s="22" t="s">
        <v>6334</v>
      </c>
      <c r="I2400" s="22" t="s">
        <v>6343</v>
      </c>
      <c r="J2400" s="22" t="s">
        <v>11</v>
      </c>
      <c r="K2400" s="22" t="s">
        <v>6290</v>
      </c>
      <c r="L2400" s="22" t="s">
        <v>11</v>
      </c>
      <c r="M2400" s="22" t="s">
        <v>6981</v>
      </c>
      <c r="N2400" s="22" t="s">
        <v>6291</v>
      </c>
      <c r="O2400" s="22" t="s">
        <v>6292</v>
      </c>
      <c r="P2400" s="22" t="s">
        <v>7</v>
      </c>
      <c r="Q2400" s="22">
        <v>0</v>
      </c>
      <c r="R2400" s="22" t="s">
        <v>1565</v>
      </c>
      <c r="S2400" s="22" t="s">
        <v>6344</v>
      </c>
      <c r="T2400" s="22" t="s">
        <v>1623</v>
      </c>
    </row>
    <row r="2401" spans="1:20">
      <c r="A2401" s="22" t="s">
        <v>4971</v>
      </c>
      <c r="B2401" s="22" t="s">
        <v>4972</v>
      </c>
      <c r="C2401" s="22" t="s">
        <v>10</v>
      </c>
      <c r="D2401" s="22" t="s">
        <v>1580</v>
      </c>
      <c r="E2401" s="22" t="s">
        <v>452</v>
      </c>
      <c r="F2401" s="22" t="s">
        <v>5402</v>
      </c>
      <c r="G2401" s="22" t="s">
        <v>1623</v>
      </c>
      <c r="H2401" s="22" t="s">
        <v>5579</v>
      </c>
      <c r="I2401" s="22" t="s">
        <v>5563</v>
      </c>
      <c r="J2401" s="22" t="s">
        <v>11</v>
      </c>
      <c r="K2401" s="22" t="s">
        <v>6290</v>
      </c>
      <c r="L2401" s="22" t="s">
        <v>11</v>
      </c>
      <c r="M2401" s="22" t="s">
        <v>7051</v>
      </c>
      <c r="N2401" s="22" t="s">
        <v>6291</v>
      </c>
      <c r="O2401" s="22" t="s">
        <v>6292</v>
      </c>
      <c r="P2401" s="22" t="s">
        <v>6325</v>
      </c>
      <c r="Q2401" s="22">
        <v>0</v>
      </c>
      <c r="R2401" s="22" t="s">
        <v>2510</v>
      </c>
      <c r="S2401" s="22" t="s">
        <v>6733</v>
      </c>
      <c r="T2401" s="22" t="s">
        <v>1623</v>
      </c>
    </row>
    <row r="2402" spans="1:20">
      <c r="A2402" s="22" t="s">
        <v>2721</v>
      </c>
      <c r="B2402" s="22" t="s">
        <v>2722</v>
      </c>
      <c r="C2402" s="22" t="s">
        <v>10</v>
      </c>
      <c r="D2402" s="22" t="s">
        <v>1580</v>
      </c>
      <c r="E2402" s="22" t="s">
        <v>452</v>
      </c>
      <c r="F2402" s="22" t="s">
        <v>5504</v>
      </c>
      <c r="G2402" s="22" t="s">
        <v>1623</v>
      </c>
      <c r="H2402" s="22" t="s">
        <v>5579</v>
      </c>
      <c r="I2402" s="22" t="s">
        <v>6289</v>
      </c>
      <c r="J2402" s="22" t="s">
        <v>11</v>
      </c>
      <c r="K2402" s="22" t="s">
        <v>6290</v>
      </c>
      <c r="L2402" s="22" t="s">
        <v>11</v>
      </c>
      <c r="M2402" s="22" t="s">
        <v>6942</v>
      </c>
      <c r="N2402" s="22" t="s">
        <v>6291</v>
      </c>
      <c r="O2402" s="22" t="s">
        <v>6292</v>
      </c>
      <c r="P2402" s="22" t="s">
        <v>6989</v>
      </c>
      <c r="Q2402" s="22">
        <v>0</v>
      </c>
      <c r="R2402" s="22" t="s">
        <v>1559</v>
      </c>
      <c r="S2402" s="22" t="s">
        <v>6990</v>
      </c>
      <c r="T2402" s="22" t="s">
        <v>1623</v>
      </c>
    </row>
    <row r="2403" spans="1:20">
      <c r="A2403" s="22" t="s">
        <v>2766</v>
      </c>
      <c r="B2403" s="22" t="s">
        <v>2767</v>
      </c>
      <c r="C2403" s="22" t="s">
        <v>14</v>
      </c>
      <c r="D2403" s="22" t="s">
        <v>1580</v>
      </c>
      <c r="E2403" s="22" t="s">
        <v>452</v>
      </c>
      <c r="F2403" s="22" t="s">
        <v>5583</v>
      </c>
      <c r="G2403" s="22" t="s">
        <v>1623</v>
      </c>
      <c r="H2403" s="22" t="s">
        <v>6308</v>
      </c>
      <c r="I2403" s="22" t="s">
        <v>5447</v>
      </c>
      <c r="J2403" s="22" t="s">
        <v>11</v>
      </c>
      <c r="K2403" s="22" t="s">
        <v>6290</v>
      </c>
      <c r="L2403" s="22" t="s">
        <v>11</v>
      </c>
      <c r="M2403" s="22" t="s">
        <v>6963</v>
      </c>
      <c r="N2403" s="22" t="s">
        <v>6291</v>
      </c>
      <c r="O2403" s="22" t="s">
        <v>6292</v>
      </c>
      <c r="P2403" s="22" t="s">
        <v>1012</v>
      </c>
      <c r="Q2403" s="22">
        <v>0</v>
      </c>
      <c r="R2403" s="22" t="s">
        <v>1565</v>
      </c>
      <c r="S2403" s="22" t="s">
        <v>7090</v>
      </c>
      <c r="T2403" s="22" t="s">
        <v>1548</v>
      </c>
    </row>
    <row r="2404" spans="1:20">
      <c r="A2404" s="22" t="s">
        <v>2193</v>
      </c>
      <c r="B2404" s="22" t="s">
        <v>2194</v>
      </c>
      <c r="C2404" s="22" t="s">
        <v>13</v>
      </c>
      <c r="D2404" s="22" t="s">
        <v>1580</v>
      </c>
      <c r="E2404" s="22" t="s">
        <v>452</v>
      </c>
      <c r="F2404" s="22" t="s">
        <v>6962</v>
      </c>
      <c r="G2404" s="22" t="s">
        <v>1623</v>
      </c>
      <c r="H2404" s="22" t="s">
        <v>6299</v>
      </c>
      <c r="I2404" s="22" t="s">
        <v>6300</v>
      </c>
      <c r="J2404" s="22" t="s">
        <v>11</v>
      </c>
      <c r="K2404" s="22" t="s">
        <v>6290</v>
      </c>
      <c r="L2404" s="22" t="s">
        <v>11</v>
      </c>
      <c r="M2404" s="22" t="s">
        <v>6966</v>
      </c>
      <c r="N2404" s="22" t="s">
        <v>6291</v>
      </c>
      <c r="O2404" s="22" t="s">
        <v>6292</v>
      </c>
      <c r="P2404" s="22" t="s">
        <v>6681</v>
      </c>
      <c r="Q2404" s="22">
        <v>0</v>
      </c>
      <c r="R2404" s="22" t="s">
        <v>1952</v>
      </c>
      <c r="S2404" s="22" t="s">
        <v>6049</v>
      </c>
      <c r="T2404" s="22" t="s">
        <v>1623</v>
      </c>
    </row>
    <row r="2405" spans="1:20">
      <c r="A2405" s="22" t="s">
        <v>2351</v>
      </c>
      <c r="B2405" s="22" t="s">
        <v>2352</v>
      </c>
      <c r="C2405" s="22" t="s">
        <v>16</v>
      </c>
      <c r="D2405" s="22" t="s">
        <v>1580</v>
      </c>
      <c r="E2405" s="22" t="s">
        <v>452</v>
      </c>
      <c r="F2405" s="22" t="s">
        <v>5380</v>
      </c>
      <c r="G2405" s="22" t="s">
        <v>1623</v>
      </c>
      <c r="H2405" s="22" t="s">
        <v>2490</v>
      </c>
      <c r="I2405" s="22" t="s">
        <v>6289</v>
      </c>
      <c r="J2405" s="22" t="s">
        <v>11</v>
      </c>
      <c r="K2405" s="22" t="s">
        <v>6290</v>
      </c>
      <c r="L2405" s="22" t="s">
        <v>11</v>
      </c>
      <c r="M2405" s="22" t="s">
        <v>7041</v>
      </c>
      <c r="N2405" s="22" t="s">
        <v>6291</v>
      </c>
      <c r="O2405" s="22" t="s">
        <v>6292</v>
      </c>
      <c r="P2405" s="22" t="s">
        <v>7</v>
      </c>
      <c r="Q2405" s="22">
        <v>0</v>
      </c>
      <c r="R2405" s="22" t="s">
        <v>1707</v>
      </c>
      <c r="S2405" s="22" t="s">
        <v>6027</v>
      </c>
      <c r="T2405" s="22" t="s">
        <v>1623</v>
      </c>
    </row>
    <row r="2406" spans="1:20">
      <c r="A2406" s="22" t="s">
        <v>3548</v>
      </c>
      <c r="B2406" s="22" t="s">
        <v>3549</v>
      </c>
      <c r="C2406" s="22" t="s">
        <v>10</v>
      </c>
      <c r="D2406" s="22" t="s">
        <v>1580</v>
      </c>
      <c r="E2406" s="22" t="s">
        <v>461</v>
      </c>
      <c r="F2406" s="22" t="s">
        <v>5520</v>
      </c>
      <c r="G2406" s="22" t="s">
        <v>1623</v>
      </c>
      <c r="H2406" s="22" t="s">
        <v>6295</v>
      </c>
      <c r="I2406" s="22" t="s">
        <v>5457</v>
      </c>
      <c r="J2406" s="22" t="s">
        <v>11</v>
      </c>
      <c r="K2406" s="22" t="s">
        <v>6290</v>
      </c>
      <c r="L2406" s="22" t="s">
        <v>11</v>
      </c>
      <c r="M2406" s="22" t="s">
        <v>6931</v>
      </c>
      <c r="N2406" s="22" t="s">
        <v>6311</v>
      </c>
      <c r="O2406" s="22" t="s">
        <v>6292</v>
      </c>
      <c r="P2406" s="22" t="s">
        <v>6553</v>
      </c>
      <c r="Q2406" s="22">
        <v>0</v>
      </c>
      <c r="R2406" s="22" t="s">
        <v>1685</v>
      </c>
      <c r="S2406" s="22" t="s">
        <v>5867</v>
      </c>
      <c r="T2406" s="22" t="s">
        <v>1623</v>
      </c>
    </row>
    <row r="2407" spans="1:20">
      <c r="A2407" s="22" t="s">
        <v>5207</v>
      </c>
      <c r="B2407" s="22" t="s">
        <v>5208</v>
      </c>
      <c r="C2407" s="22" t="s">
        <v>12</v>
      </c>
      <c r="D2407" s="22" t="s">
        <v>1580</v>
      </c>
      <c r="E2407" s="22" t="s">
        <v>461</v>
      </c>
      <c r="F2407" s="22" t="s">
        <v>5526</v>
      </c>
      <c r="G2407" s="22" t="s">
        <v>1623</v>
      </c>
      <c r="H2407" s="22" t="s">
        <v>5569</v>
      </c>
      <c r="I2407" s="22" t="s">
        <v>6304</v>
      </c>
      <c r="J2407" s="22" t="s">
        <v>11</v>
      </c>
      <c r="K2407" s="22" t="s">
        <v>6290</v>
      </c>
      <c r="L2407" s="22" t="s">
        <v>11</v>
      </c>
      <c r="M2407" s="22" t="s">
        <v>6931</v>
      </c>
      <c r="N2407" s="22" t="s">
        <v>6311</v>
      </c>
      <c r="O2407" s="22" t="s">
        <v>6292</v>
      </c>
      <c r="P2407" s="22" t="s">
        <v>6518</v>
      </c>
      <c r="Q2407" s="22">
        <v>0</v>
      </c>
      <c r="R2407" s="22" t="s">
        <v>1553</v>
      </c>
      <c r="S2407" s="22" t="s">
        <v>6519</v>
      </c>
      <c r="T2407" s="22" t="s">
        <v>1623</v>
      </c>
    </row>
    <row r="2408" spans="1:20">
      <c r="A2408" s="22" t="s">
        <v>5099</v>
      </c>
      <c r="B2408" s="22" t="s">
        <v>5100</v>
      </c>
      <c r="C2408" s="22" t="s">
        <v>18</v>
      </c>
      <c r="D2408" s="22" t="s">
        <v>1580</v>
      </c>
      <c r="E2408" s="22" t="s">
        <v>452</v>
      </c>
      <c r="F2408" s="22" t="s">
        <v>6821</v>
      </c>
      <c r="G2408" s="22" t="s">
        <v>1623</v>
      </c>
      <c r="H2408" s="22" t="s">
        <v>6354</v>
      </c>
      <c r="I2408" s="22" t="s">
        <v>6355</v>
      </c>
      <c r="J2408" s="22" t="s">
        <v>11</v>
      </c>
      <c r="K2408" s="22" t="s">
        <v>6290</v>
      </c>
      <c r="L2408" s="22" t="s">
        <v>11</v>
      </c>
      <c r="M2408" s="22" t="s">
        <v>6959</v>
      </c>
      <c r="N2408" s="22" t="s">
        <v>6291</v>
      </c>
      <c r="O2408" s="22" t="s">
        <v>6292</v>
      </c>
      <c r="P2408" s="22" t="s">
        <v>6363</v>
      </c>
      <c r="Q2408" s="22">
        <v>0</v>
      </c>
      <c r="R2408" s="22" t="s">
        <v>6449</v>
      </c>
      <c r="S2408" s="22" t="s">
        <v>6596</v>
      </c>
      <c r="T2408" s="22" t="s">
        <v>1623</v>
      </c>
    </row>
    <row r="2409" spans="1:20">
      <c r="A2409" s="22" t="s">
        <v>2708</v>
      </c>
      <c r="B2409" s="22" t="s">
        <v>2709</v>
      </c>
      <c r="C2409" s="22" t="s">
        <v>14</v>
      </c>
      <c r="D2409" s="22" t="s">
        <v>1580</v>
      </c>
      <c r="E2409" s="22" t="s">
        <v>461</v>
      </c>
      <c r="F2409" s="22" t="s">
        <v>6784</v>
      </c>
      <c r="G2409" s="22" t="s">
        <v>1623</v>
      </c>
      <c r="H2409" s="22" t="s">
        <v>6320</v>
      </c>
      <c r="I2409" s="22" t="s">
        <v>6338</v>
      </c>
      <c r="J2409" s="22" t="s">
        <v>1643</v>
      </c>
      <c r="K2409" s="22" t="s">
        <v>6290</v>
      </c>
      <c r="L2409" s="22" t="s">
        <v>11</v>
      </c>
      <c r="M2409" s="22" t="s">
        <v>7097</v>
      </c>
      <c r="N2409" s="22" t="s">
        <v>6311</v>
      </c>
      <c r="O2409" s="22" t="s">
        <v>6292</v>
      </c>
      <c r="P2409" s="22" t="s">
        <v>6648</v>
      </c>
      <c r="Q2409" s="22">
        <v>0</v>
      </c>
      <c r="R2409" s="22" t="s">
        <v>1952</v>
      </c>
      <c r="S2409" s="22" t="s">
        <v>6649</v>
      </c>
      <c r="T2409" s="22" t="s">
        <v>1623</v>
      </c>
    </row>
    <row r="2410" spans="1:20">
      <c r="A2410" s="22" t="s">
        <v>3322</v>
      </c>
      <c r="B2410" s="22" t="s">
        <v>3323</v>
      </c>
      <c r="C2410" s="22" t="s">
        <v>1544</v>
      </c>
      <c r="D2410" s="22" t="s">
        <v>1580</v>
      </c>
      <c r="E2410" s="22" t="s">
        <v>452</v>
      </c>
      <c r="F2410" s="22" t="s">
        <v>5504</v>
      </c>
      <c r="G2410" s="22" t="s">
        <v>1623</v>
      </c>
      <c r="H2410" s="22" t="s">
        <v>6952</v>
      </c>
      <c r="I2410" s="22" t="s">
        <v>6289</v>
      </c>
      <c r="J2410" s="22" t="s">
        <v>11</v>
      </c>
      <c r="K2410" s="22" t="s">
        <v>6290</v>
      </c>
      <c r="L2410" s="22" t="s">
        <v>11</v>
      </c>
      <c r="M2410" s="22" t="s">
        <v>6965</v>
      </c>
      <c r="N2410" s="22" t="s">
        <v>6291</v>
      </c>
      <c r="O2410" s="22" t="s">
        <v>6292</v>
      </c>
      <c r="P2410" s="22" t="s">
        <v>6353</v>
      </c>
      <c r="Q2410" s="22">
        <v>0</v>
      </c>
      <c r="R2410" s="22" t="s">
        <v>6313</v>
      </c>
      <c r="S2410" s="22" t="s">
        <v>5896</v>
      </c>
      <c r="T2410" s="22" t="s">
        <v>1623</v>
      </c>
    </row>
    <row r="2411" spans="1:20">
      <c r="A2411" s="22" t="s">
        <v>2199</v>
      </c>
      <c r="B2411" s="22" t="s">
        <v>2200</v>
      </c>
      <c r="C2411" s="22" t="s">
        <v>10</v>
      </c>
      <c r="D2411" s="22" t="s">
        <v>1580</v>
      </c>
      <c r="E2411" s="22" t="s">
        <v>452</v>
      </c>
      <c r="F2411" s="22" t="s">
        <v>6940</v>
      </c>
      <c r="G2411" s="22" t="s">
        <v>1623</v>
      </c>
      <c r="H2411" s="22" t="s">
        <v>6346</v>
      </c>
      <c r="I2411" s="22" t="s">
        <v>5563</v>
      </c>
      <c r="J2411" s="22" t="s">
        <v>11</v>
      </c>
      <c r="K2411" s="22" t="s">
        <v>6290</v>
      </c>
      <c r="L2411" s="22" t="s">
        <v>11</v>
      </c>
      <c r="M2411" s="22" t="s">
        <v>6937</v>
      </c>
      <c r="N2411" s="22" t="s">
        <v>6291</v>
      </c>
      <c r="O2411" s="22" t="s">
        <v>6292</v>
      </c>
      <c r="P2411" s="22" t="s">
        <v>1012</v>
      </c>
      <c r="Q2411" s="22">
        <v>0</v>
      </c>
      <c r="R2411" s="22" t="s">
        <v>1624</v>
      </c>
      <c r="S2411" s="22" t="s">
        <v>6220</v>
      </c>
      <c r="T2411" s="22" t="s">
        <v>1623</v>
      </c>
    </row>
    <row r="2412" spans="1:20">
      <c r="A2412" s="22" t="s">
        <v>2436</v>
      </c>
      <c r="B2412" s="22" t="s">
        <v>2437</v>
      </c>
      <c r="C2412" s="22" t="s">
        <v>13</v>
      </c>
      <c r="D2412" s="22" t="s">
        <v>1580</v>
      </c>
      <c r="E2412" s="22" t="s">
        <v>452</v>
      </c>
      <c r="F2412" s="22" t="s">
        <v>6962</v>
      </c>
      <c r="G2412" s="22" t="s">
        <v>1623</v>
      </c>
      <c r="H2412" s="22" t="s">
        <v>6299</v>
      </c>
      <c r="I2412" s="22" t="s">
        <v>6300</v>
      </c>
      <c r="J2412" s="22" t="s">
        <v>11</v>
      </c>
      <c r="K2412" s="22" t="s">
        <v>6290</v>
      </c>
      <c r="L2412" s="22" t="s">
        <v>11</v>
      </c>
      <c r="M2412" s="22" t="s">
        <v>6963</v>
      </c>
      <c r="N2412" s="22" t="s">
        <v>6291</v>
      </c>
      <c r="O2412" s="22" t="s">
        <v>6292</v>
      </c>
      <c r="P2412" s="22" t="s">
        <v>6731</v>
      </c>
      <c r="Q2412" s="22">
        <v>0</v>
      </c>
      <c r="R2412" s="22" t="s">
        <v>1952</v>
      </c>
      <c r="S2412" s="22" t="s">
        <v>6021</v>
      </c>
      <c r="T2412" s="22" t="s">
        <v>1623</v>
      </c>
    </row>
    <row r="2413" spans="1:20">
      <c r="A2413" s="22" t="s">
        <v>4909</v>
      </c>
      <c r="B2413" s="22" t="s">
        <v>4910</v>
      </c>
      <c r="C2413" s="22" t="s">
        <v>12</v>
      </c>
      <c r="D2413" s="22" t="s">
        <v>1580</v>
      </c>
      <c r="E2413" s="22" t="s">
        <v>452</v>
      </c>
      <c r="F2413" s="22" t="s">
        <v>6818</v>
      </c>
      <c r="G2413" s="22" t="s">
        <v>1623</v>
      </c>
      <c r="H2413" s="22" t="s">
        <v>6320</v>
      </c>
      <c r="I2413" s="22" t="s">
        <v>6355</v>
      </c>
      <c r="J2413" s="22" t="s">
        <v>11</v>
      </c>
      <c r="K2413" s="22" t="s">
        <v>6290</v>
      </c>
      <c r="L2413" s="22" t="s">
        <v>11</v>
      </c>
      <c r="M2413" s="22" t="s">
        <v>6981</v>
      </c>
      <c r="N2413" s="22" t="s">
        <v>6291</v>
      </c>
      <c r="O2413" s="22" t="s">
        <v>6292</v>
      </c>
      <c r="P2413" s="22" t="s">
        <v>6375</v>
      </c>
      <c r="Q2413" s="22">
        <v>0</v>
      </c>
      <c r="R2413" s="22" t="s">
        <v>1952</v>
      </c>
      <c r="S2413" s="22" t="s">
        <v>6376</v>
      </c>
      <c r="T2413" s="22" t="s">
        <v>1623</v>
      </c>
    </row>
    <row r="2414" spans="1:20">
      <c r="A2414" s="22" t="s">
        <v>1698</v>
      </c>
      <c r="B2414" s="22" t="s">
        <v>1699</v>
      </c>
      <c r="C2414" s="22" t="s">
        <v>1544</v>
      </c>
      <c r="D2414" s="22" t="s">
        <v>1580</v>
      </c>
      <c r="E2414" s="22" t="s">
        <v>452</v>
      </c>
      <c r="F2414" s="22" t="s">
        <v>5384</v>
      </c>
      <c r="G2414" s="22" t="s">
        <v>1623</v>
      </c>
      <c r="H2414" s="22" t="s">
        <v>6308</v>
      </c>
      <c r="I2414" s="22" t="s">
        <v>5447</v>
      </c>
      <c r="J2414" s="22" t="s">
        <v>11</v>
      </c>
      <c r="K2414" s="22" t="s">
        <v>6290</v>
      </c>
      <c r="L2414" s="22" t="s">
        <v>11</v>
      </c>
      <c r="M2414" s="22" t="s">
        <v>6942</v>
      </c>
      <c r="N2414" s="22" t="s">
        <v>6291</v>
      </c>
      <c r="O2414" s="22" t="s">
        <v>6292</v>
      </c>
      <c r="P2414" s="22" t="s">
        <v>6533</v>
      </c>
      <c r="Q2414" s="22">
        <v>0</v>
      </c>
      <c r="R2414" s="22" t="s">
        <v>1952</v>
      </c>
      <c r="S2414" s="22" t="s">
        <v>6113</v>
      </c>
      <c r="T2414" s="22" t="s">
        <v>1623</v>
      </c>
    </row>
    <row r="2415" spans="1:20">
      <c r="A2415" s="22" t="s">
        <v>3280</v>
      </c>
      <c r="B2415" s="22" t="s">
        <v>3281</v>
      </c>
      <c r="C2415" s="22" t="s">
        <v>16</v>
      </c>
      <c r="D2415" s="22" t="s">
        <v>1580</v>
      </c>
      <c r="E2415" s="22" t="s">
        <v>452</v>
      </c>
      <c r="F2415" s="22" t="s">
        <v>6970</v>
      </c>
      <c r="G2415" s="22" t="s">
        <v>1623</v>
      </c>
      <c r="H2415" s="22" t="s">
        <v>6952</v>
      </c>
      <c r="I2415" s="22" t="s">
        <v>5563</v>
      </c>
      <c r="J2415" s="22" t="s">
        <v>11</v>
      </c>
      <c r="K2415" s="22" t="s">
        <v>6290</v>
      </c>
      <c r="L2415" s="22" t="s">
        <v>11</v>
      </c>
      <c r="M2415" s="22" t="s">
        <v>6949</v>
      </c>
      <c r="N2415" s="22" t="s">
        <v>6291</v>
      </c>
      <c r="O2415" s="22" t="s">
        <v>6292</v>
      </c>
      <c r="P2415" s="22" t="s">
        <v>9</v>
      </c>
      <c r="Q2415" s="22">
        <v>0</v>
      </c>
      <c r="R2415" s="22" t="s">
        <v>1952</v>
      </c>
      <c r="S2415" s="22" t="s">
        <v>5902</v>
      </c>
      <c r="T2415" s="22" t="s">
        <v>1623</v>
      </c>
    </row>
    <row r="2416" spans="1:20">
      <c r="A2416" s="22" t="s">
        <v>3484</v>
      </c>
      <c r="B2416" s="22" t="s">
        <v>3485</v>
      </c>
      <c r="C2416" s="22" t="s">
        <v>16</v>
      </c>
      <c r="D2416" s="22" t="s">
        <v>1580</v>
      </c>
      <c r="E2416" s="22" t="s">
        <v>452</v>
      </c>
      <c r="F2416" s="22" t="s">
        <v>5504</v>
      </c>
      <c r="G2416" s="22" t="s">
        <v>1623</v>
      </c>
      <c r="H2416" s="22" t="s">
        <v>5579</v>
      </c>
      <c r="I2416" s="22" t="s">
        <v>6289</v>
      </c>
      <c r="J2416" s="22" t="s">
        <v>11</v>
      </c>
      <c r="K2416" s="22" t="s">
        <v>6290</v>
      </c>
      <c r="L2416" s="22" t="s">
        <v>11</v>
      </c>
      <c r="M2416" s="22" t="s">
        <v>6947</v>
      </c>
      <c r="N2416" s="22" t="s">
        <v>6291</v>
      </c>
      <c r="O2416" s="22" t="s">
        <v>6292</v>
      </c>
      <c r="P2416" s="22" t="s">
        <v>7055</v>
      </c>
      <c r="Q2416" s="22">
        <v>0</v>
      </c>
      <c r="R2416" s="22" t="s">
        <v>1948</v>
      </c>
      <c r="S2416" s="22" t="s">
        <v>7056</v>
      </c>
      <c r="T2416" s="22" t="s">
        <v>1623</v>
      </c>
    </row>
    <row r="2417" spans="1:20">
      <c r="A2417" s="22" t="s">
        <v>3725</v>
      </c>
      <c r="B2417" s="22" t="s">
        <v>3726</v>
      </c>
      <c r="C2417" s="22" t="s">
        <v>10</v>
      </c>
      <c r="D2417" s="22" t="s">
        <v>1580</v>
      </c>
      <c r="E2417" s="22" t="s">
        <v>452</v>
      </c>
      <c r="F2417" s="22" t="s">
        <v>5384</v>
      </c>
      <c r="G2417" s="22" t="s">
        <v>1623</v>
      </c>
      <c r="H2417" s="22" t="s">
        <v>6308</v>
      </c>
      <c r="I2417" s="22" t="s">
        <v>5447</v>
      </c>
      <c r="J2417" s="22" t="s">
        <v>11</v>
      </c>
      <c r="K2417" s="22" t="s">
        <v>6290</v>
      </c>
      <c r="L2417" s="22" t="s">
        <v>11</v>
      </c>
      <c r="M2417" s="22" t="s">
        <v>6941</v>
      </c>
      <c r="N2417" s="22" t="s">
        <v>6291</v>
      </c>
      <c r="O2417" s="22" t="s">
        <v>6292</v>
      </c>
      <c r="P2417" s="22" t="s">
        <v>6522</v>
      </c>
      <c r="Q2417" s="22">
        <v>0</v>
      </c>
      <c r="R2417" s="22" t="s">
        <v>3979</v>
      </c>
      <c r="S2417" s="22" t="s">
        <v>6685</v>
      </c>
      <c r="T2417" s="22" t="s">
        <v>1623</v>
      </c>
    </row>
    <row r="2418" spans="1:20">
      <c r="A2418" s="22" t="s">
        <v>2282</v>
      </c>
      <c r="B2418" s="22" t="s">
        <v>2283</v>
      </c>
      <c r="C2418" s="22" t="s">
        <v>14</v>
      </c>
      <c r="D2418" s="22" t="s">
        <v>1580</v>
      </c>
      <c r="E2418" s="22" t="s">
        <v>461</v>
      </c>
      <c r="F2418" s="22" t="s">
        <v>6784</v>
      </c>
      <c r="G2418" s="22" t="s">
        <v>1623</v>
      </c>
      <c r="H2418" s="22" t="s">
        <v>6320</v>
      </c>
      <c r="I2418" s="22" t="s">
        <v>6338</v>
      </c>
      <c r="J2418" s="22" t="s">
        <v>1643</v>
      </c>
      <c r="K2418" s="22" t="s">
        <v>6290</v>
      </c>
      <c r="L2418" s="22" t="s">
        <v>11</v>
      </c>
      <c r="M2418" s="22" t="s">
        <v>7040</v>
      </c>
      <c r="N2418" s="22" t="s">
        <v>6311</v>
      </c>
      <c r="O2418" s="22" t="s">
        <v>6292</v>
      </c>
      <c r="P2418" s="22" t="s">
        <v>1012</v>
      </c>
      <c r="Q2418" s="22">
        <v>0</v>
      </c>
      <c r="R2418" s="22" t="s">
        <v>7117</v>
      </c>
      <c r="S2418" s="22" t="s">
        <v>7118</v>
      </c>
      <c r="T2418" s="22" t="s">
        <v>1623</v>
      </c>
    </row>
    <row r="2419" spans="1:20">
      <c r="A2419" s="22" t="s">
        <v>3108</v>
      </c>
      <c r="B2419" s="22" t="s">
        <v>3109</v>
      </c>
      <c r="C2419" s="22" t="s">
        <v>14</v>
      </c>
      <c r="D2419" s="22" t="s">
        <v>1580</v>
      </c>
      <c r="E2419" s="22" t="s">
        <v>452</v>
      </c>
      <c r="F2419" s="22" t="s">
        <v>6811</v>
      </c>
      <c r="G2419" s="22" t="s">
        <v>1623</v>
      </c>
      <c r="H2419" s="22" t="s">
        <v>6337</v>
      </c>
      <c r="I2419" s="22" t="s">
        <v>6338</v>
      </c>
      <c r="J2419" s="22" t="s">
        <v>11</v>
      </c>
      <c r="K2419" s="22" t="s">
        <v>6290</v>
      </c>
      <c r="L2419" s="22" t="s">
        <v>11</v>
      </c>
      <c r="M2419" s="22" t="s">
        <v>6945</v>
      </c>
      <c r="N2419" s="22" t="s">
        <v>6291</v>
      </c>
      <c r="O2419" s="22" t="s">
        <v>6292</v>
      </c>
      <c r="P2419" s="22" t="s">
        <v>6329</v>
      </c>
      <c r="Q2419" s="22">
        <v>0</v>
      </c>
      <c r="R2419" s="22" t="s">
        <v>1952</v>
      </c>
      <c r="S2419" s="22" t="s">
        <v>5928</v>
      </c>
      <c r="T2419" s="22" t="s">
        <v>1623</v>
      </c>
    </row>
    <row r="2420" spans="1:20">
      <c r="A2420" s="22" t="s">
        <v>5002</v>
      </c>
      <c r="B2420" s="22" t="s">
        <v>5003</v>
      </c>
      <c r="C2420" s="22" t="s">
        <v>16</v>
      </c>
      <c r="D2420" s="22" t="s">
        <v>1580</v>
      </c>
      <c r="E2420" s="22" t="s">
        <v>452</v>
      </c>
      <c r="F2420" s="22" t="s">
        <v>6977</v>
      </c>
      <c r="G2420" s="22" t="s">
        <v>1623</v>
      </c>
      <c r="H2420" s="22" t="s">
        <v>6346</v>
      </c>
      <c r="I2420" s="22" t="s">
        <v>5563</v>
      </c>
      <c r="J2420" s="22" t="s">
        <v>11</v>
      </c>
      <c r="K2420" s="22" t="s">
        <v>6290</v>
      </c>
      <c r="L2420" s="22" t="s">
        <v>11</v>
      </c>
      <c r="M2420" s="22" t="s">
        <v>6941</v>
      </c>
      <c r="N2420" s="22" t="s">
        <v>6291</v>
      </c>
      <c r="O2420" s="22" t="s">
        <v>6292</v>
      </c>
      <c r="P2420" s="22" t="s">
        <v>9</v>
      </c>
      <c r="Q2420" s="22">
        <v>0</v>
      </c>
      <c r="R2420" s="22" t="s">
        <v>1948</v>
      </c>
      <c r="S2420" s="22" t="s">
        <v>5691</v>
      </c>
      <c r="T2420" s="22" t="s">
        <v>1623</v>
      </c>
    </row>
    <row r="2421" spans="1:20">
      <c r="A2421" s="22" t="s">
        <v>4686</v>
      </c>
      <c r="B2421" s="22" t="s">
        <v>4687</v>
      </c>
      <c r="C2421" s="22" t="s">
        <v>10</v>
      </c>
      <c r="D2421" s="22" t="s">
        <v>1580</v>
      </c>
      <c r="E2421" s="22" t="s">
        <v>452</v>
      </c>
      <c r="F2421" s="22" t="s">
        <v>5583</v>
      </c>
      <c r="G2421" s="22" t="s">
        <v>1623</v>
      </c>
      <c r="H2421" s="22" t="s">
        <v>6308</v>
      </c>
      <c r="I2421" s="22" t="s">
        <v>5447</v>
      </c>
      <c r="J2421" s="22" t="s">
        <v>11</v>
      </c>
      <c r="K2421" s="22" t="s">
        <v>6290</v>
      </c>
      <c r="L2421" s="22" t="s">
        <v>11</v>
      </c>
      <c r="M2421" s="22" t="s">
        <v>6983</v>
      </c>
      <c r="N2421" s="22" t="s">
        <v>6291</v>
      </c>
      <c r="O2421" s="22" t="s">
        <v>6292</v>
      </c>
      <c r="P2421" s="22" t="s">
        <v>1012</v>
      </c>
      <c r="Q2421" s="22">
        <v>0</v>
      </c>
      <c r="R2421" s="22" t="s">
        <v>1559</v>
      </c>
      <c r="S2421" s="22" t="s">
        <v>6201</v>
      </c>
      <c r="T2421" s="22" t="s">
        <v>1623</v>
      </c>
    </row>
    <row r="2422" spans="1:20">
      <c r="A2422" s="22" t="s">
        <v>2214</v>
      </c>
      <c r="B2422" s="22" t="s">
        <v>2215</v>
      </c>
      <c r="C2422" s="22" t="s">
        <v>10</v>
      </c>
      <c r="D2422" s="22" t="s">
        <v>1580</v>
      </c>
      <c r="E2422" s="22" t="s">
        <v>452</v>
      </c>
      <c r="F2422" s="22" t="s">
        <v>5392</v>
      </c>
      <c r="G2422" s="22" t="s">
        <v>1623</v>
      </c>
      <c r="H2422" s="22" t="s">
        <v>6295</v>
      </c>
      <c r="I2422" s="22" t="s">
        <v>6302</v>
      </c>
      <c r="J2422" s="22" t="s">
        <v>11</v>
      </c>
      <c r="K2422" s="22" t="s">
        <v>6290</v>
      </c>
      <c r="L2422" s="22" t="s">
        <v>11</v>
      </c>
      <c r="M2422" s="22" t="s">
        <v>6942</v>
      </c>
      <c r="N2422" s="22" t="s">
        <v>6291</v>
      </c>
      <c r="O2422" s="22" t="s">
        <v>6292</v>
      </c>
      <c r="P2422" s="22" t="s">
        <v>6729</v>
      </c>
      <c r="Q2422" s="22">
        <v>0</v>
      </c>
      <c r="R2422" s="22" t="s">
        <v>1707</v>
      </c>
      <c r="S2422" s="22" t="s">
        <v>6730</v>
      </c>
      <c r="T2422" s="22" t="s">
        <v>1623</v>
      </c>
    </row>
    <row r="2423" spans="1:20">
      <c r="A2423" s="22" t="s">
        <v>4870</v>
      </c>
      <c r="B2423" s="22" t="s">
        <v>4871</v>
      </c>
      <c r="C2423" s="22" t="s">
        <v>13</v>
      </c>
      <c r="D2423" s="22" t="s">
        <v>1580</v>
      </c>
      <c r="E2423" s="22" t="s">
        <v>452</v>
      </c>
      <c r="F2423" s="22" t="s">
        <v>6803</v>
      </c>
      <c r="G2423" s="22" t="s">
        <v>1623</v>
      </c>
      <c r="H2423" s="22" t="s">
        <v>5569</v>
      </c>
      <c r="I2423" s="22" t="s">
        <v>6304</v>
      </c>
      <c r="J2423" s="22" t="s">
        <v>11</v>
      </c>
      <c r="K2423" s="22" t="s">
        <v>6290</v>
      </c>
      <c r="L2423" s="22" t="s">
        <v>11</v>
      </c>
      <c r="M2423" s="22" t="s">
        <v>6937</v>
      </c>
      <c r="N2423" s="22" t="s">
        <v>6291</v>
      </c>
      <c r="O2423" s="22" t="s">
        <v>6292</v>
      </c>
      <c r="P2423" s="22" t="s">
        <v>6363</v>
      </c>
      <c r="Q2423" s="22">
        <v>0</v>
      </c>
      <c r="R2423" s="22" t="s">
        <v>2424</v>
      </c>
      <c r="S2423" s="22" t="s">
        <v>6422</v>
      </c>
      <c r="T2423" s="22" t="s">
        <v>1623</v>
      </c>
    </row>
    <row r="2424" spans="1:20">
      <c r="A2424" s="22" t="s">
        <v>5190</v>
      </c>
      <c r="B2424" s="22" t="s">
        <v>5191</v>
      </c>
      <c r="C2424" s="22" t="s">
        <v>16</v>
      </c>
      <c r="D2424" s="22" t="s">
        <v>1580</v>
      </c>
      <c r="E2424" s="22" t="s">
        <v>452</v>
      </c>
      <c r="F2424" s="22" t="s">
        <v>6954</v>
      </c>
      <c r="G2424" s="22" t="s">
        <v>1623</v>
      </c>
      <c r="H2424" s="22" t="s">
        <v>6346</v>
      </c>
      <c r="I2424" s="22" t="s">
        <v>6951</v>
      </c>
      <c r="J2424" s="22" t="s">
        <v>11</v>
      </c>
      <c r="K2424" s="22" t="s">
        <v>6290</v>
      </c>
      <c r="L2424" s="22" t="s">
        <v>11</v>
      </c>
      <c r="M2424" s="22" t="s">
        <v>6997</v>
      </c>
      <c r="N2424" s="22" t="s">
        <v>6291</v>
      </c>
      <c r="O2424" s="22" t="s">
        <v>6292</v>
      </c>
      <c r="P2424" s="22" t="s">
        <v>1012</v>
      </c>
      <c r="Q2424" s="22">
        <v>0</v>
      </c>
      <c r="R2424" s="22" t="s">
        <v>1565</v>
      </c>
      <c r="S2424" s="22" t="s">
        <v>7004</v>
      </c>
      <c r="T2424" s="22" t="s">
        <v>1623</v>
      </c>
    </row>
    <row r="2425" spans="1:20">
      <c r="A2425" s="22" t="s">
        <v>2981</v>
      </c>
      <c r="B2425" s="22" t="s">
        <v>2982</v>
      </c>
      <c r="C2425" s="22" t="s">
        <v>14</v>
      </c>
      <c r="D2425" s="22" t="s">
        <v>1580</v>
      </c>
      <c r="E2425" s="22" t="s">
        <v>452</v>
      </c>
      <c r="F2425" s="22" t="s">
        <v>5583</v>
      </c>
      <c r="G2425" s="22" t="s">
        <v>1623</v>
      </c>
      <c r="H2425" s="22" t="s">
        <v>6308</v>
      </c>
      <c r="I2425" s="22" t="s">
        <v>5447</v>
      </c>
      <c r="J2425" s="22" t="s">
        <v>11</v>
      </c>
      <c r="K2425" s="22" t="s">
        <v>6290</v>
      </c>
      <c r="L2425" s="22" t="s">
        <v>11</v>
      </c>
      <c r="M2425" s="22" t="s">
        <v>6964</v>
      </c>
      <c r="N2425" s="22" t="s">
        <v>6291</v>
      </c>
      <c r="O2425" s="22" t="s">
        <v>6292</v>
      </c>
      <c r="P2425" s="22" t="s">
        <v>1012</v>
      </c>
      <c r="Q2425" s="22">
        <v>0</v>
      </c>
      <c r="R2425" s="22" t="s">
        <v>1565</v>
      </c>
      <c r="S2425" s="22" t="s">
        <v>7063</v>
      </c>
      <c r="T2425" s="22" t="s">
        <v>1548</v>
      </c>
    </row>
    <row r="2426" spans="1:20">
      <c r="A2426" s="22" t="s">
        <v>4635</v>
      </c>
      <c r="B2426" s="22" t="s">
        <v>4636</v>
      </c>
      <c r="C2426" s="22" t="s">
        <v>13</v>
      </c>
      <c r="D2426" s="22" t="s">
        <v>1580</v>
      </c>
      <c r="E2426" s="22" t="s">
        <v>452</v>
      </c>
      <c r="F2426" s="22" t="s">
        <v>5552</v>
      </c>
      <c r="G2426" s="22" t="s">
        <v>1623</v>
      </c>
      <c r="H2426" s="22" t="s">
        <v>5569</v>
      </c>
      <c r="I2426" s="22" t="s">
        <v>6316</v>
      </c>
      <c r="J2426" s="22" t="s">
        <v>11</v>
      </c>
      <c r="K2426" s="22" t="s">
        <v>6290</v>
      </c>
      <c r="L2426" s="22" t="s">
        <v>11</v>
      </c>
      <c r="M2426" s="22" t="s">
        <v>6949</v>
      </c>
      <c r="N2426" s="22" t="s">
        <v>6291</v>
      </c>
      <c r="O2426" s="22" t="s">
        <v>6292</v>
      </c>
      <c r="P2426" s="22" t="s">
        <v>6340</v>
      </c>
      <c r="Q2426" s="22">
        <v>0</v>
      </c>
      <c r="R2426" s="22" t="s">
        <v>1952</v>
      </c>
      <c r="S2426" s="22" t="s">
        <v>5735</v>
      </c>
      <c r="T2426" s="22" t="s">
        <v>1623</v>
      </c>
    </row>
    <row r="2427" spans="1:20">
      <c r="A2427" s="22" t="s">
        <v>5228</v>
      </c>
      <c r="B2427" s="22" t="s">
        <v>5229</v>
      </c>
      <c r="C2427" s="22" t="s">
        <v>10</v>
      </c>
      <c r="D2427" s="22" t="s">
        <v>1580</v>
      </c>
      <c r="E2427" s="22" t="s">
        <v>452</v>
      </c>
      <c r="F2427" s="22" t="s">
        <v>6970</v>
      </c>
      <c r="G2427" s="22" t="s">
        <v>1623</v>
      </c>
      <c r="H2427" s="22" t="s">
        <v>5579</v>
      </c>
      <c r="I2427" s="22" t="s">
        <v>5563</v>
      </c>
      <c r="J2427" s="22" t="s">
        <v>11</v>
      </c>
      <c r="K2427" s="22" t="s">
        <v>6290</v>
      </c>
      <c r="L2427" s="22" t="s">
        <v>11</v>
      </c>
      <c r="M2427" s="22" t="s">
        <v>6936</v>
      </c>
      <c r="N2427" s="22" t="s">
        <v>6291</v>
      </c>
      <c r="O2427" s="22" t="s">
        <v>6292</v>
      </c>
      <c r="P2427" s="22" t="s">
        <v>7</v>
      </c>
      <c r="Q2427" s="22">
        <v>0</v>
      </c>
      <c r="R2427" s="22" t="s">
        <v>1559</v>
      </c>
      <c r="S2427" s="22" t="s">
        <v>6631</v>
      </c>
      <c r="T2427" s="22" t="s">
        <v>1623</v>
      </c>
    </row>
    <row r="2428" spans="1:20">
      <c r="A2428" s="22" t="s">
        <v>3073</v>
      </c>
      <c r="B2428" s="22" t="s">
        <v>3074</v>
      </c>
      <c r="C2428" s="22" t="s">
        <v>10</v>
      </c>
      <c r="D2428" s="22" t="s">
        <v>1580</v>
      </c>
      <c r="E2428" s="22" t="s">
        <v>452</v>
      </c>
      <c r="F2428" s="22" t="s">
        <v>6977</v>
      </c>
      <c r="G2428" s="22" t="s">
        <v>1623</v>
      </c>
      <c r="H2428" s="22" t="s">
        <v>6346</v>
      </c>
      <c r="I2428" s="22" t="s">
        <v>5563</v>
      </c>
      <c r="J2428" s="22" t="s">
        <v>11</v>
      </c>
      <c r="K2428" s="22" t="s">
        <v>6290</v>
      </c>
      <c r="L2428" s="22" t="s">
        <v>11</v>
      </c>
      <c r="M2428" s="22" t="s">
        <v>6979</v>
      </c>
      <c r="N2428" s="22" t="s">
        <v>6291</v>
      </c>
      <c r="O2428" s="22" t="s">
        <v>6292</v>
      </c>
      <c r="P2428" s="22" t="s">
        <v>7</v>
      </c>
      <c r="Q2428" s="22">
        <v>0</v>
      </c>
      <c r="R2428" s="22" t="s">
        <v>1707</v>
      </c>
      <c r="S2428" s="22" t="s">
        <v>6142</v>
      </c>
      <c r="T2428" s="22" t="s">
        <v>1623</v>
      </c>
    </row>
    <row r="2429" spans="1:20">
      <c r="A2429" s="22" t="s">
        <v>2633</v>
      </c>
      <c r="B2429" s="22" t="s">
        <v>2634</v>
      </c>
      <c r="C2429" s="22" t="s">
        <v>12</v>
      </c>
      <c r="D2429" s="22" t="s">
        <v>1580</v>
      </c>
      <c r="E2429" s="22" t="s">
        <v>452</v>
      </c>
      <c r="F2429" s="22" t="s">
        <v>5399</v>
      </c>
      <c r="G2429" s="22" t="s">
        <v>1623</v>
      </c>
      <c r="H2429" s="22" t="s">
        <v>5579</v>
      </c>
      <c r="I2429" s="22" t="s">
        <v>6302</v>
      </c>
      <c r="J2429" s="22" t="s">
        <v>11</v>
      </c>
      <c r="K2429" s="22" t="s">
        <v>6290</v>
      </c>
      <c r="L2429" s="22" t="s">
        <v>11</v>
      </c>
      <c r="M2429" s="22" t="s">
        <v>6936</v>
      </c>
      <c r="N2429" s="22" t="s">
        <v>6291</v>
      </c>
      <c r="O2429" s="22" t="s">
        <v>6292</v>
      </c>
      <c r="P2429" s="22" t="s">
        <v>6492</v>
      </c>
      <c r="Q2429" s="22">
        <v>0</v>
      </c>
      <c r="R2429" s="22" t="s">
        <v>2163</v>
      </c>
      <c r="S2429" s="22" t="s">
        <v>6493</v>
      </c>
      <c r="T2429" s="22" t="s">
        <v>1623</v>
      </c>
    </row>
    <row r="2430" spans="1:20">
      <c r="A2430" s="22" t="s">
        <v>2908</v>
      </c>
      <c r="B2430" s="22" t="s">
        <v>2909</v>
      </c>
      <c r="C2430" s="22" t="s">
        <v>16</v>
      </c>
      <c r="D2430" s="22" t="s">
        <v>1580</v>
      </c>
      <c r="E2430" s="22" t="s">
        <v>452</v>
      </c>
      <c r="F2430" s="22" t="s">
        <v>6954</v>
      </c>
      <c r="G2430" s="22" t="s">
        <v>1623</v>
      </c>
      <c r="H2430" s="22" t="s">
        <v>6346</v>
      </c>
      <c r="I2430" s="22" t="s">
        <v>6951</v>
      </c>
      <c r="J2430" s="22" t="s">
        <v>11</v>
      </c>
      <c r="K2430" s="22" t="s">
        <v>6290</v>
      </c>
      <c r="L2430" s="22" t="s">
        <v>11</v>
      </c>
      <c r="M2430" s="22" t="s">
        <v>7042</v>
      </c>
      <c r="N2430" s="22" t="s">
        <v>6291</v>
      </c>
      <c r="O2430" s="22" t="s">
        <v>6292</v>
      </c>
      <c r="P2430" s="22" t="s">
        <v>6982</v>
      </c>
      <c r="Q2430" s="22">
        <v>0</v>
      </c>
      <c r="R2430" s="22" t="s">
        <v>7028</v>
      </c>
      <c r="S2430" s="22" t="s">
        <v>7029</v>
      </c>
      <c r="T2430" s="22" t="s">
        <v>1623</v>
      </c>
    </row>
    <row r="2431" spans="1:20">
      <c r="A2431" s="22" t="s">
        <v>3096</v>
      </c>
      <c r="B2431" s="22" t="s">
        <v>3097</v>
      </c>
      <c r="C2431" s="22" t="s">
        <v>16</v>
      </c>
      <c r="D2431" s="22" t="s">
        <v>1580</v>
      </c>
      <c r="E2431" s="22" t="s">
        <v>452</v>
      </c>
      <c r="F2431" s="22" t="s">
        <v>6954</v>
      </c>
      <c r="G2431" s="22" t="s">
        <v>1623</v>
      </c>
      <c r="H2431" s="22" t="s">
        <v>2490</v>
      </c>
      <c r="I2431" s="22" t="s">
        <v>6951</v>
      </c>
      <c r="J2431" s="22" t="s">
        <v>11</v>
      </c>
      <c r="K2431" s="22" t="s">
        <v>6290</v>
      </c>
      <c r="L2431" s="22" t="s">
        <v>11</v>
      </c>
      <c r="M2431" s="22" t="s">
        <v>6937</v>
      </c>
      <c r="N2431" s="22" t="s">
        <v>6291</v>
      </c>
      <c r="O2431" s="22" t="s">
        <v>6292</v>
      </c>
      <c r="P2431" s="22" t="s">
        <v>6982</v>
      </c>
      <c r="Q2431" s="22">
        <v>0</v>
      </c>
      <c r="R2431" s="22" t="s">
        <v>1537</v>
      </c>
      <c r="S2431" s="22" t="s">
        <v>6262</v>
      </c>
      <c r="T2431" s="22" t="s">
        <v>1623</v>
      </c>
    </row>
    <row r="2432" spans="1:20">
      <c r="A2432" s="22" t="s">
        <v>5081</v>
      </c>
      <c r="B2432" s="22" t="s">
        <v>5082</v>
      </c>
      <c r="C2432" s="22" t="s">
        <v>16</v>
      </c>
      <c r="D2432" s="22" t="s">
        <v>1580</v>
      </c>
      <c r="E2432" s="22" t="s">
        <v>461</v>
      </c>
      <c r="F2432" s="22" t="s">
        <v>6943</v>
      </c>
      <c r="G2432" s="22" t="s">
        <v>1623</v>
      </c>
      <c r="H2432" s="22" t="s">
        <v>6346</v>
      </c>
      <c r="I2432" s="22" t="s">
        <v>6302</v>
      </c>
      <c r="J2432" s="22" t="s">
        <v>11</v>
      </c>
      <c r="K2432" s="22" t="s">
        <v>6290</v>
      </c>
      <c r="L2432" s="22" t="s">
        <v>11</v>
      </c>
      <c r="M2432" s="22" t="s">
        <v>6931</v>
      </c>
      <c r="N2432" s="22" t="s">
        <v>6311</v>
      </c>
      <c r="O2432" s="22" t="s">
        <v>6292</v>
      </c>
      <c r="P2432" s="22" t="s">
        <v>6329</v>
      </c>
      <c r="Q2432" s="22">
        <v>0</v>
      </c>
      <c r="R2432" s="22" t="s">
        <v>1646</v>
      </c>
      <c r="S2432" s="22" t="s">
        <v>5674</v>
      </c>
      <c r="T2432" s="22" t="s">
        <v>1623</v>
      </c>
    </row>
    <row r="2433" spans="1:20">
      <c r="A2433" s="22" t="s">
        <v>3291</v>
      </c>
      <c r="B2433" s="22" t="s">
        <v>3292</v>
      </c>
      <c r="C2433" s="22" t="s">
        <v>13</v>
      </c>
      <c r="D2433" s="22" t="s">
        <v>1580</v>
      </c>
      <c r="E2433" s="22" t="s">
        <v>452</v>
      </c>
      <c r="F2433" s="22" t="s">
        <v>6962</v>
      </c>
      <c r="G2433" s="22" t="s">
        <v>1623</v>
      </c>
      <c r="H2433" s="22" t="s">
        <v>6299</v>
      </c>
      <c r="I2433" s="22" t="s">
        <v>6300</v>
      </c>
      <c r="J2433" s="22" t="s">
        <v>11</v>
      </c>
      <c r="K2433" s="22" t="s">
        <v>6290</v>
      </c>
      <c r="L2433" s="22" t="s">
        <v>11</v>
      </c>
      <c r="M2433" s="22" t="s">
        <v>6983</v>
      </c>
      <c r="N2433" s="22" t="s">
        <v>6291</v>
      </c>
      <c r="O2433" s="22" t="s">
        <v>6292</v>
      </c>
      <c r="P2433" s="22" t="s">
        <v>1012</v>
      </c>
      <c r="Q2433" s="22">
        <v>0</v>
      </c>
      <c r="R2433" s="22" t="s">
        <v>1689</v>
      </c>
      <c r="S2433" s="22" t="s">
        <v>6652</v>
      </c>
      <c r="T2433" s="22" t="s">
        <v>1623</v>
      </c>
    </row>
    <row r="2434" spans="1:20">
      <c r="A2434" s="22" t="s">
        <v>3672</v>
      </c>
      <c r="B2434" s="22" t="s">
        <v>3673</v>
      </c>
      <c r="C2434" s="22" t="s">
        <v>12</v>
      </c>
      <c r="D2434" s="22" t="s">
        <v>1580</v>
      </c>
      <c r="E2434" s="22" t="s">
        <v>452</v>
      </c>
      <c r="F2434" s="22" t="s">
        <v>6818</v>
      </c>
      <c r="G2434" s="22" t="s">
        <v>1623</v>
      </c>
      <c r="H2434" s="22" t="s">
        <v>6320</v>
      </c>
      <c r="I2434" s="22" t="s">
        <v>6355</v>
      </c>
      <c r="J2434" s="22" t="s">
        <v>11</v>
      </c>
      <c r="K2434" s="22" t="s">
        <v>6290</v>
      </c>
      <c r="L2434" s="22" t="s">
        <v>11</v>
      </c>
      <c r="M2434" s="22" t="s">
        <v>6961</v>
      </c>
      <c r="N2434" s="22" t="s">
        <v>6291</v>
      </c>
      <c r="O2434" s="22" t="s">
        <v>6292</v>
      </c>
      <c r="P2434" s="22" t="s">
        <v>6751</v>
      </c>
      <c r="Q2434" s="22">
        <v>0</v>
      </c>
      <c r="R2434" s="22" t="s">
        <v>1952</v>
      </c>
      <c r="S2434" s="22" t="s">
        <v>5852</v>
      </c>
      <c r="T2434" s="22" t="s">
        <v>1623</v>
      </c>
    </row>
    <row r="2435" spans="1:20">
      <c r="A2435" s="22" t="s">
        <v>5292</v>
      </c>
      <c r="B2435" s="22" t="s">
        <v>5293</v>
      </c>
      <c r="C2435" s="22" t="s">
        <v>14</v>
      </c>
      <c r="D2435" s="22" t="s">
        <v>1580</v>
      </c>
      <c r="E2435" s="22" t="s">
        <v>452</v>
      </c>
      <c r="F2435" s="22" t="s">
        <v>6816</v>
      </c>
      <c r="G2435" s="22" t="s">
        <v>1623</v>
      </c>
      <c r="H2435" s="22" t="s">
        <v>6334</v>
      </c>
      <c r="I2435" s="22" t="s">
        <v>6343</v>
      </c>
      <c r="J2435" s="22" t="s">
        <v>11</v>
      </c>
      <c r="K2435" s="22" t="s">
        <v>6290</v>
      </c>
      <c r="L2435" s="22" t="s">
        <v>11</v>
      </c>
      <c r="M2435" s="22" t="s">
        <v>7020</v>
      </c>
      <c r="N2435" s="22" t="s">
        <v>6291</v>
      </c>
      <c r="O2435" s="22" t="s">
        <v>6292</v>
      </c>
      <c r="P2435" s="22" t="s">
        <v>6329</v>
      </c>
      <c r="Q2435" s="22">
        <v>0</v>
      </c>
      <c r="R2435" s="22" t="s">
        <v>1952</v>
      </c>
      <c r="S2435" s="22" t="s">
        <v>5642</v>
      </c>
      <c r="T2435" s="22" t="s">
        <v>1623</v>
      </c>
    </row>
    <row r="2436" spans="1:20">
      <c r="A2436" s="22" t="s">
        <v>2049</v>
      </c>
      <c r="B2436" s="22" t="s">
        <v>2050</v>
      </c>
      <c r="C2436" s="22" t="s">
        <v>14</v>
      </c>
      <c r="D2436" s="22" t="s">
        <v>1580</v>
      </c>
      <c r="E2436" s="22" t="s">
        <v>452</v>
      </c>
      <c r="F2436" s="22" t="s">
        <v>6804</v>
      </c>
      <c r="G2436" s="22" t="s">
        <v>1623</v>
      </c>
      <c r="H2436" s="22" t="s">
        <v>6334</v>
      </c>
      <c r="I2436" s="22" t="s">
        <v>6321</v>
      </c>
      <c r="J2436" s="22" t="s">
        <v>11</v>
      </c>
      <c r="K2436" s="22" t="s">
        <v>6290</v>
      </c>
      <c r="L2436" s="22" t="s">
        <v>11</v>
      </c>
      <c r="M2436" s="22" t="s">
        <v>6965</v>
      </c>
      <c r="N2436" s="22" t="s">
        <v>6291</v>
      </c>
      <c r="O2436" s="22" t="s">
        <v>6292</v>
      </c>
      <c r="P2436" s="22" t="s">
        <v>6414</v>
      </c>
      <c r="Q2436" s="22">
        <v>0</v>
      </c>
      <c r="R2436" s="22" t="s">
        <v>1952</v>
      </c>
      <c r="S2436" s="22" t="s">
        <v>6415</v>
      </c>
      <c r="T2436" s="22" t="s">
        <v>1623</v>
      </c>
    </row>
    <row r="2437" spans="1:20">
      <c r="A2437" s="22" t="s">
        <v>2977</v>
      </c>
      <c r="B2437" s="22" t="s">
        <v>2978</v>
      </c>
      <c r="C2437" s="22" t="s">
        <v>16</v>
      </c>
      <c r="D2437" s="22" t="s">
        <v>1580</v>
      </c>
      <c r="E2437" s="22" t="s">
        <v>452</v>
      </c>
      <c r="F2437" s="22" t="s">
        <v>6954</v>
      </c>
      <c r="G2437" s="22" t="s">
        <v>1623</v>
      </c>
      <c r="H2437" s="22" t="s">
        <v>2490</v>
      </c>
      <c r="I2437" s="22" t="s">
        <v>6951</v>
      </c>
      <c r="J2437" s="22" t="s">
        <v>11</v>
      </c>
      <c r="K2437" s="22" t="s">
        <v>6290</v>
      </c>
      <c r="L2437" s="22" t="s">
        <v>11</v>
      </c>
      <c r="M2437" s="22" t="s">
        <v>6945</v>
      </c>
      <c r="N2437" s="22" t="s">
        <v>6291</v>
      </c>
      <c r="O2437" s="22" t="s">
        <v>6292</v>
      </c>
      <c r="P2437" s="22" t="s">
        <v>6956</v>
      </c>
      <c r="Q2437" s="22">
        <v>0</v>
      </c>
      <c r="R2437" s="22" t="s">
        <v>2980</v>
      </c>
      <c r="S2437" s="22" t="s">
        <v>6957</v>
      </c>
      <c r="T2437" s="22" t="s">
        <v>1623</v>
      </c>
    </row>
    <row r="2438" spans="1:20">
      <c r="A2438" s="22" t="s">
        <v>5186</v>
      </c>
      <c r="B2438" s="22" t="s">
        <v>5187</v>
      </c>
      <c r="C2438" s="22" t="s">
        <v>16</v>
      </c>
      <c r="D2438" s="22" t="s">
        <v>1580</v>
      </c>
      <c r="E2438" s="22" t="s">
        <v>452</v>
      </c>
      <c r="F2438" s="22" t="s">
        <v>6954</v>
      </c>
      <c r="G2438" s="22" t="s">
        <v>1623</v>
      </c>
      <c r="H2438" s="22" t="s">
        <v>6346</v>
      </c>
      <c r="I2438" s="22" t="s">
        <v>6951</v>
      </c>
      <c r="J2438" s="22" t="s">
        <v>11</v>
      </c>
      <c r="K2438" s="22" t="s">
        <v>6290</v>
      </c>
      <c r="L2438" s="22" t="s">
        <v>11</v>
      </c>
      <c r="M2438" s="22" t="s">
        <v>7037</v>
      </c>
      <c r="N2438" s="22" t="s">
        <v>6291</v>
      </c>
      <c r="O2438" s="22" t="s">
        <v>6292</v>
      </c>
      <c r="P2438" s="22" t="s">
        <v>1012</v>
      </c>
      <c r="Q2438" s="22">
        <v>0</v>
      </c>
      <c r="R2438" s="22" t="s">
        <v>1565</v>
      </c>
      <c r="S2438" s="22" t="s">
        <v>6972</v>
      </c>
      <c r="T2438" s="22" t="s">
        <v>1623</v>
      </c>
    </row>
    <row r="2439" spans="1:20">
      <c r="A2439" s="22" t="s">
        <v>4771</v>
      </c>
      <c r="B2439" s="22" t="s">
        <v>4772</v>
      </c>
      <c r="C2439" s="22" t="s">
        <v>10</v>
      </c>
      <c r="D2439" s="22" t="s">
        <v>1580</v>
      </c>
      <c r="E2439" s="22" t="s">
        <v>461</v>
      </c>
      <c r="F2439" s="22" t="s">
        <v>5538</v>
      </c>
      <c r="G2439" s="22" t="s">
        <v>1623</v>
      </c>
      <c r="H2439" s="22" t="s">
        <v>5579</v>
      </c>
      <c r="I2439" s="22" t="s">
        <v>5574</v>
      </c>
      <c r="J2439" s="22" t="s">
        <v>11</v>
      </c>
      <c r="K2439" s="22" t="s">
        <v>6290</v>
      </c>
      <c r="L2439" s="22" t="s">
        <v>11</v>
      </c>
      <c r="M2439" s="22" t="s">
        <v>6996</v>
      </c>
      <c r="N2439" s="22" t="s">
        <v>6311</v>
      </c>
      <c r="O2439" s="22" t="s">
        <v>6292</v>
      </c>
      <c r="P2439" s="22" t="s">
        <v>6576</v>
      </c>
      <c r="Q2439" s="22">
        <v>0</v>
      </c>
      <c r="R2439" s="22" t="s">
        <v>1646</v>
      </c>
      <c r="S2439" s="22" t="s">
        <v>5717</v>
      </c>
      <c r="T2439" s="22" t="s">
        <v>1623</v>
      </c>
    </row>
    <row r="2440" spans="1:20">
      <c r="A2440" s="22" t="s">
        <v>2668</v>
      </c>
      <c r="B2440" s="22" t="s">
        <v>2669</v>
      </c>
      <c r="C2440" s="22" t="s">
        <v>1544</v>
      </c>
      <c r="D2440" s="22" t="s">
        <v>5451</v>
      </c>
      <c r="E2440" s="22" t="s">
        <v>459</v>
      </c>
      <c r="F2440" s="22" t="s">
        <v>5580</v>
      </c>
      <c r="G2440" s="22" t="s">
        <v>1623</v>
      </c>
      <c r="H2440" s="22" t="s">
        <v>2490</v>
      </c>
      <c r="I2440" s="22" t="s">
        <v>6352</v>
      </c>
      <c r="J2440" s="22" t="s">
        <v>11</v>
      </c>
      <c r="K2440" s="22" t="s">
        <v>6290</v>
      </c>
      <c r="L2440" s="22" t="s">
        <v>11</v>
      </c>
      <c r="M2440" s="22" t="s">
        <v>6988</v>
      </c>
      <c r="N2440" s="22" t="s">
        <v>6297</v>
      </c>
      <c r="O2440" s="22" t="s">
        <v>6292</v>
      </c>
      <c r="P2440" s="22" t="s">
        <v>1152</v>
      </c>
      <c r="Q2440" s="22">
        <v>0</v>
      </c>
      <c r="R2440" s="22" t="s">
        <v>6377</v>
      </c>
      <c r="S2440" s="22" t="s">
        <v>6199</v>
      </c>
      <c r="T2440" s="22" t="s">
        <v>1623</v>
      </c>
    </row>
    <row r="2441" spans="1:20">
      <c r="A2441" s="22" t="s">
        <v>2375</v>
      </c>
      <c r="B2441" s="22" t="s">
        <v>2376</v>
      </c>
      <c r="C2441" s="22" t="s">
        <v>16</v>
      </c>
      <c r="D2441" s="22" t="s">
        <v>1580</v>
      </c>
      <c r="E2441" s="22" t="s">
        <v>452</v>
      </c>
      <c r="F2441" s="22" t="s">
        <v>5380</v>
      </c>
      <c r="G2441" s="22" t="s">
        <v>1623</v>
      </c>
      <c r="H2441" s="22" t="s">
        <v>2490</v>
      </c>
      <c r="I2441" s="22" t="s">
        <v>6289</v>
      </c>
      <c r="J2441" s="22" t="s">
        <v>11</v>
      </c>
      <c r="K2441" s="22" t="s">
        <v>6290</v>
      </c>
      <c r="L2441" s="22" t="s">
        <v>11</v>
      </c>
      <c r="M2441" s="22" t="s">
        <v>7051</v>
      </c>
      <c r="N2441" s="22" t="s">
        <v>6291</v>
      </c>
      <c r="O2441" s="22" t="s">
        <v>6292</v>
      </c>
      <c r="P2441" s="22" t="s">
        <v>6329</v>
      </c>
      <c r="Q2441" s="22">
        <v>0</v>
      </c>
      <c r="R2441" s="22" t="s">
        <v>1952</v>
      </c>
      <c r="S2441" s="22" t="s">
        <v>6025</v>
      </c>
      <c r="T2441" s="22" t="s">
        <v>1623</v>
      </c>
    </row>
    <row r="2442" spans="1:20">
      <c r="A2442" s="22" t="s">
        <v>4678</v>
      </c>
      <c r="B2442" s="22" t="s">
        <v>4679</v>
      </c>
      <c r="C2442" s="22" t="s">
        <v>16</v>
      </c>
      <c r="D2442" s="22" t="s">
        <v>5451</v>
      </c>
      <c r="E2442" s="22" t="s">
        <v>464</v>
      </c>
      <c r="F2442" s="22" t="s">
        <v>5573</v>
      </c>
      <c r="G2442" s="22" t="s">
        <v>1623</v>
      </c>
      <c r="H2442" s="22" t="s">
        <v>2490</v>
      </c>
      <c r="I2442" s="22" t="s">
        <v>6296</v>
      </c>
      <c r="J2442" s="22" t="s">
        <v>11</v>
      </c>
      <c r="K2442" s="22" t="s">
        <v>6290</v>
      </c>
      <c r="L2442" s="22" t="s">
        <v>11</v>
      </c>
      <c r="M2442" s="22" t="s">
        <v>7049</v>
      </c>
      <c r="N2442" s="22" t="s">
        <v>6297</v>
      </c>
      <c r="O2442" s="22" t="s">
        <v>6292</v>
      </c>
      <c r="P2442" s="22" t="s">
        <v>1152</v>
      </c>
      <c r="Q2442" s="22">
        <v>0</v>
      </c>
      <c r="R2442" s="22" t="s">
        <v>1552</v>
      </c>
      <c r="S2442" s="22" t="s">
        <v>6235</v>
      </c>
      <c r="T2442" s="22" t="s">
        <v>1032</v>
      </c>
    </row>
    <row r="2443" spans="1:20">
      <c r="A2443" s="22" t="s">
        <v>1823</v>
      </c>
      <c r="B2443" s="22" t="s">
        <v>1824</v>
      </c>
      <c r="C2443" s="22" t="s">
        <v>1544</v>
      </c>
      <c r="D2443" s="22" t="s">
        <v>1580</v>
      </c>
      <c r="E2443" s="22" t="s">
        <v>452</v>
      </c>
      <c r="F2443" s="22" t="s">
        <v>5380</v>
      </c>
      <c r="G2443" s="22" t="s">
        <v>1623</v>
      </c>
      <c r="H2443" s="22" t="s">
        <v>2490</v>
      </c>
      <c r="I2443" s="22" t="s">
        <v>6289</v>
      </c>
      <c r="J2443" s="22" t="s">
        <v>11</v>
      </c>
      <c r="K2443" s="22" t="s">
        <v>6290</v>
      </c>
      <c r="L2443" s="22" t="s">
        <v>11</v>
      </c>
      <c r="M2443" s="22" t="s">
        <v>7006</v>
      </c>
      <c r="N2443" s="22" t="s">
        <v>6291</v>
      </c>
      <c r="O2443" s="22" t="s">
        <v>6292</v>
      </c>
      <c r="P2443" s="22" t="s">
        <v>6461</v>
      </c>
      <c r="Q2443" s="22">
        <v>0</v>
      </c>
      <c r="R2443" s="22" t="s">
        <v>1952</v>
      </c>
      <c r="S2443" s="22" t="s">
        <v>6094</v>
      </c>
      <c r="T2443" s="22" t="s">
        <v>1623</v>
      </c>
    </row>
    <row r="2444" spans="1:20">
      <c r="A2444" s="22" t="s">
        <v>4616</v>
      </c>
      <c r="B2444" s="22" t="s">
        <v>4617</v>
      </c>
      <c r="C2444" s="22" t="s">
        <v>1577</v>
      </c>
      <c r="D2444" s="22" t="s">
        <v>5451</v>
      </c>
      <c r="E2444" s="22" t="s">
        <v>464</v>
      </c>
      <c r="F2444" s="22" t="s">
        <v>6991</v>
      </c>
      <c r="G2444" s="22" t="s">
        <v>1623</v>
      </c>
      <c r="H2444" s="22" t="s">
        <v>6346</v>
      </c>
      <c r="I2444" s="22" t="s">
        <v>6296</v>
      </c>
      <c r="J2444" s="22" t="s">
        <v>11</v>
      </c>
      <c r="K2444" s="22" t="s">
        <v>6290</v>
      </c>
      <c r="L2444" s="22" t="s">
        <v>11</v>
      </c>
      <c r="M2444" s="22" t="s">
        <v>6949</v>
      </c>
      <c r="N2444" s="22" t="s">
        <v>6297</v>
      </c>
      <c r="O2444" s="22" t="s">
        <v>6292</v>
      </c>
      <c r="P2444" s="22" t="s">
        <v>6719</v>
      </c>
      <c r="Q2444" s="22">
        <v>0</v>
      </c>
      <c r="R2444" s="22" t="s">
        <v>6366</v>
      </c>
      <c r="S2444" s="22" t="s">
        <v>6720</v>
      </c>
      <c r="T2444" s="22" t="s">
        <v>1623</v>
      </c>
    </row>
    <row r="2445" spans="1:20">
      <c r="A2445" s="22" t="s">
        <v>2185</v>
      </c>
      <c r="B2445" s="22" t="s">
        <v>2186</v>
      </c>
      <c r="C2445" s="22" t="s">
        <v>16</v>
      </c>
      <c r="D2445" s="22" t="s">
        <v>1580</v>
      </c>
      <c r="E2445" s="22" t="s">
        <v>452</v>
      </c>
      <c r="F2445" s="22" t="s">
        <v>6940</v>
      </c>
      <c r="G2445" s="22" t="s">
        <v>1623</v>
      </c>
      <c r="H2445" s="22" t="s">
        <v>6346</v>
      </c>
      <c r="I2445" s="22" t="s">
        <v>5563</v>
      </c>
      <c r="J2445" s="22" t="s">
        <v>11</v>
      </c>
      <c r="K2445" s="22" t="s">
        <v>6290</v>
      </c>
      <c r="L2445" s="22" t="s">
        <v>11</v>
      </c>
      <c r="M2445" s="22" t="s">
        <v>6945</v>
      </c>
      <c r="N2445" s="22" t="s">
        <v>6291</v>
      </c>
      <c r="O2445" s="22" t="s">
        <v>6292</v>
      </c>
      <c r="P2445" s="22" t="s">
        <v>7</v>
      </c>
      <c r="Q2445" s="22">
        <v>0</v>
      </c>
      <c r="R2445" s="22" t="s">
        <v>6313</v>
      </c>
      <c r="S2445" s="22" t="s">
        <v>6554</v>
      </c>
      <c r="T2445" s="22" t="s">
        <v>1623</v>
      </c>
    </row>
    <row r="2446" spans="1:20">
      <c r="A2446" s="22" t="s">
        <v>2647</v>
      </c>
      <c r="B2446" s="22" t="s">
        <v>2648</v>
      </c>
      <c r="C2446" s="22" t="s">
        <v>10</v>
      </c>
      <c r="D2446" s="22" t="s">
        <v>1580</v>
      </c>
      <c r="E2446" s="22" t="s">
        <v>461</v>
      </c>
      <c r="F2446" s="22" t="s">
        <v>5538</v>
      </c>
      <c r="G2446" s="22" t="s">
        <v>1623</v>
      </c>
      <c r="H2446" s="22" t="s">
        <v>5579</v>
      </c>
      <c r="I2446" s="22" t="s">
        <v>5574</v>
      </c>
      <c r="J2446" s="22" t="s">
        <v>11</v>
      </c>
      <c r="K2446" s="22" t="s">
        <v>6290</v>
      </c>
      <c r="L2446" s="22" t="s">
        <v>11</v>
      </c>
      <c r="M2446" s="22" t="s">
        <v>6996</v>
      </c>
      <c r="N2446" s="22" t="s">
        <v>6311</v>
      </c>
      <c r="O2446" s="22" t="s">
        <v>6292</v>
      </c>
      <c r="P2446" s="22" t="s">
        <v>7</v>
      </c>
      <c r="Q2446" s="22">
        <v>0</v>
      </c>
      <c r="R2446" s="22" t="s">
        <v>1646</v>
      </c>
      <c r="S2446" s="22" t="s">
        <v>5998</v>
      </c>
      <c r="T2446" s="22" t="s">
        <v>1623</v>
      </c>
    </row>
    <row r="2447" spans="1:20">
      <c r="A2447" s="22" t="s">
        <v>1777</v>
      </c>
      <c r="B2447" s="22" t="s">
        <v>1778</v>
      </c>
      <c r="C2447" s="22" t="s">
        <v>14</v>
      </c>
      <c r="D2447" s="22" t="s">
        <v>1580</v>
      </c>
      <c r="E2447" s="22" t="s">
        <v>461</v>
      </c>
      <c r="F2447" s="22" t="s">
        <v>6789</v>
      </c>
      <c r="G2447" s="22" t="s">
        <v>1623</v>
      </c>
      <c r="H2447" s="22" t="s">
        <v>6320</v>
      </c>
      <c r="I2447" s="22" t="s">
        <v>6350</v>
      </c>
      <c r="J2447" s="22" t="s">
        <v>11</v>
      </c>
      <c r="K2447" s="22" t="s">
        <v>6290</v>
      </c>
      <c r="L2447" s="22" t="s">
        <v>11</v>
      </c>
      <c r="M2447" s="22" t="s">
        <v>7092</v>
      </c>
      <c r="N2447" s="22" t="s">
        <v>6311</v>
      </c>
      <c r="O2447" s="22" t="s">
        <v>6292</v>
      </c>
      <c r="P2447" s="22" t="s">
        <v>6364</v>
      </c>
      <c r="Q2447" s="22">
        <v>0</v>
      </c>
      <c r="R2447" s="22" t="s">
        <v>2014</v>
      </c>
      <c r="S2447" s="22" t="s">
        <v>6099</v>
      </c>
      <c r="T2447" s="22" t="s">
        <v>1623</v>
      </c>
    </row>
    <row r="2448" spans="1:20">
      <c r="A2448" s="22" t="s">
        <v>3053</v>
      </c>
      <c r="B2448" s="22" t="s">
        <v>3054</v>
      </c>
      <c r="C2448" s="22" t="s">
        <v>14</v>
      </c>
      <c r="D2448" s="22" t="s">
        <v>1580</v>
      </c>
      <c r="E2448" s="22" t="s">
        <v>452</v>
      </c>
      <c r="F2448" s="22" t="s">
        <v>6811</v>
      </c>
      <c r="G2448" s="22" t="s">
        <v>1623</v>
      </c>
      <c r="H2448" s="22" t="s">
        <v>6337</v>
      </c>
      <c r="I2448" s="22" t="s">
        <v>6338</v>
      </c>
      <c r="J2448" s="22" t="s">
        <v>11</v>
      </c>
      <c r="K2448" s="22" t="s">
        <v>6290</v>
      </c>
      <c r="L2448" s="22" t="s">
        <v>11</v>
      </c>
      <c r="M2448" s="22" t="s">
        <v>6945</v>
      </c>
      <c r="N2448" s="22" t="s">
        <v>6291</v>
      </c>
      <c r="O2448" s="22" t="s">
        <v>6292</v>
      </c>
      <c r="P2448" s="22" t="s">
        <v>6329</v>
      </c>
      <c r="Q2448" s="22">
        <v>0</v>
      </c>
      <c r="R2448" s="22" t="s">
        <v>1952</v>
      </c>
      <c r="S2448" s="22" t="s">
        <v>5939</v>
      </c>
      <c r="T2448" s="22" t="s">
        <v>1623</v>
      </c>
    </row>
    <row r="2449" spans="1:20">
      <c r="A2449" s="22" t="s">
        <v>4718</v>
      </c>
      <c r="B2449" s="22" t="s">
        <v>4719</v>
      </c>
      <c r="C2449" s="22" t="s">
        <v>12</v>
      </c>
      <c r="D2449" s="22" t="s">
        <v>1580</v>
      </c>
      <c r="E2449" s="22" t="s">
        <v>452</v>
      </c>
      <c r="F2449" s="22" t="s">
        <v>6823</v>
      </c>
      <c r="G2449" s="22" t="s">
        <v>1623</v>
      </c>
      <c r="H2449" s="22" t="s">
        <v>6320</v>
      </c>
      <c r="I2449" s="22" t="s">
        <v>6474</v>
      </c>
      <c r="J2449" s="22" t="s">
        <v>11</v>
      </c>
      <c r="K2449" s="22" t="s">
        <v>6290</v>
      </c>
      <c r="L2449" s="22" t="s">
        <v>11</v>
      </c>
      <c r="M2449" s="22" t="s">
        <v>6959</v>
      </c>
      <c r="N2449" s="22" t="s">
        <v>6291</v>
      </c>
      <c r="O2449" s="22" t="s">
        <v>6292</v>
      </c>
      <c r="P2449" s="22" t="s">
        <v>6325</v>
      </c>
      <c r="Q2449" s="22">
        <v>0</v>
      </c>
      <c r="R2449" s="22" t="s">
        <v>6615</v>
      </c>
      <c r="S2449" s="22" t="s">
        <v>6616</v>
      </c>
      <c r="T2449" s="22" t="s">
        <v>1623</v>
      </c>
    </row>
    <row r="2450" spans="1:20">
      <c r="A2450" s="22" t="s">
        <v>2073</v>
      </c>
      <c r="B2450" s="22" t="s">
        <v>2074</v>
      </c>
      <c r="C2450" s="22" t="s">
        <v>1544</v>
      </c>
      <c r="D2450" s="22" t="s">
        <v>5451</v>
      </c>
      <c r="E2450" s="22" t="s">
        <v>459</v>
      </c>
      <c r="F2450" s="22" t="s">
        <v>6929</v>
      </c>
      <c r="G2450" s="22" t="s">
        <v>1623</v>
      </c>
      <c r="H2450" s="22" t="s">
        <v>6295</v>
      </c>
      <c r="I2450" s="22" t="s">
        <v>6352</v>
      </c>
      <c r="J2450" s="22" t="s">
        <v>1643</v>
      </c>
      <c r="K2450" s="22" t="s">
        <v>6290</v>
      </c>
      <c r="L2450" s="22" t="s">
        <v>11</v>
      </c>
      <c r="M2450" s="22" t="s">
        <v>6930</v>
      </c>
      <c r="N2450" s="22" t="s">
        <v>6297</v>
      </c>
      <c r="O2450" s="22" t="s">
        <v>6292</v>
      </c>
      <c r="P2450" s="22" t="s">
        <v>6573</v>
      </c>
      <c r="Q2450" s="22">
        <v>0</v>
      </c>
      <c r="R2450" s="22" t="s">
        <v>1952</v>
      </c>
      <c r="S2450" s="22" t="s">
        <v>6064</v>
      </c>
      <c r="T2450" s="22" t="s">
        <v>1623</v>
      </c>
    </row>
    <row r="2451" spans="1:20">
      <c r="A2451" s="22" t="s">
        <v>1671</v>
      </c>
      <c r="B2451" s="22" t="s">
        <v>1672</v>
      </c>
      <c r="C2451" s="22" t="s">
        <v>1544</v>
      </c>
      <c r="D2451" s="22" t="s">
        <v>1580</v>
      </c>
      <c r="E2451" s="22" t="s">
        <v>452</v>
      </c>
      <c r="F2451" s="22" t="s">
        <v>7021</v>
      </c>
      <c r="G2451" s="22" t="s">
        <v>1623</v>
      </c>
      <c r="H2451" s="22" t="s">
        <v>6308</v>
      </c>
      <c r="I2451" s="22" t="s">
        <v>5574</v>
      </c>
      <c r="J2451" s="22" t="s">
        <v>11</v>
      </c>
      <c r="K2451" s="22" t="s">
        <v>6290</v>
      </c>
      <c r="L2451" s="22" t="s">
        <v>11</v>
      </c>
      <c r="M2451" s="22" t="s">
        <v>7072</v>
      </c>
      <c r="N2451" s="22" t="s">
        <v>6291</v>
      </c>
      <c r="O2451" s="22" t="s">
        <v>6292</v>
      </c>
      <c r="P2451" s="22" t="s">
        <v>6329</v>
      </c>
      <c r="Q2451" s="22">
        <v>0</v>
      </c>
      <c r="R2451" s="22" t="s">
        <v>1952</v>
      </c>
      <c r="S2451" s="22" t="s">
        <v>6466</v>
      </c>
      <c r="T2451" s="22" t="s">
        <v>1623</v>
      </c>
    </row>
    <row r="2452" spans="1:20">
      <c r="A2452" s="22" t="s">
        <v>2445</v>
      </c>
      <c r="B2452" s="22" t="s">
        <v>2446</v>
      </c>
      <c r="C2452" s="22" t="s">
        <v>10</v>
      </c>
      <c r="D2452" s="22" t="s">
        <v>1580</v>
      </c>
      <c r="E2452" s="22" t="s">
        <v>452</v>
      </c>
      <c r="F2452" s="22" t="s">
        <v>5402</v>
      </c>
      <c r="G2452" s="22" t="s">
        <v>1623</v>
      </c>
      <c r="H2452" s="22" t="s">
        <v>6952</v>
      </c>
      <c r="I2452" s="22" t="s">
        <v>5563</v>
      </c>
      <c r="J2452" s="22" t="s">
        <v>11</v>
      </c>
      <c r="K2452" s="22" t="s">
        <v>6290</v>
      </c>
      <c r="L2452" s="22" t="s">
        <v>11</v>
      </c>
      <c r="M2452" s="22" t="s">
        <v>7087</v>
      </c>
      <c r="N2452" s="22" t="s">
        <v>6291</v>
      </c>
      <c r="O2452" s="22" t="s">
        <v>6292</v>
      </c>
      <c r="P2452" s="22" t="s">
        <v>7</v>
      </c>
      <c r="Q2452" s="22">
        <v>0</v>
      </c>
      <c r="R2452" s="22" t="s">
        <v>1707</v>
      </c>
      <c r="S2452" s="22" t="s">
        <v>6019</v>
      </c>
      <c r="T2452" s="22" t="s">
        <v>1623</v>
      </c>
    </row>
    <row r="2453" spans="1:20">
      <c r="A2453" s="22" t="s">
        <v>4611</v>
      </c>
      <c r="B2453" s="22" t="s">
        <v>4612</v>
      </c>
      <c r="C2453" s="22" t="s">
        <v>14</v>
      </c>
      <c r="D2453" s="22" t="s">
        <v>1580</v>
      </c>
      <c r="E2453" s="22" t="s">
        <v>452</v>
      </c>
      <c r="F2453" s="22" t="s">
        <v>6811</v>
      </c>
      <c r="G2453" s="22" t="s">
        <v>1623</v>
      </c>
      <c r="H2453" s="22" t="s">
        <v>6337</v>
      </c>
      <c r="I2453" s="22" t="s">
        <v>6338</v>
      </c>
      <c r="J2453" s="22" t="s">
        <v>11</v>
      </c>
      <c r="K2453" s="22" t="s">
        <v>6290</v>
      </c>
      <c r="L2453" s="22" t="s">
        <v>11</v>
      </c>
      <c r="M2453" s="22" t="s">
        <v>6947</v>
      </c>
      <c r="N2453" s="22" t="s">
        <v>6291</v>
      </c>
      <c r="O2453" s="22" t="s">
        <v>6292</v>
      </c>
      <c r="P2453" s="22" t="s">
        <v>6325</v>
      </c>
      <c r="Q2453" s="22">
        <v>0</v>
      </c>
      <c r="R2453" s="22" t="s">
        <v>4004</v>
      </c>
      <c r="S2453" s="22" t="s">
        <v>6587</v>
      </c>
      <c r="T2453" s="22" t="s">
        <v>1623</v>
      </c>
    </row>
    <row r="2454" spans="1:20">
      <c r="A2454" s="22" t="s">
        <v>4762</v>
      </c>
      <c r="B2454" s="22" t="s">
        <v>4763</v>
      </c>
      <c r="C2454" s="22" t="s">
        <v>11</v>
      </c>
      <c r="D2454" s="22" t="s">
        <v>5451</v>
      </c>
      <c r="E2454" s="22" t="s">
        <v>464</v>
      </c>
      <c r="F2454" s="22" t="s">
        <v>5575</v>
      </c>
      <c r="G2454" s="22" t="s">
        <v>1623</v>
      </c>
      <c r="H2454" s="22" t="s">
        <v>2490</v>
      </c>
      <c r="I2454" s="22" t="s">
        <v>6296</v>
      </c>
      <c r="J2454" s="22" t="s">
        <v>11</v>
      </c>
      <c r="K2454" s="22" t="s">
        <v>6290</v>
      </c>
      <c r="L2454" s="22" t="s">
        <v>11</v>
      </c>
      <c r="M2454" s="22" t="s">
        <v>6959</v>
      </c>
      <c r="N2454" s="22" t="s">
        <v>6297</v>
      </c>
      <c r="O2454" s="22" t="s">
        <v>6292</v>
      </c>
      <c r="P2454" s="22" t="s">
        <v>6459</v>
      </c>
      <c r="Q2454" s="22">
        <v>0</v>
      </c>
      <c r="R2454" s="22" t="s">
        <v>2874</v>
      </c>
      <c r="S2454" s="22" t="s">
        <v>6460</v>
      </c>
      <c r="T2454" s="22" t="s">
        <v>1623</v>
      </c>
    </row>
    <row r="2455" spans="1:20">
      <c r="A2455" s="22" t="s">
        <v>2476</v>
      </c>
      <c r="B2455" s="22" t="s">
        <v>2477</v>
      </c>
      <c r="C2455" s="22" t="s">
        <v>16</v>
      </c>
      <c r="D2455" s="22" t="s">
        <v>1580</v>
      </c>
      <c r="E2455" s="22" t="s">
        <v>452</v>
      </c>
      <c r="F2455" s="22" t="s">
        <v>7007</v>
      </c>
      <c r="G2455" s="22" t="s">
        <v>1623</v>
      </c>
      <c r="H2455" s="22" t="s">
        <v>5579</v>
      </c>
      <c r="I2455" s="22" t="s">
        <v>5563</v>
      </c>
      <c r="J2455" s="22" t="s">
        <v>11</v>
      </c>
      <c r="K2455" s="22" t="s">
        <v>6290</v>
      </c>
      <c r="L2455" s="22" t="s">
        <v>11</v>
      </c>
      <c r="M2455" s="22" t="s">
        <v>7008</v>
      </c>
      <c r="N2455" s="22" t="s">
        <v>6291</v>
      </c>
      <c r="O2455" s="22" t="s">
        <v>6292</v>
      </c>
      <c r="P2455" s="22" t="s">
        <v>7</v>
      </c>
      <c r="Q2455" s="22">
        <v>0</v>
      </c>
      <c r="R2455" s="22" t="s">
        <v>7009</v>
      </c>
      <c r="S2455" s="22" t="s">
        <v>7119</v>
      </c>
      <c r="T2455" s="22" t="s">
        <v>1623</v>
      </c>
    </row>
    <row r="2456" spans="1:20">
      <c r="A2456" s="22" t="s">
        <v>3557</v>
      </c>
      <c r="B2456" s="22" t="s">
        <v>3558</v>
      </c>
      <c r="C2456" s="22" t="s">
        <v>10</v>
      </c>
      <c r="D2456" s="22" t="s">
        <v>1580</v>
      </c>
      <c r="E2456" s="22" t="s">
        <v>461</v>
      </c>
      <c r="F2456" s="22" t="s">
        <v>5520</v>
      </c>
      <c r="G2456" s="22" t="s">
        <v>1623</v>
      </c>
      <c r="H2456" s="22" t="s">
        <v>6295</v>
      </c>
      <c r="I2456" s="22" t="s">
        <v>5457</v>
      </c>
      <c r="J2456" s="22" t="s">
        <v>11</v>
      </c>
      <c r="K2456" s="22" t="s">
        <v>6290</v>
      </c>
      <c r="L2456" s="22" t="s">
        <v>11</v>
      </c>
      <c r="M2456" s="22" t="s">
        <v>6931</v>
      </c>
      <c r="N2456" s="22" t="s">
        <v>6311</v>
      </c>
      <c r="O2456" s="22" t="s">
        <v>6292</v>
      </c>
      <c r="P2456" s="22" t="s">
        <v>6453</v>
      </c>
      <c r="Q2456" s="22">
        <v>0</v>
      </c>
      <c r="R2456" s="22" t="s">
        <v>1685</v>
      </c>
      <c r="S2456" s="22" t="s">
        <v>6454</v>
      </c>
      <c r="T2456" s="22" t="s">
        <v>1623</v>
      </c>
    </row>
    <row r="2457" spans="1:20">
      <c r="A2457" s="22" t="s">
        <v>5210</v>
      </c>
      <c r="B2457" s="22" t="s">
        <v>5211</v>
      </c>
      <c r="C2457" s="22" t="s">
        <v>16</v>
      </c>
      <c r="D2457" s="22" t="s">
        <v>1580</v>
      </c>
      <c r="E2457" s="22" t="s">
        <v>452</v>
      </c>
      <c r="F2457" s="22" t="s">
        <v>5402</v>
      </c>
      <c r="G2457" s="22" t="s">
        <v>1623</v>
      </c>
      <c r="H2457" s="22" t="s">
        <v>5579</v>
      </c>
      <c r="I2457" s="22" t="s">
        <v>5563</v>
      </c>
      <c r="J2457" s="22" t="s">
        <v>11</v>
      </c>
      <c r="K2457" s="22" t="s">
        <v>6290</v>
      </c>
      <c r="L2457" s="22" t="s">
        <v>11</v>
      </c>
      <c r="M2457" s="22" t="s">
        <v>7051</v>
      </c>
      <c r="N2457" s="22" t="s">
        <v>6291</v>
      </c>
      <c r="O2457" s="22" t="s">
        <v>6292</v>
      </c>
      <c r="P2457" s="22" t="s">
        <v>6329</v>
      </c>
      <c r="Q2457" s="22">
        <v>0</v>
      </c>
      <c r="R2457" s="22" t="s">
        <v>1952</v>
      </c>
      <c r="S2457" s="22" t="s">
        <v>5657</v>
      </c>
      <c r="T2457" s="22" t="s">
        <v>1623</v>
      </c>
    </row>
    <row r="2458" spans="1:20">
      <c r="A2458" s="22" t="s">
        <v>3562</v>
      </c>
      <c r="B2458" s="22" t="s">
        <v>3563</v>
      </c>
      <c r="C2458" s="22" t="s">
        <v>16</v>
      </c>
      <c r="D2458" s="22" t="s">
        <v>1580</v>
      </c>
      <c r="E2458" s="22" t="s">
        <v>452</v>
      </c>
      <c r="F2458" s="22" t="s">
        <v>5504</v>
      </c>
      <c r="G2458" s="22" t="s">
        <v>1623</v>
      </c>
      <c r="H2458" s="22" t="s">
        <v>6952</v>
      </c>
      <c r="I2458" s="22" t="s">
        <v>6289</v>
      </c>
      <c r="J2458" s="22" t="s">
        <v>11</v>
      </c>
      <c r="K2458" s="22" t="s">
        <v>6290</v>
      </c>
      <c r="L2458" s="22" t="s">
        <v>11</v>
      </c>
      <c r="M2458" s="22" t="s">
        <v>6965</v>
      </c>
      <c r="N2458" s="22" t="s">
        <v>6291</v>
      </c>
      <c r="O2458" s="22" t="s">
        <v>6292</v>
      </c>
      <c r="P2458" s="22" t="s">
        <v>6534</v>
      </c>
      <c r="Q2458" s="22">
        <v>0</v>
      </c>
      <c r="R2458" s="22" t="s">
        <v>3435</v>
      </c>
      <c r="S2458" s="22" t="s">
        <v>6535</v>
      </c>
      <c r="T2458" s="22" t="s">
        <v>1623</v>
      </c>
    </row>
    <row r="2459" spans="1:20">
      <c r="A2459" s="22" t="s">
        <v>1801</v>
      </c>
      <c r="B2459" s="22" t="s">
        <v>1802</v>
      </c>
      <c r="C2459" s="22" t="s">
        <v>12</v>
      </c>
      <c r="D2459" s="22" t="s">
        <v>1580</v>
      </c>
      <c r="E2459" s="22" t="s">
        <v>452</v>
      </c>
      <c r="F2459" s="22" t="s">
        <v>6804</v>
      </c>
      <c r="G2459" s="22" t="s">
        <v>1623</v>
      </c>
      <c r="H2459" s="22" t="s">
        <v>6334</v>
      </c>
      <c r="I2459" s="22" t="s">
        <v>6321</v>
      </c>
      <c r="J2459" s="22" t="s">
        <v>11</v>
      </c>
      <c r="K2459" s="22" t="s">
        <v>6290</v>
      </c>
      <c r="L2459" s="22" t="s">
        <v>11</v>
      </c>
      <c r="M2459" s="22" t="s">
        <v>6942</v>
      </c>
      <c r="N2459" s="22" t="s">
        <v>6291</v>
      </c>
      <c r="O2459" s="22" t="s">
        <v>6292</v>
      </c>
      <c r="P2459" s="22" t="s">
        <v>6329</v>
      </c>
      <c r="Q2459" s="22">
        <v>0</v>
      </c>
      <c r="R2459" s="22" t="s">
        <v>1952</v>
      </c>
      <c r="S2459" s="22" t="s">
        <v>6097</v>
      </c>
      <c r="T2459" s="22" t="s">
        <v>1623</v>
      </c>
    </row>
    <row r="2460" spans="1:20">
      <c r="A2460" s="22" t="s">
        <v>3527</v>
      </c>
      <c r="B2460" s="22" t="s">
        <v>3528</v>
      </c>
      <c r="C2460" s="22" t="s">
        <v>12</v>
      </c>
      <c r="D2460" s="22" t="s">
        <v>1580</v>
      </c>
      <c r="E2460" s="22" t="s">
        <v>452</v>
      </c>
      <c r="F2460" s="22" t="s">
        <v>6804</v>
      </c>
      <c r="G2460" s="22" t="s">
        <v>1623</v>
      </c>
      <c r="H2460" s="22" t="s">
        <v>6334</v>
      </c>
      <c r="I2460" s="22" t="s">
        <v>6321</v>
      </c>
      <c r="J2460" s="22" t="s">
        <v>11</v>
      </c>
      <c r="K2460" s="22" t="s">
        <v>6290</v>
      </c>
      <c r="L2460" s="22" t="s">
        <v>11</v>
      </c>
      <c r="M2460" s="22" t="s">
        <v>6965</v>
      </c>
      <c r="N2460" s="22" t="s">
        <v>6291</v>
      </c>
      <c r="O2460" s="22" t="s">
        <v>6292</v>
      </c>
      <c r="P2460" s="22" t="s">
        <v>6309</v>
      </c>
      <c r="Q2460" s="22">
        <v>0</v>
      </c>
      <c r="R2460" s="22" t="s">
        <v>1952</v>
      </c>
      <c r="S2460" s="22" t="s">
        <v>6710</v>
      </c>
      <c r="T2460" s="22" t="s">
        <v>1548</v>
      </c>
    </row>
    <row r="2461" spans="1:20">
      <c r="A2461" s="22" t="s">
        <v>2933</v>
      </c>
      <c r="B2461" s="22" t="s">
        <v>2934</v>
      </c>
      <c r="C2461" s="22" t="s">
        <v>10</v>
      </c>
      <c r="D2461" s="22" t="s">
        <v>1580</v>
      </c>
      <c r="E2461" s="22" t="s">
        <v>452</v>
      </c>
      <c r="F2461" s="22" t="s">
        <v>6977</v>
      </c>
      <c r="G2461" s="22" t="s">
        <v>1623</v>
      </c>
      <c r="H2461" s="22" t="s">
        <v>6346</v>
      </c>
      <c r="I2461" s="22" t="s">
        <v>5563</v>
      </c>
      <c r="J2461" s="22" t="s">
        <v>11</v>
      </c>
      <c r="K2461" s="22" t="s">
        <v>6290</v>
      </c>
      <c r="L2461" s="22" t="s">
        <v>11</v>
      </c>
      <c r="M2461" s="22" t="s">
        <v>6955</v>
      </c>
      <c r="N2461" s="22" t="s">
        <v>6291</v>
      </c>
      <c r="O2461" s="22" t="s">
        <v>6292</v>
      </c>
      <c r="P2461" s="22" t="s">
        <v>6570</v>
      </c>
      <c r="Q2461" s="22">
        <v>0</v>
      </c>
      <c r="R2461" s="22" t="s">
        <v>1948</v>
      </c>
      <c r="S2461" s="22" t="s">
        <v>5954</v>
      </c>
      <c r="T2461" s="22" t="s">
        <v>1623</v>
      </c>
    </row>
    <row r="2462" spans="1:20">
      <c r="A2462" s="22" t="s">
        <v>5154</v>
      </c>
      <c r="B2462" s="22" t="s">
        <v>5155</v>
      </c>
      <c r="C2462" s="22" t="s">
        <v>10</v>
      </c>
      <c r="D2462" s="22" t="s">
        <v>1580</v>
      </c>
      <c r="E2462" s="22" t="s">
        <v>452</v>
      </c>
      <c r="F2462" s="22" t="s">
        <v>6977</v>
      </c>
      <c r="G2462" s="22" t="s">
        <v>1623</v>
      </c>
      <c r="H2462" s="22" t="s">
        <v>6346</v>
      </c>
      <c r="I2462" s="22" t="s">
        <v>5563</v>
      </c>
      <c r="J2462" s="22" t="s">
        <v>11</v>
      </c>
      <c r="K2462" s="22" t="s">
        <v>6290</v>
      </c>
      <c r="L2462" s="22" t="s">
        <v>11</v>
      </c>
      <c r="M2462" s="22" t="s">
        <v>6944</v>
      </c>
      <c r="N2462" s="22" t="s">
        <v>6291</v>
      </c>
      <c r="O2462" s="22" t="s">
        <v>6292</v>
      </c>
      <c r="P2462" s="22" t="s">
        <v>7</v>
      </c>
      <c r="Q2462" s="22">
        <v>0</v>
      </c>
      <c r="R2462" s="22" t="s">
        <v>2247</v>
      </c>
      <c r="S2462" s="22" t="s">
        <v>6524</v>
      </c>
      <c r="T2462" s="22" t="s">
        <v>1623</v>
      </c>
    </row>
    <row r="2463" spans="1:20">
      <c r="A2463" s="22" t="s">
        <v>3291</v>
      </c>
      <c r="B2463" s="22" t="s">
        <v>3292</v>
      </c>
      <c r="C2463" s="22" t="s">
        <v>13</v>
      </c>
      <c r="D2463" s="22" t="s">
        <v>1580</v>
      </c>
      <c r="E2463" s="22" t="s">
        <v>452</v>
      </c>
      <c r="F2463" s="22" t="s">
        <v>6812</v>
      </c>
      <c r="G2463" s="22" t="s">
        <v>1623</v>
      </c>
      <c r="H2463" s="22" t="s">
        <v>6299</v>
      </c>
      <c r="I2463" s="22" t="s">
        <v>6300</v>
      </c>
      <c r="J2463" s="22" t="s">
        <v>11</v>
      </c>
      <c r="K2463" s="22" t="s">
        <v>6290</v>
      </c>
      <c r="L2463" s="22" t="s">
        <v>11</v>
      </c>
      <c r="M2463" s="22" t="s">
        <v>6969</v>
      </c>
      <c r="N2463" s="22" t="s">
        <v>6291</v>
      </c>
      <c r="O2463" s="22" t="s">
        <v>6292</v>
      </c>
      <c r="P2463" s="22" t="s">
        <v>1012</v>
      </c>
      <c r="Q2463" s="22">
        <v>0</v>
      </c>
      <c r="R2463" s="22" t="s">
        <v>1689</v>
      </c>
      <c r="S2463" s="22" t="s">
        <v>6652</v>
      </c>
      <c r="T2463" s="22" t="s">
        <v>1623</v>
      </c>
    </row>
    <row r="2464" spans="1:20">
      <c r="A2464" s="22" t="s">
        <v>2581</v>
      </c>
      <c r="B2464" s="22" t="s">
        <v>2582</v>
      </c>
      <c r="C2464" s="22" t="s">
        <v>13</v>
      </c>
      <c r="D2464" s="22" t="s">
        <v>1580</v>
      </c>
      <c r="E2464" s="22" t="s">
        <v>452</v>
      </c>
      <c r="F2464" s="22" t="s">
        <v>6818</v>
      </c>
      <c r="G2464" s="22" t="s">
        <v>1623</v>
      </c>
      <c r="H2464" s="22" t="s">
        <v>6320</v>
      </c>
      <c r="I2464" s="22" t="s">
        <v>6355</v>
      </c>
      <c r="J2464" s="22" t="s">
        <v>11</v>
      </c>
      <c r="K2464" s="22" t="s">
        <v>6290</v>
      </c>
      <c r="L2464" s="22" t="s">
        <v>11</v>
      </c>
      <c r="M2464" s="22" t="s">
        <v>6969</v>
      </c>
      <c r="N2464" s="22" t="s">
        <v>6291</v>
      </c>
      <c r="O2464" s="22" t="s">
        <v>6292</v>
      </c>
      <c r="P2464" s="22" t="s">
        <v>7</v>
      </c>
      <c r="Q2464" s="22">
        <v>0</v>
      </c>
      <c r="R2464" s="22" t="s">
        <v>1707</v>
      </c>
      <c r="S2464" s="22" t="s">
        <v>6008</v>
      </c>
      <c r="T2464" s="22" t="s">
        <v>1623</v>
      </c>
    </row>
    <row r="2465" spans="1:20">
      <c r="A2465" s="22" t="s">
        <v>4958</v>
      </c>
      <c r="B2465" s="22" t="s">
        <v>4959</v>
      </c>
      <c r="C2465" s="22" t="s">
        <v>10</v>
      </c>
      <c r="D2465" s="22" t="s">
        <v>1580</v>
      </c>
      <c r="E2465" s="22" t="s">
        <v>452</v>
      </c>
      <c r="F2465" s="22" t="s">
        <v>5393</v>
      </c>
      <c r="G2465" s="22" t="s">
        <v>1623</v>
      </c>
      <c r="H2465" s="22" t="s">
        <v>6295</v>
      </c>
      <c r="I2465" s="22" t="s">
        <v>5574</v>
      </c>
      <c r="J2465" s="22" t="s">
        <v>11</v>
      </c>
      <c r="K2465" s="22" t="s">
        <v>6290</v>
      </c>
      <c r="L2465" s="22" t="s">
        <v>11</v>
      </c>
      <c r="M2465" s="22" t="s">
        <v>6944</v>
      </c>
      <c r="N2465" s="22" t="s">
        <v>6291</v>
      </c>
      <c r="O2465" s="22" t="s">
        <v>6292</v>
      </c>
      <c r="P2465" s="22" t="s">
        <v>6329</v>
      </c>
      <c r="Q2465" s="22">
        <v>0</v>
      </c>
      <c r="R2465" s="22" t="s">
        <v>1952</v>
      </c>
      <c r="S2465" s="22" t="s">
        <v>5696</v>
      </c>
      <c r="T2465" s="22" t="s">
        <v>1623</v>
      </c>
    </row>
    <row r="2466" spans="1:20">
      <c r="A2466" s="22" t="s">
        <v>4234</v>
      </c>
      <c r="B2466" s="22" t="s">
        <v>4235</v>
      </c>
      <c r="C2466" s="22" t="s">
        <v>10</v>
      </c>
      <c r="D2466" s="22" t="s">
        <v>1580</v>
      </c>
      <c r="E2466" s="22" t="s">
        <v>452</v>
      </c>
      <c r="F2466" s="22" t="s">
        <v>6934</v>
      </c>
      <c r="G2466" s="22" t="s">
        <v>1623</v>
      </c>
      <c r="H2466" s="22" t="s">
        <v>6346</v>
      </c>
      <c r="I2466" s="22" t="s">
        <v>5447</v>
      </c>
      <c r="J2466" s="22" t="s">
        <v>11</v>
      </c>
      <c r="K2466" s="22" t="s">
        <v>6290</v>
      </c>
      <c r="L2466" s="22" t="s">
        <v>11</v>
      </c>
      <c r="M2466" s="22" t="s">
        <v>6933</v>
      </c>
      <c r="N2466" s="22" t="s">
        <v>6291</v>
      </c>
      <c r="O2466" s="22" t="s">
        <v>6292</v>
      </c>
      <c r="P2466" s="22" t="s">
        <v>6363</v>
      </c>
      <c r="Q2466" s="22">
        <v>0</v>
      </c>
      <c r="R2466" s="22" t="s">
        <v>2874</v>
      </c>
      <c r="S2466" s="22" t="s">
        <v>6174</v>
      </c>
      <c r="T2466" s="22" t="s">
        <v>1623</v>
      </c>
    </row>
    <row r="2467" spans="1:20">
      <c r="A2467" s="22" t="s">
        <v>5011</v>
      </c>
      <c r="B2467" s="22" t="s">
        <v>5012</v>
      </c>
      <c r="C2467" s="22" t="s">
        <v>1544</v>
      </c>
      <c r="D2467" s="22" t="s">
        <v>5451</v>
      </c>
      <c r="E2467" s="22" t="s">
        <v>464</v>
      </c>
      <c r="F2467" s="22" t="s">
        <v>6991</v>
      </c>
      <c r="G2467" s="22" t="s">
        <v>1623</v>
      </c>
      <c r="H2467" s="22" t="s">
        <v>6346</v>
      </c>
      <c r="I2467" s="22" t="s">
        <v>6296</v>
      </c>
      <c r="J2467" s="22" t="s">
        <v>11</v>
      </c>
      <c r="K2467" s="22" t="s">
        <v>6290</v>
      </c>
      <c r="L2467" s="22" t="s">
        <v>11</v>
      </c>
      <c r="M2467" s="22" t="s">
        <v>6936</v>
      </c>
      <c r="N2467" s="22" t="s">
        <v>6297</v>
      </c>
      <c r="O2467" s="22" t="s">
        <v>6292</v>
      </c>
      <c r="P2467" s="22" t="s">
        <v>6643</v>
      </c>
      <c r="Q2467" s="22">
        <v>0</v>
      </c>
      <c r="R2467" s="22" t="s">
        <v>1559</v>
      </c>
      <c r="S2467" s="22" t="s">
        <v>6644</v>
      </c>
      <c r="T2467" s="22" t="s">
        <v>1623</v>
      </c>
    </row>
    <row r="2468" spans="1:20">
      <c r="A2468" s="22" t="s">
        <v>4017</v>
      </c>
      <c r="B2468" s="22" t="s">
        <v>4018</v>
      </c>
      <c r="C2468" s="22" t="s">
        <v>16</v>
      </c>
      <c r="D2468" s="22" t="s">
        <v>1580</v>
      </c>
      <c r="E2468" s="22" t="s">
        <v>452</v>
      </c>
      <c r="F2468" s="22" t="s">
        <v>6954</v>
      </c>
      <c r="G2468" s="22" t="s">
        <v>1623</v>
      </c>
      <c r="H2468" s="22" t="s">
        <v>6346</v>
      </c>
      <c r="I2468" s="22" t="s">
        <v>6951</v>
      </c>
      <c r="J2468" s="22" t="s">
        <v>11</v>
      </c>
      <c r="K2468" s="22" t="s">
        <v>6290</v>
      </c>
      <c r="L2468" s="22" t="s">
        <v>11</v>
      </c>
      <c r="M2468" s="22" t="s">
        <v>7089</v>
      </c>
      <c r="N2468" s="22" t="s">
        <v>6291</v>
      </c>
      <c r="O2468" s="22" t="s">
        <v>6292</v>
      </c>
      <c r="P2468" s="22" t="s">
        <v>7</v>
      </c>
      <c r="Q2468" s="22">
        <v>0</v>
      </c>
      <c r="R2468" s="22" t="s">
        <v>7028</v>
      </c>
      <c r="S2468" s="22" t="s">
        <v>7062</v>
      </c>
      <c r="T2468" s="22" t="s">
        <v>1623</v>
      </c>
    </row>
    <row r="2469" spans="1:20">
      <c r="A2469" s="22" t="s">
        <v>3084</v>
      </c>
      <c r="B2469" s="22" t="s">
        <v>3085</v>
      </c>
      <c r="C2469" s="22" t="s">
        <v>10</v>
      </c>
      <c r="D2469" s="22" t="s">
        <v>1580</v>
      </c>
      <c r="E2469" s="22" t="s">
        <v>452</v>
      </c>
      <c r="F2469" s="22" t="s">
        <v>6816</v>
      </c>
      <c r="G2469" s="22" t="s">
        <v>1623</v>
      </c>
      <c r="H2469" s="22" t="s">
        <v>6334</v>
      </c>
      <c r="I2469" s="22" t="s">
        <v>6343</v>
      </c>
      <c r="J2469" s="22" t="s">
        <v>11</v>
      </c>
      <c r="K2469" s="22" t="s">
        <v>6290</v>
      </c>
      <c r="L2469" s="22" t="s">
        <v>11</v>
      </c>
      <c r="M2469" s="22" t="s">
        <v>6963</v>
      </c>
      <c r="N2469" s="22" t="s">
        <v>6291</v>
      </c>
      <c r="O2469" s="22" t="s">
        <v>6292</v>
      </c>
      <c r="P2469" s="22" t="s">
        <v>6584</v>
      </c>
      <c r="Q2469" s="22">
        <v>0</v>
      </c>
      <c r="R2469" s="22" t="s">
        <v>1952</v>
      </c>
      <c r="S2469" s="22" t="s">
        <v>5932</v>
      </c>
      <c r="T2469" s="22" t="s">
        <v>1623</v>
      </c>
    </row>
    <row r="2470" spans="1:20">
      <c r="A2470" s="22" t="s">
        <v>4180</v>
      </c>
      <c r="B2470" s="22" t="s">
        <v>4181</v>
      </c>
      <c r="C2470" s="22" t="s">
        <v>14</v>
      </c>
      <c r="D2470" s="22" t="s">
        <v>1580</v>
      </c>
      <c r="E2470" s="22" t="s">
        <v>452</v>
      </c>
      <c r="F2470" s="22" t="s">
        <v>6804</v>
      </c>
      <c r="G2470" s="22" t="s">
        <v>1623</v>
      </c>
      <c r="H2470" s="22" t="s">
        <v>6334</v>
      </c>
      <c r="I2470" s="22" t="s">
        <v>6321</v>
      </c>
      <c r="J2470" s="22" t="s">
        <v>11</v>
      </c>
      <c r="K2470" s="22" t="s">
        <v>6290</v>
      </c>
      <c r="L2470" s="22" t="s">
        <v>11</v>
      </c>
      <c r="M2470" s="22" t="s">
        <v>6942</v>
      </c>
      <c r="N2470" s="22" t="s">
        <v>6291</v>
      </c>
      <c r="O2470" s="22" t="s">
        <v>6292</v>
      </c>
      <c r="P2470" s="22" t="s">
        <v>6329</v>
      </c>
      <c r="Q2470" s="22">
        <v>0</v>
      </c>
      <c r="R2470" s="22" t="s">
        <v>1952</v>
      </c>
      <c r="S2470" s="22" t="s">
        <v>5783</v>
      </c>
      <c r="T2470" s="22" t="s">
        <v>1623</v>
      </c>
    </row>
    <row r="2471" spans="1:20">
      <c r="A2471" s="22" t="s">
        <v>2805</v>
      </c>
      <c r="B2471" s="22" t="s">
        <v>2806</v>
      </c>
      <c r="C2471" s="22" t="s">
        <v>12</v>
      </c>
      <c r="D2471" s="22" t="s">
        <v>1580</v>
      </c>
      <c r="E2471" s="22" t="s">
        <v>452</v>
      </c>
      <c r="F2471" s="22" t="s">
        <v>6980</v>
      </c>
      <c r="G2471" s="22" t="s">
        <v>1623</v>
      </c>
      <c r="H2471" s="22" t="s">
        <v>5569</v>
      </c>
      <c r="I2471" s="22" t="s">
        <v>6316</v>
      </c>
      <c r="J2471" s="22" t="s">
        <v>11</v>
      </c>
      <c r="K2471" s="22" t="s">
        <v>6290</v>
      </c>
      <c r="L2471" s="22" t="s">
        <v>11</v>
      </c>
      <c r="M2471" s="22" t="s">
        <v>6981</v>
      </c>
      <c r="N2471" s="22" t="s">
        <v>6291</v>
      </c>
      <c r="O2471" s="22" t="s">
        <v>6292</v>
      </c>
      <c r="P2471" s="22" t="s">
        <v>6325</v>
      </c>
      <c r="Q2471" s="22">
        <v>0</v>
      </c>
      <c r="R2471" s="22" t="s">
        <v>6490</v>
      </c>
      <c r="S2471" s="22" t="s">
        <v>6578</v>
      </c>
      <c r="T2471" s="22" t="s">
        <v>1623</v>
      </c>
    </row>
    <row r="2472" spans="1:20">
      <c r="A2472" s="22" t="s">
        <v>3335</v>
      </c>
      <c r="B2472" s="22" t="s">
        <v>3336</v>
      </c>
      <c r="C2472" s="22" t="s">
        <v>14</v>
      </c>
      <c r="D2472" s="22" t="s">
        <v>1580</v>
      </c>
      <c r="E2472" s="22" t="s">
        <v>452</v>
      </c>
      <c r="F2472" s="22" t="s">
        <v>6811</v>
      </c>
      <c r="G2472" s="22" t="s">
        <v>1623</v>
      </c>
      <c r="H2472" s="22" t="s">
        <v>6337</v>
      </c>
      <c r="I2472" s="22" t="s">
        <v>6338</v>
      </c>
      <c r="J2472" s="22" t="s">
        <v>11</v>
      </c>
      <c r="K2472" s="22" t="s">
        <v>6290</v>
      </c>
      <c r="L2472" s="22" t="s">
        <v>11</v>
      </c>
      <c r="M2472" s="22" t="s">
        <v>6944</v>
      </c>
      <c r="N2472" s="22" t="s">
        <v>6291</v>
      </c>
      <c r="O2472" s="22" t="s">
        <v>6292</v>
      </c>
      <c r="P2472" s="22" t="s">
        <v>6478</v>
      </c>
      <c r="Q2472" s="22">
        <v>0</v>
      </c>
      <c r="R2472" s="22" t="s">
        <v>1952</v>
      </c>
      <c r="S2472" s="22" t="s">
        <v>5891</v>
      </c>
      <c r="T2472" s="22" t="s">
        <v>1623</v>
      </c>
    </row>
    <row r="2473" spans="1:20">
      <c r="A2473" s="22" t="s">
        <v>2761</v>
      </c>
      <c r="B2473" s="22" t="s">
        <v>2762</v>
      </c>
      <c r="C2473" s="22" t="s">
        <v>16</v>
      </c>
      <c r="D2473" s="22" t="s">
        <v>1580</v>
      </c>
      <c r="E2473" s="22" t="s">
        <v>452</v>
      </c>
      <c r="F2473" s="22" t="s">
        <v>5380</v>
      </c>
      <c r="G2473" s="22" t="s">
        <v>1623</v>
      </c>
      <c r="H2473" s="22" t="s">
        <v>2490</v>
      </c>
      <c r="I2473" s="22" t="s">
        <v>6289</v>
      </c>
      <c r="J2473" s="22" t="s">
        <v>11</v>
      </c>
      <c r="K2473" s="22" t="s">
        <v>6290</v>
      </c>
      <c r="L2473" s="22" t="s">
        <v>11</v>
      </c>
      <c r="M2473" s="22" t="s">
        <v>6953</v>
      </c>
      <c r="N2473" s="22" t="s">
        <v>6291</v>
      </c>
      <c r="O2473" s="22" t="s">
        <v>6292</v>
      </c>
      <c r="P2473" s="22" t="s">
        <v>1012</v>
      </c>
      <c r="Q2473" s="22">
        <v>0</v>
      </c>
      <c r="R2473" s="22" t="s">
        <v>1559</v>
      </c>
      <c r="S2473" s="22" t="s">
        <v>6761</v>
      </c>
      <c r="T2473" s="22" t="s">
        <v>1623</v>
      </c>
    </row>
    <row r="2474" spans="1:20">
      <c r="A2474" s="22" t="s">
        <v>3096</v>
      </c>
      <c r="B2474" s="22" t="s">
        <v>3097</v>
      </c>
      <c r="C2474" s="22" t="s">
        <v>16</v>
      </c>
      <c r="D2474" s="22" t="s">
        <v>1580</v>
      </c>
      <c r="E2474" s="22" t="s">
        <v>452</v>
      </c>
      <c r="F2474" s="22" t="s">
        <v>6954</v>
      </c>
      <c r="G2474" s="22" t="s">
        <v>1623</v>
      </c>
      <c r="H2474" s="22" t="s">
        <v>6346</v>
      </c>
      <c r="I2474" s="22" t="s">
        <v>6951</v>
      </c>
      <c r="J2474" s="22" t="s">
        <v>11</v>
      </c>
      <c r="K2474" s="22" t="s">
        <v>6290</v>
      </c>
      <c r="L2474" s="22" t="s">
        <v>11</v>
      </c>
      <c r="M2474" s="22" t="s">
        <v>7089</v>
      </c>
      <c r="N2474" s="22" t="s">
        <v>6291</v>
      </c>
      <c r="O2474" s="22" t="s">
        <v>6292</v>
      </c>
      <c r="P2474" s="22" t="s">
        <v>6982</v>
      </c>
      <c r="Q2474" s="22">
        <v>0</v>
      </c>
      <c r="R2474" s="22" t="s">
        <v>1537</v>
      </c>
      <c r="S2474" s="22" t="s">
        <v>6262</v>
      </c>
      <c r="T2474" s="22" t="s">
        <v>1623</v>
      </c>
    </row>
    <row r="2475" spans="1:20">
      <c r="A2475" s="22" t="s">
        <v>3064</v>
      </c>
      <c r="B2475" s="22" t="s">
        <v>3065</v>
      </c>
      <c r="C2475" s="22" t="s">
        <v>13</v>
      </c>
      <c r="D2475" s="22" t="s">
        <v>1580</v>
      </c>
      <c r="E2475" s="22" t="s">
        <v>452</v>
      </c>
      <c r="F2475" s="22" t="s">
        <v>6962</v>
      </c>
      <c r="G2475" s="22" t="s">
        <v>1623</v>
      </c>
      <c r="H2475" s="22" t="s">
        <v>6299</v>
      </c>
      <c r="I2475" s="22" t="s">
        <v>6300</v>
      </c>
      <c r="J2475" s="22" t="s">
        <v>11</v>
      </c>
      <c r="K2475" s="22" t="s">
        <v>6290</v>
      </c>
      <c r="L2475" s="22" t="s">
        <v>11</v>
      </c>
      <c r="M2475" s="22" t="s">
        <v>6966</v>
      </c>
      <c r="N2475" s="22" t="s">
        <v>6291</v>
      </c>
      <c r="O2475" s="22" t="s">
        <v>6292</v>
      </c>
      <c r="P2475" s="22" t="s">
        <v>6638</v>
      </c>
      <c r="Q2475" s="22">
        <v>0</v>
      </c>
      <c r="R2475" s="22" t="s">
        <v>1952</v>
      </c>
      <c r="S2475" s="22" t="s">
        <v>5936</v>
      </c>
      <c r="T2475" s="22" t="s">
        <v>1623</v>
      </c>
    </row>
    <row r="2476" spans="1:20">
      <c r="A2476" s="22" t="s">
        <v>4909</v>
      </c>
      <c r="B2476" s="22" t="s">
        <v>4910</v>
      </c>
      <c r="C2476" s="22" t="s">
        <v>12</v>
      </c>
      <c r="D2476" s="22" t="s">
        <v>1580</v>
      </c>
      <c r="E2476" s="22" t="s">
        <v>452</v>
      </c>
      <c r="F2476" s="22" t="s">
        <v>6818</v>
      </c>
      <c r="G2476" s="22" t="s">
        <v>1623</v>
      </c>
      <c r="H2476" s="22" t="s">
        <v>6320</v>
      </c>
      <c r="I2476" s="22" t="s">
        <v>6355</v>
      </c>
      <c r="J2476" s="22" t="s">
        <v>11</v>
      </c>
      <c r="K2476" s="22" t="s">
        <v>6290</v>
      </c>
      <c r="L2476" s="22" t="s">
        <v>11</v>
      </c>
      <c r="M2476" s="22" t="s">
        <v>6946</v>
      </c>
      <c r="N2476" s="22" t="s">
        <v>6291</v>
      </c>
      <c r="O2476" s="22" t="s">
        <v>6292</v>
      </c>
      <c r="P2476" s="22" t="s">
        <v>6375</v>
      </c>
      <c r="Q2476" s="22">
        <v>0</v>
      </c>
      <c r="R2476" s="22" t="s">
        <v>1952</v>
      </c>
      <c r="S2476" s="22" t="s">
        <v>6376</v>
      </c>
      <c r="T2476" s="22" t="s">
        <v>1623</v>
      </c>
    </row>
    <row r="2477" spans="1:20">
      <c r="A2477" s="22" t="s">
        <v>1923</v>
      </c>
      <c r="B2477" s="22" t="s">
        <v>1924</v>
      </c>
      <c r="C2477" s="22" t="s">
        <v>16</v>
      </c>
      <c r="D2477" s="22" t="s">
        <v>1580</v>
      </c>
      <c r="E2477" s="22" t="s">
        <v>461</v>
      </c>
      <c r="F2477" s="22" t="s">
        <v>5539</v>
      </c>
      <c r="G2477" s="22" t="s">
        <v>1623</v>
      </c>
      <c r="H2477" s="22" t="s">
        <v>2490</v>
      </c>
      <c r="I2477" s="22" t="s">
        <v>6370</v>
      </c>
      <c r="J2477" s="22" t="s">
        <v>11</v>
      </c>
      <c r="K2477" s="22" t="s">
        <v>6290</v>
      </c>
      <c r="L2477" s="22" t="s">
        <v>11</v>
      </c>
      <c r="M2477" s="22" t="s">
        <v>7048</v>
      </c>
      <c r="N2477" s="22" t="s">
        <v>6311</v>
      </c>
      <c r="O2477" s="22" t="s">
        <v>6292</v>
      </c>
      <c r="P2477" s="22" t="s">
        <v>7</v>
      </c>
      <c r="Q2477" s="22">
        <v>0</v>
      </c>
      <c r="R2477" s="22" t="s">
        <v>2146</v>
      </c>
      <c r="S2477" s="22" t="s">
        <v>6078</v>
      </c>
      <c r="T2477" s="22" t="s">
        <v>1623</v>
      </c>
    </row>
    <row r="2478" spans="1:20">
      <c r="A2478" s="22" t="s">
        <v>2721</v>
      </c>
      <c r="B2478" s="22" t="s">
        <v>2722</v>
      </c>
      <c r="C2478" s="22" t="s">
        <v>10</v>
      </c>
      <c r="D2478" s="22" t="s">
        <v>1580</v>
      </c>
      <c r="E2478" s="22" t="s">
        <v>452</v>
      </c>
      <c r="F2478" s="22" t="s">
        <v>5504</v>
      </c>
      <c r="G2478" s="22" t="s">
        <v>1623</v>
      </c>
      <c r="H2478" s="22" t="s">
        <v>5579</v>
      </c>
      <c r="I2478" s="22" t="s">
        <v>6289</v>
      </c>
      <c r="J2478" s="22" t="s">
        <v>11</v>
      </c>
      <c r="K2478" s="22" t="s">
        <v>6290</v>
      </c>
      <c r="L2478" s="22" t="s">
        <v>11</v>
      </c>
      <c r="M2478" s="22" t="s">
        <v>6944</v>
      </c>
      <c r="N2478" s="22" t="s">
        <v>6291</v>
      </c>
      <c r="O2478" s="22" t="s">
        <v>6292</v>
      </c>
      <c r="P2478" s="22" t="s">
        <v>6989</v>
      </c>
      <c r="Q2478" s="22">
        <v>0</v>
      </c>
      <c r="R2478" s="22" t="s">
        <v>1559</v>
      </c>
      <c r="S2478" s="22" t="s">
        <v>6990</v>
      </c>
      <c r="T2478" s="22" t="s">
        <v>1623</v>
      </c>
    </row>
    <row r="2479" spans="1:20">
      <c r="A2479" s="22" t="s">
        <v>4712</v>
      </c>
      <c r="B2479" s="22" t="s">
        <v>4713</v>
      </c>
      <c r="C2479" s="22" t="s">
        <v>1544</v>
      </c>
      <c r="D2479" s="22" t="s">
        <v>5451</v>
      </c>
      <c r="E2479" s="22" t="s">
        <v>459</v>
      </c>
      <c r="F2479" s="22" t="s">
        <v>6929</v>
      </c>
      <c r="G2479" s="22" t="s">
        <v>1623</v>
      </c>
      <c r="H2479" s="22" t="s">
        <v>6295</v>
      </c>
      <c r="I2479" s="22" t="s">
        <v>6352</v>
      </c>
      <c r="J2479" s="22" t="s">
        <v>1643</v>
      </c>
      <c r="K2479" s="22" t="s">
        <v>6290</v>
      </c>
      <c r="L2479" s="22" t="s">
        <v>11</v>
      </c>
      <c r="M2479" s="22" t="s">
        <v>6930</v>
      </c>
      <c r="N2479" s="22" t="s">
        <v>6297</v>
      </c>
      <c r="O2479" s="22" t="s">
        <v>6292</v>
      </c>
      <c r="P2479" s="22" t="s">
        <v>6678</v>
      </c>
      <c r="Q2479" s="22">
        <v>0</v>
      </c>
      <c r="R2479" s="22" t="s">
        <v>1952</v>
      </c>
      <c r="S2479" s="22" t="s">
        <v>5726</v>
      </c>
      <c r="T2479" s="22" t="s">
        <v>1623</v>
      </c>
    </row>
    <row r="2480" spans="1:20">
      <c r="A2480" s="22" t="s">
        <v>5275</v>
      </c>
      <c r="B2480" s="22" t="s">
        <v>5276</v>
      </c>
      <c r="C2480" s="22" t="s">
        <v>16</v>
      </c>
      <c r="D2480" s="22" t="s">
        <v>1580</v>
      </c>
      <c r="E2480" s="22" t="s">
        <v>452</v>
      </c>
      <c r="F2480" s="22" t="s">
        <v>6977</v>
      </c>
      <c r="G2480" s="22" t="s">
        <v>1623</v>
      </c>
      <c r="H2480" s="22" t="s">
        <v>6346</v>
      </c>
      <c r="I2480" s="22" t="s">
        <v>5563</v>
      </c>
      <c r="J2480" s="22" t="s">
        <v>11</v>
      </c>
      <c r="K2480" s="22" t="s">
        <v>6290</v>
      </c>
      <c r="L2480" s="22" t="s">
        <v>11</v>
      </c>
      <c r="M2480" s="22" t="s">
        <v>6941</v>
      </c>
      <c r="N2480" s="22" t="s">
        <v>6291</v>
      </c>
      <c r="O2480" s="22" t="s">
        <v>6292</v>
      </c>
      <c r="P2480" s="22" t="s">
        <v>9</v>
      </c>
      <c r="Q2480" s="22">
        <v>0</v>
      </c>
      <c r="R2480" s="22" t="s">
        <v>1707</v>
      </c>
      <c r="S2480" s="22" t="s">
        <v>5646</v>
      </c>
      <c r="T2480" s="22" t="s">
        <v>1623</v>
      </c>
    </row>
    <row r="2481" spans="1:20">
      <c r="A2481" s="22" t="s">
        <v>4614</v>
      </c>
      <c r="B2481" s="22" t="s">
        <v>4615</v>
      </c>
      <c r="C2481" s="22" t="s">
        <v>10</v>
      </c>
      <c r="D2481" s="22" t="s">
        <v>1580</v>
      </c>
      <c r="E2481" s="22" t="s">
        <v>452</v>
      </c>
      <c r="F2481" s="22" t="s">
        <v>5392</v>
      </c>
      <c r="G2481" s="22" t="s">
        <v>1623</v>
      </c>
      <c r="H2481" s="22" t="s">
        <v>6295</v>
      </c>
      <c r="I2481" s="22" t="s">
        <v>6302</v>
      </c>
      <c r="J2481" s="22" t="s">
        <v>11</v>
      </c>
      <c r="K2481" s="22" t="s">
        <v>6290</v>
      </c>
      <c r="L2481" s="22" t="s">
        <v>11</v>
      </c>
      <c r="M2481" s="22" t="s">
        <v>7044</v>
      </c>
      <c r="N2481" s="22" t="s">
        <v>6291</v>
      </c>
      <c r="O2481" s="22" t="s">
        <v>6292</v>
      </c>
      <c r="P2481" s="22" t="s">
        <v>6303</v>
      </c>
      <c r="Q2481" s="22">
        <v>0</v>
      </c>
      <c r="R2481" s="22" t="s">
        <v>1952</v>
      </c>
      <c r="S2481" s="22" t="s">
        <v>5738</v>
      </c>
      <c r="T2481" s="22" t="s">
        <v>1623</v>
      </c>
    </row>
    <row r="2482" spans="1:20">
      <c r="A2482" s="22" t="s">
        <v>1627</v>
      </c>
      <c r="B2482" s="22" t="s">
        <v>1628</v>
      </c>
      <c r="C2482" s="22" t="s">
        <v>16</v>
      </c>
      <c r="D2482" s="22" t="s">
        <v>1580</v>
      </c>
      <c r="E2482" s="22" t="s">
        <v>452</v>
      </c>
      <c r="F2482" s="22" t="s">
        <v>6940</v>
      </c>
      <c r="G2482" s="22" t="s">
        <v>1623</v>
      </c>
      <c r="H2482" s="22" t="s">
        <v>6346</v>
      </c>
      <c r="I2482" s="22" t="s">
        <v>5563</v>
      </c>
      <c r="J2482" s="22" t="s">
        <v>11</v>
      </c>
      <c r="K2482" s="22" t="s">
        <v>6290</v>
      </c>
      <c r="L2482" s="22" t="s">
        <v>11</v>
      </c>
      <c r="M2482" s="22" t="s">
        <v>6941</v>
      </c>
      <c r="N2482" s="22" t="s">
        <v>6291</v>
      </c>
      <c r="O2482" s="22" t="s">
        <v>6292</v>
      </c>
      <c r="P2482" s="22" t="s">
        <v>6400</v>
      </c>
      <c r="Q2482" s="22">
        <v>0</v>
      </c>
      <c r="R2482" s="22" t="s">
        <v>3255</v>
      </c>
      <c r="S2482" s="22" t="s">
        <v>6401</v>
      </c>
      <c r="T2482" s="22" t="s">
        <v>1623</v>
      </c>
    </row>
    <row r="2483" spans="1:20">
      <c r="A2483" s="22" t="s">
        <v>3175</v>
      </c>
      <c r="B2483" s="22" t="s">
        <v>3176</v>
      </c>
      <c r="C2483" s="22" t="s">
        <v>16</v>
      </c>
      <c r="D2483" s="22" t="s">
        <v>1580</v>
      </c>
      <c r="E2483" s="22" t="s">
        <v>452</v>
      </c>
      <c r="F2483" s="22" t="s">
        <v>6977</v>
      </c>
      <c r="G2483" s="22" t="s">
        <v>1623</v>
      </c>
      <c r="H2483" s="22" t="s">
        <v>6346</v>
      </c>
      <c r="I2483" s="22" t="s">
        <v>5563</v>
      </c>
      <c r="J2483" s="22" t="s">
        <v>11</v>
      </c>
      <c r="K2483" s="22" t="s">
        <v>6290</v>
      </c>
      <c r="L2483" s="22" t="s">
        <v>11</v>
      </c>
      <c r="M2483" s="22" t="s">
        <v>6944</v>
      </c>
      <c r="N2483" s="22" t="s">
        <v>6291</v>
      </c>
      <c r="O2483" s="22" t="s">
        <v>6292</v>
      </c>
      <c r="P2483" s="22" t="s">
        <v>6368</v>
      </c>
      <c r="Q2483" s="22">
        <v>0</v>
      </c>
      <c r="R2483" s="22" t="s">
        <v>1707</v>
      </c>
      <c r="S2483" s="22" t="s">
        <v>6686</v>
      </c>
      <c r="T2483" s="22" t="s">
        <v>1623</v>
      </c>
    </row>
    <row r="2484" spans="1:20">
      <c r="A2484" s="22" t="s">
        <v>5125</v>
      </c>
      <c r="B2484" s="22" t="s">
        <v>5126</v>
      </c>
      <c r="C2484" s="22" t="s">
        <v>13</v>
      </c>
      <c r="D2484" s="22" t="s">
        <v>1580</v>
      </c>
      <c r="E2484" s="22" t="s">
        <v>452</v>
      </c>
      <c r="F2484" s="22" t="s">
        <v>6818</v>
      </c>
      <c r="G2484" s="22" t="s">
        <v>1623</v>
      </c>
      <c r="H2484" s="22" t="s">
        <v>6320</v>
      </c>
      <c r="I2484" s="22" t="s">
        <v>6355</v>
      </c>
      <c r="J2484" s="22" t="s">
        <v>11</v>
      </c>
      <c r="K2484" s="22" t="s">
        <v>6290</v>
      </c>
      <c r="L2484" s="22" t="s">
        <v>11</v>
      </c>
      <c r="M2484" s="22" t="s">
        <v>6981</v>
      </c>
      <c r="N2484" s="22" t="s">
        <v>6291</v>
      </c>
      <c r="O2484" s="22" t="s">
        <v>6292</v>
      </c>
      <c r="P2484" s="22" t="s">
        <v>6982</v>
      </c>
      <c r="Q2484" s="22">
        <v>0</v>
      </c>
      <c r="R2484" s="22" t="s">
        <v>7057</v>
      </c>
      <c r="S2484" s="22" t="s">
        <v>6891</v>
      </c>
      <c r="T2484" s="22" t="s">
        <v>1623</v>
      </c>
    </row>
    <row r="2485" spans="1:20">
      <c r="A2485" s="22" t="s">
        <v>1717</v>
      </c>
      <c r="B2485" s="22" t="s">
        <v>1718</v>
      </c>
      <c r="C2485" s="22" t="s">
        <v>10</v>
      </c>
      <c r="D2485" s="22" t="s">
        <v>1580</v>
      </c>
      <c r="E2485" s="22" t="s">
        <v>452</v>
      </c>
      <c r="F2485" s="22" t="s">
        <v>6816</v>
      </c>
      <c r="G2485" s="22" t="s">
        <v>1623</v>
      </c>
      <c r="H2485" s="22" t="s">
        <v>6334</v>
      </c>
      <c r="I2485" s="22" t="s">
        <v>6343</v>
      </c>
      <c r="J2485" s="22" t="s">
        <v>11</v>
      </c>
      <c r="K2485" s="22" t="s">
        <v>6290</v>
      </c>
      <c r="L2485" s="22" t="s">
        <v>11</v>
      </c>
      <c r="M2485" s="22" t="s">
        <v>6963</v>
      </c>
      <c r="N2485" s="22" t="s">
        <v>6291</v>
      </c>
      <c r="O2485" s="22" t="s">
        <v>6292</v>
      </c>
      <c r="P2485" s="22" t="s">
        <v>6582</v>
      </c>
      <c r="Q2485" s="22">
        <v>0</v>
      </c>
      <c r="R2485" s="22" t="s">
        <v>1952</v>
      </c>
      <c r="S2485" s="22" t="s">
        <v>6110</v>
      </c>
      <c r="T2485" s="22" t="s">
        <v>1623</v>
      </c>
    </row>
    <row r="2486" spans="1:20">
      <c r="A2486" s="22" t="s">
        <v>5186</v>
      </c>
      <c r="B2486" s="22" t="s">
        <v>5187</v>
      </c>
      <c r="C2486" s="22" t="s">
        <v>16</v>
      </c>
      <c r="D2486" s="22" t="s">
        <v>1580</v>
      </c>
      <c r="E2486" s="22" t="s">
        <v>452</v>
      </c>
      <c r="F2486" s="22" t="s">
        <v>6954</v>
      </c>
      <c r="G2486" s="22" t="s">
        <v>1623</v>
      </c>
      <c r="H2486" s="22" t="s">
        <v>6346</v>
      </c>
      <c r="I2486" s="22" t="s">
        <v>6951</v>
      </c>
      <c r="J2486" s="22" t="s">
        <v>11</v>
      </c>
      <c r="K2486" s="22" t="s">
        <v>6290</v>
      </c>
      <c r="L2486" s="22" t="s">
        <v>11</v>
      </c>
      <c r="M2486" s="22" t="s">
        <v>7042</v>
      </c>
      <c r="N2486" s="22" t="s">
        <v>6291</v>
      </c>
      <c r="O2486" s="22" t="s">
        <v>6292</v>
      </c>
      <c r="P2486" s="22" t="s">
        <v>1012</v>
      </c>
      <c r="Q2486" s="22">
        <v>0</v>
      </c>
      <c r="R2486" s="22" t="s">
        <v>1565</v>
      </c>
      <c r="S2486" s="22" t="s">
        <v>6972</v>
      </c>
      <c r="T2486" s="22" t="s">
        <v>1623</v>
      </c>
    </row>
    <row r="2487" spans="1:20">
      <c r="A2487" s="22" t="s">
        <v>2147</v>
      </c>
      <c r="B2487" s="22" t="s">
        <v>2148</v>
      </c>
      <c r="C2487" s="22" t="s">
        <v>10</v>
      </c>
      <c r="D2487" s="22" t="s">
        <v>1580</v>
      </c>
      <c r="E2487" s="22" t="s">
        <v>461</v>
      </c>
      <c r="F2487" s="22" t="s">
        <v>6784</v>
      </c>
      <c r="G2487" s="22" t="s">
        <v>1623</v>
      </c>
      <c r="H2487" s="22" t="s">
        <v>6320</v>
      </c>
      <c r="I2487" s="22" t="s">
        <v>6338</v>
      </c>
      <c r="J2487" s="22" t="s">
        <v>1643</v>
      </c>
      <c r="K2487" s="22" t="s">
        <v>6290</v>
      </c>
      <c r="L2487" s="22" t="s">
        <v>11</v>
      </c>
      <c r="M2487" s="22" t="s">
        <v>7091</v>
      </c>
      <c r="N2487" s="22" t="s">
        <v>6311</v>
      </c>
      <c r="O2487" s="22" t="s">
        <v>6292</v>
      </c>
      <c r="P2487" s="22" t="s">
        <v>6329</v>
      </c>
      <c r="Q2487" s="22">
        <v>0</v>
      </c>
      <c r="R2487" s="22" t="s">
        <v>1707</v>
      </c>
      <c r="S2487" s="22" t="s">
        <v>6054</v>
      </c>
      <c r="T2487" s="22" t="s">
        <v>1623</v>
      </c>
    </row>
    <row r="2488" spans="1:20">
      <c r="A2488" s="22" t="s">
        <v>3046</v>
      </c>
      <c r="B2488" s="22" t="s">
        <v>3047</v>
      </c>
      <c r="C2488" s="22" t="s">
        <v>16</v>
      </c>
      <c r="D2488" s="22" t="s">
        <v>1580</v>
      </c>
      <c r="E2488" s="22" t="s">
        <v>461</v>
      </c>
      <c r="F2488" s="22" t="s">
        <v>6943</v>
      </c>
      <c r="G2488" s="22" t="s">
        <v>1623</v>
      </c>
      <c r="H2488" s="22" t="s">
        <v>6346</v>
      </c>
      <c r="I2488" s="22" t="s">
        <v>6302</v>
      </c>
      <c r="J2488" s="22" t="s">
        <v>11</v>
      </c>
      <c r="K2488" s="22" t="s">
        <v>6290</v>
      </c>
      <c r="L2488" s="22" t="s">
        <v>11</v>
      </c>
      <c r="M2488" s="22" t="s">
        <v>6931</v>
      </c>
      <c r="N2488" s="22" t="s">
        <v>6311</v>
      </c>
      <c r="O2488" s="22" t="s">
        <v>6292</v>
      </c>
      <c r="P2488" s="22" t="s">
        <v>6570</v>
      </c>
      <c r="Q2488" s="22">
        <v>0</v>
      </c>
      <c r="R2488" s="22" t="s">
        <v>1646</v>
      </c>
      <c r="S2488" s="22" t="s">
        <v>5940</v>
      </c>
      <c r="T2488" s="22" t="s">
        <v>1623</v>
      </c>
    </row>
    <row r="2489" spans="1:20">
      <c r="A2489" s="22" t="s">
        <v>5076</v>
      </c>
      <c r="B2489" s="22" t="s">
        <v>5077</v>
      </c>
      <c r="C2489" s="22" t="s">
        <v>14</v>
      </c>
      <c r="D2489" s="22" t="s">
        <v>1580</v>
      </c>
      <c r="E2489" s="22" t="s">
        <v>452</v>
      </c>
      <c r="F2489" s="22" t="s">
        <v>6932</v>
      </c>
      <c r="G2489" s="22" t="s">
        <v>1623</v>
      </c>
      <c r="H2489" s="22" t="s">
        <v>6295</v>
      </c>
      <c r="I2489" s="22" t="s">
        <v>6302</v>
      </c>
      <c r="J2489" s="22" t="s">
        <v>11</v>
      </c>
      <c r="K2489" s="22" t="s">
        <v>6290</v>
      </c>
      <c r="L2489" s="22" t="s">
        <v>11</v>
      </c>
      <c r="M2489" s="22" t="s">
        <v>6959</v>
      </c>
      <c r="N2489" s="22" t="s">
        <v>6291</v>
      </c>
      <c r="O2489" s="22" t="s">
        <v>6292</v>
      </c>
      <c r="P2489" s="22" t="s">
        <v>6329</v>
      </c>
      <c r="Q2489" s="22">
        <v>0</v>
      </c>
      <c r="R2489" s="22" t="s">
        <v>1952</v>
      </c>
      <c r="S2489" s="22" t="s">
        <v>5676</v>
      </c>
      <c r="T2489" s="22" t="s">
        <v>1623</v>
      </c>
    </row>
    <row r="2490" spans="1:20">
      <c r="A2490" s="22" t="s">
        <v>1627</v>
      </c>
      <c r="B2490" s="22" t="s">
        <v>1628</v>
      </c>
      <c r="C2490" s="22" t="s">
        <v>16</v>
      </c>
      <c r="D2490" s="22" t="s">
        <v>1580</v>
      </c>
      <c r="E2490" s="22" t="s">
        <v>452</v>
      </c>
      <c r="F2490" s="22" t="s">
        <v>6940</v>
      </c>
      <c r="G2490" s="22" t="s">
        <v>1623</v>
      </c>
      <c r="H2490" s="22" t="s">
        <v>6346</v>
      </c>
      <c r="I2490" s="22" t="s">
        <v>5563</v>
      </c>
      <c r="J2490" s="22" t="s">
        <v>11</v>
      </c>
      <c r="K2490" s="22" t="s">
        <v>6290</v>
      </c>
      <c r="L2490" s="22" t="s">
        <v>11</v>
      </c>
      <c r="M2490" s="22" t="s">
        <v>6944</v>
      </c>
      <c r="N2490" s="22" t="s">
        <v>6291</v>
      </c>
      <c r="O2490" s="22" t="s">
        <v>6292</v>
      </c>
      <c r="P2490" s="22" t="s">
        <v>6400</v>
      </c>
      <c r="Q2490" s="22">
        <v>0</v>
      </c>
      <c r="R2490" s="22" t="s">
        <v>3255</v>
      </c>
      <c r="S2490" s="22" t="s">
        <v>6401</v>
      </c>
      <c r="T2490" s="22" t="s">
        <v>1623</v>
      </c>
    </row>
    <row r="2491" spans="1:20">
      <c r="A2491" s="22" t="s">
        <v>5096</v>
      </c>
      <c r="B2491" s="22" t="s">
        <v>5097</v>
      </c>
      <c r="C2491" s="22" t="s">
        <v>10</v>
      </c>
      <c r="D2491" s="22" t="s">
        <v>1580</v>
      </c>
      <c r="E2491" s="22" t="s">
        <v>452</v>
      </c>
      <c r="F2491" s="22" t="s">
        <v>5386</v>
      </c>
      <c r="G2491" s="22" t="s">
        <v>1623</v>
      </c>
      <c r="H2491" s="22" t="s">
        <v>6308</v>
      </c>
      <c r="I2491" s="22" t="s">
        <v>6951</v>
      </c>
      <c r="J2491" s="22" t="s">
        <v>11</v>
      </c>
      <c r="K2491" s="22" t="s">
        <v>6290</v>
      </c>
      <c r="L2491" s="22" t="s">
        <v>11</v>
      </c>
      <c r="M2491" s="22" t="s">
        <v>6949</v>
      </c>
      <c r="N2491" s="22" t="s">
        <v>6291</v>
      </c>
      <c r="O2491" s="22" t="s">
        <v>6292</v>
      </c>
      <c r="P2491" s="22" t="s">
        <v>6522</v>
      </c>
      <c r="Q2491" s="22">
        <v>0</v>
      </c>
      <c r="R2491" s="22" t="s">
        <v>1790</v>
      </c>
      <c r="S2491" s="22" t="s">
        <v>6698</v>
      </c>
      <c r="T2491" s="22" t="s">
        <v>1623</v>
      </c>
    </row>
  </sheetData>
  <sheetProtection password="CC99" sheet="1" objects="1" scenarios="1" autoFilter="0" pivotTables="0"/>
  <protectedRanges>
    <protectedRange sqref="A1:T1048576" name="区域1"/>
  </protectedRanges>
  <autoFilter ref="A1:T4966">
    <filterColumn colId="3"/>
    <filterColumn colId="10"/>
    <filterColumn colId="11"/>
  </autoFilter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92D050"/>
  </sheetPr>
  <dimension ref="A1:M139"/>
  <sheetViews>
    <sheetView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B25" sqref="B25"/>
    </sheetView>
  </sheetViews>
  <sheetFormatPr defaultRowHeight="14.25"/>
  <cols>
    <col min="1" max="1" width="13.375" style="22" customWidth="1"/>
    <col min="2" max="2" width="10.875" style="22" customWidth="1"/>
    <col min="3" max="3" width="10.875" style="22" bestFit="1" customWidth="1"/>
    <col min="4" max="4" width="8.375" style="22" customWidth="1"/>
    <col min="5" max="5" width="11.5" style="22" bestFit="1" customWidth="1"/>
    <col min="6" max="6" width="10.125" style="22" customWidth="1"/>
    <col min="7" max="7" width="8.625" style="22" customWidth="1"/>
    <col min="8" max="9" width="7.625" style="22" customWidth="1"/>
    <col min="10" max="10" width="7.75" style="22" customWidth="1"/>
    <col min="11" max="12" width="9" style="22"/>
    <col min="13" max="13" width="12.75" style="22" customWidth="1"/>
  </cols>
  <sheetData>
    <row r="1" spans="1:13" ht="18.75" customHeight="1">
      <c r="A1" s="23" t="s">
        <v>1398</v>
      </c>
      <c r="B1" s="23" t="s">
        <v>1399</v>
      </c>
      <c r="C1" s="23" t="s">
        <v>1400</v>
      </c>
      <c r="D1" s="23" t="s">
        <v>1401</v>
      </c>
      <c r="E1" s="23" t="s">
        <v>1402</v>
      </c>
      <c r="F1" s="23" t="s">
        <v>1403</v>
      </c>
      <c r="G1" s="23" t="s">
        <v>1404</v>
      </c>
      <c r="H1" s="23" t="s">
        <v>1405</v>
      </c>
      <c r="I1" s="23" t="s">
        <v>1406</v>
      </c>
      <c r="J1" s="23" t="s">
        <v>1407</v>
      </c>
      <c r="K1" s="23" t="s">
        <v>1408</v>
      </c>
      <c r="L1" s="23" t="s">
        <v>1409</v>
      </c>
      <c r="M1" s="201" t="s">
        <v>1594</v>
      </c>
    </row>
    <row r="2" spans="1:13">
      <c r="A2" s="23" t="s">
        <v>6784</v>
      </c>
      <c r="B2" s="23">
        <v>42859</v>
      </c>
      <c r="C2" s="23">
        <v>43013</v>
      </c>
      <c r="D2" s="23" t="s">
        <v>6785</v>
      </c>
      <c r="E2" s="23" t="s">
        <v>6786</v>
      </c>
      <c r="F2" s="23" t="s">
        <v>6787</v>
      </c>
      <c r="G2" s="23">
        <v>2.5</v>
      </c>
      <c r="H2" s="23">
        <v>1</v>
      </c>
      <c r="I2" s="23">
        <v>1</v>
      </c>
      <c r="J2" s="23">
        <v>0.5</v>
      </c>
      <c r="K2" s="23" t="s">
        <v>6320</v>
      </c>
      <c r="L2" s="23" t="s">
        <v>6334</v>
      </c>
      <c r="M2" s="23" t="s">
        <v>6788</v>
      </c>
    </row>
    <row r="3" spans="1:13">
      <c r="A3" s="23" t="s">
        <v>6789</v>
      </c>
      <c r="B3" s="23">
        <v>42923</v>
      </c>
      <c r="C3" s="23">
        <v>43049</v>
      </c>
      <c r="D3" s="23" t="s">
        <v>6785</v>
      </c>
      <c r="E3" s="23" t="s">
        <v>6790</v>
      </c>
      <c r="F3" s="23" t="s">
        <v>6791</v>
      </c>
      <c r="G3" s="23">
        <v>2.5</v>
      </c>
      <c r="H3" s="23">
        <v>1</v>
      </c>
      <c r="I3" s="23">
        <v>1</v>
      </c>
      <c r="J3" s="23">
        <v>0.5</v>
      </c>
      <c r="K3" s="23" t="s">
        <v>6320</v>
      </c>
      <c r="L3" s="23" t="s">
        <v>6354</v>
      </c>
      <c r="M3" s="23" t="s">
        <v>6788</v>
      </c>
    </row>
    <row r="4" spans="1:13">
      <c r="A4" s="23" t="s">
        <v>5413</v>
      </c>
      <c r="B4" s="23">
        <v>42811</v>
      </c>
      <c r="C4" s="23">
        <v>42958</v>
      </c>
      <c r="D4" s="23" t="s">
        <v>6792</v>
      </c>
      <c r="E4" s="23" t="s">
        <v>6790</v>
      </c>
      <c r="F4" s="23" t="s">
        <v>6791</v>
      </c>
      <c r="G4" s="23">
        <v>2.5</v>
      </c>
      <c r="H4" s="23">
        <v>1</v>
      </c>
      <c r="I4" s="23">
        <v>1</v>
      </c>
      <c r="J4" s="23">
        <v>0.5</v>
      </c>
      <c r="K4" s="23" t="s">
        <v>6334</v>
      </c>
      <c r="L4" s="23" t="s">
        <v>5569</v>
      </c>
      <c r="M4" s="23" t="s">
        <v>6788</v>
      </c>
    </row>
    <row r="5" spans="1:13">
      <c r="A5" s="23" t="s">
        <v>6793</v>
      </c>
      <c r="B5" s="23">
        <v>42909</v>
      </c>
      <c r="C5" s="23">
        <v>43070</v>
      </c>
      <c r="D5" s="23" t="s">
        <v>6794</v>
      </c>
      <c r="E5" s="23" t="s">
        <v>6790</v>
      </c>
      <c r="F5" s="23" t="s">
        <v>6795</v>
      </c>
      <c r="G5" s="23">
        <v>3</v>
      </c>
      <c r="H5" s="23">
        <v>1.5</v>
      </c>
      <c r="I5" s="23">
        <v>1</v>
      </c>
      <c r="J5" s="23">
        <v>0.5</v>
      </c>
      <c r="K5" s="23" t="s">
        <v>6299</v>
      </c>
      <c r="L5" s="23" t="s">
        <v>6337</v>
      </c>
      <c r="M5" s="23" t="s">
        <v>6788</v>
      </c>
    </row>
    <row r="6" spans="1:13">
      <c r="A6" s="23" t="s">
        <v>5526</v>
      </c>
      <c r="B6" s="23">
        <v>42811</v>
      </c>
      <c r="C6" s="23">
        <v>42944</v>
      </c>
      <c r="D6" s="23" t="s">
        <v>6796</v>
      </c>
      <c r="E6" s="23" t="s">
        <v>6790</v>
      </c>
      <c r="F6" s="23" t="s">
        <v>6791</v>
      </c>
      <c r="G6" s="23">
        <v>2.5</v>
      </c>
      <c r="H6" s="23">
        <v>1</v>
      </c>
      <c r="I6" s="23">
        <v>1</v>
      </c>
      <c r="J6" s="23">
        <v>0.5</v>
      </c>
      <c r="K6" s="23" t="s">
        <v>5569</v>
      </c>
      <c r="L6" s="23" t="s">
        <v>6320</v>
      </c>
      <c r="M6" s="23" t="s">
        <v>6788</v>
      </c>
    </row>
    <row r="7" spans="1:13">
      <c r="A7" s="23" t="s">
        <v>6797</v>
      </c>
      <c r="B7" s="23">
        <v>42888</v>
      </c>
      <c r="C7" s="23">
        <v>43000</v>
      </c>
      <c r="D7" s="23" t="s">
        <v>6798</v>
      </c>
      <c r="E7" s="23" t="s">
        <v>6790</v>
      </c>
      <c r="F7" s="23" t="s">
        <v>6799</v>
      </c>
      <c r="G7" s="23">
        <v>2.5</v>
      </c>
      <c r="H7" s="23">
        <v>1</v>
      </c>
      <c r="I7" s="23">
        <v>1</v>
      </c>
      <c r="J7" s="23">
        <v>0.5</v>
      </c>
      <c r="K7" s="23" t="s">
        <v>6334</v>
      </c>
      <c r="L7" s="23" t="s">
        <v>6337</v>
      </c>
      <c r="M7" s="23" t="s">
        <v>6788</v>
      </c>
    </row>
    <row r="8" spans="1:13">
      <c r="A8" s="23" t="s">
        <v>6800</v>
      </c>
      <c r="B8" s="23">
        <v>42889</v>
      </c>
      <c r="C8" s="23">
        <v>43015</v>
      </c>
      <c r="D8" s="23" t="s">
        <v>6785</v>
      </c>
      <c r="E8" s="23" t="s">
        <v>6801</v>
      </c>
      <c r="F8" s="23" t="s">
        <v>6802</v>
      </c>
      <c r="G8" s="23">
        <v>3</v>
      </c>
      <c r="H8" s="23">
        <v>1.5</v>
      </c>
      <c r="I8" s="23">
        <v>1</v>
      </c>
      <c r="J8" s="23">
        <v>0.5</v>
      </c>
      <c r="K8" s="23" t="s">
        <v>6315</v>
      </c>
      <c r="L8" s="23" t="s">
        <v>6320</v>
      </c>
      <c r="M8" s="23" t="s">
        <v>6788</v>
      </c>
    </row>
    <row r="9" spans="1:13">
      <c r="A9" s="23" t="s">
        <v>6803</v>
      </c>
      <c r="B9" s="23">
        <v>42840</v>
      </c>
      <c r="C9" s="23">
        <v>43022</v>
      </c>
      <c r="D9" s="23" t="s">
        <v>6792</v>
      </c>
      <c r="E9" s="23" t="s">
        <v>6801</v>
      </c>
      <c r="F9" s="23" t="s">
        <v>6802</v>
      </c>
      <c r="G9" s="23">
        <v>3</v>
      </c>
      <c r="H9" s="23">
        <v>1.5</v>
      </c>
      <c r="I9" s="23">
        <v>1</v>
      </c>
      <c r="J9" s="23">
        <v>0.5</v>
      </c>
      <c r="K9" s="23" t="s">
        <v>5569</v>
      </c>
      <c r="L9" s="23" t="s">
        <v>6320</v>
      </c>
      <c r="M9" s="23" t="s">
        <v>6788</v>
      </c>
    </row>
    <row r="10" spans="1:13">
      <c r="A10" s="23" t="s">
        <v>6804</v>
      </c>
      <c r="B10" s="23">
        <v>42882</v>
      </c>
      <c r="C10" s="23">
        <v>43008</v>
      </c>
      <c r="D10" s="23" t="s">
        <v>6805</v>
      </c>
      <c r="E10" s="23" t="s">
        <v>6801</v>
      </c>
      <c r="F10" s="23" t="s">
        <v>6802</v>
      </c>
      <c r="G10" s="23">
        <v>3</v>
      </c>
      <c r="H10" s="23">
        <v>1.5</v>
      </c>
      <c r="I10" s="23">
        <v>1</v>
      </c>
      <c r="J10" s="23">
        <v>0.5</v>
      </c>
      <c r="K10" s="23" t="s">
        <v>6334</v>
      </c>
      <c r="L10" s="23" t="s">
        <v>6337</v>
      </c>
      <c r="M10" s="23" t="s">
        <v>6788</v>
      </c>
    </row>
    <row r="11" spans="1:13">
      <c r="A11" s="23" t="s">
        <v>6806</v>
      </c>
      <c r="B11" s="23"/>
      <c r="C11" s="23">
        <v>42979</v>
      </c>
      <c r="D11" s="23" t="s">
        <v>6807</v>
      </c>
      <c r="E11" s="23" t="s">
        <v>6801</v>
      </c>
      <c r="F11" s="23" t="s">
        <v>6802</v>
      </c>
      <c r="G11" s="23">
        <v>3</v>
      </c>
      <c r="H11" s="23">
        <v>1.5</v>
      </c>
      <c r="I11" s="23">
        <v>1</v>
      </c>
      <c r="J11" s="23">
        <v>0.5</v>
      </c>
      <c r="K11" s="23" t="s">
        <v>6337</v>
      </c>
      <c r="L11" s="23" t="s">
        <v>6354</v>
      </c>
      <c r="M11" s="23" t="s">
        <v>6788</v>
      </c>
    </row>
    <row r="12" spans="1:13">
      <c r="A12" s="23" t="s">
        <v>6808</v>
      </c>
      <c r="B12" s="23">
        <v>42917</v>
      </c>
      <c r="C12" s="23">
        <v>43043</v>
      </c>
      <c r="D12" s="23" t="s">
        <v>6796</v>
      </c>
      <c r="E12" s="23" t="s">
        <v>6801</v>
      </c>
      <c r="F12" s="23" t="s">
        <v>6802</v>
      </c>
      <c r="G12" s="23">
        <v>3</v>
      </c>
      <c r="H12" s="23">
        <v>1.5</v>
      </c>
      <c r="I12" s="23">
        <v>1</v>
      </c>
      <c r="J12" s="23">
        <v>0.5</v>
      </c>
      <c r="K12" s="23" t="s">
        <v>6299</v>
      </c>
      <c r="L12" s="23" t="s">
        <v>6320</v>
      </c>
      <c r="M12" s="23" t="s">
        <v>6788</v>
      </c>
    </row>
    <row r="13" spans="1:13">
      <c r="A13" s="23" t="s">
        <v>6809</v>
      </c>
      <c r="B13" s="23">
        <v>42917</v>
      </c>
      <c r="C13" s="23">
        <v>43015</v>
      </c>
      <c r="D13" s="23" t="s">
        <v>6810</v>
      </c>
      <c r="E13" s="23" t="s">
        <v>6801</v>
      </c>
      <c r="F13" s="23" t="s">
        <v>6802</v>
      </c>
      <c r="G13" s="23">
        <v>3</v>
      </c>
      <c r="H13" s="23">
        <v>1.5</v>
      </c>
      <c r="I13" s="23">
        <v>1</v>
      </c>
      <c r="J13" s="23">
        <v>0.5</v>
      </c>
      <c r="K13" s="23" t="s">
        <v>6299</v>
      </c>
      <c r="L13" s="23" t="s">
        <v>5569</v>
      </c>
      <c r="M13" s="23" t="s">
        <v>6788</v>
      </c>
    </row>
    <row r="14" spans="1:13">
      <c r="A14" s="23" t="s">
        <v>6811</v>
      </c>
      <c r="B14" s="23">
        <v>42736</v>
      </c>
      <c r="C14" s="23">
        <v>42910</v>
      </c>
      <c r="D14" s="23" t="s">
        <v>6798</v>
      </c>
      <c r="E14" s="23" t="s">
        <v>6801</v>
      </c>
      <c r="F14" s="23" t="s">
        <v>6802</v>
      </c>
      <c r="G14" s="23">
        <v>3</v>
      </c>
      <c r="H14" s="23">
        <v>1.5</v>
      </c>
      <c r="I14" s="23">
        <v>1</v>
      </c>
      <c r="J14" s="23">
        <v>0.5</v>
      </c>
      <c r="K14" s="23" t="s">
        <v>6337</v>
      </c>
      <c r="L14" s="23" t="s">
        <v>6334</v>
      </c>
      <c r="M14" s="23" t="s">
        <v>6788</v>
      </c>
    </row>
    <row r="15" spans="1:13">
      <c r="A15" s="23" t="s">
        <v>6812</v>
      </c>
      <c r="B15" s="23">
        <v>42775</v>
      </c>
      <c r="C15" s="23">
        <v>42924</v>
      </c>
      <c r="D15" s="23" t="s">
        <v>6785</v>
      </c>
      <c r="E15" s="23" t="s">
        <v>6813</v>
      </c>
      <c r="F15" s="23" t="s">
        <v>6814</v>
      </c>
      <c r="G15" s="23">
        <v>3</v>
      </c>
      <c r="H15" s="23">
        <v>1.5</v>
      </c>
      <c r="I15" s="23">
        <v>1</v>
      </c>
      <c r="J15" s="23">
        <v>0.5</v>
      </c>
      <c r="K15" s="23" t="s">
        <v>6299</v>
      </c>
      <c r="L15" s="23" t="s">
        <v>5569</v>
      </c>
      <c r="M15" s="23" t="s">
        <v>6815</v>
      </c>
    </row>
    <row r="16" spans="1:13">
      <c r="A16" s="23" t="s">
        <v>6816</v>
      </c>
      <c r="B16" s="23">
        <v>42917</v>
      </c>
      <c r="C16" s="23">
        <v>43015</v>
      </c>
      <c r="D16" s="23" t="s">
        <v>6792</v>
      </c>
      <c r="E16" s="23" t="s">
        <v>6813</v>
      </c>
      <c r="F16" s="23" t="s">
        <v>6814</v>
      </c>
      <c r="G16" s="23">
        <v>3</v>
      </c>
      <c r="H16" s="23">
        <v>1.5</v>
      </c>
      <c r="I16" s="23">
        <v>1</v>
      </c>
      <c r="J16" s="23">
        <v>0.5</v>
      </c>
      <c r="K16" s="23" t="s">
        <v>6334</v>
      </c>
      <c r="L16" s="23" t="s">
        <v>6299</v>
      </c>
      <c r="M16" s="23" t="s">
        <v>6815</v>
      </c>
    </row>
    <row r="17" spans="1:13">
      <c r="A17" s="23" t="s">
        <v>6817</v>
      </c>
      <c r="B17" s="23">
        <v>42964</v>
      </c>
      <c r="C17" s="23">
        <v>43029</v>
      </c>
      <c r="D17" s="23" t="s">
        <v>6796</v>
      </c>
      <c r="E17" s="23" t="s">
        <v>6813</v>
      </c>
      <c r="F17" s="23" t="s">
        <v>6814</v>
      </c>
      <c r="G17" s="23">
        <v>3</v>
      </c>
      <c r="H17" s="23">
        <v>1.5</v>
      </c>
      <c r="I17" s="23">
        <v>1</v>
      </c>
      <c r="J17" s="23">
        <v>0.5</v>
      </c>
      <c r="K17" s="23" t="s">
        <v>6337</v>
      </c>
      <c r="L17" s="23" t="s">
        <v>6334</v>
      </c>
      <c r="M17" s="23" t="s">
        <v>6815</v>
      </c>
    </row>
    <row r="18" spans="1:13">
      <c r="A18" s="23" t="s">
        <v>6818</v>
      </c>
      <c r="B18" s="23">
        <v>42903</v>
      </c>
      <c r="C18" s="23">
        <v>43037</v>
      </c>
      <c r="D18" s="23" t="s">
        <v>6810</v>
      </c>
      <c r="E18" s="23" t="s">
        <v>6813</v>
      </c>
      <c r="F18" s="23" t="s">
        <v>6814</v>
      </c>
      <c r="G18" s="23">
        <v>3</v>
      </c>
      <c r="H18" s="23">
        <v>1.5</v>
      </c>
      <c r="I18" s="23">
        <v>1</v>
      </c>
      <c r="J18" s="23">
        <v>0.5</v>
      </c>
      <c r="K18" s="23" t="s">
        <v>6320</v>
      </c>
      <c r="L18" s="23" t="s">
        <v>6337</v>
      </c>
      <c r="M18" s="23" t="s">
        <v>6815</v>
      </c>
    </row>
    <row r="19" spans="1:13">
      <c r="A19" s="23" t="s">
        <v>5600</v>
      </c>
      <c r="B19" s="23">
        <v>42854</v>
      </c>
      <c r="C19" s="23">
        <v>42973</v>
      </c>
      <c r="D19" s="23" t="s">
        <v>6798</v>
      </c>
      <c r="E19" s="23" t="s">
        <v>6813</v>
      </c>
      <c r="F19" s="23" t="s">
        <v>6814</v>
      </c>
      <c r="G19" s="23">
        <v>3</v>
      </c>
      <c r="H19" s="23">
        <v>1.5</v>
      </c>
      <c r="I19" s="23">
        <v>1</v>
      </c>
      <c r="J19" s="23">
        <v>0.5</v>
      </c>
      <c r="K19" s="23" t="s">
        <v>5569</v>
      </c>
      <c r="L19" s="23" t="s">
        <v>6320</v>
      </c>
      <c r="M19" s="23" t="s">
        <v>6815</v>
      </c>
    </row>
    <row r="20" spans="1:13">
      <c r="A20" s="23" t="s">
        <v>5557</v>
      </c>
      <c r="B20" s="23">
        <v>42848</v>
      </c>
      <c r="C20" s="23">
        <v>42974</v>
      </c>
      <c r="D20" s="23" t="s">
        <v>6792</v>
      </c>
      <c r="E20" s="23" t="s">
        <v>6819</v>
      </c>
      <c r="F20" s="23" t="s">
        <v>6802</v>
      </c>
      <c r="G20" s="23">
        <v>3</v>
      </c>
      <c r="H20" s="23">
        <v>1.5</v>
      </c>
      <c r="I20" s="23">
        <v>1</v>
      </c>
      <c r="J20" s="23">
        <v>0.5</v>
      </c>
      <c r="K20" s="23" t="s">
        <v>6337</v>
      </c>
      <c r="L20" s="23" t="s">
        <v>6334</v>
      </c>
      <c r="M20" s="23" t="s">
        <v>6815</v>
      </c>
    </row>
    <row r="21" spans="1:13">
      <c r="A21" s="23" t="s">
        <v>6820</v>
      </c>
      <c r="B21" s="23">
        <v>42792</v>
      </c>
      <c r="C21" s="23">
        <v>42972</v>
      </c>
      <c r="D21" s="23" t="s">
        <v>6796</v>
      </c>
      <c r="E21" s="23" t="s">
        <v>6819</v>
      </c>
      <c r="F21" s="23" t="s">
        <v>6802</v>
      </c>
      <c r="G21" s="23">
        <v>3</v>
      </c>
      <c r="H21" s="23">
        <v>1.5</v>
      </c>
      <c r="I21" s="23">
        <v>1</v>
      </c>
      <c r="J21" s="23">
        <v>0.5</v>
      </c>
      <c r="K21" s="23" t="s">
        <v>6299</v>
      </c>
      <c r="L21" s="23" t="s">
        <v>6320</v>
      </c>
      <c r="M21" s="23" t="s">
        <v>6815</v>
      </c>
    </row>
    <row r="22" spans="1:13">
      <c r="A22" s="23" t="s">
        <v>5552</v>
      </c>
      <c r="B22" s="23">
        <v>42925</v>
      </c>
      <c r="C22" s="23">
        <v>43030</v>
      </c>
      <c r="D22" s="23" t="s">
        <v>6810</v>
      </c>
      <c r="E22" s="23" t="s">
        <v>6819</v>
      </c>
      <c r="F22" s="23" t="s">
        <v>6802</v>
      </c>
      <c r="G22" s="23">
        <v>3</v>
      </c>
      <c r="H22" s="23">
        <v>1.5</v>
      </c>
      <c r="I22" s="23">
        <v>1</v>
      </c>
      <c r="J22" s="23">
        <v>0.5</v>
      </c>
      <c r="K22" s="23" t="s">
        <v>5569</v>
      </c>
      <c r="L22" s="23" t="s">
        <v>6320</v>
      </c>
      <c r="M22" s="23" t="s">
        <v>6815</v>
      </c>
    </row>
    <row r="23" spans="1:13">
      <c r="A23" s="23" t="s">
        <v>6821</v>
      </c>
      <c r="B23" s="23">
        <v>42799</v>
      </c>
      <c r="C23" s="23">
        <v>42988</v>
      </c>
      <c r="D23" s="23" t="s">
        <v>6785</v>
      </c>
      <c r="E23" s="23" t="s">
        <v>6822</v>
      </c>
      <c r="F23" s="23" t="s">
        <v>6814</v>
      </c>
      <c r="G23" s="23">
        <v>3</v>
      </c>
      <c r="H23" s="23">
        <v>1.5</v>
      </c>
      <c r="I23" s="23">
        <v>1</v>
      </c>
      <c r="J23" s="23">
        <v>0.5</v>
      </c>
      <c r="K23" s="23" t="s">
        <v>6354</v>
      </c>
      <c r="L23" s="23" t="s">
        <v>6337</v>
      </c>
      <c r="M23" s="23" t="s">
        <v>6815</v>
      </c>
    </row>
    <row r="24" spans="1:13">
      <c r="A24" s="23" t="s">
        <v>6823</v>
      </c>
      <c r="B24" s="23">
        <v>42869</v>
      </c>
      <c r="C24" s="23">
        <v>42995</v>
      </c>
      <c r="D24" s="23" t="s">
        <v>6792</v>
      </c>
      <c r="E24" s="23" t="s">
        <v>6822</v>
      </c>
      <c r="F24" s="23" t="s">
        <v>6814</v>
      </c>
      <c r="G24" s="23">
        <v>3</v>
      </c>
      <c r="H24" s="23">
        <v>1.5</v>
      </c>
      <c r="I24" s="23">
        <v>1</v>
      </c>
      <c r="J24" s="23">
        <v>0.5</v>
      </c>
      <c r="K24" s="23" t="s">
        <v>6320</v>
      </c>
      <c r="L24" s="23" t="s">
        <v>6334</v>
      </c>
      <c r="M24" s="23" t="s">
        <v>6815</v>
      </c>
    </row>
    <row r="25" spans="1:13">
      <c r="A25" s="23" t="s">
        <v>6824</v>
      </c>
      <c r="B25" s="23">
        <v>42855</v>
      </c>
      <c r="C25" s="23">
        <v>42971</v>
      </c>
      <c r="D25" s="23" t="s">
        <v>6794</v>
      </c>
      <c r="E25" s="23" t="s">
        <v>6822</v>
      </c>
      <c r="F25" s="23" t="s">
        <v>6814</v>
      </c>
      <c r="G25" s="23">
        <v>3</v>
      </c>
      <c r="H25" s="23">
        <v>1.5</v>
      </c>
      <c r="I25" s="23">
        <v>1</v>
      </c>
      <c r="J25" s="23">
        <v>0.5</v>
      </c>
      <c r="K25" s="23" t="s">
        <v>6299</v>
      </c>
      <c r="L25" s="23" t="s">
        <v>6320</v>
      </c>
      <c r="M25" s="23" t="s">
        <v>6815</v>
      </c>
    </row>
    <row r="26" spans="1:13">
      <c r="A26" s="23" t="s">
        <v>6825</v>
      </c>
      <c r="B26" s="23">
        <v>42862</v>
      </c>
      <c r="C26" s="23">
        <v>42988</v>
      </c>
      <c r="D26" s="23" t="s">
        <v>6796</v>
      </c>
      <c r="E26" s="23" t="s">
        <v>6822</v>
      </c>
      <c r="F26" s="23" t="s">
        <v>6814</v>
      </c>
      <c r="G26" s="23">
        <v>3</v>
      </c>
      <c r="H26" s="23">
        <v>1.5</v>
      </c>
      <c r="I26" s="23">
        <v>1</v>
      </c>
      <c r="J26" s="23">
        <v>0.5</v>
      </c>
      <c r="K26" s="23" t="s">
        <v>5569</v>
      </c>
      <c r="L26" s="23" t="s">
        <v>6299</v>
      </c>
      <c r="M26" s="23" t="s">
        <v>6815</v>
      </c>
    </row>
    <row r="27" spans="1:13">
      <c r="A27" s="23" t="s">
        <v>6826</v>
      </c>
      <c r="B27" s="23">
        <v>42918</v>
      </c>
      <c r="C27" s="23">
        <v>43044</v>
      </c>
      <c r="D27" s="23" t="s">
        <v>6810</v>
      </c>
      <c r="E27" s="23" t="s">
        <v>6822</v>
      </c>
      <c r="F27" s="23" t="s">
        <v>6814</v>
      </c>
      <c r="G27" s="23">
        <v>3</v>
      </c>
      <c r="H27" s="23">
        <v>1.5</v>
      </c>
      <c r="I27" s="23">
        <v>1</v>
      </c>
      <c r="J27" s="23">
        <v>0.5</v>
      </c>
      <c r="K27" s="23" t="s">
        <v>6337</v>
      </c>
      <c r="L27" s="23" t="s">
        <v>5569</v>
      </c>
      <c r="M27" s="23" t="s">
        <v>6815</v>
      </c>
    </row>
    <row r="28" spans="1:1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</row>
    <row r="29" spans="1:1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</row>
    <row r="30" spans="1:1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</row>
    <row r="31" spans="1:1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</row>
    <row r="32" spans="1:1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</row>
    <row r="33" spans="1:1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spans="1:13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spans="1:1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spans="1:1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spans="1:1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spans="1:1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spans="1:1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spans="1:1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spans="1:1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spans="1:1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spans="1:1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spans="1:1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spans="1:13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spans="1:1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spans="1:1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spans="1:1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spans="1:1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spans="1:1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spans="1:1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spans="1:1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spans="1:1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spans="1:1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spans="1:1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spans="1:1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spans="1:1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spans="1:1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spans="1:1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spans="1:1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spans="1:1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spans="1:1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spans="1:1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spans="1:1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spans="1:1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spans="1:1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spans="1:1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spans="1:1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spans="1:1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spans="1:1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spans="1:1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spans="1:1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spans="1:1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spans="1:1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spans="1:1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spans="1:1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spans="1:1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spans="1:1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  <row r="79" spans="1:1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</row>
    <row r="80" spans="1:1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</row>
    <row r="81" spans="1:1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</row>
    <row r="82" spans="1:1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</row>
    <row r="83" spans="1:1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</row>
    <row r="84" spans="1:1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</row>
    <row r="85" spans="1:1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</row>
    <row r="86" spans="1:1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</row>
    <row r="87" spans="1:1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</row>
    <row r="88" spans="1:1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</row>
    <row r="89" spans="1:1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</row>
    <row r="90" spans="1:1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</row>
    <row r="91" spans="1:1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</row>
    <row r="92" spans="1:1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</row>
    <row r="93" spans="1:1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 spans="1:1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 spans="1:1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 spans="1:1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 spans="1:1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 spans="1:1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</row>
    <row r="99" spans="1:1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</row>
    <row r="100" spans="1:1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1:1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1:1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</row>
    <row r="103" spans="1:1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</row>
    <row r="104" spans="1:1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</row>
    <row r="105" spans="1:1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</row>
    <row r="106" spans="1:1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</row>
    <row r="107" spans="1:1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</row>
    <row r="108" spans="1:1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</row>
    <row r="109" spans="1:1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</row>
    <row r="110" spans="1:1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</row>
    <row r="111" spans="1:1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</row>
    <row r="112" spans="1:1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</row>
    <row r="113" spans="1: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</row>
    <row r="114" spans="1:1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1:1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</row>
    <row r="116" spans="1:1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</row>
    <row r="117" spans="1:1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</row>
    <row r="118" spans="1:1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</row>
    <row r="119" spans="1:1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  <row r="120" spans="1:1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</row>
    <row r="121" spans="1:1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1:1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</row>
    <row r="123" spans="1:1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</row>
    <row r="124" spans="1:1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</row>
    <row r="125" spans="1:1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</row>
    <row r="126" spans="1:1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</row>
    <row r="127" spans="1:1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</row>
    <row r="128" spans="1:1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</row>
    <row r="129" spans="1:1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</row>
    <row r="130" spans="1:1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</row>
    <row r="131" spans="1:1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</row>
    <row r="132" spans="1:1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</row>
    <row r="133" spans="1:1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</row>
    <row r="134" spans="1:1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</row>
    <row r="135" spans="1:1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</row>
    <row r="136" spans="1:1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</row>
    <row r="137" spans="1:1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</row>
    <row r="138" spans="1:1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</row>
    <row r="139" spans="1:1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</row>
  </sheetData>
  <sheetProtection password="CC99" sheet="1" objects="1" scenarios="1" autoFilter="0" pivotTables="0"/>
  <protectedRanges>
    <protectedRange sqref="A1:M1048576" name="区域1"/>
  </protectedRanges>
  <phoneticPr fontId="6" type="noConversion"/>
  <pageMargins left="0.51181102362204722" right="0.51181102362204722" top="0.55118110236220474" bottom="0.35433070866141736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92D050"/>
  </sheetPr>
  <dimension ref="A1:I1077"/>
  <sheetViews>
    <sheetView workbookViewId="0">
      <pane xSplit="6" ySplit="3" topLeftCell="G4" activePane="bottomRight" state="frozen"/>
      <selection pane="topRight" activeCell="F1" sqref="F1"/>
      <selection pane="bottomLeft" activeCell="A4" sqref="A4"/>
      <selection pane="bottomRight" activeCell="K31" sqref="K31"/>
    </sheetView>
  </sheetViews>
  <sheetFormatPr defaultRowHeight="14.25"/>
  <cols>
    <col min="1" max="1" width="7.875" customWidth="1"/>
    <col min="2" max="2" width="6.375" customWidth="1"/>
    <col min="3" max="3" width="10.875" customWidth="1"/>
    <col min="4" max="4" width="23.75" customWidth="1"/>
    <col min="5" max="5" width="6.625" customWidth="1"/>
    <col min="6" max="6" width="7.25" customWidth="1"/>
    <col min="7" max="7" width="5.5" customWidth="1"/>
    <col min="8" max="8" width="9.75" customWidth="1"/>
    <col min="9" max="9" width="9.125" bestFit="1" customWidth="1"/>
  </cols>
  <sheetData>
    <row r="1" spans="1:9">
      <c r="A1" s="23" t="s">
        <v>436</v>
      </c>
      <c r="B1" s="23" t="s">
        <v>6</v>
      </c>
      <c r="C1" s="23" t="s">
        <v>437</v>
      </c>
      <c r="D1" s="23" t="s">
        <v>478</v>
      </c>
      <c r="E1" s="23" t="s">
        <v>439</v>
      </c>
      <c r="F1" s="23" t="s">
        <v>479</v>
      </c>
      <c r="G1" s="23" t="s">
        <v>703</v>
      </c>
      <c r="H1" s="23" t="s">
        <v>704</v>
      </c>
      <c r="I1" s="23"/>
    </row>
    <row r="2" spans="1:9">
      <c r="A2" s="204" t="s">
        <v>4672</v>
      </c>
      <c r="B2" s="204" t="s">
        <v>4673</v>
      </c>
      <c r="C2" s="204" t="s">
        <v>4674</v>
      </c>
      <c r="D2" s="204" t="s">
        <v>461</v>
      </c>
      <c r="E2" s="204" t="s">
        <v>11</v>
      </c>
      <c r="F2" s="204">
        <v>326</v>
      </c>
      <c r="G2" s="204" t="s">
        <v>1583</v>
      </c>
      <c r="H2" s="204">
        <v>32054.639999999999</v>
      </c>
      <c r="I2" s="23"/>
    </row>
    <row r="3" spans="1:9">
      <c r="A3" s="204" t="s">
        <v>1777</v>
      </c>
      <c r="B3" s="204" t="s">
        <v>1778</v>
      </c>
      <c r="C3" s="204" t="s">
        <v>1779</v>
      </c>
      <c r="D3" s="204" t="s">
        <v>461</v>
      </c>
      <c r="E3" s="204" t="s">
        <v>11</v>
      </c>
      <c r="F3" s="204">
        <v>273</v>
      </c>
      <c r="G3" s="204" t="s">
        <v>1583</v>
      </c>
      <c r="H3" s="204">
        <v>45499.93</v>
      </c>
      <c r="I3" s="23"/>
    </row>
    <row r="4" spans="1:9">
      <c r="A4" s="23" t="s">
        <v>2339</v>
      </c>
      <c r="B4" s="23" t="s">
        <v>2340</v>
      </c>
      <c r="C4" s="23" t="s">
        <v>2324</v>
      </c>
      <c r="D4" s="23" t="s">
        <v>452</v>
      </c>
      <c r="E4" s="23" t="s">
        <v>11</v>
      </c>
      <c r="F4" s="23">
        <v>248</v>
      </c>
      <c r="G4" s="23" t="s">
        <v>1583</v>
      </c>
      <c r="H4" s="23">
        <v>38300.49</v>
      </c>
      <c r="I4" s="23"/>
    </row>
    <row r="5" spans="1:9">
      <c r="A5" s="23" t="s">
        <v>4202</v>
      </c>
      <c r="B5" s="23" t="s">
        <v>4203</v>
      </c>
      <c r="C5" s="23" t="s">
        <v>4204</v>
      </c>
      <c r="D5" s="23" t="s">
        <v>461</v>
      </c>
      <c r="E5" s="23" t="s">
        <v>1643</v>
      </c>
      <c r="F5" s="23">
        <v>247</v>
      </c>
      <c r="G5" s="23" t="s">
        <v>1583</v>
      </c>
      <c r="H5" s="23">
        <v>43225</v>
      </c>
      <c r="I5" s="23"/>
    </row>
    <row r="6" spans="1:9">
      <c r="A6" s="23" t="s">
        <v>3415</v>
      </c>
      <c r="B6" s="23" t="s">
        <v>3416</v>
      </c>
      <c r="C6" s="23" t="s">
        <v>3417</v>
      </c>
      <c r="D6" s="23" t="s">
        <v>461</v>
      </c>
      <c r="E6" s="23" t="s">
        <v>11</v>
      </c>
      <c r="F6" s="23">
        <v>246</v>
      </c>
      <c r="G6" s="23" t="s">
        <v>1583</v>
      </c>
      <c r="H6" s="23">
        <v>32287.5</v>
      </c>
      <c r="I6" s="23"/>
    </row>
    <row r="7" spans="1:9">
      <c r="A7" s="23" t="s">
        <v>3606</v>
      </c>
      <c r="B7" s="23" t="s">
        <v>3607</v>
      </c>
      <c r="C7" s="23" t="s">
        <v>3608</v>
      </c>
      <c r="D7" s="23" t="s">
        <v>5632</v>
      </c>
      <c r="E7" s="23" t="s">
        <v>11</v>
      </c>
      <c r="F7" s="23">
        <v>246</v>
      </c>
      <c r="G7" s="23" t="s">
        <v>1583</v>
      </c>
      <c r="H7" s="23">
        <v>43050</v>
      </c>
      <c r="I7" s="23"/>
    </row>
    <row r="8" spans="1:9">
      <c r="A8" s="23" t="s">
        <v>2105</v>
      </c>
      <c r="B8" s="23" t="s">
        <v>2106</v>
      </c>
      <c r="C8" s="23" t="s">
        <v>1782</v>
      </c>
      <c r="D8" s="23" t="s">
        <v>5632</v>
      </c>
      <c r="E8" s="23" t="s">
        <v>11</v>
      </c>
      <c r="F8" s="23">
        <v>239</v>
      </c>
      <c r="G8" s="23" t="s">
        <v>1583</v>
      </c>
      <c r="H8" s="23">
        <v>41825</v>
      </c>
      <c r="I8" s="23"/>
    </row>
    <row r="9" spans="1:9">
      <c r="A9" s="23" t="s">
        <v>2549</v>
      </c>
      <c r="B9" s="23" t="s">
        <v>2550</v>
      </c>
      <c r="C9" s="23" t="s">
        <v>2552</v>
      </c>
      <c r="D9" s="23" t="s">
        <v>452</v>
      </c>
      <c r="E9" s="23" t="s">
        <v>11</v>
      </c>
      <c r="F9" s="23">
        <v>233</v>
      </c>
      <c r="G9" s="23" t="s">
        <v>1583</v>
      </c>
      <c r="H9" s="23">
        <v>56308.33</v>
      </c>
      <c r="I9" s="23"/>
    </row>
    <row r="10" spans="1:9">
      <c r="A10" s="23" t="s">
        <v>2491</v>
      </c>
      <c r="B10" s="23" t="s">
        <v>2492</v>
      </c>
      <c r="C10" s="23" t="s">
        <v>2493</v>
      </c>
      <c r="D10" s="23" t="s">
        <v>452</v>
      </c>
      <c r="E10" s="23" t="s">
        <v>1643</v>
      </c>
      <c r="F10" s="23">
        <v>232</v>
      </c>
      <c r="G10" s="23" t="s">
        <v>1583</v>
      </c>
      <c r="H10" s="23">
        <v>33217.760000000002</v>
      </c>
      <c r="I10" s="23"/>
    </row>
    <row r="11" spans="1:9">
      <c r="A11" s="23" t="s">
        <v>2055</v>
      </c>
      <c r="B11" s="23" t="s">
        <v>2056</v>
      </c>
      <c r="C11" s="23" t="s">
        <v>1825</v>
      </c>
      <c r="D11" s="23" t="s">
        <v>452</v>
      </c>
      <c r="E11" s="23" t="s">
        <v>11</v>
      </c>
      <c r="F11" s="23">
        <v>230</v>
      </c>
      <c r="G11" s="23" t="s">
        <v>1583</v>
      </c>
      <c r="H11" s="23">
        <v>0</v>
      </c>
      <c r="I11" s="23"/>
    </row>
    <row r="12" spans="1:9">
      <c r="A12" s="23" t="s">
        <v>2098</v>
      </c>
      <c r="B12" s="23" t="s">
        <v>2099</v>
      </c>
      <c r="C12" s="23" t="s">
        <v>1825</v>
      </c>
      <c r="D12" s="23" t="s">
        <v>452</v>
      </c>
      <c r="E12" s="23" t="s">
        <v>11</v>
      </c>
      <c r="F12" s="23">
        <v>229</v>
      </c>
      <c r="G12" s="23" t="s">
        <v>1583</v>
      </c>
      <c r="H12" s="23">
        <v>0</v>
      </c>
      <c r="I12" s="23"/>
    </row>
    <row r="13" spans="1:9">
      <c r="A13" s="23" t="s">
        <v>1671</v>
      </c>
      <c r="B13" s="23" t="s">
        <v>1672</v>
      </c>
      <c r="C13" s="23" t="s">
        <v>1673</v>
      </c>
      <c r="D13" s="23" t="s">
        <v>452</v>
      </c>
      <c r="E13" s="23" t="s">
        <v>11</v>
      </c>
      <c r="F13" s="23">
        <v>223</v>
      </c>
      <c r="G13" s="23" t="s">
        <v>1583</v>
      </c>
      <c r="H13" s="23">
        <v>33941.11</v>
      </c>
      <c r="I13" s="23"/>
    </row>
    <row r="14" spans="1:9">
      <c r="A14" s="23" t="s">
        <v>2503</v>
      </c>
      <c r="B14" s="23" t="s">
        <v>2504</v>
      </c>
      <c r="C14" s="23" t="s">
        <v>2505</v>
      </c>
      <c r="D14" s="23" t="s">
        <v>452</v>
      </c>
      <c r="E14" s="23" t="s">
        <v>11</v>
      </c>
      <c r="F14" s="23">
        <v>219</v>
      </c>
      <c r="G14" s="23" t="s">
        <v>1583</v>
      </c>
      <c r="H14" s="23">
        <v>33241</v>
      </c>
      <c r="I14" s="23"/>
    </row>
    <row r="15" spans="1:9">
      <c r="A15" s="23" t="s">
        <v>2684</v>
      </c>
      <c r="B15" s="23" t="s">
        <v>2685</v>
      </c>
      <c r="C15" s="23" t="s">
        <v>2686</v>
      </c>
      <c r="D15" s="23" t="s">
        <v>452</v>
      </c>
      <c r="E15" s="23" t="s">
        <v>11</v>
      </c>
      <c r="F15" s="23">
        <v>218</v>
      </c>
      <c r="G15" s="23" t="s">
        <v>1583</v>
      </c>
      <c r="H15" s="23">
        <v>35866</v>
      </c>
      <c r="I15" s="23"/>
    </row>
    <row r="16" spans="1:9">
      <c r="A16" s="23" t="s">
        <v>2482</v>
      </c>
      <c r="B16" s="23" t="s">
        <v>2483</v>
      </c>
      <c r="C16" s="23" t="s">
        <v>2484</v>
      </c>
      <c r="D16" s="23" t="s">
        <v>452</v>
      </c>
      <c r="E16" s="23" t="s">
        <v>11</v>
      </c>
      <c r="F16" s="23">
        <v>217</v>
      </c>
      <c r="G16" s="23" t="s">
        <v>1583</v>
      </c>
      <c r="H16" s="23">
        <v>32891</v>
      </c>
      <c r="I16" s="23"/>
    </row>
    <row r="17" spans="1:9">
      <c r="A17" s="23" t="s">
        <v>4944</v>
      </c>
      <c r="B17" s="23" t="s">
        <v>4945</v>
      </c>
      <c r="C17" s="23" t="s">
        <v>2571</v>
      </c>
      <c r="D17" s="23" t="s">
        <v>452</v>
      </c>
      <c r="E17" s="23" t="s">
        <v>11</v>
      </c>
      <c r="F17" s="23">
        <v>217</v>
      </c>
      <c r="G17" s="23" t="s">
        <v>1583</v>
      </c>
      <c r="H17" s="23">
        <v>32891</v>
      </c>
      <c r="I17" s="23"/>
    </row>
    <row r="18" spans="1:9">
      <c r="A18" s="23" t="s">
        <v>4221</v>
      </c>
      <c r="B18" s="23" t="s">
        <v>4222</v>
      </c>
      <c r="C18" s="23" t="s">
        <v>4223</v>
      </c>
      <c r="D18" s="23" t="s">
        <v>452</v>
      </c>
      <c r="E18" s="23" t="s">
        <v>11</v>
      </c>
      <c r="F18" s="23">
        <v>215</v>
      </c>
      <c r="G18" s="23" t="s">
        <v>1583</v>
      </c>
      <c r="H18" s="23">
        <v>32541</v>
      </c>
      <c r="I18" s="23"/>
    </row>
    <row r="19" spans="1:9">
      <c r="A19" s="23" t="s">
        <v>2205</v>
      </c>
      <c r="B19" s="23" t="s">
        <v>2206</v>
      </c>
      <c r="C19" s="23" t="s">
        <v>2207</v>
      </c>
      <c r="D19" s="23" t="s">
        <v>452</v>
      </c>
      <c r="E19" s="23" t="s">
        <v>11</v>
      </c>
      <c r="F19" s="23">
        <v>215</v>
      </c>
      <c r="G19" s="23" t="s">
        <v>1583</v>
      </c>
      <c r="H19" s="23">
        <v>32550.14</v>
      </c>
      <c r="I19" s="23"/>
    </row>
    <row r="20" spans="1:9">
      <c r="A20" s="23" t="s">
        <v>3026</v>
      </c>
      <c r="B20" s="23" t="s">
        <v>3027</v>
      </c>
      <c r="C20" s="23" t="s">
        <v>1883</v>
      </c>
      <c r="D20" s="23" t="s">
        <v>464</v>
      </c>
      <c r="E20" s="23" t="s">
        <v>11</v>
      </c>
      <c r="F20" s="23">
        <v>204</v>
      </c>
      <c r="G20" s="23" t="s">
        <v>1583</v>
      </c>
      <c r="H20" s="23">
        <v>35700</v>
      </c>
      <c r="I20" s="23"/>
    </row>
    <row r="21" spans="1:9">
      <c r="A21" s="23" t="s">
        <v>4022</v>
      </c>
      <c r="B21" s="23" t="s">
        <v>4023</v>
      </c>
      <c r="C21" s="23" t="s">
        <v>4024</v>
      </c>
      <c r="D21" s="23" t="s">
        <v>452</v>
      </c>
      <c r="E21" s="23" t="s">
        <v>11</v>
      </c>
      <c r="F21" s="23">
        <v>202</v>
      </c>
      <c r="G21" s="23" t="s">
        <v>1583</v>
      </c>
      <c r="H21" s="23">
        <v>35350</v>
      </c>
      <c r="I21" s="23"/>
    </row>
    <row r="22" spans="1:9">
      <c r="A22" s="23" t="s">
        <v>2030</v>
      </c>
      <c r="B22" s="23" t="s">
        <v>2031</v>
      </c>
      <c r="C22" s="23" t="s">
        <v>2032</v>
      </c>
      <c r="D22" s="23" t="s">
        <v>452</v>
      </c>
      <c r="E22" s="23" t="s">
        <v>11</v>
      </c>
      <c r="F22" s="23">
        <v>199</v>
      </c>
      <c r="G22" s="23" t="s">
        <v>1583</v>
      </c>
      <c r="H22" s="23">
        <v>34825</v>
      </c>
      <c r="I22" s="23"/>
    </row>
    <row r="23" spans="1:9">
      <c r="A23" s="23" t="s">
        <v>3266</v>
      </c>
      <c r="B23" s="23" t="s">
        <v>3267</v>
      </c>
      <c r="C23" s="23" t="s">
        <v>2616</v>
      </c>
      <c r="D23" s="23" t="s">
        <v>452</v>
      </c>
      <c r="E23" s="23" t="s">
        <v>11</v>
      </c>
      <c r="F23" s="23">
        <v>199</v>
      </c>
      <c r="G23" s="23" t="s">
        <v>1583</v>
      </c>
      <c r="H23" s="23">
        <v>34825.78</v>
      </c>
      <c r="I23" s="23"/>
    </row>
    <row r="24" spans="1:9">
      <c r="A24" s="23" t="s">
        <v>2090</v>
      </c>
      <c r="B24" s="23" t="s">
        <v>2091</v>
      </c>
      <c r="C24" s="23" t="s">
        <v>2092</v>
      </c>
      <c r="D24" s="23" t="s">
        <v>452</v>
      </c>
      <c r="E24" s="23" t="s">
        <v>11</v>
      </c>
      <c r="F24" s="23">
        <v>199</v>
      </c>
      <c r="G24" s="23" t="s">
        <v>1583</v>
      </c>
      <c r="H24" s="23">
        <v>34824.68</v>
      </c>
      <c r="I24" s="23"/>
    </row>
    <row r="25" spans="1:9">
      <c r="A25" s="23" t="s">
        <v>3053</v>
      </c>
      <c r="B25" s="23" t="s">
        <v>3054</v>
      </c>
      <c r="C25" s="23" t="s">
        <v>2392</v>
      </c>
      <c r="D25" s="23" t="s">
        <v>452</v>
      </c>
      <c r="E25" s="23" t="s">
        <v>11</v>
      </c>
      <c r="F25" s="23">
        <v>193</v>
      </c>
      <c r="G25" s="23" t="s">
        <v>1583</v>
      </c>
      <c r="H25" s="23">
        <v>33775</v>
      </c>
      <c r="I25" s="23"/>
    </row>
    <row r="26" spans="1:9">
      <c r="A26" s="23" t="s">
        <v>3759</v>
      </c>
      <c r="B26" s="23" t="s">
        <v>3760</v>
      </c>
      <c r="C26" s="23" t="s">
        <v>3761</v>
      </c>
      <c r="D26" s="23" t="s">
        <v>461</v>
      </c>
      <c r="E26" s="23" t="s">
        <v>11</v>
      </c>
      <c r="F26" s="23">
        <v>188</v>
      </c>
      <c r="G26" s="23" t="s">
        <v>1583</v>
      </c>
      <c r="H26" s="23">
        <v>24649.33</v>
      </c>
      <c r="I26" s="23"/>
    </row>
    <row r="27" spans="1:9">
      <c r="A27" s="23" t="s">
        <v>4882</v>
      </c>
      <c r="B27" s="23" t="s">
        <v>4883</v>
      </c>
      <c r="C27" s="23" t="s">
        <v>4884</v>
      </c>
      <c r="D27" s="23" t="s">
        <v>459</v>
      </c>
      <c r="E27" s="23" t="s">
        <v>11</v>
      </c>
      <c r="F27" s="23">
        <v>183</v>
      </c>
      <c r="G27" s="23" t="s">
        <v>1583</v>
      </c>
      <c r="H27" s="23">
        <v>32025.01</v>
      </c>
      <c r="I27" s="23"/>
    </row>
    <row r="28" spans="1:9">
      <c r="A28" s="23" t="s">
        <v>5041</v>
      </c>
      <c r="B28" s="23" t="s">
        <v>5042</v>
      </c>
      <c r="C28" s="23" t="s">
        <v>5043</v>
      </c>
      <c r="D28" s="23" t="s">
        <v>452</v>
      </c>
      <c r="E28" s="23" t="s">
        <v>11</v>
      </c>
      <c r="F28" s="23">
        <v>182</v>
      </c>
      <c r="G28" s="23" t="s">
        <v>1583</v>
      </c>
      <c r="H28" s="23">
        <v>31850</v>
      </c>
      <c r="I28" s="23"/>
    </row>
    <row r="29" spans="1:9">
      <c r="A29" s="23" t="s">
        <v>3163</v>
      </c>
      <c r="B29" s="23" t="s">
        <v>3164</v>
      </c>
      <c r="C29" s="23" t="s">
        <v>2239</v>
      </c>
      <c r="D29" s="23" t="s">
        <v>464</v>
      </c>
      <c r="E29" s="23" t="s">
        <v>11</v>
      </c>
      <c r="F29" s="23">
        <v>182</v>
      </c>
      <c r="G29" s="23" t="s">
        <v>1583</v>
      </c>
      <c r="H29" s="23">
        <v>31041.01</v>
      </c>
      <c r="I29" s="23"/>
    </row>
    <row r="30" spans="1:9">
      <c r="A30" s="23" t="s">
        <v>5254</v>
      </c>
      <c r="B30" s="23" t="s">
        <v>5255</v>
      </c>
      <c r="C30" s="23" t="s">
        <v>5256</v>
      </c>
      <c r="D30" s="23" t="s">
        <v>452</v>
      </c>
      <c r="E30" s="23" t="s">
        <v>11</v>
      </c>
      <c r="F30" s="23">
        <v>182</v>
      </c>
      <c r="G30" s="23" t="s">
        <v>1583</v>
      </c>
      <c r="H30" s="23">
        <v>31850</v>
      </c>
      <c r="I30" s="23"/>
    </row>
    <row r="31" spans="1:9">
      <c r="A31" s="23" t="s">
        <v>3675</v>
      </c>
      <c r="B31" s="23" t="s">
        <v>3676</v>
      </c>
      <c r="C31" s="23" t="s">
        <v>3677</v>
      </c>
      <c r="D31" s="23" t="s">
        <v>452</v>
      </c>
      <c r="E31" s="23" t="s">
        <v>1643</v>
      </c>
      <c r="F31" s="23">
        <v>181</v>
      </c>
      <c r="G31" s="23" t="s">
        <v>1583</v>
      </c>
      <c r="H31" s="23">
        <v>31675</v>
      </c>
      <c r="I31" s="23"/>
    </row>
    <row r="32" spans="1:9">
      <c r="A32" s="23" t="s">
        <v>3836</v>
      </c>
      <c r="B32" s="23" t="s">
        <v>3837</v>
      </c>
      <c r="C32" s="23" t="s">
        <v>3838</v>
      </c>
      <c r="D32" s="23" t="s">
        <v>452</v>
      </c>
      <c r="E32" s="23" t="s">
        <v>11</v>
      </c>
      <c r="F32" s="23">
        <v>181</v>
      </c>
      <c r="G32" s="23" t="s">
        <v>1583</v>
      </c>
      <c r="H32" s="23">
        <v>31675</v>
      </c>
      <c r="I32" s="23"/>
    </row>
    <row r="33" spans="1:9">
      <c r="A33" s="23" t="s">
        <v>2605</v>
      </c>
      <c r="B33" s="23" t="s">
        <v>2606</v>
      </c>
      <c r="C33" s="23" t="s">
        <v>2604</v>
      </c>
      <c r="D33" s="23" t="s">
        <v>464</v>
      </c>
      <c r="E33" s="23" t="s">
        <v>11</v>
      </c>
      <c r="F33" s="23">
        <v>180</v>
      </c>
      <c r="G33" s="23" t="s">
        <v>1583</v>
      </c>
      <c r="H33" s="23">
        <v>27308.51</v>
      </c>
      <c r="I33" s="23"/>
    </row>
    <row r="34" spans="1:9">
      <c r="A34" s="23" t="s">
        <v>3653</v>
      </c>
      <c r="B34" s="23" t="s">
        <v>3654</v>
      </c>
      <c r="C34" s="23" t="s">
        <v>3655</v>
      </c>
      <c r="D34" s="23" t="s">
        <v>452</v>
      </c>
      <c r="E34" s="23" t="s">
        <v>11</v>
      </c>
      <c r="F34" s="23">
        <v>180</v>
      </c>
      <c r="G34" s="23" t="s">
        <v>1583</v>
      </c>
      <c r="H34" s="23">
        <v>31500</v>
      </c>
      <c r="I34" s="23"/>
    </row>
    <row r="35" spans="1:9">
      <c r="A35" s="23" t="s">
        <v>4302</v>
      </c>
      <c r="B35" s="23" t="s">
        <v>4303</v>
      </c>
      <c r="C35" s="23" t="s">
        <v>4304</v>
      </c>
      <c r="D35" s="23" t="s">
        <v>452</v>
      </c>
      <c r="E35" s="23" t="s">
        <v>11</v>
      </c>
      <c r="F35" s="23">
        <v>180</v>
      </c>
      <c r="G35" s="23" t="s">
        <v>1583</v>
      </c>
      <c r="H35" s="23">
        <v>31500</v>
      </c>
      <c r="I35" s="23"/>
    </row>
    <row r="36" spans="1:9">
      <c r="A36" s="23" t="s">
        <v>3028</v>
      </c>
      <c r="B36" s="23" t="s">
        <v>3029</v>
      </c>
      <c r="C36" s="23" t="s">
        <v>3030</v>
      </c>
      <c r="D36" s="23" t="s">
        <v>464</v>
      </c>
      <c r="E36" s="23" t="s">
        <v>11</v>
      </c>
      <c r="F36" s="23">
        <v>180</v>
      </c>
      <c r="G36" s="23" t="s">
        <v>1583</v>
      </c>
      <c r="H36" s="23">
        <v>31500</v>
      </c>
      <c r="I36" s="23"/>
    </row>
    <row r="37" spans="1:9">
      <c r="A37" s="23" t="s">
        <v>5269</v>
      </c>
      <c r="B37" s="23" t="s">
        <v>5270</v>
      </c>
      <c r="C37" s="23" t="s">
        <v>5271</v>
      </c>
      <c r="D37" s="23" t="s">
        <v>452</v>
      </c>
      <c r="E37" s="23" t="s">
        <v>11</v>
      </c>
      <c r="F37" s="23">
        <v>179</v>
      </c>
      <c r="G37" s="23" t="s">
        <v>1583</v>
      </c>
      <c r="H37" s="23">
        <v>31325</v>
      </c>
      <c r="I37" s="23"/>
    </row>
    <row r="38" spans="1:9">
      <c r="A38" s="23" t="s">
        <v>3816</v>
      </c>
      <c r="B38" s="23" t="s">
        <v>3817</v>
      </c>
      <c r="C38" s="23" t="s">
        <v>2736</v>
      </c>
      <c r="D38" s="23" t="s">
        <v>452</v>
      </c>
      <c r="E38" s="23" t="s">
        <v>11</v>
      </c>
      <c r="F38" s="23">
        <v>179</v>
      </c>
      <c r="G38" s="23" t="s">
        <v>1583</v>
      </c>
      <c r="H38" s="23">
        <v>31325</v>
      </c>
      <c r="I38" s="23"/>
    </row>
    <row r="39" spans="1:9">
      <c r="A39" s="23" t="s">
        <v>1701</v>
      </c>
      <c r="B39" s="23" t="s">
        <v>1702</v>
      </c>
      <c r="C39" s="23" t="s">
        <v>1703</v>
      </c>
      <c r="D39" s="23" t="s">
        <v>452</v>
      </c>
      <c r="E39" s="23" t="s">
        <v>11</v>
      </c>
      <c r="F39" s="23">
        <v>178</v>
      </c>
      <c r="G39" s="23" t="s">
        <v>1583</v>
      </c>
      <c r="H39" s="23">
        <v>31150.11</v>
      </c>
      <c r="I39" s="23"/>
    </row>
    <row r="40" spans="1:9">
      <c r="A40" s="23" t="s">
        <v>4741</v>
      </c>
      <c r="B40" s="23" t="s">
        <v>4742</v>
      </c>
      <c r="C40" s="23" t="s">
        <v>4743</v>
      </c>
      <c r="D40" s="23" t="s">
        <v>452</v>
      </c>
      <c r="E40" s="23" t="s">
        <v>11</v>
      </c>
      <c r="F40" s="23">
        <v>177</v>
      </c>
      <c r="G40" s="23" t="s">
        <v>1583</v>
      </c>
      <c r="H40" s="23">
        <v>31004.47</v>
      </c>
      <c r="I40" s="23"/>
    </row>
    <row r="41" spans="1:9">
      <c r="A41" s="23" t="s">
        <v>3940</v>
      </c>
      <c r="B41" s="23" t="s">
        <v>3941</v>
      </c>
      <c r="C41" s="23" t="s">
        <v>3942</v>
      </c>
      <c r="D41" s="23" t="s">
        <v>452</v>
      </c>
      <c r="E41" s="23" t="s">
        <v>11</v>
      </c>
      <c r="F41" s="23">
        <v>177</v>
      </c>
      <c r="G41" s="23" t="s">
        <v>1583</v>
      </c>
      <c r="H41" s="23">
        <v>30975.07</v>
      </c>
      <c r="I41" s="23"/>
    </row>
    <row r="42" spans="1:9">
      <c r="A42" s="23" t="s">
        <v>4981</v>
      </c>
      <c r="B42" s="23" t="s">
        <v>4982</v>
      </c>
      <c r="C42" s="23" t="s">
        <v>4983</v>
      </c>
      <c r="D42" s="23" t="s">
        <v>452</v>
      </c>
      <c r="E42" s="23" t="s">
        <v>11</v>
      </c>
      <c r="F42" s="23">
        <v>177</v>
      </c>
      <c r="G42" s="23" t="s">
        <v>1583</v>
      </c>
      <c r="H42" s="23">
        <v>30975.23</v>
      </c>
      <c r="I42" s="23"/>
    </row>
    <row r="43" spans="1:9">
      <c r="A43" s="23" t="s">
        <v>1859</v>
      </c>
      <c r="B43" s="23" t="s">
        <v>1860</v>
      </c>
      <c r="C43" s="23" t="s">
        <v>1861</v>
      </c>
      <c r="D43" s="23" t="s">
        <v>452</v>
      </c>
      <c r="E43" s="23" t="s">
        <v>11</v>
      </c>
      <c r="F43" s="23">
        <v>177</v>
      </c>
      <c r="G43" s="23" t="s">
        <v>1583</v>
      </c>
      <c r="H43" s="23">
        <v>30977.56</v>
      </c>
      <c r="I43" s="23"/>
    </row>
    <row r="44" spans="1:9">
      <c r="A44" s="23" t="s">
        <v>2096</v>
      </c>
      <c r="B44" s="23" t="s">
        <v>2097</v>
      </c>
      <c r="C44" s="23" t="s">
        <v>1782</v>
      </c>
      <c r="D44" s="23" t="s">
        <v>452</v>
      </c>
      <c r="E44" s="23" t="s">
        <v>11</v>
      </c>
      <c r="F44" s="23">
        <v>176</v>
      </c>
      <c r="G44" s="23" t="s">
        <v>1583</v>
      </c>
      <c r="H44" s="23">
        <v>30800.39</v>
      </c>
      <c r="I44" s="23"/>
    </row>
    <row r="45" spans="1:9">
      <c r="A45" s="23" t="s">
        <v>2248</v>
      </c>
      <c r="B45" s="23" t="s">
        <v>2249</v>
      </c>
      <c r="C45" s="23" t="s">
        <v>2250</v>
      </c>
      <c r="D45" s="23" t="s">
        <v>461</v>
      </c>
      <c r="E45" s="23" t="s">
        <v>1643</v>
      </c>
      <c r="F45" s="23">
        <v>176</v>
      </c>
      <c r="G45" s="23" t="s">
        <v>1583</v>
      </c>
      <c r="H45" s="23">
        <v>30800</v>
      </c>
      <c r="I45" s="23"/>
    </row>
    <row r="46" spans="1:9">
      <c r="A46" s="23" t="s">
        <v>2894</v>
      </c>
      <c r="B46" s="23" t="s">
        <v>2895</v>
      </c>
      <c r="C46" s="23" t="s">
        <v>2337</v>
      </c>
      <c r="D46" s="23" t="s">
        <v>452</v>
      </c>
      <c r="E46" s="23" t="s">
        <v>11</v>
      </c>
      <c r="F46" s="23">
        <v>176</v>
      </c>
      <c r="G46" s="23" t="s">
        <v>1583</v>
      </c>
      <c r="H46" s="23">
        <v>30800.17</v>
      </c>
      <c r="I46" s="23"/>
    </row>
    <row r="47" spans="1:9">
      <c r="A47" s="23" t="s">
        <v>3042</v>
      </c>
      <c r="B47" s="23" t="s">
        <v>3043</v>
      </c>
      <c r="C47" s="23" t="s">
        <v>3000</v>
      </c>
      <c r="D47" s="23" t="s">
        <v>5632</v>
      </c>
      <c r="E47" s="23" t="s">
        <v>11</v>
      </c>
      <c r="F47" s="23">
        <v>176</v>
      </c>
      <c r="G47" s="23" t="s">
        <v>1583</v>
      </c>
      <c r="H47" s="23">
        <v>30800</v>
      </c>
      <c r="I47" s="23"/>
    </row>
    <row r="48" spans="1:9">
      <c r="A48" s="23" t="s">
        <v>1829</v>
      </c>
      <c r="B48" s="23" t="s">
        <v>1830</v>
      </c>
      <c r="C48" s="23" t="s">
        <v>1831</v>
      </c>
      <c r="D48" s="23" t="s">
        <v>452</v>
      </c>
      <c r="E48" s="23" t="s">
        <v>11</v>
      </c>
      <c r="F48" s="23">
        <v>176</v>
      </c>
      <c r="G48" s="23" t="s">
        <v>1583</v>
      </c>
      <c r="H48" s="23">
        <v>30800.11</v>
      </c>
      <c r="I48" s="23"/>
    </row>
    <row r="49" spans="1:9">
      <c r="A49" s="23" t="s">
        <v>2527</v>
      </c>
      <c r="B49" s="23" t="s">
        <v>2528</v>
      </c>
      <c r="C49" s="23" t="s">
        <v>2529</v>
      </c>
      <c r="D49" s="23" t="s">
        <v>452</v>
      </c>
      <c r="E49" s="23" t="s">
        <v>11</v>
      </c>
      <c r="F49" s="23">
        <v>176</v>
      </c>
      <c r="G49" s="23" t="s">
        <v>1583</v>
      </c>
      <c r="H49" s="23">
        <v>30800</v>
      </c>
      <c r="I49" s="23"/>
    </row>
    <row r="50" spans="1:9">
      <c r="A50" s="23" t="s">
        <v>3829</v>
      </c>
      <c r="B50" s="23" t="s">
        <v>3830</v>
      </c>
      <c r="C50" s="23" t="s">
        <v>2337</v>
      </c>
      <c r="D50" s="23" t="s">
        <v>452</v>
      </c>
      <c r="E50" s="23" t="s">
        <v>11</v>
      </c>
      <c r="F50" s="23">
        <v>176</v>
      </c>
      <c r="G50" s="23" t="s">
        <v>1583</v>
      </c>
      <c r="H50" s="23">
        <v>30800</v>
      </c>
      <c r="I50" s="23"/>
    </row>
    <row r="51" spans="1:9">
      <c r="A51" s="23" t="s">
        <v>4177</v>
      </c>
      <c r="B51" s="23" t="s">
        <v>4178</v>
      </c>
      <c r="C51" s="23" t="s">
        <v>4179</v>
      </c>
      <c r="D51" s="23" t="s">
        <v>452</v>
      </c>
      <c r="E51" s="23" t="s">
        <v>11</v>
      </c>
      <c r="F51" s="23">
        <v>175</v>
      </c>
      <c r="G51" s="23" t="s">
        <v>1583</v>
      </c>
      <c r="H51" s="23">
        <v>30625</v>
      </c>
      <c r="I51" s="23"/>
    </row>
    <row r="52" spans="1:9">
      <c r="A52" s="23" t="s">
        <v>1874</v>
      </c>
      <c r="B52" s="23" t="s">
        <v>1875</v>
      </c>
      <c r="C52" s="23" t="s">
        <v>1876</v>
      </c>
      <c r="D52" s="23" t="s">
        <v>452</v>
      </c>
      <c r="E52" s="23" t="s">
        <v>11</v>
      </c>
      <c r="F52" s="23">
        <v>175</v>
      </c>
      <c r="G52" s="23" t="s">
        <v>1583</v>
      </c>
      <c r="H52" s="23">
        <v>30625.15</v>
      </c>
      <c r="I52" s="23"/>
    </row>
    <row r="53" spans="1:9">
      <c r="A53" s="23" t="s">
        <v>4829</v>
      </c>
      <c r="B53" s="23" t="s">
        <v>4830</v>
      </c>
      <c r="C53" s="23" t="s">
        <v>4831</v>
      </c>
      <c r="D53" s="23" t="s">
        <v>1175</v>
      </c>
      <c r="E53" s="23" t="s">
        <v>11</v>
      </c>
      <c r="F53" s="23">
        <v>175</v>
      </c>
      <c r="G53" s="23" t="s">
        <v>1583</v>
      </c>
      <c r="H53" s="23">
        <v>30625</v>
      </c>
      <c r="I53" s="23"/>
    </row>
    <row r="54" spans="1:9">
      <c r="A54" s="23" t="s">
        <v>3656</v>
      </c>
      <c r="B54" s="23" t="s">
        <v>3657</v>
      </c>
      <c r="C54" s="23" t="s">
        <v>3658</v>
      </c>
      <c r="D54" s="23" t="s">
        <v>452</v>
      </c>
      <c r="E54" s="23" t="s">
        <v>11</v>
      </c>
      <c r="F54" s="23">
        <v>175</v>
      </c>
      <c r="G54" s="23" t="s">
        <v>1583</v>
      </c>
      <c r="H54" s="23">
        <v>30625</v>
      </c>
      <c r="I54" s="23"/>
    </row>
    <row r="55" spans="1:9">
      <c r="A55" s="23" t="s">
        <v>4747</v>
      </c>
      <c r="B55" s="23" t="s">
        <v>4748</v>
      </c>
      <c r="C55" s="23" t="s">
        <v>4749</v>
      </c>
      <c r="D55" s="23" t="s">
        <v>452</v>
      </c>
      <c r="E55" s="23" t="s">
        <v>11</v>
      </c>
      <c r="F55" s="23">
        <v>175</v>
      </c>
      <c r="G55" s="23" t="s">
        <v>1583</v>
      </c>
      <c r="H55" s="23">
        <v>30641.38</v>
      </c>
      <c r="I55" s="23"/>
    </row>
    <row r="56" spans="1:9">
      <c r="A56" s="23" t="s">
        <v>5116</v>
      </c>
      <c r="B56" s="23" t="s">
        <v>5117</v>
      </c>
      <c r="C56" s="23" t="s">
        <v>3012</v>
      </c>
      <c r="D56" s="23" t="s">
        <v>461</v>
      </c>
      <c r="E56" s="23" t="s">
        <v>11</v>
      </c>
      <c r="F56" s="23">
        <v>175</v>
      </c>
      <c r="G56" s="23" t="s">
        <v>1583</v>
      </c>
      <c r="H56" s="23">
        <v>30625</v>
      </c>
      <c r="I56" s="23"/>
    </row>
    <row r="57" spans="1:9">
      <c r="A57" s="23" t="s">
        <v>3086</v>
      </c>
      <c r="B57" s="23" t="s">
        <v>3087</v>
      </c>
      <c r="C57" s="23" t="s">
        <v>3088</v>
      </c>
      <c r="D57" s="23" t="s">
        <v>452</v>
      </c>
      <c r="E57" s="23" t="s">
        <v>11</v>
      </c>
      <c r="F57" s="23">
        <v>175</v>
      </c>
      <c r="G57" s="23" t="s">
        <v>1583</v>
      </c>
      <c r="H57" s="23">
        <v>30625.19</v>
      </c>
      <c r="I57" s="23"/>
    </row>
    <row r="58" spans="1:9">
      <c r="A58" s="23" t="s">
        <v>2588</v>
      </c>
      <c r="B58" s="23" t="s">
        <v>2589</v>
      </c>
      <c r="C58" s="23" t="s">
        <v>2478</v>
      </c>
      <c r="D58" s="23" t="s">
        <v>461</v>
      </c>
      <c r="E58" s="23" t="s">
        <v>11</v>
      </c>
      <c r="F58" s="23">
        <v>175</v>
      </c>
      <c r="G58" s="23" t="s">
        <v>1583</v>
      </c>
      <c r="H58" s="23">
        <v>30626.75</v>
      </c>
      <c r="I58" s="23"/>
    </row>
    <row r="59" spans="1:9">
      <c r="A59" s="23" t="s">
        <v>3256</v>
      </c>
      <c r="B59" s="23" t="s">
        <v>3257</v>
      </c>
      <c r="C59" s="23" t="s">
        <v>3258</v>
      </c>
      <c r="D59" s="23" t="s">
        <v>452</v>
      </c>
      <c r="E59" s="23" t="s">
        <v>11</v>
      </c>
      <c r="F59" s="23">
        <v>175</v>
      </c>
      <c r="G59" s="23" t="s">
        <v>1583</v>
      </c>
      <c r="H59" s="23">
        <v>30625.47</v>
      </c>
      <c r="I59" s="23"/>
    </row>
    <row r="60" spans="1:9">
      <c r="A60" s="23" t="s">
        <v>2810</v>
      </c>
      <c r="B60" s="23" t="s">
        <v>2811</v>
      </c>
      <c r="C60" s="23" t="s">
        <v>2812</v>
      </c>
      <c r="D60" s="23" t="s">
        <v>452</v>
      </c>
      <c r="E60" s="23" t="s">
        <v>11</v>
      </c>
      <c r="F60" s="23">
        <v>175</v>
      </c>
      <c r="G60" s="23" t="s">
        <v>1583</v>
      </c>
      <c r="H60" s="23">
        <v>30625.11</v>
      </c>
      <c r="I60" s="23"/>
    </row>
    <row r="61" spans="1:9">
      <c r="A61" s="23" t="s">
        <v>3248</v>
      </c>
      <c r="B61" s="23" t="s">
        <v>3249</v>
      </c>
      <c r="C61" s="23" t="s">
        <v>3250</v>
      </c>
      <c r="D61" s="23" t="s">
        <v>452</v>
      </c>
      <c r="E61" s="23" t="s">
        <v>11</v>
      </c>
      <c r="F61" s="23">
        <v>175</v>
      </c>
      <c r="G61" s="23" t="s">
        <v>1583</v>
      </c>
      <c r="H61" s="23">
        <v>30625</v>
      </c>
      <c r="I61" s="23"/>
    </row>
    <row r="62" spans="1:9">
      <c r="A62" s="23" t="s">
        <v>2896</v>
      </c>
      <c r="B62" s="23" t="s">
        <v>2897</v>
      </c>
      <c r="C62" s="23" t="s">
        <v>2898</v>
      </c>
      <c r="D62" s="23" t="s">
        <v>452</v>
      </c>
      <c r="E62" s="23" t="s">
        <v>11</v>
      </c>
      <c r="F62" s="23">
        <v>175</v>
      </c>
      <c r="G62" s="23" t="s">
        <v>1583</v>
      </c>
      <c r="H62" s="23">
        <v>30625</v>
      </c>
      <c r="I62" s="23"/>
    </row>
    <row r="63" spans="1:9">
      <c r="A63" s="23" t="s">
        <v>5225</v>
      </c>
      <c r="B63" s="23" t="s">
        <v>5226</v>
      </c>
      <c r="C63" s="23" t="s">
        <v>5227</v>
      </c>
      <c r="D63" s="23" t="s">
        <v>452</v>
      </c>
      <c r="E63" s="23" t="s">
        <v>11</v>
      </c>
      <c r="F63" s="23">
        <v>174</v>
      </c>
      <c r="G63" s="23" t="s">
        <v>1583</v>
      </c>
      <c r="H63" s="23">
        <v>30450.02</v>
      </c>
      <c r="I63" s="23"/>
    </row>
    <row r="64" spans="1:9">
      <c r="A64" s="23" t="s">
        <v>5081</v>
      </c>
      <c r="B64" s="23" t="s">
        <v>5082</v>
      </c>
      <c r="C64" s="23" t="s">
        <v>5083</v>
      </c>
      <c r="D64" s="23" t="s">
        <v>461</v>
      </c>
      <c r="E64" s="23" t="s">
        <v>11</v>
      </c>
      <c r="F64" s="23">
        <v>174</v>
      </c>
      <c r="G64" s="23" t="s">
        <v>1583</v>
      </c>
      <c r="H64" s="23">
        <v>30450</v>
      </c>
      <c r="I64" s="23"/>
    </row>
    <row r="65" spans="1:9">
      <c r="A65" s="23" t="s">
        <v>4709</v>
      </c>
      <c r="B65" s="23" t="s">
        <v>4710</v>
      </c>
      <c r="C65" s="23" t="s">
        <v>4711</v>
      </c>
      <c r="D65" s="23" t="s">
        <v>452</v>
      </c>
      <c r="E65" s="23" t="s">
        <v>11</v>
      </c>
      <c r="F65" s="23">
        <v>174</v>
      </c>
      <c r="G65" s="23" t="s">
        <v>1583</v>
      </c>
      <c r="H65" s="23">
        <v>30450.05</v>
      </c>
      <c r="I65" s="23"/>
    </row>
    <row r="66" spans="1:9">
      <c r="A66" s="23" t="s">
        <v>2269</v>
      </c>
      <c r="B66" s="23" t="s">
        <v>2270</v>
      </c>
      <c r="C66" s="23" t="s">
        <v>2271</v>
      </c>
      <c r="D66" s="23" t="s">
        <v>452</v>
      </c>
      <c r="E66" s="23" t="s">
        <v>11</v>
      </c>
      <c r="F66" s="23">
        <v>174</v>
      </c>
      <c r="G66" s="23" t="s">
        <v>1583</v>
      </c>
      <c r="H66" s="23">
        <v>30449.96</v>
      </c>
      <c r="I66" s="23"/>
    </row>
    <row r="67" spans="1:9">
      <c r="A67" s="23" t="s">
        <v>2987</v>
      </c>
      <c r="B67" s="23" t="s">
        <v>2988</v>
      </c>
      <c r="C67" s="23" t="s">
        <v>2989</v>
      </c>
      <c r="D67" s="23" t="s">
        <v>452</v>
      </c>
      <c r="E67" s="23" t="s">
        <v>11</v>
      </c>
      <c r="F67" s="23">
        <v>174</v>
      </c>
      <c r="G67" s="23" t="s">
        <v>1583</v>
      </c>
      <c r="H67" s="23">
        <v>30449</v>
      </c>
      <c r="I67" s="23"/>
    </row>
    <row r="68" spans="1:9">
      <c r="A68" s="23" t="s">
        <v>1884</v>
      </c>
      <c r="B68" s="23" t="s">
        <v>1885</v>
      </c>
      <c r="C68" s="23" t="s">
        <v>1886</v>
      </c>
      <c r="D68" s="23" t="s">
        <v>452</v>
      </c>
      <c r="E68" s="23" t="s">
        <v>11</v>
      </c>
      <c r="F68" s="23">
        <v>174</v>
      </c>
      <c r="G68" s="23" t="s">
        <v>1583</v>
      </c>
      <c r="H68" s="23">
        <v>30450</v>
      </c>
      <c r="I68" s="23"/>
    </row>
    <row r="69" spans="1:9">
      <c r="A69" s="23" t="s">
        <v>3309</v>
      </c>
      <c r="B69" s="23" t="s">
        <v>3310</v>
      </c>
      <c r="C69" s="23" t="s">
        <v>3311</v>
      </c>
      <c r="D69" s="23" t="s">
        <v>452</v>
      </c>
      <c r="E69" s="23" t="s">
        <v>11</v>
      </c>
      <c r="F69" s="23">
        <v>174</v>
      </c>
      <c r="G69" s="23" t="s">
        <v>1583</v>
      </c>
      <c r="H69" s="23">
        <v>30450.23</v>
      </c>
      <c r="I69" s="23"/>
    </row>
    <row r="70" spans="1:9">
      <c r="A70" s="23" t="s">
        <v>2224</v>
      </c>
      <c r="B70" s="23" t="s">
        <v>2225</v>
      </c>
      <c r="C70" s="23" t="s">
        <v>1696</v>
      </c>
      <c r="D70" s="23" t="s">
        <v>461</v>
      </c>
      <c r="E70" s="23" t="s">
        <v>11</v>
      </c>
      <c r="F70" s="23">
        <v>174</v>
      </c>
      <c r="G70" s="23" t="s">
        <v>1583</v>
      </c>
      <c r="H70" s="23">
        <v>30450</v>
      </c>
      <c r="I70" s="23"/>
    </row>
    <row r="71" spans="1:9">
      <c r="A71" s="23" t="s">
        <v>4509</v>
      </c>
      <c r="B71" s="23" t="s">
        <v>4510</v>
      </c>
      <c r="C71" s="23" t="s">
        <v>4511</v>
      </c>
      <c r="D71" s="23" t="s">
        <v>452</v>
      </c>
      <c r="E71" s="23" t="s">
        <v>11</v>
      </c>
      <c r="F71" s="23">
        <v>173</v>
      </c>
      <c r="G71" s="23" t="s">
        <v>1583</v>
      </c>
      <c r="H71" s="23">
        <v>30275</v>
      </c>
      <c r="I71" s="23"/>
    </row>
    <row r="72" spans="1:9">
      <c r="A72" s="23" t="s">
        <v>5235</v>
      </c>
      <c r="B72" s="23" t="s">
        <v>5236</v>
      </c>
      <c r="C72" s="23" t="s">
        <v>3427</v>
      </c>
      <c r="D72" s="23" t="s">
        <v>452</v>
      </c>
      <c r="E72" s="23" t="s">
        <v>11</v>
      </c>
      <c r="F72" s="23">
        <v>173</v>
      </c>
      <c r="G72" s="23" t="s">
        <v>1583</v>
      </c>
      <c r="H72" s="23">
        <v>30275</v>
      </c>
      <c r="I72" s="23"/>
    </row>
    <row r="73" spans="1:9">
      <c r="A73" s="23" t="s">
        <v>4469</v>
      </c>
      <c r="B73" s="23" t="s">
        <v>4470</v>
      </c>
      <c r="C73" s="23" t="s">
        <v>3661</v>
      </c>
      <c r="D73" s="23" t="s">
        <v>452</v>
      </c>
      <c r="E73" s="23" t="s">
        <v>11</v>
      </c>
      <c r="F73" s="23">
        <v>173</v>
      </c>
      <c r="G73" s="23" t="s">
        <v>1583</v>
      </c>
      <c r="H73" s="23">
        <v>30284.23</v>
      </c>
      <c r="I73" s="23"/>
    </row>
    <row r="74" spans="1:9">
      <c r="A74" s="23" t="s">
        <v>2554</v>
      </c>
      <c r="B74" s="23" t="s">
        <v>2555</v>
      </c>
      <c r="C74" s="23" t="s">
        <v>2556</v>
      </c>
      <c r="D74" s="23" t="s">
        <v>461</v>
      </c>
      <c r="E74" s="23" t="s">
        <v>11</v>
      </c>
      <c r="F74" s="23">
        <v>173</v>
      </c>
      <c r="G74" s="23" t="s">
        <v>1583</v>
      </c>
      <c r="H74" s="23">
        <v>30275</v>
      </c>
      <c r="I74" s="23"/>
    </row>
    <row r="75" spans="1:9">
      <c r="A75" s="23" t="s">
        <v>2052</v>
      </c>
      <c r="B75" s="23" t="s">
        <v>2053</v>
      </c>
      <c r="C75" s="23" t="s">
        <v>2054</v>
      </c>
      <c r="D75" s="23" t="s">
        <v>452</v>
      </c>
      <c r="E75" s="23" t="s">
        <v>11</v>
      </c>
      <c r="F75" s="23">
        <v>172</v>
      </c>
      <c r="G75" s="23" t="s">
        <v>1583</v>
      </c>
      <c r="H75" s="23">
        <v>30383.99</v>
      </c>
      <c r="I75" s="23"/>
    </row>
    <row r="76" spans="1:9">
      <c r="A76" s="23" t="s">
        <v>4402</v>
      </c>
      <c r="B76" s="23" t="s">
        <v>4403</v>
      </c>
      <c r="C76" s="23" t="s">
        <v>4404</v>
      </c>
      <c r="D76" s="23" t="s">
        <v>452</v>
      </c>
      <c r="E76" s="23" t="s">
        <v>11</v>
      </c>
      <c r="F76" s="23">
        <v>172</v>
      </c>
      <c r="G76" s="23" t="s">
        <v>1583</v>
      </c>
      <c r="H76" s="23">
        <v>30089.68</v>
      </c>
      <c r="I76" s="23"/>
    </row>
    <row r="77" spans="1:9">
      <c r="A77" s="23" t="s">
        <v>4531</v>
      </c>
      <c r="B77" s="23" t="s">
        <v>4532</v>
      </c>
      <c r="C77" s="23" t="s">
        <v>4533</v>
      </c>
      <c r="D77" s="23" t="s">
        <v>461</v>
      </c>
      <c r="E77" s="23" t="s">
        <v>11</v>
      </c>
      <c r="F77" s="23">
        <v>172</v>
      </c>
      <c r="G77" s="23" t="s">
        <v>1583</v>
      </c>
      <c r="H77" s="23">
        <v>30100</v>
      </c>
      <c r="I77" s="23"/>
    </row>
    <row r="78" spans="1:9">
      <c r="A78" s="23" t="s">
        <v>4331</v>
      </c>
      <c r="B78" s="23" t="s">
        <v>4332</v>
      </c>
      <c r="C78" s="23" t="s">
        <v>1696</v>
      </c>
      <c r="D78" s="23" t="s">
        <v>452</v>
      </c>
      <c r="E78" s="23" t="s">
        <v>11</v>
      </c>
      <c r="F78" s="23">
        <v>172</v>
      </c>
      <c r="G78" s="23" t="s">
        <v>1583</v>
      </c>
      <c r="H78" s="23">
        <v>30100</v>
      </c>
      <c r="I78" s="23"/>
    </row>
    <row r="79" spans="1:9">
      <c r="A79" s="23" t="s">
        <v>1758</v>
      </c>
      <c r="B79" s="23" t="s">
        <v>1759</v>
      </c>
      <c r="C79" s="23" t="s">
        <v>1760</v>
      </c>
      <c r="D79" s="23" t="s">
        <v>452</v>
      </c>
      <c r="E79" s="23" t="s">
        <v>11</v>
      </c>
      <c r="F79" s="23">
        <v>172</v>
      </c>
      <c r="G79" s="23" t="s">
        <v>1583</v>
      </c>
      <c r="H79" s="23">
        <v>30100</v>
      </c>
      <c r="I79" s="23"/>
    </row>
    <row r="80" spans="1:9">
      <c r="A80" s="23" t="s">
        <v>4956</v>
      </c>
      <c r="B80" s="23" t="s">
        <v>4957</v>
      </c>
      <c r="C80" s="23" t="s">
        <v>1958</v>
      </c>
      <c r="D80" s="23" t="s">
        <v>452</v>
      </c>
      <c r="E80" s="23" t="s">
        <v>11</v>
      </c>
      <c r="F80" s="23">
        <v>171</v>
      </c>
      <c r="G80" s="23" t="s">
        <v>1583</v>
      </c>
      <c r="H80" s="23">
        <v>29929</v>
      </c>
      <c r="I80" s="23"/>
    </row>
    <row r="81" spans="1:9">
      <c r="A81" s="23" t="s">
        <v>1881</v>
      </c>
      <c r="B81" s="23" t="s">
        <v>1882</v>
      </c>
      <c r="C81" s="23" t="s">
        <v>1883</v>
      </c>
      <c r="D81" s="23" t="s">
        <v>461</v>
      </c>
      <c r="E81" s="23" t="s">
        <v>11</v>
      </c>
      <c r="F81" s="23">
        <v>171</v>
      </c>
      <c r="G81" s="23" t="s">
        <v>1583</v>
      </c>
      <c r="H81" s="23">
        <v>29926.71</v>
      </c>
      <c r="I81" s="23"/>
    </row>
    <row r="82" spans="1:9">
      <c r="A82" s="23" t="s">
        <v>3465</v>
      </c>
      <c r="B82" s="23" t="s">
        <v>3466</v>
      </c>
      <c r="C82" s="23" t="s">
        <v>3467</v>
      </c>
      <c r="D82" s="23" t="s">
        <v>461</v>
      </c>
      <c r="E82" s="23" t="s">
        <v>11</v>
      </c>
      <c r="F82" s="23">
        <v>171</v>
      </c>
      <c r="G82" s="23" t="s">
        <v>1583</v>
      </c>
      <c r="H82" s="23">
        <v>29925</v>
      </c>
      <c r="I82" s="23"/>
    </row>
    <row r="83" spans="1:9">
      <c r="A83" s="23" t="s">
        <v>4589</v>
      </c>
      <c r="B83" s="23" t="s">
        <v>4590</v>
      </c>
      <c r="C83" s="23" t="s">
        <v>4591</v>
      </c>
      <c r="D83" s="23" t="s">
        <v>452</v>
      </c>
      <c r="E83" s="23" t="s">
        <v>11</v>
      </c>
      <c r="F83" s="23">
        <v>171</v>
      </c>
      <c r="G83" s="23" t="s">
        <v>1583</v>
      </c>
      <c r="H83" s="23">
        <v>29928.080000000002</v>
      </c>
      <c r="I83" s="23"/>
    </row>
    <row r="84" spans="1:9">
      <c r="A84" s="23" t="s">
        <v>5088</v>
      </c>
      <c r="B84" s="23" t="s">
        <v>5089</v>
      </c>
      <c r="C84" s="23" t="s">
        <v>1774</v>
      </c>
      <c r="D84" s="23" t="s">
        <v>461</v>
      </c>
      <c r="E84" s="23" t="s">
        <v>1643</v>
      </c>
      <c r="F84" s="23">
        <v>171</v>
      </c>
      <c r="G84" s="23" t="s">
        <v>1583</v>
      </c>
      <c r="H84" s="23">
        <v>24879.54</v>
      </c>
      <c r="I84" s="23"/>
    </row>
    <row r="85" spans="1:9">
      <c r="A85" s="23" t="s">
        <v>2375</v>
      </c>
      <c r="B85" s="23" t="s">
        <v>2376</v>
      </c>
      <c r="C85" s="23" t="s">
        <v>2377</v>
      </c>
      <c r="D85" s="23" t="s">
        <v>452</v>
      </c>
      <c r="E85" s="23" t="s">
        <v>11</v>
      </c>
      <c r="F85" s="23">
        <v>170</v>
      </c>
      <c r="G85" s="23" t="s">
        <v>1583</v>
      </c>
      <c r="H85" s="23">
        <v>29750</v>
      </c>
      <c r="I85" s="23"/>
    </row>
    <row r="86" spans="1:9">
      <c r="A86" s="23" t="s">
        <v>2573</v>
      </c>
      <c r="B86" s="23" t="s">
        <v>2574</v>
      </c>
      <c r="C86" s="23" t="s">
        <v>2575</v>
      </c>
      <c r="D86" s="23" t="s">
        <v>452</v>
      </c>
      <c r="E86" s="23" t="s">
        <v>11</v>
      </c>
      <c r="F86" s="23">
        <v>170</v>
      </c>
      <c r="G86" s="23" t="s">
        <v>1583</v>
      </c>
      <c r="H86" s="23">
        <v>29750</v>
      </c>
      <c r="I86" s="23"/>
    </row>
    <row r="87" spans="1:9">
      <c r="A87" s="23" t="s">
        <v>3108</v>
      </c>
      <c r="B87" s="23" t="s">
        <v>3109</v>
      </c>
      <c r="C87" s="23" t="s">
        <v>3110</v>
      </c>
      <c r="D87" s="23" t="s">
        <v>452</v>
      </c>
      <c r="E87" s="23" t="s">
        <v>11</v>
      </c>
      <c r="F87" s="23">
        <v>170</v>
      </c>
      <c r="G87" s="23" t="s">
        <v>1583</v>
      </c>
      <c r="H87" s="23">
        <v>29750</v>
      </c>
      <c r="I87" s="23"/>
    </row>
    <row r="88" spans="1:9">
      <c r="A88" s="23" t="s">
        <v>3953</v>
      </c>
      <c r="B88" s="23" t="s">
        <v>3954</v>
      </c>
      <c r="C88" s="23" t="s">
        <v>3955</v>
      </c>
      <c r="D88" s="23" t="s">
        <v>452</v>
      </c>
      <c r="E88" s="23" t="s">
        <v>11</v>
      </c>
      <c r="F88" s="23">
        <v>170</v>
      </c>
      <c r="G88" s="23" t="s">
        <v>1583</v>
      </c>
      <c r="H88" s="23">
        <v>29750</v>
      </c>
      <c r="I88" s="23"/>
    </row>
    <row r="89" spans="1:9">
      <c r="A89" s="23" t="s">
        <v>4193</v>
      </c>
      <c r="B89" s="23" t="s">
        <v>4194</v>
      </c>
      <c r="C89" s="23" t="s">
        <v>4195</v>
      </c>
      <c r="D89" s="23" t="s">
        <v>452</v>
      </c>
      <c r="E89" s="23" t="s">
        <v>11</v>
      </c>
      <c r="F89" s="23">
        <v>169</v>
      </c>
      <c r="G89" s="23" t="s">
        <v>1583</v>
      </c>
      <c r="H89" s="23">
        <v>29606.26</v>
      </c>
      <c r="I89" s="23"/>
    </row>
    <row r="90" spans="1:9">
      <c r="A90" s="23" t="s">
        <v>3327</v>
      </c>
      <c r="B90" s="23" t="s">
        <v>3328</v>
      </c>
      <c r="C90" s="23" t="s">
        <v>3329</v>
      </c>
      <c r="D90" s="23" t="s">
        <v>452</v>
      </c>
      <c r="E90" s="23" t="s">
        <v>11</v>
      </c>
      <c r="F90" s="23">
        <v>169</v>
      </c>
      <c r="G90" s="23" t="s">
        <v>1583</v>
      </c>
      <c r="H90" s="23">
        <v>29575</v>
      </c>
      <c r="I90" s="23"/>
    </row>
    <row r="91" spans="1:9">
      <c r="A91" s="23" t="s">
        <v>4958</v>
      </c>
      <c r="B91" s="23" t="s">
        <v>4959</v>
      </c>
      <c r="C91" s="23" t="s">
        <v>2700</v>
      </c>
      <c r="D91" s="23" t="s">
        <v>452</v>
      </c>
      <c r="E91" s="23" t="s">
        <v>11</v>
      </c>
      <c r="F91" s="23">
        <v>169</v>
      </c>
      <c r="G91" s="23" t="s">
        <v>1583</v>
      </c>
      <c r="H91" s="23">
        <v>29575</v>
      </c>
      <c r="I91" s="23"/>
    </row>
    <row r="92" spans="1:9">
      <c r="A92" s="23" t="s">
        <v>4417</v>
      </c>
      <c r="B92" s="23" t="s">
        <v>4418</v>
      </c>
      <c r="C92" s="23" t="s">
        <v>4419</v>
      </c>
      <c r="D92" s="23" t="s">
        <v>452</v>
      </c>
      <c r="E92" s="23" t="s">
        <v>11</v>
      </c>
      <c r="F92" s="23">
        <v>169</v>
      </c>
      <c r="G92" s="23" t="s">
        <v>1583</v>
      </c>
      <c r="H92" s="23">
        <v>29575</v>
      </c>
      <c r="I92" s="23"/>
    </row>
    <row r="93" spans="1:9">
      <c r="A93" s="23" t="s">
        <v>5054</v>
      </c>
      <c r="B93" s="23" t="s">
        <v>5055</v>
      </c>
      <c r="C93" s="23" t="s">
        <v>5016</v>
      </c>
      <c r="D93" s="23" t="s">
        <v>452</v>
      </c>
      <c r="E93" s="23" t="s">
        <v>11</v>
      </c>
      <c r="F93" s="23">
        <v>169</v>
      </c>
      <c r="G93" s="23" t="s">
        <v>1583</v>
      </c>
      <c r="H93" s="23">
        <v>29583.94</v>
      </c>
      <c r="I93" s="23"/>
    </row>
    <row r="94" spans="1:9">
      <c r="A94" s="23" t="s">
        <v>2154</v>
      </c>
      <c r="B94" s="23" t="s">
        <v>2155</v>
      </c>
      <c r="C94" s="23" t="s">
        <v>2156</v>
      </c>
      <c r="D94" s="23" t="s">
        <v>452</v>
      </c>
      <c r="E94" s="23" t="s">
        <v>11</v>
      </c>
      <c r="F94" s="23">
        <v>169</v>
      </c>
      <c r="G94" s="23" t="s">
        <v>1583</v>
      </c>
      <c r="H94" s="23">
        <v>29575</v>
      </c>
      <c r="I94" s="23"/>
    </row>
    <row r="95" spans="1:9">
      <c r="A95" s="23" t="s">
        <v>5022</v>
      </c>
      <c r="B95" s="23" t="s">
        <v>5023</v>
      </c>
      <c r="C95" s="23" t="s">
        <v>5024</v>
      </c>
      <c r="D95" s="23" t="s">
        <v>452</v>
      </c>
      <c r="E95" s="23" t="s">
        <v>11</v>
      </c>
      <c r="F95" s="23">
        <v>169</v>
      </c>
      <c r="G95" s="23" t="s">
        <v>1583</v>
      </c>
      <c r="H95" s="23">
        <v>29575.39</v>
      </c>
      <c r="I95" s="23"/>
    </row>
    <row r="96" spans="1:9">
      <c r="A96" s="23" t="s">
        <v>4180</v>
      </c>
      <c r="B96" s="23" t="s">
        <v>4181</v>
      </c>
      <c r="C96" s="23" t="s">
        <v>4182</v>
      </c>
      <c r="D96" s="23" t="s">
        <v>452</v>
      </c>
      <c r="E96" s="23" t="s">
        <v>11</v>
      </c>
      <c r="F96" s="23">
        <v>168</v>
      </c>
      <c r="G96" s="23" t="s">
        <v>1583</v>
      </c>
      <c r="H96" s="23">
        <v>29400</v>
      </c>
      <c r="I96" s="23"/>
    </row>
    <row r="97" spans="1:9">
      <c r="A97" s="23" t="s">
        <v>2802</v>
      </c>
      <c r="B97" s="23" t="s">
        <v>2803</v>
      </c>
      <c r="C97" s="23" t="s">
        <v>1696</v>
      </c>
      <c r="D97" s="23" t="s">
        <v>452</v>
      </c>
      <c r="E97" s="23" t="s">
        <v>11</v>
      </c>
      <c r="F97" s="23">
        <v>168</v>
      </c>
      <c r="G97" s="23" t="s">
        <v>1583</v>
      </c>
      <c r="H97" s="23">
        <v>29400</v>
      </c>
      <c r="I97" s="23"/>
    </row>
    <row r="98" spans="1:9">
      <c r="A98" s="23" t="s">
        <v>3228</v>
      </c>
      <c r="B98" s="23" t="s">
        <v>3229</v>
      </c>
      <c r="C98" s="23" t="s">
        <v>2149</v>
      </c>
      <c r="D98" s="23" t="s">
        <v>452</v>
      </c>
      <c r="E98" s="23" t="s">
        <v>11</v>
      </c>
      <c r="F98" s="23">
        <v>168</v>
      </c>
      <c r="G98" s="23" t="s">
        <v>1583</v>
      </c>
      <c r="H98" s="23">
        <v>29400</v>
      </c>
      <c r="I98" s="23"/>
    </row>
    <row r="99" spans="1:9">
      <c r="A99" s="23" t="s">
        <v>2922</v>
      </c>
      <c r="B99" s="23" t="s">
        <v>2923</v>
      </c>
      <c r="C99" s="23" t="s">
        <v>2924</v>
      </c>
      <c r="D99" s="23" t="s">
        <v>452</v>
      </c>
      <c r="E99" s="23" t="s">
        <v>11</v>
      </c>
      <c r="F99" s="23">
        <v>168</v>
      </c>
      <c r="G99" s="23" t="s">
        <v>1583</v>
      </c>
      <c r="H99" s="23">
        <v>29400</v>
      </c>
      <c r="I99" s="23"/>
    </row>
    <row r="100" spans="1:9">
      <c r="A100" s="23" t="s">
        <v>4038</v>
      </c>
      <c r="B100" s="23" t="s">
        <v>4039</v>
      </c>
      <c r="C100" s="23" t="s">
        <v>4040</v>
      </c>
      <c r="D100" s="23" t="s">
        <v>452</v>
      </c>
      <c r="E100" s="23" t="s">
        <v>11</v>
      </c>
      <c r="F100" s="23">
        <v>168</v>
      </c>
      <c r="G100" s="23" t="s">
        <v>1583</v>
      </c>
      <c r="H100" s="23">
        <v>29400</v>
      </c>
      <c r="I100" s="23"/>
    </row>
    <row r="101" spans="1:9">
      <c r="A101" s="23" t="s">
        <v>4420</v>
      </c>
      <c r="B101" s="23" t="s">
        <v>4421</v>
      </c>
      <c r="C101" s="23" t="s">
        <v>4422</v>
      </c>
      <c r="D101" s="23" t="s">
        <v>452</v>
      </c>
      <c r="E101" s="23" t="s">
        <v>11</v>
      </c>
      <c r="F101" s="23">
        <v>168</v>
      </c>
      <c r="G101" s="23" t="s">
        <v>1583</v>
      </c>
      <c r="H101" s="23">
        <v>29400</v>
      </c>
      <c r="I101" s="23"/>
    </row>
    <row r="102" spans="1:9">
      <c r="A102" s="23" t="s">
        <v>3093</v>
      </c>
      <c r="B102" s="23" t="s">
        <v>3094</v>
      </c>
      <c r="C102" s="23" t="s">
        <v>3095</v>
      </c>
      <c r="D102" s="23" t="s">
        <v>452</v>
      </c>
      <c r="E102" s="23" t="s">
        <v>11</v>
      </c>
      <c r="F102" s="23">
        <v>168</v>
      </c>
      <c r="G102" s="23" t="s">
        <v>1583</v>
      </c>
      <c r="H102" s="23">
        <v>29400</v>
      </c>
      <c r="I102" s="23"/>
    </row>
    <row r="103" spans="1:9">
      <c r="A103" s="23" t="s">
        <v>4614</v>
      </c>
      <c r="B103" s="23" t="s">
        <v>4615</v>
      </c>
      <c r="C103" s="23" t="s">
        <v>1771</v>
      </c>
      <c r="D103" s="23" t="s">
        <v>452</v>
      </c>
      <c r="E103" s="23" t="s">
        <v>11</v>
      </c>
      <c r="F103" s="23">
        <v>167</v>
      </c>
      <c r="G103" s="23" t="s">
        <v>1583</v>
      </c>
      <c r="H103" s="23">
        <v>29232.77</v>
      </c>
      <c r="I103" s="23"/>
    </row>
    <row r="104" spans="1:9">
      <c r="A104" s="23" t="s">
        <v>5246</v>
      </c>
      <c r="B104" s="23" t="s">
        <v>5247</v>
      </c>
      <c r="C104" s="23" t="s">
        <v>4270</v>
      </c>
      <c r="D104" s="23" t="s">
        <v>452</v>
      </c>
      <c r="E104" s="23" t="s">
        <v>11</v>
      </c>
      <c r="F104" s="23">
        <v>167</v>
      </c>
      <c r="G104" s="23" t="s">
        <v>1583</v>
      </c>
      <c r="H104" s="23">
        <v>29225.42</v>
      </c>
      <c r="I104" s="23"/>
    </row>
    <row r="105" spans="1:9">
      <c r="A105" s="23" t="s">
        <v>3471</v>
      </c>
      <c r="B105" s="23" t="s">
        <v>3472</v>
      </c>
      <c r="C105" s="23" t="s">
        <v>3473</v>
      </c>
      <c r="D105" s="23" t="s">
        <v>5632</v>
      </c>
      <c r="E105" s="23" t="s">
        <v>11</v>
      </c>
      <c r="F105" s="23">
        <v>167</v>
      </c>
      <c r="G105" s="23" t="s">
        <v>1583</v>
      </c>
      <c r="H105" s="23">
        <v>29225</v>
      </c>
      <c r="I105" s="23"/>
    </row>
    <row r="106" spans="1:9">
      <c r="A106" s="23" t="s">
        <v>3425</v>
      </c>
      <c r="B106" s="23" t="s">
        <v>3426</v>
      </c>
      <c r="C106" s="23" t="s">
        <v>3427</v>
      </c>
      <c r="D106" s="23" t="s">
        <v>452</v>
      </c>
      <c r="E106" s="23" t="s">
        <v>11</v>
      </c>
      <c r="F106" s="23">
        <v>166</v>
      </c>
      <c r="G106" s="23" t="s">
        <v>1583</v>
      </c>
      <c r="H106" s="23">
        <v>29076.560000000001</v>
      </c>
      <c r="I106" s="23"/>
    </row>
    <row r="107" spans="1:9">
      <c r="A107" s="23" t="s">
        <v>4835</v>
      </c>
      <c r="B107" s="23" t="s">
        <v>4836</v>
      </c>
      <c r="C107" s="23" t="s">
        <v>4837</v>
      </c>
      <c r="D107" s="23" t="s">
        <v>461</v>
      </c>
      <c r="E107" s="23" t="s">
        <v>11</v>
      </c>
      <c r="F107" s="23">
        <v>165</v>
      </c>
      <c r="G107" s="23" t="s">
        <v>1583</v>
      </c>
      <c r="H107" s="23">
        <v>28875</v>
      </c>
      <c r="I107" s="23"/>
    </row>
    <row r="108" spans="1:9">
      <c r="A108" s="23" t="s">
        <v>3706</v>
      </c>
      <c r="B108" s="23" t="s">
        <v>3707</v>
      </c>
      <c r="C108" s="23" t="s">
        <v>3708</v>
      </c>
      <c r="D108" s="23" t="s">
        <v>461</v>
      </c>
      <c r="E108" s="23" t="s">
        <v>11</v>
      </c>
      <c r="F108" s="23">
        <v>164</v>
      </c>
      <c r="G108" s="23" t="s">
        <v>1583</v>
      </c>
      <c r="H108" s="23">
        <v>28700</v>
      </c>
      <c r="I108" s="23"/>
    </row>
    <row r="109" spans="1:9">
      <c r="A109" s="23" t="s">
        <v>3222</v>
      </c>
      <c r="B109" s="23" t="s">
        <v>3223</v>
      </c>
      <c r="C109" s="23" t="s">
        <v>3224</v>
      </c>
      <c r="D109" s="23" t="s">
        <v>461</v>
      </c>
      <c r="E109" s="23" t="s">
        <v>11</v>
      </c>
      <c r="F109" s="23">
        <v>164</v>
      </c>
      <c r="G109" s="23" t="s">
        <v>1583</v>
      </c>
      <c r="H109" s="23">
        <v>28700</v>
      </c>
      <c r="I109" s="23"/>
    </row>
    <row r="110" spans="1:9">
      <c r="A110" s="23" t="s">
        <v>3972</v>
      </c>
      <c r="B110" s="23" t="s">
        <v>3973</v>
      </c>
      <c r="C110" s="23" t="s">
        <v>3974</v>
      </c>
      <c r="D110" s="23" t="s">
        <v>5632</v>
      </c>
      <c r="E110" s="23" t="s">
        <v>11</v>
      </c>
      <c r="F110" s="23">
        <v>164</v>
      </c>
      <c r="G110" s="23" t="s">
        <v>1583</v>
      </c>
      <c r="H110" s="23">
        <v>28700</v>
      </c>
      <c r="I110" s="23"/>
    </row>
    <row r="111" spans="1:9">
      <c r="A111" s="23" t="s">
        <v>4898</v>
      </c>
      <c r="B111" s="23" t="s">
        <v>4899</v>
      </c>
      <c r="C111" s="23" t="s">
        <v>2700</v>
      </c>
      <c r="D111" s="23" t="s">
        <v>5632</v>
      </c>
      <c r="E111" s="23" t="s">
        <v>11</v>
      </c>
      <c r="F111" s="23">
        <v>152</v>
      </c>
      <c r="G111" s="23" t="s">
        <v>1583</v>
      </c>
      <c r="H111" s="23">
        <v>19008</v>
      </c>
      <c r="I111" s="23"/>
    </row>
    <row r="112" spans="1:9">
      <c r="A112" s="23" t="s">
        <v>1694</v>
      </c>
      <c r="B112" s="23" t="s">
        <v>1695</v>
      </c>
      <c r="C112" s="23" t="s">
        <v>1696</v>
      </c>
      <c r="D112" s="23" t="s">
        <v>452</v>
      </c>
      <c r="E112" s="23" t="s">
        <v>11</v>
      </c>
      <c r="F112" s="23">
        <v>151</v>
      </c>
      <c r="G112" s="23" t="s">
        <v>1583</v>
      </c>
      <c r="H112" s="23">
        <v>26425</v>
      </c>
      <c r="I112" s="23"/>
    </row>
    <row r="113" spans="1:9">
      <c r="A113" s="23" t="s">
        <v>2633</v>
      </c>
      <c r="B113" s="23" t="s">
        <v>2634</v>
      </c>
      <c r="C113" s="23" t="s">
        <v>2636</v>
      </c>
      <c r="D113" s="23" t="s">
        <v>452</v>
      </c>
      <c r="E113" s="23" t="s">
        <v>11</v>
      </c>
      <c r="F113" s="23">
        <v>149</v>
      </c>
      <c r="G113" s="23" t="s">
        <v>1583</v>
      </c>
      <c r="H113" s="23">
        <v>19476</v>
      </c>
      <c r="I113" s="23"/>
    </row>
    <row r="114" spans="1:9">
      <c r="A114" s="23" t="s">
        <v>2708</v>
      </c>
      <c r="B114" s="23" t="s">
        <v>2709</v>
      </c>
      <c r="C114" s="23" t="s">
        <v>1684</v>
      </c>
      <c r="D114" s="23" t="s">
        <v>461</v>
      </c>
      <c r="E114" s="23" t="s">
        <v>1643</v>
      </c>
      <c r="F114" s="23">
        <v>148</v>
      </c>
      <c r="G114" s="23" t="s">
        <v>1583</v>
      </c>
      <c r="H114" s="23">
        <v>23032.69</v>
      </c>
      <c r="I114" s="23"/>
    </row>
    <row r="115" spans="1:9">
      <c r="A115" s="23" t="s">
        <v>4080</v>
      </c>
      <c r="B115" s="23" t="s">
        <v>4081</v>
      </c>
      <c r="C115" s="23" t="s">
        <v>4082</v>
      </c>
      <c r="D115" s="23" t="s">
        <v>452</v>
      </c>
      <c r="E115" s="23" t="s">
        <v>11</v>
      </c>
      <c r="F115" s="23">
        <v>144</v>
      </c>
      <c r="G115" s="23" t="s">
        <v>1583</v>
      </c>
      <c r="H115" s="23">
        <v>25200</v>
      </c>
      <c r="I115" s="23"/>
    </row>
    <row r="116" spans="1:9">
      <c r="A116" s="23" t="s">
        <v>3428</v>
      </c>
      <c r="B116" s="23" t="s">
        <v>1573</v>
      </c>
      <c r="C116" s="23" t="s">
        <v>3412</v>
      </c>
      <c r="D116" s="23" t="s">
        <v>452</v>
      </c>
      <c r="E116" s="23" t="s">
        <v>11</v>
      </c>
      <c r="F116" s="23">
        <v>144</v>
      </c>
      <c r="G116" s="23" t="s">
        <v>1583</v>
      </c>
      <c r="H116" s="23">
        <v>0</v>
      </c>
      <c r="I116" s="23"/>
    </row>
    <row r="117" spans="1:9">
      <c r="A117" s="23" t="s">
        <v>4623</v>
      </c>
      <c r="B117" s="23" t="s">
        <v>4624</v>
      </c>
      <c r="C117" s="23" t="s">
        <v>4625</v>
      </c>
      <c r="D117" s="23" t="s">
        <v>5348</v>
      </c>
      <c r="E117" s="23" t="s">
        <v>11</v>
      </c>
      <c r="F117" s="23">
        <v>144</v>
      </c>
      <c r="G117" s="23" t="s">
        <v>1583</v>
      </c>
      <c r="H117" s="23">
        <v>36000</v>
      </c>
      <c r="I117" s="23"/>
    </row>
    <row r="118" spans="1:9">
      <c r="A118" s="23" t="s">
        <v>2208</v>
      </c>
      <c r="B118" s="23" t="s">
        <v>2209</v>
      </c>
      <c r="C118" s="23" t="s">
        <v>2210</v>
      </c>
      <c r="D118" s="23" t="s">
        <v>461</v>
      </c>
      <c r="E118" s="23" t="s">
        <v>11</v>
      </c>
      <c r="F118" s="23">
        <v>143</v>
      </c>
      <c r="G118" s="23" t="s">
        <v>1583</v>
      </c>
      <c r="H118" s="23">
        <v>20200.37</v>
      </c>
      <c r="I118" s="23"/>
    </row>
    <row r="119" spans="1:9">
      <c r="A119" s="23" t="s">
        <v>4035</v>
      </c>
      <c r="B119" s="23" t="s">
        <v>4036</v>
      </c>
      <c r="C119" s="23" t="s">
        <v>4037</v>
      </c>
      <c r="D119" s="23" t="s">
        <v>452</v>
      </c>
      <c r="E119" s="23" t="s">
        <v>11</v>
      </c>
      <c r="F119" s="23">
        <v>142</v>
      </c>
      <c r="G119" s="23" t="s">
        <v>1583</v>
      </c>
      <c r="H119" s="23">
        <v>21620.82</v>
      </c>
      <c r="I119" s="23"/>
    </row>
    <row r="120" spans="1:9">
      <c r="A120" s="23" t="s">
        <v>4333</v>
      </c>
      <c r="B120" s="23" t="s">
        <v>4334</v>
      </c>
      <c r="C120" s="23" t="s">
        <v>4335</v>
      </c>
      <c r="D120" s="23" t="s">
        <v>452</v>
      </c>
      <c r="E120" s="23" t="s">
        <v>11</v>
      </c>
      <c r="F120" s="23">
        <v>141</v>
      </c>
      <c r="G120" s="23" t="s">
        <v>1583</v>
      </c>
      <c r="H120" s="23">
        <v>34703.5</v>
      </c>
      <c r="I120" s="23"/>
    </row>
    <row r="121" spans="1:9">
      <c r="A121" s="23" t="s">
        <v>2698</v>
      </c>
      <c r="B121" s="23" t="s">
        <v>2699</v>
      </c>
      <c r="C121" s="23" t="s">
        <v>2700</v>
      </c>
      <c r="D121" s="23" t="s">
        <v>452</v>
      </c>
      <c r="E121" s="23" t="s">
        <v>11</v>
      </c>
      <c r="F121" s="23">
        <v>141</v>
      </c>
      <c r="G121" s="23" t="s">
        <v>1583</v>
      </c>
      <c r="H121" s="23">
        <v>22824.95</v>
      </c>
      <c r="I121" s="23"/>
    </row>
    <row r="122" spans="1:9">
      <c r="A122" s="23" t="s">
        <v>2755</v>
      </c>
      <c r="B122" s="23" t="s">
        <v>2756</v>
      </c>
      <c r="C122" s="23" t="s">
        <v>2757</v>
      </c>
      <c r="D122" s="23" t="s">
        <v>452</v>
      </c>
      <c r="E122" s="23" t="s">
        <v>11</v>
      </c>
      <c r="F122" s="23">
        <v>140</v>
      </c>
      <c r="G122" s="23" t="s">
        <v>1583</v>
      </c>
      <c r="H122" s="23">
        <v>19528.509999999998</v>
      </c>
      <c r="I122" s="23"/>
    </row>
    <row r="123" spans="1:9">
      <c r="A123" s="23" t="s">
        <v>2740</v>
      </c>
      <c r="B123" s="23" t="s">
        <v>2741</v>
      </c>
      <c r="C123" s="23" t="s">
        <v>2742</v>
      </c>
      <c r="D123" s="23" t="s">
        <v>461</v>
      </c>
      <c r="E123" s="23" t="s">
        <v>11</v>
      </c>
      <c r="F123" s="23">
        <v>136</v>
      </c>
      <c r="G123" s="23" t="s">
        <v>1583</v>
      </c>
      <c r="H123" s="23">
        <v>18680.919999999998</v>
      </c>
      <c r="I123" s="23"/>
    </row>
    <row r="124" spans="1:9">
      <c r="A124" s="23" t="s">
        <v>2871</v>
      </c>
      <c r="B124" s="23" t="s">
        <v>2872</v>
      </c>
      <c r="C124" s="23" t="s">
        <v>2859</v>
      </c>
      <c r="D124" s="23" t="s">
        <v>464</v>
      </c>
      <c r="E124" s="23" t="s">
        <v>11</v>
      </c>
      <c r="F124" s="23">
        <v>135</v>
      </c>
      <c r="G124" s="23" t="s">
        <v>1583</v>
      </c>
      <c r="H124" s="23">
        <v>17145.71</v>
      </c>
      <c r="I124" s="23"/>
    </row>
    <row r="125" spans="1:9">
      <c r="A125" s="23" t="s">
        <v>4281</v>
      </c>
      <c r="B125" s="23" t="s">
        <v>4282</v>
      </c>
      <c r="C125" s="23" t="s">
        <v>4270</v>
      </c>
      <c r="D125" s="23" t="s">
        <v>452</v>
      </c>
      <c r="E125" s="23" t="s">
        <v>11</v>
      </c>
      <c r="F125" s="23">
        <v>134</v>
      </c>
      <c r="G125" s="23" t="s">
        <v>1583</v>
      </c>
      <c r="H125" s="23">
        <v>18366</v>
      </c>
      <c r="I125" s="23"/>
    </row>
    <row r="126" spans="1:9">
      <c r="A126" s="23" t="s">
        <v>2415</v>
      </c>
      <c r="B126" s="23" t="s">
        <v>2416</v>
      </c>
      <c r="C126" s="23" t="s">
        <v>2417</v>
      </c>
      <c r="D126" s="23" t="s">
        <v>452</v>
      </c>
      <c r="E126" s="23" t="s">
        <v>11</v>
      </c>
      <c r="F126" s="23">
        <v>133</v>
      </c>
      <c r="G126" s="23" t="s">
        <v>1583</v>
      </c>
      <c r="H126" s="23">
        <v>20316</v>
      </c>
      <c r="I126" s="23"/>
    </row>
    <row r="127" spans="1:9">
      <c r="A127" s="23" t="s">
        <v>2725</v>
      </c>
      <c r="B127" s="23" t="s">
        <v>2726</v>
      </c>
      <c r="C127" s="23" t="s">
        <v>2727</v>
      </c>
      <c r="D127" s="23" t="s">
        <v>452</v>
      </c>
      <c r="E127" s="23" t="s">
        <v>11</v>
      </c>
      <c r="F127" s="23">
        <v>133</v>
      </c>
      <c r="G127" s="23" t="s">
        <v>1583</v>
      </c>
      <c r="H127" s="23">
        <v>25400.01</v>
      </c>
      <c r="I127" s="23"/>
    </row>
    <row r="128" spans="1:9">
      <c r="A128" s="23" t="s">
        <v>1896</v>
      </c>
      <c r="B128" s="23" t="s">
        <v>1897</v>
      </c>
      <c r="C128" s="23" t="s">
        <v>1899</v>
      </c>
      <c r="D128" s="23" t="s">
        <v>452</v>
      </c>
      <c r="E128" s="23" t="s">
        <v>11</v>
      </c>
      <c r="F128" s="23">
        <v>131</v>
      </c>
      <c r="G128" s="23" t="s">
        <v>1583</v>
      </c>
      <c r="H128" s="23">
        <v>18771.169999999998</v>
      </c>
      <c r="I128" s="23"/>
    </row>
    <row r="129" spans="1:9">
      <c r="A129" s="23" t="s">
        <v>3175</v>
      </c>
      <c r="B129" s="23" t="s">
        <v>3176</v>
      </c>
      <c r="C129" s="23" t="s">
        <v>3178</v>
      </c>
      <c r="D129" s="23" t="s">
        <v>452</v>
      </c>
      <c r="E129" s="23" t="s">
        <v>11</v>
      </c>
      <c r="F129" s="23">
        <v>130</v>
      </c>
      <c r="G129" s="23" t="s">
        <v>1583</v>
      </c>
      <c r="H129" s="23">
        <v>18584.97</v>
      </c>
      <c r="I129" s="23"/>
    </row>
    <row r="130" spans="1:9">
      <c r="A130" s="23" t="s">
        <v>1761</v>
      </c>
      <c r="B130" s="23" t="s">
        <v>1762</v>
      </c>
      <c r="C130" s="23" t="s">
        <v>1763</v>
      </c>
      <c r="D130" s="23" t="s">
        <v>452</v>
      </c>
      <c r="E130" s="23" t="s">
        <v>11</v>
      </c>
      <c r="F130" s="23">
        <v>130</v>
      </c>
      <c r="G130" s="23" t="s">
        <v>1583</v>
      </c>
      <c r="H130" s="23">
        <v>22749.98</v>
      </c>
      <c r="I130" s="23"/>
    </row>
    <row r="131" spans="1:9">
      <c r="A131" s="23" t="s">
        <v>2272</v>
      </c>
      <c r="B131" s="23" t="s">
        <v>2273</v>
      </c>
      <c r="C131" s="23" t="s">
        <v>2274</v>
      </c>
      <c r="D131" s="23" t="s">
        <v>452</v>
      </c>
      <c r="E131" s="23" t="s">
        <v>11</v>
      </c>
      <c r="F131" s="23">
        <v>127</v>
      </c>
      <c r="G131" s="23" t="s">
        <v>1583</v>
      </c>
      <c r="H131" s="23">
        <v>22586.67</v>
      </c>
      <c r="I131" s="23"/>
    </row>
    <row r="132" spans="1:9">
      <c r="A132" s="23" t="s">
        <v>3854</v>
      </c>
      <c r="B132" s="23" t="s">
        <v>3855</v>
      </c>
      <c r="C132" s="23" t="s">
        <v>3857</v>
      </c>
      <c r="D132" s="23" t="s">
        <v>461</v>
      </c>
      <c r="E132" s="23" t="s">
        <v>11</v>
      </c>
      <c r="F132" s="23">
        <v>126</v>
      </c>
      <c r="G132" s="23" t="s">
        <v>1583</v>
      </c>
      <c r="H132" s="23">
        <v>18460</v>
      </c>
      <c r="I132" s="23"/>
    </row>
    <row r="133" spans="1:9">
      <c r="A133" s="23" t="s">
        <v>4832</v>
      </c>
      <c r="B133" s="23" t="s">
        <v>4833</v>
      </c>
      <c r="C133" s="23" t="s">
        <v>4834</v>
      </c>
      <c r="D133" s="23" t="s">
        <v>459</v>
      </c>
      <c r="E133" s="23" t="s">
        <v>1643</v>
      </c>
      <c r="F133" s="23">
        <v>125</v>
      </c>
      <c r="G133" s="23" t="s">
        <v>1583</v>
      </c>
      <c r="H133" s="23">
        <v>13306.49</v>
      </c>
      <c r="I133" s="23"/>
    </row>
    <row r="134" spans="1:9">
      <c r="A134" s="23" t="s">
        <v>4140</v>
      </c>
      <c r="B134" s="23" t="s">
        <v>4141</v>
      </c>
      <c r="C134" s="23" t="s">
        <v>2104</v>
      </c>
      <c r="D134" s="23" t="s">
        <v>452</v>
      </c>
      <c r="E134" s="23" t="s">
        <v>11</v>
      </c>
      <c r="F134" s="23">
        <v>125</v>
      </c>
      <c r="G134" s="23" t="s">
        <v>1583</v>
      </c>
      <c r="H134" s="23">
        <v>16791</v>
      </c>
      <c r="I134" s="23"/>
    </row>
    <row r="135" spans="1:9">
      <c r="A135" s="23" t="s">
        <v>3617</v>
      </c>
      <c r="B135" s="23" t="s">
        <v>3618</v>
      </c>
      <c r="C135" s="23" t="s">
        <v>3620</v>
      </c>
      <c r="D135" s="23" t="s">
        <v>5632</v>
      </c>
      <c r="E135" s="23" t="s">
        <v>11</v>
      </c>
      <c r="F135" s="23">
        <v>124</v>
      </c>
      <c r="G135" s="23" t="s">
        <v>1583</v>
      </c>
      <c r="H135" s="23">
        <v>20666.64</v>
      </c>
      <c r="I135" s="23"/>
    </row>
    <row r="136" spans="1:9">
      <c r="A136" s="23" t="s">
        <v>3917</v>
      </c>
      <c r="B136" s="23" t="s">
        <v>3918</v>
      </c>
      <c r="C136" s="23" t="s">
        <v>1915</v>
      </c>
      <c r="D136" s="23" t="s">
        <v>452</v>
      </c>
      <c r="E136" s="23" t="s">
        <v>11</v>
      </c>
      <c r="F136" s="23">
        <v>123</v>
      </c>
      <c r="G136" s="23" t="s">
        <v>1583</v>
      </c>
      <c r="H136" s="23">
        <v>21525</v>
      </c>
      <c r="I136" s="23"/>
    </row>
    <row r="137" spans="1:9">
      <c r="A137" s="23" t="s">
        <v>3480</v>
      </c>
      <c r="B137" s="23" t="s">
        <v>3481</v>
      </c>
      <c r="C137" s="23" t="s">
        <v>3482</v>
      </c>
      <c r="D137" s="23" t="s">
        <v>464</v>
      </c>
      <c r="E137" s="23" t="s">
        <v>11</v>
      </c>
      <c r="F137" s="23">
        <v>123</v>
      </c>
      <c r="G137" s="23" t="s">
        <v>1583</v>
      </c>
      <c r="H137" s="23">
        <v>6647.5</v>
      </c>
      <c r="I137" s="23"/>
    </row>
    <row r="138" spans="1:9">
      <c r="A138" s="23" t="s">
        <v>4169</v>
      </c>
      <c r="B138" s="23" t="s">
        <v>4170</v>
      </c>
      <c r="C138" s="23" t="s">
        <v>4171</v>
      </c>
      <c r="D138" s="23" t="s">
        <v>461</v>
      </c>
      <c r="E138" s="23" t="s">
        <v>11</v>
      </c>
      <c r="F138" s="23">
        <v>122</v>
      </c>
      <c r="G138" s="23" t="s">
        <v>1583</v>
      </c>
      <c r="H138" s="23">
        <v>36373.08</v>
      </c>
      <c r="I138" s="23"/>
    </row>
    <row r="139" spans="1:9">
      <c r="A139" s="23" t="s">
        <v>2947</v>
      </c>
      <c r="B139" s="23" t="s">
        <v>2948</v>
      </c>
      <c r="C139" s="23" t="s">
        <v>2949</v>
      </c>
      <c r="D139" s="23" t="s">
        <v>452</v>
      </c>
      <c r="E139" s="23" t="s">
        <v>11</v>
      </c>
      <c r="F139" s="23">
        <v>122</v>
      </c>
      <c r="G139" s="23" t="s">
        <v>1583</v>
      </c>
      <c r="H139" s="23">
        <v>17961.18</v>
      </c>
      <c r="I139" s="23"/>
    </row>
    <row r="140" spans="1:9">
      <c r="A140" s="23" t="s">
        <v>3474</v>
      </c>
      <c r="B140" s="23" t="s">
        <v>3475</v>
      </c>
      <c r="C140" s="23" t="s">
        <v>3476</v>
      </c>
      <c r="D140" s="23" t="s">
        <v>452</v>
      </c>
      <c r="E140" s="23" t="s">
        <v>11</v>
      </c>
      <c r="F140" s="23">
        <v>121</v>
      </c>
      <c r="G140" s="23" t="s">
        <v>1583</v>
      </c>
      <c r="H140" s="23">
        <v>17916.009999999998</v>
      </c>
      <c r="I140" s="23"/>
    </row>
    <row r="141" spans="1:9">
      <c r="A141" s="23" t="s">
        <v>3360</v>
      </c>
      <c r="B141" s="23" t="s">
        <v>3361</v>
      </c>
      <c r="C141" s="23" t="s">
        <v>3362</v>
      </c>
      <c r="D141" s="23" t="s">
        <v>461</v>
      </c>
      <c r="E141" s="23" t="s">
        <v>11</v>
      </c>
      <c r="F141" s="23">
        <v>121</v>
      </c>
      <c r="G141" s="23" t="s">
        <v>1583</v>
      </c>
      <c r="H141" s="23">
        <v>22710.63</v>
      </c>
      <c r="I141" s="23"/>
    </row>
    <row r="142" spans="1:9">
      <c r="A142" s="23" t="s">
        <v>4268</v>
      </c>
      <c r="B142" s="23" t="s">
        <v>4269</v>
      </c>
      <c r="C142" s="23" t="s">
        <v>4270</v>
      </c>
      <c r="D142" s="23" t="s">
        <v>452</v>
      </c>
      <c r="E142" s="23" t="s">
        <v>11</v>
      </c>
      <c r="F142" s="23">
        <v>119</v>
      </c>
      <c r="G142" s="23" t="s">
        <v>1583</v>
      </c>
      <c r="H142" s="23">
        <v>20825.53</v>
      </c>
      <c r="I142" s="23"/>
    </row>
    <row r="143" spans="1:9">
      <c r="A143" s="23" t="s">
        <v>2214</v>
      </c>
      <c r="B143" s="23" t="s">
        <v>2215</v>
      </c>
      <c r="C143" s="23" t="s">
        <v>2216</v>
      </c>
      <c r="D143" s="23" t="s">
        <v>452</v>
      </c>
      <c r="E143" s="23" t="s">
        <v>11</v>
      </c>
      <c r="F143" s="23">
        <v>116</v>
      </c>
      <c r="G143" s="23" t="s">
        <v>1583</v>
      </c>
      <c r="H143" s="23">
        <v>21932.95</v>
      </c>
      <c r="I143" s="23"/>
    </row>
    <row r="144" spans="1:9">
      <c r="A144" s="23" t="s">
        <v>5059</v>
      </c>
      <c r="B144" s="23" t="s">
        <v>5060</v>
      </c>
      <c r="C144" s="23" t="s">
        <v>5061</v>
      </c>
      <c r="D144" s="23" t="s">
        <v>452</v>
      </c>
      <c r="E144" s="23" t="s">
        <v>11</v>
      </c>
      <c r="F144" s="23">
        <v>112</v>
      </c>
      <c r="G144" s="23" t="s">
        <v>1583</v>
      </c>
      <c r="H144" s="23">
        <v>14696</v>
      </c>
      <c r="I144" s="23"/>
    </row>
    <row r="145" spans="1:9">
      <c r="A145" s="23" t="s">
        <v>1710</v>
      </c>
      <c r="B145" s="23" t="s">
        <v>1711</v>
      </c>
      <c r="C145" s="23" t="s">
        <v>1712</v>
      </c>
      <c r="D145" s="23" t="s">
        <v>452</v>
      </c>
      <c r="E145" s="23" t="s">
        <v>11</v>
      </c>
      <c r="F145" s="23">
        <v>112</v>
      </c>
      <c r="G145" s="23" t="s">
        <v>1583</v>
      </c>
      <c r="H145" s="23">
        <v>23426.54</v>
      </c>
      <c r="I145" s="23"/>
    </row>
    <row r="146" spans="1:9">
      <c r="A146" s="23" t="s">
        <v>3871</v>
      </c>
      <c r="B146" s="23" t="s">
        <v>3872</v>
      </c>
      <c r="C146" s="23" t="s">
        <v>3873</v>
      </c>
      <c r="D146" s="23" t="s">
        <v>452</v>
      </c>
      <c r="E146" s="23" t="s">
        <v>11</v>
      </c>
      <c r="F146" s="23">
        <v>112</v>
      </c>
      <c r="G146" s="23" t="s">
        <v>1583</v>
      </c>
      <c r="H146" s="23">
        <v>15696</v>
      </c>
      <c r="I146" s="23"/>
    </row>
    <row r="147" spans="1:9">
      <c r="A147" s="23" t="s">
        <v>3992</v>
      </c>
      <c r="B147" s="23" t="s">
        <v>3993</v>
      </c>
      <c r="C147" s="23" t="s">
        <v>3994</v>
      </c>
      <c r="D147" s="23" t="s">
        <v>461</v>
      </c>
      <c r="E147" s="23" t="s">
        <v>11</v>
      </c>
      <c r="F147" s="23">
        <v>110</v>
      </c>
      <c r="G147" s="23" t="s">
        <v>1583</v>
      </c>
      <c r="H147" s="23">
        <v>18333.22</v>
      </c>
      <c r="I147" s="23"/>
    </row>
    <row r="148" spans="1:9">
      <c r="A148" s="23" t="s">
        <v>4695</v>
      </c>
      <c r="B148" s="23" t="s">
        <v>4696</v>
      </c>
      <c r="C148" s="23" t="s">
        <v>3009</v>
      </c>
      <c r="D148" s="23" t="s">
        <v>5632</v>
      </c>
      <c r="E148" s="23" t="s">
        <v>11</v>
      </c>
      <c r="F148" s="23">
        <v>110</v>
      </c>
      <c r="G148" s="23" t="s">
        <v>1583</v>
      </c>
      <c r="H148" s="23">
        <v>17531.8</v>
      </c>
      <c r="I148" s="23"/>
    </row>
    <row r="149" spans="1:9">
      <c r="A149" s="23" t="s">
        <v>3995</v>
      </c>
      <c r="B149" s="23" t="s">
        <v>3996</v>
      </c>
      <c r="C149" s="23" t="s">
        <v>3994</v>
      </c>
      <c r="D149" s="23" t="s">
        <v>461</v>
      </c>
      <c r="E149" s="23" t="s">
        <v>11</v>
      </c>
      <c r="F149" s="23">
        <v>110</v>
      </c>
      <c r="G149" s="23" t="s">
        <v>1583</v>
      </c>
      <c r="H149" s="23">
        <v>18333.22</v>
      </c>
      <c r="I149" s="23"/>
    </row>
    <row r="150" spans="1:9">
      <c r="A150" s="23" t="s">
        <v>1752</v>
      </c>
      <c r="B150" s="23" t="s">
        <v>1753</v>
      </c>
      <c r="C150" s="23" t="s">
        <v>1754</v>
      </c>
      <c r="D150" s="23" t="s">
        <v>1175</v>
      </c>
      <c r="E150" s="23" t="s">
        <v>11</v>
      </c>
      <c r="F150" s="23">
        <v>109</v>
      </c>
      <c r="G150" s="23" t="s">
        <v>1583</v>
      </c>
      <c r="H150" s="23">
        <v>27168.81</v>
      </c>
      <c r="I150" s="23"/>
    </row>
    <row r="151" spans="1:9">
      <c r="A151" s="23" t="s">
        <v>3572</v>
      </c>
      <c r="B151" s="23" t="s">
        <v>3573</v>
      </c>
      <c r="C151" s="23" t="s">
        <v>3571</v>
      </c>
      <c r="D151" s="23" t="s">
        <v>5348</v>
      </c>
      <c r="E151" s="23" t="s">
        <v>11</v>
      </c>
      <c r="F151" s="23">
        <v>108</v>
      </c>
      <c r="G151" s="23" t="s">
        <v>1583</v>
      </c>
      <c r="H151" s="23">
        <v>18900</v>
      </c>
      <c r="I151" s="23"/>
    </row>
    <row r="152" spans="1:9">
      <c r="A152" s="23" t="s">
        <v>3225</v>
      </c>
      <c r="B152" s="23" t="s">
        <v>3226</v>
      </c>
      <c r="C152" s="23" t="s">
        <v>3227</v>
      </c>
      <c r="D152" s="23" t="s">
        <v>461</v>
      </c>
      <c r="E152" s="23" t="s">
        <v>1643</v>
      </c>
      <c r="F152" s="23">
        <v>108</v>
      </c>
      <c r="G152" s="23" t="s">
        <v>1583</v>
      </c>
      <c r="H152" s="23">
        <v>16537.03</v>
      </c>
      <c r="I152" s="23"/>
    </row>
    <row r="153" spans="1:9">
      <c r="A153" s="23" t="s">
        <v>2823</v>
      </c>
      <c r="B153" s="23" t="s">
        <v>2824</v>
      </c>
      <c r="C153" s="23" t="s">
        <v>2822</v>
      </c>
      <c r="D153" s="23" t="s">
        <v>5348</v>
      </c>
      <c r="E153" s="23" t="s">
        <v>11</v>
      </c>
      <c r="F153" s="23">
        <v>108</v>
      </c>
      <c r="G153" s="23" t="s">
        <v>1583</v>
      </c>
      <c r="H153" s="23">
        <v>18900</v>
      </c>
      <c r="I153" s="23"/>
    </row>
    <row r="154" spans="1:9">
      <c r="A154" s="23" t="s">
        <v>4186</v>
      </c>
      <c r="B154" s="23" t="s">
        <v>4187</v>
      </c>
      <c r="C154" s="23" t="s">
        <v>4188</v>
      </c>
      <c r="D154" s="23" t="s">
        <v>452</v>
      </c>
      <c r="E154" s="23" t="s">
        <v>11</v>
      </c>
      <c r="F154" s="23">
        <v>108</v>
      </c>
      <c r="G154" s="23" t="s">
        <v>1583</v>
      </c>
      <c r="H154" s="23">
        <v>22500</v>
      </c>
      <c r="I154" s="23"/>
    </row>
    <row r="155" spans="1:9">
      <c r="A155" s="23" t="s">
        <v>2791</v>
      </c>
      <c r="B155" s="23" t="s">
        <v>2792</v>
      </c>
      <c r="C155" s="23" t="s">
        <v>2793</v>
      </c>
      <c r="D155" s="23" t="s">
        <v>459</v>
      </c>
      <c r="E155" s="23" t="s">
        <v>1643</v>
      </c>
      <c r="F155" s="23">
        <v>107</v>
      </c>
      <c r="G155" s="23" t="s">
        <v>1583</v>
      </c>
      <c r="H155" s="23">
        <v>9201.66</v>
      </c>
      <c r="I155" s="23"/>
    </row>
    <row r="156" spans="1:9">
      <c r="A156" s="23" t="s">
        <v>2593</v>
      </c>
      <c r="B156" s="23" t="s">
        <v>2594</v>
      </c>
      <c r="C156" s="23" t="s">
        <v>2595</v>
      </c>
      <c r="D156" s="23" t="s">
        <v>461</v>
      </c>
      <c r="E156" s="23" t="s">
        <v>1643</v>
      </c>
      <c r="F156" s="23">
        <v>107</v>
      </c>
      <c r="G156" s="23" t="s">
        <v>1583</v>
      </c>
      <c r="H156" s="23">
        <v>16383.91</v>
      </c>
      <c r="I156" s="23"/>
    </row>
    <row r="157" spans="1:9">
      <c r="A157" s="23" t="s">
        <v>1959</v>
      </c>
      <c r="B157" s="23" t="s">
        <v>1960</v>
      </c>
      <c r="C157" s="23" t="s">
        <v>1961</v>
      </c>
      <c r="D157" s="23" t="s">
        <v>461</v>
      </c>
      <c r="E157" s="23" t="s">
        <v>1643</v>
      </c>
      <c r="F157" s="23">
        <v>107</v>
      </c>
      <c r="G157" s="23" t="s">
        <v>1583</v>
      </c>
      <c r="H157" s="23">
        <v>16383.91</v>
      </c>
      <c r="I157" s="23"/>
    </row>
    <row r="158" spans="1:9">
      <c r="A158" s="23" t="s">
        <v>4234</v>
      </c>
      <c r="B158" s="23" t="s">
        <v>4235</v>
      </c>
      <c r="C158" s="23" t="s">
        <v>4236</v>
      </c>
      <c r="D158" s="23" t="s">
        <v>452</v>
      </c>
      <c r="E158" s="23" t="s">
        <v>11</v>
      </c>
      <c r="F158" s="23">
        <v>105</v>
      </c>
      <c r="G158" s="23" t="s">
        <v>1583</v>
      </c>
      <c r="H158" s="23">
        <v>21875</v>
      </c>
      <c r="I158" s="23"/>
    </row>
    <row r="159" spans="1:9">
      <c r="A159" s="23" t="s">
        <v>4006</v>
      </c>
      <c r="B159" s="23" t="s">
        <v>4007</v>
      </c>
      <c r="C159" s="23" t="s">
        <v>4008</v>
      </c>
      <c r="D159" s="23" t="s">
        <v>452</v>
      </c>
      <c r="E159" s="23" t="s">
        <v>11</v>
      </c>
      <c r="F159" s="23">
        <v>104</v>
      </c>
      <c r="G159" s="23" t="s">
        <v>1583</v>
      </c>
      <c r="H159" s="23">
        <v>20800</v>
      </c>
      <c r="I159" s="23"/>
    </row>
    <row r="160" spans="1:9">
      <c r="A160" s="23" t="s">
        <v>1658</v>
      </c>
      <c r="B160" s="23" t="s">
        <v>1659</v>
      </c>
      <c r="C160" s="23" t="s">
        <v>1660</v>
      </c>
      <c r="D160" s="23" t="s">
        <v>452</v>
      </c>
      <c r="E160" s="23" t="s">
        <v>11</v>
      </c>
      <c r="F160" s="23">
        <v>104</v>
      </c>
      <c r="G160" s="23" t="s">
        <v>1583</v>
      </c>
      <c r="H160" s="23">
        <v>18178.62</v>
      </c>
      <c r="I160" s="23"/>
    </row>
    <row r="161" spans="1:9">
      <c r="A161" s="23" t="s">
        <v>4544</v>
      </c>
      <c r="B161" s="23" t="s">
        <v>4545</v>
      </c>
      <c r="C161" s="23" t="s">
        <v>4546</v>
      </c>
      <c r="D161" s="23" t="s">
        <v>1175</v>
      </c>
      <c r="E161" s="23" t="s">
        <v>11</v>
      </c>
      <c r="F161" s="23">
        <v>102</v>
      </c>
      <c r="G161" s="23" t="s">
        <v>1583</v>
      </c>
      <c r="H161" s="23">
        <v>17851.79</v>
      </c>
      <c r="I161" s="23"/>
    </row>
    <row r="162" spans="1:9">
      <c r="A162" s="23" t="s">
        <v>1662</v>
      </c>
      <c r="B162" s="23" t="s">
        <v>1663</v>
      </c>
      <c r="C162" s="23" t="s">
        <v>1665</v>
      </c>
      <c r="D162" s="23" t="s">
        <v>461</v>
      </c>
      <c r="E162" s="23" t="s">
        <v>11</v>
      </c>
      <c r="F162" s="23">
        <v>101</v>
      </c>
      <c r="G162" s="23" t="s">
        <v>1583</v>
      </c>
      <c r="H162" s="23">
        <v>21041.73</v>
      </c>
      <c r="I162" s="23"/>
    </row>
    <row r="163" spans="1:9">
      <c r="A163" s="23" t="s">
        <v>2160</v>
      </c>
      <c r="B163" s="23" t="s">
        <v>2161</v>
      </c>
      <c r="C163" s="23" t="s">
        <v>2162</v>
      </c>
      <c r="D163" s="23" t="s">
        <v>452</v>
      </c>
      <c r="E163" s="23" t="s">
        <v>11</v>
      </c>
      <c r="F163" s="23">
        <v>101</v>
      </c>
      <c r="G163" s="23" t="s">
        <v>1583</v>
      </c>
      <c r="H163" s="23">
        <v>20200</v>
      </c>
      <c r="I163" s="23"/>
    </row>
    <row r="164" spans="1:9">
      <c r="A164" s="23" t="s">
        <v>2442</v>
      </c>
      <c r="B164" s="23" t="s">
        <v>2443</v>
      </c>
      <c r="C164" s="23" t="s">
        <v>2444</v>
      </c>
      <c r="D164" s="23" t="s">
        <v>1175</v>
      </c>
      <c r="E164" s="23" t="s">
        <v>11</v>
      </c>
      <c r="F164" s="23">
        <v>99</v>
      </c>
      <c r="G164" s="23" t="s">
        <v>1583</v>
      </c>
      <c r="H164" s="23">
        <v>17325.34</v>
      </c>
      <c r="I164" s="23"/>
    </row>
    <row r="165" spans="1:9">
      <c r="A165" s="23" t="s">
        <v>1735</v>
      </c>
      <c r="B165" s="23" t="s">
        <v>1736</v>
      </c>
      <c r="C165" s="23" t="s">
        <v>1737</v>
      </c>
      <c r="D165" s="23" t="s">
        <v>452</v>
      </c>
      <c r="E165" s="23" t="s">
        <v>11</v>
      </c>
      <c r="F165" s="23">
        <v>99</v>
      </c>
      <c r="G165" s="23" t="s">
        <v>1583</v>
      </c>
      <c r="H165" s="23">
        <v>38905.019999999997</v>
      </c>
      <c r="I165" s="23"/>
    </row>
    <row r="166" spans="1:9">
      <c r="A166" s="23" t="s">
        <v>3461</v>
      </c>
      <c r="B166" s="23" t="s">
        <v>3462</v>
      </c>
      <c r="C166" s="23" t="s">
        <v>3464</v>
      </c>
      <c r="D166" s="23" t="s">
        <v>461</v>
      </c>
      <c r="E166" s="23" t="s">
        <v>11</v>
      </c>
      <c r="F166" s="23">
        <v>98</v>
      </c>
      <c r="G166" s="23" t="s">
        <v>1583</v>
      </c>
      <c r="H166" s="23">
        <v>12550</v>
      </c>
      <c r="I166" s="23"/>
    </row>
    <row r="167" spans="1:9">
      <c r="A167" s="23" t="s">
        <v>3325</v>
      </c>
      <c r="B167" s="23" t="s">
        <v>3326</v>
      </c>
      <c r="C167" s="23" t="s">
        <v>3012</v>
      </c>
      <c r="D167" s="23" t="s">
        <v>461</v>
      </c>
      <c r="E167" s="23" t="s">
        <v>1643</v>
      </c>
      <c r="F167" s="23">
        <v>98</v>
      </c>
      <c r="G167" s="23" t="s">
        <v>1583</v>
      </c>
      <c r="H167" s="23">
        <v>21072.23</v>
      </c>
      <c r="I167" s="23"/>
    </row>
    <row r="168" spans="1:9">
      <c r="A168" s="23" t="s">
        <v>5014</v>
      </c>
      <c r="B168" s="23" t="s">
        <v>5015</v>
      </c>
      <c r="C168" s="23" t="s">
        <v>5016</v>
      </c>
      <c r="D168" s="23" t="s">
        <v>461</v>
      </c>
      <c r="E168" s="23" t="s">
        <v>11</v>
      </c>
      <c r="F168" s="23">
        <v>98</v>
      </c>
      <c r="G168" s="23" t="s">
        <v>1583</v>
      </c>
      <c r="H168" s="23">
        <v>21351.26</v>
      </c>
      <c r="I168" s="23"/>
    </row>
    <row r="169" spans="1:9">
      <c r="A169" s="23" t="s">
        <v>1892</v>
      </c>
      <c r="B169" s="23" t="s">
        <v>1893</v>
      </c>
      <c r="C169" s="23" t="s">
        <v>1894</v>
      </c>
      <c r="D169" s="23" t="s">
        <v>452</v>
      </c>
      <c r="E169" s="23" t="s">
        <v>11</v>
      </c>
      <c r="F169" s="23">
        <v>97</v>
      </c>
      <c r="G169" s="23" t="s">
        <v>1583</v>
      </c>
      <c r="H169" s="23">
        <v>26992.35</v>
      </c>
      <c r="I169" s="23"/>
    </row>
    <row r="170" spans="1:9">
      <c r="A170" s="23" t="s">
        <v>2915</v>
      </c>
      <c r="B170" s="23" t="s">
        <v>2916</v>
      </c>
      <c r="C170" s="23" t="s">
        <v>2917</v>
      </c>
      <c r="D170" s="23" t="s">
        <v>452</v>
      </c>
      <c r="E170" s="23" t="s">
        <v>11</v>
      </c>
      <c r="F170" s="23">
        <v>97</v>
      </c>
      <c r="G170" s="23" t="s">
        <v>1583</v>
      </c>
      <c r="H170" s="23">
        <v>16975</v>
      </c>
      <c r="I170" s="23"/>
    </row>
    <row r="171" spans="1:9">
      <c r="A171" s="23" t="s">
        <v>3919</v>
      </c>
      <c r="B171" s="23" t="s">
        <v>3920</v>
      </c>
      <c r="C171" s="23" t="s">
        <v>3921</v>
      </c>
      <c r="D171" s="23" t="s">
        <v>452</v>
      </c>
      <c r="E171" s="23" t="s">
        <v>11</v>
      </c>
      <c r="F171" s="23">
        <v>97</v>
      </c>
      <c r="G171" s="23" t="s">
        <v>1583</v>
      </c>
      <c r="H171" s="23">
        <v>16416.73</v>
      </c>
      <c r="I171" s="23"/>
    </row>
    <row r="172" spans="1:9">
      <c r="A172" s="23" t="s">
        <v>2758</v>
      </c>
      <c r="B172" s="23" t="s">
        <v>2759</v>
      </c>
      <c r="C172" s="23" t="s">
        <v>2760</v>
      </c>
      <c r="D172" s="23" t="s">
        <v>461</v>
      </c>
      <c r="E172" s="23" t="s">
        <v>11</v>
      </c>
      <c r="F172" s="23">
        <v>97</v>
      </c>
      <c r="G172" s="23" t="s">
        <v>1583</v>
      </c>
      <c r="H172" s="23">
        <v>16118.72</v>
      </c>
      <c r="I172" s="23"/>
    </row>
    <row r="173" spans="1:9">
      <c r="A173" s="23" t="s">
        <v>4414</v>
      </c>
      <c r="B173" s="23" t="s">
        <v>4415</v>
      </c>
      <c r="C173" s="23" t="s">
        <v>4416</v>
      </c>
      <c r="D173" s="23" t="s">
        <v>452</v>
      </c>
      <c r="E173" s="23" t="s">
        <v>11</v>
      </c>
      <c r="F173" s="23">
        <v>96</v>
      </c>
      <c r="G173" s="23" t="s">
        <v>1583</v>
      </c>
      <c r="H173" s="23">
        <v>18460</v>
      </c>
      <c r="I173" s="23"/>
    </row>
    <row r="174" spans="1:9">
      <c r="A174" s="23" t="s">
        <v>3350</v>
      </c>
      <c r="B174" s="23" t="s">
        <v>3351</v>
      </c>
      <c r="C174" s="23" t="s">
        <v>3352</v>
      </c>
      <c r="D174" s="23" t="s">
        <v>461</v>
      </c>
      <c r="E174" s="23" t="s">
        <v>11</v>
      </c>
      <c r="F174" s="23">
        <v>96</v>
      </c>
      <c r="G174" s="23" t="s">
        <v>1583</v>
      </c>
      <c r="H174" s="23">
        <v>12990.48</v>
      </c>
      <c r="I174" s="23"/>
    </row>
    <row r="175" spans="1:9">
      <c r="A175" s="23" t="s">
        <v>3663</v>
      </c>
      <c r="B175" s="23" t="s">
        <v>3664</v>
      </c>
      <c r="C175" s="23" t="s">
        <v>3666</v>
      </c>
      <c r="D175" s="23" t="s">
        <v>452</v>
      </c>
      <c r="E175" s="23" t="s">
        <v>11</v>
      </c>
      <c r="F175" s="23">
        <v>96</v>
      </c>
      <c r="G175" s="23" t="s">
        <v>1583</v>
      </c>
      <c r="H175" s="23">
        <v>18460</v>
      </c>
      <c r="I175" s="23"/>
    </row>
    <row r="176" spans="1:9">
      <c r="A176" s="23" t="s">
        <v>2977</v>
      </c>
      <c r="B176" s="23" t="s">
        <v>2978</v>
      </c>
      <c r="C176" s="23" t="s">
        <v>2979</v>
      </c>
      <c r="D176" s="23" t="s">
        <v>452</v>
      </c>
      <c r="E176" s="23" t="s">
        <v>11</v>
      </c>
      <c r="F176" s="23">
        <v>96</v>
      </c>
      <c r="G176" s="23" t="s">
        <v>1583</v>
      </c>
      <c r="H176" s="23">
        <v>12407.56</v>
      </c>
      <c r="I176" s="23"/>
    </row>
    <row r="177" spans="1:9">
      <c r="A177" s="23" t="s">
        <v>2354</v>
      </c>
      <c r="B177" s="23" t="s">
        <v>2355</v>
      </c>
      <c r="C177" s="23" t="s">
        <v>2357</v>
      </c>
      <c r="D177" s="23" t="s">
        <v>452</v>
      </c>
      <c r="E177" s="23" t="s">
        <v>11</v>
      </c>
      <c r="F177" s="23">
        <v>96</v>
      </c>
      <c r="G177" s="23" t="s">
        <v>1583</v>
      </c>
      <c r="H177" s="23">
        <v>15696</v>
      </c>
      <c r="I177" s="23"/>
    </row>
    <row r="178" spans="1:9">
      <c r="A178" s="23" t="s">
        <v>3503</v>
      </c>
      <c r="B178" s="23" t="s">
        <v>3504</v>
      </c>
      <c r="C178" s="23" t="s">
        <v>3505</v>
      </c>
      <c r="D178" s="23" t="s">
        <v>452</v>
      </c>
      <c r="E178" s="23" t="s">
        <v>11</v>
      </c>
      <c r="F178" s="23">
        <v>96</v>
      </c>
      <c r="G178" s="23" t="s">
        <v>1583</v>
      </c>
      <c r="H178" s="23">
        <v>18637.03</v>
      </c>
      <c r="I178" s="23"/>
    </row>
    <row r="179" spans="1:9">
      <c r="A179" s="23" t="s">
        <v>4355</v>
      </c>
      <c r="B179" s="23" t="s">
        <v>4356</v>
      </c>
      <c r="C179" s="23" t="s">
        <v>4357</v>
      </c>
      <c r="D179" s="23" t="s">
        <v>461</v>
      </c>
      <c r="E179" s="23" t="s">
        <v>1643</v>
      </c>
      <c r="F179" s="23">
        <v>96</v>
      </c>
      <c r="G179" s="23" t="s">
        <v>1583</v>
      </c>
      <c r="H179" s="23">
        <v>20404.57</v>
      </c>
      <c r="I179" s="23"/>
    </row>
    <row r="180" spans="1:9">
      <c r="A180" s="23" t="s">
        <v>3831</v>
      </c>
      <c r="B180" s="23" t="s">
        <v>3832</v>
      </c>
      <c r="C180" s="23" t="s">
        <v>3834</v>
      </c>
      <c r="D180" s="23" t="s">
        <v>452</v>
      </c>
      <c r="E180" s="23" t="s">
        <v>11</v>
      </c>
      <c r="F180" s="23">
        <v>96</v>
      </c>
      <c r="G180" s="23" t="s">
        <v>1583</v>
      </c>
      <c r="H180" s="23">
        <v>18460</v>
      </c>
      <c r="I180" s="23"/>
    </row>
    <row r="181" spans="1:9">
      <c r="A181" s="23" t="s">
        <v>2251</v>
      </c>
      <c r="B181" s="23" t="s">
        <v>2252</v>
      </c>
      <c r="C181" s="23" t="s">
        <v>2253</v>
      </c>
      <c r="D181" s="23" t="s">
        <v>452</v>
      </c>
      <c r="E181" s="23" t="s">
        <v>11</v>
      </c>
      <c r="F181" s="23">
        <v>96</v>
      </c>
      <c r="G181" s="23" t="s">
        <v>1583</v>
      </c>
      <c r="H181" s="23">
        <v>20000</v>
      </c>
      <c r="I181" s="23"/>
    </row>
    <row r="182" spans="1:9">
      <c r="A182" s="23" t="s">
        <v>3189</v>
      </c>
      <c r="B182" s="23" t="s">
        <v>3190</v>
      </c>
      <c r="C182" s="23" t="s">
        <v>3191</v>
      </c>
      <c r="D182" s="23" t="s">
        <v>452</v>
      </c>
      <c r="E182" s="23" t="s">
        <v>11</v>
      </c>
      <c r="F182" s="23">
        <v>96</v>
      </c>
      <c r="G182" s="23" t="s">
        <v>1583</v>
      </c>
      <c r="H182" s="23">
        <v>3632</v>
      </c>
      <c r="I182" s="23"/>
    </row>
    <row r="183" spans="1:9">
      <c r="A183" s="23" t="s">
        <v>2644</v>
      </c>
      <c r="B183" s="23" t="s">
        <v>2645</v>
      </c>
      <c r="C183" s="23" t="s">
        <v>2646</v>
      </c>
      <c r="D183" s="23" t="s">
        <v>452</v>
      </c>
      <c r="E183" s="23" t="s">
        <v>11</v>
      </c>
      <c r="F183" s="23">
        <v>95</v>
      </c>
      <c r="G183" s="23" t="s">
        <v>1583</v>
      </c>
      <c r="H183" s="23">
        <v>20622.59</v>
      </c>
      <c r="I183" s="23"/>
    </row>
    <row r="184" spans="1:9">
      <c r="A184" s="23" t="s">
        <v>2689</v>
      </c>
      <c r="B184" s="23" t="s">
        <v>2690</v>
      </c>
      <c r="C184" s="23" t="s">
        <v>2691</v>
      </c>
      <c r="D184" s="23" t="s">
        <v>452</v>
      </c>
      <c r="E184" s="23" t="s">
        <v>11</v>
      </c>
      <c r="F184" s="23">
        <v>95</v>
      </c>
      <c r="G184" s="23" t="s">
        <v>1583</v>
      </c>
      <c r="H184" s="23">
        <v>18342.64</v>
      </c>
      <c r="I184" s="23"/>
    </row>
    <row r="185" spans="1:9">
      <c r="A185" s="23" t="s">
        <v>4862</v>
      </c>
      <c r="B185" s="23" t="s">
        <v>4863</v>
      </c>
      <c r="C185" s="23" t="s">
        <v>4864</v>
      </c>
      <c r="D185" s="23" t="s">
        <v>452</v>
      </c>
      <c r="E185" s="23" t="s">
        <v>11</v>
      </c>
      <c r="F185" s="23">
        <v>95</v>
      </c>
      <c r="G185" s="23" t="s">
        <v>1583</v>
      </c>
      <c r="H185" s="23">
        <v>17685</v>
      </c>
      <c r="I185" s="23"/>
    </row>
    <row r="186" spans="1:9">
      <c r="A186" s="23" t="s">
        <v>4841</v>
      </c>
      <c r="B186" s="23" t="s">
        <v>4842</v>
      </c>
      <c r="C186" s="23" t="s">
        <v>4843</v>
      </c>
      <c r="D186" s="23" t="s">
        <v>452</v>
      </c>
      <c r="E186" s="23" t="s">
        <v>11</v>
      </c>
      <c r="F186" s="23">
        <v>95</v>
      </c>
      <c r="G186" s="23" t="s">
        <v>1583</v>
      </c>
      <c r="H186" s="23">
        <v>14521.58</v>
      </c>
      <c r="I186" s="23"/>
    </row>
    <row r="187" spans="1:9">
      <c r="A187" s="23" t="s">
        <v>3215</v>
      </c>
      <c r="B187" s="23" t="s">
        <v>3216</v>
      </c>
      <c r="C187" s="23" t="s">
        <v>3218</v>
      </c>
      <c r="D187" s="23" t="s">
        <v>464</v>
      </c>
      <c r="E187" s="23" t="s">
        <v>11</v>
      </c>
      <c r="F187" s="23">
        <v>94</v>
      </c>
      <c r="G187" s="23" t="s">
        <v>1583</v>
      </c>
      <c r="H187" s="23">
        <v>14771.43</v>
      </c>
      <c r="I187" s="23"/>
    </row>
    <row r="188" spans="1:9">
      <c r="A188" s="23" t="s">
        <v>4135</v>
      </c>
      <c r="B188" s="23" t="s">
        <v>4136</v>
      </c>
      <c r="C188" s="23" t="s">
        <v>4097</v>
      </c>
      <c r="D188" s="23" t="s">
        <v>461</v>
      </c>
      <c r="E188" s="23" t="s">
        <v>11</v>
      </c>
      <c r="F188" s="23">
        <v>94</v>
      </c>
      <c r="G188" s="23" t="s">
        <v>1583</v>
      </c>
      <c r="H188" s="23">
        <v>16450</v>
      </c>
      <c r="I188" s="23"/>
    </row>
    <row r="189" spans="1:9">
      <c r="A189" s="23" t="s">
        <v>2420</v>
      </c>
      <c r="B189" s="23" t="s">
        <v>2421</v>
      </c>
      <c r="C189" s="23" t="s">
        <v>2423</v>
      </c>
      <c r="D189" s="23" t="s">
        <v>452</v>
      </c>
      <c r="E189" s="23" t="s">
        <v>11</v>
      </c>
      <c r="F189" s="23">
        <v>93</v>
      </c>
      <c r="G189" s="23" t="s">
        <v>1583</v>
      </c>
      <c r="H189" s="23">
        <v>18600</v>
      </c>
      <c r="I189" s="23"/>
    </row>
    <row r="190" spans="1:9">
      <c r="A190" s="23" t="s">
        <v>1855</v>
      </c>
      <c r="B190" s="23" t="s">
        <v>1856</v>
      </c>
      <c r="C190" s="23" t="s">
        <v>1857</v>
      </c>
      <c r="D190" s="23" t="s">
        <v>464</v>
      </c>
      <c r="E190" s="23" t="s">
        <v>11</v>
      </c>
      <c r="F190" s="23">
        <v>93</v>
      </c>
      <c r="G190" s="23" t="s">
        <v>1583</v>
      </c>
      <c r="H190" s="23">
        <v>13026.51</v>
      </c>
      <c r="I190" s="23"/>
    </row>
    <row r="191" spans="1:9">
      <c r="A191" s="23" t="s">
        <v>1667</v>
      </c>
      <c r="B191" s="23" t="s">
        <v>1668</v>
      </c>
      <c r="C191" s="23" t="s">
        <v>1669</v>
      </c>
      <c r="D191" s="23" t="s">
        <v>452</v>
      </c>
      <c r="E191" s="23" t="s">
        <v>11</v>
      </c>
      <c r="F191" s="23">
        <v>93</v>
      </c>
      <c r="G191" s="23" t="s">
        <v>1583</v>
      </c>
      <c r="H191" s="23">
        <v>13253.57</v>
      </c>
      <c r="I191" s="23"/>
    </row>
    <row r="192" spans="1:9">
      <c r="A192" s="23" t="s">
        <v>2590</v>
      </c>
      <c r="B192" s="23" t="s">
        <v>2591</v>
      </c>
      <c r="C192" s="23" t="s">
        <v>2592</v>
      </c>
      <c r="D192" s="23" t="s">
        <v>461</v>
      </c>
      <c r="E192" s="23" t="s">
        <v>11</v>
      </c>
      <c r="F192" s="23">
        <v>92</v>
      </c>
      <c r="G192" s="23" t="s">
        <v>1583</v>
      </c>
      <c r="H192" s="23">
        <v>17769.43</v>
      </c>
      <c r="I192" s="23"/>
    </row>
    <row r="193" spans="1:9">
      <c r="A193" s="23" t="s">
        <v>4616</v>
      </c>
      <c r="B193" s="23" t="s">
        <v>4617</v>
      </c>
      <c r="C193" s="23" t="s">
        <v>4618</v>
      </c>
      <c r="D193" s="23" t="s">
        <v>464</v>
      </c>
      <c r="E193" s="23" t="s">
        <v>11</v>
      </c>
      <c r="F193" s="23">
        <v>91</v>
      </c>
      <c r="G193" s="23" t="s">
        <v>1583</v>
      </c>
      <c r="H193" s="23">
        <v>12626.66</v>
      </c>
      <c r="I193" s="23"/>
    </row>
    <row r="194" spans="1:9">
      <c r="A194" s="23" t="s">
        <v>1691</v>
      </c>
      <c r="B194" s="23" t="s">
        <v>1692</v>
      </c>
      <c r="C194" s="23" t="s">
        <v>1693</v>
      </c>
      <c r="D194" s="23" t="s">
        <v>461</v>
      </c>
      <c r="E194" s="23" t="s">
        <v>1643</v>
      </c>
      <c r="F194" s="23">
        <v>90</v>
      </c>
      <c r="G194" s="23" t="s">
        <v>1583</v>
      </c>
      <c r="H194" s="23">
        <v>22551.07</v>
      </c>
      <c r="I194" s="23"/>
    </row>
    <row r="195" spans="1:9">
      <c r="A195" s="23" t="s">
        <v>4729</v>
      </c>
      <c r="B195" s="23" t="s">
        <v>4730</v>
      </c>
      <c r="C195" s="23" t="s">
        <v>4731</v>
      </c>
      <c r="D195" s="23" t="s">
        <v>452</v>
      </c>
      <c r="E195" s="23" t="s">
        <v>11</v>
      </c>
      <c r="F195" s="23">
        <v>90</v>
      </c>
      <c r="G195" s="23" t="s">
        <v>1583</v>
      </c>
      <c r="H195" s="23">
        <v>16266.02</v>
      </c>
      <c r="I195" s="23"/>
    </row>
    <row r="196" spans="1:9">
      <c r="A196" s="23" t="s">
        <v>5272</v>
      </c>
      <c r="B196" s="23" t="s">
        <v>5273</v>
      </c>
      <c r="C196" s="23" t="s">
        <v>5274</v>
      </c>
      <c r="D196" s="23" t="s">
        <v>452</v>
      </c>
      <c r="E196" s="23" t="s">
        <v>11</v>
      </c>
      <c r="F196" s="23">
        <v>90</v>
      </c>
      <c r="G196" s="23" t="s">
        <v>1583</v>
      </c>
      <c r="H196" s="23">
        <v>18000</v>
      </c>
      <c r="I196" s="23"/>
    </row>
    <row r="197" spans="1:9">
      <c r="A197" s="23" t="s">
        <v>3562</v>
      </c>
      <c r="B197" s="23" t="s">
        <v>3563</v>
      </c>
      <c r="C197" s="23" t="s">
        <v>3565</v>
      </c>
      <c r="D197" s="23" t="s">
        <v>452</v>
      </c>
      <c r="E197" s="23" t="s">
        <v>11</v>
      </c>
      <c r="F197" s="23">
        <v>90</v>
      </c>
      <c r="G197" s="23" t="s">
        <v>1583</v>
      </c>
      <c r="H197" s="23">
        <v>11137.56</v>
      </c>
      <c r="I197" s="23"/>
    </row>
    <row r="198" spans="1:9">
      <c r="A198" s="23" t="s">
        <v>4735</v>
      </c>
      <c r="B198" s="23" t="s">
        <v>4736</v>
      </c>
      <c r="C198" s="23" t="s">
        <v>4737</v>
      </c>
      <c r="D198" s="23" t="s">
        <v>459</v>
      </c>
      <c r="E198" s="23" t="s">
        <v>1643</v>
      </c>
      <c r="F198" s="23">
        <v>89</v>
      </c>
      <c r="G198" s="23" t="s">
        <v>1583</v>
      </c>
      <c r="H198" s="23">
        <v>12237.81</v>
      </c>
      <c r="I198" s="23"/>
    </row>
    <row r="199" spans="1:9">
      <c r="A199" s="23" t="s">
        <v>5196</v>
      </c>
      <c r="B199" s="23" t="s">
        <v>5197</v>
      </c>
      <c r="C199" s="23" t="s">
        <v>5198</v>
      </c>
      <c r="D199" s="23" t="s">
        <v>461</v>
      </c>
      <c r="E199" s="23" t="s">
        <v>11</v>
      </c>
      <c r="F199" s="23">
        <v>89</v>
      </c>
      <c r="G199" s="23" t="s">
        <v>1583</v>
      </c>
      <c r="H199" s="23">
        <v>17800</v>
      </c>
      <c r="I199" s="23"/>
    </row>
    <row r="200" spans="1:9">
      <c r="A200" s="23" t="s">
        <v>4873</v>
      </c>
      <c r="B200" s="23" t="s">
        <v>4874</v>
      </c>
      <c r="C200" s="23" t="s">
        <v>4875</v>
      </c>
      <c r="D200" s="23" t="s">
        <v>459</v>
      </c>
      <c r="E200" s="23" t="s">
        <v>1643</v>
      </c>
      <c r="F200" s="23">
        <v>89</v>
      </c>
      <c r="G200" s="23" t="s">
        <v>1583</v>
      </c>
      <c r="H200" s="23">
        <v>12237.1</v>
      </c>
      <c r="I200" s="23"/>
    </row>
    <row r="201" spans="1:9">
      <c r="A201" s="23" t="s">
        <v>5275</v>
      </c>
      <c r="B201" s="23" t="s">
        <v>5276</v>
      </c>
      <c r="C201" s="23" t="s">
        <v>5274</v>
      </c>
      <c r="D201" s="23" t="s">
        <v>452</v>
      </c>
      <c r="E201" s="23" t="s">
        <v>11</v>
      </c>
      <c r="F201" s="23">
        <v>89</v>
      </c>
      <c r="G201" s="23" t="s">
        <v>1583</v>
      </c>
      <c r="H201" s="23">
        <v>17800</v>
      </c>
      <c r="I201" s="23"/>
    </row>
    <row r="202" spans="1:9">
      <c r="A202" s="23" t="s">
        <v>3172</v>
      </c>
      <c r="B202" s="23" t="s">
        <v>3173</v>
      </c>
      <c r="C202" s="23" t="s">
        <v>3174</v>
      </c>
      <c r="D202" s="23" t="s">
        <v>452</v>
      </c>
      <c r="E202" s="23" t="s">
        <v>11</v>
      </c>
      <c r="F202" s="23">
        <v>88</v>
      </c>
      <c r="G202" s="23" t="s">
        <v>1583</v>
      </c>
      <c r="H202" s="23">
        <v>14059.12</v>
      </c>
      <c r="I202" s="23"/>
    </row>
    <row r="203" spans="1:9">
      <c r="A203" s="23" t="s">
        <v>2127</v>
      </c>
      <c r="B203" s="23" t="s">
        <v>2128</v>
      </c>
      <c r="C203" s="23" t="s">
        <v>2129</v>
      </c>
      <c r="D203" s="23" t="s">
        <v>452</v>
      </c>
      <c r="E203" s="23" t="s">
        <v>11</v>
      </c>
      <c r="F203" s="23">
        <v>88</v>
      </c>
      <c r="G203" s="23" t="s">
        <v>1583</v>
      </c>
      <c r="H203" s="23">
        <v>11816</v>
      </c>
      <c r="I203" s="23"/>
    </row>
    <row r="204" spans="1:9">
      <c r="A204" s="23" t="s">
        <v>2951</v>
      </c>
      <c r="B204" s="23" t="s">
        <v>2952</v>
      </c>
      <c r="C204" s="23" t="s">
        <v>2953</v>
      </c>
      <c r="D204" s="23" t="s">
        <v>461</v>
      </c>
      <c r="E204" s="23" t="s">
        <v>11</v>
      </c>
      <c r="F204" s="23">
        <v>88</v>
      </c>
      <c r="G204" s="23" t="s">
        <v>1583</v>
      </c>
      <c r="H204" s="23">
        <v>17600</v>
      </c>
      <c r="I204" s="23"/>
    </row>
    <row r="205" spans="1:9">
      <c r="A205" s="23" t="s">
        <v>3613</v>
      </c>
      <c r="B205" s="23" t="s">
        <v>3614</v>
      </c>
      <c r="C205" s="23" t="s">
        <v>3615</v>
      </c>
      <c r="D205" s="23" t="s">
        <v>461</v>
      </c>
      <c r="E205" s="23" t="s">
        <v>11</v>
      </c>
      <c r="F205" s="23">
        <v>87</v>
      </c>
      <c r="G205" s="23" t="s">
        <v>1583</v>
      </c>
      <c r="H205" s="23">
        <v>3316</v>
      </c>
      <c r="I205" s="23"/>
    </row>
    <row r="206" spans="1:9">
      <c r="A206" s="23" t="s">
        <v>4028</v>
      </c>
      <c r="B206" s="23" t="s">
        <v>4029</v>
      </c>
      <c r="C206" s="23" t="s">
        <v>4030</v>
      </c>
      <c r="D206" s="23" t="s">
        <v>461</v>
      </c>
      <c r="E206" s="23" t="s">
        <v>1643</v>
      </c>
      <c r="F206" s="23">
        <v>87</v>
      </c>
      <c r="G206" s="23" t="s">
        <v>1583</v>
      </c>
      <c r="H206" s="23">
        <v>19418.849999999999</v>
      </c>
      <c r="I206" s="23"/>
    </row>
    <row r="207" spans="1:9">
      <c r="A207" s="23" t="s">
        <v>4089</v>
      </c>
      <c r="B207" s="23" t="s">
        <v>4090</v>
      </c>
      <c r="C207" s="23" t="s">
        <v>3143</v>
      </c>
      <c r="D207" s="23" t="s">
        <v>461</v>
      </c>
      <c r="E207" s="23" t="s">
        <v>1643</v>
      </c>
      <c r="F207" s="23">
        <v>87</v>
      </c>
      <c r="G207" s="23" t="s">
        <v>1583</v>
      </c>
      <c r="H207" s="23">
        <v>18780</v>
      </c>
      <c r="I207" s="23"/>
    </row>
    <row r="208" spans="1:9">
      <c r="A208" s="23" t="s">
        <v>5192</v>
      </c>
      <c r="B208" s="23" t="s">
        <v>5193</v>
      </c>
      <c r="C208" s="23" t="s">
        <v>5194</v>
      </c>
      <c r="D208" s="23" t="s">
        <v>452</v>
      </c>
      <c r="E208" s="23" t="s">
        <v>11</v>
      </c>
      <c r="F208" s="23">
        <v>86</v>
      </c>
      <c r="G208" s="23" t="s">
        <v>1583</v>
      </c>
      <c r="H208" s="23">
        <v>17200</v>
      </c>
      <c r="I208" s="23"/>
    </row>
    <row r="209" spans="1:9">
      <c r="A209" s="23" t="s">
        <v>4199</v>
      </c>
      <c r="B209" s="23" t="s">
        <v>4200</v>
      </c>
      <c r="C209" s="23" t="s">
        <v>4201</v>
      </c>
      <c r="D209" s="23" t="s">
        <v>461</v>
      </c>
      <c r="E209" s="23" t="s">
        <v>11</v>
      </c>
      <c r="F209" s="23">
        <v>86</v>
      </c>
      <c r="G209" s="23" t="s">
        <v>1583</v>
      </c>
      <c r="H209" s="23">
        <v>21549.02</v>
      </c>
      <c r="I209" s="23"/>
    </row>
    <row r="210" spans="1:9">
      <c r="A210" s="23" t="s">
        <v>3468</v>
      </c>
      <c r="B210" s="23" t="s">
        <v>3469</v>
      </c>
      <c r="C210" s="23" t="s">
        <v>3470</v>
      </c>
      <c r="D210" s="23" t="s">
        <v>452</v>
      </c>
      <c r="E210" s="23" t="s">
        <v>11</v>
      </c>
      <c r="F210" s="23">
        <v>86</v>
      </c>
      <c r="G210" s="23" t="s">
        <v>1583</v>
      </c>
      <c r="H210" s="23">
        <v>17200</v>
      </c>
      <c r="I210" s="23"/>
    </row>
    <row r="211" spans="1:9">
      <c r="A211" s="23" t="s">
        <v>3500</v>
      </c>
      <c r="B211" s="23" t="s">
        <v>3501</v>
      </c>
      <c r="C211" s="23" t="s">
        <v>3502</v>
      </c>
      <c r="D211" s="23" t="s">
        <v>452</v>
      </c>
      <c r="E211" s="23" t="s">
        <v>11</v>
      </c>
      <c r="F211" s="23">
        <v>86</v>
      </c>
      <c r="G211" s="23" t="s">
        <v>1583</v>
      </c>
      <c r="H211" s="23">
        <v>15032.67</v>
      </c>
      <c r="I211" s="23"/>
    </row>
    <row r="212" spans="1:9">
      <c r="A212" s="23" t="s">
        <v>5219</v>
      </c>
      <c r="B212" s="23" t="s">
        <v>5220</v>
      </c>
      <c r="C212" s="23" t="s">
        <v>5221</v>
      </c>
      <c r="D212" s="23" t="s">
        <v>461</v>
      </c>
      <c r="E212" s="23" t="s">
        <v>11</v>
      </c>
      <c r="F212" s="23">
        <v>86</v>
      </c>
      <c r="G212" s="23" t="s">
        <v>1583</v>
      </c>
      <c r="H212" s="23">
        <v>17200</v>
      </c>
      <c r="I212" s="23"/>
    </row>
    <row r="213" spans="1:9">
      <c r="A213" s="23" t="s">
        <v>3357</v>
      </c>
      <c r="B213" s="23" t="s">
        <v>3358</v>
      </c>
      <c r="C213" s="23" t="s">
        <v>3359</v>
      </c>
      <c r="D213" s="23" t="s">
        <v>452</v>
      </c>
      <c r="E213" s="23" t="s">
        <v>11</v>
      </c>
      <c r="F213" s="23">
        <v>86</v>
      </c>
      <c r="G213" s="23" t="s">
        <v>1583</v>
      </c>
      <c r="H213" s="23">
        <v>17200</v>
      </c>
      <c r="I213" s="23"/>
    </row>
    <row r="214" spans="1:9">
      <c r="A214" s="23" t="s">
        <v>3484</v>
      </c>
      <c r="B214" s="23" t="s">
        <v>3485</v>
      </c>
      <c r="C214" s="23" t="s">
        <v>3486</v>
      </c>
      <c r="D214" s="23" t="s">
        <v>452</v>
      </c>
      <c r="E214" s="23" t="s">
        <v>11</v>
      </c>
      <c r="F214" s="23">
        <v>85</v>
      </c>
      <c r="G214" s="23" t="s">
        <v>1583</v>
      </c>
      <c r="H214" s="23">
        <v>11611.76</v>
      </c>
      <c r="I214" s="23"/>
    </row>
    <row r="215" spans="1:9">
      <c r="A215" s="23" t="s">
        <v>3081</v>
      </c>
      <c r="B215" s="23" t="s">
        <v>3082</v>
      </c>
      <c r="C215" s="23" t="s">
        <v>3083</v>
      </c>
      <c r="D215" s="23" t="s">
        <v>452</v>
      </c>
      <c r="E215" s="23" t="s">
        <v>11</v>
      </c>
      <c r="F215" s="23">
        <v>85</v>
      </c>
      <c r="G215" s="23" t="s">
        <v>1583</v>
      </c>
      <c r="H215" s="23">
        <v>16959.2</v>
      </c>
      <c r="I215" s="23"/>
    </row>
    <row r="216" spans="1:9">
      <c r="A216" s="23" t="s">
        <v>4165</v>
      </c>
      <c r="B216" s="23" t="s">
        <v>4166</v>
      </c>
      <c r="C216" s="23" t="s">
        <v>4167</v>
      </c>
      <c r="D216" s="23" t="s">
        <v>452</v>
      </c>
      <c r="E216" s="23" t="s">
        <v>11</v>
      </c>
      <c r="F216" s="23">
        <v>85</v>
      </c>
      <c r="G216" s="23" t="s">
        <v>1583</v>
      </c>
      <c r="H216" s="23">
        <v>16926.43</v>
      </c>
      <c r="I216" s="23"/>
    </row>
    <row r="217" spans="1:9">
      <c r="A217" s="23" t="s">
        <v>3900</v>
      </c>
      <c r="B217" s="23" t="s">
        <v>3901</v>
      </c>
      <c r="C217" s="23" t="s">
        <v>3902</v>
      </c>
      <c r="D217" s="23" t="s">
        <v>461</v>
      </c>
      <c r="E217" s="23" t="s">
        <v>11</v>
      </c>
      <c r="F217" s="23">
        <v>85</v>
      </c>
      <c r="G217" s="23" t="s">
        <v>1583</v>
      </c>
      <c r="H217" s="23">
        <v>17000</v>
      </c>
      <c r="I217" s="23"/>
    </row>
    <row r="218" spans="1:9">
      <c r="A218" s="23" t="s">
        <v>2093</v>
      </c>
      <c r="B218" s="23" t="s">
        <v>2094</v>
      </c>
      <c r="C218" s="23" t="s">
        <v>2095</v>
      </c>
      <c r="D218" s="23" t="s">
        <v>452</v>
      </c>
      <c r="E218" s="23" t="s">
        <v>11</v>
      </c>
      <c r="F218" s="23">
        <v>85</v>
      </c>
      <c r="G218" s="23" t="s">
        <v>1583</v>
      </c>
      <c r="H218" s="23">
        <v>13214.35</v>
      </c>
      <c r="I218" s="23"/>
    </row>
    <row r="219" spans="1:9">
      <c r="A219" s="23" t="s">
        <v>3908</v>
      </c>
      <c r="B219" s="23" t="s">
        <v>3909</v>
      </c>
      <c r="C219" s="23" t="s">
        <v>3910</v>
      </c>
      <c r="D219" s="23" t="s">
        <v>461</v>
      </c>
      <c r="E219" s="23" t="s">
        <v>1643</v>
      </c>
      <c r="F219" s="23">
        <v>84</v>
      </c>
      <c r="G219" s="23" t="s">
        <v>1583</v>
      </c>
      <c r="H219" s="23">
        <v>16799.650000000001</v>
      </c>
      <c r="I219" s="23"/>
    </row>
    <row r="220" spans="1:9">
      <c r="A220" s="23" t="s">
        <v>4461</v>
      </c>
      <c r="B220" s="23" t="s">
        <v>4462</v>
      </c>
      <c r="C220" s="23" t="s">
        <v>4464</v>
      </c>
      <c r="D220" s="23" t="s">
        <v>464</v>
      </c>
      <c r="E220" s="23" t="s">
        <v>11</v>
      </c>
      <c r="F220" s="23">
        <v>84</v>
      </c>
      <c r="G220" s="23" t="s">
        <v>1583</v>
      </c>
      <c r="H220" s="23">
        <v>7959.36</v>
      </c>
      <c r="I220" s="23"/>
    </row>
    <row r="221" spans="1:9">
      <c r="A221" s="23" t="s">
        <v>2229</v>
      </c>
      <c r="B221" s="23" t="s">
        <v>2230</v>
      </c>
      <c r="C221" s="23" t="s">
        <v>2231</v>
      </c>
      <c r="D221" s="23" t="s">
        <v>452</v>
      </c>
      <c r="E221" s="23" t="s">
        <v>11</v>
      </c>
      <c r="F221" s="23">
        <v>83</v>
      </c>
      <c r="G221" s="23" t="s">
        <v>1583</v>
      </c>
      <c r="H221" s="23">
        <v>19527.830000000002</v>
      </c>
      <c r="I221" s="23"/>
    </row>
    <row r="222" spans="1:9">
      <c r="A222" s="23" t="s">
        <v>2614</v>
      </c>
      <c r="B222" s="23" t="s">
        <v>2615</v>
      </c>
      <c r="C222" s="23" t="s">
        <v>2616</v>
      </c>
      <c r="D222" s="23" t="s">
        <v>452</v>
      </c>
      <c r="E222" s="23" t="s">
        <v>11</v>
      </c>
      <c r="F222" s="23">
        <v>83</v>
      </c>
      <c r="G222" s="23" t="s">
        <v>1583</v>
      </c>
      <c r="H222" s="23">
        <v>12352.96</v>
      </c>
      <c r="I222" s="23"/>
    </row>
    <row r="223" spans="1:9">
      <c r="A223" s="23" t="s">
        <v>2010</v>
      </c>
      <c r="B223" s="23" t="s">
        <v>2011</v>
      </c>
      <c r="C223" s="23" t="s">
        <v>2013</v>
      </c>
      <c r="D223" s="23" t="s">
        <v>452</v>
      </c>
      <c r="E223" s="23" t="s">
        <v>11</v>
      </c>
      <c r="F223" s="23">
        <v>83</v>
      </c>
      <c r="G223" s="23" t="s">
        <v>1583</v>
      </c>
      <c r="H223" s="23">
        <v>3316</v>
      </c>
      <c r="I223" s="23"/>
    </row>
    <row r="224" spans="1:9">
      <c r="A224" s="23" t="s">
        <v>3275</v>
      </c>
      <c r="B224" s="23" t="s">
        <v>3276</v>
      </c>
      <c r="C224" s="23" t="s">
        <v>3277</v>
      </c>
      <c r="D224" s="23" t="s">
        <v>464</v>
      </c>
      <c r="E224" s="23" t="s">
        <v>11</v>
      </c>
      <c r="F224" s="23">
        <v>83</v>
      </c>
      <c r="G224" s="23" t="s">
        <v>1583</v>
      </c>
      <c r="H224" s="23">
        <v>7824.76</v>
      </c>
      <c r="I224" s="23"/>
    </row>
    <row r="225" spans="1:9">
      <c r="A225" s="23" t="s">
        <v>4458</v>
      </c>
      <c r="B225" s="23" t="s">
        <v>4459</v>
      </c>
      <c r="C225" s="23" t="s">
        <v>4460</v>
      </c>
      <c r="D225" s="23" t="s">
        <v>452</v>
      </c>
      <c r="E225" s="23" t="s">
        <v>11</v>
      </c>
      <c r="F225" s="23">
        <v>82</v>
      </c>
      <c r="G225" s="23" t="s">
        <v>1583</v>
      </c>
      <c r="H225" s="23">
        <v>13501.87</v>
      </c>
      <c r="I225" s="23"/>
    </row>
    <row r="226" spans="1:9">
      <c r="A226" s="23" t="s">
        <v>3514</v>
      </c>
      <c r="B226" s="23" t="s">
        <v>3515</v>
      </c>
      <c r="C226" s="23" t="s">
        <v>3516</v>
      </c>
      <c r="D226" s="23" t="s">
        <v>464</v>
      </c>
      <c r="E226" s="23" t="s">
        <v>11</v>
      </c>
      <c r="F226" s="23">
        <v>82</v>
      </c>
      <c r="G226" s="23" t="s">
        <v>1583</v>
      </c>
      <c r="H226" s="23">
        <v>7690.16</v>
      </c>
      <c r="I226" s="23"/>
    </row>
    <row r="227" spans="1:9">
      <c r="A227" s="23" t="s">
        <v>4762</v>
      </c>
      <c r="B227" s="23" t="s">
        <v>4763</v>
      </c>
      <c r="C227" s="23" t="s">
        <v>4764</v>
      </c>
      <c r="D227" s="23" t="s">
        <v>464</v>
      </c>
      <c r="E227" s="23" t="s">
        <v>11</v>
      </c>
      <c r="F227" s="23">
        <v>82</v>
      </c>
      <c r="G227" s="23" t="s">
        <v>1583</v>
      </c>
      <c r="H227" s="23">
        <v>7690.16</v>
      </c>
      <c r="I227" s="23"/>
    </row>
    <row r="228" spans="1:9">
      <c r="A228" s="23" t="s">
        <v>5076</v>
      </c>
      <c r="B228" s="23" t="s">
        <v>5077</v>
      </c>
      <c r="C228" s="23" t="s">
        <v>5075</v>
      </c>
      <c r="D228" s="23" t="s">
        <v>452</v>
      </c>
      <c r="E228" s="23" t="s">
        <v>11</v>
      </c>
      <c r="F228" s="23">
        <v>81</v>
      </c>
      <c r="G228" s="23" t="s">
        <v>1583</v>
      </c>
      <c r="H228" s="23">
        <v>14175</v>
      </c>
      <c r="I228" s="23"/>
    </row>
    <row r="229" spans="1:9">
      <c r="A229" s="23" t="s">
        <v>5203</v>
      </c>
      <c r="B229" s="23" t="s">
        <v>5204</v>
      </c>
      <c r="C229" s="23" t="s">
        <v>5206</v>
      </c>
      <c r="D229" s="23" t="s">
        <v>452</v>
      </c>
      <c r="E229" s="23" t="s">
        <v>11</v>
      </c>
      <c r="F229" s="23">
        <v>81</v>
      </c>
      <c r="G229" s="23" t="s">
        <v>1583</v>
      </c>
      <c r="H229" s="23">
        <v>10277.25</v>
      </c>
      <c r="I229" s="23"/>
    </row>
    <row r="230" spans="1:9">
      <c r="A230" s="23" t="s">
        <v>3272</v>
      </c>
      <c r="B230" s="23" t="s">
        <v>3273</v>
      </c>
      <c r="C230" s="23" t="s">
        <v>3274</v>
      </c>
      <c r="D230" s="23" t="s">
        <v>452</v>
      </c>
      <c r="E230" s="23" t="s">
        <v>11</v>
      </c>
      <c r="F230" s="23">
        <v>80</v>
      </c>
      <c r="G230" s="23" t="s">
        <v>1583</v>
      </c>
      <c r="H230" s="23">
        <v>8916</v>
      </c>
      <c r="I230" s="23"/>
    </row>
    <row r="231" spans="1:9">
      <c r="A231" s="23" t="s">
        <v>1997</v>
      </c>
      <c r="B231" s="23" t="s">
        <v>1998</v>
      </c>
      <c r="C231" s="23" t="s">
        <v>1999</v>
      </c>
      <c r="D231" s="23" t="s">
        <v>452</v>
      </c>
      <c r="E231" s="23" t="s">
        <v>11</v>
      </c>
      <c r="F231" s="23">
        <v>80</v>
      </c>
      <c r="G231" s="23" t="s">
        <v>1583</v>
      </c>
      <c r="H231" s="23">
        <v>12380</v>
      </c>
      <c r="I231" s="23"/>
    </row>
    <row r="232" spans="1:9">
      <c r="A232" s="23" t="s">
        <v>3975</v>
      </c>
      <c r="B232" s="23" t="s">
        <v>3976</v>
      </c>
      <c r="C232" s="23" t="s">
        <v>3978</v>
      </c>
      <c r="D232" s="23" t="s">
        <v>452</v>
      </c>
      <c r="E232" s="23" t="s">
        <v>11</v>
      </c>
      <c r="F232" s="23">
        <v>80</v>
      </c>
      <c r="G232" s="23" t="s">
        <v>1583</v>
      </c>
      <c r="H232" s="23">
        <v>11569.33</v>
      </c>
      <c r="I232" s="23"/>
    </row>
    <row r="233" spans="1:9">
      <c r="A233" s="23" t="s">
        <v>2453</v>
      </c>
      <c r="B233" s="23" t="s">
        <v>2454</v>
      </c>
      <c r="C233" s="23" t="s">
        <v>2456</v>
      </c>
      <c r="D233" s="23" t="s">
        <v>452</v>
      </c>
      <c r="E233" s="23" t="s">
        <v>11</v>
      </c>
      <c r="F233" s="23">
        <v>80</v>
      </c>
      <c r="G233" s="23" t="s">
        <v>1583</v>
      </c>
      <c r="H233" s="23">
        <v>9982.67</v>
      </c>
      <c r="I233" s="23"/>
    </row>
    <row r="234" spans="1:9">
      <c r="A234" s="23" t="s">
        <v>2919</v>
      </c>
      <c r="B234" s="23" t="s">
        <v>2920</v>
      </c>
      <c r="C234" s="23" t="s">
        <v>2921</v>
      </c>
      <c r="D234" s="23" t="s">
        <v>464</v>
      </c>
      <c r="E234" s="23" t="s">
        <v>11</v>
      </c>
      <c r="F234" s="23">
        <v>80</v>
      </c>
      <c r="G234" s="23" t="s">
        <v>1583</v>
      </c>
      <c r="H234" s="23">
        <v>14000</v>
      </c>
      <c r="I234" s="23"/>
    </row>
    <row r="235" spans="1:9">
      <c r="A235" s="23" t="s">
        <v>2064</v>
      </c>
      <c r="B235" s="23" t="s">
        <v>2065</v>
      </c>
      <c r="C235" s="23" t="s">
        <v>2066</v>
      </c>
      <c r="D235" s="23" t="s">
        <v>452</v>
      </c>
      <c r="E235" s="23" t="s">
        <v>11</v>
      </c>
      <c r="F235" s="23">
        <v>80</v>
      </c>
      <c r="G235" s="23" t="s">
        <v>1583</v>
      </c>
      <c r="H235" s="23">
        <v>0</v>
      </c>
      <c r="I235" s="23"/>
    </row>
    <row r="236" spans="1:9">
      <c r="A236" s="23" t="s">
        <v>3795</v>
      </c>
      <c r="B236" s="23" t="s">
        <v>3796</v>
      </c>
      <c r="C236" s="23" t="s">
        <v>3798</v>
      </c>
      <c r="D236" s="23" t="s">
        <v>452</v>
      </c>
      <c r="E236" s="23" t="s">
        <v>11</v>
      </c>
      <c r="F236" s="23">
        <v>80</v>
      </c>
      <c r="G236" s="23" t="s">
        <v>1583</v>
      </c>
      <c r="H236" s="23">
        <v>16580</v>
      </c>
      <c r="I236" s="23"/>
    </row>
    <row r="237" spans="1:9">
      <c r="A237" s="23" t="s">
        <v>2628</v>
      </c>
      <c r="B237" s="23" t="s">
        <v>2629</v>
      </c>
      <c r="C237" s="23" t="s">
        <v>2631</v>
      </c>
      <c r="D237" s="23" t="s">
        <v>452</v>
      </c>
      <c r="E237" s="23" t="s">
        <v>11</v>
      </c>
      <c r="F237" s="23">
        <v>80</v>
      </c>
      <c r="G237" s="23" t="s">
        <v>1583</v>
      </c>
      <c r="H237" s="23">
        <v>13036</v>
      </c>
      <c r="I237" s="23"/>
    </row>
    <row r="238" spans="1:9">
      <c r="A238" s="23" t="s">
        <v>4971</v>
      </c>
      <c r="B238" s="23" t="s">
        <v>4972</v>
      </c>
      <c r="C238" s="23" t="s">
        <v>3289</v>
      </c>
      <c r="D238" s="23" t="s">
        <v>452</v>
      </c>
      <c r="E238" s="23" t="s">
        <v>11</v>
      </c>
      <c r="F238" s="23">
        <v>80</v>
      </c>
      <c r="G238" s="23" t="s">
        <v>1583</v>
      </c>
      <c r="H238" s="23">
        <v>13302.68</v>
      </c>
      <c r="I238" s="23"/>
    </row>
    <row r="239" spans="1:9">
      <c r="A239" s="23" t="s">
        <v>4058</v>
      </c>
      <c r="B239" s="23" t="s">
        <v>4059</v>
      </c>
      <c r="C239" s="23" t="s">
        <v>4061</v>
      </c>
      <c r="D239" s="23" t="s">
        <v>452</v>
      </c>
      <c r="E239" s="23" t="s">
        <v>11</v>
      </c>
      <c r="F239" s="23">
        <v>79</v>
      </c>
      <c r="G239" s="23" t="s">
        <v>1583</v>
      </c>
      <c r="H239" s="23">
        <v>9516</v>
      </c>
      <c r="I239" s="23"/>
    </row>
    <row r="240" spans="1:9">
      <c r="A240" s="23" t="s">
        <v>4095</v>
      </c>
      <c r="B240" s="23" t="s">
        <v>4096</v>
      </c>
      <c r="C240" s="23" t="s">
        <v>4097</v>
      </c>
      <c r="D240" s="23" t="s">
        <v>464</v>
      </c>
      <c r="E240" s="23" t="s">
        <v>11</v>
      </c>
      <c r="F240" s="23">
        <v>79</v>
      </c>
      <c r="G240" s="23" t="s">
        <v>1583</v>
      </c>
      <c r="H240" s="23">
        <v>13825</v>
      </c>
      <c r="I240" s="23"/>
    </row>
    <row r="241" spans="1:9">
      <c r="A241" s="23" t="s">
        <v>5002</v>
      </c>
      <c r="B241" s="23" t="s">
        <v>5003</v>
      </c>
      <c r="C241" s="23" t="s">
        <v>5004</v>
      </c>
      <c r="D241" s="23" t="s">
        <v>452</v>
      </c>
      <c r="E241" s="23" t="s">
        <v>11</v>
      </c>
      <c r="F241" s="23">
        <v>79</v>
      </c>
      <c r="G241" s="23" t="s">
        <v>1583</v>
      </c>
      <c r="H241" s="23">
        <v>15800</v>
      </c>
      <c r="I241" s="23"/>
    </row>
    <row r="242" spans="1:9">
      <c r="A242" s="23" t="s">
        <v>3055</v>
      </c>
      <c r="B242" s="23" t="s">
        <v>3056</v>
      </c>
      <c r="C242" s="23" t="s">
        <v>1825</v>
      </c>
      <c r="D242" s="23" t="s">
        <v>452</v>
      </c>
      <c r="E242" s="23" t="s">
        <v>11</v>
      </c>
      <c r="F242" s="23">
        <v>79</v>
      </c>
      <c r="G242" s="23" t="s">
        <v>1583</v>
      </c>
      <c r="H242" s="23">
        <v>15799.22</v>
      </c>
      <c r="I242" s="23"/>
    </row>
    <row r="243" spans="1:9">
      <c r="A243" s="23" t="s">
        <v>4484</v>
      </c>
      <c r="B243" s="23" t="s">
        <v>4485</v>
      </c>
      <c r="C243" s="23" t="s">
        <v>2700</v>
      </c>
      <c r="D243" s="23" t="s">
        <v>452</v>
      </c>
      <c r="E243" s="23" t="s">
        <v>11</v>
      </c>
      <c r="F243" s="23">
        <v>79</v>
      </c>
      <c r="G243" s="23" t="s">
        <v>1583</v>
      </c>
      <c r="H243" s="23">
        <v>-0.04</v>
      </c>
      <c r="I243" s="23"/>
    </row>
    <row r="244" spans="1:9">
      <c r="A244" s="23" t="s">
        <v>2836</v>
      </c>
      <c r="B244" s="23" t="s">
        <v>2837</v>
      </c>
      <c r="C244" s="23" t="s">
        <v>2838</v>
      </c>
      <c r="D244" s="23" t="s">
        <v>464</v>
      </c>
      <c r="E244" s="23" t="s">
        <v>11</v>
      </c>
      <c r="F244" s="23">
        <v>79</v>
      </c>
      <c r="G244" s="23" t="s">
        <v>1583</v>
      </c>
      <c r="H244" s="23">
        <v>5642.82</v>
      </c>
      <c r="I244" s="23"/>
    </row>
    <row r="245" spans="1:9">
      <c r="A245" s="23" t="s">
        <v>3772</v>
      </c>
      <c r="B245" s="23" t="s">
        <v>3773</v>
      </c>
      <c r="C245" s="23" t="s">
        <v>3774</v>
      </c>
      <c r="D245" s="23" t="s">
        <v>452</v>
      </c>
      <c r="E245" s="23" t="s">
        <v>11</v>
      </c>
      <c r="F245" s="23">
        <v>79</v>
      </c>
      <c r="G245" s="23" t="s">
        <v>1583</v>
      </c>
      <c r="H245" s="23">
        <v>15062.54</v>
      </c>
      <c r="I245" s="23"/>
    </row>
    <row r="246" spans="1:9">
      <c r="A246" s="23" t="s">
        <v>5073</v>
      </c>
      <c r="B246" s="23" t="s">
        <v>5074</v>
      </c>
      <c r="C246" s="23" t="s">
        <v>5075</v>
      </c>
      <c r="D246" s="23" t="s">
        <v>452</v>
      </c>
      <c r="E246" s="23" t="s">
        <v>11</v>
      </c>
      <c r="F246" s="23">
        <v>78</v>
      </c>
      <c r="G246" s="23" t="s">
        <v>1583</v>
      </c>
      <c r="H246" s="23">
        <v>13650</v>
      </c>
      <c r="I246" s="23"/>
    </row>
    <row r="247" spans="1:9">
      <c r="A247" s="23" t="s">
        <v>4845</v>
      </c>
      <c r="B247" s="23" t="s">
        <v>4846</v>
      </c>
      <c r="C247" s="23" t="s">
        <v>4847</v>
      </c>
      <c r="D247" s="23" t="s">
        <v>452</v>
      </c>
      <c r="E247" s="23" t="s">
        <v>11</v>
      </c>
      <c r="F247" s="23">
        <v>77</v>
      </c>
      <c r="G247" s="23" t="s">
        <v>1583</v>
      </c>
      <c r="H247" s="23">
        <v>11670.25</v>
      </c>
      <c r="I247" s="23"/>
    </row>
    <row r="248" spans="1:9">
      <c r="A248" s="23" t="s">
        <v>5096</v>
      </c>
      <c r="B248" s="23" t="s">
        <v>5097</v>
      </c>
      <c r="C248" s="23" t="s">
        <v>5098</v>
      </c>
      <c r="D248" s="23" t="s">
        <v>452</v>
      </c>
      <c r="E248" s="23" t="s">
        <v>11</v>
      </c>
      <c r="F248" s="23">
        <v>77</v>
      </c>
      <c r="G248" s="23" t="s">
        <v>1583</v>
      </c>
      <c r="H248" s="23">
        <v>12098.79</v>
      </c>
      <c r="I248" s="23"/>
    </row>
    <row r="249" spans="1:9">
      <c r="A249" s="23" t="s">
        <v>3578</v>
      </c>
      <c r="B249" s="23" t="s">
        <v>3579</v>
      </c>
      <c r="C249" s="23" t="s">
        <v>3580</v>
      </c>
      <c r="D249" s="23" t="s">
        <v>452</v>
      </c>
      <c r="E249" s="23" t="s">
        <v>11</v>
      </c>
      <c r="F249" s="23">
        <v>76</v>
      </c>
      <c r="G249" s="23" t="s">
        <v>1583</v>
      </c>
      <c r="H249" s="23">
        <v>11796</v>
      </c>
      <c r="I249" s="23"/>
    </row>
    <row r="250" spans="1:9">
      <c r="A250" s="23" t="s">
        <v>3437</v>
      </c>
      <c r="B250" s="23" t="s">
        <v>3438</v>
      </c>
      <c r="C250" s="23" t="s">
        <v>2700</v>
      </c>
      <c r="D250" s="23" t="s">
        <v>1175</v>
      </c>
      <c r="E250" s="23" t="s">
        <v>11</v>
      </c>
      <c r="F250" s="23">
        <v>76</v>
      </c>
      <c r="G250" s="23" t="s">
        <v>1583</v>
      </c>
      <c r="H250" s="23">
        <v>21067.55</v>
      </c>
      <c r="I250" s="23"/>
    </row>
    <row r="251" spans="1:9">
      <c r="A251" s="23" t="s">
        <v>3366</v>
      </c>
      <c r="B251" s="23" t="s">
        <v>3367</v>
      </c>
      <c r="C251" s="23" t="s">
        <v>3368</v>
      </c>
      <c r="D251" s="23" t="s">
        <v>452</v>
      </c>
      <c r="E251" s="23" t="s">
        <v>1643</v>
      </c>
      <c r="F251" s="23">
        <v>76</v>
      </c>
      <c r="G251" s="23" t="s">
        <v>1583</v>
      </c>
      <c r="H251" s="23">
        <v>15200</v>
      </c>
      <c r="I251" s="23"/>
    </row>
    <row r="252" spans="1:9">
      <c r="A252" s="23" t="s">
        <v>4771</v>
      </c>
      <c r="B252" s="23" t="s">
        <v>4772</v>
      </c>
      <c r="C252" s="23" t="s">
        <v>2152</v>
      </c>
      <c r="D252" s="23" t="s">
        <v>461</v>
      </c>
      <c r="E252" s="23" t="s">
        <v>11</v>
      </c>
      <c r="F252" s="23">
        <v>76</v>
      </c>
      <c r="G252" s="23" t="s">
        <v>1583</v>
      </c>
      <c r="H252" s="23">
        <v>16726.080000000002</v>
      </c>
      <c r="I252" s="23"/>
    </row>
    <row r="253" spans="1:9">
      <c r="A253" s="23" t="s">
        <v>3020</v>
      </c>
      <c r="B253" s="23" t="s">
        <v>3021</v>
      </c>
      <c r="C253" s="23" t="s">
        <v>1938</v>
      </c>
      <c r="D253" s="23" t="s">
        <v>452</v>
      </c>
      <c r="E253" s="23" t="s">
        <v>11</v>
      </c>
      <c r="F253" s="23">
        <v>76</v>
      </c>
      <c r="G253" s="23" t="s">
        <v>1583</v>
      </c>
      <c r="H253" s="23">
        <v>10537.67</v>
      </c>
      <c r="I253" s="23"/>
    </row>
    <row r="254" spans="1:9">
      <c r="A254" s="23" t="s">
        <v>2226</v>
      </c>
      <c r="B254" s="23" t="s">
        <v>2227</v>
      </c>
      <c r="C254" s="23" t="s">
        <v>2228</v>
      </c>
      <c r="D254" s="23" t="s">
        <v>461</v>
      </c>
      <c r="E254" s="23" t="s">
        <v>11</v>
      </c>
      <c r="F254" s="23">
        <v>76</v>
      </c>
      <c r="G254" s="23" t="s">
        <v>1583</v>
      </c>
      <c r="H254" s="23">
        <v>16213.42</v>
      </c>
      <c r="I254" s="23"/>
    </row>
    <row r="255" spans="1:9">
      <c r="A255" s="23" t="s">
        <v>3280</v>
      </c>
      <c r="B255" s="23" t="s">
        <v>3281</v>
      </c>
      <c r="C255" s="23" t="s">
        <v>3282</v>
      </c>
      <c r="D255" s="23" t="s">
        <v>452</v>
      </c>
      <c r="E255" s="23" t="s">
        <v>11</v>
      </c>
      <c r="F255" s="23">
        <v>75</v>
      </c>
      <c r="G255" s="23" t="s">
        <v>1583</v>
      </c>
      <c r="H255" s="23">
        <v>15000</v>
      </c>
      <c r="I255" s="23"/>
    </row>
    <row r="256" spans="1:9">
      <c r="A256" s="23" t="s">
        <v>2990</v>
      </c>
      <c r="B256" s="23" t="s">
        <v>2991</v>
      </c>
      <c r="C256" s="23" t="s">
        <v>2992</v>
      </c>
      <c r="D256" s="23" t="s">
        <v>464</v>
      </c>
      <c r="E256" s="23" t="s">
        <v>11</v>
      </c>
      <c r="F256" s="23">
        <v>75</v>
      </c>
      <c r="G256" s="23" t="s">
        <v>1583</v>
      </c>
      <c r="H256" s="23">
        <v>4500.34</v>
      </c>
      <c r="I256" s="23"/>
    </row>
    <row r="257" spans="1:9">
      <c r="A257" s="23" t="s">
        <v>3650</v>
      </c>
      <c r="B257" s="23" t="s">
        <v>3651</v>
      </c>
      <c r="C257" s="23" t="s">
        <v>3652</v>
      </c>
      <c r="D257" s="23" t="s">
        <v>5632</v>
      </c>
      <c r="E257" s="23" t="s">
        <v>11</v>
      </c>
      <c r="F257" s="23">
        <v>75</v>
      </c>
      <c r="G257" s="23" t="s">
        <v>1583</v>
      </c>
      <c r="H257" s="23">
        <v>15312</v>
      </c>
      <c r="I257" s="23"/>
    </row>
    <row r="258" spans="1:9">
      <c r="A258" s="23" t="s">
        <v>2079</v>
      </c>
      <c r="B258" s="23" t="s">
        <v>2080</v>
      </c>
      <c r="C258" s="23" t="s">
        <v>2081</v>
      </c>
      <c r="D258" s="23" t="s">
        <v>452</v>
      </c>
      <c r="E258" s="23" t="s">
        <v>11</v>
      </c>
      <c r="F258" s="23">
        <v>74</v>
      </c>
      <c r="G258" s="23" t="s">
        <v>1583</v>
      </c>
      <c r="H258" s="23">
        <v>11267.67</v>
      </c>
      <c r="I258" s="23"/>
    </row>
    <row r="259" spans="1:9">
      <c r="A259" s="23" t="s">
        <v>4411</v>
      </c>
      <c r="B259" s="23" t="s">
        <v>4412</v>
      </c>
      <c r="C259" s="23" t="s">
        <v>4413</v>
      </c>
      <c r="D259" s="23" t="s">
        <v>464</v>
      </c>
      <c r="E259" s="23" t="s">
        <v>11</v>
      </c>
      <c r="F259" s="23">
        <v>74</v>
      </c>
      <c r="G259" s="23" t="s">
        <v>1583</v>
      </c>
      <c r="H259" s="23">
        <v>0</v>
      </c>
      <c r="I259" s="23"/>
    </row>
    <row r="260" spans="1:9">
      <c r="A260" s="23" t="s">
        <v>3696</v>
      </c>
      <c r="B260" s="23" t="s">
        <v>3697</v>
      </c>
      <c r="C260" s="23" t="s">
        <v>3698</v>
      </c>
      <c r="D260" s="23" t="s">
        <v>461</v>
      </c>
      <c r="E260" s="23" t="s">
        <v>11</v>
      </c>
      <c r="F260" s="23">
        <v>74</v>
      </c>
      <c r="G260" s="23" t="s">
        <v>1583</v>
      </c>
      <c r="H260" s="23">
        <v>12524.5</v>
      </c>
      <c r="I260" s="23"/>
    </row>
    <row r="261" spans="1:9">
      <c r="A261" s="23" t="s">
        <v>4319</v>
      </c>
      <c r="B261" s="23" t="s">
        <v>4320</v>
      </c>
      <c r="C261" s="23" t="s">
        <v>4322</v>
      </c>
      <c r="D261" s="23" t="s">
        <v>459</v>
      </c>
      <c r="E261" s="23" t="s">
        <v>11</v>
      </c>
      <c r="F261" s="23">
        <v>74</v>
      </c>
      <c r="G261" s="23" t="s">
        <v>1583</v>
      </c>
      <c r="H261" s="23">
        <v>6023.5</v>
      </c>
      <c r="I261" s="23"/>
    </row>
    <row r="262" spans="1:9">
      <c r="A262" s="23" t="s">
        <v>2752</v>
      </c>
      <c r="B262" s="23" t="s">
        <v>2753</v>
      </c>
      <c r="C262" s="23" t="s">
        <v>2754</v>
      </c>
      <c r="D262" s="23" t="s">
        <v>461</v>
      </c>
      <c r="E262" s="23" t="s">
        <v>11</v>
      </c>
      <c r="F262" s="23">
        <v>74</v>
      </c>
      <c r="G262" s="23" t="s">
        <v>1583</v>
      </c>
      <c r="H262" s="23">
        <v>7685.27</v>
      </c>
      <c r="I262" s="23"/>
    </row>
    <row r="263" spans="1:9">
      <c r="A263" s="23" t="s">
        <v>4115</v>
      </c>
      <c r="B263" s="23" t="s">
        <v>4116</v>
      </c>
      <c r="C263" s="23" t="s">
        <v>4117</v>
      </c>
      <c r="D263" s="23" t="s">
        <v>452</v>
      </c>
      <c r="E263" s="23" t="s">
        <v>11</v>
      </c>
      <c r="F263" s="23">
        <v>73</v>
      </c>
      <c r="G263" s="23" t="s">
        <v>1583</v>
      </c>
      <c r="H263" s="23">
        <v>9297.23</v>
      </c>
      <c r="I263" s="23"/>
    </row>
    <row r="264" spans="1:9">
      <c r="A264" s="23" t="s">
        <v>2439</v>
      </c>
      <c r="B264" s="23" t="s">
        <v>2440</v>
      </c>
      <c r="C264" s="23" t="s">
        <v>2441</v>
      </c>
      <c r="D264" s="23" t="s">
        <v>5632</v>
      </c>
      <c r="E264" s="23" t="s">
        <v>11</v>
      </c>
      <c r="F264" s="23">
        <v>73</v>
      </c>
      <c r="G264" s="23" t="s">
        <v>1583</v>
      </c>
      <c r="H264" s="23">
        <v>14821.19</v>
      </c>
      <c r="I264" s="23"/>
    </row>
    <row r="265" spans="1:9">
      <c r="A265" s="23" t="s">
        <v>2752</v>
      </c>
      <c r="B265" s="23" t="s">
        <v>2753</v>
      </c>
      <c r="C265" s="23" t="s">
        <v>2754</v>
      </c>
      <c r="D265" s="23" t="s">
        <v>6772</v>
      </c>
      <c r="E265" s="23" t="s">
        <v>11</v>
      </c>
      <c r="F265" s="23">
        <v>72</v>
      </c>
      <c r="G265" s="23" t="s">
        <v>1583</v>
      </c>
      <c r="H265" s="23">
        <v>10419.84</v>
      </c>
      <c r="I265" s="23"/>
    </row>
    <row r="266" spans="1:9">
      <c r="A266" s="23" t="s">
        <v>2905</v>
      </c>
      <c r="B266" s="23" t="s">
        <v>2906</v>
      </c>
      <c r="C266" s="23" t="s">
        <v>1660</v>
      </c>
      <c r="D266" s="23" t="s">
        <v>5348</v>
      </c>
      <c r="E266" s="23" t="s">
        <v>11</v>
      </c>
      <c r="F266" s="23">
        <v>72</v>
      </c>
      <c r="G266" s="23" t="s">
        <v>1583</v>
      </c>
      <c r="H266" s="23">
        <v>12600</v>
      </c>
      <c r="I266" s="23"/>
    </row>
    <row r="267" spans="1:9">
      <c r="A267" s="23" t="s">
        <v>2292</v>
      </c>
      <c r="B267" s="23" t="s">
        <v>2293</v>
      </c>
      <c r="C267" s="23" t="s">
        <v>2294</v>
      </c>
      <c r="D267" s="23" t="s">
        <v>452</v>
      </c>
      <c r="E267" s="23" t="s">
        <v>11</v>
      </c>
      <c r="F267" s="23">
        <v>71</v>
      </c>
      <c r="G267" s="23" t="s">
        <v>1583</v>
      </c>
      <c r="H267" s="23">
        <v>12425</v>
      </c>
      <c r="I267" s="23"/>
    </row>
    <row r="268" spans="1:9">
      <c r="A268" s="23" t="s">
        <v>5038</v>
      </c>
      <c r="B268" s="23" t="s">
        <v>5039</v>
      </c>
      <c r="C268" s="23" t="s">
        <v>5040</v>
      </c>
      <c r="D268" s="23" t="s">
        <v>452</v>
      </c>
      <c r="E268" s="23" t="s">
        <v>11</v>
      </c>
      <c r="F268" s="23">
        <v>71</v>
      </c>
      <c r="G268" s="23" t="s">
        <v>1583</v>
      </c>
      <c r="H268" s="23">
        <v>12425</v>
      </c>
      <c r="I268" s="23"/>
    </row>
    <row r="269" spans="1:9">
      <c r="A269" s="23" t="s">
        <v>5292</v>
      </c>
      <c r="B269" s="23" t="s">
        <v>5293</v>
      </c>
      <c r="C269" s="23" t="s">
        <v>5291</v>
      </c>
      <c r="D269" s="23" t="s">
        <v>452</v>
      </c>
      <c r="E269" s="23" t="s">
        <v>11</v>
      </c>
      <c r="F269" s="23">
        <v>70</v>
      </c>
      <c r="G269" s="23" t="s">
        <v>1583</v>
      </c>
      <c r="H269" s="23">
        <v>12250</v>
      </c>
      <c r="I269" s="23"/>
    </row>
    <row r="270" spans="1:9">
      <c r="A270" s="23" t="s">
        <v>3949</v>
      </c>
      <c r="B270" s="23" t="s">
        <v>3950</v>
      </c>
      <c r="C270" s="23" t="s">
        <v>3951</v>
      </c>
      <c r="D270" s="23" t="s">
        <v>452</v>
      </c>
      <c r="E270" s="23" t="s">
        <v>11</v>
      </c>
      <c r="F270" s="23">
        <v>70</v>
      </c>
      <c r="G270" s="23" t="s">
        <v>1583</v>
      </c>
      <c r="H270" s="23">
        <v>12250</v>
      </c>
      <c r="I270" s="23"/>
    </row>
    <row r="271" spans="1:9">
      <c r="A271" s="23" t="s">
        <v>5289</v>
      </c>
      <c r="B271" s="23" t="s">
        <v>5290</v>
      </c>
      <c r="C271" s="23" t="s">
        <v>5291</v>
      </c>
      <c r="D271" s="23" t="s">
        <v>452</v>
      </c>
      <c r="E271" s="23" t="s">
        <v>11</v>
      </c>
      <c r="F271" s="23">
        <v>70</v>
      </c>
      <c r="G271" s="23" t="s">
        <v>1583</v>
      </c>
      <c r="H271" s="23">
        <v>12250</v>
      </c>
      <c r="I271" s="23"/>
    </row>
    <row r="272" spans="1:9">
      <c r="A272" s="23" t="s">
        <v>5011</v>
      </c>
      <c r="B272" s="23" t="s">
        <v>5012</v>
      </c>
      <c r="C272" s="23" t="s">
        <v>5013</v>
      </c>
      <c r="D272" s="23" t="s">
        <v>464</v>
      </c>
      <c r="E272" s="23" t="s">
        <v>11</v>
      </c>
      <c r="F272" s="23">
        <v>70</v>
      </c>
      <c r="G272" s="23" t="s">
        <v>1583</v>
      </c>
      <c r="H272" s="23">
        <v>11231.5</v>
      </c>
      <c r="I272" s="23"/>
    </row>
    <row r="273" spans="1:9">
      <c r="A273" s="23" t="s">
        <v>4205</v>
      </c>
      <c r="B273" s="23" t="s">
        <v>4206</v>
      </c>
      <c r="C273" s="23" t="s">
        <v>4207</v>
      </c>
      <c r="D273" s="23" t="s">
        <v>452</v>
      </c>
      <c r="E273" s="23" t="s">
        <v>11</v>
      </c>
      <c r="F273" s="23">
        <v>70</v>
      </c>
      <c r="G273" s="23" t="s">
        <v>1583</v>
      </c>
      <c r="H273" s="23">
        <v>9010</v>
      </c>
      <c r="I273" s="23"/>
    </row>
    <row r="274" spans="1:9">
      <c r="A274" s="23" t="s">
        <v>4399</v>
      </c>
      <c r="B274" s="23" t="s">
        <v>4400</v>
      </c>
      <c r="C274" s="23" t="s">
        <v>4401</v>
      </c>
      <c r="D274" s="23" t="s">
        <v>452</v>
      </c>
      <c r="E274" s="23" t="s">
        <v>11</v>
      </c>
      <c r="F274" s="23">
        <v>69</v>
      </c>
      <c r="G274" s="23" t="s">
        <v>1583</v>
      </c>
      <c r="H274" s="23">
        <v>17391.78</v>
      </c>
      <c r="I274" s="23"/>
    </row>
    <row r="275" spans="1:9">
      <c r="A275" s="23" t="s">
        <v>4327</v>
      </c>
      <c r="B275" s="23" t="s">
        <v>4328</v>
      </c>
      <c r="C275" s="23" t="s">
        <v>4330</v>
      </c>
      <c r="D275" s="23" t="s">
        <v>452</v>
      </c>
      <c r="E275" s="23" t="s">
        <v>11</v>
      </c>
      <c r="F275" s="23">
        <v>69</v>
      </c>
      <c r="G275" s="23" t="s">
        <v>1583</v>
      </c>
      <c r="H275" s="23">
        <v>9694.75</v>
      </c>
      <c r="I275" s="23"/>
    </row>
    <row r="276" spans="1:9">
      <c r="A276" s="23" t="s">
        <v>3725</v>
      </c>
      <c r="B276" s="23" t="s">
        <v>3726</v>
      </c>
      <c r="C276" s="23" t="s">
        <v>3727</v>
      </c>
      <c r="D276" s="23" t="s">
        <v>452</v>
      </c>
      <c r="E276" s="23" t="s">
        <v>11</v>
      </c>
      <c r="F276" s="23">
        <v>68</v>
      </c>
      <c r="G276" s="23" t="s">
        <v>1583</v>
      </c>
      <c r="H276" s="23">
        <v>9373.1299999999992</v>
      </c>
      <c r="I276" s="23"/>
    </row>
    <row r="277" spans="1:9">
      <c r="A277" s="23" t="s">
        <v>5020</v>
      </c>
      <c r="B277" s="23" t="s">
        <v>5021</v>
      </c>
      <c r="C277" s="23" t="s">
        <v>3174</v>
      </c>
      <c r="D277" s="23" t="s">
        <v>452</v>
      </c>
      <c r="E277" s="23" t="s">
        <v>1643</v>
      </c>
      <c r="F277" s="23">
        <v>68</v>
      </c>
      <c r="G277" s="23" t="s">
        <v>1583</v>
      </c>
      <c r="H277" s="23">
        <v>23800</v>
      </c>
      <c r="I277" s="23"/>
    </row>
    <row r="278" spans="1:9">
      <c r="A278" s="23" t="s">
        <v>5139</v>
      </c>
      <c r="B278" s="23" t="s">
        <v>5140</v>
      </c>
      <c r="C278" s="23" t="s">
        <v>5141</v>
      </c>
      <c r="D278" s="23" t="s">
        <v>452</v>
      </c>
      <c r="E278" s="23" t="s">
        <v>11</v>
      </c>
      <c r="F278" s="23">
        <v>68</v>
      </c>
      <c r="G278" s="23" t="s">
        <v>1583</v>
      </c>
      <c r="H278" s="23">
        <v>9018.59</v>
      </c>
      <c r="I278" s="23"/>
    </row>
    <row r="279" spans="1:9">
      <c r="A279" s="23" t="s">
        <v>3569</v>
      </c>
      <c r="B279" s="23" t="s">
        <v>3570</v>
      </c>
      <c r="C279" s="23" t="s">
        <v>3571</v>
      </c>
      <c r="D279" s="23" t="s">
        <v>452</v>
      </c>
      <c r="E279" s="23" t="s">
        <v>11</v>
      </c>
      <c r="F279" s="23">
        <v>67</v>
      </c>
      <c r="G279" s="23" t="s">
        <v>1583</v>
      </c>
      <c r="H279" s="23">
        <v>11725.13</v>
      </c>
      <c r="I279" s="23"/>
    </row>
    <row r="280" spans="1:9">
      <c r="A280" s="23" t="s">
        <v>4075</v>
      </c>
      <c r="B280" s="23" t="s">
        <v>4076</v>
      </c>
      <c r="C280" s="23" t="s">
        <v>4074</v>
      </c>
      <c r="D280" s="23" t="s">
        <v>452</v>
      </c>
      <c r="E280" s="23" t="s">
        <v>11</v>
      </c>
      <c r="F280" s="23">
        <v>67</v>
      </c>
      <c r="G280" s="23" t="s">
        <v>1583</v>
      </c>
      <c r="H280" s="23">
        <v>11725</v>
      </c>
      <c r="I280" s="23"/>
    </row>
    <row r="281" spans="1:9">
      <c r="A281" s="23" t="s">
        <v>3644</v>
      </c>
      <c r="B281" s="23" t="s">
        <v>3645</v>
      </c>
      <c r="C281" s="23" t="s">
        <v>3647</v>
      </c>
      <c r="D281" s="23" t="s">
        <v>461</v>
      </c>
      <c r="E281" s="23" t="s">
        <v>11</v>
      </c>
      <c r="F281" s="23">
        <v>67</v>
      </c>
      <c r="G281" s="23" t="s">
        <v>1583</v>
      </c>
      <c r="H281" s="23">
        <v>3316</v>
      </c>
      <c r="I281" s="23"/>
    </row>
    <row r="282" spans="1:9">
      <c r="A282" s="23" t="s">
        <v>2820</v>
      </c>
      <c r="B282" s="23" t="s">
        <v>2821</v>
      </c>
      <c r="C282" s="23" t="s">
        <v>2822</v>
      </c>
      <c r="D282" s="23" t="s">
        <v>452</v>
      </c>
      <c r="E282" s="23" t="s">
        <v>11</v>
      </c>
      <c r="F282" s="23">
        <v>67</v>
      </c>
      <c r="G282" s="23" t="s">
        <v>1583</v>
      </c>
      <c r="H282" s="23">
        <v>11725</v>
      </c>
      <c r="I282" s="23"/>
    </row>
    <row r="283" spans="1:9">
      <c r="A283" s="23" t="s">
        <v>4072</v>
      </c>
      <c r="B283" s="23" t="s">
        <v>4073</v>
      </c>
      <c r="C283" s="23" t="s">
        <v>4074</v>
      </c>
      <c r="D283" s="23" t="s">
        <v>452</v>
      </c>
      <c r="E283" s="23" t="s">
        <v>11</v>
      </c>
      <c r="F283" s="23">
        <v>67</v>
      </c>
      <c r="G283" s="23" t="s">
        <v>1583</v>
      </c>
      <c r="H283" s="23">
        <v>11725</v>
      </c>
      <c r="I283" s="23"/>
    </row>
    <row r="284" spans="1:9">
      <c r="A284" s="23" t="s">
        <v>4118</v>
      </c>
      <c r="B284" s="23" t="s">
        <v>4119</v>
      </c>
      <c r="C284" s="23" t="s">
        <v>4120</v>
      </c>
      <c r="D284" s="23" t="s">
        <v>452</v>
      </c>
      <c r="E284" s="23" t="s">
        <v>11</v>
      </c>
      <c r="F284" s="23">
        <v>66</v>
      </c>
      <c r="G284" s="23" t="s">
        <v>1583</v>
      </c>
      <c r="H284" s="23">
        <v>8933.49</v>
      </c>
      <c r="I284" s="23"/>
    </row>
    <row r="285" spans="1:9">
      <c r="A285" s="23" t="s">
        <v>1765</v>
      </c>
      <c r="B285" s="23" t="s">
        <v>1766</v>
      </c>
      <c r="C285" s="23" t="s">
        <v>1767</v>
      </c>
      <c r="D285" s="23" t="s">
        <v>452</v>
      </c>
      <c r="E285" s="23" t="s">
        <v>11</v>
      </c>
      <c r="F285" s="23">
        <v>66</v>
      </c>
      <c r="G285" s="23" t="s">
        <v>1583</v>
      </c>
      <c r="H285" s="23">
        <v>14761.08</v>
      </c>
      <c r="I285" s="23"/>
    </row>
    <row r="286" spans="1:9">
      <c r="A286" s="23" t="s">
        <v>1901</v>
      </c>
      <c r="B286" s="23" t="s">
        <v>1902</v>
      </c>
      <c r="C286" s="23" t="s">
        <v>1903</v>
      </c>
      <c r="D286" s="23" t="s">
        <v>461</v>
      </c>
      <c r="E286" s="23" t="s">
        <v>11</v>
      </c>
      <c r="F286" s="23">
        <v>65</v>
      </c>
      <c r="G286" s="23" t="s">
        <v>1583</v>
      </c>
      <c r="H286" s="23">
        <v>16222.05</v>
      </c>
      <c r="I286" s="23"/>
    </row>
    <row r="287" spans="1:9">
      <c r="A287" s="23" t="s">
        <v>3084</v>
      </c>
      <c r="B287" s="23" t="s">
        <v>3085</v>
      </c>
      <c r="C287" s="23" t="s">
        <v>1915</v>
      </c>
      <c r="D287" s="23" t="s">
        <v>452</v>
      </c>
      <c r="E287" s="23" t="s">
        <v>11</v>
      </c>
      <c r="F287" s="23">
        <v>65</v>
      </c>
      <c r="G287" s="23" t="s">
        <v>1583</v>
      </c>
      <c r="H287" s="23">
        <v>16082.71</v>
      </c>
      <c r="I287" s="23"/>
    </row>
    <row r="288" spans="1:9">
      <c r="A288" s="23" t="s">
        <v>4103</v>
      </c>
      <c r="B288" s="23" t="s">
        <v>4104</v>
      </c>
      <c r="C288" s="23" t="s">
        <v>2104</v>
      </c>
      <c r="D288" s="23" t="s">
        <v>452</v>
      </c>
      <c r="E288" s="23" t="s">
        <v>1643</v>
      </c>
      <c r="F288" s="23">
        <v>65</v>
      </c>
      <c r="G288" s="23" t="s">
        <v>1583</v>
      </c>
      <c r="H288" s="23">
        <v>11375</v>
      </c>
      <c r="I288" s="23"/>
    </row>
    <row r="289" spans="1:9">
      <c r="A289" s="23" t="s">
        <v>2805</v>
      </c>
      <c r="B289" s="23" t="s">
        <v>2806</v>
      </c>
      <c r="C289" s="23" t="s">
        <v>2808</v>
      </c>
      <c r="D289" s="23" t="s">
        <v>452</v>
      </c>
      <c r="E289" s="23" t="s">
        <v>11</v>
      </c>
      <c r="F289" s="23">
        <v>65</v>
      </c>
      <c r="G289" s="23" t="s">
        <v>1583</v>
      </c>
      <c r="H289" s="23">
        <v>8621.52</v>
      </c>
      <c r="I289" s="23"/>
    </row>
    <row r="290" spans="1:9">
      <c r="A290" s="23" t="s">
        <v>4635</v>
      </c>
      <c r="B290" s="23" t="s">
        <v>4636</v>
      </c>
      <c r="C290" s="23" t="s">
        <v>4637</v>
      </c>
      <c r="D290" s="23" t="s">
        <v>452</v>
      </c>
      <c r="E290" s="23" t="s">
        <v>11</v>
      </c>
      <c r="F290" s="23">
        <v>65</v>
      </c>
      <c r="G290" s="23" t="s">
        <v>1583</v>
      </c>
      <c r="H290" s="23">
        <v>13263.54</v>
      </c>
      <c r="I290" s="23"/>
    </row>
    <row r="291" spans="1:9">
      <c r="A291" s="23" t="s">
        <v>1871</v>
      </c>
      <c r="B291" s="23" t="s">
        <v>1872</v>
      </c>
      <c r="C291" s="23" t="s">
        <v>1873</v>
      </c>
      <c r="D291" s="23" t="s">
        <v>452</v>
      </c>
      <c r="E291" s="23" t="s">
        <v>11</v>
      </c>
      <c r="F291" s="23">
        <v>64</v>
      </c>
      <c r="G291" s="23" t="s">
        <v>1583</v>
      </c>
      <c r="H291" s="23">
        <v>11199.98</v>
      </c>
      <c r="I291" s="23"/>
    </row>
    <row r="292" spans="1:9">
      <c r="A292" s="23" t="s">
        <v>3409</v>
      </c>
      <c r="B292" s="23" t="s">
        <v>3410</v>
      </c>
      <c r="C292" s="23" t="s">
        <v>3412</v>
      </c>
      <c r="D292" s="23" t="s">
        <v>459</v>
      </c>
      <c r="E292" s="23" t="s">
        <v>11</v>
      </c>
      <c r="F292" s="23">
        <v>64</v>
      </c>
      <c r="G292" s="23" t="s">
        <v>1583</v>
      </c>
      <c r="H292" s="23">
        <v>7600</v>
      </c>
      <c r="I292" s="23"/>
    </row>
    <row r="293" spans="1:9">
      <c r="A293" s="23" t="s">
        <v>6879</v>
      </c>
      <c r="B293" s="23" t="s">
        <v>6880</v>
      </c>
      <c r="C293" s="23" t="s">
        <v>7555</v>
      </c>
      <c r="D293" s="23" t="s">
        <v>452</v>
      </c>
      <c r="E293" s="23" t="s">
        <v>11</v>
      </c>
      <c r="F293" s="23">
        <v>64</v>
      </c>
      <c r="G293" s="23" t="s">
        <v>1583</v>
      </c>
      <c r="H293" s="23">
        <v>14260</v>
      </c>
      <c r="I293" s="23"/>
    </row>
    <row r="294" spans="1:9">
      <c r="A294" s="23" t="s">
        <v>1878</v>
      </c>
      <c r="B294" s="23" t="s">
        <v>1879</v>
      </c>
      <c r="C294" s="23" t="s">
        <v>1880</v>
      </c>
      <c r="D294" s="23" t="s">
        <v>461</v>
      </c>
      <c r="E294" s="23" t="s">
        <v>11</v>
      </c>
      <c r="F294" s="23">
        <v>64</v>
      </c>
      <c r="G294" s="23" t="s">
        <v>1583</v>
      </c>
      <c r="H294" s="23">
        <v>13468.16</v>
      </c>
      <c r="I294" s="23"/>
    </row>
    <row r="295" spans="1:9">
      <c r="A295" s="23" t="s">
        <v>2784</v>
      </c>
      <c r="B295" s="23" t="s">
        <v>2785</v>
      </c>
      <c r="C295" s="23" t="s">
        <v>2787</v>
      </c>
      <c r="D295" s="23" t="s">
        <v>452</v>
      </c>
      <c r="E295" s="23" t="s">
        <v>11</v>
      </c>
      <c r="F295" s="23">
        <v>64</v>
      </c>
      <c r="G295" s="23" t="s">
        <v>1583</v>
      </c>
      <c r="H295" s="23">
        <v>9696</v>
      </c>
      <c r="I295" s="23"/>
    </row>
    <row r="296" spans="1:9">
      <c r="A296" s="23" t="s">
        <v>4405</v>
      </c>
      <c r="B296" s="23" t="s">
        <v>4406</v>
      </c>
      <c r="C296" s="23" t="s">
        <v>2051</v>
      </c>
      <c r="D296" s="23" t="s">
        <v>461</v>
      </c>
      <c r="E296" s="23" t="s">
        <v>11</v>
      </c>
      <c r="F296" s="23">
        <v>63</v>
      </c>
      <c r="G296" s="23" t="s">
        <v>1583</v>
      </c>
      <c r="H296" s="23">
        <v>13897.8</v>
      </c>
      <c r="I296" s="23"/>
    </row>
    <row r="297" spans="1:9">
      <c r="A297" s="23" t="s">
        <v>3402</v>
      </c>
      <c r="B297" s="23" t="s">
        <v>3403</v>
      </c>
      <c r="C297" s="23" t="s">
        <v>3405</v>
      </c>
      <c r="D297" s="23" t="s">
        <v>464</v>
      </c>
      <c r="E297" s="23" t="s">
        <v>11</v>
      </c>
      <c r="F297" s="23">
        <v>63</v>
      </c>
      <c r="G297" s="23" t="s">
        <v>1583</v>
      </c>
      <c r="H297" s="23">
        <v>6628.57</v>
      </c>
      <c r="I297" s="23"/>
    </row>
    <row r="298" spans="1:9">
      <c r="A298" s="23" t="s">
        <v>3207</v>
      </c>
      <c r="B298" s="23" t="s">
        <v>3208</v>
      </c>
      <c r="C298" s="23" t="s">
        <v>3209</v>
      </c>
      <c r="D298" s="23" t="s">
        <v>452</v>
      </c>
      <c r="E298" s="23" t="s">
        <v>11</v>
      </c>
      <c r="F298" s="23">
        <v>61</v>
      </c>
      <c r="G298" s="23" t="s">
        <v>1583</v>
      </c>
      <c r="H298" s="23">
        <v>12200</v>
      </c>
      <c r="I298" s="23"/>
    </row>
    <row r="299" spans="1:9">
      <c r="A299" s="23" t="s">
        <v>3394</v>
      </c>
      <c r="B299" s="23" t="s">
        <v>3395</v>
      </c>
      <c r="C299" s="23" t="s">
        <v>3396</v>
      </c>
      <c r="D299" s="23" t="s">
        <v>461</v>
      </c>
      <c r="E299" s="23" t="s">
        <v>11</v>
      </c>
      <c r="F299" s="23">
        <v>61</v>
      </c>
      <c r="G299" s="23" t="s">
        <v>1583</v>
      </c>
      <c r="H299" s="23">
        <v>10674.66</v>
      </c>
      <c r="I299" s="23"/>
    </row>
    <row r="300" spans="1:9">
      <c r="A300" s="23" t="s">
        <v>3943</v>
      </c>
      <c r="B300" s="23" t="s">
        <v>3944</v>
      </c>
      <c r="C300" s="23" t="s">
        <v>3946</v>
      </c>
      <c r="D300" s="23" t="s">
        <v>461</v>
      </c>
      <c r="E300" s="23" t="s">
        <v>11</v>
      </c>
      <c r="F300" s="23">
        <v>60</v>
      </c>
      <c r="G300" s="23" t="s">
        <v>1583</v>
      </c>
      <c r="H300" s="23">
        <v>3316</v>
      </c>
      <c r="I300" s="23"/>
    </row>
    <row r="301" spans="1:9">
      <c r="A301" s="23" t="s">
        <v>2622</v>
      </c>
      <c r="B301" s="23" t="s">
        <v>2623</v>
      </c>
      <c r="C301" s="23" t="s">
        <v>2624</v>
      </c>
      <c r="D301" s="23" t="s">
        <v>461</v>
      </c>
      <c r="E301" s="23" t="s">
        <v>11</v>
      </c>
      <c r="F301" s="23">
        <v>60</v>
      </c>
      <c r="G301" s="23" t="s">
        <v>1583</v>
      </c>
      <c r="H301" s="23">
        <v>3316</v>
      </c>
      <c r="I301" s="23"/>
    </row>
    <row r="302" spans="1:9">
      <c r="A302" s="23" t="s">
        <v>5262</v>
      </c>
      <c r="B302" s="23" t="s">
        <v>5263</v>
      </c>
      <c r="C302" s="23" t="s">
        <v>1719</v>
      </c>
      <c r="D302" s="23" t="s">
        <v>461</v>
      </c>
      <c r="E302" s="23" t="s">
        <v>11</v>
      </c>
      <c r="F302" s="23">
        <v>60</v>
      </c>
      <c r="G302" s="23" t="s">
        <v>1583</v>
      </c>
      <c r="H302" s="23">
        <v>3316</v>
      </c>
      <c r="I302" s="23"/>
    </row>
    <row r="303" spans="1:9">
      <c r="A303" s="23" t="s">
        <v>1662</v>
      </c>
      <c r="B303" s="23" t="s">
        <v>1663</v>
      </c>
      <c r="C303" s="23" t="s">
        <v>1665</v>
      </c>
      <c r="D303" s="23" t="s">
        <v>5632</v>
      </c>
      <c r="E303" s="23" t="s">
        <v>11</v>
      </c>
      <c r="F303" s="23">
        <v>60</v>
      </c>
      <c r="G303" s="23" t="s">
        <v>1583</v>
      </c>
      <c r="H303" s="23">
        <v>3316</v>
      </c>
      <c r="I303" s="23"/>
    </row>
    <row r="304" spans="1:9">
      <c r="A304" s="23" t="s">
        <v>2302</v>
      </c>
      <c r="B304" s="23" t="s">
        <v>2303</v>
      </c>
      <c r="C304" s="23" t="s">
        <v>2304</v>
      </c>
      <c r="D304" s="23" t="s">
        <v>461</v>
      </c>
      <c r="E304" s="23" t="s">
        <v>11</v>
      </c>
      <c r="F304" s="23">
        <v>60</v>
      </c>
      <c r="G304" s="23" t="s">
        <v>1583</v>
      </c>
      <c r="H304" s="23">
        <v>3316</v>
      </c>
      <c r="I304" s="23"/>
    </row>
    <row r="305" spans="1:9">
      <c r="A305" s="23" t="s">
        <v>4249</v>
      </c>
      <c r="B305" s="23" t="s">
        <v>4250</v>
      </c>
      <c r="C305" s="23" t="s">
        <v>4251</v>
      </c>
      <c r="D305" s="23" t="s">
        <v>5632</v>
      </c>
      <c r="E305" s="23" t="s">
        <v>11</v>
      </c>
      <c r="F305" s="23">
        <v>60</v>
      </c>
      <c r="G305" s="23" t="s">
        <v>1583</v>
      </c>
      <c r="H305" s="23">
        <v>3316</v>
      </c>
      <c r="I305" s="23"/>
    </row>
    <row r="306" spans="1:9">
      <c r="A306" s="23" t="s">
        <v>1748</v>
      </c>
      <c r="B306" s="23" t="s">
        <v>1749</v>
      </c>
      <c r="C306" s="23" t="s">
        <v>1732</v>
      </c>
      <c r="D306" s="23" t="s">
        <v>452</v>
      </c>
      <c r="E306" s="23" t="s">
        <v>11</v>
      </c>
      <c r="F306" s="23">
        <v>60</v>
      </c>
      <c r="G306" s="23" t="s">
        <v>1583</v>
      </c>
      <c r="H306" s="23">
        <v>6706.15</v>
      </c>
      <c r="I306" s="23"/>
    </row>
    <row r="307" spans="1:9">
      <c r="A307" s="23" t="s">
        <v>3081</v>
      </c>
      <c r="B307" s="23" t="s">
        <v>3082</v>
      </c>
      <c r="C307" s="23" t="s">
        <v>3083</v>
      </c>
      <c r="D307" s="23" t="s">
        <v>461</v>
      </c>
      <c r="E307" s="23" t="s">
        <v>11</v>
      </c>
      <c r="F307" s="23">
        <v>60</v>
      </c>
      <c r="G307" s="23" t="s">
        <v>1583</v>
      </c>
      <c r="H307" s="23">
        <v>3316</v>
      </c>
      <c r="I307" s="23"/>
    </row>
    <row r="308" spans="1:9">
      <c r="A308" s="23" t="s">
        <v>2743</v>
      </c>
      <c r="B308" s="23" t="s">
        <v>2744</v>
      </c>
      <c r="C308" s="23" t="s">
        <v>1706</v>
      </c>
      <c r="D308" s="23" t="s">
        <v>452</v>
      </c>
      <c r="E308" s="23" t="s">
        <v>11</v>
      </c>
      <c r="F308" s="23">
        <v>59</v>
      </c>
      <c r="G308" s="23" t="s">
        <v>1583</v>
      </c>
      <c r="H308" s="23">
        <v>16195.25</v>
      </c>
      <c r="I308" s="23"/>
    </row>
    <row r="309" spans="1:9">
      <c r="A309" s="23" t="s">
        <v>5212</v>
      </c>
      <c r="B309" s="23" t="s">
        <v>5213</v>
      </c>
      <c r="C309" s="23" t="s">
        <v>4174</v>
      </c>
      <c r="D309" s="23" t="s">
        <v>452</v>
      </c>
      <c r="E309" s="23" t="s">
        <v>11</v>
      </c>
      <c r="F309" s="23">
        <v>59</v>
      </c>
      <c r="G309" s="23" t="s">
        <v>1583</v>
      </c>
      <c r="H309" s="23">
        <v>10325.01</v>
      </c>
      <c r="I309" s="23"/>
    </row>
    <row r="310" spans="1:9">
      <c r="A310" s="23" t="s">
        <v>3124</v>
      </c>
      <c r="B310" s="23" t="s">
        <v>3125</v>
      </c>
      <c r="C310" s="23" t="s">
        <v>3126</v>
      </c>
      <c r="D310" s="23" t="s">
        <v>5632</v>
      </c>
      <c r="E310" s="23" t="s">
        <v>11</v>
      </c>
      <c r="F310" s="23">
        <v>59</v>
      </c>
      <c r="G310" s="23" t="s">
        <v>1583</v>
      </c>
      <c r="H310" s="23">
        <v>10335.620000000001</v>
      </c>
      <c r="I310" s="23"/>
    </row>
    <row r="311" spans="1:9">
      <c r="A311" s="23" t="s">
        <v>3070</v>
      </c>
      <c r="B311" s="23" t="s">
        <v>3071</v>
      </c>
      <c r="C311" s="23" t="s">
        <v>3072</v>
      </c>
      <c r="D311" s="23" t="s">
        <v>452</v>
      </c>
      <c r="E311" s="23" t="s">
        <v>11</v>
      </c>
      <c r="F311" s="23">
        <v>59</v>
      </c>
      <c r="G311" s="23" t="s">
        <v>1583</v>
      </c>
      <c r="H311" s="23">
        <v>10325.700000000001</v>
      </c>
      <c r="I311" s="23"/>
    </row>
    <row r="312" spans="1:9">
      <c r="A312" s="23" t="s">
        <v>5210</v>
      </c>
      <c r="B312" s="23" t="s">
        <v>5211</v>
      </c>
      <c r="C312" s="23" t="s">
        <v>4174</v>
      </c>
      <c r="D312" s="23" t="s">
        <v>452</v>
      </c>
      <c r="E312" s="23" t="s">
        <v>11</v>
      </c>
      <c r="F312" s="23">
        <v>59</v>
      </c>
      <c r="G312" s="23" t="s">
        <v>1583</v>
      </c>
      <c r="H312" s="23">
        <v>10325.01</v>
      </c>
      <c r="I312" s="23"/>
    </row>
    <row r="313" spans="1:9">
      <c r="A313" s="23" t="s">
        <v>4449</v>
      </c>
      <c r="B313" s="23" t="s">
        <v>4450</v>
      </c>
      <c r="C313" s="23" t="s">
        <v>4451</v>
      </c>
      <c r="D313" s="23" t="s">
        <v>452</v>
      </c>
      <c r="E313" s="23" t="s">
        <v>11</v>
      </c>
      <c r="F313" s="23">
        <v>59</v>
      </c>
      <c r="G313" s="23" t="s">
        <v>1583</v>
      </c>
      <c r="H313" s="23">
        <v>5519.69</v>
      </c>
      <c r="I313" s="23"/>
    </row>
    <row r="314" spans="1:9">
      <c r="A314" s="23" t="s">
        <v>2713</v>
      </c>
      <c r="B314" s="23" t="s">
        <v>2714</v>
      </c>
      <c r="C314" s="23" t="s">
        <v>2715</v>
      </c>
      <c r="D314" s="23" t="s">
        <v>461</v>
      </c>
      <c r="E314" s="23" t="s">
        <v>11</v>
      </c>
      <c r="F314" s="23">
        <v>58</v>
      </c>
      <c r="G314" s="23" t="s">
        <v>1583</v>
      </c>
      <c r="H314" s="23">
        <v>13752.96</v>
      </c>
      <c r="I314" s="23"/>
    </row>
    <row r="315" spans="1:9">
      <c r="A315" s="23" t="s">
        <v>4919</v>
      </c>
      <c r="B315" s="23" t="s">
        <v>4920</v>
      </c>
      <c r="C315" s="23" t="s">
        <v>4921</v>
      </c>
      <c r="D315" s="23" t="s">
        <v>452</v>
      </c>
      <c r="E315" s="23" t="s">
        <v>11</v>
      </c>
      <c r="F315" s="23">
        <v>57</v>
      </c>
      <c r="G315" s="23" t="s">
        <v>1583</v>
      </c>
      <c r="H315" s="23">
        <v>9975</v>
      </c>
      <c r="I315" s="23"/>
    </row>
    <row r="316" spans="1:9">
      <c r="A316" s="23" t="s">
        <v>1698</v>
      </c>
      <c r="B316" s="23" t="s">
        <v>1699</v>
      </c>
      <c r="C316" s="23" t="s">
        <v>1700</v>
      </c>
      <c r="D316" s="23" t="s">
        <v>452</v>
      </c>
      <c r="E316" s="23" t="s">
        <v>11</v>
      </c>
      <c r="F316" s="23">
        <v>57</v>
      </c>
      <c r="G316" s="23" t="s">
        <v>1583</v>
      </c>
      <c r="H316" s="23">
        <v>14954.62</v>
      </c>
      <c r="I316" s="23"/>
    </row>
    <row r="317" spans="1:9">
      <c r="A317" s="23" t="s">
        <v>1953</v>
      </c>
      <c r="B317" s="23" t="s">
        <v>1954</v>
      </c>
      <c r="C317" s="23" t="s">
        <v>1955</v>
      </c>
      <c r="D317" s="23" t="s">
        <v>452</v>
      </c>
      <c r="E317" s="23" t="s">
        <v>11</v>
      </c>
      <c r="F317" s="23">
        <v>57</v>
      </c>
      <c r="G317" s="23" t="s">
        <v>1583</v>
      </c>
      <c r="H317" s="23">
        <v>5751.18</v>
      </c>
      <c r="I317" s="23"/>
    </row>
    <row r="318" spans="1:9">
      <c r="A318" s="23" t="s">
        <v>4423</v>
      </c>
      <c r="B318" s="23" t="s">
        <v>4424</v>
      </c>
      <c r="C318" s="23" t="s">
        <v>4154</v>
      </c>
      <c r="D318" s="23" t="s">
        <v>452</v>
      </c>
      <c r="E318" s="23" t="s">
        <v>11</v>
      </c>
      <c r="F318" s="23">
        <v>57</v>
      </c>
      <c r="G318" s="23" t="s">
        <v>1583</v>
      </c>
      <c r="H318" s="23">
        <v>15608.69</v>
      </c>
      <c r="I318" s="23"/>
    </row>
    <row r="319" spans="1:9">
      <c r="A319" s="23" t="s">
        <v>4149</v>
      </c>
      <c r="B319" s="23" t="s">
        <v>4150</v>
      </c>
      <c r="C319" s="23" t="s">
        <v>4151</v>
      </c>
      <c r="D319" s="23" t="s">
        <v>452</v>
      </c>
      <c r="E319" s="23" t="s">
        <v>11</v>
      </c>
      <c r="F319" s="23">
        <v>57</v>
      </c>
      <c r="G319" s="23" t="s">
        <v>1583</v>
      </c>
      <c r="H319" s="23">
        <v>16172.73</v>
      </c>
      <c r="I319" s="23"/>
    </row>
    <row r="320" spans="1:9">
      <c r="A320" s="23" t="s">
        <v>1755</v>
      </c>
      <c r="B320" s="23" t="s">
        <v>1756</v>
      </c>
      <c r="C320" s="23" t="s">
        <v>1757</v>
      </c>
      <c r="D320" s="23" t="s">
        <v>452</v>
      </c>
      <c r="E320" s="23" t="s">
        <v>11</v>
      </c>
      <c r="F320" s="23">
        <v>57</v>
      </c>
      <c r="G320" s="23" t="s">
        <v>1583</v>
      </c>
      <c r="H320" s="23">
        <v>15638.93</v>
      </c>
      <c r="I320" s="23"/>
    </row>
    <row r="321" spans="1:9">
      <c r="A321" s="23" t="s">
        <v>3363</v>
      </c>
      <c r="B321" s="23" t="s">
        <v>3364</v>
      </c>
      <c r="C321" s="23" t="s">
        <v>3365</v>
      </c>
      <c r="D321" s="23" t="s">
        <v>452</v>
      </c>
      <c r="E321" s="23" t="s">
        <v>11</v>
      </c>
      <c r="F321" s="23">
        <v>57</v>
      </c>
      <c r="G321" s="23" t="s">
        <v>1583</v>
      </c>
      <c r="H321" s="23">
        <v>5734.75</v>
      </c>
      <c r="I321" s="23"/>
    </row>
    <row r="322" spans="1:9">
      <c r="A322" s="23" t="s">
        <v>3889</v>
      </c>
      <c r="B322" s="23" t="s">
        <v>3890</v>
      </c>
      <c r="C322" s="23" t="s">
        <v>3891</v>
      </c>
      <c r="D322" s="23" t="s">
        <v>1175</v>
      </c>
      <c r="E322" s="23" t="s">
        <v>11</v>
      </c>
      <c r="F322" s="23">
        <v>56</v>
      </c>
      <c r="G322" s="23" t="s">
        <v>1583</v>
      </c>
      <c r="H322" s="23">
        <v>5532.96</v>
      </c>
      <c r="I322" s="23"/>
    </row>
    <row r="323" spans="1:9">
      <c r="A323" s="23" t="s">
        <v>2185</v>
      </c>
      <c r="B323" s="23" t="s">
        <v>2186</v>
      </c>
      <c r="C323" s="23" t="s">
        <v>2187</v>
      </c>
      <c r="D323" s="23" t="s">
        <v>452</v>
      </c>
      <c r="E323" s="23" t="s">
        <v>11</v>
      </c>
      <c r="F323" s="23">
        <v>56</v>
      </c>
      <c r="G323" s="23" t="s">
        <v>1583</v>
      </c>
      <c r="H323" s="23">
        <v>3316</v>
      </c>
      <c r="I323" s="23"/>
    </row>
    <row r="324" spans="1:9">
      <c r="A324" s="23" t="s">
        <v>3634</v>
      </c>
      <c r="B324" s="23" t="s">
        <v>3635</v>
      </c>
      <c r="C324" s="23" t="s">
        <v>3636</v>
      </c>
      <c r="D324" s="23" t="s">
        <v>452</v>
      </c>
      <c r="E324" s="23" t="s">
        <v>11</v>
      </c>
      <c r="F324" s="23">
        <v>56</v>
      </c>
      <c r="G324" s="23" t="s">
        <v>1583</v>
      </c>
      <c r="H324" s="23">
        <v>14751.83</v>
      </c>
      <c r="I324" s="23"/>
    </row>
    <row r="325" spans="1:9">
      <c r="A325" s="23" t="s">
        <v>5047</v>
      </c>
      <c r="B325" s="23" t="s">
        <v>5048</v>
      </c>
      <c r="C325" s="23" t="s">
        <v>5049</v>
      </c>
      <c r="D325" s="23" t="s">
        <v>452</v>
      </c>
      <c r="E325" s="23" t="s">
        <v>11</v>
      </c>
      <c r="F325" s="23">
        <v>56</v>
      </c>
      <c r="G325" s="23" t="s">
        <v>1583</v>
      </c>
      <c r="H325" s="23">
        <v>5590.96</v>
      </c>
      <c r="I325" s="23"/>
    </row>
    <row r="326" spans="1:9">
      <c r="A326" s="23" t="s">
        <v>4870</v>
      </c>
      <c r="B326" s="23" t="s">
        <v>4871</v>
      </c>
      <c r="C326" s="23" t="s">
        <v>4872</v>
      </c>
      <c r="D326" s="23" t="s">
        <v>452</v>
      </c>
      <c r="E326" s="23" t="s">
        <v>11</v>
      </c>
      <c r="F326" s="23">
        <v>56</v>
      </c>
      <c r="G326" s="23" t="s">
        <v>1583</v>
      </c>
      <c r="H326" s="23">
        <v>11666.65</v>
      </c>
      <c r="I326" s="23"/>
    </row>
    <row r="327" spans="1:9">
      <c r="A327" s="23" t="s">
        <v>5066</v>
      </c>
      <c r="B327" s="23" t="s">
        <v>5067</v>
      </c>
      <c r="C327" s="23" t="s">
        <v>5068</v>
      </c>
      <c r="D327" s="23" t="s">
        <v>461</v>
      </c>
      <c r="E327" s="23" t="s">
        <v>11</v>
      </c>
      <c r="F327" s="23">
        <v>56</v>
      </c>
      <c r="G327" s="23" t="s">
        <v>1583</v>
      </c>
      <c r="H327" s="23">
        <v>0</v>
      </c>
      <c r="I327" s="23"/>
    </row>
    <row r="328" spans="1:9">
      <c r="A328" s="23" t="s">
        <v>2426</v>
      </c>
      <c r="B328" s="23" t="s">
        <v>2427</v>
      </c>
      <c r="C328" s="23" t="s">
        <v>2428</v>
      </c>
      <c r="D328" s="23" t="s">
        <v>5632</v>
      </c>
      <c r="E328" s="23" t="s">
        <v>11</v>
      </c>
      <c r="F328" s="23">
        <v>56</v>
      </c>
      <c r="G328" s="23" t="s">
        <v>1583</v>
      </c>
      <c r="H328" s="23">
        <v>13617.52</v>
      </c>
      <c r="I328" s="23"/>
    </row>
    <row r="329" spans="1:9">
      <c r="A329" s="23" t="s">
        <v>2467</v>
      </c>
      <c r="B329" s="23" t="s">
        <v>2468</v>
      </c>
      <c r="C329" s="23" t="s">
        <v>2469</v>
      </c>
      <c r="D329" s="23" t="s">
        <v>461</v>
      </c>
      <c r="E329" s="23" t="s">
        <v>11</v>
      </c>
      <c r="F329" s="23">
        <v>56</v>
      </c>
      <c r="G329" s="23" t="s">
        <v>1583</v>
      </c>
      <c r="H329" s="23">
        <v>3094.93</v>
      </c>
      <c r="I329" s="23"/>
    </row>
    <row r="330" spans="1:9">
      <c r="A330" s="23" t="s">
        <v>3699</v>
      </c>
      <c r="B330" s="23" t="s">
        <v>3700</v>
      </c>
      <c r="C330" s="23" t="s">
        <v>3701</v>
      </c>
      <c r="D330" s="23" t="s">
        <v>452</v>
      </c>
      <c r="E330" s="23" t="s">
        <v>11</v>
      </c>
      <c r="F330" s="23">
        <v>55</v>
      </c>
      <c r="G330" s="23" t="s">
        <v>1583</v>
      </c>
      <c r="H330" s="23">
        <v>17019.900000000001</v>
      </c>
      <c r="I330" s="23"/>
    </row>
    <row r="331" spans="1:9">
      <c r="A331" s="23" t="s">
        <v>4796</v>
      </c>
      <c r="B331" s="23" t="s">
        <v>4797</v>
      </c>
      <c r="C331" s="23" t="s">
        <v>4799</v>
      </c>
      <c r="D331" s="23" t="s">
        <v>452</v>
      </c>
      <c r="E331" s="23" t="s">
        <v>11</v>
      </c>
      <c r="F331" s="23">
        <v>55</v>
      </c>
      <c r="G331" s="23" t="s">
        <v>1583</v>
      </c>
      <c r="H331" s="23">
        <v>5442.25</v>
      </c>
      <c r="I331" s="23"/>
    </row>
    <row r="332" spans="1:9">
      <c r="A332" s="23" t="s">
        <v>2506</v>
      </c>
      <c r="B332" s="23" t="s">
        <v>2507</v>
      </c>
      <c r="C332" s="23" t="s">
        <v>2509</v>
      </c>
      <c r="D332" s="23" t="s">
        <v>464</v>
      </c>
      <c r="E332" s="23" t="s">
        <v>11</v>
      </c>
      <c r="F332" s="23">
        <v>55</v>
      </c>
      <c r="G332" s="23" t="s">
        <v>1583</v>
      </c>
      <c r="H332" s="23">
        <v>4410</v>
      </c>
      <c r="I332" s="23"/>
    </row>
    <row r="333" spans="1:9">
      <c r="A333" s="23" t="s">
        <v>5262</v>
      </c>
      <c r="B333" s="23" t="s">
        <v>5263</v>
      </c>
      <c r="C333" s="23" t="s">
        <v>1719</v>
      </c>
      <c r="D333" s="23" t="s">
        <v>452</v>
      </c>
      <c r="E333" s="23" t="s">
        <v>11</v>
      </c>
      <c r="F333" s="23">
        <v>55</v>
      </c>
      <c r="G333" s="23" t="s">
        <v>1583</v>
      </c>
      <c r="H333" s="23">
        <v>15006.75</v>
      </c>
      <c r="I333" s="23"/>
    </row>
    <row r="334" spans="1:9">
      <c r="A334" s="23" t="s">
        <v>1627</v>
      </c>
      <c r="B334" s="23" t="s">
        <v>1628</v>
      </c>
      <c r="C334" s="23" t="s">
        <v>1631</v>
      </c>
      <c r="D334" s="23" t="s">
        <v>452</v>
      </c>
      <c r="E334" s="23" t="s">
        <v>11</v>
      </c>
      <c r="F334" s="23">
        <v>55</v>
      </c>
      <c r="G334" s="23" t="s">
        <v>1583</v>
      </c>
      <c r="H334" s="23">
        <v>5109.75</v>
      </c>
      <c r="I334" s="23"/>
    </row>
    <row r="335" spans="1:9">
      <c r="A335" s="23" t="s">
        <v>3672</v>
      </c>
      <c r="B335" s="23" t="s">
        <v>3673</v>
      </c>
      <c r="C335" s="23" t="s">
        <v>3674</v>
      </c>
      <c r="D335" s="23" t="s">
        <v>452</v>
      </c>
      <c r="E335" s="23" t="s">
        <v>11</v>
      </c>
      <c r="F335" s="23">
        <v>54</v>
      </c>
      <c r="G335" s="23" t="s">
        <v>1583</v>
      </c>
      <c r="H335" s="23">
        <v>14954.69</v>
      </c>
      <c r="I335" s="23"/>
    </row>
    <row r="336" spans="1:9">
      <c r="A336" s="23" t="s">
        <v>4909</v>
      </c>
      <c r="B336" s="23" t="s">
        <v>4910</v>
      </c>
      <c r="C336" s="23" t="s">
        <v>4911</v>
      </c>
      <c r="D336" s="23" t="s">
        <v>452</v>
      </c>
      <c r="E336" s="23" t="s">
        <v>11</v>
      </c>
      <c r="F336" s="23">
        <v>54</v>
      </c>
      <c r="G336" s="23" t="s">
        <v>1583</v>
      </c>
      <c r="H336" s="23">
        <v>5035.21</v>
      </c>
      <c r="I336" s="23"/>
    </row>
    <row r="337" spans="1:9">
      <c r="A337" s="23" t="s">
        <v>2971</v>
      </c>
      <c r="B337" s="23" t="s">
        <v>2972</v>
      </c>
      <c r="C337" s="23" t="s">
        <v>2973</v>
      </c>
      <c r="D337" s="23" t="s">
        <v>452</v>
      </c>
      <c r="E337" s="23" t="s">
        <v>11</v>
      </c>
      <c r="F337" s="23">
        <v>54</v>
      </c>
      <c r="G337" s="23" t="s">
        <v>1583</v>
      </c>
      <c r="H337" s="23">
        <v>5082.4799999999996</v>
      </c>
      <c r="I337" s="23"/>
    </row>
    <row r="338" spans="1:9">
      <c r="A338" s="23" t="s">
        <v>5326</v>
      </c>
      <c r="B338" s="23" t="s">
        <v>5327</v>
      </c>
      <c r="C338" s="23" t="s">
        <v>5328</v>
      </c>
      <c r="D338" s="23" t="s">
        <v>452</v>
      </c>
      <c r="E338" s="23" t="s">
        <v>11</v>
      </c>
      <c r="F338" s="23">
        <v>54</v>
      </c>
      <c r="G338" s="23" t="s">
        <v>1583</v>
      </c>
      <c r="H338" s="23">
        <v>14235.01</v>
      </c>
      <c r="I338" s="23"/>
    </row>
    <row r="339" spans="1:9">
      <c r="A339" s="23" t="s">
        <v>2237</v>
      </c>
      <c r="B339" s="23" t="s">
        <v>2238</v>
      </c>
      <c r="C339" s="23" t="s">
        <v>2239</v>
      </c>
      <c r="D339" s="23" t="s">
        <v>452</v>
      </c>
      <c r="E339" s="23" t="s">
        <v>11</v>
      </c>
      <c r="F339" s="23">
        <v>54</v>
      </c>
      <c r="G339" s="23" t="s">
        <v>1583</v>
      </c>
      <c r="H339" s="23">
        <v>14787.36</v>
      </c>
      <c r="I339" s="23"/>
    </row>
    <row r="340" spans="1:9">
      <c r="A340" s="23" t="s">
        <v>1769</v>
      </c>
      <c r="B340" s="23" t="s">
        <v>1770</v>
      </c>
      <c r="C340" s="23" t="s">
        <v>1771</v>
      </c>
      <c r="D340" s="23" t="s">
        <v>452</v>
      </c>
      <c r="E340" s="23" t="s">
        <v>11</v>
      </c>
      <c r="F340" s="23">
        <v>54</v>
      </c>
      <c r="G340" s="23" t="s">
        <v>1583</v>
      </c>
      <c r="H340" s="23">
        <v>4658.3900000000003</v>
      </c>
      <c r="I340" s="23"/>
    </row>
    <row r="341" spans="1:9">
      <c r="A341" s="23" t="s">
        <v>3003</v>
      </c>
      <c r="B341" s="23" t="s">
        <v>3004</v>
      </c>
      <c r="C341" s="23" t="s">
        <v>3005</v>
      </c>
      <c r="D341" s="23" t="s">
        <v>5632</v>
      </c>
      <c r="E341" s="23" t="s">
        <v>11</v>
      </c>
      <c r="F341" s="23">
        <v>54</v>
      </c>
      <c r="G341" s="23" t="s">
        <v>1583</v>
      </c>
      <c r="H341" s="23">
        <v>3316</v>
      </c>
      <c r="I341" s="23"/>
    </row>
    <row r="342" spans="1:9">
      <c r="A342" s="23" t="s">
        <v>1941</v>
      </c>
      <c r="B342" s="23" t="s">
        <v>1942</v>
      </c>
      <c r="C342" s="23" t="s">
        <v>1943</v>
      </c>
      <c r="D342" s="23" t="s">
        <v>452</v>
      </c>
      <c r="E342" s="23" t="s">
        <v>11</v>
      </c>
      <c r="F342" s="23">
        <v>54</v>
      </c>
      <c r="G342" s="23" t="s">
        <v>1583</v>
      </c>
      <c r="H342" s="23">
        <v>4937.03</v>
      </c>
      <c r="I342" s="23"/>
    </row>
    <row r="343" spans="1:9">
      <c r="A343" s="23" t="s">
        <v>2365</v>
      </c>
      <c r="B343" s="23" t="s">
        <v>2366</v>
      </c>
      <c r="C343" s="23" t="s">
        <v>2367</v>
      </c>
      <c r="D343" s="23" t="s">
        <v>461</v>
      </c>
      <c r="E343" s="23" t="s">
        <v>11</v>
      </c>
      <c r="F343" s="23">
        <v>53</v>
      </c>
      <c r="G343" s="23" t="s">
        <v>1583</v>
      </c>
      <c r="H343" s="23">
        <v>9275</v>
      </c>
      <c r="I343" s="23"/>
    </row>
    <row r="344" spans="1:9">
      <c r="A344" s="23" t="s">
        <v>2781</v>
      </c>
      <c r="B344" s="23" t="s">
        <v>2782</v>
      </c>
      <c r="C344" s="23" t="s">
        <v>2783</v>
      </c>
      <c r="D344" s="23" t="s">
        <v>452</v>
      </c>
      <c r="E344" s="23" t="s">
        <v>11</v>
      </c>
      <c r="F344" s="23">
        <v>53</v>
      </c>
      <c r="G344" s="23" t="s">
        <v>1583</v>
      </c>
      <c r="H344" s="23">
        <v>13607.07</v>
      </c>
      <c r="I344" s="23"/>
    </row>
    <row r="345" spans="1:9">
      <c r="A345" s="23" t="s">
        <v>2817</v>
      </c>
      <c r="B345" s="23" t="s">
        <v>2818</v>
      </c>
      <c r="C345" s="23" t="s">
        <v>1767</v>
      </c>
      <c r="D345" s="23" t="s">
        <v>459</v>
      </c>
      <c r="E345" s="23" t="s">
        <v>1643</v>
      </c>
      <c r="F345" s="23">
        <v>53</v>
      </c>
      <c r="G345" s="23" t="s">
        <v>1583</v>
      </c>
      <c r="H345" s="23">
        <v>2307.6799999999998</v>
      </c>
      <c r="I345" s="23"/>
    </row>
    <row r="346" spans="1:9">
      <c r="A346" s="23" t="s">
        <v>3330</v>
      </c>
      <c r="B346" s="23" t="s">
        <v>3331</v>
      </c>
      <c r="C346" s="23" t="s">
        <v>3332</v>
      </c>
      <c r="D346" s="23" t="s">
        <v>452</v>
      </c>
      <c r="E346" s="23" t="s">
        <v>11</v>
      </c>
      <c r="F346" s="23">
        <v>53</v>
      </c>
      <c r="G346" s="23" t="s">
        <v>1583</v>
      </c>
      <c r="H346" s="23">
        <v>16328.44</v>
      </c>
      <c r="I346" s="23"/>
    </row>
    <row r="347" spans="1:9">
      <c r="A347" s="23" t="s">
        <v>4541</v>
      </c>
      <c r="B347" s="23" t="s">
        <v>4542</v>
      </c>
      <c r="C347" s="23" t="s">
        <v>4543</v>
      </c>
      <c r="D347" s="23" t="s">
        <v>452</v>
      </c>
      <c r="E347" s="23" t="s">
        <v>11</v>
      </c>
      <c r="F347" s="23">
        <v>53</v>
      </c>
      <c r="G347" s="23" t="s">
        <v>1583</v>
      </c>
      <c r="H347" s="23">
        <v>4418.5</v>
      </c>
      <c r="I347" s="23"/>
    </row>
    <row r="348" spans="1:9">
      <c r="A348" s="23" t="s">
        <v>5050</v>
      </c>
      <c r="B348" s="23" t="s">
        <v>5051</v>
      </c>
      <c r="C348" s="23" t="s">
        <v>5053</v>
      </c>
      <c r="D348" s="23" t="s">
        <v>452</v>
      </c>
      <c r="E348" s="23" t="s">
        <v>11</v>
      </c>
      <c r="F348" s="23">
        <v>53</v>
      </c>
      <c r="G348" s="23" t="s">
        <v>1583</v>
      </c>
      <c r="H348" s="23">
        <v>4620.8500000000004</v>
      </c>
      <c r="I348" s="23"/>
    </row>
    <row r="349" spans="1:9">
      <c r="A349" s="23" t="s">
        <v>4361</v>
      </c>
      <c r="B349" s="23" t="s">
        <v>4362</v>
      </c>
      <c r="C349" s="23" t="s">
        <v>4364</v>
      </c>
      <c r="D349" s="23" t="s">
        <v>461</v>
      </c>
      <c r="E349" s="23" t="s">
        <v>11</v>
      </c>
      <c r="F349" s="23">
        <v>53</v>
      </c>
      <c r="G349" s="23" t="s">
        <v>1583</v>
      </c>
      <c r="H349" s="23">
        <v>2929.13</v>
      </c>
      <c r="I349" s="23"/>
    </row>
    <row r="350" spans="1:9">
      <c r="A350" s="23" t="s">
        <v>2322</v>
      </c>
      <c r="B350" s="23" t="s">
        <v>2323</v>
      </c>
      <c r="C350" s="23" t="s">
        <v>2324</v>
      </c>
      <c r="D350" s="23" t="s">
        <v>459</v>
      </c>
      <c r="E350" s="23" t="s">
        <v>1643</v>
      </c>
      <c r="F350" s="23">
        <v>53</v>
      </c>
      <c r="G350" s="23" t="s">
        <v>1583</v>
      </c>
      <c r="H350" s="23">
        <v>2310.5</v>
      </c>
      <c r="I350" s="23"/>
    </row>
    <row r="351" spans="1:9">
      <c r="A351" s="23" t="s">
        <v>4564</v>
      </c>
      <c r="B351" s="23" t="s">
        <v>4565</v>
      </c>
      <c r="C351" s="23" t="s">
        <v>4566</v>
      </c>
      <c r="D351" s="23" t="s">
        <v>452</v>
      </c>
      <c r="E351" s="23" t="s">
        <v>11</v>
      </c>
      <c r="F351" s="23">
        <v>52</v>
      </c>
      <c r="G351" s="23" t="s">
        <v>1583</v>
      </c>
      <c r="H351" s="23">
        <v>14289.79</v>
      </c>
      <c r="I351" s="23"/>
    </row>
    <row r="352" spans="1:9">
      <c r="A352" s="23" t="s">
        <v>1772</v>
      </c>
      <c r="B352" s="23" t="s">
        <v>1773</v>
      </c>
      <c r="C352" s="23" t="s">
        <v>1774</v>
      </c>
      <c r="D352" s="23" t="s">
        <v>459</v>
      </c>
      <c r="E352" s="23" t="s">
        <v>1643</v>
      </c>
      <c r="F352" s="23">
        <v>52</v>
      </c>
      <c r="G352" s="23" t="s">
        <v>1583</v>
      </c>
      <c r="H352" s="23">
        <v>2289.48</v>
      </c>
      <c r="I352" s="23"/>
    </row>
    <row r="353" spans="1:9">
      <c r="A353" s="23" t="s">
        <v>4265</v>
      </c>
      <c r="B353" s="23" t="s">
        <v>4266</v>
      </c>
      <c r="C353" s="23" t="s">
        <v>4267</v>
      </c>
      <c r="D353" s="23" t="s">
        <v>452</v>
      </c>
      <c r="E353" s="23" t="s">
        <v>11</v>
      </c>
      <c r="F353" s="23">
        <v>52</v>
      </c>
      <c r="G353" s="23" t="s">
        <v>1583</v>
      </c>
      <c r="H353" s="23">
        <v>4247.4799999999996</v>
      </c>
      <c r="I353" s="23"/>
    </row>
    <row r="354" spans="1:9">
      <c r="A354" s="23" t="s">
        <v>2795</v>
      </c>
      <c r="B354" s="23" t="s">
        <v>2796</v>
      </c>
      <c r="C354" s="23" t="s">
        <v>2797</v>
      </c>
      <c r="D354" s="23" t="s">
        <v>452</v>
      </c>
      <c r="E354" s="23" t="s">
        <v>11</v>
      </c>
      <c r="F354" s="23">
        <v>52</v>
      </c>
      <c r="G354" s="23" t="s">
        <v>1583</v>
      </c>
      <c r="H354" s="23">
        <v>4482.6000000000004</v>
      </c>
      <c r="I354" s="23"/>
    </row>
    <row r="355" spans="1:9">
      <c r="A355" s="23" t="s">
        <v>2033</v>
      </c>
      <c r="B355" s="23" t="s">
        <v>2034</v>
      </c>
      <c r="C355" s="23" t="s">
        <v>2035</v>
      </c>
      <c r="D355" s="23" t="s">
        <v>452</v>
      </c>
      <c r="E355" s="23" t="s">
        <v>11</v>
      </c>
      <c r="F355" s="23">
        <v>52</v>
      </c>
      <c r="G355" s="23" t="s">
        <v>1583</v>
      </c>
      <c r="H355" s="23">
        <v>13140.8</v>
      </c>
      <c r="I355" s="23"/>
    </row>
    <row r="356" spans="1:9">
      <c r="A356" s="23" t="s">
        <v>4856</v>
      </c>
      <c r="B356" s="23" t="s">
        <v>4857</v>
      </c>
      <c r="C356" s="23" t="s">
        <v>4858</v>
      </c>
      <c r="D356" s="23" t="s">
        <v>452</v>
      </c>
      <c r="E356" s="23" t="s">
        <v>11</v>
      </c>
      <c r="F356" s="23">
        <v>51</v>
      </c>
      <c r="G356" s="23" t="s">
        <v>1583</v>
      </c>
      <c r="H356" s="23">
        <v>14536.03</v>
      </c>
      <c r="I356" s="23"/>
    </row>
    <row r="357" spans="1:9">
      <c r="A357" s="23" t="s">
        <v>4346</v>
      </c>
      <c r="B357" s="23" t="s">
        <v>4347</v>
      </c>
      <c r="C357" s="23" t="s">
        <v>4348</v>
      </c>
      <c r="D357" s="23" t="s">
        <v>452</v>
      </c>
      <c r="E357" s="23" t="s">
        <v>11</v>
      </c>
      <c r="F357" s="23">
        <v>51</v>
      </c>
      <c r="G357" s="23" t="s">
        <v>1583</v>
      </c>
      <c r="H357" s="23">
        <v>4512.25</v>
      </c>
      <c r="I357" s="23"/>
    </row>
    <row r="358" spans="1:9">
      <c r="A358" s="23" t="s">
        <v>2049</v>
      </c>
      <c r="B358" s="23" t="s">
        <v>2050</v>
      </c>
      <c r="C358" s="23" t="s">
        <v>2051</v>
      </c>
      <c r="D358" s="23" t="s">
        <v>452</v>
      </c>
      <c r="E358" s="23" t="s">
        <v>11</v>
      </c>
      <c r="F358" s="23">
        <v>50</v>
      </c>
      <c r="G358" s="23" t="s">
        <v>1583</v>
      </c>
      <c r="H358" s="23">
        <v>3932</v>
      </c>
      <c r="I358" s="23"/>
    </row>
    <row r="359" spans="1:9">
      <c r="A359" s="23" t="s">
        <v>2866</v>
      </c>
      <c r="B359" s="23" t="s">
        <v>2867</v>
      </c>
      <c r="C359" s="23" t="s">
        <v>2760</v>
      </c>
      <c r="D359" s="23" t="s">
        <v>452</v>
      </c>
      <c r="E359" s="23" t="s">
        <v>11</v>
      </c>
      <c r="F359" s="23">
        <v>50</v>
      </c>
      <c r="G359" s="23" t="s">
        <v>1583</v>
      </c>
      <c r="H359" s="23">
        <v>3491</v>
      </c>
      <c r="I359" s="23"/>
    </row>
    <row r="360" spans="1:9">
      <c r="A360" s="23" t="s">
        <v>1675</v>
      </c>
      <c r="B360" s="23" t="s">
        <v>1676</v>
      </c>
      <c r="C360" s="23" t="s">
        <v>1677</v>
      </c>
      <c r="D360" s="23" t="s">
        <v>452</v>
      </c>
      <c r="E360" s="23" t="s">
        <v>11</v>
      </c>
      <c r="F360" s="23">
        <v>50</v>
      </c>
      <c r="G360" s="23" t="s">
        <v>1583</v>
      </c>
      <c r="H360" s="23">
        <v>17591.86</v>
      </c>
      <c r="I360" s="23"/>
    </row>
    <row r="361" spans="1:9">
      <c r="A361" s="23" t="s">
        <v>2157</v>
      </c>
      <c r="B361" s="23" t="s">
        <v>2158</v>
      </c>
      <c r="C361" s="23" t="s">
        <v>2159</v>
      </c>
      <c r="D361" s="23" t="s">
        <v>452</v>
      </c>
      <c r="E361" s="23" t="s">
        <v>11</v>
      </c>
      <c r="F361" s="23">
        <v>50</v>
      </c>
      <c r="G361" s="23" t="s">
        <v>1583</v>
      </c>
      <c r="H361" s="23">
        <v>12784.62</v>
      </c>
      <c r="I361" s="23"/>
    </row>
    <row r="362" spans="1:9">
      <c r="A362" s="23" t="s">
        <v>5300</v>
      </c>
      <c r="B362" s="23" t="s">
        <v>5301</v>
      </c>
      <c r="C362" s="23" t="s">
        <v>5302</v>
      </c>
      <c r="D362" s="23" t="s">
        <v>452</v>
      </c>
      <c r="E362" s="23" t="s">
        <v>11</v>
      </c>
      <c r="F362" s="23">
        <v>50</v>
      </c>
      <c r="G362" s="23" t="s">
        <v>1583</v>
      </c>
      <c r="H362" s="23">
        <v>3938.86</v>
      </c>
      <c r="I362" s="23"/>
    </row>
    <row r="363" spans="1:9">
      <c r="A363" s="23" t="s">
        <v>2701</v>
      </c>
      <c r="B363" s="23" t="s">
        <v>2702</v>
      </c>
      <c r="C363" s="23" t="s">
        <v>2703</v>
      </c>
      <c r="D363" s="23" t="s">
        <v>452</v>
      </c>
      <c r="E363" s="23" t="s">
        <v>11</v>
      </c>
      <c r="F363" s="23">
        <v>50</v>
      </c>
      <c r="G363" s="23" t="s">
        <v>1583</v>
      </c>
      <c r="H363" s="23">
        <v>14510.21</v>
      </c>
      <c r="I363" s="23"/>
    </row>
    <row r="364" spans="1:9">
      <c r="A364" s="23" t="s">
        <v>3775</v>
      </c>
      <c r="B364" s="23" t="s">
        <v>3776</v>
      </c>
      <c r="C364" s="23" t="s">
        <v>2216</v>
      </c>
      <c r="D364" s="23" t="s">
        <v>459</v>
      </c>
      <c r="E364" s="23" t="s">
        <v>1643</v>
      </c>
      <c r="F364" s="23">
        <v>50</v>
      </c>
      <c r="G364" s="23" t="s">
        <v>1583</v>
      </c>
      <c r="H364" s="23">
        <v>1909.9</v>
      </c>
      <c r="I364" s="23"/>
    </row>
    <row r="365" spans="1:9">
      <c r="A365" s="23" t="s">
        <v>3968</v>
      </c>
      <c r="B365" s="23" t="s">
        <v>3969</v>
      </c>
      <c r="C365" s="23" t="s">
        <v>3971</v>
      </c>
      <c r="D365" s="23" t="s">
        <v>452</v>
      </c>
      <c r="E365" s="23" t="s">
        <v>11</v>
      </c>
      <c r="F365" s="23">
        <v>49</v>
      </c>
      <c r="G365" s="23" t="s">
        <v>1583</v>
      </c>
      <c r="H365" s="23">
        <v>3316</v>
      </c>
      <c r="I365" s="23"/>
    </row>
    <row r="366" spans="1:9">
      <c r="A366" s="23" t="s">
        <v>4384</v>
      </c>
      <c r="B366" s="23" t="s">
        <v>4385</v>
      </c>
      <c r="C366" s="23" t="s">
        <v>4386</v>
      </c>
      <c r="D366" s="23" t="s">
        <v>452</v>
      </c>
      <c r="E366" s="23" t="s">
        <v>11</v>
      </c>
      <c r="F366" s="23">
        <v>49</v>
      </c>
      <c r="G366" s="23" t="s">
        <v>1583</v>
      </c>
      <c r="H366" s="23">
        <v>11169.48</v>
      </c>
      <c r="I366" s="23"/>
    </row>
    <row r="367" spans="1:9">
      <c r="A367" s="23" t="s">
        <v>3709</v>
      </c>
      <c r="B367" s="23" t="s">
        <v>3710</v>
      </c>
      <c r="C367" s="23" t="s">
        <v>3711</v>
      </c>
      <c r="D367" s="23" t="s">
        <v>452</v>
      </c>
      <c r="E367" s="23" t="s">
        <v>11</v>
      </c>
      <c r="F367" s="23">
        <v>49</v>
      </c>
      <c r="G367" s="23" t="s">
        <v>1583</v>
      </c>
      <c r="H367" s="23">
        <v>3627.44</v>
      </c>
      <c r="I367" s="23"/>
    </row>
    <row r="368" spans="1:9">
      <c r="A368" s="23" t="s">
        <v>2026</v>
      </c>
      <c r="B368" s="23" t="s">
        <v>2027</v>
      </c>
      <c r="C368" s="23" t="s">
        <v>2029</v>
      </c>
      <c r="D368" s="23" t="s">
        <v>452</v>
      </c>
      <c r="E368" s="23" t="s">
        <v>11</v>
      </c>
      <c r="F368" s="23">
        <v>48</v>
      </c>
      <c r="G368" s="23" t="s">
        <v>1583</v>
      </c>
      <c r="H368" s="23">
        <v>3316</v>
      </c>
      <c r="I368" s="23"/>
    </row>
    <row r="369" spans="1:9">
      <c r="A369" s="23" t="s">
        <v>4825</v>
      </c>
      <c r="B369" s="23" t="s">
        <v>4826</v>
      </c>
      <c r="C369" s="23" t="s">
        <v>4827</v>
      </c>
      <c r="D369" s="23" t="s">
        <v>452</v>
      </c>
      <c r="E369" s="23" t="s">
        <v>1643</v>
      </c>
      <c r="F369" s="23">
        <v>48</v>
      </c>
      <c r="G369" s="23" t="s">
        <v>1583</v>
      </c>
      <c r="H369" s="23">
        <v>3316</v>
      </c>
      <c r="I369" s="23"/>
    </row>
    <row r="370" spans="1:9">
      <c r="A370" s="23" t="s">
        <v>5128</v>
      </c>
      <c r="B370" s="23" t="s">
        <v>5129</v>
      </c>
      <c r="C370" s="23" t="s">
        <v>5131</v>
      </c>
      <c r="D370" s="23" t="s">
        <v>452</v>
      </c>
      <c r="E370" s="23" t="s">
        <v>11</v>
      </c>
      <c r="F370" s="23">
        <v>48</v>
      </c>
      <c r="G370" s="23" t="s">
        <v>1583</v>
      </c>
      <c r="H370" s="23">
        <v>3316</v>
      </c>
      <c r="I370" s="23"/>
    </row>
    <row r="371" spans="1:9">
      <c r="A371" s="23" t="s">
        <v>3878</v>
      </c>
      <c r="B371" s="23" t="s">
        <v>3879</v>
      </c>
      <c r="C371" s="23" t="s">
        <v>3880</v>
      </c>
      <c r="D371" s="23" t="s">
        <v>452</v>
      </c>
      <c r="E371" s="23" t="s">
        <v>11</v>
      </c>
      <c r="F371" s="23">
        <v>48</v>
      </c>
      <c r="G371" s="23" t="s">
        <v>1583</v>
      </c>
      <c r="H371" s="23">
        <v>3316</v>
      </c>
      <c r="I371" s="23"/>
    </row>
    <row r="372" spans="1:9">
      <c r="A372" s="23" t="s">
        <v>2134</v>
      </c>
      <c r="B372" s="23" t="s">
        <v>2135</v>
      </c>
      <c r="C372" s="23" t="s">
        <v>2137</v>
      </c>
      <c r="D372" s="23" t="s">
        <v>452</v>
      </c>
      <c r="E372" s="23" t="s">
        <v>11</v>
      </c>
      <c r="F372" s="23">
        <v>48</v>
      </c>
      <c r="G372" s="23" t="s">
        <v>1583</v>
      </c>
      <c r="H372" s="23">
        <v>3316</v>
      </c>
      <c r="I372" s="23"/>
    </row>
    <row r="373" spans="1:9">
      <c r="A373" s="23" t="s">
        <v>4695</v>
      </c>
      <c r="B373" s="23" t="s">
        <v>4696</v>
      </c>
      <c r="C373" s="23" t="s">
        <v>3009</v>
      </c>
      <c r="D373" s="23" t="s">
        <v>452</v>
      </c>
      <c r="E373" s="23" t="s">
        <v>11</v>
      </c>
      <c r="F373" s="23">
        <v>48</v>
      </c>
      <c r="G373" s="23" t="s">
        <v>1583</v>
      </c>
      <c r="H373" s="23">
        <v>3316</v>
      </c>
      <c r="I373" s="23"/>
    </row>
    <row r="374" spans="1:9">
      <c r="A374" s="23" t="s">
        <v>3442</v>
      </c>
      <c r="B374" s="23" t="s">
        <v>3443</v>
      </c>
      <c r="C374" s="23" t="s">
        <v>3444</v>
      </c>
      <c r="D374" s="23" t="s">
        <v>452</v>
      </c>
      <c r="E374" s="23" t="s">
        <v>11</v>
      </c>
      <c r="F374" s="23">
        <v>48</v>
      </c>
      <c r="G374" s="23" t="s">
        <v>1583</v>
      </c>
      <c r="H374" s="23">
        <v>3316</v>
      </c>
      <c r="I374" s="23"/>
    </row>
    <row r="375" spans="1:9">
      <c r="A375" s="23" t="s">
        <v>5207</v>
      </c>
      <c r="B375" s="23" t="s">
        <v>5208</v>
      </c>
      <c r="C375" s="23" t="s">
        <v>5209</v>
      </c>
      <c r="D375" s="23" t="s">
        <v>452</v>
      </c>
      <c r="E375" s="23" t="s">
        <v>11</v>
      </c>
      <c r="F375" s="23">
        <v>48</v>
      </c>
      <c r="G375" s="23" t="s">
        <v>1583</v>
      </c>
      <c r="H375" s="23">
        <v>3316</v>
      </c>
      <c r="I375" s="23"/>
    </row>
    <row r="376" spans="1:9">
      <c r="A376" s="23" t="s">
        <v>4241</v>
      </c>
      <c r="B376" s="23" t="s">
        <v>4242</v>
      </c>
      <c r="C376" s="23" t="s">
        <v>4244</v>
      </c>
      <c r="D376" s="23" t="s">
        <v>452</v>
      </c>
      <c r="E376" s="23" t="s">
        <v>11</v>
      </c>
      <c r="F376" s="23">
        <v>48</v>
      </c>
      <c r="G376" s="23" t="s">
        <v>1583</v>
      </c>
      <c r="H376" s="23">
        <v>3316</v>
      </c>
      <c r="I376" s="23"/>
    </row>
    <row r="377" spans="1:9">
      <c r="A377" s="23" t="s">
        <v>4028</v>
      </c>
      <c r="B377" s="23" t="s">
        <v>4029</v>
      </c>
      <c r="C377" s="23" t="s">
        <v>4030</v>
      </c>
      <c r="D377" s="23" t="s">
        <v>452</v>
      </c>
      <c r="E377" s="23" t="s">
        <v>1643</v>
      </c>
      <c r="F377" s="23">
        <v>48</v>
      </c>
      <c r="G377" s="23" t="s">
        <v>1583</v>
      </c>
      <c r="H377" s="23">
        <v>3316</v>
      </c>
      <c r="I377" s="23"/>
    </row>
    <row r="378" spans="1:9">
      <c r="A378" s="23" t="s">
        <v>3812</v>
      </c>
      <c r="B378" s="23" t="s">
        <v>3813</v>
      </c>
      <c r="C378" s="23" t="s">
        <v>3815</v>
      </c>
      <c r="D378" s="23" t="s">
        <v>452</v>
      </c>
      <c r="E378" s="23" t="s">
        <v>11</v>
      </c>
      <c r="F378" s="23">
        <v>48</v>
      </c>
      <c r="G378" s="23" t="s">
        <v>1583</v>
      </c>
      <c r="H378" s="23">
        <v>3316</v>
      </c>
      <c r="I378" s="23"/>
    </row>
    <row r="379" spans="1:9">
      <c r="A379" s="23" t="s">
        <v>4491</v>
      </c>
      <c r="B379" s="23" t="s">
        <v>4492</v>
      </c>
      <c r="C379" s="23" t="s">
        <v>4494</v>
      </c>
      <c r="D379" s="23" t="s">
        <v>452</v>
      </c>
      <c r="E379" s="23" t="s">
        <v>11</v>
      </c>
      <c r="F379" s="23">
        <v>48</v>
      </c>
      <c r="G379" s="23" t="s">
        <v>1583</v>
      </c>
      <c r="H379" s="23">
        <v>3316</v>
      </c>
      <c r="I379" s="23"/>
    </row>
    <row r="380" spans="1:9">
      <c r="A380" s="23" t="s">
        <v>3342</v>
      </c>
      <c r="B380" s="23" t="s">
        <v>3343</v>
      </c>
      <c r="C380" s="23" t="s">
        <v>3143</v>
      </c>
      <c r="D380" s="23" t="s">
        <v>452</v>
      </c>
      <c r="E380" s="23" t="s">
        <v>11</v>
      </c>
      <c r="F380" s="23">
        <v>48</v>
      </c>
      <c r="G380" s="23" t="s">
        <v>1583</v>
      </c>
      <c r="H380" s="23">
        <v>3315.96</v>
      </c>
      <c r="I380" s="23"/>
    </row>
    <row r="381" spans="1:9">
      <c r="A381" s="23" t="s">
        <v>2403</v>
      </c>
      <c r="B381" s="23" t="s">
        <v>2404</v>
      </c>
      <c r="C381" s="23" t="s">
        <v>2406</v>
      </c>
      <c r="D381" s="23" t="s">
        <v>6773</v>
      </c>
      <c r="E381" s="23" t="s">
        <v>11</v>
      </c>
      <c r="F381" s="23">
        <v>48</v>
      </c>
      <c r="G381" s="23" t="s">
        <v>1583</v>
      </c>
      <c r="H381" s="23">
        <v>3316</v>
      </c>
      <c r="I381" s="23"/>
    </row>
    <row r="382" spans="1:9">
      <c r="A382" s="23" t="s">
        <v>4299</v>
      </c>
      <c r="B382" s="23" t="s">
        <v>4300</v>
      </c>
      <c r="C382" s="23" t="s">
        <v>4301</v>
      </c>
      <c r="D382" s="23" t="s">
        <v>452</v>
      </c>
      <c r="E382" s="23" t="s">
        <v>11</v>
      </c>
      <c r="F382" s="23">
        <v>48</v>
      </c>
      <c r="G382" s="23" t="s">
        <v>1583</v>
      </c>
      <c r="H382" s="23">
        <v>3316</v>
      </c>
      <c r="I382" s="23"/>
    </row>
    <row r="383" spans="1:9">
      <c r="A383" s="23" t="s">
        <v>5103</v>
      </c>
      <c r="B383" s="23" t="s">
        <v>5104</v>
      </c>
      <c r="C383" s="23" t="s">
        <v>5106</v>
      </c>
      <c r="D383" s="23" t="s">
        <v>452</v>
      </c>
      <c r="E383" s="23" t="s">
        <v>11</v>
      </c>
      <c r="F383" s="23">
        <v>48</v>
      </c>
      <c r="G383" s="23" t="s">
        <v>1583</v>
      </c>
      <c r="H383" s="23">
        <v>3316</v>
      </c>
      <c r="I383" s="23"/>
    </row>
    <row r="384" spans="1:9">
      <c r="A384" s="23" t="s">
        <v>2640</v>
      </c>
      <c r="B384" s="23" t="s">
        <v>2641</v>
      </c>
      <c r="C384" s="23" t="s">
        <v>2643</v>
      </c>
      <c r="D384" s="23" t="s">
        <v>452</v>
      </c>
      <c r="E384" s="23" t="s">
        <v>11</v>
      </c>
      <c r="F384" s="23">
        <v>48</v>
      </c>
      <c r="G384" s="23" t="s">
        <v>1583</v>
      </c>
      <c r="H384" s="23">
        <v>3316</v>
      </c>
      <c r="I384" s="23"/>
    </row>
    <row r="385" spans="1:9">
      <c r="A385" s="23" t="s">
        <v>4627</v>
      </c>
      <c r="B385" s="23" t="s">
        <v>4628</v>
      </c>
      <c r="C385" s="23" t="s">
        <v>4629</v>
      </c>
      <c r="D385" s="23" t="s">
        <v>452</v>
      </c>
      <c r="E385" s="23" t="s">
        <v>11</v>
      </c>
      <c r="F385" s="23">
        <v>48</v>
      </c>
      <c r="G385" s="23" t="s">
        <v>1583</v>
      </c>
      <c r="H385" s="23">
        <v>3316</v>
      </c>
      <c r="I385" s="23"/>
    </row>
    <row r="386" spans="1:9">
      <c r="A386" s="23" t="s">
        <v>4838</v>
      </c>
      <c r="B386" s="23" t="s">
        <v>4839</v>
      </c>
      <c r="C386" s="23" t="s">
        <v>4840</v>
      </c>
      <c r="D386" s="23" t="s">
        <v>452</v>
      </c>
      <c r="E386" s="23" t="s">
        <v>11</v>
      </c>
      <c r="F386" s="23">
        <v>48</v>
      </c>
      <c r="G386" s="23" t="s">
        <v>1583</v>
      </c>
      <c r="H386" s="23">
        <v>3316</v>
      </c>
      <c r="I386" s="23"/>
    </row>
    <row r="387" spans="1:9">
      <c r="A387" s="23" t="s">
        <v>2254</v>
      </c>
      <c r="B387" s="23" t="s">
        <v>2255</v>
      </c>
      <c r="C387" s="23" t="s">
        <v>2256</v>
      </c>
      <c r="D387" s="23" t="s">
        <v>452</v>
      </c>
      <c r="E387" s="23" t="s">
        <v>11</v>
      </c>
      <c r="F387" s="23">
        <v>48</v>
      </c>
      <c r="G387" s="23" t="s">
        <v>1583</v>
      </c>
      <c r="H387" s="23">
        <v>3316</v>
      </c>
      <c r="I387" s="23"/>
    </row>
    <row r="388" spans="1:9">
      <c r="A388" s="23" t="s">
        <v>2777</v>
      </c>
      <c r="B388" s="23" t="s">
        <v>2778</v>
      </c>
      <c r="C388" s="23" t="s">
        <v>2754</v>
      </c>
      <c r="D388" s="23" t="s">
        <v>452</v>
      </c>
      <c r="E388" s="23" t="s">
        <v>11</v>
      </c>
      <c r="F388" s="23">
        <v>48</v>
      </c>
      <c r="G388" s="23" t="s">
        <v>1583</v>
      </c>
      <c r="H388" s="23">
        <v>3316</v>
      </c>
      <c r="I388" s="23"/>
    </row>
    <row r="389" spans="1:9">
      <c r="A389" s="23" t="s">
        <v>2325</v>
      </c>
      <c r="B389" s="23" t="s">
        <v>2326</v>
      </c>
      <c r="C389" s="23" t="s">
        <v>2328</v>
      </c>
      <c r="D389" s="23" t="s">
        <v>452</v>
      </c>
      <c r="E389" s="23" t="s">
        <v>11</v>
      </c>
      <c r="F389" s="23">
        <v>48</v>
      </c>
      <c r="G389" s="23" t="s">
        <v>1583</v>
      </c>
      <c r="H389" s="23">
        <v>3316</v>
      </c>
      <c r="I389" s="23"/>
    </row>
    <row r="390" spans="1:9">
      <c r="A390" s="23" t="s">
        <v>3716</v>
      </c>
      <c r="B390" s="23" t="s">
        <v>3717</v>
      </c>
      <c r="C390" s="23" t="s">
        <v>3719</v>
      </c>
      <c r="D390" s="23" t="s">
        <v>452</v>
      </c>
      <c r="E390" s="23" t="s">
        <v>11</v>
      </c>
      <c r="F390" s="23">
        <v>48</v>
      </c>
      <c r="G390" s="23" t="s">
        <v>1583</v>
      </c>
      <c r="H390" s="23">
        <v>3316</v>
      </c>
      <c r="I390" s="23"/>
    </row>
    <row r="391" spans="1:9">
      <c r="A391" s="23" t="s">
        <v>2295</v>
      </c>
      <c r="B391" s="23" t="s">
        <v>2296</v>
      </c>
      <c r="C391" s="23" t="s">
        <v>2297</v>
      </c>
      <c r="D391" s="23" t="s">
        <v>452</v>
      </c>
      <c r="E391" s="23" t="s">
        <v>11</v>
      </c>
      <c r="F391" s="23">
        <v>48</v>
      </c>
      <c r="G391" s="23" t="s">
        <v>1583</v>
      </c>
      <c r="H391" s="23">
        <v>3316</v>
      </c>
      <c r="I391" s="23"/>
    </row>
    <row r="392" spans="1:9">
      <c r="A392" s="23" t="s">
        <v>2890</v>
      </c>
      <c r="B392" s="23" t="s">
        <v>2891</v>
      </c>
      <c r="C392" s="23" t="s">
        <v>2893</v>
      </c>
      <c r="D392" s="23" t="s">
        <v>452</v>
      </c>
      <c r="E392" s="23" t="s">
        <v>11</v>
      </c>
      <c r="F392" s="23">
        <v>48</v>
      </c>
      <c r="G392" s="23" t="s">
        <v>1583</v>
      </c>
      <c r="H392" s="23">
        <v>3316</v>
      </c>
      <c r="I392" s="23"/>
    </row>
    <row r="393" spans="1:9">
      <c r="A393" s="23" t="s">
        <v>4753</v>
      </c>
      <c r="B393" s="23" t="s">
        <v>4754</v>
      </c>
      <c r="C393" s="23" t="s">
        <v>4755</v>
      </c>
      <c r="D393" s="23" t="s">
        <v>452</v>
      </c>
      <c r="E393" s="23" t="s">
        <v>11</v>
      </c>
      <c r="F393" s="23">
        <v>48</v>
      </c>
      <c r="G393" s="23" t="s">
        <v>1583</v>
      </c>
      <c r="H393" s="23">
        <v>3316</v>
      </c>
      <c r="I393" s="23"/>
    </row>
    <row r="394" spans="1:9">
      <c r="A394" s="23" t="s">
        <v>4523</v>
      </c>
      <c r="B394" s="23" t="s">
        <v>4524</v>
      </c>
      <c r="C394" s="23" t="s">
        <v>4521</v>
      </c>
      <c r="D394" s="23" t="s">
        <v>452</v>
      </c>
      <c r="E394" s="23" t="s">
        <v>11</v>
      </c>
      <c r="F394" s="23">
        <v>48</v>
      </c>
      <c r="G394" s="23" t="s">
        <v>1583</v>
      </c>
      <c r="H394" s="23">
        <v>3316</v>
      </c>
      <c r="I394" s="23"/>
    </row>
    <row r="395" spans="1:9">
      <c r="A395" s="23" t="s">
        <v>4274</v>
      </c>
      <c r="B395" s="23" t="s">
        <v>4275</v>
      </c>
      <c r="C395" s="23" t="s">
        <v>4276</v>
      </c>
      <c r="D395" s="23" t="s">
        <v>452</v>
      </c>
      <c r="E395" s="23" t="s">
        <v>11</v>
      </c>
      <c r="F395" s="23">
        <v>48</v>
      </c>
      <c r="G395" s="23" t="s">
        <v>1583</v>
      </c>
      <c r="H395" s="23">
        <v>3316</v>
      </c>
      <c r="I395" s="23"/>
    </row>
    <row r="396" spans="1:9">
      <c r="A396" s="23" t="s">
        <v>3914</v>
      </c>
      <c r="B396" s="23" t="s">
        <v>3915</v>
      </c>
      <c r="C396" s="23" t="s">
        <v>3916</v>
      </c>
      <c r="D396" s="23" t="s">
        <v>452</v>
      </c>
      <c r="E396" s="23" t="s">
        <v>11</v>
      </c>
      <c r="F396" s="23">
        <v>48</v>
      </c>
      <c r="G396" s="23" t="s">
        <v>1583</v>
      </c>
      <c r="H396" s="23">
        <v>3316</v>
      </c>
      <c r="I396" s="23"/>
    </row>
    <row r="397" spans="1:9">
      <c r="A397" s="23" t="s">
        <v>2593</v>
      </c>
      <c r="B397" s="23" t="s">
        <v>2594</v>
      </c>
      <c r="C397" s="23" t="s">
        <v>2595</v>
      </c>
      <c r="D397" s="23" t="s">
        <v>452</v>
      </c>
      <c r="E397" s="23" t="s">
        <v>1643</v>
      </c>
      <c r="F397" s="23">
        <v>48</v>
      </c>
      <c r="G397" s="23" t="s">
        <v>1583</v>
      </c>
      <c r="H397" s="23">
        <v>3316</v>
      </c>
      <c r="I397" s="23"/>
    </row>
    <row r="398" spans="1:9">
      <c r="A398" s="23" t="s">
        <v>2045</v>
      </c>
      <c r="B398" s="23" t="s">
        <v>2046</v>
      </c>
      <c r="C398" s="23" t="s">
        <v>2048</v>
      </c>
      <c r="D398" s="23" t="s">
        <v>452</v>
      </c>
      <c r="E398" s="23" t="s">
        <v>11</v>
      </c>
      <c r="F398" s="23">
        <v>48</v>
      </c>
      <c r="G398" s="23" t="s">
        <v>1583</v>
      </c>
      <c r="H398" s="23">
        <v>3316</v>
      </c>
      <c r="I398" s="23"/>
    </row>
    <row r="399" spans="1:9">
      <c r="A399" s="23" t="s">
        <v>1855</v>
      </c>
      <c r="B399" s="23" t="s">
        <v>1856</v>
      </c>
      <c r="C399" s="23" t="s">
        <v>1857</v>
      </c>
      <c r="D399" s="23" t="s">
        <v>452</v>
      </c>
      <c r="E399" s="23" t="s">
        <v>11</v>
      </c>
      <c r="F399" s="23">
        <v>48</v>
      </c>
      <c r="G399" s="23" t="s">
        <v>1583</v>
      </c>
      <c r="H399" s="23">
        <v>3316</v>
      </c>
      <c r="I399" s="23"/>
    </row>
    <row r="400" spans="1:9">
      <c r="A400" s="23" t="s">
        <v>2734</v>
      </c>
      <c r="B400" s="23" t="s">
        <v>2735</v>
      </c>
      <c r="C400" s="23" t="s">
        <v>2736</v>
      </c>
      <c r="D400" s="23" t="s">
        <v>452</v>
      </c>
      <c r="E400" s="23" t="s">
        <v>11</v>
      </c>
      <c r="F400" s="23">
        <v>48</v>
      </c>
      <c r="G400" s="23" t="s">
        <v>1583</v>
      </c>
      <c r="H400" s="23">
        <v>3316.18</v>
      </c>
      <c r="I400" s="23"/>
    </row>
    <row r="401" spans="1:9">
      <c r="A401" s="23" t="s">
        <v>4926</v>
      </c>
      <c r="B401" s="23" t="s">
        <v>4927</v>
      </c>
      <c r="C401" s="23" t="s">
        <v>4928</v>
      </c>
      <c r="D401" s="23" t="s">
        <v>452</v>
      </c>
      <c r="E401" s="23" t="s">
        <v>11</v>
      </c>
      <c r="F401" s="23">
        <v>48</v>
      </c>
      <c r="G401" s="23" t="s">
        <v>1583</v>
      </c>
      <c r="H401" s="23">
        <v>3316</v>
      </c>
      <c r="I401" s="23"/>
    </row>
    <row r="402" spans="1:9">
      <c r="A402" s="23" t="s">
        <v>3533</v>
      </c>
      <c r="B402" s="23" t="s">
        <v>3534</v>
      </c>
      <c r="C402" s="23" t="s">
        <v>3536</v>
      </c>
      <c r="D402" s="23" t="s">
        <v>452</v>
      </c>
      <c r="E402" s="23" t="s">
        <v>11</v>
      </c>
      <c r="F402" s="23">
        <v>48</v>
      </c>
      <c r="G402" s="23" t="s">
        <v>1583</v>
      </c>
      <c r="H402" s="23">
        <v>3316</v>
      </c>
      <c r="I402" s="23"/>
    </row>
    <row r="403" spans="1:9">
      <c r="A403" s="23" t="s">
        <v>1976</v>
      </c>
      <c r="B403" s="23" t="s">
        <v>1977</v>
      </c>
      <c r="C403" s="23" t="s">
        <v>1979</v>
      </c>
      <c r="D403" s="23" t="s">
        <v>452</v>
      </c>
      <c r="E403" s="23" t="s">
        <v>11</v>
      </c>
      <c r="F403" s="23">
        <v>48</v>
      </c>
      <c r="G403" s="23" t="s">
        <v>1583</v>
      </c>
      <c r="H403" s="23">
        <v>3316</v>
      </c>
      <c r="I403" s="23"/>
    </row>
    <row r="404" spans="1:9">
      <c r="A404" s="23" t="s">
        <v>2085</v>
      </c>
      <c r="B404" s="23" t="s">
        <v>2086</v>
      </c>
      <c r="C404" s="23" t="s">
        <v>2088</v>
      </c>
      <c r="D404" s="23" t="s">
        <v>452</v>
      </c>
      <c r="E404" s="23" t="s">
        <v>11</v>
      </c>
      <c r="F404" s="23">
        <v>48</v>
      </c>
      <c r="G404" s="23" t="s">
        <v>1583</v>
      </c>
      <c r="H404" s="23">
        <v>3316</v>
      </c>
      <c r="I404" s="23"/>
    </row>
    <row r="405" spans="1:9">
      <c r="A405" s="23" t="s">
        <v>4103</v>
      </c>
      <c r="B405" s="23" t="s">
        <v>4104</v>
      </c>
      <c r="C405" s="23" t="s">
        <v>2104</v>
      </c>
      <c r="D405" s="23" t="s">
        <v>5632</v>
      </c>
      <c r="E405" s="23" t="s">
        <v>1643</v>
      </c>
      <c r="F405" s="23">
        <v>48</v>
      </c>
      <c r="G405" s="23" t="s">
        <v>1583</v>
      </c>
      <c r="H405" s="23">
        <v>3316</v>
      </c>
      <c r="I405" s="23"/>
    </row>
    <row r="406" spans="1:9">
      <c r="A406" s="23" t="s">
        <v>3780</v>
      </c>
      <c r="B406" s="23" t="s">
        <v>3781</v>
      </c>
      <c r="C406" s="23" t="s">
        <v>3782</v>
      </c>
      <c r="D406" s="23" t="s">
        <v>452</v>
      </c>
      <c r="E406" s="23" t="s">
        <v>11</v>
      </c>
      <c r="F406" s="23">
        <v>48</v>
      </c>
      <c r="G406" s="23" t="s">
        <v>1583</v>
      </c>
      <c r="H406" s="23">
        <v>3316</v>
      </c>
      <c r="I406" s="23"/>
    </row>
    <row r="407" spans="1:9">
      <c r="A407" s="23" t="s">
        <v>1865</v>
      </c>
      <c r="B407" s="23" t="s">
        <v>1866</v>
      </c>
      <c r="C407" s="23" t="s">
        <v>1867</v>
      </c>
      <c r="D407" s="23" t="s">
        <v>452</v>
      </c>
      <c r="E407" s="23" t="s">
        <v>11</v>
      </c>
      <c r="F407" s="23">
        <v>48</v>
      </c>
      <c r="G407" s="23" t="s">
        <v>1583</v>
      </c>
      <c r="H407" s="23">
        <v>3316</v>
      </c>
      <c r="I407" s="23"/>
    </row>
    <row r="408" spans="1:9">
      <c r="A408" s="23" t="s">
        <v>3374</v>
      </c>
      <c r="B408" s="23" t="s">
        <v>3375</v>
      </c>
      <c r="C408" s="23" t="s">
        <v>3376</v>
      </c>
      <c r="D408" s="23" t="s">
        <v>5632</v>
      </c>
      <c r="E408" s="23" t="s">
        <v>11</v>
      </c>
      <c r="F408" s="23">
        <v>48</v>
      </c>
      <c r="G408" s="23" t="s">
        <v>1583</v>
      </c>
      <c r="H408" s="23">
        <v>3316</v>
      </c>
      <c r="I408" s="23"/>
    </row>
    <row r="409" spans="1:9">
      <c r="A409" s="23" t="s">
        <v>3886</v>
      </c>
      <c r="B409" s="23" t="s">
        <v>3887</v>
      </c>
      <c r="C409" s="23" t="s">
        <v>3888</v>
      </c>
      <c r="D409" s="23" t="s">
        <v>452</v>
      </c>
      <c r="E409" s="23" t="s">
        <v>11</v>
      </c>
      <c r="F409" s="23">
        <v>48</v>
      </c>
      <c r="G409" s="23" t="s">
        <v>1583</v>
      </c>
      <c r="H409" s="23">
        <v>3316</v>
      </c>
      <c r="I409" s="23"/>
    </row>
    <row r="410" spans="1:9">
      <c r="A410" s="23" t="s">
        <v>4715</v>
      </c>
      <c r="B410" s="23" t="s">
        <v>4716</v>
      </c>
      <c r="C410" s="23" t="s">
        <v>4717</v>
      </c>
      <c r="D410" s="23" t="s">
        <v>452</v>
      </c>
      <c r="E410" s="23" t="s">
        <v>11</v>
      </c>
      <c r="F410" s="23">
        <v>48</v>
      </c>
      <c r="G410" s="23" t="s">
        <v>1583</v>
      </c>
      <c r="H410" s="23">
        <v>3315.95</v>
      </c>
      <c r="I410" s="23"/>
    </row>
    <row r="411" spans="1:9">
      <c r="A411" s="23" t="s">
        <v>2653</v>
      </c>
      <c r="B411" s="23" t="s">
        <v>2654</v>
      </c>
      <c r="C411" s="23" t="s">
        <v>2655</v>
      </c>
      <c r="D411" s="23" t="s">
        <v>452</v>
      </c>
      <c r="E411" s="23" t="s">
        <v>11</v>
      </c>
      <c r="F411" s="23">
        <v>48</v>
      </c>
      <c r="G411" s="23" t="s">
        <v>1583</v>
      </c>
      <c r="H411" s="23">
        <v>3316</v>
      </c>
      <c r="I411" s="23"/>
    </row>
    <row r="412" spans="1:9">
      <c r="A412" s="23" t="s">
        <v>4161</v>
      </c>
      <c r="B412" s="23" t="s">
        <v>4162</v>
      </c>
      <c r="C412" s="23" t="s">
        <v>4164</v>
      </c>
      <c r="D412" s="23" t="s">
        <v>452</v>
      </c>
      <c r="E412" s="23" t="s">
        <v>11</v>
      </c>
      <c r="F412" s="23">
        <v>48</v>
      </c>
      <c r="G412" s="23" t="s">
        <v>1583</v>
      </c>
      <c r="H412" s="23">
        <v>3316</v>
      </c>
      <c r="I412" s="23"/>
    </row>
    <row r="413" spans="1:9">
      <c r="A413" s="23" t="s">
        <v>5216</v>
      </c>
      <c r="B413" s="23" t="s">
        <v>5217</v>
      </c>
      <c r="C413" s="23" t="s">
        <v>5218</v>
      </c>
      <c r="D413" s="23" t="s">
        <v>452</v>
      </c>
      <c r="E413" s="23" t="s">
        <v>11</v>
      </c>
      <c r="F413" s="23">
        <v>48</v>
      </c>
      <c r="G413" s="23" t="s">
        <v>1583</v>
      </c>
      <c r="H413" s="23">
        <v>3316</v>
      </c>
      <c r="I413" s="23"/>
    </row>
    <row r="414" spans="1:9">
      <c r="A414" s="23" t="s">
        <v>3875</v>
      </c>
      <c r="B414" s="23" t="s">
        <v>3876</v>
      </c>
      <c r="C414" s="23" t="s">
        <v>3877</v>
      </c>
      <c r="D414" s="23" t="s">
        <v>452</v>
      </c>
      <c r="E414" s="23" t="s">
        <v>11</v>
      </c>
      <c r="F414" s="23">
        <v>48</v>
      </c>
      <c r="G414" s="23" t="s">
        <v>1583</v>
      </c>
      <c r="H414" s="23">
        <v>3316</v>
      </c>
      <c r="I414" s="23"/>
    </row>
    <row r="415" spans="1:9">
      <c r="A415" s="23" t="s">
        <v>4620</v>
      </c>
      <c r="B415" s="23" t="s">
        <v>4621</v>
      </c>
      <c r="C415" s="23" t="s">
        <v>4622</v>
      </c>
      <c r="D415" s="23" t="s">
        <v>452</v>
      </c>
      <c r="E415" s="23" t="s">
        <v>11</v>
      </c>
      <c r="F415" s="23">
        <v>48</v>
      </c>
      <c r="G415" s="23" t="s">
        <v>1583</v>
      </c>
      <c r="H415" s="23">
        <v>3316</v>
      </c>
      <c r="I415" s="23"/>
    </row>
    <row r="416" spans="1:9">
      <c r="A416" s="23" t="s">
        <v>3520</v>
      </c>
      <c r="B416" s="23" t="s">
        <v>3521</v>
      </c>
      <c r="C416" s="23" t="s">
        <v>3523</v>
      </c>
      <c r="D416" s="23" t="s">
        <v>452</v>
      </c>
      <c r="E416" s="23" t="s">
        <v>11</v>
      </c>
      <c r="F416" s="23">
        <v>48</v>
      </c>
      <c r="G416" s="23" t="s">
        <v>1583</v>
      </c>
      <c r="H416" s="23">
        <v>3316</v>
      </c>
      <c r="I416" s="23"/>
    </row>
    <row r="417" spans="1:9">
      <c r="A417" s="23" t="s">
        <v>5025</v>
      </c>
      <c r="B417" s="23" t="s">
        <v>5026</v>
      </c>
      <c r="C417" s="23" t="s">
        <v>5027</v>
      </c>
      <c r="D417" s="23" t="s">
        <v>452</v>
      </c>
      <c r="E417" s="23" t="s">
        <v>11</v>
      </c>
      <c r="F417" s="23">
        <v>48</v>
      </c>
      <c r="G417" s="23" t="s">
        <v>1583</v>
      </c>
      <c r="H417" s="23">
        <v>3316</v>
      </c>
      <c r="I417" s="23"/>
    </row>
    <row r="418" spans="1:9">
      <c r="A418" s="23" t="s">
        <v>5132</v>
      </c>
      <c r="B418" s="23" t="s">
        <v>5133</v>
      </c>
      <c r="C418" s="23" t="s">
        <v>5134</v>
      </c>
      <c r="D418" s="23" t="s">
        <v>452</v>
      </c>
      <c r="E418" s="23" t="s">
        <v>11</v>
      </c>
      <c r="F418" s="23">
        <v>48</v>
      </c>
      <c r="G418" s="23" t="s">
        <v>1583</v>
      </c>
      <c r="H418" s="23">
        <v>3316</v>
      </c>
      <c r="I418" s="23"/>
    </row>
    <row r="419" spans="1:9">
      <c r="A419" s="23" t="s">
        <v>5264</v>
      </c>
      <c r="B419" s="23" t="s">
        <v>5265</v>
      </c>
      <c r="C419" s="23" t="s">
        <v>5267</v>
      </c>
      <c r="D419" s="23" t="s">
        <v>452</v>
      </c>
      <c r="E419" s="23" t="s">
        <v>11</v>
      </c>
      <c r="F419" s="23">
        <v>48</v>
      </c>
      <c r="G419" s="23" t="s">
        <v>1583</v>
      </c>
      <c r="H419" s="23">
        <v>3316</v>
      </c>
      <c r="I419" s="23"/>
    </row>
    <row r="420" spans="1:9">
      <c r="A420" s="23" t="s">
        <v>2147</v>
      </c>
      <c r="B420" s="23" t="s">
        <v>2148</v>
      </c>
      <c r="C420" s="23" t="s">
        <v>2149</v>
      </c>
      <c r="D420" s="23" t="s">
        <v>461</v>
      </c>
      <c r="E420" s="23" t="s">
        <v>1643</v>
      </c>
      <c r="F420" s="23">
        <v>48</v>
      </c>
      <c r="G420" s="23" t="s">
        <v>1583</v>
      </c>
      <c r="H420" s="23">
        <v>8400</v>
      </c>
      <c r="I420" s="23"/>
    </row>
    <row r="421" spans="1:9">
      <c r="A421" s="23" t="s">
        <v>2041</v>
      </c>
      <c r="B421" s="23" t="s">
        <v>2042</v>
      </c>
      <c r="C421" s="23" t="s">
        <v>2043</v>
      </c>
      <c r="D421" s="23" t="s">
        <v>452</v>
      </c>
      <c r="E421" s="23" t="s">
        <v>11</v>
      </c>
      <c r="F421" s="23">
        <v>48</v>
      </c>
      <c r="G421" s="23" t="s">
        <v>1583</v>
      </c>
      <c r="H421" s="23">
        <v>3316</v>
      </c>
      <c r="I421" s="23"/>
    </row>
    <row r="422" spans="1:9">
      <c r="A422" s="23" t="s">
        <v>3936</v>
      </c>
      <c r="B422" s="23" t="s">
        <v>3937</v>
      </c>
      <c r="C422" s="23" t="s">
        <v>3939</v>
      </c>
      <c r="D422" s="23" t="s">
        <v>452</v>
      </c>
      <c r="E422" s="23" t="s">
        <v>11</v>
      </c>
      <c r="F422" s="23">
        <v>48</v>
      </c>
      <c r="G422" s="23" t="s">
        <v>1583</v>
      </c>
      <c r="H422" s="23">
        <v>3316</v>
      </c>
      <c r="I422" s="23"/>
    </row>
    <row r="423" spans="1:9">
      <c r="A423" s="23" t="s">
        <v>2139</v>
      </c>
      <c r="B423" s="23" t="s">
        <v>2140</v>
      </c>
      <c r="C423" s="23" t="s">
        <v>2142</v>
      </c>
      <c r="D423" s="23" t="s">
        <v>452</v>
      </c>
      <c r="E423" s="23" t="s">
        <v>11</v>
      </c>
      <c r="F423" s="23">
        <v>48</v>
      </c>
      <c r="G423" s="23" t="s">
        <v>1583</v>
      </c>
      <c r="H423" s="23">
        <v>3316</v>
      </c>
      <c r="I423" s="23"/>
    </row>
    <row r="424" spans="1:9">
      <c r="A424" s="23" t="s">
        <v>2178</v>
      </c>
      <c r="B424" s="23" t="s">
        <v>2179</v>
      </c>
      <c r="C424" s="23" t="s">
        <v>2181</v>
      </c>
      <c r="D424" s="23" t="s">
        <v>452</v>
      </c>
      <c r="E424" s="23" t="s">
        <v>11</v>
      </c>
      <c r="F424" s="23">
        <v>48</v>
      </c>
      <c r="G424" s="23" t="s">
        <v>1583</v>
      </c>
      <c r="H424" s="23">
        <v>3316</v>
      </c>
      <c r="I424" s="23"/>
    </row>
    <row r="425" spans="1:9">
      <c r="A425" s="23" t="s">
        <v>3609</v>
      </c>
      <c r="B425" s="23" t="s">
        <v>3610</v>
      </c>
      <c r="C425" s="23" t="s">
        <v>3612</v>
      </c>
      <c r="D425" s="23" t="s">
        <v>452</v>
      </c>
      <c r="E425" s="23" t="s">
        <v>11</v>
      </c>
      <c r="F425" s="23">
        <v>48</v>
      </c>
      <c r="G425" s="23" t="s">
        <v>1583</v>
      </c>
      <c r="H425" s="23">
        <v>3316</v>
      </c>
      <c r="I425" s="23"/>
    </row>
    <row r="426" spans="1:9">
      <c r="A426" s="23" t="s">
        <v>4255</v>
      </c>
      <c r="B426" s="23" t="s">
        <v>4256</v>
      </c>
      <c r="C426" s="23" t="s">
        <v>3494</v>
      </c>
      <c r="D426" s="23" t="s">
        <v>452</v>
      </c>
      <c r="E426" s="23" t="s">
        <v>11</v>
      </c>
      <c r="F426" s="23">
        <v>48</v>
      </c>
      <c r="G426" s="23" t="s">
        <v>1583</v>
      </c>
      <c r="H426" s="23">
        <v>3316</v>
      </c>
      <c r="I426" s="23"/>
    </row>
    <row r="427" spans="1:9">
      <c r="A427" s="23" t="s">
        <v>5231</v>
      </c>
      <c r="B427" s="23" t="s">
        <v>5232</v>
      </c>
      <c r="C427" s="23" t="s">
        <v>5234</v>
      </c>
      <c r="D427" s="23" t="s">
        <v>452</v>
      </c>
      <c r="E427" s="23" t="s">
        <v>11</v>
      </c>
      <c r="F427" s="23">
        <v>48</v>
      </c>
      <c r="G427" s="23" t="s">
        <v>1583</v>
      </c>
      <c r="H427" s="23">
        <v>3316</v>
      </c>
      <c r="I427" s="23"/>
    </row>
    <row r="428" spans="1:9">
      <c r="A428" s="23" t="s">
        <v>3783</v>
      </c>
      <c r="B428" s="23" t="s">
        <v>3784</v>
      </c>
      <c r="C428" s="23" t="s">
        <v>3785</v>
      </c>
      <c r="D428" s="23" t="s">
        <v>452</v>
      </c>
      <c r="E428" s="23" t="s">
        <v>11</v>
      </c>
      <c r="F428" s="23">
        <v>48</v>
      </c>
      <c r="G428" s="23" t="s">
        <v>1583</v>
      </c>
      <c r="H428" s="23">
        <v>3316</v>
      </c>
      <c r="I428" s="23"/>
    </row>
    <row r="429" spans="1:9">
      <c r="A429" s="23" t="s">
        <v>5093</v>
      </c>
      <c r="B429" s="23" t="s">
        <v>5094</v>
      </c>
      <c r="C429" s="23" t="s">
        <v>5095</v>
      </c>
      <c r="D429" s="23" t="s">
        <v>452</v>
      </c>
      <c r="E429" s="23" t="s">
        <v>11</v>
      </c>
      <c r="F429" s="23">
        <v>48</v>
      </c>
      <c r="G429" s="23" t="s">
        <v>1583</v>
      </c>
      <c r="H429" s="23">
        <v>3316</v>
      </c>
      <c r="I429" s="23"/>
    </row>
    <row r="430" spans="1:9">
      <c r="A430" s="23" t="s">
        <v>2899</v>
      </c>
      <c r="B430" s="23" t="s">
        <v>2900</v>
      </c>
      <c r="C430" s="23" t="s">
        <v>2901</v>
      </c>
      <c r="D430" s="23" t="s">
        <v>452</v>
      </c>
      <c r="E430" s="23" t="s">
        <v>11</v>
      </c>
      <c r="F430" s="23">
        <v>48</v>
      </c>
      <c r="G430" s="23" t="s">
        <v>1583</v>
      </c>
      <c r="H430" s="23">
        <v>3315.94</v>
      </c>
      <c r="I430" s="23"/>
    </row>
    <row r="431" spans="1:9">
      <c r="A431" s="23" t="s">
        <v>5144</v>
      </c>
      <c r="B431" s="23" t="s">
        <v>5145</v>
      </c>
      <c r="C431" s="23" t="s">
        <v>5146</v>
      </c>
      <c r="D431" s="23" t="s">
        <v>452</v>
      </c>
      <c r="E431" s="23" t="s">
        <v>11</v>
      </c>
      <c r="F431" s="23">
        <v>48</v>
      </c>
      <c r="G431" s="23" t="s">
        <v>1583</v>
      </c>
      <c r="H431" s="23">
        <v>3316</v>
      </c>
      <c r="I431" s="23"/>
    </row>
    <row r="432" spans="1:9">
      <c r="A432" s="23" t="s">
        <v>4605</v>
      </c>
      <c r="B432" s="23" t="s">
        <v>4606</v>
      </c>
      <c r="C432" s="23" t="s">
        <v>4607</v>
      </c>
      <c r="D432" s="23" t="s">
        <v>452</v>
      </c>
      <c r="E432" s="23" t="s">
        <v>11</v>
      </c>
      <c r="F432" s="23">
        <v>48</v>
      </c>
      <c r="G432" s="23" t="s">
        <v>1583</v>
      </c>
      <c r="H432" s="23">
        <v>3316</v>
      </c>
      <c r="I432" s="23"/>
    </row>
    <row r="433" spans="1:9">
      <c r="A433" s="23" t="s">
        <v>4865</v>
      </c>
      <c r="B433" s="23" t="s">
        <v>4866</v>
      </c>
      <c r="C433" s="23" t="s">
        <v>4868</v>
      </c>
      <c r="D433" s="23" t="s">
        <v>452</v>
      </c>
      <c r="E433" s="23" t="s">
        <v>11</v>
      </c>
      <c r="F433" s="23">
        <v>48</v>
      </c>
      <c r="G433" s="23" t="s">
        <v>1583</v>
      </c>
      <c r="H433" s="23">
        <v>0</v>
      </c>
      <c r="I433" s="23"/>
    </row>
    <row r="434" spans="1:9">
      <c r="A434" s="23" t="s">
        <v>3801</v>
      </c>
      <c r="B434" s="23" t="s">
        <v>3802</v>
      </c>
      <c r="C434" s="23" t="s">
        <v>3804</v>
      </c>
      <c r="D434" s="23" t="s">
        <v>452</v>
      </c>
      <c r="E434" s="23" t="s">
        <v>11</v>
      </c>
      <c r="F434" s="23">
        <v>48</v>
      </c>
      <c r="G434" s="23" t="s">
        <v>1583</v>
      </c>
      <c r="H434" s="23">
        <v>3316</v>
      </c>
      <c r="I434" s="23"/>
    </row>
    <row r="435" spans="1:9">
      <c r="A435" s="23" t="s">
        <v>4190</v>
      </c>
      <c r="B435" s="23" t="s">
        <v>4191</v>
      </c>
      <c r="C435" s="23" t="s">
        <v>4188</v>
      </c>
      <c r="D435" s="23" t="s">
        <v>452</v>
      </c>
      <c r="E435" s="23" t="s">
        <v>11</v>
      </c>
      <c r="F435" s="23">
        <v>48</v>
      </c>
      <c r="G435" s="23" t="s">
        <v>1583</v>
      </c>
      <c r="H435" s="23">
        <v>3316</v>
      </c>
      <c r="I435" s="23"/>
    </row>
    <row r="436" spans="1:9">
      <c r="A436" s="23" t="s">
        <v>1888</v>
      </c>
      <c r="B436" s="23" t="s">
        <v>1889</v>
      </c>
      <c r="C436" s="23" t="s">
        <v>1890</v>
      </c>
      <c r="D436" s="23" t="s">
        <v>452</v>
      </c>
      <c r="E436" s="23" t="s">
        <v>11</v>
      </c>
      <c r="F436" s="23">
        <v>48</v>
      </c>
      <c r="G436" s="23" t="s">
        <v>1583</v>
      </c>
      <c r="H436" s="23">
        <v>3316</v>
      </c>
      <c r="I436" s="23"/>
    </row>
    <row r="437" spans="1:9">
      <c r="A437" s="23" t="s">
        <v>3268</v>
      </c>
      <c r="B437" s="23" t="s">
        <v>3269</v>
      </c>
      <c r="C437" s="23" t="s">
        <v>3270</v>
      </c>
      <c r="D437" s="23" t="s">
        <v>452</v>
      </c>
      <c r="E437" s="23" t="s">
        <v>11</v>
      </c>
      <c r="F437" s="23">
        <v>48</v>
      </c>
      <c r="G437" s="23" t="s">
        <v>1583</v>
      </c>
      <c r="H437" s="23">
        <v>3315.94</v>
      </c>
      <c r="I437" s="23"/>
    </row>
    <row r="438" spans="1:9">
      <c r="A438" s="23" t="s">
        <v>5011</v>
      </c>
      <c r="B438" s="23" t="s">
        <v>5012</v>
      </c>
      <c r="C438" s="23" t="s">
        <v>5013</v>
      </c>
      <c r="D438" s="23" t="s">
        <v>452</v>
      </c>
      <c r="E438" s="23" t="s">
        <v>11</v>
      </c>
      <c r="F438" s="23">
        <v>48</v>
      </c>
      <c r="G438" s="23" t="s">
        <v>1583</v>
      </c>
      <c r="H438" s="23">
        <v>3316</v>
      </c>
      <c r="I438" s="23"/>
    </row>
    <row r="439" spans="1:9">
      <c r="A439" s="23" t="s">
        <v>3111</v>
      </c>
      <c r="B439" s="23" t="s">
        <v>3112</v>
      </c>
      <c r="C439" s="23" t="s">
        <v>3114</v>
      </c>
      <c r="D439" s="23" t="s">
        <v>452</v>
      </c>
      <c r="E439" s="23" t="s">
        <v>11</v>
      </c>
      <c r="F439" s="23">
        <v>48</v>
      </c>
      <c r="G439" s="23" t="s">
        <v>1583</v>
      </c>
      <c r="H439" s="23">
        <v>3316</v>
      </c>
      <c r="I439" s="23"/>
    </row>
    <row r="440" spans="1:9">
      <c r="A440" s="23" t="s">
        <v>2458</v>
      </c>
      <c r="B440" s="23" t="s">
        <v>2459</v>
      </c>
      <c r="C440" s="23" t="s">
        <v>2461</v>
      </c>
      <c r="D440" s="23" t="s">
        <v>452</v>
      </c>
      <c r="E440" s="23" t="s">
        <v>11</v>
      </c>
      <c r="F440" s="23">
        <v>48</v>
      </c>
      <c r="G440" s="23" t="s">
        <v>1583</v>
      </c>
      <c r="H440" s="23">
        <v>3316</v>
      </c>
      <c r="I440" s="23"/>
    </row>
    <row r="441" spans="1:9">
      <c r="A441" s="23" t="s">
        <v>2862</v>
      </c>
      <c r="B441" s="23" t="s">
        <v>2863</v>
      </c>
      <c r="C441" s="23" t="s">
        <v>2865</v>
      </c>
      <c r="D441" s="23" t="s">
        <v>452</v>
      </c>
      <c r="E441" s="23" t="s">
        <v>11</v>
      </c>
      <c r="F441" s="23">
        <v>48</v>
      </c>
      <c r="G441" s="23" t="s">
        <v>1583</v>
      </c>
      <c r="H441" s="23">
        <v>3316</v>
      </c>
      <c r="I441" s="23"/>
    </row>
    <row r="442" spans="1:9">
      <c r="A442" s="23" t="s">
        <v>2520</v>
      </c>
      <c r="B442" s="23" t="s">
        <v>2521</v>
      </c>
      <c r="C442" s="23" t="s">
        <v>2522</v>
      </c>
      <c r="D442" s="23" t="s">
        <v>452</v>
      </c>
      <c r="E442" s="23" t="s">
        <v>11</v>
      </c>
      <c r="F442" s="23">
        <v>48</v>
      </c>
      <c r="G442" s="23" t="s">
        <v>1583</v>
      </c>
      <c r="H442" s="23">
        <v>3316</v>
      </c>
      <c r="I442" s="23"/>
    </row>
    <row r="443" spans="1:9">
      <c r="A443" s="23" t="s">
        <v>2679</v>
      </c>
      <c r="B443" s="23" t="s">
        <v>2680</v>
      </c>
      <c r="C443" s="23" t="s">
        <v>2493</v>
      </c>
      <c r="D443" s="23" t="s">
        <v>452</v>
      </c>
      <c r="E443" s="23" t="s">
        <v>11</v>
      </c>
      <c r="F443" s="23">
        <v>48</v>
      </c>
      <c r="G443" s="23" t="s">
        <v>1583</v>
      </c>
      <c r="H443" s="23">
        <v>3316</v>
      </c>
      <c r="I443" s="23"/>
    </row>
    <row r="444" spans="1:9">
      <c r="A444" s="23" t="s">
        <v>4387</v>
      </c>
      <c r="B444" s="23" t="s">
        <v>4388</v>
      </c>
      <c r="C444" s="23" t="s">
        <v>4389</v>
      </c>
      <c r="D444" s="23" t="s">
        <v>452</v>
      </c>
      <c r="E444" s="23" t="s">
        <v>1643</v>
      </c>
      <c r="F444" s="23">
        <v>48</v>
      </c>
      <c r="G444" s="23" t="s">
        <v>1583</v>
      </c>
      <c r="H444" s="23">
        <v>3316</v>
      </c>
      <c r="I444" s="23"/>
    </row>
    <row r="445" spans="1:9">
      <c r="A445" s="23" t="s">
        <v>2868</v>
      </c>
      <c r="B445" s="23" t="s">
        <v>2869</v>
      </c>
      <c r="C445" s="23" t="s">
        <v>2870</v>
      </c>
      <c r="D445" s="23" t="s">
        <v>464</v>
      </c>
      <c r="E445" s="23" t="s">
        <v>11</v>
      </c>
      <c r="F445" s="23">
        <v>48</v>
      </c>
      <c r="G445" s="23" t="s">
        <v>1583</v>
      </c>
      <c r="H445" s="23">
        <v>3544.38</v>
      </c>
      <c r="I445" s="23"/>
    </row>
    <row r="446" spans="1:9">
      <c r="A446" s="23" t="s">
        <v>4599</v>
      </c>
      <c r="B446" s="23" t="s">
        <v>4600</v>
      </c>
      <c r="C446" s="23" t="s">
        <v>4601</v>
      </c>
      <c r="D446" s="23" t="s">
        <v>452</v>
      </c>
      <c r="E446" s="23" t="s">
        <v>11</v>
      </c>
      <c r="F446" s="23">
        <v>48</v>
      </c>
      <c r="G446" s="23" t="s">
        <v>1583</v>
      </c>
      <c r="H446" s="23">
        <v>3316</v>
      </c>
      <c r="I446" s="23"/>
    </row>
    <row r="447" spans="1:9">
      <c r="A447" s="23" t="s">
        <v>2617</v>
      </c>
      <c r="B447" s="23" t="s">
        <v>2618</v>
      </c>
      <c r="C447" s="23" t="s">
        <v>2620</v>
      </c>
      <c r="D447" s="23" t="s">
        <v>452</v>
      </c>
      <c r="E447" s="23" t="s">
        <v>11</v>
      </c>
      <c r="F447" s="23">
        <v>48</v>
      </c>
      <c r="G447" s="23" t="s">
        <v>1583</v>
      </c>
      <c r="H447" s="23">
        <v>3316</v>
      </c>
      <c r="I447" s="23"/>
    </row>
    <row r="448" spans="1:9">
      <c r="A448" s="23" t="s">
        <v>1842</v>
      </c>
      <c r="B448" s="23" t="s">
        <v>1843</v>
      </c>
      <c r="C448" s="23" t="s">
        <v>1845</v>
      </c>
      <c r="D448" s="23" t="s">
        <v>452</v>
      </c>
      <c r="E448" s="23" t="s">
        <v>11</v>
      </c>
      <c r="F448" s="23">
        <v>48</v>
      </c>
      <c r="G448" s="23" t="s">
        <v>1583</v>
      </c>
      <c r="H448" s="23">
        <v>3316</v>
      </c>
      <c r="I448" s="23"/>
    </row>
    <row r="449" spans="1:9">
      <c r="A449" s="23" t="s">
        <v>4999</v>
      </c>
      <c r="B449" s="23" t="s">
        <v>5000</v>
      </c>
      <c r="C449" s="23" t="s">
        <v>5001</v>
      </c>
      <c r="D449" s="23" t="s">
        <v>452</v>
      </c>
      <c r="E449" s="23" t="s">
        <v>11</v>
      </c>
      <c r="F449" s="23">
        <v>48</v>
      </c>
      <c r="G449" s="23" t="s">
        <v>1583</v>
      </c>
      <c r="H449" s="23">
        <v>3316</v>
      </c>
      <c r="I449" s="23"/>
    </row>
    <row r="450" spans="1:9">
      <c r="A450" s="23" t="s">
        <v>4965</v>
      </c>
      <c r="B450" s="23" t="s">
        <v>4966</v>
      </c>
      <c r="C450" s="23" t="s">
        <v>4967</v>
      </c>
      <c r="D450" s="23" t="s">
        <v>452</v>
      </c>
      <c r="E450" s="23" t="s">
        <v>11</v>
      </c>
      <c r="F450" s="23">
        <v>48</v>
      </c>
      <c r="G450" s="23" t="s">
        <v>1583</v>
      </c>
      <c r="H450" s="23">
        <v>3316</v>
      </c>
      <c r="I450" s="23"/>
    </row>
    <row r="451" spans="1:9">
      <c r="A451" s="23" t="s">
        <v>3057</v>
      </c>
      <c r="B451" s="23" t="s">
        <v>3058</v>
      </c>
      <c r="C451" s="23" t="s">
        <v>3059</v>
      </c>
      <c r="D451" s="23" t="s">
        <v>452</v>
      </c>
      <c r="E451" s="23" t="s">
        <v>11</v>
      </c>
      <c r="F451" s="23">
        <v>48</v>
      </c>
      <c r="G451" s="23" t="s">
        <v>1583</v>
      </c>
      <c r="H451" s="23">
        <v>14800.1</v>
      </c>
      <c r="I451" s="23"/>
    </row>
    <row r="452" spans="1:9">
      <c r="A452" s="23" t="s">
        <v>2118</v>
      </c>
      <c r="B452" s="23" t="s">
        <v>2119</v>
      </c>
      <c r="C452" s="23" t="s">
        <v>2120</v>
      </c>
      <c r="D452" s="23" t="s">
        <v>452</v>
      </c>
      <c r="E452" s="23" t="s">
        <v>11</v>
      </c>
      <c r="F452" s="23">
        <v>48</v>
      </c>
      <c r="G452" s="23" t="s">
        <v>1583</v>
      </c>
      <c r="H452" s="23">
        <v>3316</v>
      </c>
      <c r="I452" s="23"/>
    </row>
    <row r="453" spans="1:9">
      <c r="A453" s="23" t="s">
        <v>4262</v>
      </c>
      <c r="B453" s="23" t="s">
        <v>4263</v>
      </c>
      <c r="C453" s="23" t="s">
        <v>4264</v>
      </c>
      <c r="D453" s="23" t="s">
        <v>452</v>
      </c>
      <c r="E453" s="23" t="s">
        <v>11</v>
      </c>
      <c r="F453" s="23">
        <v>48</v>
      </c>
      <c r="G453" s="23" t="s">
        <v>1583</v>
      </c>
      <c r="H453" s="23">
        <v>3316</v>
      </c>
      <c r="I453" s="23"/>
    </row>
    <row r="454" spans="1:9">
      <c r="A454" s="23" t="s">
        <v>4891</v>
      </c>
      <c r="B454" s="23" t="s">
        <v>4892</v>
      </c>
      <c r="C454" s="23" t="s">
        <v>4893</v>
      </c>
      <c r="D454" s="23" t="s">
        <v>452</v>
      </c>
      <c r="E454" s="23" t="s">
        <v>11</v>
      </c>
      <c r="F454" s="23">
        <v>48</v>
      </c>
      <c r="G454" s="23" t="s">
        <v>1583</v>
      </c>
      <c r="H454" s="23">
        <v>3316</v>
      </c>
      <c r="I454" s="23"/>
    </row>
    <row r="455" spans="1:9">
      <c r="A455" s="23" t="s">
        <v>6897</v>
      </c>
      <c r="B455" s="23" t="s">
        <v>6898</v>
      </c>
      <c r="C455" s="23" t="s">
        <v>7605</v>
      </c>
      <c r="D455" s="23" t="s">
        <v>452</v>
      </c>
      <c r="E455" s="23" t="s">
        <v>11</v>
      </c>
      <c r="F455" s="23">
        <v>48</v>
      </c>
      <c r="G455" s="23" t="s">
        <v>1583</v>
      </c>
      <c r="H455" s="23">
        <v>0</v>
      </c>
      <c r="I455" s="23"/>
    </row>
    <row r="456" spans="1:9">
      <c r="A456" s="23" t="s">
        <v>2959</v>
      </c>
      <c r="B456" s="23" t="s">
        <v>2960</v>
      </c>
      <c r="C456" s="23" t="s">
        <v>2962</v>
      </c>
      <c r="D456" s="23" t="s">
        <v>452</v>
      </c>
      <c r="E456" s="23" t="s">
        <v>11</v>
      </c>
      <c r="F456" s="23">
        <v>48</v>
      </c>
      <c r="G456" s="23" t="s">
        <v>1583</v>
      </c>
      <c r="H456" s="23">
        <v>3316</v>
      </c>
      <c r="I456" s="23"/>
    </row>
    <row r="457" spans="1:9">
      <c r="A457" s="23" t="s">
        <v>5112</v>
      </c>
      <c r="B457" s="23" t="s">
        <v>5113</v>
      </c>
      <c r="C457" s="23" t="s">
        <v>5115</v>
      </c>
      <c r="D457" s="23" t="s">
        <v>452</v>
      </c>
      <c r="E457" s="23" t="s">
        <v>11</v>
      </c>
      <c r="F457" s="23">
        <v>48</v>
      </c>
      <c r="G457" s="23" t="s">
        <v>1583</v>
      </c>
      <c r="H457" s="23">
        <v>3316</v>
      </c>
      <c r="I457" s="23"/>
    </row>
    <row r="458" spans="1:9">
      <c r="A458" s="23" t="s">
        <v>3168</v>
      </c>
      <c r="B458" s="23" t="s">
        <v>3169</v>
      </c>
      <c r="C458" s="23" t="s">
        <v>3171</v>
      </c>
      <c r="D458" s="23" t="s">
        <v>452</v>
      </c>
      <c r="E458" s="23" t="s">
        <v>11</v>
      </c>
      <c r="F458" s="23">
        <v>48</v>
      </c>
      <c r="G458" s="23" t="s">
        <v>1583</v>
      </c>
      <c r="H458" s="23">
        <v>3316</v>
      </c>
      <c r="I458" s="23"/>
    </row>
    <row r="459" spans="1:9">
      <c r="A459" s="23" t="s">
        <v>2770</v>
      </c>
      <c r="B459" s="23" t="s">
        <v>2771</v>
      </c>
      <c r="C459" s="23" t="s">
        <v>2773</v>
      </c>
      <c r="D459" s="23" t="s">
        <v>452</v>
      </c>
      <c r="E459" s="23" t="s">
        <v>11</v>
      </c>
      <c r="F459" s="23">
        <v>48</v>
      </c>
      <c r="G459" s="23" t="s">
        <v>1583</v>
      </c>
      <c r="H459" s="23">
        <v>3316</v>
      </c>
      <c r="I459" s="23"/>
    </row>
    <row r="460" spans="1:9">
      <c r="A460" s="23" t="s">
        <v>4503</v>
      </c>
      <c r="B460" s="23" t="s">
        <v>4504</v>
      </c>
      <c r="C460" s="23" t="s">
        <v>4506</v>
      </c>
      <c r="D460" s="23" t="s">
        <v>452</v>
      </c>
      <c r="E460" s="23" t="s">
        <v>11</v>
      </c>
      <c r="F460" s="23">
        <v>48</v>
      </c>
      <c r="G460" s="23" t="s">
        <v>1583</v>
      </c>
      <c r="H460" s="23">
        <v>3316</v>
      </c>
      <c r="I460" s="23"/>
    </row>
    <row r="461" spans="1:9">
      <c r="A461" s="23" t="s">
        <v>4583</v>
      </c>
      <c r="B461" s="23" t="s">
        <v>4584</v>
      </c>
      <c r="C461" s="23" t="s">
        <v>4585</v>
      </c>
      <c r="D461" s="23" t="s">
        <v>452</v>
      </c>
      <c r="E461" s="23" t="s">
        <v>11</v>
      </c>
      <c r="F461" s="23">
        <v>48</v>
      </c>
      <c r="G461" s="23" t="s">
        <v>1583</v>
      </c>
      <c r="H461" s="23">
        <v>3316</v>
      </c>
      <c r="I461" s="23"/>
    </row>
    <row r="462" spans="1:9">
      <c r="A462" s="23" t="s">
        <v>3147</v>
      </c>
      <c r="B462" s="23" t="s">
        <v>3148</v>
      </c>
      <c r="C462" s="23" t="s">
        <v>3150</v>
      </c>
      <c r="D462" s="23" t="s">
        <v>452</v>
      </c>
      <c r="E462" s="23" t="s">
        <v>11</v>
      </c>
      <c r="F462" s="23">
        <v>48</v>
      </c>
      <c r="G462" s="23" t="s">
        <v>1583</v>
      </c>
      <c r="H462" s="23">
        <v>3316</v>
      </c>
      <c r="I462" s="23"/>
    </row>
    <row r="463" spans="1:9">
      <c r="A463" s="23" t="s">
        <v>3032</v>
      </c>
      <c r="B463" s="23" t="s">
        <v>3033</v>
      </c>
      <c r="C463" s="23" t="s">
        <v>3035</v>
      </c>
      <c r="D463" s="23" t="s">
        <v>452</v>
      </c>
      <c r="E463" s="23" t="s">
        <v>11</v>
      </c>
      <c r="F463" s="23">
        <v>48</v>
      </c>
      <c r="G463" s="23" t="s">
        <v>1583</v>
      </c>
      <c r="H463" s="23">
        <v>3316</v>
      </c>
      <c r="I463" s="23"/>
    </row>
    <row r="464" spans="1:9">
      <c r="A464" s="23" t="s">
        <v>2650</v>
      </c>
      <c r="B464" s="23" t="s">
        <v>2651</v>
      </c>
      <c r="C464" s="23" t="s">
        <v>1915</v>
      </c>
      <c r="D464" s="23" t="s">
        <v>452</v>
      </c>
      <c r="E464" s="23" t="s">
        <v>1643</v>
      </c>
      <c r="F464" s="23">
        <v>48</v>
      </c>
      <c r="G464" s="23" t="s">
        <v>1583</v>
      </c>
      <c r="H464" s="23">
        <v>3316</v>
      </c>
      <c r="I464" s="23"/>
    </row>
    <row r="465" spans="1:9">
      <c r="A465" s="23" t="s">
        <v>2224</v>
      </c>
      <c r="B465" s="23" t="s">
        <v>2225</v>
      </c>
      <c r="C465" s="23" t="s">
        <v>1696</v>
      </c>
      <c r="D465" s="23" t="s">
        <v>452</v>
      </c>
      <c r="E465" s="23" t="s">
        <v>11</v>
      </c>
      <c r="F465" s="23">
        <v>48</v>
      </c>
      <c r="G465" s="23" t="s">
        <v>1583</v>
      </c>
      <c r="H465" s="23">
        <v>3316</v>
      </c>
      <c r="I465" s="23"/>
    </row>
    <row r="466" spans="1:9">
      <c r="A466" s="23" t="s">
        <v>3678</v>
      </c>
      <c r="B466" s="23" t="s">
        <v>3679</v>
      </c>
      <c r="C466" s="23" t="s">
        <v>3680</v>
      </c>
      <c r="D466" s="23" t="s">
        <v>452</v>
      </c>
      <c r="E466" s="23" t="s">
        <v>11</v>
      </c>
      <c r="F466" s="23">
        <v>48</v>
      </c>
      <c r="G466" s="23" t="s">
        <v>1583</v>
      </c>
      <c r="H466" s="23">
        <v>3315.96</v>
      </c>
      <c r="I466" s="23"/>
    </row>
    <row r="467" spans="1:9">
      <c r="A467" s="23" t="s">
        <v>4350</v>
      </c>
      <c r="B467" s="23" t="s">
        <v>4351</v>
      </c>
      <c r="C467" s="23" t="s">
        <v>4353</v>
      </c>
      <c r="D467" s="23" t="s">
        <v>452</v>
      </c>
      <c r="E467" s="23" t="s">
        <v>11</v>
      </c>
      <c r="F467" s="23">
        <v>48</v>
      </c>
      <c r="G467" s="23" t="s">
        <v>1583</v>
      </c>
      <c r="H467" s="23">
        <v>3316</v>
      </c>
      <c r="I467" s="23"/>
    </row>
    <row r="468" spans="1:9">
      <c r="A468" s="23" t="s">
        <v>2799</v>
      </c>
      <c r="B468" s="23" t="s">
        <v>2800</v>
      </c>
      <c r="C468" s="23" t="s">
        <v>2801</v>
      </c>
      <c r="D468" s="23" t="s">
        <v>452</v>
      </c>
      <c r="E468" s="23" t="s">
        <v>11</v>
      </c>
      <c r="F468" s="23">
        <v>48</v>
      </c>
      <c r="G468" s="23" t="s">
        <v>1583</v>
      </c>
      <c r="H468" s="23">
        <v>3316</v>
      </c>
      <c r="I468" s="23"/>
    </row>
    <row r="469" spans="1:9">
      <c r="A469" s="23" t="s">
        <v>4172</v>
      </c>
      <c r="B469" s="23" t="s">
        <v>4173</v>
      </c>
      <c r="C469" s="23" t="s">
        <v>4174</v>
      </c>
      <c r="D469" s="23" t="s">
        <v>452</v>
      </c>
      <c r="E469" s="23" t="s">
        <v>11</v>
      </c>
      <c r="F469" s="23">
        <v>48</v>
      </c>
      <c r="G469" s="23" t="s">
        <v>1583</v>
      </c>
      <c r="H469" s="23">
        <v>3316</v>
      </c>
      <c r="I469" s="23"/>
    </row>
    <row r="470" spans="1:9">
      <c r="A470" s="23" t="s">
        <v>3127</v>
      </c>
      <c r="B470" s="23" t="s">
        <v>3128</v>
      </c>
      <c r="C470" s="23" t="s">
        <v>3130</v>
      </c>
      <c r="D470" s="23" t="s">
        <v>452</v>
      </c>
      <c r="E470" s="23" t="s">
        <v>11</v>
      </c>
      <c r="F470" s="23">
        <v>48</v>
      </c>
      <c r="G470" s="23" t="s">
        <v>1583</v>
      </c>
      <c r="H470" s="23">
        <v>3316</v>
      </c>
      <c r="I470" s="23"/>
    </row>
    <row r="471" spans="1:9">
      <c r="A471" s="23" t="s">
        <v>3789</v>
      </c>
      <c r="B471" s="23" t="s">
        <v>3790</v>
      </c>
      <c r="C471" s="23" t="s">
        <v>3791</v>
      </c>
      <c r="D471" s="23" t="s">
        <v>452</v>
      </c>
      <c r="E471" s="23" t="s">
        <v>11</v>
      </c>
      <c r="F471" s="23">
        <v>48</v>
      </c>
      <c r="G471" s="23" t="s">
        <v>1583</v>
      </c>
      <c r="H471" s="23">
        <v>3316</v>
      </c>
      <c r="I471" s="23"/>
    </row>
    <row r="472" spans="1:9">
      <c r="A472" s="23" t="s">
        <v>3165</v>
      </c>
      <c r="B472" s="23" t="s">
        <v>3166</v>
      </c>
      <c r="C472" s="23" t="s">
        <v>3167</v>
      </c>
      <c r="D472" s="23" t="s">
        <v>452</v>
      </c>
      <c r="E472" s="23" t="s">
        <v>1643</v>
      </c>
      <c r="F472" s="23">
        <v>48</v>
      </c>
      <c r="G472" s="23" t="s">
        <v>1583</v>
      </c>
      <c r="H472" s="23">
        <v>3316</v>
      </c>
      <c r="I472" s="23"/>
    </row>
    <row r="473" spans="1:9">
      <c r="A473" s="23" t="s">
        <v>3926</v>
      </c>
      <c r="B473" s="23" t="s">
        <v>3927</v>
      </c>
      <c r="C473" s="23" t="s">
        <v>3928</v>
      </c>
      <c r="D473" s="23" t="s">
        <v>452</v>
      </c>
      <c r="E473" s="23" t="s">
        <v>11</v>
      </c>
      <c r="F473" s="23">
        <v>48</v>
      </c>
      <c r="G473" s="23" t="s">
        <v>1583</v>
      </c>
      <c r="H473" s="23">
        <v>3316</v>
      </c>
      <c r="I473" s="23"/>
    </row>
    <row r="474" spans="1:9">
      <c r="A474" s="23" t="s">
        <v>3134</v>
      </c>
      <c r="B474" s="23" t="s">
        <v>3135</v>
      </c>
      <c r="C474" s="23" t="s">
        <v>3136</v>
      </c>
      <c r="D474" s="23" t="s">
        <v>452</v>
      </c>
      <c r="E474" s="23" t="s">
        <v>11</v>
      </c>
      <c r="F474" s="23">
        <v>48</v>
      </c>
      <c r="G474" s="23" t="s">
        <v>1583</v>
      </c>
      <c r="H474" s="23">
        <v>3316</v>
      </c>
      <c r="I474" s="23"/>
    </row>
    <row r="475" spans="1:9">
      <c r="A475" s="23" t="s">
        <v>2964</v>
      </c>
      <c r="B475" s="23" t="s">
        <v>2965</v>
      </c>
      <c r="C475" s="23" t="s">
        <v>2967</v>
      </c>
      <c r="D475" s="23" t="s">
        <v>452</v>
      </c>
      <c r="E475" s="23" t="s">
        <v>11</v>
      </c>
      <c r="F475" s="23">
        <v>48</v>
      </c>
      <c r="G475" s="23" t="s">
        <v>1583</v>
      </c>
      <c r="H475" s="23">
        <v>3316</v>
      </c>
      <c r="I475" s="23"/>
    </row>
    <row r="476" spans="1:9">
      <c r="A476" s="23" t="s">
        <v>2449</v>
      </c>
      <c r="B476" s="23" t="s">
        <v>2450</v>
      </c>
      <c r="C476" s="23" t="s">
        <v>2451</v>
      </c>
      <c r="D476" s="23" t="s">
        <v>5348</v>
      </c>
      <c r="E476" s="23" t="s">
        <v>11</v>
      </c>
      <c r="F476" s="23">
        <v>48</v>
      </c>
      <c r="G476" s="23" t="s">
        <v>1583</v>
      </c>
      <c r="H476" s="23">
        <v>5800</v>
      </c>
      <c r="I476" s="23"/>
    </row>
    <row r="477" spans="1:9">
      <c r="A477" s="23" t="s">
        <v>3233</v>
      </c>
      <c r="B477" s="23" t="s">
        <v>3234</v>
      </c>
      <c r="C477" s="23" t="s">
        <v>3235</v>
      </c>
      <c r="D477" s="23" t="s">
        <v>5348</v>
      </c>
      <c r="E477" s="23" t="s">
        <v>11</v>
      </c>
      <c r="F477" s="23">
        <v>48</v>
      </c>
      <c r="G477" s="23" t="s">
        <v>1583</v>
      </c>
      <c r="H477" s="23">
        <v>16511</v>
      </c>
      <c r="I477" s="23"/>
    </row>
    <row r="478" spans="1:9">
      <c r="A478" s="23" t="s">
        <v>2114</v>
      </c>
      <c r="B478" s="23" t="s">
        <v>2115</v>
      </c>
      <c r="C478" s="23" t="s">
        <v>2116</v>
      </c>
      <c r="D478" s="23" t="s">
        <v>452</v>
      </c>
      <c r="E478" s="23" t="s">
        <v>11</v>
      </c>
      <c r="F478" s="23">
        <v>48</v>
      </c>
      <c r="G478" s="23" t="s">
        <v>1583</v>
      </c>
      <c r="H478" s="23">
        <v>3316</v>
      </c>
      <c r="I478" s="23"/>
    </row>
    <row r="479" spans="1:9">
      <c r="A479" s="23" t="s">
        <v>2439</v>
      </c>
      <c r="B479" s="23" t="s">
        <v>2440</v>
      </c>
      <c r="C479" s="23" t="s">
        <v>2441</v>
      </c>
      <c r="D479" s="23" t="s">
        <v>452</v>
      </c>
      <c r="E479" s="23" t="s">
        <v>11</v>
      </c>
      <c r="F479" s="23">
        <v>48</v>
      </c>
      <c r="G479" s="23" t="s">
        <v>1583</v>
      </c>
      <c r="H479" s="23">
        <v>3316</v>
      </c>
      <c r="I479" s="23"/>
    </row>
    <row r="480" spans="1:9">
      <c r="A480" s="23" t="s">
        <v>4586</v>
      </c>
      <c r="B480" s="23" t="s">
        <v>4587</v>
      </c>
      <c r="C480" s="23" t="s">
        <v>4588</v>
      </c>
      <c r="D480" s="23" t="s">
        <v>452</v>
      </c>
      <c r="E480" s="23" t="s">
        <v>11</v>
      </c>
      <c r="F480" s="23">
        <v>48</v>
      </c>
      <c r="G480" s="23" t="s">
        <v>1583</v>
      </c>
      <c r="H480" s="23">
        <v>3316</v>
      </c>
      <c r="I480" s="23"/>
    </row>
    <row r="481" spans="1:9">
      <c r="A481" s="23" t="s">
        <v>2346</v>
      </c>
      <c r="B481" s="23" t="s">
        <v>2347</v>
      </c>
      <c r="C481" s="23" t="s">
        <v>2349</v>
      </c>
      <c r="D481" s="23" t="s">
        <v>452</v>
      </c>
      <c r="E481" s="23" t="s">
        <v>11</v>
      </c>
      <c r="F481" s="23">
        <v>48</v>
      </c>
      <c r="G481" s="23" t="s">
        <v>1583</v>
      </c>
      <c r="H481" s="23">
        <v>3316</v>
      </c>
      <c r="I481" s="23"/>
    </row>
    <row r="482" spans="1:9">
      <c r="A482" s="23" t="s">
        <v>3867</v>
      </c>
      <c r="B482" s="23" t="s">
        <v>3868</v>
      </c>
      <c r="C482" s="23" t="s">
        <v>3870</v>
      </c>
      <c r="D482" s="23" t="s">
        <v>1175</v>
      </c>
      <c r="E482" s="23" t="s">
        <v>11</v>
      </c>
      <c r="F482" s="23">
        <v>48</v>
      </c>
      <c r="G482" s="23" t="s">
        <v>1583</v>
      </c>
      <c r="H482" s="23">
        <v>3316</v>
      </c>
      <c r="I482" s="23"/>
    </row>
    <row r="483" spans="1:9">
      <c r="A483" s="23" t="s">
        <v>2426</v>
      </c>
      <c r="B483" s="23" t="s">
        <v>2427</v>
      </c>
      <c r="C483" s="23" t="s">
        <v>2428</v>
      </c>
      <c r="D483" s="23" t="s">
        <v>452</v>
      </c>
      <c r="E483" s="23" t="s">
        <v>11</v>
      </c>
      <c r="F483" s="23">
        <v>48</v>
      </c>
      <c r="G483" s="23" t="s">
        <v>1583</v>
      </c>
      <c r="H483" s="23">
        <v>3316</v>
      </c>
      <c r="I483" s="23"/>
    </row>
    <row r="484" spans="1:9">
      <c r="A484" s="23" t="s">
        <v>4852</v>
      </c>
      <c r="B484" s="23" t="s">
        <v>4853</v>
      </c>
      <c r="C484" s="23" t="s">
        <v>4855</v>
      </c>
      <c r="D484" s="23" t="s">
        <v>452</v>
      </c>
      <c r="E484" s="23" t="s">
        <v>11</v>
      </c>
      <c r="F484" s="23">
        <v>48</v>
      </c>
      <c r="G484" s="23" t="s">
        <v>1583</v>
      </c>
      <c r="H484" s="23">
        <v>3316</v>
      </c>
      <c r="I484" s="23"/>
    </row>
    <row r="485" spans="1:9">
      <c r="A485" s="23" t="s">
        <v>3766</v>
      </c>
      <c r="B485" s="23" t="s">
        <v>3767</v>
      </c>
      <c r="C485" s="23" t="s">
        <v>3768</v>
      </c>
      <c r="D485" s="23" t="s">
        <v>452</v>
      </c>
      <c r="E485" s="23" t="s">
        <v>11</v>
      </c>
      <c r="F485" s="23">
        <v>47</v>
      </c>
      <c r="G485" s="23" t="s">
        <v>1583</v>
      </c>
      <c r="H485" s="23">
        <v>3246.92</v>
      </c>
      <c r="I485" s="23"/>
    </row>
    <row r="486" spans="1:9">
      <c r="A486" s="23" t="s">
        <v>4829</v>
      </c>
      <c r="B486" s="23" t="s">
        <v>4830</v>
      </c>
      <c r="C486" s="23" t="s">
        <v>4831</v>
      </c>
      <c r="D486" s="23" t="s">
        <v>452</v>
      </c>
      <c r="E486" s="23" t="s">
        <v>11</v>
      </c>
      <c r="F486" s="23">
        <v>47</v>
      </c>
      <c r="G486" s="23" t="s">
        <v>1583</v>
      </c>
      <c r="H486" s="23">
        <v>3246.92</v>
      </c>
      <c r="I486" s="23"/>
    </row>
    <row r="487" spans="1:9">
      <c r="A487" s="23" t="s">
        <v>3745</v>
      </c>
      <c r="B487" s="23" t="s">
        <v>3746</v>
      </c>
      <c r="C487" s="23" t="s">
        <v>3427</v>
      </c>
      <c r="D487" s="23" t="s">
        <v>452</v>
      </c>
      <c r="E487" s="23" t="s">
        <v>11</v>
      </c>
      <c r="F487" s="23">
        <v>47</v>
      </c>
      <c r="G487" s="23" t="s">
        <v>1583</v>
      </c>
      <c r="H487" s="23">
        <v>3246.92</v>
      </c>
      <c r="I487" s="23"/>
    </row>
    <row r="488" spans="1:9">
      <c r="A488" s="23" t="s">
        <v>1868</v>
      </c>
      <c r="B488" s="23" t="s">
        <v>1869</v>
      </c>
      <c r="C488" s="23" t="s">
        <v>1870</v>
      </c>
      <c r="D488" s="23" t="s">
        <v>461</v>
      </c>
      <c r="E488" s="23" t="s">
        <v>11</v>
      </c>
      <c r="F488" s="23">
        <v>47</v>
      </c>
      <c r="G488" s="23" t="s">
        <v>1583</v>
      </c>
      <c r="H488" s="23">
        <v>9254.75</v>
      </c>
      <c r="I488" s="23"/>
    </row>
    <row r="489" spans="1:9">
      <c r="A489" s="23" t="s">
        <v>2432</v>
      </c>
      <c r="B489" s="23" t="s">
        <v>2433</v>
      </c>
      <c r="C489" s="23" t="s">
        <v>2434</v>
      </c>
      <c r="D489" s="23" t="s">
        <v>452</v>
      </c>
      <c r="E489" s="23" t="s">
        <v>11</v>
      </c>
      <c r="F489" s="23">
        <v>47</v>
      </c>
      <c r="G489" s="23" t="s">
        <v>1583</v>
      </c>
      <c r="H489" s="23">
        <v>8223.41</v>
      </c>
      <c r="I489" s="23"/>
    </row>
    <row r="490" spans="1:9">
      <c r="A490" s="23" t="s">
        <v>3151</v>
      </c>
      <c r="B490" s="23" t="s">
        <v>3152</v>
      </c>
      <c r="C490" s="23" t="s">
        <v>3153</v>
      </c>
      <c r="D490" s="23" t="s">
        <v>452</v>
      </c>
      <c r="E490" s="23" t="s">
        <v>11</v>
      </c>
      <c r="F490" s="23">
        <v>47</v>
      </c>
      <c r="G490" s="23" t="s">
        <v>1583</v>
      </c>
      <c r="H490" s="23">
        <v>3246.9</v>
      </c>
      <c r="I490" s="23"/>
    </row>
    <row r="491" spans="1:9">
      <c r="A491" s="23" t="s">
        <v>5017</v>
      </c>
      <c r="B491" s="23" t="s">
        <v>5018</v>
      </c>
      <c r="C491" s="23" t="s">
        <v>5019</v>
      </c>
      <c r="D491" s="23" t="s">
        <v>452</v>
      </c>
      <c r="E491" s="23" t="s">
        <v>11</v>
      </c>
      <c r="F491" s="23">
        <v>47</v>
      </c>
      <c r="G491" s="23" t="s">
        <v>1583</v>
      </c>
      <c r="H491" s="23">
        <v>3246.97</v>
      </c>
      <c r="I491" s="23"/>
    </row>
    <row r="492" spans="1:9">
      <c r="A492" s="23" t="s">
        <v>4756</v>
      </c>
      <c r="B492" s="23" t="s">
        <v>4757</v>
      </c>
      <c r="C492" s="23" t="s">
        <v>1757</v>
      </c>
      <c r="D492" s="23" t="s">
        <v>452</v>
      </c>
      <c r="E492" s="23" t="s">
        <v>11</v>
      </c>
      <c r="F492" s="23">
        <v>47</v>
      </c>
      <c r="G492" s="23" t="s">
        <v>1583</v>
      </c>
      <c r="H492" s="23">
        <v>11425.03</v>
      </c>
      <c r="I492" s="23"/>
    </row>
    <row r="493" spans="1:9">
      <c r="A493" s="23" t="s">
        <v>4142</v>
      </c>
      <c r="B493" s="23" t="s">
        <v>4143</v>
      </c>
      <c r="C493" s="23" t="s">
        <v>4144</v>
      </c>
      <c r="D493" s="23" t="s">
        <v>459</v>
      </c>
      <c r="E493" s="23" t="s">
        <v>1643</v>
      </c>
      <c r="F493" s="23">
        <v>47</v>
      </c>
      <c r="G493" s="23" t="s">
        <v>1583</v>
      </c>
      <c r="H493" s="23">
        <v>1623.38</v>
      </c>
      <c r="I493" s="23"/>
    </row>
    <row r="494" spans="1:9">
      <c r="A494" s="23" t="s">
        <v>2598</v>
      </c>
      <c r="B494" s="23" t="s">
        <v>2599</v>
      </c>
      <c r="C494" s="23" t="s">
        <v>2600</v>
      </c>
      <c r="D494" s="23" t="s">
        <v>464</v>
      </c>
      <c r="E494" s="23" t="s">
        <v>11</v>
      </c>
      <c r="F494" s="23">
        <v>47</v>
      </c>
      <c r="G494" s="23" t="s">
        <v>1583</v>
      </c>
      <c r="H494" s="23">
        <v>3246.99</v>
      </c>
      <c r="I494" s="23"/>
    </row>
    <row r="495" spans="1:9">
      <c r="A495" s="23" t="s">
        <v>4937</v>
      </c>
      <c r="B495" s="23" t="s">
        <v>4938</v>
      </c>
      <c r="C495" s="23" t="s">
        <v>4939</v>
      </c>
      <c r="D495" s="23" t="s">
        <v>459</v>
      </c>
      <c r="E495" s="23" t="s">
        <v>1643</v>
      </c>
      <c r="F495" s="23">
        <v>46</v>
      </c>
      <c r="G495" s="23" t="s">
        <v>1583</v>
      </c>
      <c r="H495" s="23">
        <v>1588.84</v>
      </c>
      <c r="I495" s="23"/>
    </row>
    <row r="496" spans="1:9">
      <c r="A496" s="23" t="s">
        <v>2282</v>
      </c>
      <c r="B496" s="23" t="s">
        <v>2283</v>
      </c>
      <c r="C496" s="23" t="s">
        <v>2284</v>
      </c>
      <c r="D496" s="23" t="s">
        <v>461</v>
      </c>
      <c r="E496" s="23" t="s">
        <v>1643</v>
      </c>
      <c r="F496" s="23">
        <v>46</v>
      </c>
      <c r="G496" s="23" t="s">
        <v>1583</v>
      </c>
      <c r="H496" s="23">
        <v>3177.96</v>
      </c>
      <c r="I496" s="23"/>
    </row>
    <row r="497" spans="1:9">
      <c r="A497" s="23" t="s">
        <v>2919</v>
      </c>
      <c r="B497" s="23" t="s">
        <v>2920</v>
      </c>
      <c r="C497" s="23" t="s">
        <v>2921</v>
      </c>
      <c r="D497" s="23" t="s">
        <v>452</v>
      </c>
      <c r="E497" s="23" t="s">
        <v>11</v>
      </c>
      <c r="F497" s="23">
        <v>46</v>
      </c>
      <c r="G497" s="23" t="s">
        <v>1583</v>
      </c>
      <c r="H497" s="23">
        <v>3177.83</v>
      </c>
      <c r="I497" s="23"/>
    </row>
    <row r="498" spans="1:9">
      <c r="A498" s="23" t="s">
        <v>1823</v>
      </c>
      <c r="B498" s="23" t="s">
        <v>1824</v>
      </c>
      <c r="C498" s="23" t="s">
        <v>1825</v>
      </c>
      <c r="D498" s="23" t="s">
        <v>452</v>
      </c>
      <c r="E498" s="23" t="s">
        <v>11</v>
      </c>
      <c r="F498" s="23">
        <v>46</v>
      </c>
      <c r="G498" s="23" t="s">
        <v>1583</v>
      </c>
      <c r="H498" s="23">
        <v>12148.33</v>
      </c>
      <c r="I498" s="23"/>
    </row>
    <row r="499" spans="1:9">
      <c r="A499" s="23" t="s">
        <v>3566</v>
      </c>
      <c r="B499" s="23" t="s">
        <v>3567</v>
      </c>
      <c r="C499" s="23" t="s">
        <v>3568</v>
      </c>
      <c r="D499" s="23" t="s">
        <v>452</v>
      </c>
      <c r="E499" s="23" t="s">
        <v>11</v>
      </c>
      <c r="F499" s="23">
        <v>46</v>
      </c>
      <c r="G499" s="23" t="s">
        <v>1583</v>
      </c>
      <c r="H499" s="23">
        <v>11781.06</v>
      </c>
      <c r="I499" s="23"/>
    </row>
    <row r="500" spans="1:9">
      <c r="A500" s="23" t="s">
        <v>3196</v>
      </c>
      <c r="B500" s="23" t="s">
        <v>3197</v>
      </c>
      <c r="C500" s="23" t="s">
        <v>3198</v>
      </c>
      <c r="D500" s="23" t="s">
        <v>459</v>
      </c>
      <c r="E500" s="23" t="s">
        <v>1643</v>
      </c>
      <c r="F500" s="23">
        <v>46</v>
      </c>
      <c r="G500" s="23" t="s">
        <v>1583</v>
      </c>
      <c r="H500" s="23">
        <v>1588.84</v>
      </c>
      <c r="I500" s="23"/>
    </row>
    <row r="501" spans="1:9">
      <c r="A501" s="23" t="s">
        <v>4703</v>
      </c>
      <c r="B501" s="23" t="s">
        <v>4704</v>
      </c>
      <c r="C501" s="23" t="s">
        <v>4705</v>
      </c>
      <c r="D501" s="23" t="s">
        <v>459</v>
      </c>
      <c r="E501" s="23" t="s">
        <v>1643</v>
      </c>
      <c r="F501" s="23">
        <v>46</v>
      </c>
      <c r="G501" s="23" t="s">
        <v>1583</v>
      </c>
      <c r="H501" s="23">
        <v>1588.84</v>
      </c>
      <c r="I501" s="23"/>
    </row>
    <row r="502" spans="1:9">
      <c r="A502" s="23" t="s">
        <v>3238</v>
      </c>
      <c r="B502" s="23" t="s">
        <v>3239</v>
      </c>
      <c r="C502" s="23" t="s">
        <v>3240</v>
      </c>
      <c r="D502" s="23" t="s">
        <v>452</v>
      </c>
      <c r="E502" s="23" t="s">
        <v>11</v>
      </c>
      <c r="F502" s="23">
        <v>46</v>
      </c>
      <c r="G502" s="23" t="s">
        <v>1583</v>
      </c>
      <c r="H502" s="23">
        <v>3177.94</v>
      </c>
      <c r="I502" s="23"/>
    </row>
    <row r="503" spans="1:9">
      <c r="A503" s="23" t="s">
        <v>5158</v>
      </c>
      <c r="B503" s="23" t="s">
        <v>5159</v>
      </c>
      <c r="C503" s="23" t="s">
        <v>5160</v>
      </c>
      <c r="D503" s="23" t="s">
        <v>459</v>
      </c>
      <c r="E503" s="23" t="s">
        <v>1643</v>
      </c>
      <c r="F503" s="23">
        <v>46</v>
      </c>
      <c r="G503" s="23" t="s">
        <v>1583</v>
      </c>
      <c r="H503" s="23">
        <v>1588.84</v>
      </c>
      <c r="I503" s="23"/>
    </row>
    <row r="504" spans="1:9">
      <c r="A504" s="23" t="s">
        <v>3189</v>
      </c>
      <c r="B504" s="23" t="s">
        <v>3190</v>
      </c>
      <c r="C504" s="23" t="s">
        <v>3191</v>
      </c>
      <c r="D504" s="23" t="s">
        <v>461</v>
      </c>
      <c r="E504" s="23" t="s">
        <v>11</v>
      </c>
      <c r="F504" s="23">
        <v>46</v>
      </c>
      <c r="G504" s="23" t="s">
        <v>1583</v>
      </c>
      <c r="H504" s="23">
        <v>9833.8799999999992</v>
      </c>
      <c r="I504" s="23"/>
    </row>
    <row r="505" spans="1:9">
      <c r="A505" s="23" t="s">
        <v>3769</v>
      </c>
      <c r="B505" s="23" t="s">
        <v>3770</v>
      </c>
      <c r="C505" s="23" t="s">
        <v>3771</v>
      </c>
      <c r="D505" s="23" t="s">
        <v>459</v>
      </c>
      <c r="E505" s="23" t="s">
        <v>1643</v>
      </c>
      <c r="F505" s="23">
        <v>46</v>
      </c>
      <c r="G505" s="23" t="s">
        <v>1583</v>
      </c>
      <c r="H505" s="23">
        <v>1588.84</v>
      </c>
      <c r="I505" s="23"/>
    </row>
    <row r="506" spans="1:9">
      <c r="A506" s="23" t="s">
        <v>4953</v>
      </c>
      <c r="B506" s="23" t="s">
        <v>4954</v>
      </c>
      <c r="C506" s="23" t="s">
        <v>4955</v>
      </c>
      <c r="D506" s="23" t="s">
        <v>459</v>
      </c>
      <c r="E506" s="23" t="s">
        <v>1643</v>
      </c>
      <c r="F506" s="23">
        <v>46</v>
      </c>
      <c r="G506" s="23" t="s">
        <v>1583</v>
      </c>
      <c r="H506" s="23">
        <v>1588.84</v>
      </c>
      <c r="I506" s="23"/>
    </row>
    <row r="507" spans="1:9">
      <c r="A507" s="23" t="s">
        <v>3319</v>
      </c>
      <c r="B507" s="23" t="s">
        <v>3320</v>
      </c>
      <c r="C507" s="23" t="s">
        <v>2571</v>
      </c>
      <c r="D507" s="23" t="s">
        <v>461</v>
      </c>
      <c r="E507" s="23" t="s">
        <v>11</v>
      </c>
      <c r="F507" s="23">
        <v>46</v>
      </c>
      <c r="G507" s="23" t="s">
        <v>1583</v>
      </c>
      <c r="H507" s="23">
        <v>0</v>
      </c>
      <c r="I507" s="23"/>
    </row>
    <row r="508" spans="1:9">
      <c r="A508" s="23" t="s">
        <v>2076</v>
      </c>
      <c r="B508" s="23" t="s">
        <v>2077</v>
      </c>
      <c r="C508" s="23" t="s">
        <v>2078</v>
      </c>
      <c r="D508" s="23" t="s">
        <v>452</v>
      </c>
      <c r="E508" s="23" t="s">
        <v>11</v>
      </c>
      <c r="F508" s="23">
        <v>45</v>
      </c>
      <c r="G508" s="23" t="s">
        <v>1583</v>
      </c>
      <c r="H508" s="23">
        <v>3108.75</v>
      </c>
      <c r="I508" s="23"/>
    </row>
    <row r="509" spans="1:9">
      <c r="A509" s="23" t="s">
        <v>3344</v>
      </c>
      <c r="B509" s="23" t="s">
        <v>3345</v>
      </c>
      <c r="C509" s="23" t="s">
        <v>3346</v>
      </c>
      <c r="D509" s="23" t="s">
        <v>452</v>
      </c>
      <c r="E509" s="23" t="s">
        <v>11</v>
      </c>
      <c r="F509" s="23">
        <v>45</v>
      </c>
      <c r="G509" s="23" t="s">
        <v>1583</v>
      </c>
      <c r="H509" s="23">
        <v>3108.84</v>
      </c>
      <c r="I509" s="23"/>
    </row>
    <row r="510" spans="1:9">
      <c r="A510" s="23" t="s">
        <v>3881</v>
      </c>
      <c r="B510" s="23" t="s">
        <v>3882</v>
      </c>
      <c r="C510" s="23" t="s">
        <v>3191</v>
      </c>
      <c r="D510" s="23" t="s">
        <v>452</v>
      </c>
      <c r="E510" s="23" t="s">
        <v>11</v>
      </c>
      <c r="F510" s="23">
        <v>45</v>
      </c>
      <c r="G510" s="23" t="s">
        <v>1583</v>
      </c>
      <c r="H510" s="23">
        <v>3108.9</v>
      </c>
      <c r="I510" s="23"/>
    </row>
    <row r="511" spans="1:9">
      <c r="A511" s="23" t="s">
        <v>3382</v>
      </c>
      <c r="B511" s="23" t="s">
        <v>3383</v>
      </c>
      <c r="C511" s="23" t="s">
        <v>3384</v>
      </c>
      <c r="D511" s="23" t="s">
        <v>461</v>
      </c>
      <c r="E511" s="23" t="s">
        <v>11</v>
      </c>
      <c r="F511" s="23">
        <v>45</v>
      </c>
      <c r="G511" s="23" t="s">
        <v>1583</v>
      </c>
      <c r="H511" s="23">
        <v>3108.6</v>
      </c>
      <c r="I511" s="23"/>
    </row>
    <row r="512" spans="1:9">
      <c r="A512" s="23" t="s">
        <v>2682</v>
      </c>
      <c r="B512" s="23" t="s">
        <v>2683</v>
      </c>
      <c r="C512" s="23" t="s">
        <v>2493</v>
      </c>
      <c r="D512" s="23" t="s">
        <v>452</v>
      </c>
      <c r="E512" s="23" t="s">
        <v>11</v>
      </c>
      <c r="F512" s="23">
        <v>45</v>
      </c>
      <c r="G512" s="23" t="s">
        <v>1583</v>
      </c>
      <c r="H512" s="23">
        <v>3108.75</v>
      </c>
      <c r="I512" s="23"/>
    </row>
    <row r="513" spans="1:9">
      <c r="A513" s="23" t="s">
        <v>3988</v>
      </c>
      <c r="B513" s="23" t="s">
        <v>3989</v>
      </c>
      <c r="C513" s="23" t="s">
        <v>3991</v>
      </c>
      <c r="D513" s="23" t="s">
        <v>461</v>
      </c>
      <c r="E513" s="23" t="s">
        <v>11</v>
      </c>
      <c r="F513" s="23">
        <v>44</v>
      </c>
      <c r="G513" s="23" t="s">
        <v>1583</v>
      </c>
      <c r="H513" s="23">
        <v>10692</v>
      </c>
      <c r="I513" s="23"/>
    </row>
    <row r="514" spans="1:9">
      <c r="A514" s="23" t="s">
        <v>3904</v>
      </c>
      <c r="B514" s="23" t="s">
        <v>3905</v>
      </c>
      <c r="C514" s="23" t="s">
        <v>3906</v>
      </c>
      <c r="D514" s="23" t="s">
        <v>452</v>
      </c>
      <c r="E514" s="23" t="s">
        <v>11</v>
      </c>
      <c r="F514" s="23">
        <v>44</v>
      </c>
      <c r="G514" s="23" t="s">
        <v>1583</v>
      </c>
      <c r="H514" s="23">
        <v>0.1</v>
      </c>
      <c r="I514" s="23"/>
    </row>
    <row r="515" spans="1:9">
      <c r="A515" s="23" t="s">
        <v>3572</v>
      </c>
      <c r="B515" s="23" t="s">
        <v>3573</v>
      </c>
      <c r="C515" s="23" t="s">
        <v>3571</v>
      </c>
      <c r="D515" s="23" t="s">
        <v>464</v>
      </c>
      <c r="E515" s="23" t="s">
        <v>11</v>
      </c>
      <c r="F515" s="23">
        <v>44</v>
      </c>
      <c r="G515" s="23" t="s">
        <v>1583</v>
      </c>
      <c r="H515" s="23">
        <v>3039.68</v>
      </c>
      <c r="I515" s="23"/>
    </row>
    <row r="516" spans="1:9">
      <c r="A516" s="23" t="s">
        <v>2395</v>
      </c>
      <c r="B516" s="23" t="s">
        <v>2396</v>
      </c>
      <c r="C516" s="23" t="s">
        <v>2397</v>
      </c>
      <c r="D516" s="23" t="s">
        <v>452</v>
      </c>
      <c r="E516" s="23" t="s">
        <v>11</v>
      </c>
      <c r="F516" s="23">
        <v>44</v>
      </c>
      <c r="G516" s="23" t="s">
        <v>1583</v>
      </c>
      <c r="H516" s="23">
        <v>3229.65</v>
      </c>
      <c r="I516" s="23"/>
    </row>
    <row r="517" spans="1:9">
      <c r="A517" s="23" t="s">
        <v>2175</v>
      </c>
      <c r="B517" s="23" t="s">
        <v>2176</v>
      </c>
      <c r="C517" s="23" t="s">
        <v>2177</v>
      </c>
      <c r="D517" s="23" t="s">
        <v>452</v>
      </c>
      <c r="E517" s="23" t="s">
        <v>11</v>
      </c>
      <c r="F517" s="23">
        <v>44</v>
      </c>
      <c r="G517" s="23" t="s">
        <v>1583</v>
      </c>
      <c r="H517" s="23">
        <v>5848.22</v>
      </c>
      <c r="I517" s="23"/>
    </row>
    <row r="518" spans="1:9">
      <c r="A518" s="23" t="s">
        <v>4128</v>
      </c>
      <c r="B518" s="23" t="s">
        <v>4129</v>
      </c>
      <c r="C518" s="23" t="s">
        <v>4130</v>
      </c>
      <c r="D518" s="23" t="s">
        <v>461</v>
      </c>
      <c r="E518" s="23" t="s">
        <v>11</v>
      </c>
      <c r="F518" s="23">
        <v>44</v>
      </c>
      <c r="G518" s="23" t="s">
        <v>1583</v>
      </c>
      <c r="H518" s="23">
        <v>10692</v>
      </c>
      <c r="I518" s="23"/>
    </row>
    <row r="519" spans="1:9">
      <c r="A519" s="23" t="s">
        <v>2596</v>
      </c>
      <c r="B519" s="23" t="s">
        <v>2597</v>
      </c>
      <c r="C519" s="23" t="s">
        <v>2092</v>
      </c>
      <c r="D519" s="23" t="s">
        <v>452</v>
      </c>
      <c r="E519" s="23" t="s">
        <v>11</v>
      </c>
      <c r="F519" s="23">
        <v>44</v>
      </c>
      <c r="G519" s="23" t="s">
        <v>1583</v>
      </c>
      <c r="H519" s="23">
        <v>3039.68</v>
      </c>
      <c r="I519" s="23"/>
    </row>
    <row r="520" spans="1:9">
      <c r="A520" s="23" t="s">
        <v>1923</v>
      </c>
      <c r="B520" s="23" t="s">
        <v>1924</v>
      </c>
      <c r="C520" s="23" t="s">
        <v>1925</v>
      </c>
      <c r="D520" s="23" t="s">
        <v>461</v>
      </c>
      <c r="E520" s="23" t="s">
        <v>11</v>
      </c>
      <c r="F520" s="23">
        <v>44</v>
      </c>
      <c r="G520" s="23" t="s">
        <v>1583</v>
      </c>
      <c r="H520" s="23">
        <v>0</v>
      </c>
      <c r="I520" s="23"/>
    </row>
    <row r="521" spans="1:9">
      <c r="A521" s="23" t="s">
        <v>4960</v>
      </c>
      <c r="B521" s="23" t="s">
        <v>4961</v>
      </c>
      <c r="C521" s="23" t="s">
        <v>4963</v>
      </c>
      <c r="D521" s="23" t="s">
        <v>461</v>
      </c>
      <c r="E521" s="23" t="s">
        <v>11</v>
      </c>
      <c r="F521" s="23">
        <v>44</v>
      </c>
      <c r="G521" s="23" t="s">
        <v>1583</v>
      </c>
      <c r="H521" s="23">
        <v>0</v>
      </c>
      <c r="I521" s="23"/>
    </row>
    <row r="522" spans="1:9">
      <c r="A522" s="23" t="s">
        <v>3997</v>
      </c>
      <c r="B522" s="23" t="s">
        <v>3998</v>
      </c>
      <c r="C522" s="23" t="s">
        <v>3999</v>
      </c>
      <c r="D522" s="23" t="s">
        <v>452</v>
      </c>
      <c r="E522" s="23" t="s">
        <v>11</v>
      </c>
      <c r="F522" s="23">
        <v>44</v>
      </c>
      <c r="G522" s="23" t="s">
        <v>1583</v>
      </c>
      <c r="H522" s="23">
        <v>3039.67</v>
      </c>
      <c r="I522" s="23"/>
    </row>
    <row r="523" spans="1:9">
      <c r="A523" s="23" t="s">
        <v>3268</v>
      </c>
      <c r="B523" s="23" t="s">
        <v>3269</v>
      </c>
      <c r="C523" s="23" t="s">
        <v>3270</v>
      </c>
      <c r="D523" s="23" t="s">
        <v>461</v>
      </c>
      <c r="E523" s="23" t="s">
        <v>11</v>
      </c>
      <c r="F523" s="23">
        <v>43</v>
      </c>
      <c r="G523" s="23" t="s">
        <v>1583</v>
      </c>
      <c r="H523" s="23">
        <v>10735.61</v>
      </c>
      <c r="I523" s="23"/>
    </row>
    <row r="524" spans="1:9">
      <c r="A524" s="23" t="s">
        <v>5323</v>
      </c>
      <c r="B524" s="23" t="s">
        <v>5324</v>
      </c>
      <c r="C524" s="23" t="s">
        <v>5325</v>
      </c>
      <c r="D524" s="23" t="s">
        <v>452</v>
      </c>
      <c r="E524" s="23" t="s">
        <v>11</v>
      </c>
      <c r="F524" s="23">
        <v>43</v>
      </c>
      <c r="G524" s="23" t="s">
        <v>1583</v>
      </c>
      <c r="H524" s="23">
        <v>2970.48</v>
      </c>
      <c r="I524" s="23"/>
    </row>
    <row r="525" spans="1:9">
      <c r="A525" s="23" t="s">
        <v>3747</v>
      </c>
      <c r="B525" s="23" t="s">
        <v>3748</v>
      </c>
      <c r="C525" s="23" t="s">
        <v>3749</v>
      </c>
      <c r="D525" s="23" t="s">
        <v>461</v>
      </c>
      <c r="E525" s="23" t="s">
        <v>11</v>
      </c>
      <c r="F525" s="23">
        <v>43</v>
      </c>
      <c r="G525" s="23" t="s">
        <v>1583</v>
      </c>
      <c r="H525" s="23">
        <v>2970.6</v>
      </c>
      <c r="I525" s="23"/>
    </row>
    <row r="526" spans="1:9">
      <c r="A526" s="23" t="s">
        <v>5122</v>
      </c>
      <c r="B526" s="23" t="s">
        <v>5123</v>
      </c>
      <c r="C526" s="23" t="s">
        <v>5124</v>
      </c>
      <c r="D526" s="23" t="s">
        <v>452</v>
      </c>
      <c r="E526" s="23" t="s">
        <v>11</v>
      </c>
      <c r="F526" s="23">
        <v>43</v>
      </c>
      <c r="G526" s="23" t="s">
        <v>1583</v>
      </c>
      <c r="H526" s="23">
        <v>11458.3</v>
      </c>
      <c r="I526" s="23"/>
    </row>
    <row r="527" spans="1:9">
      <c r="A527" s="23" t="s">
        <v>1927</v>
      </c>
      <c r="B527" s="23" t="s">
        <v>1928</v>
      </c>
      <c r="C527" s="23" t="s">
        <v>1929</v>
      </c>
      <c r="D527" s="23" t="s">
        <v>461</v>
      </c>
      <c r="E527" s="23" t="s">
        <v>1643</v>
      </c>
      <c r="F527" s="23">
        <v>43</v>
      </c>
      <c r="G527" s="23" t="s">
        <v>1583</v>
      </c>
      <c r="H527" s="23">
        <v>2970.6</v>
      </c>
      <c r="I527" s="23"/>
    </row>
    <row r="528" spans="1:9">
      <c r="A528" s="23" t="s">
        <v>2637</v>
      </c>
      <c r="B528" s="23" t="s">
        <v>2638</v>
      </c>
      <c r="C528" s="23" t="s">
        <v>2639</v>
      </c>
      <c r="D528" s="23" t="s">
        <v>461</v>
      </c>
      <c r="E528" s="23" t="s">
        <v>11</v>
      </c>
      <c r="F528" s="23">
        <v>43</v>
      </c>
      <c r="G528" s="23" t="s">
        <v>1583</v>
      </c>
      <c r="H528" s="23">
        <v>0</v>
      </c>
      <c r="I528" s="23"/>
    </row>
    <row r="529" spans="1:9">
      <c r="A529" s="23" t="s">
        <v>2107</v>
      </c>
      <c r="B529" s="23" t="s">
        <v>2108</v>
      </c>
      <c r="C529" s="23" t="s">
        <v>2110</v>
      </c>
      <c r="D529" s="23" t="s">
        <v>452</v>
      </c>
      <c r="E529" s="23" t="s">
        <v>11</v>
      </c>
      <c r="F529" s="23">
        <v>42</v>
      </c>
      <c r="G529" s="23" t="s">
        <v>1583</v>
      </c>
      <c r="H529" s="23">
        <v>2901.5</v>
      </c>
      <c r="I529" s="23"/>
    </row>
    <row r="530" spans="1:9">
      <c r="A530" s="23" t="s">
        <v>3067</v>
      </c>
      <c r="B530" s="23" t="s">
        <v>3068</v>
      </c>
      <c r="C530" s="23" t="s">
        <v>3069</v>
      </c>
      <c r="D530" s="23" t="s">
        <v>461</v>
      </c>
      <c r="E530" s="23" t="s">
        <v>1643</v>
      </c>
      <c r="F530" s="23">
        <v>42</v>
      </c>
      <c r="G530" s="23" t="s">
        <v>1583</v>
      </c>
      <c r="H530" s="23">
        <v>2901.52</v>
      </c>
      <c r="I530" s="23"/>
    </row>
    <row r="531" spans="1:9">
      <c r="A531" s="23" t="s">
        <v>3333</v>
      </c>
      <c r="B531" s="23" t="s">
        <v>3334</v>
      </c>
      <c r="C531" s="23" t="s">
        <v>2885</v>
      </c>
      <c r="D531" s="23" t="s">
        <v>452</v>
      </c>
      <c r="E531" s="23" t="s">
        <v>11</v>
      </c>
      <c r="F531" s="23">
        <v>42</v>
      </c>
      <c r="G531" s="23" t="s">
        <v>1583</v>
      </c>
      <c r="H531" s="23">
        <v>11219.8</v>
      </c>
      <c r="I531" s="23"/>
    </row>
    <row r="532" spans="1:9">
      <c r="A532" s="23" t="s">
        <v>3230</v>
      </c>
      <c r="B532" s="23" t="s">
        <v>3231</v>
      </c>
      <c r="C532" s="23" t="s">
        <v>3232</v>
      </c>
      <c r="D532" s="23" t="s">
        <v>452</v>
      </c>
      <c r="E532" s="23" t="s">
        <v>11</v>
      </c>
      <c r="F532" s="23">
        <v>42</v>
      </c>
      <c r="G532" s="23" t="s">
        <v>1583</v>
      </c>
      <c r="H532" s="23">
        <v>12506.6</v>
      </c>
      <c r="I532" s="23"/>
    </row>
    <row r="533" spans="1:9">
      <c r="A533" s="23" t="s">
        <v>2728</v>
      </c>
      <c r="B533" s="23" t="s">
        <v>2729</v>
      </c>
      <c r="C533" s="23" t="s">
        <v>2730</v>
      </c>
      <c r="D533" s="23" t="s">
        <v>452</v>
      </c>
      <c r="E533" s="23" t="s">
        <v>11</v>
      </c>
      <c r="F533" s="23">
        <v>42</v>
      </c>
      <c r="G533" s="23" t="s">
        <v>1583</v>
      </c>
      <c r="H533" s="23">
        <v>2901.54</v>
      </c>
      <c r="I533" s="23"/>
    </row>
    <row r="534" spans="1:9">
      <c r="A534" s="23" t="s">
        <v>1987</v>
      </c>
      <c r="B534" s="23" t="s">
        <v>1988</v>
      </c>
      <c r="C534" s="23" t="s">
        <v>1989</v>
      </c>
      <c r="D534" s="23" t="s">
        <v>461</v>
      </c>
      <c r="E534" s="23" t="s">
        <v>1643</v>
      </c>
      <c r="F534" s="23">
        <v>42</v>
      </c>
      <c r="G534" s="23" t="s">
        <v>1583</v>
      </c>
      <c r="H534" s="23">
        <v>2901.52</v>
      </c>
      <c r="I534" s="23"/>
    </row>
    <row r="535" spans="1:9">
      <c r="A535" s="23" t="s">
        <v>2745</v>
      </c>
      <c r="B535" s="23" t="s">
        <v>2746</v>
      </c>
      <c r="C535" s="23" t="s">
        <v>2747</v>
      </c>
      <c r="D535" s="23" t="s">
        <v>452</v>
      </c>
      <c r="E535" s="23" t="s">
        <v>11</v>
      </c>
      <c r="F535" s="23">
        <v>42</v>
      </c>
      <c r="G535" s="23" t="s">
        <v>1583</v>
      </c>
      <c r="H535" s="23">
        <v>2901.5</v>
      </c>
      <c r="I535" s="23"/>
    </row>
    <row r="536" spans="1:9">
      <c r="A536" s="23" t="s">
        <v>4105</v>
      </c>
      <c r="B536" s="23" t="s">
        <v>4106</v>
      </c>
      <c r="C536" s="23" t="s">
        <v>3059</v>
      </c>
      <c r="D536" s="23" t="s">
        <v>452</v>
      </c>
      <c r="E536" s="23" t="s">
        <v>11</v>
      </c>
      <c r="F536" s="23">
        <v>42</v>
      </c>
      <c r="G536" s="23" t="s">
        <v>1583</v>
      </c>
      <c r="H536" s="23">
        <v>0.04</v>
      </c>
      <c r="I536" s="23"/>
    </row>
    <row r="537" spans="1:9">
      <c r="A537" s="23" t="s">
        <v>3287</v>
      </c>
      <c r="B537" s="23" t="s">
        <v>3288</v>
      </c>
      <c r="C537" s="23" t="s">
        <v>3289</v>
      </c>
      <c r="D537" s="23" t="s">
        <v>452</v>
      </c>
      <c r="E537" s="23" t="s">
        <v>11</v>
      </c>
      <c r="F537" s="23">
        <v>42</v>
      </c>
      <c r="G537" s="23" t="s">
        <v>1583</v>
      </c>
      <c r="H537" s="23">
        <v>0.16</v>
      </c>
      <c r="I537" s="23"/>
    </row>
    <row r="538" spans="1:9">
      <c r="A538" s="23" t="s">
        <v>3335</v>
      </c>
      <c r="B538" s="23" t="s">
        <v>3336</v>
      </c>
      <c r="C538" s="23" t="s">
        <v>3337</v>
      </c>
      <c r="D538" s="23" t="s">
        <v>452</v>
      </c>
      <c r="E538" s="23" t="s">
        <v>11</v>
      </c>
      <c r="F538" s="23">
        <v>42</v>
      </c>
      <c r="G538" s="23" t="s">
        <v>1583</v>
      </c>
      <c r="H538" s="23">
        <v>11210.24</v>
      </c>
      <c r="I538" s="23"/>
    </row>
    <row r="539" spans="1:9">
      <c r="A539" s="23" t="s">
        <v>3017</v>
      </c>
      <c r="B539" s="23" t="s">
        <v>3018</v>
      </c>
      <c r="C539" s="23" t="s">
        <v>3019</v>
      </c>
      <c r="D539" s="23" t="s">
        <v>461</v>
      </c>
      <c r="E539" s="23" t="s">
        <v>11</v>
      </c>
      <c r="F539" s="23">
        <v>41</v>
      </c>
      <c r="G539" s="23" t="s">
        <v>1583</v>
      </c>
      <c r="H539" s="23">
        <v>2832.44</v>
      </c>
      <c r="I539" s="23"/>
    </row>
    <row r="540" spans="1:9">
      <c r="A540" s="23" t="s">
        <v>3591</v>
      </c>
      <c r="B540" s="23" t="s">
        <v>3592</v>
      </c>
      <c r="C540" s="23" t="s">
        <v>3594</v>
      </c>
      <c r="D540" s="23" t="s">
        <v>452</v>
      </c>
      <c r="E540" s="23" t="s">
        <v>11</v>
      </c>
      <c r="F540" s="23">
        <v>41</v>
      </c>
      <c r="G540" s="23" t="s">
        <v>1583</v>
      </c>
      <c r="H540" s="23">
        <v>2832.42</v>
      </c>
      <c r="I540" s="23"/>
    </row>
    <row r="541" spans="1:9">
      <c r="A541" s="23" t="s">
        <v>2199</v>
      </c>
      <c r="B541" s="23" t="s">
        <v>2200</v>
      </c>
      <c r="C541" s="23" t="s">
        <v>2202</v>
      </c>
      <c r="D541" s="23" t="s">
        <v>452</v>
      </c>
      <c r="E541" s="23" t="s">
        <v>11</v>
      </c>
      <c r="F541" s="23">
        <v>41</v>
      </c>
      <c r="G541" s="23" t="s">
        <v>1583</v>
      </c>
      <c r="H541" s="23">
        <v>2832.42</v>
      </c>
      <c r="I541" s="23"/>
    </row>
    <row r="542" spans="1:9">
      <c r="A542" s="23" t="s">
        <v>4706</v>
      </c>
      <c r="B542" s="23" t="s">
        <v>4707</v>
      </c>
      <c r="C542" s="23" t="s">
        <v>4357</v>
      </c>
      <c r="D542" s="23" t="s">
        <v>452</v>
      </c>
      <c r="E542" s="23" t="s">
        <v>11</v>
      </c>
      <c r="F542" s="23">
        <v>41</v>
      </c>
      <c r="G542" s="23" t="s">
        <v>1583</v>
      </c>
      <c r="H542" s="23">
        <v>-0.02</v>
      </c>
      <c r="I542" s="23"/>
    </row>
    <row r="543" spans="1:9">
      <c r="A543" s="23" t="s">
        <v>3303</v>
      </c>
      <c r="B543" s="23" t="s">
        <v>3304</v>
      </c>
      <c r="C543" s="23" t="s">
        <v>3305</v>
      </c>
      <c r="D543" s="23" t="s">
        <v>452</v>
      </c>
      <c r="E543" s="23" t="s">
        <v>11</v>
      </c>
      <c r="F543" s="23">
        <v>41</v>
      </c>
      <c r="G543" s="23" t="s">
        <v>1583</v>
      </c>
      <c r="H543" s="23">
        <v>2832.42</v>
      </c>
      <c r="I543" s="23"/>
    </row>
    <row r="544" spans="1:9">
      <c r="A544" s="23" t="s">
        <v>1904</v>
      </c>
      <c r="B544" s="23" t="s">
        <v>1905</v>
      </c>
      <c r="C544" s="23" t="s">
        <v>1906</v>
      </c>
      <c r="D544" s="23" t="s">
        <v>461</v>
      </c>
      <c r="E544" s="23" t="s">
        <v>11</v>
      </c>
      <c r="F544" s="23">
        <v>41</v>
      </c>
      <c r="G544" s="23" t="s">
        <v>1583</v>
      </c>
      <c r="H544" s="23">
        <v>0</v>
      </c>
      <c r="I544" s="23"/>
    </row>
    <row r="545" spans="1:9">
      <c r="A545" s="23" t="s">
        <v>2692</v>
      </c>
      <c r="B545" s="23" t="s">
        <v>2693</v>
      </c>
      <c r="C545" s="23" t="s">
        <v>2695</v>
      </c>
      <c r="D545" s="23" t="s">
        <v>452</v>
      </c>
      <c r="E545" s="23" t="s">
        <v>11</v>
      </c>
      <c r="F545" s="23">
        <v>41</v>
      </c>
      <c r="G545" s="23" t="s">
        <v>1583</v>
      </c>
      <c r="H545" s="23">
        <v>2832.42</v>
      </c>
      <c r="I545" s="23"/>
    </row>
    <row r="546" spans="1:9">
      <c r="A546" s="23" t="s">
        <v>3823</v>
      </c>
      <c r="B546" s="23" t="s">
        <v>3824</v>
      </c>
      <c r="C546" s="23" t="s">
        <v>3825</v>
      </c>
      <c r="D546" s="23" t="s">
        <v>452</v>
      </c>
      <c r="E546" s="23" t="s">
        <v>11</v>
      </c>
      <c r="F546" s="23">
        <v>41</v>
      </c>
      <c r="G546" s="23" t="s">
        <v>1583</v>
      </c>
      <c r="H546" s="23">
        <v>14659.34</v>
      </c>
      <c r="I546" s="23"/>
    </row>
    <row r="547" spans="1:9">
      <c r="A547" s="23" t="s">
        <v>3064</v>
      </c>
      <c r="B547" s="23" t="s">
        <v>3065</v>
      </c>
      <c r="C547" s="23" t="s">
        <v>3066</v>
      </c>
      <c r="D547" s="23" t="s">
        <v>452</v>
      </c>
      <c r="E547" s="23" t="s">
        <v>11</v>
      </c>
      <c r="F547" s="23">
        <v>41</v>
      </c>
      <c r="G547" s="23" t="s">
        <v>1583</v>
      </c>
      <c r="H547" s="23">
        <v>10915.16</v>
      </c>
      <c r="I547" s="23"/>
    </row>
    <row r="548" spans="1:9">
      <c r="A548" s="23" t="s">
        <v>2531</v>
      </c>
      <c r="B548" s="23" t="s">
        <v>2532</v>
      </c>
      <c r="C548" s="23" t="s">
        <v>2534</v>
      </c>
      <c r="D548" s="23" t="s">
        <v>452</v>
      </c>
      <c r="E548" s="23" t="s">
        <v>11</v>
      </c>
      <c r="F548" s="23">
        <v>41</v>
      </c>
      <c r="G548" s="23" t="s">
        <v>1583</v>
      </c>
      <c r="H548" s="23">
        <v>2832.42</v>
      </c>
      <c r="I548" s="23"/>
    </row>
    <row r="549" spans="1:9">
      <c r="A549" s="23" t="s">
        <v>2285</v>
      </c>
      <c r="B549" s="23" t="s">
        <v>2286</v>
      </c>
      <c r="C549" s="23" t="s">
        <v>2287</v>
      </c>
      <c r="D549" s="23" t="s">
        <v>452</v>
      </c>
      <c r="E549" s="23" t="s">
        <v>11</v>
      </c>
      <c r="F549" s="23">
        <v>41</v>
      </c>
      <c r="G549" s="23" t="s">
        <v>1583</v>
      </c>
      <c r="H549" s="23">
        <v>12641.62</v>
      </c>
      <c r="I549" s="23"/>
    </row>
    <row r="550" spans="1:9">
      <c r="A550" s="23" t="s">
        <v>4876</v>
      </c>
      <c r="B550" s="23" t="s">
        <v>4877</v>
      </c>
      <c r="C550" s="23" t="s">
        <v>4878</v>
      </c>
      <c r="D550" s="23" t="s">
        <v>452</v>
      </c>
      <c r="E550" s="23" t="s">
        <v>11</v>
      </c>
      <c r="F550" s="23">
        <v>41</v>
      </c>
      <c r="G550" s="23" t="s">
        <v>1583</v>
      </c>
      <c r="H550" s="23">
        <v>2832.51</v>
      </c>
      <c r="I550" s="23"/>
    </row>
    <row r="551" spans="1:9">
      <c r="A551" s="23" t="s">
        <v>4199</v>
      </c>
      <c r="B551" s="23" t="s">
        <v>4200</v>
      </c>
      <c r="C551" s="23" t="s">
        <v>4201</v>
      </c>
      <c r="D551" s="23" t="s">
        <v>5469</v>
      </c>
      <c r="E551" s="23" t="s">
        <v>11</v>
      </c>
      <c r="F551" s="23">
        <v>41</v>
      </c>
      <c r="G551" s="23" t="s">
        <v>1583</v>
      </c>
      <c r="H551" s="23">
        <v>9501.76</v>
      </c>
      <c r="I551" s="23"/>
    </row>
    <row r="552" spans="1:9">
      <c r="A552" s="23" t="s">
        <v>4296</v>
      </c>
      <c r="B552" s="23" t="s">
        <v>4297</v>
      </c>
      <c r="C552" s="23" t="s">
        <v>4298</v>
      </c>
      <c r="D552" s="23" t="s">
        <v>452</v>
      </c>
      <c r="E552" s="23" t="s">
        <v>11</v>
      </c>
      <c r="F552" s="23">
        <v>41</v>
      </c>
      <c r="G552" s="23" t="s">
        <v>1583</v>
      </c>
      <c r="H552" s="23">
        <v>2796.67</v>
      </c>
      <c r="I552" s="23"/>
    </row>
    <row r="553" spans="1:9">
      <c r="A553" s="23" t="s">
        <v>3492</v>
      </c>
      <c r="B553" s="23" t="s">
        <v>3493</v>
      </c>
      <c r="C553" s="23" t="s">
        <v>3494</v>
      </c>
      <c r="D553" s="23" t="s">
        <v>452</v>
      </c>
      <c r="E553" s="23" t="s">
        <v>11</v>
      </c>
      <c r="F553" s="23">
        <v>40</v>
      </c>
      <c r="G553" s="23" t="s">
        <v>1583</v>
      </c>
      <c r="H553" s="23">
        <v>0.52</v>
      </c>
      <c r="I553" s="23"/>
    </row>
    <row r="554" spans="1:9">
      <c r="A554" s="23" t="s">
        <v>3962</v>
      </c>
      <c r="B554" s="23" t="s">
        <v>3963</v>
      </c>
      <c r="C554" s="23" t="s">
        <v>3642</v>
      </c>
      <c r="D554" s="23" t="s">
        <v>452</v>
      </c>
      <c r="E554" s="23" t="s">
        <v>11</v>
      </c>
      <c r="F554" s="23">
        <v>40</v>
      </c>
      <c r="G554" s="23" t="s">
        <v>1583</v>
      </c>
      <c r="H554" s="23">
        <v>0.21</v>
      </c>
      <c r="I554" s="23"/>
    </row>
    <row r="555" spans="1:9">
      <c r="A555" s="23" t="s">
        <v>5310</v>
      </c>
      <c r="B555" s="23" t="s">
        <v>5311</v>
      </c>
      <c r="C555" s="23" t="s">
        <v>5313</v>
      </c>
      <c r="D555" s="23" t="s">
        <v>452</v>
      </c>
      <c r="E555" s="23" t="s">
        <v>11</v>
      </c>
      <c r="F555" s="23">
        <v>40</v>
      </c>
      <c r="G555" s="23" t="s">
        <v>1583</v>
      </c>
      <c r="H555" s="23">
        <v>2763.33</v>
      </c>
      <c r="I555" s="23"/>
    </row>
    <row r="556" spans="1:9">
      <c r="A556" s="23" t="s">
        <v>5294</v>
      </c>
      <c r="B556" s="23" t="s">
        <v>5295</v>
      </c>
      <c r="C556" s="23" t="s">
        <v>5296</v>
      </c>
      <c r="D556" s="23" t="s">
        <v>1175</v>
      </c>
      <c r="E556" s="23" t="s">
        <v>11</v>
      </c>
      <c r="F556" s="23">
        <v>40</v>
      </c>
      <c r="G556" s="23" t="s">
        <v>1583</v>
      </c>
      <c r="H556" s="23">
        <v>2763.3</v>
      </c>
      <c r="I556" s="23"/>
    </row>
    <row r="557" spans="1:9">
      <c r="A557" s="23" t="s">
        <v>3631</v>
      </c>
      <c r="B557" s="23" t="s">
        <v>3632</v>
      </c>
      <c r="C557" s="23" t="s">
        <v>3633</v>
      </c>
      <c r="D557" s="23" t="s">
        <v>452</v>
      </c>
      <c r="E557" s="23" t="s">
        <v>11</v>
      </c>
      <c r="F557" s="23">
        <v>40</v>
      </c>
      <c r="G557" s="23" t="s">
        <v>1583</v>
      </c>
      <c r="H557" s="23">
        <v>2763.33</v>
      </c>
      <c r="I557" s="23"/>
    </row>
    <row r="558" spans="1:9">
      <c r="A558" s="23" t="s">
        <v>2902</v>
      </c>
      <c r="B558" s="23" t="s">
        <v>2903</v>
      </c>
      <c r="C558" s="23" t="s">
        <v>2904</v>
      </c>
      <c r="D558" s="23" t="s">
        <v>452</v>
      </c>
      <c r="E558" s="23" t="s">
        <v>11</v>
      </c>
      <c r="F558" s="23">
        <v>40</v>
      </c>
      <c r="G558" s="23" t="s">
        <v>1583</v>
      </c>
      <c r="H558" s="23">
        <v>12483.26</v>
      </c>
      <c r="I558" s="23"/>
    </row>
    <row r="559" spans="1:9">
      <c r="A559" s="23" t="s">
        <v>1969</v>
      </c>
      <c r="B559" s="23" t="s">
        <v>1970</v>
      </c>
      <c r="C559" s="23" t="s">
        <v>1971</v>
      </c>
      <c r="D559" s="23" t="s">
        <v>452</v>
      </c>
      <c r="E559" s="23" t="s">
        <v>11</v>
      </c>
      <c r="F559" s="23">
        <v>40</v>
      </c>
      <c r="G559" s="23" t="s">
        <v>1583</v>
      </c>
      <c r="H559" s="23">
        <v>0</v>
      </c>
      <c r="I559" s="23"/>
    </row>
    <row r="560" spans="1:9">
      <c r="A560" s="23" t="s">
        <v>3756</v>
      </c>
      <c r="B560" s="23" t="s">
        <v>3757</v>
      </c>
      <c r="C560" s="23" t="s">
        <v>3758</v>
      </c>
      <c r="D560" s="23" t="s">
        <v>452</v>
      </c>
      <c r="E560" s="23" t="s">
        <v>11</v>
      </c>
      <c r="F560" s="23">
        <v>40</v>
      </c>
      <c r="G560" s="23" t="s">
        <v>1583</v>
      </c>
      <c r="H560" s="23">
        <v>2763.33</v>
      </c>
      <c r="I560" s="23"/>
    </row>
    <row r="561" spans="1:9">
      <c r="A561" s="23" t="s">
        <v>5243</v>
      </c>
      <c r="B561" s="23" t="s">
        <v>5244</v>
      </c>
      <c r="C561" s="23" t="s">
        <v>5245</v>
      </c>
      <c r="D561" s="23" t="s">
        <v>452</v>
      </c>
      <c r="E561" s="23" t="s">
        <v>11</v>
      </c>
      <c r="F561" s="23">
        <v>39</v>
      </c>
      <c r="G561" s="23" t="s">
        <v>1583</v>
      </c>
      <c r="H561" s="23">
        <v>8789</v>
      </c>
      <c r="I561" s="23"/>
    </row>
    <row r="562" spans="1:9">
      <c r="A562" s="23" t="s">
        <v>4659</v>
      </c>
      <c r="B562" s="23" t="s">
        <v>4660</v>
      </c>
      <c r="C562" s="23" t="s">
        <v>4661</v>
      </c>
      <c r="D562" s="23" t="s">
        <v>452</v>
      </c>
      <c r="E562" s="23" t="s">
        <v>11</v>
      </c>
      <c r="F562" s="23">
        <v>39</v>
      </c>
      <c r="G562" s="23" t="s">
        <v>1583</v>
      </c>
      <c r="H562" s="23">
        <v>2694.25</v>
      </c>
      <c r="I562" s="23"/>
    </row>
    <row r="563" spans="1:9">
      <c r="A563" s="23" t="s">
        <v>3693</v>
      </c>
      <c r="B563" s="23" t="s">
        <v>3694</v>
      </c>
      <c r="C563" s="23" t="s">
        <v>3695</v>
      </c>
      <c r="D563" s="23" t="s">
        <v>452</v>
      </c>
      <c r="E563" s="23" t="s">
        <v>11</v>
      </c>
      <c r="F563" s="23">
        <v>39</v>
      </c>
      <c r="G563" s="23" t="s">
        <v>1583</v>
      </c>
      <c r="H563" s="23">
        <v>11374.9</v>
      </c>
      <c r="I563" s="23"/>
    </row>
    <row r="564" spans="1:9">
      <c r="A564" s="23" t="s">
        <v>5228</v>
      </c>
      <c r="B564" s="23" t="s">
        <v>5229</v>
      </c>
      <c r="C564" s="23" t="s">
        <v>5013</v>
      </c>
      <c r="D564" s="23" t="s">
        <v>452</v>
      </c>
      <c r="E564" s="23" t="s">
        <v>11</v>
      </c>
      <c r="F564" s="23">
        <v>39</v>
      </c>
      <c r="G564" s="23" t="s">
        <v>1583</v>
      </c>
      <c r="H564" s="23">
        <v>0</v>
      </c>
      <c r="I564" s="23"/>
    </row>
    <row r="565" spans="1:9">
      <c r="A565" s="23" t="s">
        <v>2925</v>
      </c>
      <c r="B565" s="23" t="s">
        <v>2926</v>
      </c>
      <c r="C565" s="23" t="s">
        <v>2927</v>
      </c>
      <c r="D565" s="23" t="s">
        <v>452</v>
      </c>
      <c r="E565" s="23" t="s">
        <v>11</v>
      </c>
      <c r="F565" s="23">
        <v>39</v>
      </c>
      <c r="G565" s="23" t="s">
        <v>1583</v>
      </c>
      <c r="H565" s="23">
        <v>9366.51</v>
      </c>
      <c r="I565" s="23"/>
    </row>
    <row r="566" spans="1:9">
      <c r="A566" s="23" t="s">
        <v>3260</v>
      </c>
      <c r="B566" s="23" t="s">
        <v>3261</v>
      </c>
      <c r="C566" s="23" t="s">
        <v>3262</v>
      </c>
      <c r="D566" s="23" t="s">
        <v>452</v>
      </c>
      <c r="E566" s="23" t="s">
        <v>11</v>
      </c>
      <c r="F566" s="23">
        <v>39</v>
      </c>
      <c r="G566" s="23" t="s">
        <v>1583</v>
      </c>
      <c r="H566" s="23">
        <v>2694.28</v>
      </c>
      <c r="I566" s="23"/>
    </row>
    <row r="567" spans="1:9">
      <c r="A567" s="23" t="s">
        <v>4068</v>
      </c>
      <c r="B567" s="23" t="s">
        <v>4069</v>
      </c>
      <c r="C567" s="23" t="s">
        <v>4070</v>
      </c>
      <c r="D567" s="23" t="s">
        <v>452</v>
      </c>
      <c r="E567" s="23" t="s">
        <v>11</v>
      </c>
      <c r="F567" s="23">
        <v>39</v>
      </c>
      <c r="G567" s="23" t="s">
        <v>1583</v>
      </c>
      <c r="H567" s="23">
        <v>9511.65</v>
      </c>
      <c r="I567" s="23"/>
    </row>
    <row r="568" spans="1:9">
      <c r="A568" s="23" t="s">
        <v>4645</v>
      </c>
      <c r="B568" s="23" t="s">
        <v>4646</v>
      </c>
      <c r="C568" s="23" t="s">
        <v>3000</v>
      </c>
      <c r="D568" s="23" t="s">
        <v>452</v>
      </c>
      <c r="E568" s="23" t="s">
        <v>11</v>
      </c>
      <c r="F568" s="23">
        <v>38</v>
      </c>
      <c r="G568" s="23" t="s">
        <v>1583</v>
      </c>
      <c r="H568" s="23">
        <v>2625.04</v>
      </c>
      <c r="I568" s="23"/>
    </row>
    <row r="569" spans="1:9">
      <c r="A569" s="23" t="s">
        <v>1804</v>
      </c>
      <c r="B569" s="23" t="s">
        <v>1805</v>
      </c>
      <c r="C569" s="23" t="s">
        <v>1806</v>
      </c>
      <c r="D569" s="23" t="s">
        <v>461</v>
      </c>
      <c r="E569" s="23" t="s">
        <v>11</v>
      </c>
      <c r="F569" s="23">
        <v>38</v>
      </c>
      <c r="G569" s="23" t="s">
        <v>1583</v>
      </c>
      <c r="H569" s="23">
        <v>0</v>
      </c>
      <c r="I569" s="23"/>
    </row>
    <row r="570" spans="1:9">
      <c r="A570" s="23" t="s">
        <v>4208</v>
      </c>
      <c r="B570" s="23" t="s">
        <v>4209</v>
      </c>
      <c r="C570" s="23" t="s">
        <v>4210</v>
      </c>
      <c r="D570" s="23" t="s">
        <v>452</v>
      </c>
      <c r="E570" s="23" t="s">
        <v>11</v>
      </c>
      <c r="F570" s="23">
        <v>38</v>
      </c>
      <c r="G570" s="23" t="s">
        <v>1583</v>
      </c>
      <c r="H570" s="23">
        <v>8498.89</v>
      </c>
      <c r="I570" s="23"/>
    </row>
    <row r="571" spans="1:9">
      <c r="A571" s="23" t="s">
        <v>1973</v>
      </c>
      <c r="B571" s="23" t="s">
        <v>1974</v>
      </c>
      <c r="C571" s="23" t="s">
        <v>1975</v>
      </c>
      <c r="D571" s="23" t="s">
        <v>452</v>
      </c>
      <c r="E571" s="23" t="s">
        <v>11</v>
      </c>
      <c r="F571" s="23">
        <v>38</v>
      </c>
      <c r="G571" s="23" t="s">
        <v>1583</v>
      </c>
      <c r="H571" s="23">
        <v>2625.2</v>
      </c>
      <c r="I571" s="23"/>
    </row>
    <row r="572" spans="1:9">
      <c r="A572" s="23" t="s">
        <v>3131</v>
      </c>
      <c r="B572" s="23" t="s">
        <v>3132</v>
      </c>
      <c r="C572" s="23" t="s">
        <v>2104</v>
      </c>
      <c r="D572" s="23" t="s">
        <v>452</v>
      </c>
      <c r="E572" s="23" t="s">
        <v>11</v>
      </c>
      <c r="F572" s="23">
        <v>37</v>
      </c>
      <c r="G572" s="23" t="s">
        <v>1583</v>
      </c>
      <c r="H572" s="23">
        <v>9086.7199999999993</v>
      </c>
      <c r="I572" s="23"/>
    </row>
    <row r="573" spans="1:9">
      <c r="A573" s="23" t="s">
        <v>5099</v>
      </c>
      <c r="B573" s="23" t="s">
        <v>5100</v>
      </c>
      <c r="C573" s="23" t="s">
        <v>5101</v>
      </c>
      <c r="D573" s="23" t="s">
        <v>452</v>
      </c>
      <c r="E573" s="23" t="s">
        <v>11</v>
      </c>
      <c r="F573" s="23">
        <v>37</v>
      </c>
      <c r="G573" s="23" t="s">
        <v>1583</v>
      </c>
      <c r="H573" s="23">
        <v>7708.37</v>
      </c>
      <c r="I573" s="23"/>
    </row>
    <row r="574" spans="1:9">
      <c r="A574" s="23" t="s">
        <v>4929</v>
      </c>
      <c r="B574" s="23" t="s">
        <v>4930</v>
      </c>
      <c r="C574" s="23" t="s">
        <v>4931</v>
      </c>
      <c r="D574" s="23" t="s">
        <v>452</v>
      </c>
      <c r="E574" s="23" t="s">
        <v>11</v>
      </c>
      <c r="F574" s="23">
        <v>37</v>
      </c>
      <c r="G574" s="23" t="s">
        <v>1583</v>
      </c>
      <c r="H574" s="23">
        <v>2556.16</v>
      </c>
      <c r="I574" s="23"/>
    </row>
    <row r="575" spans="1:9">
      <c r="A575" s="23" t="s">
        <v>2082</v>
      </c>
      <c r="B575" s="23" t="s">
        <v>2083</v>
      </c>
      <c r="C575" s="23" t="s">
        <v>2084</v>
      </c>
      <c r="D575" s="23" t="s">
        <v>452</v>
      </c>
      <c r="E575" s="23" t="s">
        <v>11</v>
      </c>
      <c r="F575" s="23">
        <v>37</v>
      </c>
      <c r="G575" s="23" t="s">
        <v>1583</v>
      </c>
      <c r="H575" s="23">
        <v>-0.06</v>
      </c>
      <c r="I575" s="23"/>
    </row>
    <row r="576" spans="1:9">
      <c r="A576" s="23" t="s">
        <v>2479</v>
      </c>
      <c r="B576" s="23" t="s">
        <v>2480</v>
      </c>
      <c r="C576" s="23" t="s">
        <v>2481</v>
      </c>
      <c r="D576" s="23" t="s">
        <v>452</v>
      </c>
      <c r="E576" s="23" t="s">
        <v>11</v>
      </c>
      <c r="F576" s="23">
        <v>37</v>
      </c>
      <c r="G576" s="23" t="s">
        <v>1583</v>
      </c>
      <c r="H576" s="23">
        <v>7061.81</v>
      </c>
      <c r="I576" s="23"/>
    </row>
    <row r="577" spans="1:9">
      <c r="A577" s="23" t="s">
        <v>4238</v>
      </c>
      <c r="B577" s="23" t="s">
        <v>4239</v>
      </c>
      <c r="C577" s="23" t="s">
        <v>4240</v>
      </c>
      <c r="D577" s="23" t="s">
        <v>452</v>
      </c>
      <c r="E577" s="23" t="s">
        <v>11</v>
      </c>
      <c r="F577" s="23">
        <v>36</v>
      </c>
      <c r="G577" s="23" t="s">
        <v>1583</v>
      </c>
      <c r="H577" s="23">
        <v>12871.64</v>
      </c>
      <c r="I577" s="23"/>
    </row>
    <row r="578" spans="1:9">
      <c r="A578" s="23" t="s">
        <v>3154</v>
      </c>
      <c r="B578" s="23" t="s">
        <v>3155</v>
      </c>
      <c r="C578" s="23" t="s">
        <v>3156</v>
      </c>
      <c r="D578" s="23" t="s">
        <v>5632</v>
      </c>
      <c r="E578" s="23" t="s">
        <v>11</v>
      </c>
      <c r="F578" s="23">
        <v>36</v>
      </c>
      <c r="G578" s="23" t="s">
        <v>1583</v>
      </c>
      <c r="H578" s="23">
        <v>2487.0300000000002</v>
      </c>
      <c r="I578" s="23"/>
    </row>
    <row r="579" spans="1:9">
      <c r="A579" s="23" t="s">
        <v>2102</v>
      </c>
      <c r="B579" s="23" t="s">
        <v>2103</v>
      </c>
      <c r="C579" s="23" t="s">
        <v>2104</v>
      </c>
      <c r="D579" s="23" t="s">
        <v>452</v>
      </c>
      <c r="E579" s="23" t="s">
        <v>11</v>
      </c>
      <c r="F579" s="23">
        <v>36</v>
      </c>
      <c r="G579" s="23" t="s">
        <v>1583</v>
      </c>
      <c r="H579" s="23">
        <v>11235.06</v>
      </c>
      <c r="I579" s="23"/>
    </row>
    <row r="580" spans="1:9">
      <c r="A580" s="23" t="s">
        <v>4152</v>
      </c>
      <c r="B580" s="23" t="s">
        <v>4153</v>
      </c>
      <c r="C580" s="23" t="s">
        <v>4154</v>
      </c>
      <c r="D580" s="23" t="s">
        <v>461</v>
      </c>
      <c r="E580" s="23" t="s">
        <v>11</v>
      </c>
      <c r="F580" s="23">
        <v>36</v>
      </c>
      <c r="G580" s="23" t="s">
        <v>1583</v>
      </c>
      <c r="H580" s="23">
        <v>8880.1200000000008</v>
      </c>
      <c r="I580" s="23"/>
    </row>
    <row r="581" spans="1:9">
      <c r="A581" s="23" t="s">
        <v>4932</v>
      </c>
      <c r="B581" s="23" t="s">
        <v>4933</v>
      </c>
      <c r="C581" s="23" t="s">
        <v>4931</v>
      </c>
      <c r="D581" s="23" t="s">
        <v>452</v>
      </c>
      <c r="E581" s="23" t="s">
        <v>11</v>
      </c>
      <c r="F581" s="23">
        <v>36</v>
      </c>
      <c r="G581" s="23" t="s">
        <v>1583</v>
      </c>
      <c r="H581" s="23">
        <v>2487</v>
      </c>
      <c r="I581" s="23"/>
    </row>
    <row r="582" spans="1:9">
      <c r="A582" s="23" t="s">
        <v>4686</v>
      </c>
      <c r="B582" s="23" t="s">
        <v>4687</v>
      </c>
      <c r="C582" s="23" t="s">
        <v>4689</v>
      </c>
      <c r="D582" s="23" t="s">
        <v>452</v>
      </c>
      <c r="E582" s="23" t="s">
        <v>11</v>
      </c>
      <c r="F582" s="23">
        <v>36</v>
      </c>
      <c r="G582" s="23" t="s">
        <v>1583</v>
      </c>
      <c r="H582" s="23">
        <v>2487</v>
      </c>
      <c r="I582" s="23"/>
    </row>
    <row r="583" spans="1:9">
      <c r="A583" s="23" t="s">
        <v>2761</v>
      </c>
      <c r="B583" s="23" t="s">
        <v>2762</v>
      </c>
      <c r="C583" s="23" t="s">
        <v>2764</v>
      </c>
      <c r="D583" s="23" t="s">
        <v>452</v>
      </c>
      <c r="E583" s="23" t="s">
        <v>11</v>
      </c>
      <c r="F583" s="23">
        <v>36</v>
      </c>
      <c r="G583" s="23" t="s">
        <v>1583</v>
      </c>
      <c r="H583" s="23">
        <v>2487</v>
      </c>
      <c r="I583" s="23"/>
    </row>
    <row r="584" spans="1:9">
      <c r="A584" s="23" t="s">
        <v>1686</v>
      </c>
      <c r="B584" s="23" t="s">
        <v>1687</v>
      </c>
      <c r="C584" s="23" t="s">
        <v>1688</v>
      </c>
      <c r="D584" s="23" t="s">
        <v>452</v>
      </c>
      <c r="E584" s="23" t="s">
        <v>11</v>
      </c>
      <c r="F584" s="23">
        <v>35</v>
      </c>
      <c r="G584" s="23" t="s">
        <v>1583</v>
      </c>
      <c r="H584" s="23">
        <v>2417.92</v>
      </c>
      <c r="I584" s="23"/>
    </row>
    <row r="585" spans="1:9">
      <c r="A585" s="23" t="s">
        <v>3342</v>
      </c>
      <c r="B585" s="23" t="s">
        <v>3343</v>
      </c>
      <c r="C585" s="23" t="s">
        <v>3143</v>
      </c>
      <c r="D585" s="23" t="s">
        <v>461</v>
      </c>
      <c r="E585" s="23" t="s">
        <v>11</v>
      </c>
      <c r="F585" s="23">
        <v>35</v>
      </c>
      <c r="G585" s="23" t="s">
        <v>1583</v>
      </c>
      <c r="H585" s="23">
        <v>8627.91</v>
      </c>
      <c r="I585" s="23"/>
    </row>
    <row r="586" spans="1:9">
      <c r="A586" s="23" t="s">
        <v>2887</v>
      </c>
      <c r="B586" s="23" t="s">
        <v>2884</v>
      </c>
      <c r="C586" s="23" t="s">
        <v>2889</v>
      </c>
      <c r="D586" s="23" t="s">
        <v>461</v>
      </c>
      <c r="E586" s="23" t="s">
        <v>11</v>
      </c>
      <c r="F586" s="23">
        <v>35</v>
      </c>
      <c r="G586" s="23" t="s">
        <v>1583</v>
      </c>
      <c r="H586" s="23">
        <v>2417.96</v>
      </c>
      <c r="I586" s="23"/>
    </row>
    <row r="587" spans="1:9">
      <c r="A587" s="23" t="s">
        <v>3160</v>
      </c>
      <c r="B587" s="23" t="s">
        <v>3161</v>
      </c>
      <c r="C587" s="23" t="s">
        <v>3150</v>
      </c>
      <c r="D587" s="23" t="s">
        <v>452</v>
      </c>
      <c r="E587" s="23" t="s">
        <v>11</v>
      </c>
      <c r="F587" s="23">
        <v>34</v>
      </c>
      <c r="G587" s="23" t="s">
        <v>1583</v>
      </c>
      <c r="H587" s="23">
        <v>0</v>
      </c>
      <c r="I587" s="23"/>
    </row>
    <row r="588" spans="1:9">
      <c r="A588" s="23" t="s">
        <v>4669</v>
      </c>
      <c r="B588" s="23" t="s">
        <v>4670</v>
      </c>
      <c r="C588" s="23" t="s">
        <v>4671</v>
      </c>
      <c r="D588" s="23" t="s">
        <v>452</v>
      </c>
      <c r="E588" s="23" t="s">
        <v>11</v>
      </c>
      <c r="F588" s="23">
        <v>34</v>
      </c>
      <c r="G588" s="23" t="s">
        <v>1583</v>
      </c>
      <c r="H588" s="23">
        <v>12156.56</v>
      </c>
      <c r="I588" s="23"/>
    </row>
    <row r="589" spans="1:9">
      <c r="A589" s="23" t="s">
        <v>3507</v>
      </c>
      <c r="B589" s="23" t="s">
        <v>3508</v>
      </c>
      <c r="C589" s="23" t="s">
        <v>3509</v>
      </c>
      <c r="D589" s="23" t="s">
        <v>452</v>
      </c>
      <c r="E589" s="23" t="s">
        <v>11</v>
      </c>
      <c r="F589" s="23">
        <v>34</v>
      </c>
      <c r="G589" s="23" t="s">
        <v>1583</v>
      </c>
      <c r="H589" s="23">
        <v>-0.04</v>
      </c>
      <c r="I589" s="23"/>
    </row>
    <row r="590" spans="1:9">
      <c r="A590" s="23" t="s">
        <v>5136</v>
      </c>
      <c r="B590" s="23" t="s">
        <v>5137</v>
      </c>
      <c r="C590" s="23" t="s">
        <v>5138</v>
      </c>
      <c r="D590" s="23" t="s">
        <v>452</v>
      </c>
      <c r="E590" s="23" t="s">
        <v>11</v>
      </c>
      <c r="F590" s="23">
        <v>34</v>
      </c>
      <c r="G590" s="23" t="s">
        <v>1583</v>
      </c>
      <c r="H590" s="23">
        <v>8925</v>
      </c>
      <c r="I590" s="23"/>
    </row>
    <row r="591" spans="1:9">
      <c r="A591" s="23" t="s">
        <v>5184</v>
      </c>
      <c r="B591" s="23" t="s">
        <v>5185</v>
      </c>
      <c r="C591" s="23" t="s">
        <v>2700</v>
      </c>
      <c r="D591" s="23" t="s">
        <v>452</v>
      </c>
      <c r="E591" s="23" t="s">
        <v>11</v>
      </c>
      <c r="F591" s="23">
        <v>34</v>
      </c>
      <c r="G591" s="23" t="s">
        <v>1583</v>
      </c>
      <c r="H591" s="23">
        <v>0.38</v>
      </c>
      <c r="I591" s="23"/>
    </row>
    <row r="592" spans="1:9">
      <c r="A592" s="23" t="s">
        <v>5020</v>
      </c>
      <c r="B592" s="23" t="s">
        <v>5021</v>
      </c>
      <c r="C592" s="23" t="s">
        <v>3174</v>
      </c>
      <c r="D592" s="23" t="s">
        <v>5469</v>
      </c>
      <c r="E592" s="23" t="s">
        <v>1643</v>
      </c>
      <c r="F592" s="23">
        <v>33</v>
      </c>
      <c r="G592" s="23" t="s">
        <v>1583</v>
      </c>
      <c r="H592" s="23">
        <v>3236.41</v>
      </c>
      <c r="I592" s="23"/>
    </row>
    <row r="593" spans="1:9">
      <c r="A593" s="23" t="s">
        <v>3219</v>
      </c>
      <c r="B593" s="23" t="s">
        <v>3220</v>
      </c>
      <c r="C593" s="23" t="s">
        <v>3221</v>
      </c>
      <c r="D593" s="23" t="s">
        <v>452</v>
      </c>
      <c r="E593" s="23" t="s">
        <v>11</v>
      </c>
      <c r="F593" s="23">
        <v>33</v>
      </c>
      <c r="G593" s="23" t="s">
        <v>1583</v>
      </c>
      <c r="H593" s="23">
        <v>0</v>
      </c>
      <c r="I593" s="23"/>
    </row>
    <row r="594" spans="1:9">
      <c r="A594" s="23" t="s">
        <v>4750</v>
      </c>
      <c r="B594" s="23" t="s">
        <v>4751</v>
      </c>
      <c r="C594" s="23" t="s">
        <v>2216</v>
      </c>
      <c r="D594" s="23" t="s">
        <v>452</v>
      </c>
      <c r="E594" s="23" t="s">
        <v>1643</v>
      </c>
      <c r="F594" s="23">
        <v>33</v>
      </c>
      <c r="G594" s="23" t="s">
        <v>1583</v>
      </c>
      <c r="H594" s="23">
        <v>2279.75</v>
      </c>
      <c r="I594" s="23"/>
    </row>
    <row r="595" spans="1:9">
      <c r="A595" s="23" t="s">
        <v>1787</v>
      </c>
      <c r="B595" s="23" t="s">
        <v>1788</v>
      </c>
      <c r="C595" s="23" t="s">
        <v>1786</v>
      </c>
      <c r="D595" s="23" t="s">
        <v>464</v>
      </c>
      <c r="E595" s="23" t="s">
        <v>11</v>
      </c>
      <c r="F595" s="23">
        <v>33</v>
      </c>
      <c r="G595" s="23" t="s">
        <v>1583</v>
      </c>
      <c r="H595" s="23">
        <v>0</v>
      </c>
      <c r="I595" s="23"/>
    </row>
    <row r="596" spans="1:9">
      <c r="A596" s="23" t="s">
        <v>3291</v>
      </c>
      <c r="B596" s="23" t="s">
        <v>3292</v>
      </c>
      <c r="C596" s="23" t="s">
        <v>3293</v>
      </c>
      <c r="D596" s="23" t="s">
        <v>452</v>
      </c>
      <c r="E596" s="23" t="s">
        <v>11</v>
      </c>
      <c r="F596" s="23">
        <v>33</v>
      </c>
      <c r="G596" s="23" t="s">
        <v>1583</v>
      </c>
      <c r="H596" s="23">
        <v>2279.67</v>
      </c>
      <c r="I596" s="23"/>
    </row>
    <row r="597" spans="1:9">
      <c r="A597" s="23" t="s">
        <v>5286</v>
      </c>
      <c r="B597" s="23" t="s">
        <v>5287</v>
      </c>
      <c r="C597" s="23" t="s">
        <v>5288</v>
      </c>
      <c r="D597" s="23" t="s">
        <v>452</v>
      </c>
      <c r="E597" s="23" t="s">
        <v>11</v>
      </c>
      <c r="F597" s="23">
        <v>33</v>
      </c>
      <c r="G597" s="23" t="s">
        <v>1583</v>
      </c>
      <c r="H597" s="23">
        <v>2279.75</v>
      </c>
      <c r="I597" s="23"/>
    </row>
    <row r="598" spans="1:9">
      <c r="A598" s="23" t="s">
        <v>1780</v>
      </c>
      <c r="B598" s="23" t="s">
        <v>1781</v>
      </c>
      <c r="C598" s="23" t="s">
        <v>1782</v>
      </c>
      <c r="D598" s="23" t="s">
        <v>452</v>
      </c>
      <c r="E598" s="23" t="s">
        <v>11</v>
      </c>
      <c r="F598" s="23">
        <v>33</v>
      </c>
      <c r="G598" s="23" t="s">
        <v>1583</v>
      </c>
      <c r="H598" s="23">
        <v>0.34</v>
      </c>
      <c r="I598" s="23"/>
    </row>
    <row r="599" spans="1:9">
      <c r="A599" s="23" t="s">
        <v>5006</v>
      </c>
      <c r="B599" s="23" t="s">
        <v>5007</v>
      </c>
      <c r="C599" s="23" t="s">
        <v>5009</v>
      </c>
      <c r="D599" s="23" t="s">
        <v>461</v>
      </c>
      <c r="E599" s="23" t="s">
        <v>11</v>
      </c>
      <c r="F599" s="23">
        <v>33</v>
      </c>
      <c r="G599" s="23" t="s">
        <v>1583</v>
      </c>
      <c r="H599" s="23">
        <v>8002.5</v>
      </c>
      <c r="I599" s="23"/>
    </row>
    <row r="600" spans="1:9">
      <c r="A600" s="23" t="s">
        <v>4900</v>
      </c>
      <c r="B600" s="23" t="s">
        <v>4901</v>
      </c>
      <c r="C600" s="23" t="s">
        <v>4902</v>
      </c>
      <c r="D600" s="23" t="s">
        <v>5445</v>
      </c>
      <c r="E600" s="23" t="s">
        <v>11</v>
      </c>
      <c r="F600" s="23">
        <v>32</v>
      </c>
      <c r="G600" s="23" t="s">
        <v>1583</v>
      </c>
      <c r="H600" s="23">
        <v>9973.33</v>
      </c>
      <c r="I600" s="23"/>
    </row>
    <row r="601" spans="1:9">
      <c r="A601" s="23" t="s">
        <v>1990</v>
      </c>
      <c r="B601" s="23" t="s">
        <v>1991</v>
      </c>
      <c r="C601" s="23" t="s">
        <v>1993</v>
      </c>
      <c r="D601" s="23" t="s">
        <v>464</v>
      </c>
      <c r="E601" s="23" t="s">
        <v>11</v>
      </c>
      <c r="F601" s="23">
        <v>32</v>
      </c>
      <c r="G601" s="23" t="s">
        <v>1583</v>
      </c>
      <c r="H601" s="23">
        <v>760</v>
      </c>
      <c r="I601" s="23"/>
    </row>
    <row r="602" spans="1:9">
      <c r="A602" s="23" t="s">
        <v>3210</v>
      </c>
      <c r="B602" s="23" t="s">
        <v>3211</v>
      </c>
      <c r="C602" s="23" t="s">
        <v>3212</v>
      </c>
      <c r="D602" s="23" t="s">
        <v>464</v>
      </c>
      <c r="E602" s="23" t="s">
        <v>11</v>
      </c>
      <c r="F602" s="23">
        <v>32</v>
      </c>
      <c r="G602" s="23" t="s">
        <v>1583</v>
      </c>
      <c r="H602" s="23">
        <v>960</v>
      </c>
      <c r="I602" s="23"/>
    </row>
    <row r="603" spans="1:9">
      <c r="A603" s="23" t="s">
        <v>2121</v>
      </c>
      <c r="B603" s="23" t="s">
        <v>2122</v>
      </c>
      <c r="C603" s="23" t="s">
        <v>2116</v>
      </c>
      <c r="D603" s="23" t="s">
        <v>464</v>
      </c>
      <c r="E603" s="23" t="s">
        <v>11</v>
      </c>
      <c r="F603" s="23">
        <v>32</v>
      </c>
      <c r="G603" s="23" t="s">
        <v>1583</v>
      </c>
      <c r="H603" s="23">
        <v>960</v>
      </c>
      <c r="I603" s="23"/>
    </row>
    <row r="604" spans="1:9">
      <c r="A604" s="23" t="s">
        <v>2731</v>
      </c>
      <c r="B604" s="23" t="s">
        <v>2732</v>
      </c>
      <c r="C604" s="23" t="s">
        <v>2733</v>
      </c>
      <c r="D604" s="23" t="s">
        <v>464</v>
      </c>
      <c r="E604" s="23" t="s">
        <v>11</v>
      </c>
      <c r="F604" s="23">
        <v>32</v>
      </c>
      <c r="G604" s="23" t="s">
        <v>1583</v>
      </c>
      <c r="H604" s="23">
        <v>960</v>
      </c>
      <c r="I604" s="23"/>
    </row>
    <row r="605" spans="1:9">
      <c r="A605" s="23" t="s">
        <v>4801</v>
      </c>
      <c r="B605" s="23" t="s">
        <v>4802</v>
      </c>
      <c r="C605" s="23" t="s">
        <v>4790</v>
      </c>
      <c r="D605" s="23" t="s">
        <v>464</v>
      </c>
      <c r="E605" s="23" t="s">
        <v>11</v>
      </c>
      <c r="F605" s="23">
        <v>32</v>
      </c>
      <c r="G605" s="23" t="s">
        <v>1583</v>
      </c>
      <c r="H605" s="23">
        <v>960</v>
      </c>
      <c r="I605" s="23"/>
    </row>
    <row r="606" spans="1:9">
      <c r="A606" s="23" t="s">
        <v>2911</v>
      </c>
      <c r="B606" s="23" t="s">
        <v>2912</v>
      </c>
      <c r="C606" s="23" t="s">
        <v>2914</v>
      </c>
      <c r="D606" s="23" t="s">
        <v>464</v>
      </c>
      <c r="E606" s="23" t="s">
        <v>11</v>
      </c>
      <c r="F606" s="23">
        <v>32</v>
      </c>
      <c r="G606" s="23" t="s">
        <v>1583</v>
      </c>
      <c r="H606" s="23">
        <v>960</v>
      </c>
      <c r="I606" s="23"/>
    </row>
    <row r="607" spans="1:9">
      <c r="A607" s="23" t="s">
        <v>2189</v>
      </c>
      <c r="B607" s="23" t="s">
        <v>2190</v>
      </c>
      <c r="C607" s="23" t="s">
        <v>2192</v>
      </c>
      <c r="D607" s="23" t="s">
        <v>459</v>
      </c>
      <c r="E607" s="23" t="s">
        <v>11</v>
      </c>
      <c r="F607" s="23">
        <v>32</v>
      </c>
      <c r="G607" s="23" t="s">
        <v>1583</v>
      </c>
      <c r="H607" s="23">
        <v>760</v>
      </c>
      <c r="I607" s="23"/>
    </row>
    <row r="608" spans="1:9">
      <c r="A608" s="23" t="s">
        <v>1847</v>
      </c>
      <c r="B608" s="23" t="s">
        <v>1848</v>
      </c>
      <c r="C608" s="23" t="s">
        <v>1849</v>
      </c>
      <c r="D608" s="23" t="s">
        <v>464</v>
      </c>
      <c r="E608" s="23" t="s">
        <v>11</v>
      </c>
      <c r="F608" s="23">
        <v>32</v>
      </c>
      <c r="G608" s="23" t="s">
        <v>1583</v>
      </c>
      <c r="H608" s="23">
        <v>960</v>
      </c>
      <c r="I608" s="23"/>
    </row>
    <row r="609" spans="1:9">
      <c r="A609" s="23" t="s">
        <v>3477</v>
      </c>
      <c r="B609" s="23" t="s">
        <v>3478</v>
      </c>
      <c r="C609" s="23" t="s">
        <v>3479</v>
      </c>
      <c r="D609" s="23" t="s">
        <v>464</v>
      </c>
      <c r="E609" s="23" t="s">
        <v>11</v>
      </c>
      <c r="F609" s="23">
        <v>32</v>
      </c>
      <c r="G609" s="23" t="s">
        <v>1583</v>
      </c>
      <c r="H609" s="23">
        <v>960</v>
      </c>
      <c r="I609" s="23"/>
    </row>
    <row r="610" spans="1:9">
      <c r="A610" s="23" t="s">
        <v>2372</v>
      </c>
      <c r="B610" s="23" t="s">
        <v>2373</v>
      </c>
      <c r="C610" s="23" t="s">
        <v>2374</v>
      </c>
      <c r="D610" s="23" t="s">
        <v>464</v>
      </c>
      <c r="E610" s="23" t="s">
        <v>11</v>
      </c>
      <c r="F610" s="23">
        <v>32</v>
      </c>
      <c r="G610" s="23" t="s">
        <v>1583</v>
      </c>
      <c r="H610" s="23">
        <v>960</v>
      </c>
      <c r="I610" s="23"/>
    </row>
    <row r="611" spans="1:9">
      <c r="A611" s="23" t="s">
        <v>3306</v>
      </c>
      <c r="B611" s="23" t="s">
        <v>3307</v>
      </c>
      <c r="C611" s="23" t="s">
        <v>3308</v>
      </c>
      <c r="D611" s="23" t="s">
        <v>464</v>
      </c>
      <c r="E611" s="23" t="s">
        <v>11</v>
      </c>
      <c r="F611" s="23">
        <v>32</v>
      </c>
      <c r="G611" s="23" t="s">
        <v>1583</v>
      </c>
      <c r="H611" s="23">
        <v>960</v>
      </c>
      <c r="I611" s="23"/>
    </row>
    <row r="612" spans="1:9">
      <c r="A612" s="23" t="s">
        <v>1784</v>
      </c>
      <c r="B612" s="23" t="s">
        <v>1785</v>
      </c>
      <c r="C612" s="23" t="s">
        <v>1786</v>
      </c>
      <c r="D612" s="23" t="s">
        <v>464</v>
      </c>
      <c r="E612" s="23" t="s">
        <v>11</v>
      </c>
      <c r="F612" s="23">
        <v>32</v>
      </c>
      <c r="G612" s="23" t="s">
        <v>1583</v>
      </c>
      <c r="H612" s="23">
        <v>960</v>
      </c>
      <c r="I612" s="23"/>
    </row>
    <row r="613" spans="1:9">
      <c r="A613" s="23" t="s">
        <v>5161</v>
      </c>
      <c r="B613" s="23" t="s">
        <v>5162</v>
      </c>
      <c r="C613" s="23" t="s">
        <v>5164</v>
      </c>
      <c r="D613" s="23" t="s">
        <v>464</v>
      </c>
      <c r="E613" s="23" t="s">
        <v>11</v>
      </c>
      <c r="F613" s="23">
        <v>32</v>
      </c>
      <c r="G613" s="23" t="s">
        <v>1583</v>
      </c>
      <c r="H613" s="23">
        <v>960</v>
      </c>
      <c r="I613" s="23"/>
    </row>
    <row r="614" spans="1:9">
      <c r="A614" s="23" t="s">
        <v>2495</v>
      </c>
      <c r="B614" s="23" t="s">
        <v>2496</v>
      </c>
      <c r="C614" s="23" t="s">
        <v>2497</v>
      </c>
      <c r="D614" s="23" t="s">
        <v>464</v>
      </c>
      <c r="E614" s="23" t="s">
        <v>11</v>
      </c>
      <c r="F614" s="23">
        <v>32</v>
      </c>
      <c r="G614" s="23" t="s">
        <v>1583</v>
      </c>
      <c r="H614" s="23">
        <v>960</v>
      </c>
      <c r="I614" s="23"/>
    </row>
    <row r="615" spans="1:9">
      <c r="A615" s="23" t="s">
        <v>2852</v>
      </c>
      <c r="B615" s="23" t="s">
        <v>2853</v>
      </c>
      <c r="C615" s="23" t="s">
        <v>2855</v>
      </c>
      <c r="D615" s="23" t="s">
        <v>464</v>
      </c>
      <c r="E615" s="23" t="s">
        <v>11</v>
      </c>
      <c r="F615" s="23">
        <v>32</v>
      </c>
      <c r="G615" s="23" t="s">
        <v>1583</v>
      </c>
      <c r="H615" s="23">
        <v>960</v>
      </c>
      <c r="I615" s="23"/>
    </row>
    <row r="616" spans="1:9">
      <c r="A616" s="23" t="s">
        <v>3390</v>
      </c>
      <c r="B616" s="23" t="s">
        <v>3391</v>
      </c>
      <c r="C616" s="23" t="s">
        <v>3393</v>
      </c>
      <c r="D616" s="23" t="s">
        <v>452</v>
      </c>
      <c r="E616" s="23" t="s">
        <v>11</v>
      </c>
      <c r="F616" s="23">
        <v>32</v>
      </c>
      <c r="G616" s="23" t="s">
        <v>1583</v>
      </c>
      <c r="H616" s="23">
        <v>960</v>
      </c>
      <c r="I616" s="23"/>
    </row>
    <row r="617" spans="1:9">
      <c r="A617" s="23" t="s">
        <v>5118</v>
      </c>
      <c r="B617" s="23" t="s">
        <v>5119</v>
      </c>
      <c r="C617" s="23" t="s">
        <v>5121</v>
      </c>
      <c r="D617" s="23" t="s">
        <v>464</v>
      </c>
      <c r="E617" s="23" t="s">
        <v>11</v>
      </c>
      <c r="F617" s="23">
        <v>32</v>
      </c>
      <c r="G617" s="23" t="s">
        <v>1583</v>
      </c>
      <c r="H617" s="23">
        <v>960</v>
      </c>
      <c r="I617" s="23"/>
    </row>
    <row r="618" spans="1:9">
      <c r="A618" s="23" t="s">
        <v>2178</v>
      </c>
      <c r="B618" s="23" t="s">
        <v>2179</v>
      </c>
      <c r="C618" s="23" t="s">
        <v>2181</v>
      </c>
      <c r="D618" s="23" t="s">
        <v>459</v>
      </c>
      <c r="E618" s="23" t="s">
        <v>11</v>
      </c>
      <c r="F618" s="23">
        <v>32</v>
      </c>
      <c r="G618" s="23" t="s">
        <v>1583</v>
      </c>
      <c r="H618" s="23">
        <v>3800</v>
      </c>
      <c r="I618" s="23"/>
    </row>
    <row r="619" spans="1:9">
      <c r="A619" s="23" t="s">
        <v>4895</v>
      </c>
      <c r="B619" s="23" t="s">
        <v>4896</v>
      </c>
      <c r="C619" s="23" t="s">
        <v>4897</v>
      </c>
      <c r="D619" s="23" t="s">
        <v>464</v>
      </c>
      <c r="E619" s="23" t="s">
        <v>11</v>
      </c>
      <c r="F619" s="23">
        <v>32</v>
      </c>
      <c r="G619" s="23" t="s">
        <v>1583</v>
      </c>
      <c r="H619" s="23">
        <v>960</v>
      </c>
      <c r="I619" s="23"/>
    </row>
    <row r="620" spans="1:9">
      <c r="A620" s="23" t="s">
        <v>4425</v>
      </c>
      <c r="B620" s="23" t="s">
        <v>4426</v>
      </c>
      <c r="C620" s="23" t="s">
        <v>4427</v>
      </c>
      <c r="D620" s="23" t="s">
        <v>464</v>
      </c>
      <c r="E620" s="23" t="s">
        <v>11</v>
      </c>
      <c r="F620" s="23">
        <v>32</v>
      </c>
      <c r="G620" s="23" t="s">
        <v>1583</v>
      </c>
      <c r="H620" s="23">
        <v>960</v>
      </c>
      <c r="I620" s="23"/>
    </row>
    <row r="621" spans="1:9">
      <c r="A621" s="23" t="s">
        <v>2463</v>
      </c>
      <c r="B621" s="23" t="s">
        <v>2464</v>
      </c>
      <c r="C621" s="23" t="s">
        <v>2465</v>
      </c>
      <c r="D621" s="23" t="s">
        <v>464</v>
      </c>
      <c r="E621" s="23" t="s">
        <v>11</v>
      </c>
      <c r="F621" s="23">
        <v>32</v>
      </c>
      <c r="G621" s="23" t="s">
        <v>1583</v>
      </c>
      <c r="H621" s="23">
        <v>960</v>
      </c>
      <c r="I621" s="23"/>
    </row>
    <row r="622" spans="1:9">
      <c r="A622" s="23" t="s">
        <v>5199</v>
      </c>
      <c r="B622" s="23" t="s">
        <v>5200</v>
      </c>
      <c r="C622" s="23" t="s">
        <v>5202</v>
      </c>
      <c r="D622" s="23" t="s">
        <v>464</v>
      </c>
      <c r="E622" s="23" t="s">
        <v>11</v>
      </c>
      <c r="F622" s="23">
        <v>32</v>
      </c>
      <c r="G622" s="23" t="s">
        <v>1583</v>
      </c>
      <c r="H622" s="23">
        <v>960</v>
      </c>
      <c r="I622" s="23"/>
    </row>
    <row r="623" spans="1:9">
      <c r="A623" s="23" t="s">
        <v>3137</v>
      </c>
      <c r="B623" s="23" t="s">
        <v>3138</v>
      </c>
      <c r="C623" s="23" t="s">
        <v>3130</v>
      </c>
      <c r="D623" s="23" t="s">
        <v>459</v>
      </c>
      <c r="E623" s="23" t="s">
        <v>11</v>
      </c>
      <c r="F623" s="23">
        <v>32</v>
      </c>
      <c r="G623" s="23" t="s">
        <v>1583</v>
      </c>
      <c r="H623" s="23">
        <v>760</v>
      </c>
      <c r="I623" s="23"/>
    </row>
    <row r="624" spans="1:9">
      <c r="A624" s="23" t="s">
        <v>2899</v>
      </c>
      <c r="B624" s="23" t="s">
        <v>2900</v>
      </c>
      <c r="C624" s="23" t="s">
        <v>2901</v>
      </c>
      <c r="D624" s="23" t="s">
        <v>461</v>
      </c>
      <c r="E624" s="23" t="s">
        <v>11</v>
      </c>
      <c r="F624" s="23">
        <v>32</v>
      </c>
      <c r="G624" s="23" t="s">
        <v>1583</v>
      </c>
      <c r="H624" s="23">
        <v>7888.37</v>
      </c>
      <c r="I624" s="23"/>
    </row>
    <row r="625" spans="1:9">
      <c r="A625" s="23" t="s">
        <v>4121</v>
      </c>
      <c r="B625" s="23" t="s">
        <v>4122</v>
      </c>
      <c r="C625" s="23" t="s">
        <v>4124</v>
      </c>
      <c r="D625" s="23" t="s">
        <v>464</v>
      </c>
      <c r="E625" s="23" t="s">
        <v>11</v>
      </c>
      <c r="F625" s="23">
        <v>32</v>
      </c>
      <c r="G625" s="23" t="s">
        <v>1583</v>
      </c>
      <c r="H625" s="23">
        <v>960</v>
      </c>
      <c r="I625" s="23"/>
    </row>
    <row r="626" spans="1:9">
      <c r="A626" s="23" t="s">
        <v>4512</v>
      </c>
      <c r="B626" s="23" t="s">
        <v>4513</v>
      </c>
      <c r="C626" s="23" t="s">
        <v>4515</v>
      </c>
      <c r="D626" s="23" t="s">
        <v>464</v>
      </c>
      <c r="E626" s="23" t="s">
        <v>11</v>
      </c>
      <c r="F626" s="23">
        <v>32</v>
      </c>
      <c r="G626" s="23" t="s">
        <v>1583</v>
      </c>
      <c r="H626" s="23">
        <v>960</v>
      </c>
      <c r="I626" s="23"/>
    </row>
    <row r="627" spans="1:9">
      <c r="A627" s="23" t="s">
        <v>4175</v>
      </c>
      <c r="B627" s="23" t="s">
        <v>4176</v>
      </c>
      <c r="C627" s="23" t="s">
        <v>3505</v>
      </c>
      <c r="D627" s="23" t="s">
        <v>464</v>
      </c>
      <c r="E627" s="23" t="s">
        <v>11</v>
      </c>
      <c r="F627" s="23">
        <v>32</v>
      </c>
      <c r="G627" s="23" t="s">
        <v>1583</v>
      </c>
      <c r="H627" s="23">
        <v>960</v>
      </c>
      <c r="I627" s="23"/>
    </row>
    <row r="628" spans="1:9">
      <c r="A628" s="23" t="s">
        <v>2486</v>
      </c>
      <c r="B628" s="23" t="s">
        <v>2487</v>
      </c>
      <c r="C628" s="23" t="s">
        <v>2489</v>
      </c>
      <c r="D628" s="23" t="s">
        <v>464</v>
      </c>
      <c r="E628" s="23" t="s">
        <v>11</v>
      </c>
      <c r="F628" s="23">
        <v>32</v>
      </c>
      <c r="G628" s="23" t="s">
        <v>1583</v>
      </c>
      <c r="H628" s="23">
        <v>960</v>
      </c>
      <c r="I628" s="23"/>
    </row>
    <row r="629" spans="1:9">
      <c r="A629" s="23" t="s">
        <v>3862</v>
      </c>
      <c r="B629" s="23" t="s">
        <v>3863</v>
      </c>
      <c r="C629" s="23" t="s">
        <v>3865</v>
      </c>
      <c r="D629" s="23" t="s">
        <v>464</v>
      </c>
      <c r="E629" s="23" t="s">
        <v>11</v>
      </c>
      <c r="F629" s="23">
        <v>32</v>
      </c>
      <c r="G629" s="23" t="s">
        <v>1583</v>
      </c>
      <c r="H629" s="23">
        <v>960</v>
      </c>
      <c r="I629" s="23"/>
    </row>
    <row r="630" spans="1:9">
      <c r="A630" s="23" t="s">
        <v>2164</v>
      </c>
      <c r="B630" s="23" t="s">
        <v>2165</v>
      </c>
      <c r="C630" s="23" t="s">
        <v>2167</v>
      </c>
      <c r="D630" s="23" t="s">
        <v>464</v>
      </c>
      <c r="E630" s="23" t="s">
        <v>11</v>
      </c>
      <c r="F630" s="23">
        <v>32</v>
      </c>
      <c r="G630" s="23" t="s">
        <v>1583</v>
      </c>
      <c r="H630" s="23">
        <v>960</v>
      </c>
      <c r="I630" s="23"/>
    </row>
    <row r="631" spans="1:9">
      <c r="A631" s="23" t="s">
        <v>5034</v>
      </c>
      <c r="B631" s="23" t="s">
        <v>5035</v>
      </c>
      <c r="C631" s="23" t="s">
        <v>5037</v>
      </c>
      <c r="D631" s="23" t="s">
        <v>464</v>
      </c>
      <c r="E631" s="23" t="s">
        <v>11</v>
      </c>
      <c r="F631" s="23">
        <v>32</v>
      </c>
      <c r="G631" s="23" t="s">
        <v>1583</v>
      </c>
      <c r="H631" s="23">
        <v>960</v>
      </c>
      <c r="I631" s="23"/>
    </row>
    <row r="632" spans="1:9">
      <c r="A632" s="23" t="s">
        <v>4787</v>
      </c>
      <c r="B632" s="23" t="s">
        <v>4788</v>
      </c>
      <c r="C632" s="23" t="s">
        <v>4790</v>
      </c>
      <c r="D632" s="23" t="s">
        <v>464</v>
      </c>
      <c r="E632" s="23" t="s">
        <v>11</v>
      </c>
      <c r="F632" s="23">
        <v>32</v>
      </c>
      <c r="G632" s="23" t="s">
        <v>1583</v>
      </c>
      <c r="H632" s="23">
        <v>960</v>
      </c>
      <c r="I632" s="23"/>
    </row>
    <row r="633" spans="1:9">
      <c r="A633" s="23" t="s">
        <v>3751</v>
      </c>
      <c r="B633" s="23" t="s">
        <v>3752</v>
      </c>
      <c r="C633" s="23" t="s">
        <v>3754</v>
      </c>
      <c r="D633" s="23" t="s">
        <v>464</v>
      </c>
      <c r="E633" s="23" t="s">
        <v>11</v>
      </c>
      <c r="F633" s="23">
        <v>32</v>
      </c>
      <c r="G633" s="23" t="s">
        <v>1583</v>
      </c>
      <c r="H633" s="23">
        <v>960</v>
      </c>
      <c r="I633" s="23"/>
    </row>
    <row r="634" spans="1:9">
      <c r="A634" s="23" t="s">
        <v>1981</v>
      </c>
      <c r="B634" s="23" t="s">
        <v>1982</v>
      </c>
      <c r="C634" s="23" t="s">
        <v>1984</v>
      </c>
      <c r="D634" s="23" t="s">
        <v>464</v>
      </c>
      <c r="E634" s="23" t="s">
        <v>11</v>
      </c>
      <c r="F634" s="23">
        <v>32</v>
      </c>
      <c r="G634" s="23" t="s">
        <v>1583</v>
      </c>
      <c r="H634" s="23">
        <v>760</v>
      </c>
      <c r="I634" s="23"/>
    </row>
    <row r="635" spans="1:9">
      <c r="A635" s="23" t="s">
        <v>3077</v>
      </c>
      <c r="B635" s="23" t="s">
        <v>3078</v>
      </c>
      <c r="C635" s="23" t="s">
        <v>3080</v>
      </c>
      <c r="D635" s="23" t="s">
        <v>464</v>
      </c>
      <c r="E635" s="23" t="s">
        <v>11</v>
      </c>
      <c r="F635" s="23">
        <v>32</v>
      </c>
      <c r="G635" s="23" t="s">
        <v>1583</v>
      </c>
      <c r="H635" s="23">
        <v>960</v>
      </c>
      <c r="I635" s="23"/>
    </row>
    <row r="636" spans="1:9">
      <c r="A636" s="23" t="s">
        <v>4950</v>
      </c>
      <c r="B636" s="23" t="s">
        <v>4951</v>
      </c>
      <c r="C636" s="23" t="s">
        <v>4952</v>
      </c>
      <c r="D636" s="23" t="s">
        <v>464</v>
      </c>
      <c r="E636" s="23" t="s">
        <v>11</v>
      </c>
      <c r="F636" s="23">
        <v>32</v>
      </c>
      <c r="G636" s="23" t="s">
        <v>1583</v>
      </c>
      <c r="H636" s="23">
        <v>760</v>
      </c>
      <c r="I636" s="23"/>
    </row>
    <row r="637" spans="1:9">
      <c r="A637" s="23" t="s">
        <v>4495</v>
      </c>
      <c r="B637" s="23" t="s">
        <v>4496</v>
      </c>
      <c r="C637" s="23" t="s">
        <v>4498</v>
      </c>
      <c r="D637" s="23" t="s">
        <v>464</v>
      </c>
      <c r="E637" s="23" t="s">
        <v>11</v>
      </c>
      <c r="F637" s="23">
        <v>32</v>
      </c>
      <c r="G637" s="23" t="s">
        <v>1583</v>
      </c>
      <c r="H637" s="23">
        <v>960</v>
      </c>
      <c r="I637" s="23"/>
    </row>
    <row r="638" spans="1:9">
      <c r="A638" s="23" t="s">
        <v>4666</v>
      </c>
      <c r="B638" s="23" t="s">
        <v>4667</v>
      </c>
      <c r="C638" s="23" t="s">
        <v>4668</v>
      </c>
      <c r="D638" s="23" t="s">
        <v>464</v>
      </c>
      <c r="E638" s="23" t="s">
        <v>11</v>
      </c>
      <c r="F638" s="23">
        <v>32</v>
      </c>
      <c r="G638" s="23" t="s">
        <v>1583</v>
      </c>
      <c r="H638" s="23">
        <v>960</v>
      </c>
      <c r="I638" s="23"/>
    </row>
    <row r="639" spans="1:9">
      <c r="A639" s="23" t="s">
        <v>3119</v>
      </c>
      <c r="B639" s="23" t="s">
        <v>3120</v>
      </c>
      <c r="C639" s="23" t="s">
        <v>3122</v>
      </c>
      <c r="D639" s="23" t="s">
        <v>452</v>
      </c>
      <c r="E639" s="23" t="s">
        <v>11</v>
      </c>
      <c r="F639" s="23">
        <v>32</v>
      </c>
      <c r="G639" s="23" t="s">
        <v>1583</v>
      </c>
      <c r="H639" s="23">
        <v>960</v>
      </c>
      <c r="I639" s="23"/>
    </row>
    <row r="640" spans="1:9">
      <c r="A640" t="s">
        <v>5085</v>
      </c>
      <c r="B640" t="s">
        <v>5086</v>
      </c>
      <c r="C640" t="s">
        <v>5087</v>
      </c>
      <c r="D640" t="s">
        <v>464</v>
      </c>
      <c r="E640" t="s">
        <v>11</v>
      </c>
      <c r="F640">
        <v>32</v>
      </c>
      <c r="G640" t="s">
        <v>1583</v>
      </c>
      <c r="H640">
        <v>760</v>
      </c>
    </row>
    <row r="641" spans="1:8">
      <c r="A641" t="s">
        <v>2675</v>
      </c>
      <c r="B641" t="s">
        <v>2676</v>
      </c>
      <c r="C641" t="s">
        <v>2678</v>
      </c>
      <c r="D641" t="s">
        <v>459</v>
      </c>
      <c r="E641" t="s">
        <v>11</v>
      </c>
      <c r="F641">
        <v>32</v>
      </c>
      <c r="G641" t="s">
        <v>1583</v>
      </c>
      <c r="H641">
        <v>760</v>
      </c>
    </row>
    <row r="642" spans="1:8">
      <c r="A642" t="s">
        <v>3089</v>
      </c>
      <c r="B642" t="s">
        <v>3090</v>
      </c>
      <c r="C642" t="s">
        <v>3091</v>
      </c>
      <c r="D642" t="s">
        <v>464</v>
      </c>
      <c r="E642" t="s">
        <v>11</v>
      </c>
      <c r="F642">
        <v>32</v>
      </c>
      <c r="G642" t="s">
        <v>1583</v>
      </c>
      <c r="H642">
        <v>960</v>
      </c>
    </row>
    <row r="643" spans="1:8">
      <c r="A643" t="s">
        <v>4340</v>
      </c>
      <c r="B643" t="s">
        <v>4341</v>
      </c>
      <c r="C643" t="s">
        <v>4343</v>
      </c>
      <c r="D643" t="s">
        <v>464</v>
      </c>
      <c r="E643" t="s">
        <v>11</v>
      </c>
      <c r="F643">
        <v>32</v>
      </c>
      <c r="G643" t="s">
        <v>1583</v>
      </c>
      <c r="H643">
        <v>760</v>
      </c>
    </row>
    <row r="644" spans="1:8">
      <c r="A644" t="s">
        <v>4773</v>
      </c>
      <c r="B644" t="s">
        <v>4774</v>
      </c>
      <c r="C644" t="s">
        <v>4775</v>
      </c>
      <c r="D644" t="s">
        <v>464</v>
      </c>
      <c r="E644" t="s">
        <v>11</v>
      </c>
      <c r="F644">
        <v>32</v>
      </c>
      <c r="G644" t="s">
        <v>1583</v>
      </c>
      <c r="H644">
        <v>960</v>
      </c>
    </row>
    <row r="645" spans="1:8">
      <c r="A645" t="s">
        <v>4781</v>
      </c>
      <c r="B645" t="s">
        <v>4782</v>
      </c>
      <c r="C645" t="s">
        <v>4783</v>
      </c>
      <c r="D645" t="s">
        <v>464</v>
      </c>
      <c r="E645" t="s">
        <v>11</v>
      </c>
      <c r="F645">
        <v>32</v>
      </c>
      <c r="G645" t="s">
        <v>1583</v>
      </c>
      <c r="H645">
        <v>960</v>
      </c>
    </row>
    <row r="646" spans="1:8">
      <c r="A646" t="s">
        <v>3409</v>
      </c>
      <c r="B646" t="s">
        <v>3410</v>
      </c>
      <c r="C646" t="s">
        <v>3412</v>
      </c>
      <c r="D646" t="s">
        <v>464</v>
      </c>
      <c r="E646" t="s">
        <v>11</v>
      </c>
      <c r="F646">
        <v>32</v>
      </c>
      <c r="G646" t="s">
        <v>1583</v>
      </c>
      <c r="H646">
        <v>960</v>
      </c>
    </row>
    <row r="647" spans="1:8">
      <c r="A647" t="s">
        <v>3738</v>
      </c>
      <c r="B647" t="s">
        <v>3739</v>
      </c>
      <c r="C647" t="s">
        <v>3741</v>
      </c>
      <c r="D647" t="s">
        <v>464</v>
      </c>
      <c r="E647" t="s">
        <v>11</v>
      </c>
      <c r="F647">
        <v>32</v>
      </c>
      <c r="G647" t="s">
        <v>1583</v>
      </c>
      <c r="H647">
        <v>960</v>
      </c>
    </row>
    <row r="648" spans="1:8">
      <c r="A648" t="s">
        <v>4578</v>
      </c>
      <c r="B648" t="s">
        <v>4579</v>
      </c>
      <c r="C648" t="s">
        <v>4581</v>
      </c>
      <c r="D648" t="s">
        <v>464</v>
      </c>
      <c r="E648" t="s">
        <v>11</v>
      </c>
      <c r="F648">
        <v>32</v>
      </c>
      <c r="G648" t="s">
        <v>1583</v>
      </c>
      <c r="H648">
        <v>960</v>
      </c>
    </row>
    <row r="649" spans="1:8">
      <c r="A649" t="s">
        <v>3049</v>
      </c>
      <c r="B649" t="s">
        <v>3050</v>
      </c>
      <c r="C649" t="s">
        <v>3052</v>
      </c>
      <c r="D649" t="s">
        <v>464</v>
      </c>
      <c r="E649" t="s">
        <v>11</v>
      </c>
      <c r="F649">
        <v>32</v>
      </c>
      <c r="G649" t="s">
        <v>1583</v>
      </c>
      <c r="H649">
        <v>960</v>
      </c>
    </row>
    <row r="650" spans="1:8">
      <c r="A650" t="s">
        <v>4940</v>
      </c>
      <c r="B650" t="s">
        <v>4941</v>
      </c>
      <c r="C650" t="s">
        <v>4943</v>
      </c>
      <c r="D650" t="s">
        <v>464</v>
      </c>
      <c r="E650" t="s">
        <v>11</v>
      </c>
      <c r="F650">
        <v>32</v>
      </c>
      <c r="G650" t="s">
        <v>1583</v>
      </c>
      <c r="H650">
        <v>760</v>
      </c>
    </row>
    <row r="651" spans="1:8">
      <c r="A651" t="s">
        <v>3596</v>
      </c>
      <c r="B651" t="s">
        <v>3597</v>
      </c>
      <c r="C651" t="s">
        <v>3599</v>
      </c>
      <c r="D651" t="s">
        <v>459</v>
      </c>
      <c r="E651" t="s">
        <v>11</v>
      </c>
      <c r="F651">
        <v>32</v>
      </c>
      <c r="G651" t="s">
        <v>1583</v>
      </c>
      <c r="H651">
        <v>3100</v>
      </c>
    </row>
    <row r="652" spans="1:8">
      <c r="A652" t="s">
        <v>4365</v>
      </c>
      <c r="B652" t="s">
        <v>4366</v>
      </c>
      <c r="C652" t="s">
        <v>4367</v>
      </c>
      <c r="D652" t="s">
        <v>464</v>
      </c>
      <c r="E652" t="s">
        <v>11</v>
      </c>
      <c r="F652">
        <v>32</v>
      </c>
      <c r="G652" t="s">
        <v>1583</v>
      </c>
      <c r="H652">
        <v>960</v>
      </c>
    </row>
    <row r="653" spans="1:8">
      <c r="A653" t="s">
        <v>4821</v>
      </c>
      <c r="B653" t="s">
        <v>4822</v>
      </c>
      <c r="C653" t="s">
        <v>4823</v>
      </c>
      <c r="D653" t="s">
        <v>464</v>
      </c>
      <c r="E653" t="s">
        <v>11</v>
      </c>
      <c r="F653">
        <v>32</v>
      </c>
      <c r="G653" t="s">
        <v>1583</v>
      </c>
      <c r="H653">
        <v>960</v>
      </c>
    </row>
    <row r="654" spans="1:8">
      <c r="A654" t="s">
        <v>5062</v>
      </c>
      <c r="B654" t="s">
        <v>5063</v>
      </c>
      <c r="C654" t="s">
        <v>5065</v>
      </c>
      <c r="D654" t="s">
        <v>464</v>
      </c>
      <c r="E654" t="s">
        <v>11</v>
      </c>
      <c r="F654">
        <v>32</v>
      </c>
      <c r="G654" t="s">
        <v>1583</v>
      </c>
      <c r="H654">
        <v>960</v>
      </c>
    </row>
    <row r="655" spans="1:8">
      <c r="A655" t="s">
        <v>3200</v>
      </c>
      <c r="B655" t="s">
        <v>3201</v>
      </c>
      <c r="C655" t="s">
        <v>3203</v>
      </c>
      <c r="D655" t="s">
        <v>464</v>
      </c>
      <c r="E655" t="s">
        <v>11</v>
      </c>
      <c r="F655">
        <v>32</v>
      </c>
      <c r="G655" t="s">
        <v>1583</v>
      </c>
      <c r="H655">
        <v>960</v>
      </c>
    </row>
    <row r="656" spans="1:8">
      <c r="A656" t="s">
        <v>3831</v>
      </c>
      <c r="B656" t="s">
        <v>3832</v>
      </c>
      <c r="C656" t="s">
        <v>3834</v>
      </c>
      <c r="D656" t="s">
        <v>464</v>
      </c>
      <c r="E656" t="s">
        <v>11</v>
      </c>
      <c r="F656">
        <v>32</v>
      </c>
      <c r="G656" t="s">
        <v>1583</v>
      </c>
      <c r="H656">
        <v>960</v>
      </c>
    </row>
    <row r="657" spans="1:8">
      <c r="A657" t="s">
        <v>2608</v>
      </c>
      <c r="B657" t="s">
        <v>2609</v>
      </c>
      <c r="C657" t="s">
        <v>2610</v>
      </c>
      <c r="D657" t="s">
        <v>464</v>
      </c>
      <c r="E657" t="s">
        <v>11</v>
      </c>
      <c r="F657">
        <v>32</v>
      </c>
      <c r="G657" t="s">
        <v>1583</v>
      </c>
      <c r="H657">
        <v>960</v>
      </c>
    </row>
    <row r="658" spans="1:8">
      <c r="A658" t="s">
        <v>2378</v>
      </c>
      <c r="B658" t="s">
        <v>2379</v>
      </c>
      <c r="C658" t="s">
        <v>2381</v>
      </c>
      <c r="D658" t="s">
        <v>452</v>
      </c>
      <c r="E658" t="s">
        <v>11</v>
      </c>
      <c r="F658">
        <v>32</v>
      </c>
      <c r="G658" t="s">
        <v>1583</v>
      </c>
      <c r="H658">
        <v>0</v>
      </c>
    </row>
    <row r="659" spans="1:8">
      <c r="A659" t="s">
        <v>3734</v>
      </c>
      <c r="B659" t="s">
        <v>3735</v>
      </c>
      <c r="C659" t="s">
        <v>3737</v>
      </c>
      <c r="D659" t="s">
        <v>464</v>
      </c>
      <c r="E659" t="s">
        <v>11</v>
      </c>
      <c r="F659">
        <v>32</v>
      </c>
      <c r="G659" t="s">
        <v>1583</v>
      </c>
      <c r="H659">
        <v>960</v>
      </c>
    </row>
    <row r="660" spans="1:8">
      <c r="A660" t="s">
        <v>3842</v>
      </c>
      <c r="B660" t="s">
        <v>3843</v>
      </c>
      <c r="C660" t="s">
        <v>3844</v>
      </c>
      <c r="D660" t="s">
        <v>464</v>
      </c>
      <c r="E660" t="s">
        <v>11</v>
      </c>
      <c r="F660">
        <v>32</v>
      </c>
      <c r="G660" t="s">
        <v>1583</v>
      </c>
      <c r="H660">
        <v>960</v>
      </c>
    </row>
    <row r="661" spans="1:8">
      <c r="A661" t="s">
        <v>4025</v>
      </c>
      <c r="B661" t="s">
        <v>4026</v>
      </c>
      <c r="C661" t="s">
        <v>4027</v>
      </c>
      <c r="D661" t="s">
        <v>464</v>
      </c>
      <c r="E661" t="s">
        <v>11</v>
      </c>
      <c r="F661">
        <v>32</v>
      </c>
      <c r="G661" t="s">
        <v>1583</v>
      </c>
      <c r="H661">
        <v>760</v>
      </c>
    </row>
    <row r="662" spans="1:8">
      <c r="A662" t="s">
        <v>2602</v>
      </c>
      <c r="B662" t="s">
        <v>2603</v>
      </c>
      <c r="C662" t="s">
        <v>2604</v>
      </c>
      <c r="D662" t="s">
        <v>464</v>
      </c>
      <c r="E662" t="s">
        <v>11</v>
      </c>
      <c r="F662">
        <v>32</v>
      </c>
      <c r="G662" t="s">
        <v>1583</v>
      </c>
      <c r="H662">
        <v>960</v>
      </c>
    </row>
    <row r="663" spans="1:8">
      <c r="A663" t="s">
        <v>4013</v>
      </c>
      <c r="B663" t="s">
        <v>4014</v>
      </c>
      <c r="C663" t="s">
        <v>4016</v>
      </c>
      <c r="D663" t="s">
        <v>464</v>
      </c>
      <c r="E663" t="s">
        <v>11</v>
      </c>
      <c r="F663">
        <v>32</v>
      </c>
      <c r="G663" t="s">
        <v>1583</v>
      </c>
      <c r="H663">
        <v>960</v>
      </c>
    </row>
    <row r="664" spans="1:8">
      <c r="A664" t="s">
        <v>4946</v>
      </c>
      <c r="B664" t="s">
        <v>4947</v>
      </c>
      <c r="C664" t="s">
        <v>4948</v>
      </c>
      <c r="D664" t="s">
        <v>452</v>
      </c>
      <c r="E664" t="s">
        <v>11</v>
      </c>
      <c r="F664">
        <v>32</v>
      </c>
      <c r="G664" t="s">
        <v>1583</v>
      </c>
      <c r="H664">
        <v>5617.44</v>
      </c>
    </row>
    <row r="665" spans="1:8">
      <c r="A665" t="s">
        <v>2407</v>
      </c>
      <c r="B665" t="s">
        <v>2408</v>
      </c>
      <c r="C665" t="s">
        <v>2410</v>
      </c>
      <c r="D665" t="s">
        <v>464</v>
      </c>
      <c r="E665" t="s">
        <v>11</v>
      </c>
      <c r="F665">
        <v>32</v>
      </c>
      <c r="G665" t="s">
        <v>1583</v>
      </c>
      <c r="H665">
        <v>760</v>
      </c>
    </row>
    <row r="666" spans="1:8">
      <c r="A666" t="s">
        <v>3294</v>
      </c>
      <c r="B666" t="s">
        <v>3295</v>
      </c>
      <c r="C666" t="s">
        <v>3296</v>
      </c>
      <c r="D666" t="s">
        <v>459</v>
      </c>
      <c r="E666" t="s">
        <v>11</v>
      </c>
      <c r="F666">
        <v>32</v>
      </c>
      <c r="G666" t="s">
        <v>1583</v>
      </c>
      <c r="H666">
        <v>760</v>
      </c>
    </row>
    <row r="667" spans="1:8">
      <c r="A667" t="s">
        <v>2994</v>
      </c>
      <c r="B667" t="s">
        <v>2995</v>
      </c>
      <c r="C667" t="s">
        <v>2997</v>
      </c>
      <c r="D667" t="s">
        <v>464</v>
      </c>
      <c r="E667" t="s">
        <v>11</v>
      </c>
      <c r="F667">
        <v>32</v>
      </c>
      <c r="G667" t="s">
        <v>1583</v>
      </c>
      <c r="H667">
        <v>960</v>
      </c>
    </row>
    <row r="668" spans="1:8">
      <c r="A668" t="s">
        <v>2813</v>
      </c>
      <c r="B668" t="s">
        <v>2814</v>
      </c>
      <c r="C668" t="s">
        <v>2815</v>
      </c>
      <c r="D668" t="s">
        <v>464</v>
      </c>
      <c r="E668" t="s">
        <v>11</v>
      </c>
      <c r="F668">
        <v>32</v>
      </c>
      <c r="G668" t="s">
        <v>1583</v>
      </c>
      <c r="H668">
        <v>960</v>
      </c>
    </row>
    <row r="669" spans="1:8">
      <c r="A669" t="s">
        <v>4086</v>
      </c>
      <c r="B669" t="s">
        <v>4087</v>
      </c>
      <c r="C669" t="s">
        <v>4082</v>
      </c>
      <c r="D669" t="s">
        <v>464</v>
      </c>
      <c r="E669" t="s">
        <v>11</v>
      </c>
      <c r="F669">
        <v>32</v>
      </c>
      <c r="G669" t="s">
        <v>1583</v>
      </c>
      <c r="H669">
        <v>960</v>
      </c>
    </row>
    <row r="670" spans="1:8">
      <c r="A670" t="s">
        <v>4183</v>
      </c>
      <c r="B670" t="s">
        <v>4184</v>
      </c>
      <c r="C670" t="s">
        <v>4185</v>
      </c>
      <c r="D670" t="s">
        <v>464</v>
      </c>
      <c r="E670" t="s">
        <v>11</v>
      </c>
      <c r="F670">
        <v>32</v>
      </c>
      <c r="G670" t="s">
        <v>1583</v>
      </c>
      <c r="H670">
        <v>760</v>
      </c>
    </row>
    <row r="671" spans="1:8">
      <c r="A671" t="s">
        <v>4879</v>
      </c>
      <c r="B671" t="s">
        <v>4880</v>
      </c>
      <c r="C671" t="s">
        <v>4881</v>
      </c>
      <c r="D671" t="s">
        <v>464</v>
      </c>
      <c r="E671" t="s">
        <v>11</v>
      </c>
      <c r="F671">
        <v>32</v>
      </c>
      <c r="G671" t="s">
        <v>1583</v>
      </c>
      <c r="H671">
        <v>960</v>
      </c>
    </row>
    <row r="672" spans="1:8">
      <c r="A672" t="s">
        <v>4131</v>
      </c>
      <c r="B672" t="s">
        <v>4132</v>
      </c>
      <c r="C672" t="s">
        <v>4134</v>
      </c>
      <c r="D672" t="s">
        <v>464</v>
      </c>
      <c r="E672" t="s">
        <v>11</v>
      </c>
      <c r="F672">
        <v>32</v>
      </c>
      <c r="G672" t="s">
        <v>1583</v>
      </c>
      <c r="H672">
        <v>960</v>
      </c>
    </row>
    <row r="673" spans="1:8">
      <c r="A673" t="s">
        <v>4777</v>
      </c>
      <c r="B673" t="s">
        <v>4778</v>
      </c>
      <c r="C673" t="s">
        <v>4780</v>
      </c>
      <c r="D673" t="s">
        <v>464</v>
      </c>
      <c r="E673" t="s">
        <v>11</v>
      </c>
      <c r="F673">
        <v>32</v>
      </c>
      <c r="G673" t="s">
        <v>1583</v>
      </c>
      <c r="H673">
        <v>960</v>
      </c>
    </row>
    <row r="674" spans="1:8">
      <c r="A674" t="s">
        <v>4211</v>
      </c>
      <c r="B674" t="s">
        <v>4212</v>
      </c>
      <c r="C674" t="s">
        <v>4214</v>
      </c>
      <c r="D674" t="s">
        <v>464</v>
      </c>
      <c r="E674" t="s">
        <v>11</v>
      </c>
      <c r="F674">
        <v>32</v>
      </c>
      <c r="G674" t="s">
        <v>1583</v>
      </c>
      <c r="H674">
        <v>960</v>
      </c>
    </row>
    <row r="675" spans="1:8">
      <c r="A675" t="s">
        <v>3805</v>
      </c>
      <c r="B675" t="s">
        <v>3806</v>
      </c>
      <c r="C675" t="s">
        <v>3808</v>
      </c>
      <c r="D675" t="s">
        <v>464</v>
      </c>
      <c r="E675" t="s">
        <v>11</v>
      </c>
      <c r="F675">
        <v>32</v>
      </c>
      <c r="G675" t="s">
        <v>1583</v>
      </c>
      <c r="H675">
        <v>960</v>
      </c>
    </row>
    <row r="676" spans="1:8">
      <c r="A676" t="s">
        <v>4344</v>
      </c>
      <c r="B676" t="s">
        <v>4345</v>
      </c>
      <c r="C676" t="s">
        <v>4343</v>
      </c>
      <c r="D676" t="s">
        <v>464</v>
      </c>
      <c r="E676" t="s">
        <v>11</v>
      </c>
      <c r="F676">
        <v>32</v>
      </c>
      <c r="G676" t="s">
        <v>1583</v>
      </c>
      <c r="H676">
        <v>760</v>
      </c>
    </row>
    <row r="677" spans="1:8">
      <c r="A677" t="s">
        <v>5307</v>
      </c>
      <c r="B677" t="s">
        <v>5308</v>
      </c>
      <c r="C677" t="s">
        <v>5309</v>
      </c>
      <c r="D677" t="s">
        <v>464</v>
      </c>
      <c r="E677" t="s">
        <v>11</v>
      </c>
      <c r="F677">
        <v>32</v>
      </c>
      <c r="G677" t="s">
        <v>1583</v>
      </c>
      <c r="H677">
        <v>960</v>
      </c>
    </row>
    <row r="678" spans="1:8">
      <c r="A678" t="s">
        <v>3406</v>
      </c>
      <c r="B678" t="s">
        <v>3407</v>
      </c>
      <c r="C678" t="s">
        <v>3408</v>
      </c>
      <c r="D678" t="s">
        <v>464</v>
      </c>
      <c r="E678" t="s">
        <v>11</v>
      </c>
      <c r="F678">
        <v>32</v>
      </c>
      <c r="G678" t="s">
        <v>1583</v>
      </c>
      <c r="H678">
        <v>960</v>
      </c>
    </row>
    <row r="679" spans="1:8">
      <c r="A679" t="s">
        <v>1826</v>
      </c>
      <c r="B679" t="s">
        <v>1827</v>
      </c>
      <c r="C679" t="s">
        <v>1828</v>
      </c>
      <c r="D679" t="s">
        <v>464</v>
      </c>
      <c r="E679" t="s">
        <v>11</v>
      </c>
      <c r="F679">
        <v>32</v>
      </c>
      <c r="G679" t="s">
        <v>1583</v>
      </c>
      <c r="H679">
        <v>960</v>
      </c>
    </row>
    <row r="680" spans="1:8">
      <c r="A680" t="s">
        <v>2021</v>
      </c>
      <c r="B680" t="s">
        <v>2022</v>
      </c>
      <c r="C680" t="s">
        <v>2024</v>
      </c>
      <c r="D680" t="s">
        <v>464</v>
      </c>
      <c r="E680" t="s">
        <v>11</v>
      </c>
      <c r="F680">
        <v>32</v>
      </c>
      <c r="G680" t="s">
        <v>1583</v>
      </c>
      <c r="H680">
        <v>960</v>
      </c>
    </row>
    <row r="681" spans="1:8">
      <c r="A681" t="s">
        <v>3548</v>
      </c>
      <c r="B681" t="s">
        <v>3549</v>
      </c>
      <c r="C681" t="s">
        <v>2051</v>
      </c>
      <c r="D681" t="s">
        <v>461</v>
      </c>
      <c r="E681" t="s">
        <v>11</v>
      </c>
      <c r="F681">
        <v>32</v>
      </c>
      <c r="G681" t="s">
        <v>1583</v>
      </c>
      <c r="H681">
        <v>8060.8</v>
      </c>
    </row>
    <row r="682" spans="1:8">
      <c r="A682" t="s">
        <v>5190</v>
      </c>
      <c r="B682" t="s">
        <v>5191</v>
      </c>
      <c r="C682" t="s">
        <v>5189</v>
      </c>
      <c r="D682" t="s">
        <v>452</v>
      </c>
      <c r="E682" t="s">
        <v>11</v>
      </c>
      <c r="F682">
        <v>31</v>
      </c>
      <c r="G682" t="s">
        <v>1583</v>
      </c>
      <c r="H682">
        <v>2141.58</v>
      </c>
    </row>
    <row r="683" spans="1:8">
      <c r="A683" t="s">
        <v>4017</v>
      </c>
      <c r="B683" t="s">
        <v>4018</v>
      </c>
      <c r="C683" t="s">
        <v>4020</v>
      </c>
      <c r="D683" t="s">
        <v>452</v>
      </c>
      <c r="E683" t="s">
        <v>11</v>
      </c>
      <c r="F683">
        <v>31</v>
      </c>
      <c r="G683" t="s">
        <v>1583</v>
      </c>
      <c r="H683">
        <v>0</v>
      </c>
    </row>
    <row r="684" spans="1:8">
      <c r="A684" t="s">
        <v>4648</v>
      </c>
      <c r="B684" t="s">
        <v>4649</v>
      </c>
      <c r="C684" t="s">
        <v>4650</v>
      </c>
      <c r="D684" t="s">
        <v>459</v>
      </c>
      <c r="E684" t="s">
        <v>11</v>
      </c>
      <c r="F684">
        <v>31</v>
      </c>
      <c r="G684" t="s">
        <v>1583</v>
      </c>
      <c r="H684">
        <v>736.25</v>
      </c>
    </row>
    <row r="685" spans="1:8">
      <c r="A685" t="s">
        <v>3006</v>
      </c>
      <c r="B685" t="s">
        <v>3007</v>
      </c>
      <c r="C685" t="s">
        <v>3009</v>
      </c>
      <c r="D685" t="s">
        <v>464</v>
      </c>
      <c r="E685" t="s">
        <v>11</v>
      </c>
      <c r="F685">
        <v>31</v>
      </c>
      <c r="G685" t="s">
        <v>1583</v>
      </c>
      <c r="H685">
        <v>930</v>
      </c>
    </row>
    <row r="686" spans="1:8">
      <c r="A686" t="s">
        <v>3283</v>
      </c>
      <c r="B686" t="s">
        <v>3284</v>
      </c>
      <c r="C686" t="s">
        <v>3286</v>
      </c>
      <c r="D686" t="s">
        <v>464</v>
      </c>
      <c r="E686" t="s">
        <v>11</v>
      </c>
      <c r="F686">
        <v>31</v>
      </c>
      <c r="G686" t="s">
        <v>1583</v>
      </c>
      <c r="H686">
        <v>930</v>
      </c>
    </row>
    <row r="687" spans="1:8">
      <c r="A687" t="s">
        <v>5186</v>
      </c>
      <c r="B687" t="s">
        <v>5187</v>
      </c>
      <c r="C687" t="s">
        <v>5189</v>
      </c>
      <c r="D687" t="s">
        <v>452</v>
      </c>
      <c r="E687" t="s">
        <v>11</v>
      </c>
      <c r="F687">
        <v>31</v>
      </c>
      <c r="G687" t="s">
        <v>1583</v>
      </c>
      <c r="H687">
        <v>2141.58</v>
      </c>
    </row>
    <row r="688" spans="1:8">
      <c r="A688" t="s">
        <v>3245</v>
      </c>
      <c r="B688" t="s">
        <v>3246</v>
      </c>
      <c r="C688" t="s">
        <v>3247</v>
      </c>
      <c r="D688" t="s">
        <v>452</v>
      </c>
      <c r="E688" t="s">
        <v>11</v>
      </c>
      <c r="F688">
        <v>31</v>
      </c>
      <c r="G688" t="s">
        <v>1583</v>
      </c>
      <c r="H688">
        <v>9674.57</v>
      </c>
    </row>
    <row r="689" spans="1:8">
      <c r="A689" t="s">
        <v>4407</v>
      </c>
      <c r="B689" t="s">
        <v>4408</v>
      </c>
      <c r="C689" t="s">
        <v>4410</v>
      </c>
      <c r="D689" t="s">
        <v>452</v>
      </c>
      <c r="E689" t="s">
        <v>11</v>
      </c>
      <c r="F689">
        <v>31</v>
      </c>
      <c r="G689" t="s">
        <v>1583</v>
      </c>
      <c r="H689">
        <v>2141.58</v>
      </c>
    </row>
    <row r="690" spans="1:8">
      <c r="A690" t="s">
        <v>3524</v>
      </c>
      <c r="B690" t="s">
        <v>3525</v>
      </c>
      <c r="C690" t="s">
        <v>3526</v>
      </c>
      <c r="D690" t="s">
        <v>452</v>
      </c>
      <c r="E690" t="s">
        <v>11</v>
      </c>
      <c r="F690">
        <v>31</v>
      </c>
      <c r="G690" t="s">
        <v>1583</v>
      </c>
      <c r="H690">
        <v>2141.58</v>
      </c>
    </row>
    <row r="691" spans="1:8">
      <c r="A691" t="s">
        <v>2130</v>
      </c>
      <c r="B691" t="s">
        <v>2131</v>
      </c>
      <c r="C691" t="s">
        <v>2133</v>
      </c>
      <c r="D691" t="s">
        <v>459</v>
      </c>
      <c r="E691" t="s">
        <v>11</v>
      </c>
      <c r="F691">
        <v>31</v>
      </c>
      <c r="G691" t="s">
        <v>1583</v>
      </c>
      <c r="H691">
        <v>930</v>
      </c>
    </row>
    <row r="692" spans="1:8">
      <c r="A692" t="s">
        <v>2657</v>
      </c>
      <c r="B692" t="s">
        <v>2658</v>
      </c>
      <c r="C692" t="s">
        <v>2659</v>
      </c>
      <c r="D692" t="s">
        <v>452</v>
      </c>
      <c r="E692" t="s">
        <v>11</v>
      </c>
      <c r="F692">
        <v>31</v>
      </c>
      <c r="G692" t="s">
        <v>1583</v>
      </c>
      <c r="H692">
        <v>2141.58</v>
      </c>
    </row>
    <row r="693" spans="1:8">
      <c r="A693" t="s">
        <v>3192</v>
      </c>
      <c r="B693" t="s">
        <v>3193</v>
      </c>
      <c r="C693" t="s">
        <v>3195</v>
      </c>
      <c r="D693" t="s">
        <v>452</v>
      </c>
      <c r="E693" t="s">
        <v>11</v>
      </c>
      <c r="F693">
        <v>31</v>
      </c>
      <c r="G693" t="s">
        <v>1583</v>
      </c>
      <c r="H693">
        <v>2141.58</v>
      </c>
    </row>
    <row r="694" spans="1:8">
      <c r="A694" t="s">
        <v>5207</v>
      </c>
      <c r="B694" t="s">
        <v>5208</v>
      </c>
      <c r="C694" t="s">
        <v>5209</v>
      </c>
      <c r="D694" t="s">
        <v>461</v>
      </c>
      <c r="E694" t="s">
        <v>11</v>
      </c>
      <c r="F694">
        <v>30</v>
      </c>
      <c r="G694" t="s">
        <v>1583</v>
      </c>
      <c r="H694">
        <v>3919.04</v>
      </c>
    </row>
    <row r="695" spans="1:8">
      <c r="A695" t="s">
        <v>3141</v>
      </c>
      <c r="B695" t="s">
        <v>3142</v>
      </c>
      <c r="C695" t="s">
        <v>3143</v>
      </c>
      <c r="D695" t="s">
        <v>461</v>
      </c>
      <c r="E695" t="s">
        <v>11</v>
      </c>
      <c r="F695">
        <v>30</v>
      </c>
      <c r="G695" t="s">
        <v>1583</v>
      </c>
      <c r="H695">
        <v>7557</v>
      </c>
    </row>
    <row r="696" spans="1:8">
      <c r="A696" t="s">
        <v>4922</v>
      </c>
      <c r="B696" t="s">
        <v>4923</v>
      </c>
      <c r="C696" t="s">
        <v>4924</v>
      </c>
      <c r="D696" t="s">
        <v>459</v>
      </c>
      <c r="E696" t="s">
        <v>1643</v>
      </c>
      <c r="F696">
        <v>30</v>
      </c>
      <c r="G696" t="s">
        <v>1583</v>
      </c>
      <c r="H696">
        <v>3139.05</v>
      </c>
    </row>
    <row r="697" spans="1:8">
      <c r="A697" t="s">
        <v>1793</v>
      </c>
      <c r="B697" t="s">
        <v>1794</v>
      </c>
      <c r="C697" t="s">
        <v>1796</v>
      </c>
      <c r="D697" t="s">
        <v>459</v>
      </c>
      <c r="E697" t="s">
        <v>11</v>
      </c>
      <c r="F697">
        <v>30</v>
      </c>
      <c r="G697" t="s">
        <v>1583</v>
      </c>
      <c r="H697">
        <v>900</v>
      </c>
    </row>
    <row r="698" spans="1:8">
      <c r="A698" t="s">
        <v>2650</v>
      </c>
      <c r="B698" t="s">
        <v>2651</v>
      </c>
      <c r="C698" t="s">
        <v>1915</v>
      </c>
      <c r="D698" t="s">
        <v>459</v>
      </c>
      <c r="E698" t="s">
        <v>1643</v>
      </c>
      <c r="F698">
        <v>29</v>
      </c>
      <c r="G698" t="s">
        <v>1583</v>
      </c>
      <c r="H698">
        <v>0.05</v>
      </c>
    </row>
    <row r="699" spans="1:8">
      <c r="A699" t="s">
        <v>3893</v>
      </c>
      <c r="B699" t="s">
        <v>3894</v>
      </c>
      <c r="C699" t="s">
        <v>3896</v>
      </c>
      <c r="D699" t="s">
        <v>452</v>
      </c>
      <c r="E699" t="s">
        <v>11</v>
      </c>
      <c r="F699">
        <v>29</v>
      </c>
      <c r="G699" t="s">
        <v>1583</v>
      </c>
      <c r="H699">
        <v>0</v>
      </c>
    </row>
    <row r="700" spans="1:8">
      <c r="A700" t="s">
        <v>4083</v>
      </c>
      <c r="B700" t="s">
        <v>4084</v>
      </c>
      <c r="C700" t="s">
        <v>4085</v>
      </c>
      <c r="D700" t="s">
        <v>452</v>
      </c>
      <c r="E700" t="s">
        <v>11</v>
      </c>
      <c r="F700">
        <v>29</v>
      </c>
      <c r="G700" t="s">
        <v>1583</v>
      </c>
      <c r="H700">
        <v>6517.2</v>
      </c>
    </row>
    <row r="701" spans="1:8">
      <c r="A701" t="s">
        <v>3826</v>
      </c>
      <c r="B701" t="s">
        <v>3827</v>
      </c>
      <c r="C701" t="s">
        <v>3828</v>
      </c>
      <c r="D701" t="s">
        <v>452</v>
      </c>
      <c r="E701" t="s">
        <v>11</v>
      </c>
      <c r="F701">
        <v>29</v>
      </c>
      <c r="G701" t="s">
        <v>1583</v>
      </c>
      <c r="H701">
        <v>8369.0300000000007</v>
      </c>
    </row>
    <row r="702" spans="1:8">
      <c r="A702" t="s">
        <v>4852</v>
      </c>
      <c r="B702" t="s">
        <v>4853</v>
      </c>
      <c r="C702" t="s">
        <v>4855</v>
      </c>
      <c r="D702" t="s">
        <v>461</v>
      </c>
      <c r="E702" t="s">
        <v>11</v>
      </c>
      <c r="F702">
        <v>29</v>
      </c>
      <c r="G702" t="s">
        <v>1583</v>
      </c>
      <c r="H702">
        <v>7047</v>
      </c>
    </row>
    <row r="703" spans="1:8">
      <c r="A703" t="s">
        <v>2196</v>
      </c>
      <c r="B703" t="s">
        <v>2197</v>
      </c>
      <c r="C703" t="s">
        <v>1656</v>
      </c>
      <c r="D703" t="s">
        <v>452</v>
      </c>
      <c r="E703" t="s">
        <v>11</v>
      </c>
      <c r="F703">
        <v>29</v>
      </c>
      <c r="G703" t="s">
        <v>1583</v>
      </c>
      <c r="H703">
        <v>9023.52</v>
      </c>
    </row>
    <row r="704" spans="1:8">
      <c r="A704" t="s">
        <v>4249</v>
      </c>
      <c r="B704" t="s">
        <v>4250</v>
      </c>
      <c r="C704" t="s">
        <v>4251</v>
      </c>
      <c r="D704" t="s">
        <v>461</v>
      </c>
      <c r="E704" t="s">
        <v>11</v>
      </c>
      <c r="F704">
        <v>29</v>
      </c>
      <c r="G704" t="s">
        <v>1583</v>
      </c>
      <c r="H704">
        <v>7047</v>
      </c>
    </row>
    <row r="705" spans="1:8">
      <c r="A705" t="s">
        <v>2737</v>
      </c>
      <c r="B705" t="s">
        <v>2738</v>
      </c>
      <c r="C705" t="s">
        <v>2733</v>
      </c>
      <c r="D705" t="s">
        <v>459</v>
      </c>
      <c r="E705" t="s">
        <v>1643</v>
      </c>
      <c r="F705">
        <v>28</v>
      </c>
      <c r="G705" t="s">
        <v>1583</v>
      </c>
      <c r="H705">
        <v>3009.35</v>
      </c>
    </row>
    <row r="706" spans="1:8">
      <c r="A706" t="s">
        <v>3431</v>
      </c>
      <c r="B706" t="s">
        <v>3432</v>
      </c>
      <c r="C706" t="s">
        <v>3434</v>
      </c>
      <c r="D706" t="s">
        <v>461</v>
      </c>
      <c r="E706" t="s">
        <v>11</v>
      </c>
      <c r="F706">
        <v>28</v>
      </c>
      <c r="G706" t="s">
        <v>1583</v>
      </c>
      <c r="H706">
        <v>0</v>
      </c>
    </row>
    <row r="707" spans="1:8">
      <c r="A707" t="s">
        <v>4985</v>
      </c>
      <c r="B707" t="s">
        <v>4986</v>
      </c>
      <c r="C707" t="s">
        <v>4987</v>
      </c>
      <c r="D707" t="s">
        <v>452</v>
      </c>
      <c r="E707" t="s">
        <v>11</v>
      </c>
      <c r="F707">
        <v>28</v>
      </c>
      <c r="G707" t="s">
        <v>1583</v>
      </c>
      <c r="H707">
        <v>8505</v>
      </c>
    </row>
    <row r="708" spans="1:8">
      <c r="A708" t="s">
        <v>3745</v>
      </c>
      <c r="B708" t="s">
        <v>3746</v>
      </c>
      <c r="C708" t="s">
        <v>3427</v>
      </c>
      <c r="D708" t="s">
        <v>461</v>
      </c>
      <c r="E708" t="s">
        <v>11</v>
      </c>
      <c r="F708">
        <v>27</v>
      </c>
      <c r="G708" t="s">
        <v>1583</v>
      </c>
      <c r="H708">
        <v>6210</v>
      </c>
    </row>
    <row r="709" spans="1:8">
      <c r="A709" t="s">
        <v>4044</v>
      </c>
      <c r="B709" t="s">
        <v>4045</v>
      </c>
      <c r="C709" t="s">
        <v>4046</v>
      </c>
      <c r="D709" t="s">
        <v>464</v>
      </c>
      <c r="E709" t="s">
        <v>11</v>
      </c>
      <c r="F709">
        <v>27</v>
      </c>
      <c r="G709" t="s">
        <v>1583</v>
      </c>
      <c r="H709">
        <v>810</v>
      </c>
    </row>
    <row r="710" spans="1:8">
      <c r="A710" t="s">
        <v>3550</v>
      </c>
      <c r="B710" t="s">
        <v>3551</v>
      </c>
      <c r="C710" t="s">
        <v>3553</v>
      </c>
      <c r="D710" t="s">
        <v>459</v>
      </c>
      <c r="E710" t="s">
        <v>11</v>
      </c>
      <c r="F710">
        <v>27</v>
      </c>
      <c r="G710" t="s">
        <v>1583</v>
      </c>
      <c r="H710">
        <v>810</v>
      </c>
    </row>
    <row r="711" spans="1:8">
      <c r="A711" t="s">
        <v>3448</v>
      </c>
      <c r="B711" t="s">
        <v>3449</v>
      </c>
      <c r="C711" t="s">
        <v>3451</v>
      </c>
      <c r="D711" t="s">
        <v>464</v>
      </c>
      <c r="E711" t="s">
        <v>11</v>
      </c>
      <c r="F711">
        <v>27</v>
      </c>
      <c r="G711" t="s">
        <v>1583</v>
      </c>
      <c r="H711">
        <v>810</v>
      </c>
    </row>
    <row r="712" spans="1:8">
      <c r="A712" t="s">
        <v>4371</v>
      </c>
      <c r="B712" t="s">
        <v>4372</v>
      </c>
      <c r="C712" t="s">
        <v>4374</v>
      </c>
      <c r="D712" t="s">
        <v>452</v>
      </c>
      <c r="E712" t="s">
        <v>11</v>
      </c>
      <c r="F712">
        <v>27</v>
      </c>
      <c r="G712" t="s">
        <v>1583</v>
      </c>
      <c r="H712">
        <v>2836</v>
      </c>
    </row>
    <row r="713" spans="1:8">
      <c r="A713" t="s">
        <v>4758</v>
      </c>
      <c r="B713" t="s">
        <v>4759</v>
      </c>
      <c r="C713" t="s">
        <v>4761</v>
      </c>
      <c r="D713" t="s">
        <v>459</v>
      </c>
      <c r="E713" t="s">
        <v>11</v>
      </c>
      <c r="F713">
        <v>26</v>
      </c>
      <c r="G713" t="s">
        <v>1583</v>
      </c>
      <c r="H713">
        <v>780</v>
      </c>
    </row>
    <row r="714" spans="1:8">
      <c r="A714" t="s">
        <v>4721</v>
      </c>
      <c r="B714" t="s">
        <v>4722</v>
      </c>
      <c r="C714" t="s">
        <v>4723</v>
      </c>
      <c r="D714" t="s">
        <v>459</v>
      </c>
      <c r="E714" t="s">
        <v>11</v>
      </c>
      <c r="F714">
        <v>26</v>
      </c>
      <c r="G714" t="s">
        <v>1583</v>
      </c>
      <c r="H714">
        <v>780</v>
      </c>
    </row>
    <row r="715" spans="1:8">
      <c r="A715" t="s">
        <v>4227</v>
      </c>
      <c r="B715" t="s">
        <v>4228</v>
      </c>
      <c r="C715" t="s">
        <v>4229</v>
      </c>
      <c r="D715" t="s">
        <v>459</v>
      </c>
      <c r="E715" t="s">
        <v>11</v>
      </c>
      <c r="F715">
        <v>26</v>
      </c>
      <c r="G715" t="s">
        <v>1583</v>
      </c>
      <c r="H715">
        <v>780</v>
      </c>
    </row>
    <row r="716" spans="1:8">
      <c r="A716" t="s">
        <v>3538</v>
      </c>
      <c r="B716" t="s">
        <v>3539</v>
      </c>
      <c r="C716" t="s">
        <v>3541</v>
      </c>
      <c r="D716" t="s">
        <v>459</v>
      </c>
      <c r="E716" t="s">
        <v>11</v>
      </c>
      <c r="F716">
        <v>26</v>
      </c>
      <c r="G716" t="s">
        <v>1583</v>
      </c>
      <c r="H716">
        <v>780</v>
      </c>
    </row>
    <row r="717" spans="1:8">
      <c r="A717" t="s">
        <v>2668</v>
      </c>
      <c r="B717" t="s">
        <v>2669</v>
      </c>
      <c r="C717" t="s">
        <v>2671</v>
      </c>
      <c r="D717" t="s">
        <v>459</v>
      </c>
      <c r="E717" t="s">
        <v>11</v>
      </c>
      <c r="F717">
        <v>26</v>
      </c>
      <c r="G717" t="s">
        <v>1583</v>
      </c>
      <c r="H717">
        <v>780</v>
      </c>
    </row>
    <row r="718" spans="1:8">
      <c r="A718" t="s">
        <v>4224</v>
      </c>
      <c r="B718" t="s">
        <v>4225</v>
      </c>
      <c r="C718" t="s">
        <v>4226</v>
      </c>
      <c r="D718" t="s">
        <v>459</v>
      </c>
      <c r="E718" t="s">
        <v>11</v>
      </c>
      <c r="F718">
        <v>26</v>
      </c>
      <c r="G718" t="s">
        <v>1583</v>
      </c>
      <c r="H718">
        <v>780</v>
      </c>
    </row>
    <row r="719" spans="1:8">
      <c r="A719" t="s">
        <v>2262</v>
      </c>
      <c r="B719" t="s">
        <v>2263</v>
      </c>
      <c r="C719" t="s">
        <v>2264</v>
      </c>
      <c r="D719" t="s">
        <v>459</v>
      </c>
      <c r="E719" t="s">
        <v>11</v>
      </c>
      <c r="F719">
        <v>26</v>
      </c>
      <c r="G719" t="s">
        <v>1583</v>
      </c>
      <c r="H719">
        <v>780</v>
      </c>
    </row>
    <row r="720" spans="1:8">
      <c r="A720" t="s">
        <v>5248</v>
      </c>
      <c r="B720" t="s">
        <v>5249</v>
      </c>
      <c r="C720" t="s">
        <v>5250</v>
      </c>
      <c r="D720" t="s">
        <v>459</v>
      </c>
      <c r="E720" t="s">
        <v>11</v>
      </c>
      <c r="F720">
        <v>26</v>
      </c>
      <c r="G720" t="s">
        <v>1583</v>
      </c>
      <c r="H720">
        <v>780</v>
      </c>
    </row>
    <row r="721" spans="1:8">
      <c r="A721" t="s">
        <v>4657</v>
      </c>
      <c r="B721" t="s">
        <v>4658</v>
      </c>
      <c r="C721" t="s">
        <v>4644</v>
      </c>
      <c r="D721" t="s">
        <v>459</v>
      </c>
      <c r="E721" t="s">
        <v>11</v>
      </c>
      <c r="F721">
        <v>26</v>
      </c>
      <c r="G721" t="s">
        <v>1583</v>
      </c>
      <c r="H721">
        <v>780</v>
      </c>
    </row>
    <row r="722" spans="1:8">
      <c r="A722" t="s">
        <v>4474</v>
      </c>
      <c r="B722" t="s">
        <v>4475</v>
      </c>
      <c r="C722" t="s">
        <v>4477</v>
      </c>
      <c r="D722" t="s">
        <v>459</v>
      </c>
      <c r="E722" t="s">
        <v>11</v>
      </c>
      <c r="F722">
        <v>26</v>
      </c>
      <c r="G722" t="s">
        <v>1583</v>
      </c>
      <c r="H722">
        <v>3087.5</v>
      </c>
    </row>
    <row r="723" spans="1:8">
      <c r="A723" t="s">
        <v>4283</v>
      </c>
      <c r="B723" t="s">
        <v>4284</v>
      </c>
      <c r="C723" t="s">
        <v>4286</v>
      </c>
      <c r="D723" t="s">
        <v>459</v>
      </c>
      <c r="E723" t="s">
        <v>11</v>
      </c>
      <c r="F723">
        <v>26</v>
      </c>
      <c r="G723" t="s">
        <v>1583</v>
      </c>
      <c r="H723">
        <v>780</v>
      </c>
    </row>
    <row r="724" spans="1:8">
      <c r="A724" t="s">
        <v>3554</v>
      </c>
      <c r="B724" t="s">
        <v>3555</v>
      </c>
      <c r="C724" t="s">
        <v>3541</v>
      </c>
      <c r="D724" t="s">
        <v>459</v>
      </c>
      <c r="E724" t="s">
        <v>11</v>
      </c>
      <c r="F724">
        <v>26</v>
      </c>
      <c r="G724" t="s">
        <v>1583</v>
      </c>
      <c r="H724">
        <v>780</v>
      </c>
    </row>
    <row r="725" spans="1:8">
      <c r="A725" t="s">
        <v>2233</v>
      </c>
      <c r="B725" t="s">
        <v>2234</v>
      </c>
      <c r="C725" t="s">
        <v>2235</v>
      </c>
      <c r="D725" t="s">
        <v>452</v>
      </c>
      <c r="E725" t="s">
        <v>11</v>
      </c>
      <c r="F725">
        <v>26</v>
      </c>
      <c r="G725" t="s">
        <v>1583</v>
      </c>
      <c r="H725">
        <v>6144.75</v>
      </c>
    </row>
    <row r="726" spans="1:8">
      <c r="A726" t="s">
        <v>4912</v>
      </c>
      <c r="B726" t="s">
        <v>4913</v>
      </c>
      <c r="C726" t="s">
        <v>4915</v>
      </c>
      <c r="D726" t="s">
        <v>459</v>
      </c>
      <c r="E726" t="s">
        <v>11</v>
      </c>
      <c r="F726">
        <v>26</v>
      </c>
      <c r="G726" t="s">
        <v>1583</v>
      </c>
      <c r="H726">
        <v>780</v>
      </c>
    </row>
    <row r="727" spans="1:8">
      <c r="A727" t="s">
        <v>3168</v>
      </c>
      <c r="B727" t="s">
        <v>3169</v>
      </c>
      <c r="C727" t="s">
        <v>3171</v>
      </c>
      <c r="D727" t="s">
        <v>459</v>
      </c>
      <c r="E727" t="s">
        <v>11</v>
      </c>
      <c r="F727">
        <v>26</v>
      </c>
      <c r="G727" t="s">
        <v>1583</v>
      </c>
      <c r="H727">
        <v>3087.5</v>
      </c>
    </row>
    <row r="728" spans="1:8">
      <c r="A728" t="s">
        <v>4791</v>
      </c>
      <c r="B728" t="s">
        <v>4792</v>
      </c>
      <c r="C728" t="s">
        <v>4794</v>
      </c>
      <c r="D728" t="s">
        <v>459</v>
      </c>
      <c r="E728" t="s">
        <v>11</v>
      </c>
      <c r="F728">
        <v>26</v>
      </c>
      <c r="G728" t="s">
        <v>1583</v>
      </c>
      <c r="H728">
        <v>780</v>
      </c>
    </row>
    <row r="729" spans="1:8">
      <c r="A729" t="s">
        <v>3445</v>
      </c>
      <c r="B729" t="s">
        <v>3446</v>
      </c>
      <c r="C729" t="s">
        <v>3444</v>
      </c>
      <c r="D729" t="s">
        <v>459</v>
      </c>
      <c r="E729" t="s">
        <v>11</v>
      </c>
      <c r="F729">
        <v>26</v>
      </c>
      <c r="G729" t="s">
        <v>1583</v>
      </c>
      <c r="H729">
        <v>617.5</v>
      </c>
    </row>
    <row r="730" spans="1:8">
      <c r="A730" t="s">
        <v>4641</v>
      </c>
      <c r="B730" t="s">
        <v>4642</v>
      </c>
      <c r="C730" t="s">
        <v>4644</v>
      </c>
      <c r="D730" t="s">
        <v>459</v>
      </c>
      <c r="E730" t="s">
        <v>11</v>
      </c>
      <c r="F730">
        <v>26</v>
      </c>
      <c r="G730" t="s">
        <v>1583</v>
      </c>
      <c r="H730">
        <v>780</v>
      </c>
    </row>
    <row r="731" spans="1:8">
      <c r="A731" t="s">
        <v>5070</v>
      </c>
      <c r="B731" t="s">
        <v>5071</v>
      </c>
      <c r="C731" t="s">
        <v>5072</v>
      </c>
      <c r="D731" t="s">
        <v>452</v>
      </c>
      <c r="E731" t="s">
        <v>11</v>
      </c>
      <c r="F731">
        <v>25</v>
      </c>
      <c r="G731" t="s">
        <v>1583</v>
      </c>
      <c r="H731">
        <v>5181.25</v>
      </c>
    </row>
    <row r="732" spans="1:8">
      <c r="A732" t="s">
        <v>3867</v>
      </c>
      <c r="B732" t="s">
        <v>3868</v>
      </c>
      <c r="C732" t="s">
        <v>3870</v>
      </c>
      <c r="D732" t="s">
        <v>461</v>
      </c>
      <c r="E732" t="s">
        <v>11</v>
      </c>
      <c r="F732">
        <v>25</v>
      </c>
      <c r="G732" t="s">
        <v>1583</v>
      </c>
      <c r="H732">
        <v>7593.75</v>
      </c>
    </row>
    <row r="733" spans="1:8">
      <c r="A733" t="s">
        <v>4669</v>
      </c>
      <c r="B733" t="s">
        <v>4670</v>
      </c>
      <c r="C733" t="s">
        <v>4671</v>
      </c>
      <c r="D733" t="s">
        <v>5469</v>
      </c>
      <c r="E733" t="s">
        <v>11</v>
      </c>
      <c r="F733">
        <v>25</v>
      </c>
      <c r="G733" t="s">
        <v>1583</v>
      </c>
      <c r="H733">
        <v>6887.14</v>
      </c>
    </row>
    <row r="734" spans="1:8">
      <c r="A734" t="s">
        <v>4718</v>
      </c>
      <c r="B734" t="s">
        <v>4719</v>
      </c>
      <c r="C734" t="s">
        <v>4720</v>
      </c>
      <c r="D734" t="s">
        <v>452</v>
      </c>
      <c r="E734" t="s">
        <v>11</v>
      </c>
      <c r="F734">
        <v>25</v>
      </c>
      <c r="G734" t="s">
        <v>1583</v>
      </c>
      <c r="H734">
        <v>7802.09</v>
      </c>
    </row>
    <row r="735" spans="1:8">
      <c r="A735" t="s">
        <v>3823</v>
      </c>
      <c r="B735" t="s">
        <v>3824</v>
      </c>
      <c r="C735" t="s">
        <v>3825</v>
      </c>
      <c r="D735" t="s">
        <v>5469</v>
      </c>
      <c r="E735" t="s">
        <v>11</v>
      </c>
      <c r="F735">
        <v>25</v>
      </c>
      <c r="G735" t="s">
        <v>1583</v>
      </c>
      <c r="H735">
        <v>6888.21</v>
      </c>
    </row>
    <row r="736" spans="1:8">
      <c r="A736" t="s">
        <v>4112</v>
      </c>
      <c r="B736" t="s">
        <v>4113</v>
      </c>
      <c r="C736" t="s">
        <v>2571</v>
      </c>
      <c r="D736" t="s">
        <v>452</v>
      </c>
      <c r="E736" t="s">
        <v>11</v>
      </c>
      <c r="F736">
        <v>25</v>
      </c>
      <c r="G736" t="s">
        <v>1583</v>
      </c>
      <c r="H736">
        <v>7364.5</v>
      </c>
    </row>
    <row r="737" spans="1:8">
      <c r="A737" t="s">
        <v>2302</v>
      </c>
      <c r="B737" t="s">
        <v>2303</v>
      </c>
      <c r="C737" t="s">
        <v>2304</v>
      </c>
      <c r="D737" t="s">
        <v>459</v>
      </c>
      <c r="E737" t="s">
        <v>11</v>
      </c>
      <c r="F737">
        <v>25</v>
      </c>
      <c r="G737" t="s">
        <v>1583</v>
      </c>
      <c r="H737">
        <v>4542.8599999999997</v>
      </c>
    </row>
    <row r="738" spans="1:8">
      <c r="A738" t="s">
        <v>1908</v>
      </c>
      <c r="B738" t="s">
        <v>1909</v>
      </c>
      <c r="C738" t="s">
        <v>1911</v>
      </c>
      <c r="D738" t="s">
        <v>452</v>
      </c>
      <c r="E738" t="s">
        <v>11</v>
      </c>
      <c r="F738">
        <v>25</v>
      </c>
      <c r="G738" t="s">
        <v>1583</v>
      </c>
      <c r="H738">
        <v>4062.5</v>
      </c>
    </row>
    <row r="739" spans="1:8">
      <c r="A739" t="s">
        <v>2243</v>
      </c>
      <c r="B739" t="s">
        <v>2244</v>
      </c>
      <c r="C739" t="s">
        <v>2246</v>
      </c>
      <c r="D739" t="s">
        <v>464</v>
      </c>
      <c r="E739" t="s">
        <v>11</v>
      </c>
      <c r="F739">
        <v>24</v>
      </c>
      <c r="G739" t="s">
        <v>1583</v>
      </c>
      <c r="H739">
        <v>4308.57</v>
      </c>
    </row>
    <row r="740" spans="1:8">
      <c r="A740" t="s">
        <v>4653</v>
      </c>
      <c r="B740" t="s">
        <v>4654</v>
      </c>
      <c r="C740" t="s">
        <v>4650</v>
      </c>
      <c r="D740" t="s">
        <v>459</v>
      </c>
      <c r="E740" t="s">
        <v>11</v>
      </c>
      <c r="F740">
        <v>24</v>
      </c>
      <c r="G740" t="s">
        <v>1583</v>
      </c>
      <c r="H740">
        <v>4485.6000000000004</v>
      </c>
    </row>
    <row r="741" spans="1:8">
      <c r="A741" t="s">
        <v>2383</v>
      </c>
      <c r="B741" t="s">
        <v>2384</v>
      </c>
      <c r="C741" t="s">
        <v>2386</v>
      </c>
      <c r="D741" t="s">
        <v>464</v>
      </c>
      <c r="E741" t="s">
        <v>11</v>
      </c>
      <c r="F741">
        <v>24</v>
      </c>
      <c r="G741" t="s">
        <v>1583</v>
      </c>
      <c r="H741">
        <v>720</v>
      </c>
    </row>
    <row r="742" spans="1:8">
      <c r="A742" t="s">
        <v>2928</v>
      </c>
      <c r="B742" t="s">
        <v>2929</v>
      </c>
      <c r="C742" t="s">
        <v>2931</v>
      </c>
      <c r="D742" t="s">
        <v>464</v>
      </c>
      <c r="E742" t="s">
        <v>11</v>
      </c>
      <c r="F742">
        <v>24</v>
      </c>
      <c r="G742" t="s">
        <v>1583</v>
      </c>
      <c r="H742">
        <v>0</v>
      </c>
    </row>
    <row r="743" spans="1:8">
      <c r="A743" t="s">
        <v>3060</v>
      </c>
      <c r="B743" t="s">
        <v>3061</v>
      </c>
      <c r="C743" t="s">
        <v>3063</v>
      </c>
      <c r="D743" t="s">
        <v>464</v>
      </c>
      <c r="E743" t="s">
        <v>11</v>
      </c>
      <c r="F743">
        <v>24</v>
      </c>
      <c r="G743" t="s">
        <v>1583</v>
      </c>
      <c r="H743">
        <v>720</v>
      </c>
    </row>
    <row r="744" spans="1:8">
      <c r="A744" t="s">
        <v>3252</v>
      </c>
      <c r="B744" t="s">
        <v>3253</v>
      </c>
      <c r="C744" t="s">
        <v>3254</v>
      </c>
      <c r="D744" t="s">
        <v>464</v>
      </c>
      <c r="E744" t="s">
        <v>11</v>
      </c>
      <c r="F744">
        <v>24</v>
      </c>
      <c r="G744" t="s">
        <v>1583</v>
      </c>
      <c r="H744">
        <v>4502.8599999999997</v>
      </c>
    </row>
    <row r="745" spans="1:8">
      <c r="A745" t="s">
        <v>4146</v>
      </c>
      <c r="B745" t="s">
        <v>4147</v>
      </c>
      <c r="C745" t="s">
        <v>2700</v>
      </c>
      <c r="D745" t="s">
        <v>5445</v>
      </c>
      <c r="E745" t="s">
        <v>11</v>
      </c>
      <c r="F745">
        <v>24</v>
      </c>
      <c r="G745" t="s">
        <v>1583</v>
      </c>
      <c r="H745">
        <v>7509.33</v>
      </c>
    </row>
    <row r="746" spans="1:8">
      <c r="A746" t="s">
        <v>2124</v>
      </c>
      <c r="B746" t="s">
        <v>2125</v>
      </c>
      <c r="C746" t="s">
        <v>2126</v>
      </c>
      <c r="D746" t="s">
        <v>1175</v>
      </c>
      <c r="E746" t="s">
        <v>11</v>
      </c>
      <c r="F746">
        <v>23</v>
      </c>
      <c r="G746" t="s">
        <v>1583</v>
      </c>
      <c r="H746">
        <v>4055.63</v>
      </c>
    </row>
    <row r="747" spans="1:8">
      <c r="A747" t="s">
        <v>3787</v>
      </c>
      <c r="B747" t="s">
        <v>3788</v>
      </c>
      <c r="C747" t="s">
        <v>2736</v>
      </c>
      <c r="D747" t="s">
        <v>464</v>
      </c>
      <c r="E747" t="s">
        <v>11</v>
      </c>
      <c r="F747">
        <v>23</v>
      </c>
      <c r="G747" t="s">
        <v>1583</v>
      </c>
      <c r="H747">
        <v>690</v>
      </c>
    </row>
    <row r="748" spans="1:8">
      <c r="A748" t="s">
        <v>4000</v>
      </c>
      <c r="B748" t="s">
        <v>4001</v>
      </c>
      <c r="C748" t="s">
        <v>4003</v>
      </c>
      <c r="D748" t="s">
        <v>464</v>
      </c>
      <c r="E748" t="s">
        <v>11</v>
      </c>
      <c r="F748">
        <v>23</v>
      </c>
      <c r="G748" t="s">
        <v>1583</v>
      </c>
      <c r="H748">
        <v>0</v>
      </c>
    </row>
    <row r="749" spans="1:8">
      <c r="A749" t="s">
        <v>2295</v>
      </c>
      <c r="B749" t="s">
        <v>2296</v>
      </c>
      <c r="C749" t="s">
        <v>2297</v>
      </c>
      <c r="D749" t="s">
        <v>464</v>
      </c>
      <c r="E749" t="s">
        <v>11</v>
      </c>
      <c r="F749">
        <v>23</v>
      </c>
      <c r="G749" t="s">
        <v>1583</v>
      </c>
      <c r="H749">
        <v>3450</v>
      </c>
    </row>
    <row r="750" spans="1:8">
      <c r="A750" t="s">
        <v>2429</v>
      </c>
      <c r="B750" t="s">
        <v>2430</v>
      </c>
      <c r="C750" t="s">
        <v>2431</v>
      </c>
      <c r="D750" t="s">
        <v>461</v>
      </c>
      <c r="E750" t="s">
        <v>1643</v>
      </c>
      <c r="F750">
        <v>23</v>
      </c>
      <c r="G750" t="s">
        <v>1583</v>
      </c>
      <c r="H750">
        <v>0</v>
      </c>
    </row>
    <row r="751" spans="1:8">
      <c r="A751" t="s">
        <v>3105</v>
      </c>
      <c r="B751" t="s">
        <v>3106</v>
      </c>
      <c r="C751" t="s">
        <v>1767</v>
      </c>
      <c r="D751" t="s">
        <v>464</v>
      </c>
      <c r="E751" t="s">
        <v>11</v>
      </c>
      <c r="F751">
        <v>23</v>
      </c>
      <c r="G751" t="s">
        <v>1583</v>
      </c>
      <c r="H751">
        <v>0</v>
      </c>
    </row>
    <row r="752" spans="1:8">
      <c r="A752" t="s">
        <v>2734</v>
      </c>
      <c r="B752" t="s">
        <v>2735</v>
      </c>
      <c r="C752" t="s">
        <v>2736</v>
      </c>
      <c r="D752" t="s">
        <v>461</v>
      </c>
      <c r="E752" t="s">
        <v>11</v>
      </c>
      <c r="F752">
        <v>22</v>
      </c>
      <c r="G752" t="s">
        <v>1583</v>
      </c>
      <c r="H752">
        <v>5413.32</v>
      </c>
    </row>
    <row r="753" spans="1:8">
      <c r="A753" t="s">
        <v>3010</v>
      </c>
      <c r="B753" t="s">
        <v>3011</v>
      </c>
      <c r="C753" t="s">
        <v>3012</v>
      </c>
      <c r="D753" t="s">
        <v>464</v>
      </c>
      <c r="E753" t="s">
        <v>11</v>
      </c>
      <c r="F753">
        <v>22</v>
      </c>
      <c r="G753" t="s">
        <v>1583</v>
      </c>
      <c r="H753">
        <v>3932.96</v>
      </c>
    </row>
    <row r="754" spans="1:8">
      <c r="A754" t="s">
        <v>2721</v>
      </c>
      <c r="B754" t="s">
        <v>2722</v>
      </c>
      <c r="C754" t="s">
        <v>2724</v>
      </c>
      <c r="D754" t="s">
        <v>452</v>
      </c>
      <c r="E754" t="s">
        <v>11</v>
      </c>
      <c r="F754">
        <v>22</v>
      </c>
      <c r="G754" t="s">
        <v>1583</v>
      </c>
      <c r="H754">
        <v>2279.75</v>
      </c>
    </row>
    <row r="755" spans="1:8">
      <c r="A755" t="s">
        <v>5251</v>
      </c>
      <c r="B755" t="s">
        <v>5252</v>
      </c>
      <c r="C755" t="s">
        <v>5037</v>
      </c>
      <c r="D755" t="s">
        <v>452</v>
      </c>
      <c r="E755" t="s">
        <v>11</v>
      </c>
      <c r="F755">
        <v>22</v>
      </c>
      <c r="G755" t="s">
        <v>1583</v>
      </c>
      <c r="H755">
        <v>0</v>
      </c>
    </row>
    <row r="756" spans="1:8">
      <c r="A756" t="s">
        <v>3032</v>
      </c>
      <c r="B756" t="s">
        <v>3033</v>
      </c>
      <c r="C756" t="s">
        <v>3035</v>
      </c>
      <c r="D756" t="s">
        <v>464</v>
      </c>
      <c r="E756" t="s">
        <v>11</v>
      </c>
      <c r="F756">
        <v>22</v>
      </c>
      <c r="G756" t="s">
        <v>1583</v>
      </c>
      <c r="H756">
        <v>4284.72</v>
      </c>
    </row>
    <row r="757" spans="1:8">
      <c r="A757" t="s">
        <v>3846</v>
      </c>
      <c r="B757" t="s">
        <v>3847</v>
      </c>
      <c r="C757" t="s">
        <v>3849</v>
      </c>
      <c r="D757" t="s">
        <v>452</v>
      </c>
      <c r="E757" t="s">
        <v>11</v>
      </c>
      <c r="F757">
        <v>22</v>
      </c>
      <c r="G757" t="s">
        <v>1583</v>
      </c>
      <c r="H757">
        <v>660</v>
      </c>
    </row>
    <row r="758" spans="1:8">
      <c r="A758" t="s">
        <v>3013</v>
      </c>
      <c r="B758" t="s">
        <v>3014</v>
      </c>
      <c r="C758" t="s">
        <v>3015</v>
      </c>
      <c r="D758" t="s">
        <v>452</v>
      </c>
      <c r="E758" t="s">
        <v>11</v>
      </c>
      <c r="F758">
        <v>22</v>
      </c>
      <c r="G758" t="s">
        <v>1583</v>
      </c>
      <c r="H758">
        <v>0.03</v>
      </c>
    </row>
    <row r="759" spans="1:8">
      <c r="A759" t="s">
        <v>3559</v>
      </c>
      <c r="B759" t="s">
        <v>3560</v>
      </c>
      <c r="C759" t="s">
        <v>1693</v>
      </c>
      <c r="D759" t="s">
        <v>464</v>
      </c>
      <c r="E759" t="s">
        <v>11</v>
      </c>
      <c r="F759">
        <v>21</v>
      </c>
      <c r="G759" t="s">
        <v>1583</v>
      </c>
      <c r="H759">
        <v>0.17</v>
      </c>
    </row>
    <row r="760" spans="1:8">
      <c r="A760" t="s">
        <v>3787</v>
      </c>
      <c r="B760" t="s">
        <v>3788</v>
      </c>
      <c r="C760" t="s">
        <v>2736</v>
      </c>
      <c r="D760" t="s">
        <v>5348</v>
      </c>
      <c r="E760" t="s">
        <v>11</v>
      </c>
      <c r="F760">
        <v>21</v>
      </c>
      <c r="G760" t="s">
        <v>1583</v>
      </c>
      <c r="H760">
        <v>2928</v>
      </c>
    </row>
    <row r="761" spans="1:8">
      <c r="A761" t="s">
        <v>1738</v>
      </c>
      <c r="B761" t="s">
        <v>1739</v>
      </c>
      <c r="C761" t="s">
        <v>1740</v>
      </c>
      <c r="D761" t="s">
        <v>452</v>
      </c>
      <c r="E761" t="s">
        <v>11</v>
      </c>
      <c r="F761">
        <v>21</v>
      </c>
      <c r="G761" t="s">
        <v>1583</v>
      </c>
      <c r="H761">
        <v>6508.05</v>
      </c>
    </row>
    <row r="762" spans="1:8">
      <c r="A762" t="s">
        <v>1808</v>
      </c>
      <c r="B762" t="s">
        <v>1809</v>
      </c>
      <c r="C762" t="s">
        <v>1810</v>
      </c>
      <c r="D762" t="s">
        <v>452</v>
      </c>
      <c r="E762" t="s">
        <v>11</v>
      </c>
      <c r="F762">
        <v>21</v>
      </c>
      <c r="G762" t="s">
        <v>1583</v>
      </c>
      <c r="H762">
        <v>7.0000000000000007E-2</v>
      </c>
    </row>
    <row r="763" spans="1:8">
      <c r="A763" t="s">
        <v>4371</v>
      </c>
      <c r="B763" t="s">
        <v>4372</v>
      </c>
      <c r="C763" t="s">
        <v>4374</v>
      </c>
      <c r="D763" t="s">
        <v>464</v>
      </c>
      <c r="E763" t="s">
        <v>11</v>
      </c>
      <c r="F763">
        <v>21</v>
      </c>
      <c r="G763" t="s">
        <v>1583</v>
      </c>
      <c r="H763">
        <v>480</v>
      </c>
    </row>
    <row r="764" spans="1:8">
      <c r="A764" t="s">
        <v>4715</v>
      </c>
      <c r="B764" t="s">
        <v>4716</v>
      </c>
      <c r="C764" t="s">
        <v>4717</v>
      </c>
      <c r="D764" t="s">
        <v>461</v>
      </c>
      <c r="E764" t="s">
        <v>11</v>
      </c>
      <c r="F764">
        <v>21</v>
      </c>
      <c r="G764" t="s">
        <v>1583</v>
      </c>
      <c r="H764">
        <v>4997.37</v>
      </c>
    </row>
    <row r="765" spans="1:8">
      <c r="A765" t="s">
        <v>1913</v>
      </c>
      <c r="B765" t="s">
        <v>1914</v>
      </c>
      <c r="C765" t="s">
        <v>1915</v>
      </c>
      <c r="D765" t="s">
        <v>452</v>
      </c>
      <c r="E765" t="s">
        <v>11</v>
      </c>
      <c r="F765">
        <v>21</v>
      </c>
      <c r="G765" t="s">
        <v>1583</v>
      </c>
      <c r="H765">
        <v>6562.5</v>
      </c>
    </row>
    <row r="766" spans="1:8">
      <c r="A766" t="s">
        <v>4238</v>
      </c>
      <c r="B766" t="s">
        <v>4239</v>
      </c>
      <c r="C766" t="s">
        <v>4240</v>
      </c>
      <c r="D766" t="s">
        <v>5469</v>
      </c>
      <c r="E766" t="s">
        <v>11</v>
      </c>
      <c r="F766">
        <v>21</v>
      </c>
      <c r="G766" t="s">
        <v>1583</v>
      </c>
      <c r="H766">
        <v>5818.65</v>
      </c>
    </row>
    <row r="767" spans="1:8">
      <c r="A767" t="s">
        <v>3557</v>
      </c>
      <c r="B767" t="s">
        <v>3558</v>
      </c>
      <c r="C767" t="s">
        <v>1771</v>
      </c>
      <c r="D767" t="s">
        <v>461</v>
      </c>
      <c r="E767" t="s">
        <v>11</v>
      </c>
      <c r="F767">
        <v>21</v>
      </c>
      <c r="G767" t="s">
        <v>1583</v>
      </c>
      <c r="H767">
        <v>2113.1</v>
      </c>
    </row>
    <row r="768" spans="1:8">
      <c r="A768" t="s">
        <v>4712</v>
      </c>
      <c r="B768" t="s">
        <v>4713</v>
      </c>
      <c r="C768" t="s">
        <v>4714</v>
      </c>
      <c r="D768" t="s">
        <v>459</v>
      </c>
      <c r="E768" t="s">
        <v>1643</v>
      </c>
      <c r="F768">
        <v>20</v>
      </c>
      <c r="G768" t="s">
        <v>1583</v>
      </c>
      <c r="H768">
        <v>3771.44</v>
      </c>
    </row>
    <row r="769" spans="1:8">
      <c r="A769" t="s">
        <v>2647</v>
      </c>
      <c r="B769" t="s">
        <v>2648</v>
      </c>
      <c r="C769" t="s">
        <v>1774</v>
      </c>
      <c r="D769" t="s">
        <v>461</v>
      </c>
      <c r="E769" t="s">
        <v>11</v>
      </c>
      <c r="F769">
        <v>20</v>
      </c>
      <c r="G769" t="s">
        <v>1583</v>
      </c>
      <c r="H769">
        <v>0</v>
      </c>
    </row>
    <row r="770" spans="1:8">
      <c r="A770" t="s">
        <v>4611</v>
      </c>
      <c r="B770" t="s">
        <v>4612</v>
      </c>
      <c r="C770" t="s">
        <v>4613</v>
      </c>
      <c r="D770" t="s">
        <v>452</v>
      </c>
      <c r="E770" t="s">
        <v>11</v>
      </c>
      <c r="F770">
        <v>20</v>
      </c>
      <c r="G770" t="s">
        <v>1583</v>
      </c>
      <c r="H770">
        <v>6241.69</v>
      </c>
    </row>
    <row r="771" spans="1:8">
      <c r="A771" t="s">
        <v>3242</v>
      </c>
      <c r="B771" t="s">
        <v>3243</v>
      </c>
      <c r="C771" t="s">
        <v>3244</v>
      </c>
      <c r="D771" t="s">
        <v>461</v>
      </c>
      <c r="E771" t="s">
        <v>11</v>
      </c>
      <c r="F771">
        <v>20</v>
      </c>
      <c r="G771" t="s">
        <v>1583</v>
      </c>
      <c r="H771">
        <v>1880</v>
      </c>
    </row>
    <row r="772" spans="1:8">
      <c r="A772" t="s">
        <v>4796</v>
      </c>
      <c r="B772" t="s">
        <v>4797</v>
      </c>
      <c r="C772" t="s">
        <v>4799</v>
      </c>
      <c r="D772" t="s">
        <v>1175</v>
      </c>
      <c r="E772" t="s">
        <v>11</v>
      </c>
      <c r="F772">
        <v>20</v>
      </c>
      <c r="G772" t="s">
        <v>1583</v>
      </c>
      <c r="H772">
        <v>6075</v>
      </c>
    </row>
    <row r="773" spans="1:8">
      <c r="A773" t="s">
        <v>4172</v>
      </c>
      <c r="B773" t="s">
        <v>4173</v>
      </c>
      <c r="C773" t="s">
        <v>4174</v>
      </c>
      <c r="D773" t="s">
        <v>461</v>
      </c>
      <c r="E773" t="s">
        <v>11</v>
      </c>
      <c r="F773">
        <v>20</v>
      </c>
      <c r="G773" t="s">
        <v>1583</v>
      </c>
      <c r="H773">
        <v>6281.6</v>
      </c>
    </row>
    <row r="774" spans="1:8">
      <c r="A774" t="s">
        <v>4638</v>
      </c>
      <c r="B774" t="s">
        <v>4639</v>
      </c>
      <c r="C774" t="s">
        <v>4640</v>
      </c>
      <c r="D774" t="s">
        <v>452</v>
      </c>
      <c r="E774" t="s">
        <v>11</v>
      </c>
      <c r="F774">
        <v>19</v>
      </c>
      <c r="G774" t="s">
        <v>1583</v>
      </c>
      <c r="H774">
        <v>6721.16</v>
      </c>
    </row>
    <row r="775" spans="1:8">
      <c r="A775" t="s">
        <v>3819</v>
      </c>
      <c r="B775" t="s">
        <v>3820</v>
      </c>
      <c r="C775" t="s">
        <v>3821</v>
      </c>
      <c r="D775" t="s">
        <v>452</v>
      </c>
      <c r="E775" t="s">
        <v>11</v>
      </c>
      <c r="F775">
        <v>19</v>
      </c>
      <c r="G775" t="s">
        <v>1583</v>
      </c>
      <c r="H775">
        <v>2745.5</v>
      </c>
    </row>
    <row r="776" spans="1:8">
      <c r="A776" t="s">
        <v>3023</v>
      </c>
      <c r="B776" t="s">
        <v>3024</v>
      </c>
      <c r="C776" t="s">
        <v>3025</v>
      </c>
      <c r="D776" t="s">
        <v>452</v>
      </c>
      <c r="E776" t="s">
        <v>11</v>
      </c>
      <c r="F776">
        <v>19</v>
      </c>
      <c r="G776" t="s">
        <v>1583</v>
      </c>
      <c r="H776">
        <v>5771.25</v>
      </c>
    </row>
    <row r="777" spans="1:8">
      <c r="A777" t="s">
        <v>2933</v>
      </c>
      <c r="B777" t="s">
        <v>2934</v>
      </c>
      <c r="C777" t="s">
        <v>2914</v>
      </c>
      <c r="D777" t="s">
        <v>452</v>
      </c>
      <c r="E777" t="s">
        <v>11</v>
      </c>
      <c r="F777">
        <v>19</v>
      </c>
      <c r="G777" t="s">
        <v>1583</v>
      </c>
      <c r="H777">
        <v>4743.54</v>
      </c>
    </row>
    <row r="778" spans="1:8">
      <c r="A778" t="s">
        <v>1675</v>
      </c>
      <c r="B778" t="s">
        <v>1676</v>
      </c>
      <c r="C778" t="s">
        <v>1677</v>
      </c>
      <c r="D778" t="s">
        <v>5469</v>
      </c>
      <c r="E778" t="s">
        <v>11</v>
      </c>
      <c r="F778">
        <v>19</v>
      </c>
      <c r="G778" t="s">
        <v>1583</v>
      </c>
      <c r="H778">
        <v>3456.19</v>
      </c>
    </row>
    <row r="779" spans="1:8">
      <c r="A779" t="s">
        <v>1627</v>
      </c>
      <c r="B779" t="s">
        <v>1628</v>
      </c>
      <c r="C779" t="s">
        <v>1631</v>
      </c>
      <c r="D779" t="s">
        <v>5632</v>
      </c>
      <c r="E779" t="s">
        <v>11</v>
      </c>
      <c r="F779">
        <v>19</v>
      </c>
      <c r="G779" t="s">
        <v>1583</v>
      </c>
      <c r="H779">
        <v>6380</v>
      </c>
    </row>
    <row r="780" spans="1:8">
      <c r="A780" t="s">
        <v>4155</v>
      </c>
      <c r="B780" t="s">
        <v>4156</v>
      </c>
      <c r="C780" t="s">
        <v>4157</v>
      </c>
      <c r="D780" t="s">
        <v>452</v>
      </c>
      <c r="E780" t="s">
        <v>11</v>
      </c>
      <c r="F780">
        <v>19</v>
      </c>
      <c r="G780" t="s">
        <v>1583</v>
      </c>
      <c r="H780">
        <v>-5384</v>
      </c>
    </row>
    <row r="781" spans="1:8">
      <c r="A781" t="s">
        <v>3527</v>
      </c>
      <c r="B781" t="s">
        <v>3528</v>
      </c>
      <c r="C781" t="s">
        <v>3529</v>
      </c>
      <c r="D781" t="s">
        <v>452</v>
      </c>
      <c r="E781" t="s">
        <v>11</v>
      </c>
      <c r="F781">
        <v>19</v>
      </c>
      <c r="G781" t="s">
        <v>1583</v>
      </c>
      <c r="H781">
        <v>-5153.08</v>
      </c>
    </row>
    <row r="782" spans="1:8">
      <c r="A782" t="s">
        <v>3272</v>
      </c>
      <c r="B782" t="s">
        <v>3273</v>
      </c>
      <c r="C782" t="s">
        <v>3274</v>
      </c>
      <c r="D782" t="s">
        <v>5469</v>
      </c>
      <c r="E782" t="s">
        <v>11</v>
      </c>
      <c r="F782">
        <v>19</v>
      </c>
      <c r="G782" t="s">
        <v>1583</v>
      </c>
      <c r="H782">
        <v>3907.62</v>
      </c>
    </row>
    <row r="783" spans="1:8">
      <c r="A783" t="s">
        <v>1919</v>
      </c>
      <c r="B783" t="s">
        <v>1920</v>
      </c>
      <c r="C783" t="s">
        <v>1921</v>
      </c>
      <c r="D783" t="s">
        <v>461</v>
      </c>
      <c r="E783" t="s">
        <v>1643</v>
      </c>
      <c r="F783">
        <v>19</v>
      </c>
      <c r="G783" t="s">
        <v>1583</v>
      </c>
      <c r="H783">
        <v>6061</v>
      </c>
    </row>
    <row r="784" spans="1:8">
      <c r="A784" t="s">
        <v>3851</v>
      </c>
      <c r="B784" t="s">
        <v>3852</v>
      </c>
      <c r="C784" t="s">
        <v>3853</v>
      </c>
      <c r="D784" t="s">
        <v>1175</v>
      </c>
      <c r="E784" t="s">
        <v>11</v>
      </c>
      <c r="F784">
        <v>19</v>
      </c>
      <c r="G784" t="s">
        <v>1583</v>
      </c>
      <c r="H784">
        <v>5578.4</v>
      </c>
    </row>
    <row r="785" spans="1:8">
      <c r="A785" t="s">
        <v>2147</v>
      </c>
      <c r="B785" t="s">
        <v>2148</v>
      </c>
      <c r="C785" t="s">
        <v>2149</v>
      </c>
      <c r="D785" t="s">
        <v>5469</v>
      </c>
      <c r="E785" t="s">
        <v>1643</v>
      </c>
      <c r="F785">
        <v>18</v>
      </c>
      <c r="G785" t="s">
        <v>1583</v>
      </c>
      <c r="H785">
        <v>4217.99</v>
      </c>
    </row>
    <row r="786" spans="1:8">
      <c r="A786" t="s">
        <v>3720</v>
      </c>
      <c r="B786" t="s">
        <v>3721</v>
      </c>
      <c r="C786" t="s">
        <v>3722</v>
      </c>
      <c r="D786" t="s">
        <v>461</v>
      </c>
      <c r="E786" t="s">
        <v>11</v>
      </c>
      <c r="F786">
        <v>18</v>
      </c>
      <c r="G786" t="s">
        <v>1583</v>
      </c>
      <c r="H786">
        <v>3451.68</v>
      </c>
    </row>
    <row r="787" spans="1:8">
      <c r="A787" t="s">
        <v>3623</v>
      </c>
      <c r="B787" t="s">
        <v>3624</v>
      </c>
      <c r="C787" t="s">
        <v>3625</v>
      </c>
      <c r="D787" t="s">
        <v>461</v>
      </c>
      <c r="E787" t="s">
        <v>1643</v>
      </c>
      <c r="F787">
        <v>18</v>
      </c>
      <c r="G787" t="s">
        <v>1583</v>
      </c>
      <c r="H787">
        <v>2835</v>
      </c>
    </row>
    <row r="788" spans="1:8">
      <c r="A788" t="s">
        <v>5154</v>
      </c>
      <c r="B788" t="s">
        <v>5155</v>
      </c>
      <c r="C788" t="s">
        <v>5156</v>
      </c>
      <c r="D788" t="s">
        <v>452</v>
      </c>
      <c r="E788" t="s">
        <v>11</v>
      </c>
      <c r="F788">
        <v>18</v>
      </c>
      <c r="G788" t="s">
        <v>1583</v>
      </c>
      <c r="H788">
        <v>0</v>
      </c>
    </row>
    <row r="789" spans="1:8">
      <c r="A789" t="s">
        <v>3322</v>
      </c>
      <c r="B789" t="s">
        <v>3323</v>
      </c>
      <c r="C789" t="s">
        <v>3324</v>
      </c>
      <c r="D789" t="s">
        <v>452</v>
      </c>
      <c r="E789" t="s">
        <v>11</v>
      </c>
      <c r="F789">
        <v>18</v>
      </c>
      <c r="G789" t="s">
        <v>1583</v>
      </c>
      <c r="H789">
        <v>4983.12</v>
      </c>
    </row>
    <row r="790" spans="1:8">
      <c r="A790" t="s">
        <v>3046</v>
      </c>
      <c r="B790" t="s">
        <v>3047</v>
      </c>
      <c r="C790" t="s">
        <v>3048</v>
      </c>
      <c r="D790" t="s">
        <v>461</v>
      </c>
      <c r="E790" t="s">
        <v>11</v>
      </c>
      <c r="F790">
        <v>17</v>
      </c>
      <c r="G790" t="s">
        <v>1583</v>
      </c>
      <c r="H790">
        <v>4244.3900000000003</v>
      </c>
    </row>
    <row r="791" spans="1:8">
      <c r="A791" t="s">
        <v>2705</v>
      </c>
      <c r="B791" t="s">
        <v>2706</v>
      </c>
      <c r="C791" t="s">
        <v>2707</v>
      </c>
      <c r="D791" t="s">
        <v>461</v>
      </c>
      <c r="E791" t="s">
        <v>11</v>
      </c>
      <c r="F791">
        <v>17</v>
      </c>
      <c r="G791" t="s">
        <v>1583</v>
      </c>
      <c r="H791">
        <v>0</v>
      </c>
    </row>
    <row r="792" spans="1:8">
      <c r="A792" t="s">
        <v>2288</v>
      </c>
      <c r="B792" t="s">
        <v>2289</v>
      </c>
      <c r="C792" t="s">
        <v>2290</v>
      </c>
      <c r="D792" t="s">
        <v>452</v>
      </c>
      <c r="E792" t="s">
        <v>11</v>
      </c>
      <c r="F792">
        <v>17</v>
      </c>
      <c r="G792" t="s">
        <v>1583</v>
      </c>
      <c r="H792">
        <v>5109.03</v>
      </c>
    </row>
    <row r="793" spans="1:8">
      <c r="A793" t="s">
        <v>3875</v>
      </c>
      <c r="B793" t="s">
        <v>3876</v>
      </c>
      <c r="C793" t="s">
        <v>3877</v>
      </c>
      <c r="D793" t="s">
        <v>461</v>
      </c>
      <c r="E793" t="s">
        <v>11</v>
      </c>
      <c r="F793">
        <v>17</v>
      </c>
      <c r="G793" t="s">
        <v>1583</v>
      </c>
      <c r="H793">
        <v>3992.96</v>
      </c>
    </row>
    <row r="794" spans="1:8">
      <c r="A794" t="s">
        <v>2211</v>
      </c>
      <c r="B794" t="s">
        <v>2212</v>
      </c>
      <c r="C794" t="s">
        <v>2213</v>
      </c>
      <c r="D794" t="s">
        <v>452</v>
      </c>
      <c r="E794" t="s">
        <v>11</v>
      </c>
      <c r="F794">
        <v>16</v>
      </c>
      <c r="G794" t="s">
        <v>1583</v>
      </c>
      <c r="H794">
        <v>1880</v>
      </c>
    </row>
    <row r="795" spans="1:8">
      <c r="A795" t="s">
        <v>4041</v>
      </c>
      <c r="B795" t="s">
        <v>4042</v>
      </c>
      <c r="C795" t="s">
        <v>4043</v>
      </c>
      <c r="D795" t="s">
        <v>452</v>
      </c>
      <c r="E795" t="s">
        <v>11</v>
      </c>
      <c r="F795">
        <v>16</v>
      </c>
      <c r="G795" t="s">
        <v>1583</v>
      </c>
      <c r="H795">
        <v>3316</v>
      </c>
    </row>
    <row r="796" spans="1:8">
      <c r="A796" t="s">
        <v>6852</v>
      </c>
      <c r="B796" t="s">
        <v>6853</v>
      </c>
      <c r="C796" t="s">
        <v>7353</v>
      </c>
      <c r="D796" t="s">
        <v>464</v>
      </c>
      <c r="E796" t="s">
        <v>11</v>
      </c>
      <c r="F796">
        <v>16</v>
      </c>
      <c r="G796" t="s">
        <v>1583</v>
      </c>
      <c r="H796">
        <v>980</v>
      </c>
    </row>
    <row r="797" spans="1:8">
      <c r="A797" t="s">
        <v>4787</v>
      </c>
      <c r="B797" t="s">
        <v>4788</v>
      </c>
      <c r="C797" t="s">
        <v>4790</v>
      </c>
      <c r="D797" t="s">
        <v>452</v>
      </c>
      <c r="E797" t="s">
        <v>11</v>
      </c>
      <c r="F797">
        <v>16</v>
      </c>
      <c r="G797" t="s">
        <v>1583</v>
      </c>
      <c r="H797">
        <v>2356</v>
      </c>
    </row>
    <row r="798" spans="1:8">
      <c r="A798" t="s">
        <v>4382</v>
      </c>
      <c r="B798" t="s">
        <v>4383</v>
      </c>
      <c r="C798" t="s">
        <v>4381</v>
      </c>
      <c r="D798" t="s">
        <v>452</v>
      </c>
      <c r="E798" t="s">
        <v>11</v>
      </c>
      <c r="F798">
        <v>16</v>
      </c>
      <c r="G798" t="s">
        <v>1583</v>
      </c>
      <c r="H798">
        <v>1880</v>
      </c>
    </row>
    <row r="799" spans="1:8">
      <c r="A799" t="s">
        <v>4935</v>
      </c>
      <c r="B799" t="s">
        <v>4936</v>
      </c>
      <c r="C799" t="s">
        <v>4313</v>
      </c>
      <c r="D799" t="s">
        <v>464</v>
      </c>
      <c r="E799" t="s">
        <v>11</v>
      </c>
      <c r="F799">
        <v>16</v>
      </c>
      <c r="G799" t="s">
        <v>1583</v>
      </c>
      <c r="H799">
        <v>980</v>
      </c>
    </row>
    <row r="800" spans="1:8">
      <c r="A800" t="s">
        <v>6893</v>
      </c>
      <c r="B800" t="s">
        <v>6894</v>
      </c>
      <c r="C800" t="s">
        <v>7384</v>
      </c>
      <c r="D800" t="s">
        <v>452</v>
      </c>
      <c r="E800" t="s">
        <v>11</v>
      </c>
      <c r="F800">
        <v>16</v>
      </c>
      <c r="G800" t="s">
        <v>1583</v>
      </c>
      <c r="H800">
        <v>1880</v>
      </c>
    </row>
    <row r="801" spans="1:8">
      <c r="A801" t="s">
        <v>4108</v>
      </c>
      <c r="B801" t="s">
        <v>4109</v>
      </c>
      <c r="C801" t="s">
        <v>4110</v>
      </c>
      <c r="D801" t="s">
        <v>464</v>
      </c>
      <c r="E801" t="s">
        <v>11</v>
      </c>
      <c r="F801">
        <v>16</v>
      </c>
      <c r="G801" t="s">
        <v>1583</v>
      </c>
      <c r="H801">
        <v>980</v>
      </c>
    </row>
    <row r="802" spans="1:8">
      <c r="A802" t="s">
        <v>4277</v>
      </c>
      <c r="B802" t="s">
        <v>4278</v>
      </c>
      <c r="C802" t="s">
        <v>4279</v>
      </c>
      <c r="D802" t="s">
        <v>452</v>
      </c>
      <c r="E802" t="s">
        <v>11</v>
      </c>
      <c r="F802">
        <v>16</v>
      </c>
      <c r="G802" t="s">
        <v>1583</v>
      </c>
      <c r="H802">
        <v>1880</v>
      </c>
    </row>
    <row r="803" spans="1:8">
      <c r="A803" t="s">
        <v>4077</v>
      </c>
      <c r="B803" t="s">
        <v>4078</v>
      </c>
      <c r="C803" t="s">
        <v>4079</v>
      </c>
      <c r="D803" t="s">
        <v>459</v>
      </c>
      <c r="E803" t="s">
        <v>11</v>
      </c>
      <c r="F803">
        <v>16</v>
      </c>
      <c r="G803" t="s">
        <v>1583</v>
      </c>
      <c r="H803">
        <v>980</v>
      </c>
    </row>
    <row r="804" spans="1:8">
      <c r="A804" t="s">
        <v>2361</v>
      </c>
      <c r="B804" t="s">
        <v>2362</v>
      </c>
      <c r="C804" t="s">
        <v>2363</v>
      </c>
      <c r="D804" t="s">
        <v>464</v>
      </c>
      <c r="E804" t="s">
        <v>11</v>
      </c>
      <c r="F804">
        <v>16</v>
      </c>
      <c r="G804" t="s">
        <v>1583</v>
      </c>
      <c r="H804">
        <v>980</v>
      </c>
    </row>
    <row r="805" spans="1:8">
      <c r="A805" t="s">
        <v>4727</v>
      </c>
      <c r="B805" t="s">
        <v>4728</v>
      </c>
      <c r="C805" t="s">
        <v>4726</v>
      </c>
      <c r="D805" t="s">
        <v>459</v>
      </c>
      <c r="E805" t="s">
        <v>11</v>
      </c>
      <c r="F805">
        <v>16</v>
      </c>
      <c r="G805" t="s">
        <v>1583</v>
      </c>
      <c r="H805">
        <v>980</v>
      </c>
    </row>
    <row r="806" spans="1:8">
      <c r="A806" t="s">
        <v>2058</v>
      </c>
      <c r="B806" t="s">
        <v>2059</v>
      </c>
      <c r="C806" t="s">
        <v>2060</v>
      </c>
      <c r="D806" t="s">
        <v>6773</v>
      </c>
      <c r="E806" t="s">
        <v>11</v>
      </c>
      <c r="F806">
        <v>16</v>
      </c>
      <c r="G806" t="s">
        <v>1583</v>
      </c>
      <c r="H806">
        <v>1880</v>
      </c>
    </row>
    <row r="807" spans="1:8">
      <c r="A807" t="s">
        <v>2672</v>
      </c>
      <c r="B807" t="s">
        <v>2673</v>
      </c>
      <c r="C807" t="s">
        <v>2674</v>
      </c>
      <c r="D807" t="s">
        <v>452</v>
      </c>
      <c r="E807" t="s">
        <v>11</v>
      </c>
      <c r="F807">
        <v>16</v>
      </c>
      <c r="G807" t="s">
        <v>1583</v>
      </c>
      <c r="H807">
        <v>1880</v>
      </c>
    </row>
    <row r="808" spans="1:8">
      <c r="A808" t="s">
        <v>2710</v>
      </c>
      <c r="B808" t="s">
        <v>2711</v>
      </c>
      <c r="C808" t="s">
        <v>2712</v>
      </c>
      <c r="D808" t="s">
        <v>452</v>
      </c>
      <c r="E808" t="s">
        <v>11</v>
      </c>
      <c r="F808">
        <v>16</v>
      </c>
      <c r="G808" t="s">
        <v>1583</v>
      </c>
      <c r="H808">
        <v>3316</v>
      </c>
    </row>
    <row r="809" spans="1:8">
      <c r="A809" t="s">
        <v>6868</v>
      </c>
      <c r="B809" t="s">
        <v>6869</v>
      </c>
      <c r="C809" t="s">
        <v>7316</v>
      </c>
      <c r="D809" t="s">
        <v>452</v>
      </c>
      <c r="E809" t="s">
        <v>11</v>
      </c>
      <c r="F809">
        <v>16</v>
      </c>
      <c r="G809" t="s">
        <v>1583</v>
      </c>
      <c r="H809">
        <v>1880</v>
      </c>
    </row>
    <row r="810" spans="1:8">
      <c r="A810" t="s">
        <v>3659</v>
      </c>
      <c r="B810" t="s">
        <v>3660</v>
      </c>
      <c r="C810" t="s">
        <v>3661</v>
      </c>
      <c r="D810" t="s">
        <v>5348</v>
      </c>
      <c r="E810" t="s">
        <v>11</v>
      </c>
      <c r="F810">
        <v>16</v>
      </c>
      <c r="G810" t="s">
        <v>1583</v>
      </c>
      <c r="H810">
        <v>5220</v>
      </c>
    </row>
    <row r="811" spans="1:8">
      <c r="A811" t="s">
        <v>7131</v>
      </c>
      <c r="B811" t="s">
        <v>7132</v>
      </c>
      <c r="C811" t="s">
        <v>7261</v>
      </c>
      <c r="D811" t="s">
        <v>464</v>
      </c>
      <c r="E811" t="s">
        <v>11</v>
      </c>
      <c r="F811">
        <v>16</v>
      </c>
      <c r="G811" t="s">
        <v>1583</v>
      </c>
      <c r="H811">
        <v>980</v>
      </c>
    </row>
    <row r="812" spans="1:8">
      <c r="A812" t="s">
        <v>6884</v>
      </c>
      <c r="B812" t="s">
        <v>6885</v>
      </c>
      <c r="C812" t="s">
        <v>7229</v>
      </c>
      <c r="D812" t="s">
        <v>452</v>
      </c>
      <c r="E812" t="s">
        <v>11</v>
      </c>
      <c r="F812">
        <v>16</v>
      </c>
      <c r="G812" t="s">
        <v>1583</v>
      </c>
      <c r="H812">
        <v>1880</v>
      </c>
    </row>
    <row r="813" spans="1:8">
      <c r="A813" t="s">
        <v>6888</v>
      </c>
      <c r="B813" t="s">
        <v>6889</v>
      </c>
      <c r="C813" t="s">
        <v>7180</v>
      </c>
      <c r="D813" t="s">
        <v>452</v>
      </c>
      <c r="E813" t="s">
        <v>11</v>
      </c>
      <c r="F813">
        <v>16</v>
      </c>
      <c r="G813" t="s">
        <v>1583</v>
      </c>
      <c r="H813">
        <v>1880</v>
      </c>
    </row>
    <row r="814" spans="1:8">
      <c r="A814" t="s">
        <v>6903</v>
      </c>
      <c r="B814" t="s">
        <v>6904</v>
      </c>
      <c r="C814" t="s">
        <v>7237</v>
      </c>
      <c r="D814" t="s">
        <v>464</v>
      </c>
      <c r="E814" t="s">
        <v>11</v>
      </c>
      <c r="F814">
        <v>16</v>
      </c>
      <c r="G814" t="s">
        <v>1583</v>
      </c>
      <c r="H814">
        <v>980</v>
      </c>
    </row>
    <row r="815" spans="1:8">
      <c r="A815" t="s">
        <v>4287</v>
      </c>
      <c r="B815" t="s">
        <v>4288</v>
      </c>
      <c r="C815" t="s">
        <v>4289</v>
      </c>
      <c r="D815" t="s">
        <v>5348</v>
      </c>
      <c r="E815" t="s">
        <v>11</v>
      </c>
      <c r="F815">
        <v>16</v>
      </c>
      <c r="G815" t="s">
        <v>1583</v>
      </c>
      <c r="H815">
        <v>2496</v>
      </c>
    </row>
    <row r="816" spans="1:8">
      <c r="A816" t="s">
        <v>2716</v>
      </c>
      <c r="B816" t="s">
        <v>2717</v>
      </c>
      <c r="C816" t="s">
        <v>2719</v>
      </c>
      <c r="D816" t="s">
        <v>464</v>
      </c>
      <c r="E816" t="s">
        <v>11</v>
      </c>
      <c r="F816">
        <v>16</v>
      </c>
      <c r="G816" t="s">
        <v>1583</v>
      </c>
      <c r="H816">
        <v>980</v>
      </c>
    </row>
    <row r="817" spans="1:8">
      <c r="A817" t="s">
        <v>4310</v>
      </c>
      <c r="B817" t="s">
        <v>4311</v>
      </c>
      <c r="C817" t="s">
        <v>4313</v>
      </c>
      <c r="D817" t="s">
        <v>464</v>
      </c>
      <c r="E817" t="s">
        <v>11</v>
      </c>
      <c r="F817">
        <v>16</v>
      </c>
      <c r="G817" t="s">
        <v>1583</v>
      </c>
      <c r="H817">
        <v>980</v>
      </c>
    </row>
    <row r="818" spans="1:8">
      <c r="A818" t="s">
        <v>4218</v>
      </c>
      <c r="B818" t="s">
        <v>4219</v>
      </c>
      <c r="C818" t="s">
        <v>4220</v>
      </c>
      <c r="D818" t="s">
        <v>452</v>
      </c>
      <c r="E818" t="s">
        <v>11</v>
      </c>
      <c r="F818">
        <v>16</v>
      </c>
      <c r="G818" t="s">
        <v>1583</v>
      </c>
      <c r="H818">
        <v>1880</v>
      </c>
    </row>
    <row r="819" spans="1:8">
      <c r="A819" t="s">
        <v>5318</v>
      </c>
      <c r="B819" t="s">
        <v>5319</v>
      </c>
      <c r="C819" t="s">
        <v>5321</v>
      </c>
      <c r="D819" t="s">
        <v>452</v>
      </c>
      <c r="E819" t="s">
        <v>11</v>
      </c>
      <c r="F819">
        <v>16</v>
      </c>
      <c r="G819" t="s">
        <v>1583</v>
      </c>
      <c r="H819">
        <v>1880</v>
      </c>
    </row>
    <row r="820" spans="1:8">
      <c r="A820" t="s">
        <v>3762</v>
      </c>
      <c r="B820" t="s">
        <v>3763</v>
      </c>
      <c r="C820" t="s">
        <v>3764</v>
      </c>
      <c r="D820" t="s">
        <v>464</v>
      </c>
      <c r="E820" t="s">
        <v>11</v>
      </c>
      <c r="F820">
        <v>16</v>
      </c>
      <c r="G820" t="s">
        <v>1583</v>
      </c>
      <c r="H820">
        <v>980</v>
      </c>
    </row>
    <row r="821" spans="1:8">
      <c r="A821" t="s">
        <v>4724</v>
      </c>
      <c r="B821" t="s">
        <v>4725</v>
      </c>
      <c r="C821" t="s">
        <v>4726</v>
      </c>
      <c r="D821" t="s">
        <v>459</v>
      </c>
      <c r="E821" t="s">
        <v>11</v>
      </c>
      <c r="F821">
        <v>16</v>
      </c>
      <c r="G821" t="s">
        <v>1583</v>
      </c>
      <c r="H821">
        <v>980</v>
      </c>
    </row>
    <row r="822" spans="1:8">
      <c r="A822" t="s">
        <v>4358</v>
      </c>
      <c r="B822" t="s">
        <v>4359</v>
      </c>
      <c r="C822" t="s">
        <v>4360</v>
      </c>
      <c r="D822" t="s">
        <v>452</v>
      </c>
      <c r="E822" t="s">
        <v>11</v>
      </c>
      <c r="F822">
        <v>16</v>
      </c>
      <c r="G822" t="s">
        <v>1583</v>
      </c>
      <c r="H822">
        <v>1880</v>
      </c>
    </row>
    <row r="823" spans="1:8">
      <c r="A823" t="s">
        <v>3184</v>
      </c>
      <c r="B823" t="s">
        <v>3185</v>
      </c>
      <c r="C823" t="s">
        <v>3187</v>
      </c>
      <c r="D823" t="s">
        <v>452</v>
      </c>
      <c r="E823" t="s">
        <v>11</v>
      </c>
      <c r="F823">
        <v>16</v>
      </c>
      <c r="G823" t="s">
        <v>1583</v>
      </c>
      <c r="H823">
        <v>1880</v>
      </c>
    </row>
    <row r="824" spans="1:8">
      <c r="A824" t="s">
        <v>3116</v>
      </c>
      <c r="B824" t="s">
        <v>3117</v>
      </c>
      <c r="C824" t="s">
        <v>3118</v>
      </c>
      <c r="D824" t="s">
        <v>464</v>
      </c>
      <c r="E824" t="s">
        <v>11</v>
      </c>
      <c r="F824">
        <v>16</v>
      </c>
      <c r="G824" t="s">
        <v>1583</v>
      </c>
      <c r="H824">
        <v>980</v>
      </c>
    </row>
    <row r="825" spans="1:8">
      <c r="A825" t="s">
        <v>6847</v>
      </c>
      <c r="B825" t="s">
        <v>6848</v>
      </c>
      <c r="C825" t="s">
        <v>7180</v>
      </c>
      <c r="D825" t="s">
        <v>464</v>
      </c>
      <c r="E825" t="s">
        <v>11</v>
      </c>
      <c r="F825">
        <v>16</v>
      </c>
      <c r="G825" t="s">
        <v>1583</v>
      </c>
      <c r="H825">
        <v>980</v>
      </c>
    </row>
    <row r="826" spans="1:8">
      <c r="A826" t="s">
        <v>2576</v>
      </c>
      <c r="B826" t="s">
        <v>2577</v>
      </c>
      <c r="C826" t="s">
        <v>2579</v>
      </c>
      <c r="D826" t="s">
        <v>452</v>
      </c>
      <c r="E826" t="s">
        <v>11</v>
      </c>
      <c r="F826">
        <v>16</v>
      </c>
      <c r="G826" t="s">
        <v>1583</v>
      </c>
      <c r="H826">
        <v>1880</v>
      </c>
    </row>
    <row r="827" spans="1:8">
      <c r="A827" t="s">
        <v>6872</v>
      </c>
      <c r="B827" t="s">
        <v>6873</v>
      </c>
      <c r="C827" t="s">
        <v>7417</v>
      </c>
      <c r="D827" t="s">
        <v>452</v>
      </c>
      <c r="E827" t="s">
        <v>11</v>
      </c>
      <c r="F827">
        <v>16</v>
      </c>
      <c r="G827" t="s">
        <v>1583</v>
      </c>
      <c r="H827">
        <v>1880</v>
      </c>
    </row>
    <row r="828" spans="1:8">
      <c r="A828" t="s">
        <v>1839</v>
      </c>
      <c r="B828" t="s">
        <v>1840</v>
      </c>
      <c r="C828" t="s">
        <v>1841</v>
      </c>
      <c r="D828" t="s">
        <v>452</v>
      </c>
      <c r="E828" t="s">
        <v>11</v>
      </c>
      <c r="F828">
        <v>16</v>
      </c>
      <c r="G828" t="s">
        <v>1583</v>
      </c>
      <c r="H828">
        <v>1880</v>
      </c>
    </row>
    <row r="829" spans="1:8">
      <c r="A829" t="s">
        <v>4378</v>
      </c>
      <c r="B829" t="s">
        <v>4379</v>
      </c>
      <c r="C829" t="s">
        <v>4381</v>
      </c>
      <c r="D829" t="s">
        <v>452</v>
      </c>
      <c r="E829" t="s">
        <v>11</v>
      </c>
      <c r="F829">
        <v>16</v>
      </c>
      <c r="G829" t="s">
        <v>1583</v>
      </c>
      <c r="H829">
        <v>1880</v>
      </c>
    </row>
    <row r="830" spans="1:8">
      <c r="A830" t="s">
        <v>2341</v>
      </c>
      <c r="B830" t="s">
        <v>2342</v>
      </c>
      <c r="C830" t="s">
        <v>2344</v>
      </c>
      <c r="D830" t="s">
        <v>452</v>
      </c>
      <c r="E830" t="s">
        <v>11</v>
      </c>
      <c r="F830">
        <v>16</v>
      </c>
      <c r="G830" t="s">
        <v>1583</v>
      </c>
      <c r="H830">
        <v>1880</v>
      </c>
    </row>
    <row r="831" spans="1:8">
      <c r="A831" t="s">
        <v>6917</v>
      </c>
      <c r="B831" t="s">
        <v>6918</v>
      </c>
      <c r="C831" t="s">
        <v>7480</v>
      </c>
      <c r="D831" t="s">
        <v>452</v>
      </c>
      <c r="E831" t="s">
        <v>11</v>
      </c>
      <c r="F831">
        <v>16</v>
      </c>
      <c r="G831" t="s">
        <v>1583</v>
      </c>
      <c r="H831">
        <v>1880</v>
      </c>
    </row>
    <row r="832" spans="1:8">
      <c r="A832" t="s">
        <v>6856</v>
      </c>
      <c r="B832" t="s">
        <v>6857</v>
      </c>
      <c r="C832" t="s">
        <v>7454</v>
      </c>
      <c r="D832" t="s">
        <v>464</v>
      </c>
      <c r="E832" t="s">
        <v>11</v>
      </c>
      <c r="F832">
        <v>16</v>
      </c>
      <c r="G832" t="s">
        <v>1583</v>
      </c>
      <c r="H832">
        <v>980</v>
      </c>
    </row>
    <row r="833" spans="1:8">
      <c r="A833" t="s">
        <v>4848</v>
      </c>
      <c r="B833" t="s">
        <v>4849</v>
      </c>
      <c r="C833" t="s">
        <v>4851</v>
      </c>
      <c r="D833" t="s">
        <v>464</v>
      </c>
      <c r="E833" t="s">
        <v>11</v>
      </c>
      <c r="F833">
        <v>16</v>
      </c>
      <c r="G833" t="s">
        <v>1583</v>
      </c>
      <c r="H833">
        <v>980</v>
      </c>
    </row>
    <row r="834" spans="1:8">
      <c r="A834" t="s">
        <v>3792</v>
      </c>
      <c r="B834" t="s">
        <v>3793</v>
      </c>
      <c r="C834" t="s">
        <v>3794</v>
      </c>
      <c r="D834" t="s">
        <v>452</v>
      </c>
      <c r="E834" t="s">
        <v>11</v>
      </c>
      <c r="F834">
        <v>16</v>
      </c>
      <c r="G834" t="s">
        <v>1583</v>
      </c>
      <c r="H834">
        <v>1880</v>
      </c>
    </row>
    <row r="835" spans="1:8">
      <c r="A835" t="s">
        <v>5283</v>
      </c>
      <c r="B835" t="s">
        <v>5284</v>
      </c>
      <c r="C835" t="s">
        <v>5285</v>
      </c>
      <c r="D835" t="s">
        <v>452</v>
      </c>
      <c r="E835" t="s">
        <v>11</v>
      </c>
      <c r="F835">
        <v>16</v>
      </c>
      <c r="G835" t="s">
        <v>1583</v>
      </c>
      <c r="H835">
        <v>1880</v>
      </c>
    </row>
    <row r="836" spans="1:8">
      <c r="A836" t="s">
        <v>4586</v>
      </c>
      <c r="B836" t="s">
        <v>4587</v>
      </c>
      <c r="C836" t="s">
        <v>4588</v>
      </c>
      <c r="D836" t="s">
        <v>461</v>
      </c>
      <c r="E836" t="s">
        <v>11</v>
      </c>
      <c r="F836">
        <v>16</v>
      </c>
      <c r="G836" t="s">
        <v>1583</v>
      </c>
      <c r="H836">
        <v>1156</v>
      </c>
    </row>
    <row r="837" spans="1:8">
      <c r="A837" t="s">
        <v>3690</v>
      </c>
      <c r="B837" t="s">
        <v>3691</v>
      </c>
      <c r="C837" t="s">
        <v>3692</v>
      </c>
      <c r="D837" t="s">
        <v>452</v>
      </c>
      <c r="E837" t="s">
        <v>11</v>
      </c>
      <c r="F837">
        <v>16</v>
      </c>
      <c r="G837" t="s">
        <v>1583</v>
      </c>
      <c r="H837">
        <v>1880</v>
      </c>
    </row>
    <row r="838" spans="1:8">
      <c r="A838" t="s">
        <v>6910</v>
      </c>
      <c r="B838" t="s">
        <v>6911</v>
      </c>
      <c r="C838" t="s">
        <v>7529</v>
      </c>
      <c r="D838" t="s">
        <v>464</v>
      </c>
      <c r="E838" t="s">
        <v>11</v>
      </c>
      <c r="F838">
        <v>16</v>
      </c>
      <c r="G838" t="s">
        <v>1583</v>
      </c>
      <c r="H838">
        <v>980</v>
      </c>
    </row>
    <row r="839" spans="1:8">
      <c r="A839" t="s">
        <v>4916</v>
      </c>
      <c r="B839" t="s">
        <v>4917</v>
      </c>
      <c r="C839" t="s">
        <v>4918</v>
      </c>
      <c r="D839" t="s">
        <v>452</v>
      </c>
      <c r="E839" t="s">
        <v>11</v>
      </c>
      <c r="F839">
        <v>16</v>
      </c>
      <c r="G839" t="s">
        <v>1583</v>
      </c>
      <c r="H839">
        <v>1880</v>
      </c>
    </row>
    <row r="840" spans="1:8">
      <c r="A840" t="s">
        <v>2826</v>
      </c>
      <c r="B840" t="s">
        <v>2827</v>
      </c>
      <c r="C840" t="s">
        <v>2829</v>
      </c>
      <c r="D840" t="s">
        <v>452</v>
      </c>
      <c r="E840" t="s">
        <v>11</v>
      </c>
      <c r="F840">
        <v>16</v>
      </c>
      <c r="G840" t="s">
        <v>1583</v>
      </c>
      <c r="H840">
        <v>1880</v>
      </c>
    </row>
    <row r="841" spans="1:8">
      <c r="A841" t="s">
        <v>3958</v>
      </c>
      <c r="B841" t="s">
        <v>3959</v>
      </c>
      <c r="C841" t="s">
        <v>3961</v>
      </c>
      <c r="D841" t="s">
        <v>452</v>
      </c>
      <c r="E841" t="s">
        <v>11</v>
      </c>
      <c r="F841">
        <v>16</v>
      </c>
      <c r="G841" t="s">
        <v>1583</v>
      </c>
      <c r="H841">
        <v>6380</v>
      </c>
    </row>
    <row r="842" spans="1:8">
      <c r="A842" t="s">
        <v>4271</v>
      </c>
      <c r="B842" t="s">
        <v>4272</v>
      </c>
      <c r="C842" t="s">
        <v>4273</v>
      </c>
      <c r="D842" t="s">
        <v>464</v>
      </c>
      <c r="E842" t="s">
        <v>11</v>
      </c>
      <c r="F842">
        <v>16</v>
      </c>
      <c r="G842" t="s">
        <v>1583</v>
      </c>
      <c r="H842">
        <v>980</v>
      </c>
    </row>
    <row r="843" spans="1:8">
      <c r="A843" t="s">
        <v>3626</v>
      </c>
      <c r="B843" t="s">
        <v>3627</v>
      </c>
      <c r="C843" t="s">
        <v>3629</v>
      </c>
      <c r="D843" t="s">
        <v>452</v>
      </c>
      <c r="E843" t="s">
        <v>11</v>
      </c>
      <c r="F843">
        <v>16</v>
      </c>
      <c r="G843" t="s">
        <v>1583</v>
      </c>
      <c r="H843">
        <v>6380</v>
      </c>
    </row>
    <row r="844" spans="1:8">
      <c r="A844" t="s">
        <v>2968</v>
      </c>
      <c r="B844" t="s">
        <v>2969</v>
      </c>
      <c r="C844" t="s">
        <v>2931</v>
      </c>
      <c r="D844" t="s">
        <v>452</v>
      </c>
      <c r="E844" t="s">
        <v>11</v>
      </c>
      <c r="F844">
        <v>16</v>
      </c>
      <c r="G844" t="s">
        <v>1583</v>
      </c>
      <c r="H844">
        <v>1880</v>
      </c>
    </row>
    <row r="845" spans="1:8">
      <c r="A845" t="s">
        <v>3487</v>
      </c>
      <c r="B845" t="s">
        <v>3488</v>
      </c>
      <c r="C845" t="s">
        <v>3490</v>
      </c>
      <c r="D845" t="s">
        <v>452</v>
      </c>
      <c r="E845" t="s">
        <v>11</v>
      </c>
      <c r="F845">
        <v>16</v>
      </c>
      <c r="G845" t="s">
        <v>1583</v>
      </c>
      <c r="H845">
        <v>1880</v>
      </c>
    </row>
    <row r="846" spans="1:8">
      <c r="A846" t="s">
        <v>6864</v>
      </c>
      <c r="B846" t="s">
        <v>6865</v>
      </c>
      <c r="C846" t="s">
        <v>7644</v>
      </c>
      <c r="D846" t="s">
        <v>452</v>
      </c>
      <c r="E846" t="s">
        <v>11</v>
      </c>
      <c r="F846">
        <v>16</v>
      </c>
      <c r="G846" t="s">
        <v>1583</v>
      </c>
      <c r="H846">
        <v>1880</v>
      </c>
    </row>
    <row r="847" spans="1:8">
      <c r="A847" t="s">
        <v>2307</v>
      </c>
      <c r="B847" t="s">
        <v>2308</v>
      </c>
      <c r="C847" t="s">
        <v>2309</v>
      </c>
      <c r="D847" t="s">
        <v>5445</v>
      </c>
      <c r="E847" t="s">
        <v>11</v>
      </c>
      <c r="F847">
        <v>16</v>
      </c>
      <c r="G847" t="s">
        <v>1583</v>
      </c>
      <c r="H847">
        <v>4800</v>
      </c>
    </row>
    <row r="848" spans="1:8">
      <c r="A848" t="s">
        <v>5090</v>
      </c>
      <c r="B848" t="s">
        <v>5091</v>
      </c>
      <c r="C848" t="s">
        <v>5092</v>
      </c>
      <c r="D848" t="s">
        <v>452</v>
      </c>
      <c r="E848" t="s">
        <v>11</v>
      </c>
      <c r="F848">
        <v>16</v>
      </c>
      <c r="G848" t="s">
        <v>1583</v>
      </c>
      <c r="H848">
        <v>1880</v>
      </c>
    </row>
    <row r="849" spans="1:8">
      <c r="A849" t="s">
        <v>6921</v>
      </c>
      <c r="B849" t="s">
        <v>6922</v>
      </c>
      <c r="C849" t="s">
        <v>7559</v>
      </c>
      <c r="D849" t="s">
        <v>452</v>
      </c>
      <c r="E849" t="s">
        <v>11</v>
      </c>
      <c r="F849">
        <v>16</v>
      </c>
      <c r="G849" t="s">
        <v>1583</v>
      </c>
      <c r="H849">
        <v>1880</v>
      </c>
    </row>
    <row r="850" spans="1:8">
      <c r="A850" t="s">
        <v>5125</v>
      </c>
      <c r="B850" t="s">
        <v>5126</v>
      </c>
      <c r="C850" t="s">
        <v>5127</v>
      </c>
      <c r="D850" t="s">
        <v>5469</v>
      </c>
      <c r="E850" t="s">
        <v>11</v>
      </c>
      <c r="F850">
        <v>16</v>
      </c>
      <c r="G850" t="s">
        <v>1583</v>
      </c>
      <c r="H850">
        <v>4967.67</v>
      </c>
    </row>
    <row r="851" spans="1:8">
      <c r="A851" t="s">
        <v>6907</v>
      </c>
      <c r="B851" t="s">
        <v>6908</v>
      </c>
      <c r="C851" t="s">
        <v>7554</v>
      </c>
      <c r="D851" t="s">
        <v>464</v>
      </c>
      <c r="E851" t="s">
        <v>11</v>
      </c>
      <c r="F851">
        <v>16</v>
      </c>
      <c r="G851" t="s">
        <v>1583</v>
      </c>
      <c r="H851">
        <v>980</v>
      </c>
    </row>
    <row r="852" spans="1:8">
      <c r="A852" t="s">
        <v>2418</v>
      </c>
      <c r="B852" t="s">
        <v>2419</v>
      </c>
      <c r="C852" t="s">
        <v>2414</v>
      </c>
      <c r="D852" t="s">
        <v>452</v>
      </c>
      <c r="E852" t="s">
        <v>11</v>
      </c>
      <c r="F852">
        <v>16</v>
      </c>
      <c r="G852" t="s">
        <v>1583</v>
      </c>
      <c r="H852">
        <v>1880</v>
      </c>
    </row>
    <row r="853" spans="1:8">
      <c r="A853" t="s">
        <v>3511</v>
      </c>
      <c r="B853" t="s">
        <v>3512</v>
      </c>
      <c r="C853" t="s">
        <v>3513</v>
      </c>
      <c r="D853" t="s">
        <v>452</v>
      </c>
      <c r="E853" t="s">
        <v>11</v>
      </c>
      <c r="F853">
        <v>16</v>
      </c>
      <c r="G853" t="s">
        <v>1583</v>
      </c>
      <c r="H853">
        <v>1880</v>
      </c>
    </row>
    <row r="854" spans="1:8">
      <c r="A854" t="s">
        <v>2036</v>
      </c>
      <c r="B854" t="s">
        <v>2037</v>
      </c>
      <c r="C854" t="s">
        <v>2038</v>
      </c>
      <c r="D854" t="s">
        <v>464</v>
      </c>
      <c r="E854" t="s">
        <v>11</v>
      </c>
      <c r="F854">
        <v>16</v>
      </c>
      <c r="G854" t="s">
        <v>1583</v>
      </c>
      <c r="H854">
        <v>980</v>
      </c>
    </row>
    <row r="855" spans="1:8">
      <c r="A855" t="s">
        <v>3397</v>
      </c>
      <c r="B855" t="s">
        <v>3398</v>
      </c>
      <c r="C855" t="s">
        <v>3400</v>
      </c>
      <c r="D855" t="s">
        <v>452</v>
      </c>
      <c r="E855" t="s">
        <v>11</v>
      </c>
      <c r="F855">
        <v>16</v>
      </c>
      <c r="G855" t="s">
        <v>1583</v>
      </c>
      <c r="H855">
        <v>1880</v>
      </c>
    </row>
    <row r="856" spans="1:8">
      <c r="A856" t="s">
        <v>4738</v>
      </c>
      <c r="B856" t="s">
        <v>4739</v>
      </c>
      <c r="C856" t="s">
        <v>4740</v>
      </c>
      <c r="D856" t="s">
        <v>452</v>
      </c>
      <c r="E856" t="s">
        <v>11</v>
      </c>
      <c r="F856">
        <v>16</v>
      </c>
      <c r="G856" t="s">
        <v>1583</v>
      </c>
      <c r="H856">
        <v>1880</v>
      </c>
    </row>
    <row r="857" spans="1:8">
      <c r="A857" t="s">
        <v>3637</v>
      </c>
      <c r="B857" t="s">
        <v>3638</v>
      </c>
      <c r="C857" t="s">
        <v>3639</v>
      </c>
      <c r="D857" t="s">
        <v>452</v>
      </c>
      <c r="E857" t="s">
        <v>11</v>
      </c>
      <c r="F857">
        <v>16</v>
      </c>
      <c r="G857" t="s">
        <v>1583</v>
      </c>
      <c r="H857">
        <v>1880</v>
      </c>
    </row>
    <row r="858" spans="1:8">
      <c r="A858" t="s">
        <v>3682</v>
      </c>
      <c r="B858" t="s">
        <v>3683</v>
      </c>
      <c r="C858" t="s">
        <v>3685</v>
      </c>
      <c r="D858" t="s">
        <v>464</v>
      </c>
      <c r="E858" t="s">
        <v>11</v>
      </c>
      <c r="F858">
        <v>16</v>
      </c>
      <c r="G858" t="s">
        <v>1583</v>
      </c>
      <c r="H858">
        <v>980</v>
      </c>
    </row>
    <row r="859" spans="1:8">
      <c r="A859" t="s">
        <v>6876</v>
      </c>
      <c r="B859" t="s">
        <v>6877</v>
      </c>
      <c r="C859" t="s">
        <v>7599</v>
      </c>
      <c r="D859" t="s">
        <v>452</v>
      </c>
      <c r="E859" t="s">
        <v>11</v>
      </c>
      <c r="F859">
        <v>16</v>
      </c>
      <c r="G859" t="s">
        <v>1583</v>
      </c>
      <c r="H859">
        <v>1880</v>
      </c>
    </row>
    <row r="860" spans="1:8">
      <c r="A860" t="s">
        <v>2831</v>
      </c>
      <c r="B860" t="s">
        <v>2832</v>
      </c>
      <c r="C860" t="s">
        <v>2834</v>
      </c>
      <c r="D860" t="s">
        <v>452</v>
      </c>
      <c r="E860" t="s">
        <v>11</v>
      </c>
      <c r="F860">
        <v>16</v>
      </c>
      <c r="G860" t="s">
        <v>1583</v>
      </c>
      <c r="H860">
        <v>1880</v>
      </c>
    </row>
    <row r="861" spans="1:8">
      <c r="A861" t="s">
        <v>2412</v>
      </c>
      <c r="B861" t="s">
        <v>2413</v>
      </c>
      <c r="C861" t="s">
        <v>2414</v>
      </c>
      <c r="D861" t="s">
        <v>464</v>
      </c>
      <c r="E861" t="s">
        <v>11</v>
      </c>
      <c r="F861">
        <v>16</v>
      </c>
      <c r="G861" t="s">
        <v>1583</v>
      </c>
      <c r="H861">
        <v>980</v>
      </c>
    </row>
    <row r="862" spans="1:8">
      <c r="A862" t="s">
        <v>4257</v>
      </c>
      <c r="B862" t="s">
        <v>4258</v>
      </c>
      <c r="C862" t="s">
        <v>4260</v>
      </c>
      <c r="D862" t="s">
        <v>452</v>
      </c>
      <c r="E862" t="s">
        <v>11</v>
      </c>
      <c r="F862">
        <v>16</v>
      </c>
      <c r="G862" t="s">
        <v>1583</v>
      </c>
      <c r="H862">
        <v>1880</v>
      </c>
    </row>
    <row r="863" spans="1:8">
      <c r="A863" t="s">
        <v>4560</v>
      </c>
      <c r="B863" t="s">
        <v>4561</v>
      </c>
      <c r="C863" t="s">
        <v>4562</v>
      </c>
      <c r="D863" t="s">
        <v>452</v>
      </c>
      <c r="E863" t="s">
        <v>11</v>
      </c>
      <c r="F863">
        <v>15</v>
      </c>
      <c r="G863" t="s">
        <v>1583</v>
      </c>
      <c r="H863">
        <v>0</v>
      </c>
    </row>
    <row r="864" spans="1:8">
      <c r="A864" t="s">
        <v>4245</v>
      </c>
      <c r="B864" t="s">
        <v>4246</v>
      </c>
      <c r="C864" t="s">
        <v>4247</v>
      </c>
      <c r="D864" t="s">
        <v>452</v>
      </c>
      <c r="E864" t="s">
        <v>11</v>
      </c>
      <c r="F864">
        <v>15</v>
      </c>
      <c r="G864" t="s">
        <v>1583</v>
      </c>
      <c r="H864">
        <v>2452.6</v>
      </c>
    </row>
    <row r="865" spans="1:8">
      <c r="A865" t="s">
        <v>2955</v>
      </c>
      <c r="B865" t="s">
        <v>2956</v>
      </c>
      <c r="C865" t="s">
        <v>2957</v>
      </c>
      <c r="D865" t="s">
        <v>452</v>
      </c>
      <c r="E865" t="s">
        <v>11</v>
      </c>
      <c r="F865">
        <v>15</v>
      </c>
      <c r="G865" t="s">
        <v>1583</v>
      </c>
      <c r="H865">
        <v>4317.57</v>
      </c>
    </row>
    <row r="866" spans="1:8">
      <c r="A866" t="s">
        <v>4697</v>
      </c>
      <c r="B866" t="s">
        <v>4698</v>
      </c>
      <c r="C866" t="s">
        <v>2392</v>
      </c>
      <c r="D866" t="s">
        <v>452</v>
      </c>
      <c r="E866" t="s">
        <v>11</v>
      </c>
      <c r="F866">
        <v>15</v>
      </c>
      <c r="G866" t="s">
        <v>1583</v>
      </c>
      <c r="H866">
        <v>4629.6099999999997</v>
      </c>
    </row>
    <row r="867" spans="1:8">
      <c r="A867" t="s">
        <v>1691</v>
      </c>
      <c r="B867" t="s">
        <v>1692</v>
      </c>
      <c r="C867" t="s">
        <v>1693</v>
      </c>
      <c r="D867" t="s">
        <v>5469</v>
      </c>
      <c r="E867" t="s">
        <v>1643</v>
      </c>
      <c r="F867">
        <v>15</v>
      </c>
      <c r="G867" t="s">
        <v>1583</v>
      </c>
      <c r="H867">
        <v>3732.25</v>
      </c>
    </row>
    <row r="868" spans="1:8">
      <c r="A868" t="s">
        <v>3073</v>
      </c>
      <c r="B868" t="s">
        <v>3074</v>
      </c>
      <c r="C868" t="s">
        <v>3076</v>
      </c>
      <c r="D868" t="s">
        <v>452</v>
      </c>
      <c r="E868" t="s">
        <v>11</v>
      </c>
      <c r="F868">
        <v>14</v>
      </c>
      <c r="G868" t="s">
        <v>1583</v>
      </c>
      <c r="H868">
        <v>0</v>
      </c>
    </row>
    <row r="869" spans="1:8">
      <c r="A869" t="s">
        <v>1678</v>
      </c>
      <c r="B869" t="s">
        <v>1679</v>
      </c>
      <c r="C869" t="s">
        <v>1680</v>
      </c>
      <c r="D869" t="s">
        <v>461</v>
      </c>
      <c r="E869" t="s">
        <v>11</v>
      </c>
      <c r="F869">
        <v>14</v>
      </c>
      <c r="G869" t="s">
        <v>1583</v>
      </c>
      <c r="H869">
        <v>0</v>
      </c>
    </row>
    <row r="870" spans="1:8">
      <c r="A870" t="s">
        <v>5078</v>
      </c>
      <c r="B870" t="s">
        <v>5079</v>
      </c>
      <c r="C870" t="s">
        <v>5080</v>
      </c>
      <c r="D870" t="s">
        <v>1175</v>
      </c>
      <c r="E870" t="s">
        <v>11</v>
      </c>
      <c r="F870">
        <v>14</v>
      </c>
      <c r="G870" t="s">
        <v>1583</v>
      </c>
      <c r="H870">
        <v>2649.92</v>
      </c>
    </row>
    <row r="871" spans="1:8">
      <c r="A871" t="s">
        <v>4973</v>
      </c>
      <c r="B871" t="s">
        <v>4974</v>
      </c>
      <c r="C871" t="s">
        <v>4975</v>
      </c>
      <c r="D871" t="s">
        <v>461</v>
      </c>
      <c r="E871" t="s">
        <v>11</v>
      </c>
      <c r="F871">
        <v>14</v>
      </c>
      <c r="G871" t="s">
        <v>1583</v>
      </c>
      <c r="H871">
        <v>0</v>
      </c>
    </row>
    <row r="872" spans="1:8">
      <c r="A872" t="s">
        <v>2585</v>
      </c>
      <c r="B872" t="s">
        <v>2586</v>
      </c>
      <c r="C872" t="s">
        <v>2587</v>
      </c>
      <c r="D872" t="s">
        <v>452</v>
      </c>
      <c r="E872" t="s">
        <v>11</v>
      </c>
      <c r="F872">
        <v>14</v>
      </c>
      <c r="G872" t="s">
        <v>1583</v>
      </c>
      <c r="H872">
        <v>4253.6899999999996</v>
      </c>
    </row>
    <row r="873" spans="1:8">
      <c r="A873" t="s">
        <v>2939</v>
      </c>
      <c r="B873" t="s">
        <v>2940</v>
      </c>
      <c r="C873" t="s">
        <v>2942</v>
      </c>
      <c r="D873" t="s">
        <v>464</v>
      </c>
      <c r="E873" t="s">
        <v>11</v>
      </c>
      <c r="F873">
        <v>13</v>
      </c>
      <c r="G873" t="s">
        <v>1583</v>
      </c>
      <c r="H873">
        <v>0</v>
      </c>
    </row>
    <row r="874" spans="1:8">
      <c r="A874" t="s">
        <v>3338</v>
      </c>
      <c r="B874" t="s">
        <v>3339</v>
      </c>
      <c r="C874" t="s">
        <v>3340</v>
      </c>
      <c r="D874" t="s">
        <v>452</v>
      </c>
      <c r="E874" t="s">
        <v>11</v>
      </c>
      <c r="F874">
        <v>13</v>
      </c>
      <c r="G874" t="s">
        <v>1583</v>
      </c>
      <c r="H874">
        <v>3831.75</v>
      </c>
    </row>
    <row r="875" spans="1:8">
      <c r="A875" t="s">
        <v>3544</v>
      </c>
      <c r="B875" t="s">
        <v>3545</v>
      </c>
      <c r="C875" t="s">
        <v>3546</v>
      </c>
      <c r="D875" t="s">
        <v>452</v>
      </c>
      <c r="E875" t="s">
        <v>11</v>
      </c>
      <c r="F875">
        <v>13</v>
      </c>
      <c r="G875" t="s">
        <v>1583</v>
      </c>
      <c r="H875">
        <v>3919.24</v>
      </c>
    </row>
    <row r="876" spans="1:8">
      <c r="A876" t="s">
        <v>3743</v>
      </c>
      <c r="B876" t="s">
        <v>3744</v>
      </c>
      <c r="C876" t="s">
        <v>2104</v>
      </c>
      <c r="D876" t="s">
        <v>1175</v>
      </c>
      <c r="E876" t="s">
        <v>11</v>
      </c>
      <c r="F876">
        <v>13</v>
      </c>
      <c r="G876" t="s">
        <v>1583</v>
      </c>
      <c r="H876">
        <v>0</v>
      </c>
    </row>
    <row r="877" spans="1:8">
      <c r="A877" t="s">
        <v>1743</v>
      </c>
      <c r="B877" t="s">
        <v>1744</v>
      </c>
      <c r="C877" t="s">
        <v>1745</v>
      </c>
      <c r="D877" t="s">
        <v>452</v>
      </c>
      <c r="E877" t="s">
        <v>11</v>
      </c>
      <c r="F877">
        <v>13</v>
      </c>
      <c r="G877" t="s">
        <v>1583</v>
      </c>
      <c r="H877">
        <v>0</v>
      </c>
    </row>
    <row r="878" spans="1:8">
      <c r="A878" t="s">
        <v>2581</v>
      </c>
      <c r="B878" t="s">
        <v>2582</v>
      </c>
      <c r="C878" t="s">
        <v>2583</v>
      </c>
      <c r="D878" t="s">
        <v>452</v>
      </c>
      <c r="E878" t="s">
        <v>11</v>
      </c>
      <c r="F878">
        <v>13</v>
      </c>
      <c r="G878" t="s">
        <v>1583</v>
      </c>
      <c r="H878">
        <v>0</v>
      </c>
    </row>
    <row r="879" spans="1:8">
      <c r="A879" t="s">
        <v>2299</v>
      </c>
      <c r="B879" t="s">
        <v>2300</v>
      </c>
      <c r="C879" t="s">
        <v>2301</v>
      </c>
      <c r="D879" t="s">
        <v>459</v>
      </c>
      <c r="E879" t="s">
        <v>1643</v>
      </c>
      <c r="F879">
        <v>13</v>
      </c>
      <c r="G879" t="s">
        <v>1583</v>
      </c>
      <c r="H879">
        <v>0</v>
      </c>
    </row>
    <row r="880" spans="1:8">
      <c r="A880" t="s">
        <v>2476</v>
      </c>
      <c r="B880" t="s">
        <v>2477</v>
      </c>
      <c r="C880" t="s">
        <v>2478</v>
      </c>
      <c r="D880" t="s">
        <v>452</v>
      </c>
      <c r="E880" t="s">
        <v>11</v>
      </c>
      <c r="F880">
        <v>13</v>
      </c>
      <c r="G880" t="s">
        <v>1583</v>
      </c>
      <c r="H880">
        <v>0</v>
      </c>
    </row>
    <row r="881" spans="1:8">
      <c r="A881" t="s">
        <v>4316</v>
      </c>
      <c r="B881" t="s">
        <v>4317</v>
      </c>
      <c r="C881" t="s">
        <v>4318</v>
      </c>
      <c r="D881" t="s">
        <v>452</v>
      </c>
      <c r="E881" t="s">
        <v>11</v>
      </c>
      <c r="F881">
        <v>13</v>
      </c>
      <c r="G881" t="s">
        <v>1583</v>
      </c>
      <c r="H881">
        <v>2332.4299999999998</v>
      </c>
    </row>
    <row r="882" spans="1:8">
      <c r="A882" t="s">
        <v>4230</v>
      </c>
      <c r="B882" t="s">
        <v>4231</v>
      </c>
      <c r="C882" t="s">
        <v>4232</v>
      </c>
      <c r="D882" t="s">
        <v>452</v>
      </c>
      <c r="E882" t="s">
        <v>11</v>
      </c>
      <c r="F882">
        <v>13</v>
      </c>
      <c r="G882" t="s">
        <v>1583</v>
      </c>
      <c r="H882">
        <v>0</v>
      </c>
    </row>
    <row r="883" spans="1:8">
      <c r="A883" t="s">
        <v>4556</v>
      </c>
      <c r="B883" t="s">
        <v>4557</v>
      </c>
      <c r="C883" t="s">
        <v>4558</v>
      </c>
      <c r="D883" t="s">
        <v>452</v>
      </c>
      <c r="E883" t="s">
        <v>11</v>
      </c>
      <c r="F883">
        <v>13</v>
      </c>
      <c r="G883" t="s">
        <v>1583</v>
      </c>
      <c r="H883">
        <v>2125.11</v>
      </c>
    </row>
    <row r="884" spans="1:8">
      <c r="A884" t="s">
        <v>4047</v>
      </c>
      <c r="B884" t="s">
        <v>4048</v>
      </c>
      <c r="C884" t="s">
        <v>4049</v>
      </c>
      <c r="D884" t="s">
        <v>452</v>
      </c>
      <c r="E884" t="s">
        <v>11</v>
      </c>
      <c r="F884">
        <v>12</v>
      </c>
      <c r="G884" t="s">
        <v>1583</v>
      </c>
      <c r="H884">
        <v>3599.49</v>
      </c>
    </row>
    <row r="885" spans="1:8">
      <c r="A885" t="s">
        <v>2275</v>
      </c>
      <c r="B885" t="s">
        <v>2276</v>
      </c>
      <c r="C885" t="s">
        <v>2277</v>
      </c>
      <c r="D885" t="s">
        <v>452</v>
      </c>
      <c r="E885" t="s">
        <v>11</v>
      </c>
      <c r="F885">
        <v>12</v>
      </c>
      <c r="G885" t="s">
        <v>1583</v>
      </c>
      <c r="H885">
        <v>0</v>
      </c>
    </row>
    <row r="886" spans="1:8">
      <c r="A886" t="s">
        <v>1717</v>
      </c>
      <c r="B886" t="s">
        <v>1718</v>
      </c>
      <c r="C886" t="s">
        <v>1719</v>
      </c>
      <c r="D886" t="s">
        <v>452</v>
      </c>
      <c r="E886" t="s">
        <v>11</v>
      </c>
      <c r="F886">
        <v>12</v>
      </c>
      <c r="G886" t="s">
        <v>1583</v>
      </c>
      <c r="H886">
        <v>3660.81</v>
      </c>
    </row>
    <row r="887" spans="1:8">
      <c r="A887" t="s">
        <v>3840</v>
      </c>
      <c r="B887" t="s">
        <v>3841</v>
      </c>
      <c r="C887" t="s">
        <v>3838</v>
      </c>
      <c r="D887" t="s">
        <v>452</v>
      </c>
      <c r="E887" t="s">
        <v>11</v>
      </c>
      <c r="F887">
        <v>12</v>
      </c>
      <c r="G887" t="s">
        <v>1583</v>
      </c>
      <c r="H887">
        <v>3384.65</v>
      </c>
    </row>
    <row r="888" spans="1:8">
      <c r="A888" t="s">
        <v>3575</v>
      </c>
      <c r="B888" t="s">
        <v>3576</v>
      </c>
      <c r="C888" t="s">
        <v>3577</v>
      </c>
      <c r="D888" t="s">
        <v>452</v>
      </c>
      <c r="E888" t="s">
        <v>1643</v>
      </c>
      <c r="F888">
        <v>11</v>
      </c>
      <c r="G888" t="s">
        <v>1583</v>
      </c>
      <c r="H888">
        <v>3017.3</v>
      </c>
    </row>
    <row r="889" spans="1:8">
      <c r="A889" t="s">
        <v>3981</v>
      </c>
      <c r="B889" t="s">
        <v>3982</v>
      </c>
      <c r="C889" t="s">
        <v>3983</v>
      </c>
      <c r="D889" t="s">
        <v>452</v>
      </c>
      <c r="E889" t="s">
        <v>11</v>
      </c>
      <c r="F889">
        <v>11</v>
      </c>
      <c r="G889" t="s">
        <v>1583</v>
      </c>
      <c r="H889">
        <v>3540.33</v>
      </c>
    </row>
    <row r="890" spans="1:8">
      <c r="A890" t="s">
        <v>2569</v>
      </c>
      <c r="B890" t="s">
        <v>2570</v>
      </c>
      <c r="C890" t="s">
        <v>2571</v>
      </c>
      <c r="D890" t="s">
        <v>1175</v>
      </c>
      <c r="E890" t="s">
        <v>11</v>
      </c>
      <c r="F890">
        <v>10</v>
      </c>
      <c r="G890" t="s">
        <v>1583</v>
      </c>
      <c r="H890">
        <v>0.1</v>
      </c>
    </row>
    <row r="891" spans="1:8">
      <c r="A891" t="s">
        <v>5280</v>
      </c>
      <c r="B891" t="s">
        <v>5281</v>
      </c>
      <c r="C891" t="s">
        <v>5282</v>
      </c>
      <c r="D891" t="s">
        <v>452</v>
      </c>
      <c r="E891" t="s">
        <v>11</v>
      </c>
      <c r="F891">
        <v>10</v>
      </c>
      <c r="G891" t="s">
        <v>1583</v>
      </c>
      <c r="H891">
        <v>3987.5</v>
      </c>
    </row>
    <row r="892" spans="1:8">
      <c r="A892" t="s">
        <v>2002</v>
      </c>
      <c r="B892" t="s">
        <v>2003</v>
      </c>
      <c r="C892" t="s">
        <v>2005</v>
      </c>
      <c r="D892" t="s">
        <v>452</v>
      </c>
      <c r="E892" t="s">
        <v>11</v>
      </c>
      <c r="F892">
        <v>9</v>
      </c>
      <c r="G892" t="s">
        <v>1583</v>
      </c>
      <c r="H892">
        <v>1057.5</v>
      </c>
    </row>
    <row r="893" spans="1:8">
      <c r="A893" t="s">
        <v>2436</v>
      </c>
      <c r="B893" t="s">
        <v>2437</v>
      </c>
      <c r="C893" t="s">
        <v>2438</v>
      </c>
      <c r="D893" t="s">
        <v>452</v>
      </c>
      <c r="E893" t="s">
        <v>11</v>
      </c>
      <c r="F893">
        <v>9</v>
      </c>
      <c r="G893" t="s">
        <v>1583</v>
      </c>
      <c r="H893">
        <v>1589.53</v>
      </c>
    </row>
    <row r="894" spans="1:8">
      <c r="A894" t="s">
        <v>3867</v>
      </c>
      <c r="B894" t="s">
        <v>3868</v>
      </c>
      <c r="C894" t="s">
        <v>3870</v>
      </c>
      <c r="D894" t="s">
        <v>5632</v>
      </c>
      <c r="E894" t="s">
        <v>11</v>
      </c>
      <c r="F894">
        <v>9</v>
      </c>
      <c r="G894" t="s">
        <v>1583</v>
      </c>
      <c r="H894">
        <v>0</v>
      </c>
    </row>
    <row r="895" spans="1:8">
      <c r="A895" t="s">
        <v>3640</v>
      </c>
      <c r="B895" t="s">
        <v>3641</v>
      </c>
      <c r="C895" t="s">
        <v>3642</v>
      </c>
      <c r="D895" t="s">
        <v>461</v>
      </c>
      <c r="E895" t="s">
        <v>11</v>
      </c>
      <c r="F895">
        <v>9</v>
      </c>
      <c r="G895" t="s">
        <v>1583</v>
      </c>
      <c r="H895">
        <v>2138.4899999999998</v>
      </c>
    </row>
    <row r="896" spans="1:8">
      <c r="A896" t="s">
        <v>5125</v>
      </c>
      <c r="B896" t="s">
        <v>5126</v>
      </c>
      <c r="C896" t="s">
        <v>5127</v>
      </c>
      <c r="D896" t="s">
        <v>452</v>
      </c>
      <c r="E896" t="s">
        <v>11</v>
      </c>
      <c r="F896">
        <v>9</v>
      </c>
      <c r="G896" t="s">
        <v>1583</v>
      </c>
      <c r="H896">
        <v>1057.5</v>
      </c>
    </row>
    <row r="897" spans="1:8">
      <c r="A897" t="s">
        <v>2351</v>
      </c>
      <c r="B897" t="s">
        <v>2352</v>
      </c>
      <c r="C897" t="s">
        <v>2353</v>
      </c>
      <c r="D897" t="s">
        <v>452</v>
      </c>
      <c r="E897" t="s">
        <v>11</v>
      </c>
      <c r="F897">
        <v>9</v>
      </c>
      <c r="G897" t="s">
        <v>1583</v>
      </c>
      <c r="H897">
        <v>0</v>
      </c>
    </row>
    <row r="898" spans="1:8">
      <c r="A898" t="s">
        <v>4865</v>
      </c>
      <c r="B898" t="s">
        <v>4866</v>
      </c>
      <c r="C898" t="s">
        <v>4868</v>
      </c>
      <c r="D898" t="s">
        <v>464</v>
      </c>
      <c r="E898" t="s">
        <v>11</v>
      </c>
      <c r="F898">
        <v>9</v>
      </c>
      <c r="G898" t="s">
        <v>1583</v>
      </c>
      <c r="H898">
        <v>2091.4299999999998</v>
      </c>
    </row>
    <row r="899" spans="1:8">
      <c r="A899" t="s">
        <v>4968</v>
      </c>
      <c r="B899" t="s">
        <v>4969</v>
      </c>
      <c r="C899" t="s">
        <v>4970</v>
      </c>
      <c r="D899" t="s">
        <v>452</v>
      </c>
      <c r="E899" t="s">
        <v>11</v>
      </c>
      <c r="F899">
        <v>9</v>
      </c>
      <c r="G899" t="s">
        <v>1583</v>
      </c>
      <c r="H899">
        <v>2001.87</v>
      </c>
    </row>
    <row r="900" spans="1:8">
      <c r="A900" t="s">
        <v>4324</v>
      </c>
      <c r="B900" t="s">
        <v>4325</v>
      </c>
      <c r="C900" t="s">
        <v>4326</v>
      </c>
      <c r="D900" t="s">
        <v>1175</v>
      </c>
      <c r="E900" t="s">
        <v>11</v>
      </c>
      <c r="F900">
        <v>9</v>
      </c>
      <c r="G900" t="s">
        <v>1583</v>
      </c>
      <c r="H900">
        <v>1863</v>
      </c>
    </row>
    <row r="901" spans="1:8">
      <c r="A901" t="s">
        <v>2445</v>
      </c>
      <c r="B901" t="s">
        <v>2446</v>
      </c>
      <c r="C901" t="s">
        <v>2447</v>
      </c>
      <c r="D901" t="s">
        <v>452</v>
      </c>
      <c r="E901" t="s">
        <v>11</v>
      </c>
      <c r="F901">
        <v>8</v>
      </c>
      <c r="G901" t="s">
        <v>1583</v>
      </c>
      <c r="H901">
        <v>0</v>
      </c>
    </row>
    <row r="902" spans="1:8">
      <c r="A902" t="s">
        <v>4196</v>
      </c>
      <c r="B902" t="s">
        <v>4197</v>
      </c>
      <c r="C902" t="s">
        <v>3337</v>
      </c>
      <c r="D902" t="s">
        <v>1175</v>
      </c>
      <c r="E902" t="s">
        <v>11</v>
      </c>
      <c r="F902">
        <v>8</v>
      </c>
      <c r="G902" t="s">
        <v>1583</v>
      </c>
      <c r="H902">
        <v>1997.31</v>
      </c>
    </row>
    <row r="903" spans="1:8">
      <c r="A903" t="s">
        <v>4528</v>
      </c>
      <c r="B903" t="s">
        <v>4529</v>
      </c>
      <c r="C903" t="s">
        <v>4530</v>
      </c>
      <c r="D903" t="s">
        <v>1175</v>
      </c>
      <c r="E903" t="s">
        <v>11</v>
      </c>
      <c r="F903">
        <v>8</v>
      </c>
      <c r="G903" t="s">
        <v>1583</v>
      </c>
      <c r="H903">
        <v>1888</v>
      </c>
    </row>
    <row r="904" spans="1:8">
      <c r="A904" t="s">
        <v>2073</v>
      </c>
      <c r="B904" t="s">
        <v>2074</v>
      </c>
      <c r="C904" t="s">
        <v>2075</v>
      </c>
      <c r="D904" t="s">
        <v>459</v>
      </c>
      <c r="E904" t="s">
        <v>1643</v>
      </c>
      <c r="F904">
        <v>8</v>
      </c>
      <c r="G904" t="s">
        <v>1583</v>
      </c>
      <c r="H904">
        <v>1462.79</v>
      </c>
    </row>
    <row r="905" spans="1:8">
      <c r="A905" t="s">
        <v>4053</v>
      </c>
      <c r="B905" t="s">
        <v>4054</v>
      </c>
      <c r="C905" t="s">
        <v>4056</v>
      </c>
      <c r="D905" t="s">
        <v>452</v>
      </c>
      <c r="E905" t="s">
        <v>11</v>
      </c>
      <c r="F905">
        <v>8</v>
      </c>
      <c r="G905" t="s">
        <v>1583</v>
      </c>
      <c r="H905">
        <v>0</v>
      </c>
    </row>
    <row r="906" spans="1:8">
      <c r="A906" t="s">
        <v>3456</v>
      </c>
      <c r="B906" t="s">
        <v>3457</v>
      </c>
      <c r="C906" t="s">
        <v>3459</v>
      </c>
      <c r="D906" t="s">
        <v>464</v>
      </c>
      <c r="E906" t="s">
        <v>11</v>
      </c>
      <c r="F906">
        <v>8</v>
      </c>
      <c r="G906" t="s">
        <v>1583</v>
      </c>
      <c r="H906">
        <v>521.14</v>
      </c>
    </row>
    <row r="907" spans="1:8">
      <c r="A907" t="s">
        <v>2335</v>
      </c>
      <c r="B907" t="s">
        <v>2336</v>
      </c>
      <c r="C907" t="s">
        <v>2337</v>
      </c>
      <c r="D907" t="s">
        <v>452</v>
      </c>
      <c r="E907" t="s">
        <v>11</v>
      </c>
      <c r="F907">
        <v>7</v>
      </c>
      <c r="G907" t="s">
        <v>1583</v>
      </c>
      <c r="H907">
        <v>1238.1500000000001</v>
      </c>
    </row>
    <row r="908" spans="1:8">
      <c r="A908" t="s">
        <v>4865</v>
      </c>
      <c r="B908" t="s">
        <v>4866</v>
      </c>
      <c r="C908" t="s">
        <v>4868</v>
      </c>
      <c r="D908" t="s">
        <v>459</v>
      </c>
      <c r="E908" t="s">
        <v>11</v>
      </c>
      <c r="F908">
        <v>7</v>
      </c>
      <c r="G908" t="s">
        <v>1583</v>
      </c>
      <c r="H908">
        <v>933.33</v>
      </c>
    </row>
    <row r="909" spans="1:8">
      <c r="A909" t="s">
        <v>2935</v>
      </c>
      <c r="B909" t="s">
        <v>2936</v>
      </c>
      <c r="C909" t="s">
        <v>2937</v>
      </c>
      <c r="D909" t="s">
        <v>459</v>
      </c>
      <c r="E909" t="s">
        <v>1643</v>
      </c>
      <c r="F909">
        <v>7</v>
      </c>
      <c r="G909" t="s">
        <v>1583</v>
      </c>
      <c r="H909">
        <v>1011.5</v>
      </c>
    </row>
    <row r="910" spans="1:8">
      <c r="A910" t="s">
        <v>2860</v>
      </c>
      <c r="B910" t="s">
        <v>2861</v>
      </c>
      <c r="C910" t="s">
        <v>2760</v>
      </c>
      <c r="D910" t="s">
        <v>452</v>
      </c>
      <c r="E910" t="s">
        <v>11</v>
      </c>
      <c r="F910">
        <v>7</v>
      </c>
      <c r="G910" t="s">
        <v>1583</v>
      </c>
      <c r="H910">
        <v>1949.9</v>
      </c>
    </row>
    <row r="911" spans="1:8">
      <c r="A911" t="s">
        <v>2069</v>
      </c>
      <c r="B911" t="s">
        <v>2070</v>
      </c>
      <c r="C911" t="s">
        <v>1961</v>
      </c>
      <c r="D911" t="s">
        <v>459</v>
      </c>
      <c r="E911" t="s">
        <v>1643</v>
      </c>
      <c r="F911">
        <v>7</v>
      </c>
      <c r="G911" t="s">
        <v>1583</v>
      </c>
      <c r="H911">
        <v>999.94</v>
      </c>
    </row>
    <row r="912" spans="1:8">
      <c r="A912" t="s">
        <v>5181</v>
      </c>
      <c r="B912" t="s">
        <v>5182</v>
      </c>
      <c r="C912" t="s">
        <v>5183</v>
      </c>
      <c r="D912" t="s">
        <v>452</v>
      </c>
      <c r="E912" t="s">
        <v>11</v>
      </c>
      <c r="F912">
        <v>6</v>
      </c>
      <c r="G912" t="s">
        <v>1583</v>
      </c>
      <c r="H912">
        <v>1641.77</v>
      </c>
    </row>
    <row r="913" spans="1:8">
      <c r="A913" t="s">
        <v>2849</v>
      </c>
      <c r="B913" t="s">
        <v>2850</v>
      </c>
      <c r="C913" t="s">
        <v>1958</v>
      </c>
      <c r="D913" t="s">
        <v>452</v>
      </c>
      <c r="E913" t="s">
        <v>11</v>
      </c>
      <c r="F913">
        <v>6</v>
      </c>
      <c r="G913" t="s">
        <v>1583</v>
      </c>
      <c r="H913">
        <v>0</v>
      </c>
    </row>
    <row r="914" spans="1:8">
      <c r="A914" t="s">
        <v>4592</v>
      </c>
      <c r="B914" t="s">
        <v>4593</v>
      </c>
      <c r="C914" t="s">
        <v>4594</v>
      </c>
      <c r="D914" t="s">
        <v>452</v>
      </c>
      <c r="E914" t="s">
        <v>11</v>
      </c>
      <c r="F914">
        <v>6</v>
      </c>
      <c r="G914" t="s">
        <v>1583</v>
      </c>
      <c r="H914">
        <v>2392.5</v>
      </c>
    </row>
    <row r="915" spans="1:8">
      <c r="A915" t="s">
        <v>2799</v>
      </c>
      <c r="B915" t="s">
        <v>2800</v>
      </c>
      <c r="C915" t="s">
        <v>2801</v>
      </c>
      <c r="D915" t="s">
        <v>1175</v>
      </c>
      <c r="E915" t="s">
        <v>11</v>
      </c>
      <c r="F915">
        <v>6</v>
      </c>
      <c r="G915" t="s">
        <v>1583</v>
      </c>
      <c r="H915">
        <v>1720.79</v>
      </c>
    </row>
    <row r="916" spans="1:8">
      <c r="A916" t="s">
        <v>2114</v>
      </c>
      <c r="B916" t="s">
        <v>2115</v>
      </c>
      <c r="C916" t="s">
        <v>2116</v>
      </c>
      <c r="D916" t="s">
        <v>464</v>
      </c>
      <c r="E916" t="s">
        <v>11</v>
      </c>
      <c r="F916">
        <v>6</v>
      </c>
      <c r="G916" t="s">
        <v>1583</v>
      </c>
      <c r="H916">
        <v>1133.06</v>
      </c>
    </row>
    <row r="917" spans="1:8">
      <c r="A917" t="s">
        <v>4099</v>
      </c>
      <c r="B917" t="s">
        <v>4100</v>
      </c>
      <c r="C917" t="s">
        <v>4101</v>
      </c>
      <c r="D917" t="s">
        <v>452</v>
      </c>
      <c r="E917" t="s">
        <v>11</v>
      </c>
      <c r="F917">
        <v>5</v>
      </c>
      <c r="G917" t="s">
        <v>1583</v>
      </c>
      <c r="H917">
        <v>1683.65</v>
      </c>
    </row>
    <row r="918" spans="1:8">
      <c r="A918" t="s">
        <v>2193</v>
      </c>
      <c r="B918" t="s">
        <v>2194</v>
      </c>
      <c r="C918" t="s">
        <v>2195</v>
      </c>
      <c r="D918" t="s">
        <v>452</v>
      </c>
      <c r="E918" t="s">
        <v>11</v>
      </c>
      <c r="F918">
        <v>5</v>
      </c>
      <c r="G918" t="s">
        <v>1583</v>
      </c>
      <c r="H918">
        <v>1557.76</v>
      </c>
    </row>
    <row r="919" spans="1:8">
      <c r="A919" t="s">
        <v>2622</v>
      </c>
      <c r="B919" t="s">
        <v>2623</v>
      </c>
      <c r="C919" t="s">
        <v>2624</v>
      </c>
      <c r="D919" t="s">
        <v>452</v>
      </c>
      <c r="E919" t="s">
        <v>11</v>
      </c>
      <c r="F919">
        <v>5</v>
      </c>
      <c r="G919" t="s">
        <v>1583</v>
      </c>
      <c r="H919">
        <v>1470</v>
      </c>
    </row>
    <row r="920" spans="1:8">
      <c r="A920" t="s">
        <v>4825</v>
      </c>
      <c r="B920" t="s">
        <v>4826</v>
      </c>
      <c r="C920" t="s">
        <v>4827</v>
      </c>
      <c r="D920" t="s">
        <v>459</v>
      </c>
      <c r="E920" t="s">
        <v>1643</v>
      </c>
      <c r="F920">
        <v>4</v>
      </c>
      <c r="G920" t="s">
        <v>1583</v>
      </c>
      <c r="H920">
        <v>738.45</v>
      </c>
    </row>
    <row r="921" spans="1:8">
      <c r="A921" t="s">
        <v>2749</v>
      </c>
      <c r="B921" t="s">
        <v>2750</v>
      </c>
      <c r="C921" t="s">
        <v>2751</v>
      </c>
      <c r="D921" t="s">
        <v>452</v>
      </c>
      <c r="E921" t="s">
        <v>11</v>
      </c>
      <c r="F921">
        <v>4</v>
      </c>
      <c r="G921" t="s">
        <v>1583</v>
      </c>
      <c r="H921">
        <v>1595.02</v>
      </c>
    </row>
    <row r="922" spans="1:8">
      <c r="A922" t="s">
        <v>4455</v>
      </c>
      <c r="B922" t="s">
        <v>4456</v>
      </c>
      <c r="C922" t="s">
        <v>1958</v>
      </c>
      <c r="D922" t="s">
        <v>464</v>
      </c>
      <c r="E922" t="s">
        <v>11</v>
      </c>
      <c r="F922">
        <v>4</v>
      </c>
      <c r="G922" t="s">
        <v>1583</v>
      </c>
      <c r="H922">
        <v>557.72</v>
      </c>
    </row>
    <row r="923" spans="1:8">
      <c r="A923" t="s">
        <v>1819</v>
      </c>
      <c r="B923" t="s">
        <v>1820</v>
      </c>
      <c r="C923" t="s">
        <v>1821</v>
      </c>
      <c r="D923" t="s">
        <v>452</v>
      </c>
      <c r="E923" t="s">
        <v>11</v>
      </c>
      <c r="F923">
        <v>3</v>
      </c>
      <c r="G923" t="s">
        <v>1583</v>
      </c>
      <c r="H923">
        <v>1050</v>
      </c>
    </row>
    <row r="924" spans="1:8">
      <c r="A924" t="s">
        <v>2544</v>
      </c>
      <c r="B924" t="s">
        <v>2545</v>
      </c>
      <c r="C924" t="s">
        <v>2547</v>
      </c>
      <c r="D924" t="s">
        <v>459</v>
      </c>
      <c r="E924" t="s">
        <v>11</v>
      </c>
      <c r="F924">
        <v>3</v>
      </c>
      <c r="G924" t="s">
        <v>1583</v>
      </c>
      <c r="H924">
        <v>640</v>
      </c>
    </row>
    <row r="925" spans="1:8">
      <c r="A925" t="s">
        <v>3165</v>
      </c>
      <c r="B925" t="s">
        <v>3166</v>
      </c>
      <c r="C925" t="s">
        <v>3167</v>
      </c>
      <c r="D925" t="s">
        <v>461</v>
      </c>
      <c r="E925" t="s">
        <v>1643</v>
      </c>
      <c r="F925">
        <v>3</v>
      </c>
      <c r="G925" t="s">
        <v>1583</v>
      </c>
      <c r="H925">
        <v>660.84</v>
      </c>
    </row>
    <row r="926" spans="1:8">
      <c r="A926" t="s">
        <v>2839</v>
      </c>
      <c r="B926" t="s">
        <v>2840</v>
      </c>
      <c r="C926" t="s">
        <v>2841</v>
      </c>
      <c r="D926" t="s">
        <v>452</v>
      </c>
      <c r="E926" t="s">
        <v>11</v>
      </c>
      <c r="F926">
        <v>3</v>
      </c>
      <c r="G926" t="s">
        <v>1583</v>
      </c>
      <c r="H926">
        <v>871.22</v>
      </c>
    </row>
    <row r="927" spans="1:8">
      <c r="A927" t="s">
        <v>4484</v>
      </c>
      <c r="B927" t="s">
        <v>4485</v>
      </c>
      <c r="C927" t="s">
        <v>2700</v>
      </c>
      <c r="D927" t="s">
        <v>1216</v>
      </c>
      <c r="E927" t="s">
        <v>11</v>
      </c>
      <c r="F927">
        <v>3</v>
      </c>
      <c r="G927" t="s">
        <v>1583</v>
      </c>
      <c r="H927">
        <v>50009.5</v>
      </c>
    </row>
    <row r="928" spans="1:8">
      <c r="A928" t="s">
        <v>4436</v>
      </c>
      <c r="B928" t="s">
        <v>4437</v>
      </c>
      <c r="C928" t="s">
        <v>4438</v>
      </c>
      <c r="D928" t="s">
        <v>452</v>
      </c>
      <c r="E928" t="s">
        <v>11</v>
      </c>
      <c r="F928">
        <v>3</v>
      </c>
      <c r="G928" t="s">
        <v>1583</v>
      </c>
      <c r="H928">
        <v>967.53</v>
      </c>
    </row>
    <row r="929" spans="1:8">
      <c r="A929" t="s">
        <v>2637</v>
      </c>
      <c r="B929" t="s">
        <v>2638</v>
      </c>
      <c r="C929" t="s">
        <v>2639</v>
      </c>
      <c r="D929" t="s">
        <v>6774</v>
      </c>
      <c r="E929" t="s">
        <v>11</v>
      </c>
      <c r="F929">
        <v>3</v>
      </c>
      <c r="G929" t="s">
        <v>1583</v>
      </c>
      <c r="H929">
        <v>79449</v>
      </c>
    </row>
    <row r="930" spans="1:8">
      <c r="A930" t="s">
        <v>1808</v>
      </c>
      <c r="B930" t="s">
        <v>1809</v>
      </c>
      <c r="C930" t="s">
        <v>1810</v>
      </c>
      <c r="D930" t="s">
        <v>6775</v>
      </c>
      <c r="E930" t="s">
        <v>11</v>
      </c>
      <c r="F930">
        <v>2</v>
      </c>
      <c r="G930" t="s">
        <v>1583</v>
      </c>
      <c r="H930">
        <v>93705</v>
      </c>
    </row>
    <row r="931" spans="1:8">
      <c r="A931" t="s">
        <v>1678</v>
      </c>
      <c r="B931" t="s">
        <v>1679</v>
      </c>
      <c r="C931" t="s">
        <v>1680</v>
      </c>
      <c r="D931" t="s">
        <v>1216</v>
      </c>
      <c r="E931" t="s">
        <v>11</v>
      </c>
      <c r="F931">
        <v>2</v>
      </c>
      <c r="G931" t="s">
        <v>1583</v>
      </c>
      <c r="H931">
        <v>22300</v>
      </c>
    </row>
    <row r="932" spans="1:8">
      <c r="A932" t="s">
        <v>4756</v>
      </c>
      <c r="B932" t="s">
        <v>4757</v>
      </c>
      <c r="C932" t="s">
        <v>1757</v>
      </c>
      <c r="D932" t="s">
        <v>1216</v>
      </c>
      <c r="E932" t="s">
        <v>11</v>
      </c>
      <c r="F932">
        <v>2</v>
      </c>
      <c r="G932" t="s">
        <v>1583</v>
      </c>
      <c r="H932">
        <v>71833</v>
      </c>
    </row>
    <row r="933" spans="1:8">
      <c r="A933" t="s">
        <v>3530</v>
      </c>
      <c r="B933" t="s">
        <v>3531</v>
      </c>
      <c r="C933" t="s">
        <v>3532</v>
      </c>
      <c r="D933" t="s">
        <v>452</v>
      </c>
      <c r="E933" t="s">
        <v>11</v>
      </c>
      <c r="F933">
        <v>2</v>
      </c>
      <c r="G933" t="s">
        <v>1583</v>
      </c>
      <c r="H933">
        <v>0</v>
      </c>
    </row>
    <row r="934" spans="1:8">
      <c r="A934" t="s">
        <v>3988</v>
      </c>
      <c r="B934" t="s">
        <v>3989</v>
      </c>
      <c r="C934" t="s">
        <v>3991</v>
      </c>
      <c r="D934" t="s">
        <v>6774</v>
      </c>
      <c r="E934" t="s">
        <v>11</v>
      </c>
      <c r="F934">
        <v>2</v>
      </c>
      <c r="G934" t="s">
        <v>1583</v>
      </c>
      <c r="H934">
        <v>20000</v>
      </c>
    </row>
    <row r="935" spans="1:8">
      <c r="A935" t="s">
        <v>2010</v>
      </c>
      <c r="B935" t="s">
        <v>2011</v>
      </c>
      <c r="C935" t="s">
        <v>2013</v>
      </c>
      <c r="D935" t="s">
        <v>1216</v>
      </c>
      <c r="E935" t="s">
        <v>11</v>
      </c>
      <c r="F935">
        <v>2</v>
      </c>
      <c r="G935" t="s">
        <v>1583</v>
      </c>
      <c r="H935">
        <v>73200</v>
      </c>
    </row>
    <row r="936" spans="1:8">
      <c r="A936" t="s">
        <v>2064</v>
      </c>
      <c r="B936" t="s">
        <v>2065</v>
      </c>
      <c r="C936" t="s">
        <v>2066</v>
      </c>
      <c r="D936" t="s">
        <v>6775</v>
      </c>
      <c r="E936" t="s">
        <v>11</v>
      </c>
      <c r="F936">
        <v>2</v>
      </c>
      <c r="G936" t="s">
        <v>1583</v>
      </c>
      <c r="H936">
        <v>97600</v>
      </c>
    </row>
    <row r="937" spans="1:8">
      <c r="A937" t="s">
        <v>3507</v>
      </c>
      <c r="B937" t="s">
        <v>3508</v>
      </c>
      <c r="C937" t="s">
        <v>3509</v>
      </c>
      <c r="D937" t="s">
        <v>1216</v>
      </c>
      <c r="E937" t="s">
        <v>11</v>
      </c>
      <c r="F937">
        <v>2</v>
      </c>
      <c r="G937" t="s">
        <v>1583</v>
      </c>
      <c r="H937">
        <v>48800</v>
      </c>
    </row>
    <row r="938" spans="1:8">
      <c r="A938" t="s">
        <v>2243</v>
      </c>
      <c r="B938" t="s">
        <v>2244</v>
      </c>
      <c r="C938" t="s">
        <v>2246</v>
      </c>
      <c r="D938" t="s">
        <v>1216</v>
      </c>
      <c r="E938" t="s">
        <v>11</v>
      </c>
      <c r="F938">
        <v>2</v>
      </c>
      <c r="G938" t="s">
        <v>1583</v>
      </c>
      <c r="H938">
        <v>43558</v>
      </c>
    </row>
    <row r="939" spans="1:8">
      <c r="A939" t="s">
        <v>3886</v>
      </c>
      <c r="B939" t="s">
        <v>3887</v>
      </c>
      <c r="C939" t="s">
        <v>3888</v>
      </c>
      <c r="D939" t="s">
        <v>1175</v>
      </c>
      <c r="E939" t="s">
        <v>11</v>
      </c>
      <c r="F939">
        <v>2</v>
      </c>
      <c r="G939" t="s">
        <v>1583</v>
      </c>
      <c r="H939">
        <v>522.55999999999995</v>
      </c>
    </row>
    <row r="940" spans="1:8">
      <c r="A940" t="s">
        <v>3013</v>
      </c>
      <c r="B940" t="s">
        <v>3014</v>
      </c>
      <c r="C940" t="s">
        <v>3015</v>
      </c>
      <c r="D940" t="s">
        <v>6775</v>
      </c>
      <c r="E940" t="s">
        <v>11</v>
      </c>
      <c r="F940">
        <v>2</v>
      </c>
      <c r="G940" t="s">
        <v>1583</v>
      </c>
      <c r="H940">
        <v>48800</v>
      </c>
    </row>
    <row r="941" spans="1:8">
      <c r="A941" t="s">
        <v>4017</v>
      </c>
      <c r="B941" t="s">
        <v>4018</v>
      </c>
      <c r="C941" t="s">
        <v>4020</v>
      </c>
      <c r="D941" t="s">
        <v>6774</v>
      </c>
      <c r="E941" t="s">
        <v>11</v>
      </c>
      <c r="F941">
        <v>2</v>
      </c>
      <c r="G941" t="s">
        <v>1583</v>
      </c>
      <c r="H941">
        <v>102600</v>
      </c>
    </row>
    <row r="942" spans="1:8">
      <c r="A942" t="s">
        <v>3319</v>
      </c>
      <c r="B942" t="s">
        <v>3320</v>
      </c>
      <c r="C942" t="s">
        <v>2571</v>
      </c>
      <c r="D942" t="s">
        <v>6774</v>
      </c>
      <c r="E942" t="s">
        <v>11</v>
      </c>
      <c r="F942">
        <v>2</v>
      </c>
      <c r="G942" t="s">
        <v>1583</v>
      </c>
      <c r="H942">
        <v>76600</v>
      </c>
    </row>
    <row r="943" spans="1:8">
      <c r="A943" t="s">
        <v>5184</v>
      </c>
      <c r="B943" t="s">
        <v>5185</v>
      </c>
      <c r="C943" t="s">
        <v>2700</v>
      </c>
      <c r="D943" t="s">
        <v>6777</v>
      </c>
      <c r="E943" t="s">
        <v>11</v>
      </c>
      <c r="F943">
        <v>2</v>
      </c>
      <c r="G943" t="s">
        <v>1583</v>
      </c>
      <c r="H943">
        <v>2020</v>
      </c>
    </row>
    <row r="944" spans="1:8">
      <c r="A944" t="s">
        <v>2799</v>
      </c>
      <c r="B944" t="s">
        <v>2800</v>
      </c>
      <c r="C944" t="s">
        <v>2801</v>
      </c>
      <c r="D944" t="s">
        <v>6776</v>
      </c>
      <c r="E944" t="s">
        <v>11</v>
      </c>
      <c r="F944">
        <v>2</v>
      </c>
      <c r="G944" t="s">
        <v>1583</v>
      </c>
      <c r="H944">
        <v>49880</v>
      </c>
    </row>
    <row r="945" spans="1:8">
      <c r="A945" t="s">
        <v>4946</v>
      </c>
      <c r="B945" t="s">
        <v>4947</v>
      </c>
      <c r="C945" t="s">
        <v>4948</v>
      </c>
      <c r="D945" t="s">
        <v>6774</v>
      </c>
      <c r="E945" t="s">
        <v>11</v>
      </c>
      <c r="F945">
        <v>2</v>
      </c>
      <c r="G945" t="s">
        <v>1583</v>
      </c>
      <c r="H945">
        <v>20200</v>
      </c>
    </row>
    <row r="946" spans="1:8">
      <c r="A946" t="s">
        <v>2933</v>
      </c>
      <c r="B946" t="s">
        <v>2934</v>
      </c>
      <c r="C946" t="s">
        <v>2914</v>
      </c>
      <c r="D946" t="s">
        <v>6774</v>
      </c>
      <c r="E946" t="s">
        <v>11</v>
      </c>
      <c r="F946">
        <v>2</v>
      </c>
      <c r="G946" t="s">
        <v>1583</v>
      </c>
      <c r="H946">
        <v>20200</v>
      </c>
    </row>
    <row r="947" spans="1:8">
      <c r="A947" t="s">
        <v>2933</v>
      </c>
      <c r="B947" t="s">
        <v>2934</v>
      </c>
      <c r="C947" t="s">
        <v>2914</v>
      </c>
      <c r="D947" t="s">
        <v>6775</v>
      </c>
      <c r="E947" t="s">
        <v>11</v>
      </c>
      <c r="F947">
        <v>1</v>
      </c>
      <c r="G947" t="s">
        <v>1583</v>
      </c>
      <c r="H947">
        <v>34820</v>
      </c>
    </row>
    <row r="948" spans="1:8">
      <c r="A948" t="s">
        <v>3743</v>
      </c>
      <c r="B948" t="s">
        <v>3744</v>
      </c>
      <c r="C948" t="s">
        <v>2104</v>
      </c>
      <c r="D948" t="s">
        <v>5471</v>
      </c>
      <c r="E948" t="s">
        <v>11</v>
      </c>
      <c r="F948">
        <v>1</v>
      </c>
      <c r="G948" t="s">
        <v>1583</v>
      </c>
      <c r="H948">
        <v>48800</v>
      </c>
    </row>
    <row r="949" spans="1:8">
      <c r="A949" t="s">
        <v>4368</v>
      </c>
      <c r="B949" t="s">
        <v>4369</v>
      </c>
      <c r="C949" t="s">
        <v>4370</v>
      </c>
      <c r="D949" t="s">
        <v>452</v>
      </c>
      <c r="E949" t="s">
        <v>11</v>
      </c>
      <c r="F949">
        <v>1</v>
      </c>
      <c r="G949" t="s">
        <v>1583</v>
      </c>
      <c r="H949">
        <v>266.22000000000003</v>
      </c>
    </row>
    <row r="950" spans="1:8">
      <c r="A950" t="s">
        <v>3023</v>
      </c>
      <c r="B950" t="s">
        <v>3024</v>
      </c>
      <c r="C950" t="s">
        <v>3025</v>
      </c>
      <c r="D950" t="s">
        <v>5471</v>
      </c>
      <c r="E950" t="s">
        <v>11</v>
      </c>
      <c r="F950">
        <v>1</v>
      </c>
      <c r="G950" t="s">
        <v>1583</v>
      </c>
      <c r="H950">
        <v>34220</v>
      </c>
    </row>
    <row r="951" spans="1:8">
      <c r="A951" t="s">
        <v>4560</v>
      </c>
      <c r="B951" t="s">
        <v>4561</v>
      </c>
      <c r="C951" t="s">
        <v>4562</v>
      </c>
      <c r="D951" t="s">
        <v>5476</v>
      </c>
      <c r="E951" t="s">
        <v>11</v>
      </c>
      <c r="F951">
        <v>1</v>
      </c>
      <c r="G951" t="s">
        <v>1583</v>
      </c>
      <c r="H951">
        <v>48800</v>
      </c>
    </row>
    <row r="952" spans="1:8">
      <c r="A952" t="s">
        <v>3644</v>
      </c>
      <c r="B952" t="s">
        <v>3645</v>
      </c>
      <c r="C952" t="s">
        <v>3647</v>
      </c>
      <c r="D952" t="s">
        <v>6775</v>
      </c>
      <c r="E952" t="s">
        <v>11</v>
      </c>
      <c r="F952">
        <v>1</v>
      </c>
      <c r="G952" t="s">
        <v>1583</v>
      </c>
      <c r="H952">
        <v>44600</v>
      </c>
    </row>
    <row r="953" spans="1:8">
      <c r="A953" t="s">
        <v>4706</v>
      </c>
      <c r="B953" t="s">
        <v>4707</v>
      </c>
      <c r="C953" t="s">
        <v>4357</v>
      </c>
      <c r="D953" t="s">
        <v>6774</v>
      </c>
      <c r="E953" t="s">
        <v>11</v>
      </c>
      <c r="F953">
        <v>1</v>
      </c>
      <c r="G953" t="s">
        <v>1583</v>
      </c>
      <c r="H953">
        <v>60466.5</v>
      </c>
    </row>
    <row r="954" spans="1:8">
      <c r="A954" t="s">
        <v>1969</v>
      </c>
      <c r="B954" t="s">
        <v>1970</v>
      </c>
      <c r="C954" t="s">
        <v>1971</v>
      </c>
      <c r="D954" t="s">
        <v>1216</v>
      </c>
      <c r="E954" t="s">
        <v>11</v>
      </c>
      <c r="F954">
        <v>1</v>
      </c>
      <c r="G954" t="s">
        <v>1583</v>
      </c>
      <c r="H954">
        <v>47973</v>
      </c>
    </row>
    <row r="955" spans="1:8">
      <c r="A955" t="s">
        <v>6897</v>
      </c>
      <c r="B955" t="s">
        <v>6898</v>
      </c>
      <c r="C955" t="s">
        <v>7605</v>
      </c>
      <c r="D955" t="s">
        <v>7687</v>
      </c>
      <c r="E955" t="s">
        <v>11</v>
      </c>
      <c r="F955">
        <v>1</v>
      </c>
      <c r="G955" t="s">
        <v>1583</v>
      </c>
      <c r="H955">
        <v>58800</v>
      </c>
    </row>
    <row r="956" spans="1:8">
      <c r="A956" t="s">
        <v>2168</v>
      </c>
      <c r="B956" t="s">
        <v>2169</v>
      </c>
      <c r="C956" t="s">
        <v>2170</v>
      </c>
      <c r="D956" t="s">
        <v>452</v>
      </c>
      <c r="E956" t="s">
        <v>11</v>
      </c>
      <c r="F956">
        <v>1</v>
      </c>
      <c r="G956" t="s">
        <v>1583</v>
      </c>
      <c r="H956">
        <v>3316</v>
      </c>
    </row>
    <row r="957" spans="1:8">
      <c r="A957" t="s">
        <v>1787</v>
      </c>
      <c r="B957" t="s">
        <v>1788</v>
      </c>
      <c r="C957" t="s">
        <v>1786</v>
      </c>
      <c r="D957" t="s">
        <v>1216</v>
      </c>
      <c r="E957" t="s">
        <v>11</v>
      </c>
      <c r="F957">
        <v>1</v>
      </c>
      <c r="G957" t="s">
        <v>1583</v>
      </c>
      <c r="H957">
        <v>97600</v>
      </c>
    </row>
    <row r="958" spans="1:8">
      <c r="A958" t="s">
        <v>1743</v>
      </c>
      <c r="B958" t="s">
        <v>1744</v>
      </c>
      <c r="C958" t="s">
        <v>1745</v>
      </c>
      <c r="D958" t="s">
        <v>5476</v>
      </c>
      <c r="E958" t="s">
        <v>11</v>
      </c>
      <c r="F958">
        <v>1</v>
      </c>
      <c r="G958" t="s">
        <v>1583</v>
      </c>
      <c r="H958">
        <v>48800</v>
      </c>
    </row>
    <row r="959" spans="1:8">
      <c r="A959" t="s">
        <v>5228</v>
      </c>
      <c r="B959" t="s">
        <v>5229</v>
      </c>
      <c r="C959" t="s">
        <v>5013</v>
      </c>
      <c r="D959" t="s">
        <v>6774</v>
      </c>
      <c r="E959" t="s">
        <v>11</v>
      </c>
      <c r="F959">
        <v>1</v>
      </c>
      <c r="G959" t="s">
        <v>1583</v>
      </c>
      <c r="H959">
        <v>55362</v>
      </c>
    </row>
    <row r="960" spans="1:8">
      <c r="A960" t="s">
        <v>2098</v>
      </c>
      <c r="B960" t="s">
        <v>2099</v>
      </c>
      <c r="C960" t="s">
        <v>1825</v>
      </c>
      <c r="D960" t="s">
        <v>6775</v>
      </c>
      <c r="E960" t="s">
        <v>11</v>
      </c>
      <c r="F960">
        <v>1</v>
      </c>
      <c r="G960" t="s">
        <v>1583</v>
      </c>
      <c r="H960">
        <v>48800</v>
      </c>
    </row>
    <row r="961" spans="1:8">
      <c r="A961" t="s">
        <v>4771</v>
      </c>
      <c r="B961" t="s">
        <v>4772</v>
      </c>
      <c r="C961" t="s">
        <v>2152</v>
      </c>
      <c r="D961" t="s">
        <v>1216</v>
      </c>
      <c r="E961" t="s">
        <v>11</v>
      </c>
      <c r="F961">
        <v>1</v>
      </c>
      <c r="G961" t="s">
        <v>1583</v>
      </c>
      <c r="H961">
        <v>38346</v>
      </c>
    </row>
    <row r="962" spans="1:8">
      <c r="A962" t="s">
        <v>4960</v>
      </c>
      <c r="B962" t="s">
        <v>4961</v>
      </c>
      <c r="C962" t="s">
        <v>4963</v>
      </c>
      <c r="D962" t="s">
        <v>6774</v>
      </c>
      <c r="E962" t="s">
        <v>11</v>
      </c>
      <c r="F962">
        <v>1</v>
      </c>
      <c r="G962" t="s">
        <v>1583</v>
      </c>
      <c r="H962">
        <v>56800</v>
      </c>
    </row>
    <row r="963" spans="1:8">
      <c r="A963" t="s">
        <v>4946</v>
      </c>
      <c r="B963" t="s">
        <v>4947</v>
      </c>
      <c r="C963" t="s">
        <v>4948</v>
      </c>
      <c r="D963" t="s">
        <v>6775</v>
      </c>
      <c r="E963" t="s">
        <v>11</v>
      </c>
      <c r="F963">
        <v>1</v>
      </c>
      <c r="G963" t="s">
        <v>1583</v>
      </c>
      <c r="H963">
        <v>34220</v>
      </c>
    </row>
    <row r="964" spans="1:8">
      <c r="A964" t="s">
        <v>2866</v>
      </c>
      <c r="B964" t="s">
        <v>2867</v>
      </c>
      <c r="C964" t="s">
        <v>2760</v>
      </c>
      <c r="D964" t="s">
        <v>5469</v>
      </c>
      <c r="E964" t="s">
        <v>11</v>
      </c>
      <c r="F964">
        <v>1</v>
      </c>
      <c r="G964" t="s">
        <v>1583</v>
      </c>
      <c r="H964">
        <v>298.38</v>
      </c>
    </row>
    <row r="965" spans="1:8">
      <c r="A965" t="s">
        <v>3003</v>
      </c>
      <c r="B965" t="s">
        <v>3004</v>
      </c>
      <c r="C965" t="s">
        <v>3005</v>
      </c>
      <c r="D965" t="s">
        <v>5471</v>
      </c>
      <c r="E965" t="s">
        <v>11</v>
      </c>
      <c r="F965">
        <v>1</v>
      </c>
      <c r="G965" t="s">
        <v>1583</v>
      </c>
      <c r="H965">
        <v>48800</v>
      </c>
    </row>
    <row r="966" spans="1:8">
      <c r="A966" t="s">
        <v>4919</v>
      </c>
      <c r="B966" t="s">
        <v>4920</v>
      </c>
      <c r="C966" t="s">
        <v>4921</v>
      </c>
      <c r="D966" t="s">
        <v>5469</v>
      </c>
      <c r="E966" t="s">
        <v>11</v>
      </c>
      <c r="F966">
        <v>1</v>
      </c>
      <c r="G966" t="s">
        <v>1583</v>
      </c>
      <c r="H966">
        <v>303.57</v>
      </c>
    </row>
    <row r="967" spans="1:8">
      <c r="A967" t="s">
        <v>3613</v>
      </c>
      <c r="B967" t="s">
        <v>3614</v>
      </c>
      <c r="C967" t="s">
        <v>3615</v>
      </c>
      <c r="D967" t="s">
        <v>5476</v>
      </c>
      <c r="E967" t="s">
        <v>11</v>
      </c>
      <c r="F967">
        <v>1</v>
      </c>
      <c r="G967" t="s">
        <v>1583</v>
      </c>
      <c r="H967">
        <v>48800</v>
      </c>
    </row>
    <row r="968" spans="1:8">
      <c r="A968" t="s">
        <v>3287</v>
      </c>
      <c r="B968" t="s">
        <v>3288</v>
      </c>
      <c r="C968" t="s">
        <v>3289</v>
      </c>
      <c r="D968" t="s">
        <v>6774</v>
      </c>
      <c r="E968" t="s">
        <v>11</v>
      </c>
      <c r="F968">
        <v>1</v>
      </c>
      <c r="G968" t="s">
        <v>1583</v>
      </c>
      <c r="H968">
        <v>50604</v>
      </c>
    </row>
    <row r="969" spans="1:8">
      <c r="A969" t="s">
        <v>5251</v>
      </c>
      <c r="B969" t="s">
        <v>5252</v>
      </c>
      <c r="C969" t="s">
        <v>5037</v>
      </c>
      <c r="D969" t="s">
        <v>6774</v>
      </c>
      <c r="E969" t="s">
        <v>11</v>
      </c>
      <c r="F969">
        <v>1</v>
      </c>
      <c r="G969" t="s">
        <v>1583</v>
      </c>
      <c r="H969">
        <v>73200</v>
      </c>
    </row>
    <row r="970" spans="1:8">
      <c r="A970" t="s">
        <v>3219</v>
      </c>
      <c r="B970" t="s">
        <v>3220</v>
      </c>
      <c r="C970" t="s">
        <v>3221</v>
      </c>
      <c r="D970" t="s">
        <v>6774</v>
      </c>
      <c r="E970" t="s">
        <v>11</v>
      </c>
      <c r="F970">
        <v>1</v>
      </c>
      <c r="G970" t="s">
        <v>1583</v>
      </c>
      <c r="H970">
        <v>58452</v>
      </c>
    </row>
    <row r="971" spans="1:8">
      <c r="A971" t="s">
        <v>2705</v>
      </c>
      <c r="B971" t="s">
        <v>2706</v>
      </c>
      <c r="C971" t="s">
        <v>2707</v>
      </c>
      <c r="D971" t="s">
        <v>5476</v>
      </c>
      <c r="E971" t="s">
        <v>11</v>
      </c>
      <c r="F971">
        <v>1</v>
      </c>
      <c r="G971" t="s">
        <v>1583</v>
      </c>
      <c r="H971">
        <v>48800</v>
      </c>
    </row>
    <row r="972" spans="1:8">
      <c r="A972" t="s">
        <v>4399</v>
      </c>
      <c r="B972" t="s">
        <v>4400</v>
      </c>
      <c r="C972" t="s">
        <v>4401</v>
      </c>
      <c r="D972" t="s">
        <v>1216</v>
      </c>
      <c r="E972" t="s">
        <v>11</v>
      </c>
      <c r="F972">
        <v>1</v>
      </c>
      <c r="G972" t="s">
        <v>1583</v>
      </c>
      <c r="H972">
        <v>38592</v>
      </c>
    </row>
    <row r="973" spans="1:8">
      <c r="A973" t="s">
        <v>3602</v>
      </c>
      <c r="B973" t="s">
        <v>3603</v>
      </c>
      <c r="C973" t="s">
        <v>3604</v>
      </c>
      <c r="D973" t="s">
        <v>452</v>
      </c>
      <c r="E973" t="s">
        <v>11</v>
      </c>
      <c r="F973">
        <v>1</v>
      </c>
      <c r="G973" t="s">
        <v>1583</v>
      </c>
      <c r="H973">
        <v>243.62</v>
      </c>
    </row>
    <row r="974" spans="1:8">
      <c r="A974" t="s">
        <v>3893</v>
      </c>
      <c r="B974" t="s">
        <v>3894</v>
      </c>
      <c r="C974" t="s">
        <v>3896</v>
      </c>
      <c r="D974" t="s">
        <v>6775</v>
      </c>
      <c r="E974" t="s">
        <v>11</v>
      </c>
      <c r="F974">
        <v>1</v>
      </c>
      <c r="G974" t="s">
        <v>1583</v>
      </c>
      <c r="H974">
        <v>40400</v>
      </c>
    </row>
    <row r="975" spans="1:8">
      <c r="A975" t="s">
        <v>4186</v>
      </c>
      <c r="B975" t="s">
        <v>4187</v>
      </c>
      <c r="C975" t="s">
        <v>4188</v>
      </c>
      <c r="D975" t="s">
        <v>6774</v>
      </c>
      <c r="E975" t="s">
        <v>11</v>
      </c>
      <c r="F975">
        <v>1</v>
      </c>
      <c r="G975" t="s">
        <v>1583</v>
      </c>
      <c r="H975">
        <v>36613</v>
      </c>
    </row>
    <row r="976" spans="1:8">
      <c r="A976" t="s">
        <v>4105</v>
      </c>
      <c r="B976" t="s">
        <v>4106</v>
      </c>
      <c r="C976" t="s">
        <v>3059</v>
      </c>
      <c r="D976" t="s">
        <v>6774</v>
      </c>
      <c r="E976" t="s">
        <v>11</v>
      </c>
      <c r="F976">
        <v>1</v>
      </c>
      <c r="G976" t="s">
        <v>1583</v>
      </c>
      <c r="H976">
        <v>48800</v>
      </c>
    </row>
    <row r="977" spans="1:8">
      <c r="A977" t="s">
        <v>4105</v>
      </c>
      <c r="B977" t="s">
        <v>4106</v>
      </c>
      <c r="C977" t="s">
        <v>3059</v>
      </c>
      <c r="D977" t="s">
        <v>6777</v>
      </c>
      <c r="E977" t="s">
        <v>11</v>
      </c>
      <c r="F977">
        <v>1</v>
      </c>
      <c r="G977" t="s">
        <v>1583</v>
      </c>
      <c r="H977">
        <v>2202</v>
      </c>
    </row>
    <row r="978" spans="1:8">
      <c r="A978" t="s">
        <v>2939</v>
      </c>
      <c r="B978" t="s">
        <v>2940</v>
      </c>
      <c r="C978" t="s">
        <v>2942</v>
      </c>
      <c r="D978" t="s">
        <v>6774</v>
      </c>
      <c r="E978" t="s">
        <v>11</v>
      </c>
      <c r="F978">
        <v>1</v>
      </c>
      <c r="G978" t="s">
        <v>1583</v>
      </c>
      <c r="H978">
        <v>48800</v>
      </c>
    </row>
    <row r="979" spans="1:8">
      <c r="A979" t="s">
        <v>3431</v>
      </c>
      <c r="B979" t="s">
        <v>3432</v>
      </c>
      <c r="C979" t="s">
        <v>3434</v>
      </c>
      <c r="D979" t="s">
        <v>6774</v>
      </c>
      <c r="E979" t="s">
        <v>11</v>
      </c>
      <c r="F979">
        <v>1</v>
      </c>
      <c r="G979" t="s">
        <v>1583</v>
      </c>
      <c r="H979">
        <v>24400</v>
      </c>
    </row>
    <row r="980" spans="1:8">
      <c r="A980" t="s">
        <v>3431</v>
      </c>
      <c r="B980" t="s">
        <v>3432</v>
      </c>
      <c r="C980" t="s">
        <v>3434</v>
      </c>
      <c r="D980" t="s">
        <v>5471</v>
      </c>
      <c r="E980" t="s">
        <v>11</v>
      </c>
      <c r="F980">
        <v>1</v>
      </c>
      <c r="G980" t="s">
        <v>1583</v>
      </c>
      <c r="H980">
        <v>48800</v>
      </c>
    </row>
    <row r="981" spans="1:8">
      <c r="A981" t="s">
        <v>2378</v>
      </c>
      <c r="B981" t="s">
        <v>2379</v>
      </c>
      <c r="C981" t="s">
        <v>2381</v>
      </c>
      <c r="D981" t="s">
        <v>6775</v>
      </c>
      <c r="E981" t="s">
        <v>11</v>
      </c>
      <c r="F981">
        <v>1</v>
      </c>
      <c r="G981" t="s">
        <v>1583</v>
      </c>
      <c r="H981">
        <v>48800</v>
      </c>
    </row>
    <row r="982" spans="1:8">
      <c r="A982" t="s">
        <v>2650</v>
      </c>
      <c r="B982" t="s">
        <v>2651</v>
      </c>
      <c r="C982" t="s">
        <v>1915</v>
      </c>
      <c r="D982" t="s">
        <v>6775</v>
      </c>
      <c r="E982" t="s">
        <v>1643</v>
      </c>
      <c r="F982">
        <v>1</v>
      </c>
      <c r="G982" t="s">
        <v>1583</v>
      </c>
      <c r="H982">
        <v>45745</v>
      </c>
    </row>
    <row r="983" spans="1:8">
      <c r="A983" t="s">
        <v>3280</v>
      </c>
      <c r="B983" t="s">
        <v>3281</v>
      </c>
      <c r="C983" t="s">
        <v>3282</v>
      </c>
      <c r="D983" t="s">
        <v>1216</v>
      </c>
      <c r="E983" t="s">
        <v>11</v>
      </c>
      <c r="F983">
        <v>1</v>
      </c>
      <c r="G983" t="s">
        <v>1583</v>
      </c>
      <c r="H983">
        <v>40400</v>
      </c>
    </row>
    <row r="984" spans="1:8">
      <c r="A984" t="s">
        <v>3656</v>
      </c>
      <c r="B984" t="s">
        <v>3657</v>
      </c>
      <c r="C984" t="s">
        <v>3658</v>
      </c>
      <c r="D984" t="s">
        <v>6777</v>
      </c>
      <c r="E984" t="s">
        <v>11</v>
      </c>
      <c r="F984">
        <v>1</v>
      </c>
      <c r="G984" t="s">
        <v>1583</v>
      </c>
      <c r="H984">
        <v>2020</v>
      </c>
    </row>
    <row r="985" spans="1:8">
      <c r="A985" t="s">
        <v>5184</v>
      </c>
      <c r="B985" t="s">
        <v>5185</v>
      </c>
      <c r="C985" t="s">
        <v>2700</v>
      </c>
      <c r="D985" t="s">
        <v>6774</v>
      </c>
      <c r="E985" t="s">
        <v>11</v>
      </c>
      <c r="F985">
        <v>1</v>
      </c>
      <c r="G985" t="s">
        <v>1583</v>
      </c>
      <c r="H985">
        <v>57887</v>
      </c>
    </row>
    <row r="986" spans="1:8">
      <c r="A986" t="s">
        <v>5154</v>
      </c>
      <c r="B986" t="s">
        <v>5155</v>
      </c>
      <c r="C986" t="s">
        <v>5156</v>
      </c>
      <c r="D986" t="s">
        <v>6775</v>
      </c>
      <c r="E986" t="s">
        <v>11</v>
      </c>
      <c r="F986">
        <v>1</v>
      </c>
      <c r="G986" t="s">
        <v>1583</v>
      </c>
      <c r="H986">
        <v>45610</v>
      </c>
    </row>
    <row r="987" spans="1:8">
      <c r="A987" t="s">
        <v>2928</v>
      </c>
      <c r="B987" t="s">
        <v>2929</v>
      </c>
      <c r="C987" t="s">
        <v>2931</v>
      </c>
      <c r="D987" t="s">
        <v>6774</v>
      </c>
      <c r="E987" t="s">
        <v>11</v>
      </c>
      <c r="F987">
        <v>1</v>
      </c>
      <c r="G987" t="s">
        <v>1583</v>
      </c>
      <c r="H987">
        <v>50354</v>
      </c>
    </row>
    <row r="988" spans="1:8">
      <c r="A988" t="s">
        <v>4053</v>
      </c>
      <c r="B988" t="s">
        <v>4054</v>
      </c>
      <c r="C988" t="s">
        <v>4056</v>
      </c>
      <c r="D988" t="s">
        <v>6775</v>
      </c>
      <c r="E988" t="s">
        <v>11</v>
      </c>
      <c r="F988">
        <v>1</v>
      </c>
      <c r="G988" t="s">
        <v>1583</v>
      </c>
      <c r="H988">
        <v>24000</v>
      </c>
    </row>
    <row r="989" spans="1:8">
      <c r="A989" t="s">
        <v>5222</v>
      </c>
      <c r="B989" t="s">
        <v>5223</v>
      </c>
      <c r="C989" t="s">
        <v>5224</v>
      </c>
      <c r="D989" t="s">
        <v>452</v>
      </c>
      <c r="E989" t="s">
        <v>11</v>
      </c>
      <c r="F989">
        <v>1</v>
      </c>
      <c r="G989" t="s">
        <v>1583</v>
      </c>
      <c r="H989">
        <v>311.47000000000003</v>
      </c>
    </row>
    <row r="990" spans="1:8">
      <c r="A990" t="s">
        <v>6860</v>
      </c>
      <c r="B990" t="s">
        <v>6861</v>
      </c>
      <c r="C990" t="s">
        <v>7517</v>
      </c>
      <c r="D990" t="s">
        <v>7688</v>
      </c>
      <c r="E990" t="s">
        <v>11</v>
      </c>
      <c r="F990">
        <v>1</v>
      </c>
      <c r="G990" t="s">
        <v>1583</v>
      </c>
      <c r="H990">
        <v>39800</v>
      </c>
    </row>
    <row r="991" spans="1:8">
      <c r="A991" t="s">
        <v>3867</v>
      </c>
      <c r="B991" t="s">
        <v>3868</v>
      </c>
      <c r="C991" t="s">
        <v>3870</v>
      </c>
      <c r="D991" t="s">
        <v>6775</v>
      </c>
      <c r="E991" t="s">
        <v>11</v>
      </c>
      <c r="F991">
        <v>1</v>
      </c>
      <c r="G991" t="s">
        <v>1583</v>
      </c>
      <c r="H991">
        <v>34220</v>
      </c>
    </row>
    <row r="992" spans="1:8">
      <c r="A992" t="s">
        <v>2073</v>
      </c>
      <c r="B992" t="s">
        <v>2074</v>
      </c>
      <c r="C992" t="s">
        <v>2075</v>
      </c>
      <c r="D992" t="s">
        <v>1216</v>
      </c>
      <c r="E992" t="s">
        <v>1643</v>
      </c>
      <c r="F992">
        <v>1</v>
      </c>
      <c r="G992" t="s">
        <v>1583</v>
      </c>
      <c r="H992">
        <v>47337</v>
      </c>
    </row>
    <row r="993" spans="1:8">
      <c r="A993" t="s">
        <v>5066</v>
      </c>
      <c r="B993" t="s">
        <v>5067</v>
      </c>
      <c r="C993" t="s">
        <v>5068</v>
      </c>
      <c r="D993" t="s">
        <v>1216</v>
      </c>
      <c r="E993" t="s">
        <v>11</v>
      </c>
      <c r="F993">
        <v>1</v>
      </c>
      <c r="G993" t="s">
        <v>1583</v>
      </c>
      <c r="H993">
        <v>44158.5</v>
      </c>
    </row>
    <row r="994" spans="1:8">
      <c r="A994" t="s">
        <v>3626</v>
      </c>
      <c r="B994" t="s">
        <v>3627</v>
      </c>
      <c r="C994" t="s">
        <v>3629</v>
      </c>
      <c r="D994" t="s">
        <v>1216</v>
      </c>
      <c r="E994" t="s">
        <v>11</v>
      </c>
      <c r="F994">
        <v>1</v>
      </c>
      <c r="G994" t="s">
        <v>1583</v>
      </c>
      <c r="H994">
        <v>91220</v>
      </c>
    </row>
    <row r="995" spans="1:8">
      <c r="A995" t="s">
        <v>3559</v>
      </c>
      <c r="B995" t="s">
        <v>3560</v>
      </c>
      <c r="C995" t="s">
        <v>1693</v>
      </c>
      <c r="D995" t="s">
        <v>5471</v>
      </c>
      <c r="E995" t="s">
        <v>11</v>
      </c>
      <c r="F995">
        <v>1</v>
      </c>
      <c r="G995" t="s">
        <v>1583</v>
      </c>
      <c r="H995">
        <v>48800</v>
      </c>
    </row>
    <row r="996" spans="1:8">
      <c r="A996" t="s">
        <v>4852</v>
      </c>
      <c r="B996" t="s">
        <v>4853</v>
      </c>
      <c r="C996" t="s">
        <v>4855</v>
      </c>
      <c r="D996" t="s">
        <v>1216</v>
      </c>
      <c r="E996" t="s">
        <v>11</v>
      </c>
      <c r="F996">
        <v>1</v>
      </c>
      <c r="G996" t="s">
        <v>1583</v>
      </c>
      <c r="H996">
        <v>39410</v>
      </c>
    </row>
    <row r="997" spans="1:8">
      <c r="A997" t="s">
        <v>4230</v>
      </c>
      <c r="B997" t="s">
        <v>4231</v>
      </c>
      <c r="C997" t="s">
        <v>4232</v>
      </c>
      <c r="D997" t="s">
        <v>5476</v>
      </c>
      <c r="E997" t="s">
        <v>11</v>
      </c>
      <c r="F997">
        <v>1</v>
      </c>
      <c r="G997" t="s">
        <v>1583</v>
      </c>
      <c r="H997">
        <v>48800</v>
      </c>
    </row>
    <row r="998" spans="1:8">
      <c r="A998" t="s">
        <v>3084</v>
      </c>
      <c r="B998" t="s">
        <v>3085</v>
      </c>
      <c r="C998" t="s">
        <v>1915</v>
      </c>
      <c r="D998" t="s">
        <v>1216</v>
      </c>
      <c r="E998" t="s">
        <v>11</v>
      </c>
      <c r="F998">
        <v>1</v>
      </c>
      <c r="G998" t="s">
        <v>1583</v>
      </c>
      <c r="H998">
        <v>38655.5</v>
      </c>
    </row>
    <row r="999" spans="1:8">
      <c r="A999" t="s">
        <v>2503</v>
      </c>
      <c r="B999" t="s">
        <v>2504</v>
      </c>
      <c r="C999" t="s">
        <v>2505</v>
      </c>
      <c r="D999" t="s">
        <v>6774</v>
      </c>
      <c r="E999" t="s">
        <v>11</v>
      </c>
      <c r="F999">
        <v>1</v>
      </c>
      <c r="G999" t="s">
        <v>1583</v>
      </c>
      <c r="H999">
        <v>33260</v>
      </c>
    </row>
    <row r="1000" spans="1:8">
      <c r="A1000" t="s">
        <v>3507</v>
      </c>
      <c r="B1000" t="s">
        <v>3508</v>
      </c>
      <c r="C1000" t="s">
        <v>3509</v>
      </c>
      <c r="D1000" t="s">
        <v>5471</v>
      </c>
      <c r="E1000" t="s">
        <v>11</v>
      </c>
      <c r="F1000">
        <v>1</v>
      </c>
      <c r="G1000" t="s">
        <v>1583</v>
      </c>
      <c r="H1000">
        <v>45618</v>
      </c>
    </row>
    <row r="1001" spans="1:8">
      <c r="A1001" t="s">
        <v>2351</v>
      </c>
      <c r="B1001" t="s">
        <v>2352</v>
      </c>
      <c r="C1001" t="s">
        <v>2353</v>
      </c>
      <c r="D1001" t="s">
        <v>5471</v>
      </c>
      <c r="E1001" t="s">
        <v>11</v>
      </c>
      <c r="F1001">
        <v>1</v>
      </c>
      <c r="G1001" t="s">
        <v>1583</v>
      </c>
      <c r="H1001">
        <v>48800</v>
      </c>
    </row>
    <row r="1002" spans="1:8">
      <c r="A1002" t="s">
        <v>3315</v>
      </c>
      <c r="B1002" t="s">
        <v>3316</v>
      </c>
      <c r="C1002" t="s">
        <v>3317</v>
      </c>
      <c r="D1002" t="s">
        <v>452</v>
      </c>
      <c r="E1002" t="s">
        <v>11</v>
      </c>
      <c r="F1002">
        <v>1</v>
      </c>
      <c r="G1002" t="s">
        <v>1583</v>
      </c>
      <c r="H1002">
        <v>0</v>
      </c>
    </row>
    <row r="1003" spans="1:8">
      <c r="A1003" t="s">
        <v>3366</v>
      </c>
      <c r="B1003" t="s">
        <v>3367</v>
      </c>
      <c r="C1003" t="s">
        <v>3368</v>
      </c>
      <c r="D1003" t="s">
        <v>1216</v>
      </c>
      <c r="E1003" t="s">
        <v>1643</v>
      </c>
      <c r="F1003">
        <v>1</v>
      </c>
      <c r="G1003" t="s">
        <v>1583</v>
      </c>
      <c r="H1003">
        <v>37200</v>
      </c>
    </row>
    <row r="1004" spans="1:8">
      <c r="A1004" t="s">
        <v>4556</v>
      </c>
      <c r="B1004" t="s">
        <v>4557</v>
      </c>
      <c r="C1004" t="s">
        <v>4558</v>
      </c>
      <c r="D1004" t="s">
        <v>1175</v>
      </c>
      <c r="E1004" t="s">
        <v>11</v>
      </c>
      <c r="F1004">
        <v>1</v>
      </c>
      <c r="G1004" t="s">
        <v>1583</v>
      </c>
      <c r="H1004">
        <v>163.47</v>
      </c>
    </row>
    <row r="1005" spans="1:8">
      <c r="A1005" t="s">
        <v>2185</v>
      </c>
      <c r="B1005" t="s">
        <v>2186</v>
      </c>
      <c r="C1005" t="s">
        <v>2187</v>
      </c>
      <c r="D1005" t="s">
        <v>5476</v>
      </c>
      <c r="E1005" t="s">
        <v>11</v>
      </c>
      <c r="F1005">
        <v>1</v>
      </c>
      <c r="G1005" t="s">
        <v>1583</v>
      </c>
      <c r="H1005">
        <v>48800</v>
      </c>
    </row>
    <row r="1006" spans="1:8">
      <c r="A1006" t="s">
        <v>2445</v>
      </c>
      <c r="B1006" t="s">
        <v>2446</v>
      </c>
      <c r="C1006" t="s">
        <v>2447</v>
      </c>
      <c r="D1006" t="s">
        <v>5471</v>
      </c>
      <c r="E1006" t="s">
        <v>11</v>
      </c>
      <c r="F1006">
        <v>1</v>
      </c>
      <c r="G1006" t="s">
        <v>1583</v>
      </c>
      <c r="H1006">
        <v>48800</v>
      </c>
    </row>
    <row r="1007" spans="1:8">
      <c r="A1007" t="s">
        <v>4031</v>
      </c>
      <c r="B1007" t="s">
        <v>4032</v>
      </c>
      <c r="C1007" t="s">
        <v>4020</v>
      </c>
      <c r="D1007" t="s">
        <v>6774</v>
      </c>
      <c r="E1007" t="s">
        <v>11</v>
      </c>
      <c r="F1007">
        <v>1</v>
      </c>
      <c r="G1007" t="s">
        <v>1583</v>
      </c>
      <c r="H1007">
        <v>45800</v>
      </c>
    </row>
    <row r="1008" spans="1:8">
      <c r="A1008" t="s">
        <v>2429</v>
      </c>
      <c r="B1008" t="s">
        <v>2430</v>
      </c>
      <c r="C1008" t="s">
        <v>2431</v>
      </c>
      <c r="D1008" t="s">
        <v>5471</v>
      </c>
      <c r="E1008" t="s">
        <v>1643</v>
      </c>
      <c r="F1008">
        <v>1</v>
      </c>
      <c r="G1008" t="s">
        <v>1583</v>
      </c>
      <c r="H1008">
        <v>48800</v>
      </c>
    </row>
    <row r="1009" spans="1:8">
      <c r="A1009" t="s">
        <v>1908</v>
      </c>
      <c r="B1009" t="s">
        <v>1909</v>
      </c>
      <c r="C1009" t="s">
        <v>1911</v>
      </c>
      <c r="D1009" t="s">
        <v>6775</v>
      </c>
      <c r="E1009" t="s">
        <v>11</v>
      </c>
      <c r="F1009">
        <v>1</v>
      </c>
      <c r="G1009" t="s">
        <v>1583</v>
      </c>
      <c r="H1009">
        <v>48800</v>
      </c>
    </row>
    <row r="1010" spans="1:8">
      <c r="A1010" t="s">
        <v>4865</v>
      </c>
      <c r="B1010" t="s">
        <v>4866</v>
      </c>
      <c r="C1010" t="s">
        <v>4868</v>
      </c>
      <c r="D1010" t="s">
        <v>1216</v>
      </c>
      <c r="E1010" t="s">
        <v>11</v>
      </c>
      <c r="F1010">
        <v>1</v>
      </c>
      <c r="G1010" t="s">
        <v>1583</v>
      </c>
      <c r="H1010">
        <v>44960</v>
      </c>
    </row>
    <row r="1011" spans="1:8">
      <c r="A1011" t="s">
        <v>1997</v>
      </c>
      <c r="B1011" t="s">
        <v>1998</v>
      </c>
      <c r="C1011" t="s">
        <v>1999</v>
      </c>
      <c r="D1011" t="s">
        <v>6774</v>
      </c>
      <c r="E1011" t="s">
        <v>11</v>
      </c>
      <c r="F1011">
        <v>1</v>
      </c>
      <c r="G1011" t="s">
        <v>1583</v>
      </c>
      <c r="H1011">
        <v>42610</v>
      </c>
    </row>
    <row r="1012" spans="1:8">
      <c r="A1012" t="s">
        <v>1904</v>
      </c>
      <c r="B1012" t="s">
        <v>1905</v>
      </c>
      <c r="C1012" t="s">
        <v>1906</v>
      </c>
      <c r="D1012" t="s">
        <v>6774</v>
      </c>
      <c r="E1012" t="s">
        <v>11</v>
      </c>
      <c r="F1012">
        <v>1</v>
      </c>
      <c r="G1012" t="s">
        <v>1583</v>
      </c>
      <c r="H1012">
        <v>44600</v>
      </c>
    </row>
    <row r="1013" spans="1:8">
      <c r="A1013" t="s">
        <v>2082</v>
      </c>
      <c r="B1013" t="s">
        <v>2083</v>
      </c>
      <c r="C1013" t="s">
        <v>2084</v>
      </c>
      <c r="D1013" t="s">
        <v>6774</v>
      </c>
      <c r="E1013" t="s">
        <v>11</v>
      </c>
      <c r="F1013">
        <v>1</v>
      </c>
      <c r="G1013" t="s">
        <v>1583</v>
      </c>
      <c r="H1013">
        <v>70329</v>
      </c>
    </row>
    <row r="1014" spans="1:8">
      <c r="A1014" t="s">
        <v>1923</v>
      </c>
      <c r="B1014" t="s">
        <v>1924</v>
      </c>
      <c r="C1014" t="s">
        <v>1925</v>
      </c>
      <c r="D1014" t="s">
        <v>5471</v>
      </c>
      <c r="E1014" t="s">
        <v>11</v>
      </c>
      <c r="F1014">
        <v>1</v>
      </c>
      <c r="G1014" t="s">
        <v>1583</v>
      </c>
      <c r="H1014">
        <v>48800</v>
      </c>
    </row>
    <row r="1015" spans="1:8">
      <c r="A1015" t="s">
        <v>3428</v>
      </c>
      <c r="B1015" t="s">
        <v>1573</v>
      </c>
      <c r="C1015" t="s">
        <v>3412</v>
      </c>
      <c r="D1015" t="s">
        <v>6775</v>
      </c>
      <c r="E1015" t="s">
        <v>11</v>
      </c>
      <c r="F1015">
        <v>1</v>
      </c>
      <c r="G1015" t="s">
        <v>1583</v>
      </c>
      <c r="H1015">
        <v>48800</v>
      </c>
    </row>
    <row r="1016" spans="1:8">
      <c r="A1016" t="s">
        <v>3248</v>
      </c>
      <c r="B1016" t="s">
        <v>3249</v>
      </c>
      <c r="C1016" t="s">
        <v>3250</v>
      </c>
      <c r="D1016" t="s">
        <v>6774</v>
      </c>
      <c r="E1016" t="s">
        <v>11</v>
      </c>
      <c r="F1016">
        <v>1</v>
      </c>
      <c r="G1016" t="s">
        <v>1583</v>
      </c>
      <c r="H1016">
        <v>32175</v>
      </c>
    </row>
    <row r="1017" spans="1:8">
      <c r="A1017" t="s">
        <v>3772</v>
      </c>
      <c r="B1017" t="s">
        <v>3773</v>
      </c>
      <c r="C1017" t="s">
        <v>3774</v>
      </c>
      <c r="D1017" t="s">
        <v>6774</v>
      </c>
      <c r="E1017" t="s">
        <v>11</v>
      </c>
      <c r="F1017">
        <v>1</v>
      </c>
      <c r="G1017" t="s">
        <v>1583</v>
      </c>
      <c r="H1017">
        <v>37580</v>
      </c>
    </row>
    <row r="1018" spans="1:8">
      <c r="A1018" t="s">
        <v>1804</v>
      </c>
      <c r="B1018" t="s">
        <v>1805</v>
      </c>
      <c r="C1018" t="s">
        <v>1806</v>
      </c>
      <c r="D1018" t="s">
        <v>6774</v>
      </c>
      <c r="E1018" t="s">
        <v>11</v>
      </c>
      <c r="F1018">
        <v>1</v>
      </c>
      <c r="G1018" t="s">
        <v>1583</v>
      </c>
      <c r="H1018">
        <v>48800</v>
      </c>
    </row>
    <row r="1019" spans="1:8">
      <c r="A1019" t="s">
        <v>1804</v>
      </c>
      <c r="B1019" t="s">
        <v>1805</v>
      </c>
      <c r="C1019" t="s">
        <v>1806</v>
      </c>
      <c r="D1019" t="s">
        <v>1228</v>
      </c>
      <c r="E1019" t="s">
        <v>11</v>
      </c>
      <c r="F1019">
        <v>1</v>
      </c>
      <c r="G1019" t="s">
        <v>1583</v>
      </c>
      <c r="H1019">
        <v>6700</v>
      </c>
    </row>
    <row r="1020" spans="1:8">
      <c r="A1020" t="s">
        <v>2102</v>
      </c>
      <c r="B1020" t="s">
        <v>2103</v>
      </c>
      <c r="C1020" t="s">
        <v>2104</v>
      </c>
      <c r="D1020" t="s">
        <v>1216</v>
      </c>
      <c r="E1020" t="s">
        <v>11</v>
      </c>
      <c r="F1020">
        <v>1</v>
      </c>
      <c r="G1020" t="s">
        <v>1583</v>
      </c>
      <c r="H1020">
        <v>41310</v>
      </c>
    </row>
    <row r="1021" spans="1:8">
      <c r="A1021" t="s">
        <v>3105</v>
      </c>
      <c r="B1021" t="s">
        <v>3106</v>
      </c>
      <c r="C1021" t="s">
        <v>1767</v>
      </c>
      <c r="D1021" t="s">
        <v>6774</v>
      </c>
      <c r="E1021" t="s">
        <v>11</v>
      </c>
      <c r="F1021">
        <v>1</v>
      </c>
      <c r="G1021" t="s">
        <v>1583</v>
      </c>
      <c r="H1021">
        <v>49652</v>
      </c>
    </row>
    <row r="1022" spans="1:8">
      <c r="A1022" t="s">
        <v>3073</v>
      </c>
      <c r="B1022" t="s">
        <v>3074</v>
      </c>
      <c r="C1022" t="s">
        <v>3076</v>
      </c>
      <c r="D1022" t="s">
        <v>5471</v>
      </c>
      <c r="E1022" t="s">
        <v>11</v>
      </c>
      <c r="F1022">
        <v>1</v>
      </c>
      <c r="G1022" t="s">
        <v>1583</v>
      </c>
      <c r="H1022">
        <v>48800</v>
      </c>
    </row>
    <row r="1023" spans="1:8">
      <c r="A1023" t="s">
        <v>2581</v>
      </c>
      <c r="B1023" t="s">
        <v>2582</v>
      </c>
      <c r="C1023" t="s">
        <v>2583</v>
      </c>
      <c r="D1023" t="s">
        <v>5476</v>
      </c>
      <c r="E1023" t="s">
        <v>11</v>
      </c>
      <c r="F1023">
        <v>1</v>
      </c>
      <c r="G1023" t="s">
        <v>1583</v>
      </c>
      <c r="H1023">
        <v>48800</v>
      </c>
    </row>
    <row r="1024" spans="1:8">
      <c r="A1024" t="s">
        <v>3904</v>
      </c>
      <c r="B1024" t="s">
        <v>3905</v>
      </c>
      <c r="C1024" t="s">
        <v>3906</v>
      </c>
      <c r="D1024" t="s">
        <v>1216</v>
      </c>
      <c r="E1024" t="s">
        <v>11</v>
      </c>
      <c r="F1024">
        <v>1</v>
      </c>
      <c r="G1024" t="s">
        <v>1583</v>
      </c>
      <c r="H1024">
        <v>47506</v>
      </c>
    </row>
    <row r="1025" spans="1:8">
      <c r="A1025" t="s">
        <v>3160</v>
      </c>
      <c r="B1025" t="s">
        <v>3161</v>
      </c>
      <c r="C1025" t="s">
        <v>3150</v>
      </c>
      <c r="D1025" t="s">
        <v>6774</v>
      </c>
      <c r="E1025" t="s">
        <v>11</v>
      </c>
      <c r="F1025">
        <v>1</v>
      </c>
      <c r="G1025" t="s">
        <v>1583</v>
      </c>
      <c r="H1025">
        <v>58400</v>
      </c>
    </row>
    <row r="1026" spans="1:8">
      <c r="A1026" t="s">
        <v>3672</v>
      </c>
      <c r="B1026" t="s">
        <v>3673</v>
      </c>
      <c r="C1026" t="s">
        <v>3674</v>
      </c>
      <c r="D1026" t="s">
        <v>6775</v>
      </c>
      <c r="E1026" t="s">
        <v>11</v>
      </c>
      <c r="F1026">
        <v>1</v>
      </c>
      <c r="G1026" t="s">
        <v>1583</v>
      </c>
      <c r="H1026">
        <v>26922</v>
      </c>
    </row>
    <row r="1027" spans="1:8">
      <c r="A1027" t="s">
        <v>5022</v>
      </c>
      <c r="B1027" t="s">
        <v>5023</v>
      </c>
      <c r="C1027" t="s">
        <v>5024</v>
      </c>
      <c r="D1027" t="s">
        <v>1216</v>
      </c>
      <c r="E1027" t="s">
        <v>11</v>
      </c>
      <c r="F1027">
        <v>1</v>
      </c>
      <c r="G1027" t="s">
        <v>1583</v>
      </c>
      <c r="H1027">
        <v>32437</v>
      </c>
    </row>
    <row r="1028" spans="1:8">
      <c r="A1028" t="s">
        <v>2055</v>
      </c>
      <c r="B1028" t="s">
        <v>2056</v>
      </c>
      <c r="C1028" t="s">
        <v>1825</v>
      </c>
      <c r="D1028" t="s">
        <v>1216</v>
      </c>
      <c r="E1028" t="s">
        <v>11</v>
      </c>
      <c r="F1028">
        <v>1</v>
      </c>
      <c r="G1028" t="s">
        <v>1583</v>
      </c>
      <c r="H1028">
        <v>33800</v>
      </c>
    </row>
    <row r="1029" spans="1:8">
      <c r="A1029" t="s">
        <v>2647</v>
      </c>
      <c r="B1029" t="s">
        <v>2648</v>
      </c>
      <c r="C1029" t="s">
        <v>1774</v>
      </c>
      <c r="D1029" t="s">
        <v>6774</v>
      </c>
      <c r="E1029" t="s">
        <v>11</v>
      </c>
      <c r="F1029">
        <v>1</v>
      </c>
      <c r="G1029" t="s">
        <v>1583</v>
      </c>
      <c r="H1029">
        <v>73200</v>
      </c>
    </row>
    <row r="1030" spans="1:8">
      <c r="A1030" t="s">
        <v>1780</v>
      </c>
      <c r="B1030" t="s">
        <v>1781</v>
      </c>
      <c r="C1030" t="s">
        <v>1782</v>
      </c>
      <c r="D1030" t="s">
        <v>6774</v>
      </c>
      <c r="E1030" t="s">
        <v>11</v>
      </c>
      <c r="F1030">
        <v>1</v>
      </c>
      <c r="G1030" t="s">
        <v>1583</v>
      </c>
      <c r="H1030">
        <v>56781</v>
      </c>
    </row>
    <row r="1031" spans="1:8">
      <c r="A1031" t="s">
        <v>4484</v>
      </c>
      <c r="B1031" t="s">
        <v>4485</v>
      </c>
      <c r="C1031" t="s">
        <v>2700</v>
      </c>
      <c r="D1031" t="s">
        <v>6774</v>
      </c>
      <c r="E1031" t="s">
        <v>11</v>
      </c>
      <c r="F1031">
        <v>1</v>
      </c>
      <c r="G1031" t="s">
        <v>1583</v>
      </c>
      <c r="H1031">
        <v>10000</v>
      </c>
    </row>
    <row r="1032" spans="1:8">
      <c r="A1032" t="s">
        <v>4000</v>
      </c>
      <c r="B1032" t="s">
        <v>4001</v>
      </c>
      <c r="C1032" t="s">
        <v>4003</v>
      </c>
      <c r="D1032" t="s">
        <v>6774</v>
      </c>
      <c r="E1032" t="s">
        <v>11</v>
      </c>
      <c r="F1032">
        <v>1</v>
      </c>
      <c r="G1032" t="s">
        <v>1583</v>
      </c>
      <c r="H1032">
        <v>52229</v>
      </c>
    </row>
    <row r="1033" spans="1:8">
      <c r="A1033" t="s">
        <v>3100</v>
      </c>
      <c r="B1033" t="s">
        <v>3101</v>
      </c>
      <c r="C1033" t="s">
        <v>3102</v>
      </c>
      <c r="D1033" t="s">
        <v>459</v>
      </c>
      <c r="E1033" t="s">
        <v>1643</v>
      </c>
      <c r="F1033">
        <v>1</v>
      </c>
      <c r="G1033" t="s">
        <v>1583</v>
      </c>
      <c r="H1033">
        <v>175.55</v>
      </c>
    </row>
    <row r="1034" spans="1:8">
      <c r="A1034" t="s">
        <v>1678</v>
      </c>
      <c r="B1034" t="s">
        <v>1679</v>
      </c>
      <c r="C1034" t="s">
        <v>1680</v>
      </c>
      <c r="D1034" t="s">
        <v>5476</v>
      </c>
      <c r="E1034" t="s">
        <v>11</v>
      </c>
      <c r="F1034">
        <v>1</v>
      </c>
      <c r="G1034" t="s">
        <v>1583</v>
      </c>
      <c r="H1034">
        <v>48800</v>
      </c>
    </row>
    <row r="1035" spans="1:8">
      <c r="A1035" t="s">
        <v>2860</v>
      </c>
      <c r="B1035" t="s">
        <v>2861</v>
      </c>
      <c r="C1035" t="s">
        <v>2760</v>
      </c>
      <c r="D1035" t="s">
        <v>6773</v>
      </c>
      <c r="E1035" t="s">
        <v>11</v>
      </c>
      <c r="F1035">
        <v>1</v>
      </c>
      <c r="G1035" t="s">
        <v>1583</v>
      </c>
      <c r="H1035">
        <v>3116</v>
      </c>
    </row>
    <row r="1036" spans="1:8">
      <c r="A1036" t="s">
        <v>2476</v>
      </c>
      <c r="B1036" t="s">
        <v>2477</v>
      </c>
      <c r="C1036" t="s">
        <v>2478</v>
      </c>
      <c r="D1036" t="s">
        <v>5471</v>
      </c>
      <c r="E1036" t="s">
        <v>11</v>
      </c>
      <c r="F1036">
        <v>1</v>
      </c>
      <c r="G1036" t="s">
        <v>1583</v>
      </c>
      <c r="H1036">
        <v>48800</v>
      </c>
    </row>
    <row r="1037" spans="1:8">
      <c r="A1037" t="s">
        <v>3962</v>
      </c>
      <c r="B1037" t="s">
        <v>3963</v>
      </c>
      <c r="C1037" t="s">
        <v>3642</v>
      </c>
      <c r="D1037" t="s">
        <v>6774</v>
      </c>
      <c r="E1037" t="s">
        <v>11</v>
      </c>
      <c r="F1037">
        <v>1</v>
      </c>
      <c r="G1037" t="s">
        <v>1583</v>
      </c>
      <c r="H1037">
        <v>54543</v>
      </c>
    </row>
    <row r="1038" spans="1:8">
      <c r="A1038" t="s">
        <v>3492</v>
      </c>
      <c r="B1038" t="s">
        <v>3493</v>
      </c>
      <c r="C1038" t="s">
        <v>3494</v>
      </c>
      <c r="D1038" t="s">
        <v>6774</v>
      </c>
      <c r="E1038" t="s">
        <v>11</v>
      </c>
      <c r="F1038">
        <v>1</v>
      </c>
      <c r="G1038" t="s">
        <v>1583</v>
      </c>
      <c r="H1038">
        <v>64813</v>
      </c>
    </row>
    <row r="1039" spans="1:8">
      <c r="A1039" t="s">
        <v>2876</v>
      </c>
      <c r="B1039" t="s">
        <v>2877</v>
      </c>
      <c r="C1039" t="s">
        <v>2878</v>
      </c>
      <c r="D1039" t="s">
        <v>464</v>
      </c>
      <c r="E1039" t="s">
        <v>11</v>
      </c>
      <c r="F1039">
        <v>1</v>
      </c>
      <c r="G1039" t="s">
        <v>1583</v>
      </c>
      <c r="H1039">
        <v>960</v>
      </c>
    </row>
    <row r="1040" spans="1:8">
      <c r="A1040" t="s">
        <v>2275</v>
      </c>
      <c r="B1040" t="s">
        <v>2276</v>
      </c>
      <c r="C1040" t="s">
        <v>2277</v>
      </c>
      <c r="D1040" t="s">
        <v>5476</v>
      </c>
      <c r="E1040" t="s">
        <v>11</v>
      </c>
      <c r="F1040">
        <v>1</v>
      </c>
      <c r="G1040" t="s">
        <v>1583</v>
      </c>
      <c r="H1040">
        <v>48800</v>
      </c>
    </row>
    <row r="1041" spans="1:8">
      <c r="A1041" t="s">
        <v>4645</v>
      </c>
      <c r="B1041" t="s">
        <v>4646</v>
      </c>
      <c r="C1041" t="s">
        <v>3000</v>
      </c>
      <c r="D1041" t="s">
        <v>6774</v>
      </c>
      <c r="E1041" t="s">
        <v>11</v>
      </c>
      <c r="F1041">
        <v>1</v>
      </c>
      <c r="G1041" t="s">
        <v>1583</v>
      </c>
      <c r="H1041">
        <v>66440</v>
      </c>
    </row>
    <row r="1042" spans="1:8">
      <c r="A1042" t="s">
        <v>2318</v>
      </c>
      <c r="B1042" t="s">
        <v>2319</v>
      </c>
      <c r="C1042" t="s">
        <v>2316</v>
      </c>
      <c r="D1042" t="s">
        <v>464</v>
      </c>
      <c r="E1042" t="s">
        <v>11</v>
      </c>
      <c r="F1042">
        <v>0</v>
      </c>
      <c r="G1042" t="s">
        <v>1583</v>
      </c>
      <c r="H1042">
        <v>0</v>
      </c>
    </row>
    <row r="1043" spans="1:8">
      <c r="A1043" t="s">
        <v>5178</v>
      </c>
      <c r="B1043" t="s">
        <v>5179</v>
      </c>
      <c r="C1043" t="s">
        <v>5180</v>
      </c>
      <c r="D1043" t="s">
        <v>452</v>
      </c>
      <c r="E1043" t="s">
        <v>11</v>
      </c>
      <c r="F1043">
        <v>0</v>
      </c>
      <c r="G1043" t="s">
        <v>1583</v>
      </c>
      <c r="H1043">
        <v>0</v>
      </c>
    </row>
    <row r="1044" spans="1:8">
      <c r="A1044" t="s">
        <v>4158</v>
      </c>
      <c r="B1044" t="s">
        <v>4159</v>
      </c>
      <c r="C1044" t="s">
        <v>4160</v>
      </c>
      <c r="D1044" t="s">
        <v>452</v>
      </c>
      <c r="E1044" t="s">
        <v>11</v>
      </c>
      <c r="F1044">
        <v>0</v>
      </c>
      <c r="G1044" t="s">
        <v>1583</v>
      </c>
      <c r="H1044">
        <v>0</v>
      </c>
    </row>
    <row r="1045" spans="1:8">
      <c r="A1045" t="s">
        <v>3044</v>
      </c>
      <c r="B1045" t="s">
        <v>3045</v>
      </c>
      <c r="C1045" t="s">
        <v>3040</v>
      </c>
      <c r="D1045" t="s">
        <v>464</v>
      </c>
      <c r="E1045" t="s">
        <v>11</v>
      </c>
      <c r="F1045">
        <v>0</v>
      </c>
      <c r="G1045" t="s">
        <v>1583</v>
      </c>
      <c r="H1045">
        <v>0</v>
      </c>
    </row>
    <row r="1046" spans="1:8">
      <c r="A1046" t="s">
        <v>1801</v>
      </c>
      <c r="B1046" t="s">
        <v>1802</v>
      </c>
      <c r="C1046" t="s">
        <v>1803</v>
      </c>
      <c r="D1046" t="s">
        <v>452</v>
      </c>
      <c r="E1046" t="s">
        <v>11</v>
      </c>
      <c r="F1046">
        <v>0</v>
      </c>
      <c r="G1046" t="s">
        <v>1583</v>
      </c>
      <c r="H1046">
        <v>0</v>
      </c>
    </row>
    <row r="1047" spans="1:8">
      <c r="A1047" t="s">
        <v>4255</v>
      </c>
      <c r="B1047" t="s">
        <v>4256</v>
      </c>
      <c r="C1047" t="s">
        <v>3494</v>
      </c>
      <c r="D1047" t="s">
        <v>461</v>
      </c>
      <c r="E1047" t="s">
        <v>11</v>
      </c>
      <c r="F1047">
        <v>0</v>
      </c>
      <c r="G1047" t="s">
        <v>1583</v>
      </c>
      <c r="H1047">
        <v>0</v>
      </c>
    </row>
    <row r="1048" spans="1:8">
      <c r="A1048" t="s">
        <v>3096</v>
      </c>
      <c r="B1048" t="s">
        <v>3097</v>
      </c>
      <c r="C1048" t="s">
        <v>3095</v>
      </c>
      <c r="D1048" t="s">
        <v>452</v>
      </c>
      <c r="E1048" t="s">
        <v>11</v>
      </c>
      <c r="F1048">
        <v>0</v>
      </c>
      <c r="G1048" t="s">
        <v>1583</v>
      </c>
      <c r="H1048">
        <v>0</v>
      </c>
    </row>
    <row r="1049" spans="1:8">
      <c r="A1049" t="s">
        <v>1904</v>
      </c>
      <c r="B1049" t="s">
        <v>1905</v>
      </c>
      <c r="C1049" t="s">
        <v>1906</v>
      </c>
      <c r="D1049" t="s">
        <v>1175</v>
      </c>
      <c r="E1049" t="s">
        <v>11</v>
      </c>
      <c r="F1049">
        <v>0</v>
      </c>
      <c r="G1049" t="s">
        <v>1583</v>
      </c>
      <c r="H1049">
        <v>0</v>
      </c>
    </row>
    <row r="1050" spans="1:8">
      <c r="A1050" t="s">
        <v>1816</v>
      </c>
      <c r="B1050" t="s">
        <v>1817</v>
      </c>
      <c r="C1050" t="s">
        <v>1818</v>
      </c>
      <c r="D1050" t="s">
        <v>464</v>
      </c>
      <c r="E1050" t="s">
        <v>11</v>
      </c>
      <c r="F1050">
        <v>0</v>
      </c>
      <c r="G1050" t="s">
        <v>1583</v>
      </c>
      <c r="H1050">
        <v>0</v>
      </c>
    </row>
    <row r="1051" spans="1:8">
      <c r="A1051" t="s">
        <v>3037</v>
      </c>
      <c r="B1051" t="s">
        <v>3038</v>
      </c>
      <c r="C1051" t="s">
        <v>3040</v>
      </c>
      <c r="D1051" t="s">
        <v>464</v>
      </c>
      <c r="E1051" t="s">
        <v>11</v>
      </c>
      <c r="F1051">
        <v>0</v>
      </c>
      <c r="G1051" t="s">
        <v>1583</v>
      </c>
      <c r="H1051">
        <v>0</v>
      </c>
    </row>
    <row r="1052" spans="1:8">
      <c r="A1052" t="s">
        <v>3067</v>
      </c>
      <c r="B1052" t="s">
        <v>3068</v>
      </c>
      <c r="C1052" t="s">
        <v>3069</v>
      </c>
      <c r="D1052" t="s">
        <v>459</v>
      </c>
      <c r="E1052" t="s">
        <v>1643</v>
      </c>
      <c r="F1052">
        <v>0</v>
      </c>
      <c r="G1052" t="s">
        <v>1583</v>
      </c>
      <c r="H1052">
        <v>0</v>
      </c>
    </row>
    <row r="1053" spans="1:8">
      <c r="A1053" t="s">
        <v>4516</v>
      </c>
      <c r="B1053" t="s">
        <v>4517</v>
      </c>
      <c r="C1053" t="s">
        <v>4518</v>
      </c>
      <c r="D1053" t="s">
        <v>6775</v>
      </c>
      <c r="E1053" t="s">
        <v>11</v>
      </c>
      <c r="F1053">
        <v>0</v>
      </c>
      <c r="G1053" t="s">
        <v>1583</v>
      </c>
      <c r="H1053">
        <v>0</v>
      </c>
    </row>
    <row r="1054" spans="1:8">
      <c r="A1054" t="s">
        <v>2317</v>
      </c>
      <c r="B1054" t="s">
        <v>2315</v>
      </c>
      <c r="C1054" t="s">
        <v>2316</v>
      </c>
      <c r="D1054" t="s">
        <v>452</v>
      </c>
      <c r="E1054" t="s">
        <v>11</v>
      </c>
      <c r="F1054">
        <v>0</v>
      </c>
      <c r="G1054" t="s">
        <v>1583</v>
      </c>
      <c r="H1054">
        <v>0</v>
      </c>
    </row>
    <row r="1055" spans="1:8">
      <c r="A1055" t="s">
        <v>2908</v>
      </c>
      <c r="B1055" t="s">
        <v>2909</v>
      </c>
      <c r="C1055" t="s">
        <v>2910</v>
      </c>
      <c r="D1055" t="s">
        <v>452</v>
      </c>
      <c r="E1055" t="s">
        <v>11</v>
      </c>
      <c r="F1055">
        <v>0</v>
      </c>
      <c r="G1055" t="s">
        <v>1583</v>
      </c>
      <c r="H1055">
        <v>0</v>
      </c>
    </row>
    <row r="1056" spans="1:8">
      <c r="A1056" t="s">
        <v>3496</v>
      </c>
      <c r="B1056" t="s">
        <v>3497</v>
      </c>
      <c r="C1056" t="s">
        <v>3498</v>
      </c>
      <c r="D1056" t="s">
        <v>452</v>
      </c>
      <c r="E1056" t="s">
        <v>11</v>
      </c>
      <c r="F1056">
        <v>0</v>
      </c>
      <c r="G1056" t="s">
        <v>1583</v>
      </c>
      <c r="H1056">
        <v>0</v>
      </c>
    </row>
    <row r="1057" spans="1:8">
      <c r="A1057" t="s">
        <v>5028</v>
      </c>
      <c r="B1057" t="s">
        <v>5029</v>
      </c>
      <c r="C1057" t="s">
        <v>5031</v>
      </c>
      <c r="D1057" t="s">
        <v>452</v>
      </c>
      <c r="E1057" t="s">
        <v>11</v>
      </c>
      <c r="F1057">
        <v>0</v>
      </c>
      <c r="G1057" t="s">
        <v>1583</v>
      </c>
      <c r="H1057">
        <v>0</v>
      </c>
    </row>
    <row r="1058" spans="1:8">
      <c r="A1058" t="s">
        <v>3586</v>
      </c>
      <c r="B1058" t="s">
        <v>3587</v>
      </c>
      <c r="C1058" t="s">
        <v>3589</v>
      </c>
      <c r="D1058" t="s">
        <v>452</v>
      </c>
      <c r="E1058" t="s">
        <v>11</v>
      </c>
      <c r="F1058">
        <v>0</v>
      </c>
      <c r="G1058" t="s">
        <v>1583</v>
      </c>
      <c r="H1058">
        <v>0</v>
      </c>
    </row>
    <row r="1059" spans="1:8">
      <c r="A1059" t="s">
        <v>1819</v>
      </c>
      <c r="B1059" t="s">
        <v>1820</v>
      </c>
      <c r="C1059" t="s">
        <v>1821</v>
      </c>
      <c r="D1059" t="s">
        <v>5469</v>
      </c>
      <c r="E1059" t="s">
        <v>11</v>
      </c>
      <c r="F1059">
        <v>0</v>
      </c>
      <c r="G1059" t="s">
        <v>1583</v>
      </c>
      <c r="H1059">
        <v>0</v>
      </c>
    </row>
    <row r="1060" spans="1:8">
      <c r="A1060" t="s">
        <v>1987</v>
      </c>
      <c r="B1060" t="s">
        <v>1988</v>
      </c>
      <c r="C1060" t="s">
        <v>1989</v>
      </c>
      <c r="D1060" t="s">
        <v>459</v>
      </c>
      <c r="E1060" t="s">
        <v>1643</v>
      </c>
      <c r="F1060">
        <v>0</v>
      </c>
      <c r="G1060" t="s">
        <v>1583</v>
      </c>
      <c r="H1060">
        <v>0</v>
      </c>
    </row>
    <row r="1061" spans="1:8">
      <c r="A1061" t="s">
        <v>4135</v>
      </c>
      <c r="B1061" t="s">
        <v>4136</v>
      </c>
      <c r="C1061" t="s">
        <v>4097</v>
      </c>
      <c r="D1061" t="s">
        <v>1175</v>
      </c>
      <c r="E1061" t="s">
        <v>11</v>
      </c>
      <c r="F1061">
        <v>-1</v>
      </c>
      <c r="G1061" t="s">
        <v>1583</v>
      </c>
      <c r="H1061">
        <v>-358.32</v>
      </c>
    </row>
    <row r="1062" spans="1:8">
      <c r="A1062" t="s">
        <v>5116</v>
      </c>
      <c r="B1062" t="s">
        <v>5117</v>
      </c>
      <c r="C1062" t="s">
        <v>3012</v>
      </c>
      <c r="D1062" t="s">
        <v>459</v>
      </c>
      <c r="E1062" t="s">
        <v>11</v>
      </c>
      <c r="F1062">
        <v>-1</v>
      </c>
      <c r="G1062" t="s">
        <v>1583</v>
      </c>
      <c r="H1062">
        <v>-232.38</v>
      </c>
    </row>
    <row r="1063" spans="1:8">
      <c r="A1063" t="s">
        <v>2713</v>
      </c>
      <c r="B1063" t="s">
        <v>2714</v>
      </c>
      <c r="C1063" t="s">
        <v>2715</v>
      </c>
      <c r="D1063" t="s">
        <v>452</v>
      </c>
      <c r="E1063" t="s">
        <v>11</v>
      </c>
      <c r="F1063">
        <v>-1</v>
      </c>
      <c r="G1063" t="s">
        <v>1583</v>
      </c>
      <c r="H1063">
        <v>-461.61</v>
      </c>
    </row>
    <row r="1064" spans="1:8">
      <c r="A1064" t="s">
        <v>1881</v>
      </c>
      <c r="B1064" t="s">
        <v>1882</v>
      </c>
      <c r="C1064" t="s">
        <v>1883</v>
      </c>
      <c r="D1064" t="s">
        <v>459</v>
      </c>
      <c r="E1064" t="s">
        <v>11</v>
      </c>
      <c r="F1064">
        <v>-1</v>
      </c>
      <c r="G1064" t="s">
        <v>1583</v>
      </c>
      <c r="H1064">
        <v>-232.38</v>
      </c>
    </row>
    <row r="1065" spans="1:8">
      <c r="A1065" t="s">
        <v>3189</v>
      </c>
      <c r="B1065" t="s">
        <v>3190</v>
      </c>
      <c r="C1065" t="s">
        <v>3191</v>
      </c>
      <c r="D1065" t="s">
        <v>459</v>
      </c>
      <c r="E1065" t="s">
        <v>11</v>
      </c>
      <c r="F1065">
        <v>-1</v>
      </c>
      <c r="G1065" t="s">
        <v>1583</v>
      </c>
      <c r="H1065">
        <v>-232.38</v>
      </c>
    </row>
    <row r="1066" spans="1:8">
      <c r="A1066" t="s">
        <v>3696</v>
      </c>
      <c r="B1066" t="s">
        <v>3697</v>
      </c>
      <c r="C1066" t="s">
        <v>3698</v>
      </c>
      <c r="D1066" t="s">
        <v>459</v>
      </c>
      <c r="E1066" t="s">
        <v>11</v>
      </c>
      <c r="F1066">
        <v>-1</v>
      </c>
      <c r="G1066" t="s">
        <v>1583</v>
      </c>
      <c r="H1066">
        <v>-232</v>
      </c>
    </row>
    <row r="1067" spans="1:8">
      <c r="A1067" t="s">
        <v>4508</v>
      </c>
      <c r="B1067" t="s">
        <v>908</v>
      </c>
      <c r="C1067" t="s">
        <v>4498</v>
      </c>
      <c r="D1067" t="s">
        <v>452</v>
      </c>
      <c r="E1067" t="s">
        <v>11</v>
      </c>
      <c r="F1067">
        <v>-3</v>
      </c>
      <c r="G1067" t="s">
        <v>1583</v>
      </c>
      <c r="H1067">
        <v>-862.5</v>
      </c>
    </row>
    <row r="1068" spans="1:8">
      <c r="A1068" t="s">
        <v>4678</v>
      </c>
      <c r="B1068" t="s">
        <v>4679</v>
      </c>
      <c r="C1068" t="s">
        <v>4681</v>
      </c>
      <c r="D1068" t="s">
        <v>464</v>
      </c>
      <c r="E1068" t="s">
        <v>11</v>
      </c>
      <c r="F1068">
        <v>-6</v>
      </c>
      <c r="G1068" t="s">
        <v>1583</v>
      </c>
      <c r="H1068">
        <v>-180</v>
      </c>
    </row>
    <row r="1069" spans="1:8">
      <c r="A1069" t="s">
        <v>2536</v>
      </c>
      <c r="B1069" t="s">
        <v>2537</v>
      </c>
      <c r="C1069" t="s">
        <v>2539</v>
      </c>
      <c r="D1069" t="s">
        <v>464</v>
      </c>
      <c r="E1069" t="s">
        <v>11</v>
      </c>
      <c r="F1069">
        <v>-6</v>
      </c>
      <c r="G1069" t="s">
        <v>1583</v>
      </c>
      <c r="H1069">
        <v>-180</v>
      </c>
    </row>
    <row r="1070" spans="1:8">
      <c r="A1070" t="s">
        <v>2981</v>
      </c>
      <c r="B1070" t="s">
        <v>2982</v>
      </c>
      <c r="C1070" t="s">
        <v>2983</v>
      </c>
      <c r="D1070" t="s">
        <v>452</v>
      </c>
      <c r="E1070" t="s">
        <v>11</v>
      </c>
      <c r="F1070">
        <v>-7</v>
      </c>
      <c r="G1070" t="s">
        <v>1583</v>
      </c>
      <c r="H1070">
        <v>-483.58</v>
      </c>
    </row>
    <row r="1071" spans="1:8">
      <c r="A1071" t="s">
        <v>5148</v>
      </c>
      <c r="B1071" t="s">
        <v>5149</v>
      </c>
      <c r="C1071" t="s">
        <v>5151</v>
      </c>
      <c r="D1071" t="s">
        <v>452</v>
      </c>
      <c r="E1071" t="s">
        <v>11</v>
      </c>
      <c r="F1071">
        <v>-7</v>
      </c>
      <c r="G1071" t="s">
        <v>1583</v>
      </c>
      <c r="H1071">
        <v>-1782.06</v>
      </c>
    </row>
    <row r="1072" spans="1:8">
      <c r="A1072" t="s">
        <v>2563</v>
      </c>
      <c r="B1072" t="s">
        <v>2564</v>
      </c>
      <c r="C1072" t="s">
        <v>2565</v>
      </c>
      <c r="D1072" t="s">
        <v>452</v>
      </c>
      <c r="E1072" t="s">
        <v>11</v>
      </c>
      <c r="F1072">
        <v>-7</v>
      </c>
      <c r="G1072" t="s">
        <v>1583</v>
      </c>
      <c r="H1072">
        <v>-1786.82</v>
      </c>
    </row>
    <row r="1073" spans="1:8">
      <c r="A1073" t="s">
        <v>2766</v>
      </c>
      <c r="B1073" t="s">
        <v>2767</v>
      </c>
      <c r="C1073" t="s">
        <v>2768</v>
      </c>
      <c r="D1073" t="s">
        <v>452</v>
      </c>
      <c r="E1073" t="s">
        <v>11</v>
      </c>
      <c r="F1073">
        <v>-9</v>
      </c>
      <c r="G1073" t="s">
        <v>1583</v>
      </c>
      <c r="H1073">
        <v>-621.75</v>
      </c>
    </row>
    <row r="1074" spans="1:8">
      <c r="A1074" t="s">
        <v>5173</v>
      </c>
      <c r="B1074" t="s">
        <v>5174</v>
      </c>
      <c r="C1074" t="s">
        <v>5175</v>
      </c>
      <c r="D1074" t="s">
        <v>452</v>
      </c>
      <c r="E1074" t="s">
        <v>11</v>
      </c>
      <c r="F1074">
        <v>-12</v>
      </c>
      <c r="G1074" t="s">
        <v>1583</v>
      </c>
      <c r="H1074">
        <v>-829</v>
      </c>
    </row>
    <row r="1075" spans="1:8">
      <c r="A1075" t="s">
        <v>1950</v>
      </c>
      <c r="B1075" t="s">
        <v>1951</v>
      </c>
      <c r="C1075" t="s">
        <v>1947</v>
      </c>
      <c r="D1075" t="s">
        <v>452</v>
      </c>
      <c r="E1075" t="s">
        <v>11</v>
      </c>
      <c r="F1075">
        <v>-28</v>
      </c>
      <c r="G1075" t="s">
        <v>1583</v>
      </c>
      <c r="H1075">
        <v>-4968.04</v>
      </c>
    </row>
    <row r="1076" spans="1:8">
      <c r="A1076" t="s">
        <v>2130</v>
      </c>
      <c r="B1076" t="s">
        <v>2131</v>
      </c>
      <c r="C1076" t="s">
        <v>2133</v>
      </c>
      <c r="D1076" t="s">
        <v>464</v>
      </c>
      <c r="E1076" t="s">
        <v>11</v>
      </c>
      <c r="F1076">
        <v>-32</v>
      </c>
      <c r="G1076" t="s">
        <v>1583</v>
      </c>
      <c r="H1076">
        <v>-960</v>
      </c>
    </row>
    <row r="1077" spans="1:8">
      <c r="A1077" t="s">
        <v>1944</v>
      </c>
      <c r="B1077" t="s">
        <v>1945</v>
      </c>
      <c r="C1077" t="s">
        <v>1947</v>
      </c>
      <c r="D1077" t="s">
        <v>452</v>
      </c>
      <c r="E1077" t="s">
        <v>11</v>
      </c>
      <c r="F1077">
        <v>-57</v>
      </c>
      <c r="G1077" t="s">
        <v>1583</v>
      </c>
      <c r="H1077">
        <v>-9256.41</v>
      </c>
    </row>
  </sheetData>
  <sheetProtection password="CC99" sheet="1" autoFilter="0" pivotTables="0"/>
  <protectedRanges>
    <protectedRange sqref="A1:I1048576" name="区域1"/>
  </protectedRanges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36"/>
  <sheetViews>
    <sheetView workbookViewId="0">
      <pane xSplit="16" ySplit="5" topLeftCell="Q29" activePane="bottomRight" state="frozen"/>
      <selection pane="topRight" activeCell="Q1" sqref="Q1"/>
      <selection pane="bottomLeft" activeCell="A6" sqref="A6"/>
      <selection pane="bottomRight" activeCell="AK4" sqref="AK4:AK34"/>
    </sheetView>
  </sheetViews>
  <sheetFormatPr defaultRowHeight="14.25" outlineLevelCol="1"/>
  <cols>
    <col min="1" max="1" width="4.25" style="19" customWidth="1"/>
    <col min="2" max="2" width="4.75" style="19" hidden="1" customWidth="1"/>
    <col min="3" max="3" width="6.5" style="19" hidden="1" customWidth="1"/>
    <col min="4" max="4" width="5.25" style="19" hidden="1" customWidth="1"/>
    <col min="5" max="5" width="10" style="19" hidden="1" customWidth="1"/>
    <col min="6" max="6" width="4.875" style="19" customWidth="1"/>
    <col min="7" max="7" width="6.5" style="19" customWidth="1"/>
    <col min="8" max="8" width="8.625" style="19" customWidth="1"/>
    <col min="9" max="9" width="7.375" style="19" customWidth="1"/>
    <col min="10" max="11" width="4.5" style="19" hidden="1" customWidth="1"/>
    <col min="12" max="13" width="6" style="19" hidden="1" customWidth="1"/>
    <col min="14" max="14" width="4" style="19" customWidth="1"/>
    <col min="15" max="15" width="5" style="19" customWidth="1"/>
    <col min="16" max="19" width="7.5" style="19" customWidth="1"/>
    <col min="20" max="20" width="8.25" style="19" bestFit="1" customWidth="1"/>
    <col min="21" max="22" width="9" style="19" bestFit="1" customWidth="1"/>
    <col min="23" max="27" width="8.25" style="19" bestFit="1" customWidth="1"/>
    <col min="28" max="28" width="6.25" style="19" customWidth="1" outlineLevel="1"/>
    <col min="29" max="29" width="7.875" style="19" customWidth="1" outlineLevel="1"/>
    <col min="30" max="30" width="7" style="19" customWidth="1" outlineLevel="1"/>
    <col min="31" max="31" width="7.625" style="19" customWidth="1"/>
    <col min="32" max="32" width="8" style="19" customWidth="1"/>
    <col min="33" max="33" width="7.625" style="19" customWidth="1"/>
    <col min="34" max="34" width="6.75" style="19" customWidth="1"/>
    <col min="35" max="35" width="6.875" style="19" customWidth="1"/>
    <col min="36" max="36" width="9" style="19" customWidth="1"/>
    <col min="37" max="37" width="7" style="19" customWidth="1"/>
    <col min="38" max="38" width="6.75" style="19" customWidth="1"/>
    <col min="39" max="39" width="9" style="19"/>
    <col min="40" max="40" width="13.875" style="19" hidden="1" customWidth="1"/>
    <col min="41" max="51" width="0" style="19" hidden="1" customWidth="1"/>
    <col min="52" max="16384" width="9" style="19"/>
  </cols>
  <sheetData>
    <row r="1" spans="1:51" ht="31.5" customHeight="1">
      <c r="A1" s="228" t="str">
        <f>LEFT('5-课消明细表'!M2,4)&amp;"年"&amp;MID('5-课消明细表'!M2,6,2)&amp;"月"&amp;'5-课消明细表'!G2&amp;"市场部顾问个人明细表"</f>
        <v>2017年07月越秀五羊中心市场部顾问个人明细表</v>
      </c>
      <c r="B1" s="228"/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8"/>
      <c r="R1" s="228"/>
      <c r="S1" s="228"/>
      <c r="T1" s="228"/>
      <c r="U1" s="228"/>
      <c r="V1" s="228"/>
      <c r="W1" s="228"/>
      <c r="X1" s="228"/>
      <c r="Y1" s="228"/>
      <c r="Z1" s="228"/>
      <c r="AA1" s="228"/>
      <c r="AB1" s="228"/>
      <c r="AC1" s="228"/>
      <c r="AD1" s="228"/>
      <c r="AE1" s="228"/>
      <c r="AF1" s="228"/>
      <c r="AG1" s="228"/>
      <c r="AH1" s="228"/>
      <c r="AI1" s="228"/>
      <c r="AJ1" s="228"/>
      <c r="AK1" s="228"/>
      <c r="AL1" s="228"/>
    </row>
    <row r="2" spans="1:51" ht="30.75" customHeight="1">
      <c r="A2" s="217" t="s">
        <v>1441</v>
      </c>
      <c r="B2" s="217" t="s">
        <v>1442</v>
      </c>
      <c r="C2" s="212" t="s">
        <v>1</v>
      </c>
      <c r="D2" s="212" t="s">
        <v>1443</v>
      </c>
      <c r="E2" s="213"/>
      <c r="F2" s="212" t="s">
        <v>6</v>
      </c>
      <c r="G2" s="212" t="s">
        <v>1444</v>
      </c>
      <c r="H2" s="214" t="s">
        <v>1445</v>
      </c>
      <c r="I2" s="215" t="s">
        <v>1446</v>
      </c>
      <c r="J2" s="212" t="s">
        <v>1447</v>
      </c>
      <c r="K2" s="212" t="s">
        <v>1448</v>
      </c>
      <c r="L2" s="212" t="s">
        <v>1449</v>
      </c>
      <c r="M2" s="216" t="s">
        <v>1450</v>
      </c>
      <c r="N2" s="216" t="s">
        <v>1451</v>
      </c>
      <c r="O2" s="212" t="s">
        <v>1452</v>
      </c>
      <c r="P2" s="212" t="s">
        <v>7785</v>
      </c>
      <c r="Q2" s="215" t="s">
        <v>7789</v>
      </c>
      <c r="R2" s="215" t="s">
        <v>7790</v>
      </c>
      <c r="S2" s="215" t="s">
        <v>7791</v>
      </c>
      <c r="T2" s="215" t="s">
        <v>7792</v>
      </c>
      <c r="U2" s="215" t="s">
        <v>7796</v>
      </c>
      <c r="V2" s="215" t="s">
        <v>7793</v>
      </c>
      <c r="W2" s="215" t="s">
        <v>7794</v>
      </c>
      <c r="X2" s="220" t="s">
        <v>7786</v>
      </c>
      <c r="Y2" s="220" t="s">
        <v>7787</v>
      </c>
      <c r="Z2" s="220" t="s">
        <v>7788</v>
      </c>
      <c r="AA2" s="215" t="s">
        <v>7797</v>
      </c>
      <c r="AB2" s="225"/>
      <c r="AC2" s="225"/>
      <c r="AD2" s="225"/>
      <c r="AE2" s="226"/>
      <c r="AF2" s="226"/>
      <c r="AG2" s="226"/>
      <c r="AH2" s="226"/>
      <c r="AI2" s="226"/>
      <c r="AJ2" s="217" t="s">
        <v>752</v>
      </c>
      <c r="AK2" s="218" t="s">
        <v>1453</v>
      </c>
      <c r="AL2" s="217" t="s">
        <v>1454</v>
      </c>
      <c r="AR2" s="19">
        <v>0.12</v>
      </c>
      <c r="AS2" s="19">
        <v>0.1</v>
      </c>
      <c r="AT2" s="19">
        <v>0.09</v>
      </c>
      <c r="AU2" s="19">
        <v>0.08</v>
      </c>
      <c r="AV2" s="19">
        <v>0.12</v>
      </c>
      <c r="AW2" s="19">
        <v>0.1</v>
      </c>
      <c r="AX2" s="19">
        <v>0.09</v>
      </c>
      <c r="AY2" s="19">
        <v>0.08</v>
      </c>
    </row>
    <row r="3" spans="1:51" ht="25.5" customHeight="1">
      <c r="A3" s="42"/>
      <c r="B3" s="42"/>
      <c r="C3" s="41"/>
      <c r="D3" s="41"/>
      <c r="E3" s="43"/>
      <c r="F3" s="41"/>
      <c r="G3" s="41"/>
      <c r="H3" s="44"/>
      <c r="I3" s="41"/>
      <c r="J3" s="41"/>
      <c r="K3" s="41"/>
      <c r="L3" s="41"/>
      <c r="M3" s="45"/>
      <c r="N3" s="45"/>
      <c r="O3" s="46" t="s">
        <v>1455</v>
      </c>
      <c r="P3" s="212" t="s">
        <v>7749</v>
      </c>
      <c r="Q3" s="215" t="s">
        <v>7750</v>
      </c>
      <c r="R3" s="215" t="s">
        <v>7751</v>
      </c>
      <c r="S3" s="215" t="s">
        <v>7752</v>
      </c>
      <c r="T3" s="215" t="s">
        <v>7753</v>
      </c>
      <c r="U3" s="215" t="s">
        <v>7795</v>
      </c>
      <c r="V3" s="215" t="s">
        <v>7800</v>
      </c>
      <c r="W3" s="215" t="s">
        <v>7754</v>
      </c>
      <c r="X3" s="220" t="s">
        <v>7755</v>
      </c>
      <c r="Y3" s="220" t="s">
        <v>7756</v>
      </c>
      <c r="Z3" s="220" t="s">
        <v>7757</v>
      </c>
      <c r="AA3" s="215" t="s">
        <v>7798</v>
      </c>
      <c r="AB3" s="220"/>
      <c r="AC3" s="220"/>
      <c r="AD3" s="220"/>
      <c r="AE3" s="225"/>
      <c r="AF3" s="227" t="s">
        <v>1456</v>
      </c>
      <c r="AG3" s="226" t="s">
        <v>1457</v>
      </c>
      <c r="AH3" s="227" t="s">
        <v>1458</v>
      </c>
      <c r="AI3" s="226" t="s">
        <v>1459</v>
      </c>
      <c r="AJ3" s="42"/>
      <c r="AK3" s="42"/>
      <c r="AL3" s="42"/>
      <c r="AQ3" s="19" t="s">
        <v>838</v>
      </c>
    </row>
    <row r="4" spans="1:51" ht="20.25" customHeight="1">
      <c r="A4" s="47">
        <v>1</v>
      </c>
      <c r="B4" s="48" t="str">
        <f>MID('5-课消明细表'!M2,6,2)</f>
        <v>07</v>
      </c>
      <c r="C4" s="49" t="str">
        <f>'5-课消明细表'!G2</f>
        <v>越秀五羊中心</v>
      </c>
      <c r="D4" s="50"/>
      <c r="E4" s="50"/>
      <c r="F4" s="61" t="s">
        <v>6270</v>
      </c>
      <c r="G4" s="59" t="s">
        <v>6271</v>
      </c>
      <c r="H4" s="62">
        <v>41150</v>
      </c>
      <c r="I4" s="60">
        <v>120000</v>
      </c>
      <c r="J4" s="54"/>
      <c r="K4" s="54"/>
      <c r="L4" s="54"/>
      <c r="M4" s="54"/>
      <c r="N4" s="55">
        <f>SUMIF('4-收据记录表'!AC:AC,'7-市场业绩'!F4,'4-收据记录表'!AF:AF)</f>
        <v>1</v>
      </c>
      <c r="O4" s="56">
        <f>SUMIF('4-收据记录表'!AC:AC,'7-市场业绩'!F4,'4-收据记录表'!AG:AG)</f>
        <v>0.1</v>
      </c>
      <c r="P4" s="55">
        <f>SUMIFS('4-收据记录表'!$AI:$AI,'4-收据记录表'!$AC:$AC,'7-市场业绩'!$F4,'4-收据记录表'!$AP:$AP,P$3)</f>
        <v>0</v>
      </c>
      <c r="Q4" s="55">
        <f>SUMIFS('4-收据记录表'!$AI:$AI,'4-收据记录表'!$AC:$AC,'7-市场业绩'!$F4,'4-收据记录表'!$AP:$AP,Q$3)</f>
        <v>0</v>
      </c>
      <c r="R4" s="55">
        <f>SUMIFS('4-收据记录表'!$AI:$AI,'4-收据记录表'!$AC:$AC,'7-市场业绩'!$F4,'4-收据记录表'!$AP:$AP,R$3)</f>
        <v>0</v>
      </c>
      <c r="S4" s="55">
        <f>SUMIFS('4-收据记录表'!$AI:$AI,'4-收据记录表'!$AC:$AC,'7-市场业绩'!$F4,'4-收据记录表'!$AP:$AP,S$3)</f>
        <v>0</v>
      </c>
      <c r="T4" s="55">
        <f>SUMIFS('4-收据记录表'!$AI:$AI,'4-收据记录表'!$AC:$AC,'7-市场业绩'!$F4,'4-收据记录表'!$AP:$AP,T$3)</f>
        <v>0</v>
      </c>
      <c r="U4" s="55">
        <f>SUMIFS('4-收据记录表'!$AI:$AI,'4-收据记录表'!$AC:$AC,'7-市场业绩'!$F4,'4-收据记录表'!$AP:$AP,U$3)</f>
        <v>0</v>
      </c>
      <c r="V4" s="55">
        <f>SUMIFS('4-收据记录表'!$AI:$AI,'4-收据记录表'!$AC:$AC,'7-市场业绩'!$F4,'4-收据记录表'!$AP:$AP,V$3)</f>
        <v>0</v>
      </c>
      <c r="W4" s="55">
        <f>SUMIFS('4-收据记录表'!$AI:$AI,'4-收据记录表'!$AC:$AC,'7-市场业绩'!$F4,'4-收据记录表'!$AP:$AP,W$3)</f>
        <v>0</v>
      </c>
      <c r="X4" s="55">
        <f>SUMIFS('4-收据记录表'!$AI:$AI,'4-收据记录表'!$AC:$AC,'7-市场业绩'!$F4,'4-收据记录表'!$AP:$AP,X$3)</f>
        <v>0</v>
      </c>
      <c r="Y4" s="55">
        <f>SUMIFS('4-收据记录表'!$AI:$AI,'4-收据记录表'!$AC:$AC,'7-市场业绩'!$F4,'4-收据记录表'!$AP:$AP,Y$3)</f>
        <v>0</v>
      </c>
      <c r="Z4" s="55">
        <f>SUMIFS('4-收据记录表'!$AI:$AI,'4-收据记录表'!$AC:$AC,'7-市场业绩'!$F4,'4-收据记录表'!$AP:$AP,Z$3)</f>
        <v>0</v>
      </c>
      <c r="AA4" s="55">
        <f>SUMIFS('4-收据记录表'!$AI:$AI,'4-收据记录表'!$AC:$AC,'7-市场业绩'!$F4,'4-收据记录表'!$AP:$AP,AA$3)</f>
        <v>0</v>
      </c>
      <c r="AB4" s="55">
        <f>SUMIFS('4-收据记录表'!$AI:$AI,'4-收据记录表'!$AC:$AC,'7-市场业绩'!$F4,'4-收据记录表'!$AP:$AP,AB$3)</f>
        <v>980</v>
      </c>
      <c r="AC4" s="55">
        <f>SUMIFS('4-收据记录表'!$AI:$AI,'4-收据记录表'!$AC:$AC,'7-市场业绩'!$F4,'4-收据记录表'!$AP:$AP,AC$3)</f>
        <v>980</v>
      </c>
      <c r="AD4" s="55">
        <f>SUMIFS('4-收据记录表'!$AI:$AI,'4-收据记录表'!$AC:$AC,'7-市场业绩'!$F4,'4-收据记录表'!$AP:$AP,AD$3)</f>
        <v>980</v>
      </c>
      <c r="AE4" s="57">
        <f>SUM(AB4:AD4)</f>
        <v>2940</v>
      </c>
      <c r="AF4" s="55">
        <f>SUMIFS('4-收据记录表'!$AI:$AI,'4-收据记录表'!$AC:$AC,'7-市场业绩'!$F4,'4-收据记录表'!$AP:$AP,AF$3)</f>
        <v>0</v>
      </c>
      <c r="AG4" s="55">
        <f>SUMIFS('4-收据记录表'!$AI:$AI,'4-收据记录表'!$AC:$AC,'7-市场业绩'!$F4,'4-收据记录表'!$AP:$AP,AG$3)</f>
        <v>0</v>
      </c>
      <c r="AH4" s="55">
        <f>SUMIFS('4-收据记录表'!$AI:$AI,'4-收据记录表'!$AC:$AC,'7-市场业绩'!$F4,'4-收据记录表'!$AP:$AP,AH$3)</f>
        <v>0</v>
      </c>
      <c r="AI4" s="55">
        <f>SUMIFS('4-收据记录表'!$AI:$AI,'4-收据记录表'!$AC:$AC,'7-市场业绩'!$F4,'4-收据记录表'!$AP:$AP,AI$3)</f>
        <v>0</v>
      </c>
      <c r="AJ4" s="55">
        <f>SUM(AE4:AI4)+SUM(P4:Z4)</f>
        <v>2940</v>
      </c>
      <c r="AK4" s="55">
        <f>SUMIFS('4-收据记录表'!AI:AI,'4-收据记录表'!AO:AO,"五年国际会员",'4-收据记录表'!AE:AE,"&lt;&gt;无",'4-收据记录表'!AC:AC,'7-市场业绩'!F4)+SUMIFS('4-收据记录表'!AI:AI,'4-收据记录表'!AO:AO,"预订游学优惠读",'4-收据记录表'!AE:AE,"&lt;&gt;无",'4-收据记录表'!AC:AC,'7-市场业绩'!F4)</f>
        <v>0</v>
      </c>
      <c r="AL4" s="58"/>
      <c r="AN4" s="19" t="str">
        <f>+'5-课消明细表'!$G$2</f>
        <v>越秀五羊中心</v>
      </c>
      <c r="AO4" s="19" t="s">
        <v>833</v>
      </c>
      <c r="AP4" s="19">
        <v>35000</v>
      </c>
      <c r="AQ4" s="19">
        <f t="shared" ref="AQ4:AQ33" si="0">IF(I4=0,0,IF(I4&gt;AY4,AR4*12%+AS4*10%+AT4*9%+AU4*8%,IF(I4&gt;AX4,AR4*12%+AS4*10%+AT4*9%+(I4-AX4)*8%+(AY4-I4)*8%*0.6,IF(I4&gt;AW4,AR4*12%+AS4*10%+(I4-AW4)*9%+(AX4-I4)*9%*0.6+AU4*8%*0.6,IF(I4&gt;AV4,AR4*12%+(I4-AV4)*10%+(AW4-I4)*10%*0.6+AT4*9%*0.6+AU4*8%*0.6,I4*12%+(AR4-I4)*12%*0.6+AS4*10%*0.6+AT4*9%*0.6+AU4*8%*0.6)))))</f>
        <v>0</v>
      </c>
      <c r="AR4" s="19">
        <f>R4+U4</f>
        <v>0</v>
      </c>
      <c r="AS4" s="19">
        <f>Q4+T4+V4</f>
        <v>0</v>
      </c>
      <c r="AT4" s="19">
        <f>P4</f>
        <v>0</v>
      </c>
      <c r="AU4" s="19">
        <f t="shared" ref="AU4:AU33" si="1">S4+X4</f>
        <v>0</v>
      </c>
      <c r="AV4" s="19">
        <f>AR4</f>
        <v>0</v>
      </c>
      <c r="AW4" s="19">
        <f>SUM($AR4:AS4)</f>
        <v>0</v>
      </c>
      <c r="AX4" s="19">
        <f>SUM($AR4:AT4)</f>
        <v>0</v>
      </c>
      <c r="AY4" s="19">
        <f>SUM($AR4:AU4)</f>
        <v>0</v>
      </c>
    </row>
    <row r="5" spans="1:51" ht="20.25" customHeight="1">
      <c r="A5" s="47">
        <v>2</v>
      </c>
      <c r="B5" s="48" t="str">
        <f>MID('5-课消明细表'!M3,6,2)</f>
        <v>07</v>
      </c>
      <c r="C5" s="49" t="str">
        <f>'5-课消明细表'!G3</f>
        <v>越秀五羊中心</v>
      </c>
      <c r="D5" s="50"/>
      <c r="E5" s="50"/>
      <c r="F5" s="61" t="s">
        <v>6272</v>
      </c>
      <c r="G5" s="59" t="s">
        <v>6273</v>
      </c>
      <c r="H5" s="62">
        <v>41451</v>
      </c>
      <c r="I5" s="60">
        <v>120000</v>
      </c>
      <c r="J5" s="54"/>
      <c r="K5" s="54"/>
      <c r="L5" s="54"/>
      <c r="M5" s="54"/>
      <c r="N5" s="55">
        <f>SUMIF('4-收据记录表'!AC:AC,'7-市场业绩'!F5,'4-收据记录表'!AF:AF)</f>
        <v>16</v>
      </c>
      <c r="O5" s="56">
        <f>SUMIF('4-收据记录表'!AC:AC,'7-市场业绩'!F5,'4-收据记录表'!AG:AG)</f>
        <v>3.4000000000000008</v>
      </c>
      <c r="P5" s="55">
        <f>SUMIFS('4-收据记录表'!$AI:$AI,'4-收据记录表'!$AC:$AC,'7-市场业绩'!$F5,'4-收据记录表'!$AP:$AP,P$3)</f>
        <v>0</v>
      </c>
      <c r="Q5" s="55">
        <f>SUMIFS('4-收据记录表'!$AI:$AI,'4-收据记录表'!$AC:$AC,'7-市场业绩'!$F5,'4-收据记录表'!$AP:$AP,Q$3)</f>
        <v>0</v>
      </c>
      <c r="R5" s="55">
        <f>SUMIFS('4-收据记录表'!$AI:$AI,'4-收据记录表'!$AC:$AC,'7-市场业绩'!$F5,'4-收据记录表'!$AP:$AP,R$3)</f>
        <v>0</v>
      </c>
      <c r="S5" s="55">
        <f>SUMIFS('4-收据记录表'!$AI:$AI,'4-收据记录表'!$AC:$AC,'7-市场业绩'!$F5,'4-收据记录表'!$AP:$AP,S$3)</f>
        <v>0</v>
      </c>
      <c r="T5" s="55">
        <f>SUMIFS('4-收据记录表'!$AI:$AI,'4-收据记录表'!$AC:$AC,'7-市场业绩'!$F5,'4-收据记录表'!$AP:$AP,T$3)</f>
        <v>0</v>
      </c>
      <c r="U5" s="55">
        <f>SUMIFS('4-收据记录表'!$AI:$AI,'4-收据记录表'!$AC:$AC,'7-市场业绩'!$F5,'4-收据记录表'!$AP:$AP,U$3)</f>
        <v>0</v>
      </c>
      <c r="V5" s="55">
        <f>SUMIFS('4-收据记录表'!$AI:$AI,'4-收据记录表'!$AC:$AC,'7-市场业绩'!$F5,'4-收据记录表'!$AP:$AP,V$3)</f>
        <v>0</v>
      </c>
      <c r="W5" s="55">
        <f>SUMIFS('4-收据记录表'!$AI:$AI,'4-收据记录表'!$AC:$AC,'7-市场业绩'!$F5,'4-收据记录表'!$AP:$AP,W$3)</f>
        <v>0</v>
      </c>
      <c r="X5" s="55">
        <f>SUMIFS('4-收据记录表'!$AI:$AI,'4-收据记录表'!$AC:$AC,'7-市场业绩'!$F5,'4-收据记录表'!$AP:$AP,X$3)</f>
        <v>0</v>
      </c>
      <c r="Y5" s="55">
        <f>SUMIFS('4-收据记录表'!$AI:$AI,'4-收据记录表'!$AC:$AC,'7-市场业绩'!$F5,'4-收据记录表'!$AP:$AP,Y$3)</f>
        <v>0</v>
      </c>
      <c r="Z5" s="55">
        <f>SUMIFS('4-收据记录表'!$AI:$AI,'4-收据记录表'!$AC:$AC,'7-市场业绩'!$F5,'4-收据记录表'!$AP:$AP,Z$3)</f>
        <v>0</v>
      </c>
      <c r="AA5" s="55">
        <f>SUMIFS('4-收据记录表'!$AI:$AI,'4-收据记录表'!$AC:$AC,'7-市场业绩'!$F5,'4-收据记录表'!$AP:$AP,AA$3)</f>
        <v>32470</v>
      </c>
      <c r="AB5" s="55">
        <f>SUMIFS('4-收据记录表'!$AI:$AI,'4-收据记录表'!$AC:$AC,'7-市场业绩'!$F5,'4-收据记录表'!$AP:$AP,AB$3)</f>
        <v>40360</v>
      </c>
      <c r="AC5" s="55">
        <f>SUMIFS('4-收据记录表'!$AI:$AI,'4-收据记录表'!$AC:$AC,'7-市场业绩'!$F5,'4-收据记录表'!$AP:$AP,AC$3)</f>
        <v>40360</v>
      </c>
      <c r="AD5" s="55">
        <f>SUMIFS('4-收据记录表'!$AI:$AI,'4-收据记录表'!$AC:$AC,'7-市场业绩'!$F5,'4-收据记录表'!$AP:$AP,AD$3)</f>
        <v>40360</v>
      </c>
      <c r="AE5" s="57">
        <f t="shared" ref="AE5:AE34" si="2">SUM(AB5:AD5)</f>
        <v>121080</v>
      </c>
      <c r="AF5" s="55">
        <f>SUMIFS('4-收据记录表'!$AI:$AI,'4-收据记录表'!$AC:$AC,'7-市场业绩'!$F5,'4-收据记录表'!$AP:$AP,AF$3)</f>
        <v>0</v>
      </c>
      <c r="AG5" s="55">
        <f>SUMIFS('4-收据记录表'!$AI:$AI,'4-收据记录表'!$AC:$AC,'7-市场业绩'!$F5,'4-收据记录表'!$AP:$AP,AG$3)</f>
        <v>0</v>
      </c>
      <c r="AH5" s="55">
        <f>SUMIFS('4-收据记录表'!$AI:$AI,'4-收据记录表'!$AC:$AC,'7-市场业绩'!$F5,'4-收据记录表'!$AP:$AP,AH$3)</f>
        <v>0</v>
      </c>
      <c r="AI5" s="55">
        <f>SUMIFS('4-收据记录表'!$AI:$AI,'4-收据记录表'!$AC:$AC,'7-市场业绩'!$F5,'4-收据记录表'!$AP:$AP,AI$3)</f>
        <v>0</v>
      </c>
      <c r="AJ5" s="55">
        <f t="shared" ref="AJ5:AJ34" si="3">SUM(AE5:AI5)+SUM(P5:Z5)</f>
        <v>121080</v>
      </c>
      <c r="AK5" s="55">
        <f>SUMIFS('4-收据记录表'!AI:AI,'4-收据记录表'!AO:AO,"五年国际会员",'4-收据记录表'!AE:AE,"&lt;&gt;无",'4-收据记录表'!AC:AC,'7-市场业绩'!F5)+SUMIFS('4-收据记录表'!AI:AI,'4-收据记录表'!AO:AO,"预订游学优惠读",'4-收据记录表'!AE:AE,"&lt;&gt;无",'4-收据记录表'!AC:AC,'7-市场业绩'!F5)</f>
        <v>0</v>
      </c>
      <c r="AL5" s="58"/>
      <c r="AO5" s="19" t="s">
        <v>827</v>
      </c>
      <c r="AP5" s="19">
        <v>35000</v>
      </c>
      <c r="AQ5" s="19">
        <f t="shared" si="0"/>
        <v>0</v>
      </c>
      <c r="AR5" s="19">
        <f t="shared" ref="AR5:AR33" si="4">R5+U5</f>
        <v>0</v>
      </c>
      <c r="AS5" s="19">
        <f t="shared" ref="AS5:AS33" si="5">Q5+T5+V5</f>
        <v>0</v>
      </c>
      <c r="AT5" s="19">
        <f t="shared" ref="AT5:AT33" si="6">P5</f>
        <v>0</v>
      </c>
      <c r="AU5" s="19">
        <f t="shared" si="1"/>
        <v>0</v>
      </c>
      <c r="AV5" s="19">
        <f t="shared" ref="AV5:AV33" si="7">AR5</f>
        <v>0</v>
      </c>
      <c r="AW5" s="19">
        <f>SUM($AR5:AS5)</f>
        <v>0</v>
      </c>
      <c r="AX5" s="19">
        <f>SUM($AR5:AT5)</f>
        <v>0</v>
      </c>
      <c r="AY5" s="19">
        <f>SUM($AR5:AU5)</f>
        <v>0</v>
      </c>
    </row>
    <row r="6" spans="1:51" ht="20.25" customHeight="1">
      <c r="A6" s="47">
        <v>3</v>
      </c>
      <c r="B6" s="48" t="str">
        <f>MID('5-课消明细表'!M4,6,2)</f>
        <v>07</v>
      </c>
      <c r="C6" s="49" t="str">
        <f>'5-课消明细表'!G4</f>
        <v>越秀五羊中心</v>
      </c>
      <c r="D6" s="50"/>
      <c r="E6" s="50"/>
      <c r="F6" s="61" t="s">
        <v>6274</v>
      </c>
      <c r="G6" s="59" t="s">
        <v>6275</v>
      </c>
      <c r="H6" s="62">
        <v>42525</v>
      </c>
      <c r="I6" s="60"/>
      <c r="J6" s="54"/>
      <c r="K6" s="54"/>
      <c r="L6" s="54"/>
      <c r="M6" s="54"/>
      <c r="N6" s="55">
        <f>SUMIF('4-收据记录表'!AC:AC,'7-市场业绩'!F6,'4-收据记录表'!AF:AF)</f>
        <v>0</v>
      </c>
      <c r="O6" s="56">
        <f>SUMIF('4-收据记录表'!AC:AC,'7-市场业绩'!F6,'4-收据记录表'!AG:AG)</f>
        <v>0</v>
      </c>
      <c r="P6" s="55">
        <f>SUMIFS('4-收据记录表'!$AI:$AI,'4-收据记录表'!$AC:$AC,'7-市场业绩'!$F6,'4-收据记录表'!$AP:$AP,P$3)</f>
        <v>0</v>
      </c>
      <c r="Q6" s="55">
        <f>SUMIFS('4-收据记录表'!$AI:$AI,'4-收据记录表'!$AC:$AC,'7-市场业绩'!$F6,'4-收据记录表'!$AP:$AP,Q$3)</f>
        <v>0</v>
      </c>
      <c r="R6" s="55">
        <f>SUMIFS('4-收据记录表'!$AI:$AI,'4-收据记录表'!$AC:$AC,'7-市场业绩'!$F6,'4-收据记录表'!$AP:$AP,R$3)</f>
        <v>0</v>
      </c>
      <c r="S6" s="55">
        <f>SUMIFS('4-收据记录表'!$AI:$AI,'4-收据记录表'!$AC:$AC,'7-市场业绩'!$F6,'4-收据记录表'!$AP:$AP,S$3)</f>
        <v>0</v>
      </c>
      <c r="T6" s="55">
        <f>SUMIFS('4-收据记录表'!$AI:$AI,'4-收据记录表'!$AC:$AC,'7-市场业绩'!$F6,'4-收据记录表'!$AP:$AP,T$3)</f>
        <v>0</v>
      </c>
      <c r="U6" s="55">
        <f>SUMIFS('4-收据记录表'!$AI:$AI,'4-收据记录表'!$AC:$AC,'7-市场业绩'!$F6,'4-收据记录表'!$AP:$AP,U$3)</f>
        <v>0</v>
      </c>
      <c r="V6" s="55">
        <f>SUMIFS('4-收据记录表'!$AI:$AI,'4-收据记录表'!$AC:$AC,'7-市场业绩'!$F6,'4-收据记录表'!$AP:$AP,V$3)</f>
        <v>0</v>
      </c>
      <c r="W6" s="55">
        <f>SUMIFS('4-收据记录表'!$AI:$AI,'4-收据记录表'!$AC:$AC,'7-市场业绩'!$F6,'4-收据记录表'!$AP:$AP,W$3)</f>
        <v>0</v>
      </c>
      <c r="X6" s="55">
        <f>SUMIFS('4-收据记录表'!$AI:$AI,'4-收据记录表'!$AC:$AC,'7-市场业绩'!$F6,'4-收据记录表'!$AP:$AP,X$3)</f>
        <v>0</v>
      </c>
      <c r="Y6" s="55">
        <f>SUMIFS('4-收据记录表'!$AI:$AI,'4-收据记录表'!$AC:$AC,'7-市场业绩'!$F6,'4-收据记录表'!$AP:$AP,Y$3)</f>
        <v>0</v>
      </c>
      <c r="Z6" s="55">
        <f>SUMIFS('4-收据记录表'!$AI:$AI,'4-收据记录表'!$AC:$AC,'7-市场业绩'!$F6,'4-收据记录表'!$AP:$AP,Z$3)</f>
        <v>0</v>
      </c>
      <c r="AA6" s="55">
        <f>SUMIFS('4-收据记录表'!$AI:$AI,'4-收据记录表'!$AC:$AC,'7-市场业绩'!$F6,'4-收据记录表'!$AP:$AP,AA$3)</f>
        <v>0</v>
      </c>
      <c r="AB6" s="55">
        <f>SUMIFS('4-收据记录表'!$AI:$AI,'4-收据记录表'!$AC:$AC,'7-市场业绩'!$F6,'4-收据记录表'!$AP:$AP,AB$3)</f>
        <v>0</v>
      </c>
      <c r="AC6" s="55">
        <f>SUMIFS('4-收据记录表'!$AI:$AI,'4-收据记录表'!$AC:$AC,'7-市场业绩'!$F6,'4-收据记录表'!$AP:$AP,AC$3)</f>
        <v>0</v>
      </c>
      <c r="AD6" s="55">
        <f>SUMIFS('4-收据记录表'!$AI:$AI,'4-收据记录表'!$AC:$AC,'7-市场业绩'!$F6,'4-收据记录表'!$AP:$AP,AD$3)</f>
        <v>0</v>
      </c>
      <c r="AE6" s="57">
        <f t="shared" si="2"/>
        <v>0</v>
      </c>
      <c r="AF6" s="55">
        <f>SUMIFS('4-收据记录表'!$AI:$AI,'4-收据记录表'!$AC:$AC,'7-市场业绩'!$F6,'4-收据记录表'!$AP:$AP,AF$3)</f>
        <v>0</v>
      </c>
      <c r="AG6" s="55">
        <f>SUMIFS('4-收据记录表'!$AI:$AI,'4-收据记录表'!$AC:$AC,'7-市场业绩'!$F6,'4-收据记录表'!$AP:$AP,AG$3)</f>
        <v>0</v>
      </c>
      <c r="AH6" s="55">
        <f>SUMIFS('4-收据记录表'!$AI:$AI,'4-收据记录表'!$AC:$AC,'7-市场业绩'!$F6,'4-收据记录表'!$AP:$AP,AH$3)</f>
        <v>0</v>
      </c>
      <c r="AI6" s="55">
        <f>SUMIFS('4-收据记录表'!$AI:$AI,'4-收据记录表'!$AC:$AC,'7-市场业绩'!$F6,'4-收据记录表'!$AP:$AP,AI$3)</f>
        <v>0</v>
      </c>
      <c r="AJ6" s="55">
        <f t="shared" si="3"/>
        <v>0</v>
      </c>
      <c r="AK6" s="55">
        <f>SUMIFS('4-收据记录表'!AI:AI,'4-收据记录表'!AO:AO,"五年国际会员",'4-收据记录表'!AE:AE,"&lt;&gt;无",'4-收据记录表'!AC:AC,'7-市场业绩'!F6)+SUMIFS('4-收据记录表'!AI:AI,'4-收据记录表'!AO:AO,"预订游学优惠读",'4-收据记录表'!AE:AE,"&lt;&gt;无",'4-收据记录表'!AC:AC,'7-市场业绩'!F6)</f>
        <v>0</v>
      </c>
      <c r="AL6" s="58"/>
      <c r="AO6" s="19" t="s">
        <v>825</v>
      </c>
      <c r="AP6" s="19">
        <v>35000</v>
      </c>
      <c r="AQ6" s="19">
        <f t="shared" si="0"/>
        <v>0</v>
      </c>
      <c r="AR6" s="19">
        <f t="shared" si="4"/>
        <v>0</v>
      </c>
      <c r="AS6" s="19">
        <f t="shared" si="5"/>
        <v>0</v>
      </c>
      <c r="AT6" s="19">
        <f t="shared" si="6"/>
        <v>0</v>
      </c>
      <c r="AU6" s="19">
        <f t="shared" si="1"/>
        <v>0</v>
      </c>
      <c r="AV6" s="19">
        <f t="shared" si="7"/>
        <v>0</v>
      </c>
      <c r="AW6" s="19">
        <f>SUM($AR6:AS6)</f>
        <v>0</v>
      </c>
      <c r="AX6" s="19">
        <f>SUM($AR6:AT6)</f>
        <v>0</v>
      </c>
      <c r="AY6" s="19">
        <f>SUM($AR6:AU6)</f>
        <v>0</v>
      </c>
    </row>
    <row r="7" spans="1:51" ht="20.25" customHeight="1">
      <c r="A7" s="47">
        <v>4</v>
      </c>
      <c r="B7" s="48" t="str">
        <f>MID('5-课消明细表'!M5,6,2)</f>
        <v>07</v>
      </c>
      <c r="C7" s="49" t="str">
        <f>'5-课消明细表'!G5</f>
        <v>越秀五羊中心</v>
      </c>
      <c r="D7" s="50"/>
      <c r="E7" s="50"/>
      <c r="F7" s="61" t="s">
        <v>6276</v>
      </c>
      <c r="G7" s="59" t="s">
        <v>6275</v>
      </c>
      <c r="H7" s="62">
        <v>42716</v>
      </c>
      <c r="I7" s="60">
        <v>180000</v>
      </c>
      <c r="J7" s="54"/>
      <c r="K7" s="54"/>
      <c r="L7" s="54"/>
      <c r="M7" s="54"/>
      <c r="N7" s="55">
        <f>SUMIF('4-收据记录表'!AC:AC,'7-市场业绩'!F7,'4-收据记录表'!AF:AF)</f>
        <v>2</v>
      </c>
      <c r="O7" s="56">
        <f>SUMIF('4-收据记录表'!AC:AC,'7-市场业绩'!F7,'4-收据记录表'!AG:AG)</f>
        <v>2</v>
      </c>
      <c r="P7" s="55">
        <f>SUMIFS('4-收据记录表'!$AI:$AI,'4-收据记录表'!$AC:$AC,'7-市场业绩'!$F7,'4-收据记录表'!$AP:$AP,P$3)</f>
        <v>0</v>
      </c>
      <c r="Q7" s="55">
        <f>SUMIFS('4-收据记录表'!$AI:$AI,'4-收据记录表'!$AC:$AC,'7-市场业绩'!$F7,'4-收据记录表'!$AP:$AP,Q$3)</f>
        <v>0</v>
      </c>
      <c r="R7" s="55">
        <f>SUMIFS('4-收据记录表'!$AI:$AI,'4-收据记录表'!$AC:$AC,'7-市场业绩'!$F7,'4-收据记录表'!$AP:$AP,R$3)</f>
        <v>0</v>
      </c>
      <c r="S7" s="55">
        <f>SUMIFS('4-收据记录表'!$AI:$AI,'4-收据记录表'!$AC:$AC,'7-市场业绩'!$F7,'4-收据记录表'!$AP:$AP,S$3)</f>
        <v>0</v>
      </c>
      <c r="T7" s="55">
        <f>SUMIFS('4-收据记录表'!$AI:$AI,'4-收据记录表'!$AC:$AC,'7-市场业绩'!$F7,'4-收据记录表'!$AP:$AP,T$3)</f>
        <v>0</v>
      </c>
      <c r="U7" s="55">
        <f>SUMIFS('4-收据记录表'!$AI:$AI,'4-收据记录表'!$AC:$AC,'7-市场业绩'!$F7,'4-收据记录表'!$AP:$AP,U$3)</f>
        <v>0</v>
      </c>
      <c r="V7" s="55">
        <f>SUMIFS('4-收据记录表'!$AI:$AI,'4-收据记录表'!$AC:$AC,'7-市场业绩'!$F7,'4-收据记录表'!$AP:$AP,V$3)</f>
        <v>0</v>
      </c>
      <c r="W7" s="55">
        <f>SUMIFS('4-收据记录表'!$AI:$AI,'4-收据记录表'!$AC:$AC,'7-市场业绩'!$F7,'4-收据记录表'!$AP:$AP,W$3)</f>
        <v>0</v>
      </c>
      <c r="X7" s="55">
        <f>SUMIFS('4-收据记录表'!$AI:$AI,'4-收据记录表'!$AC:$AC,'7-市场业绩'!$F7,'4-收据记录表'!$AP:$AP,X$3)</f>
        <v>0</v>
      </c>
      <c r="Y7" s="55">
        <f>SUMIFS('4-收据记录表'!$AI:$AI,'4-收据记录表'!$AC:$AC,'7-市场业绩'!$F7,'4-收据记录表'!$AP:$AP,Y$3)</f>
        <v>0</v>
      </c>
      <c r="Z7" s="55">
        <f>SUMIFS('4-收据记录表'!$AI:$AI,'4-收据记录表'!$AC:$AC,'7-市场业绩'!$F7,'4-收据记录表'!$AP:$AP,Z$3)</f>
        <v>0</v>
      </c>
      <c r="AA7" s="55">
        <f>SUMIFS('4-收据记录表'!$AI:$AI,'4-收据记录表'!$AC:$AC,'7-市场业绩'!$F7,'4-收据记录表'!$AP:$AP,AA$3)</f>
        <v>131020</v>
      </c>
      <c r="AB7" s="55">
        <f>SUMIFS('4-收据记录表'!$AI:$AI,'4-收据记录表'!$AC:$AC,'7-市场业绩'!$F7,'4-收据记录表'!$AP:$AP,AB$3)</f>
        <v>58800</v>
      </c>
      <c r="AC7" s="55">
        <f>SUMIFS('4-收据记录表'!$AI:$AI,'4-收据记录表'!$AC:$AC,'7-市场业绩'!$F7,'4-收据记录表'!$AP:$AP,AC$3)</f>
        <v>58800</v>
      </c>
      <c r="AD7" s="55">
        <f>SUMIFS('4-收据记录表'!$AI:$AI,'4-收据记录表'!$AC:$AC,'7-市场业绩'!$F7,'4-收据记录表'!$AP:$AP,AD$3)</f>
        <v>58800</v>
      </c>
      <c r="AE7" s="57">
        <f t="shared" si="2"/>
        <v>176400</v>
      </c>
      <c r="AF7" s="55">
        <f>SUMIFS('4-收据记录表'!$AI:$AI,'4-收据记录表'!$AC:$AC,'7-市场业绩'!$F7,'4-收据记录表'!$AP:$AP,AF$3)</f>
        <v>0</v>
      </c>
      <c r="AG7" s="55">
        <f>SUMIFS('4-收据记录表'!$AI:$AI,'4-收据记录表'!$AC:$AC,'7-市场业绩'!$F7,'4-收据记录表'!$AP:$AP,AG$3)</f>
        <v>0</v>
      </c>
      <c r="AH7" s="55">
        <f>SUMIFS('4-收据记录表'!$AI:$AI,'4-收据记录表'!$AC:$AC,'7-市场业绩'!$F7,'4-收据记录表'!$AP:$AP,AH$3)</f>
        <v>0</v>
      </c>
      <c r="AI7" s="55">
        <f>SUMIFS('4-收据记录表'!$AI:$AI,'4-收据记录表'!$AC:$AC,'7-市场业绩'!$F7,'4-收据记录表'!$AP:$AP,AI$3)</f>
        <v>0</v>
      </c>
      <c r="AJ7" s="55">
        <f>U7+AA7</f>
        <v>131020</v>
      </c>
      <c r="AK7" s="55">
        <f>SUMIFS('4-收据记录表'!AI:AI,'4-收据记录表'!AO:AO,"五年国际会员",'4-收据记录表'!AE:AE,"&lt;&gt;无",'4-收据记录表'!AC:AC,'7-市场业绩'!F7)+SUMIFS('4-收据记录表'!AI:AI,'4-收据记录表'!AO:AO,"预订游学优惠读",'4-收据记录表'!AE:AE,"&lt;&gt;无",'4-收据记录表'!AC:AC,'7-市场业绩'!F7)</f>
        <v>0</v>
      </c>
      <c r="AL7" s="58"/>
      <c r="AO7" s="19" t="s">
        <v>834</v>
      </c>
      <c r="AP7" s="19">
        <v>35000</v>
      </c>
      <c r="AQ7" s="19">
        <f t="shared" si="0"/>
        <v>0</v>
      </c>
      <c r="AR7" s="19">
        <f t="shared" si="4"/>
        <v>0</v>
      </c>
      <c r="AS7" s="19">
        <f t="shared" si="5"/>
        <v>0</v>
      </c>
      <c r="AT7" s="19">
        <f t="shared" si="6"/>
        <v>0</v>
      </c>
      <c r="AU7" s="19">
        <f t="shared" si="1"/>
        <v>0</v>
      </c>
      <c r="AV7" s="19">
        <f t="shared" si="7"/>
        <v>0</v>
      </c>
      <c r="AW7" s="19">
        <f>SUM($AR7:AS7)</f>
        <v>0</v>
      </c>
      <c r="AX7" s="19">
        <f>SUM($AR7:AT7)</f>
        <v>0</v>
      </c>
      <c r="AY7" s="19">
        <f>SUM($AR7:AU7)</f>
        <v>0</v>
      </c>
    </row>
    <row r="8" spans="1:51" ht="20.25" customHeight="1">
      <c r="A8" s="47">
        <v>5</v>
      </c>
      <c r="B8" s="48" t="str">
        <f>MID('5-课消明细表'!M6,6,2)</f>
        <v>07</v>
      </c>
      <c r="C8" s="49" t="str">
        <f>'5-课消明细表'!G6</f>
        <v>越秀五羊中心</v>
      </c>
      <c r="D8" s="50"/>
      <c r="E8" s="50"/>
      <c r="F8" s="61" t="s">
        <v>6277</v>
      </c>
      <c r="G8" s="59" t="s">
        <v>6275</v>
      </c>
      <c r="H8" s="62">
        <v>41451</v>
      </c>
      <c r="I8" s="60"/>
      <c r="J8" s="54"/>
      <c r="K8" s="54"/>
      <c r="L8" s="54"/>
      <c r="M8" s="54"/>
      <c r="N8" s="55">
        <f>SUMIF('4-收据记录表'!AC:AC,'7-市场业绩'!F8,'4-收据记录表'!AF:AF)</f>
        <v>0</v>
      </c>
      <c r="O8" s="56">
        <f>SUMIF('4-收据记录表'!AC:AC,'7-市场业绩'!F8,'4-收据记录表'!AG:AG)</f>
        <v>0</v>
      </c>
      <c r="P8" s="55">
        <f>SUMIFS('4-收据记录表'!$AI:$AI,'4-收据记录表'!$AC:$AC,'7-市场业绩'!$F8,'4-收据记录表'!$AP:$AP,P$3)</f>
        <v>0</v>
      </c>
      <c r="Q8" s="55">
        <f>SUMIFS('4-收据记录表'!$AI:$AI,'4-收据记录表'!$AC:$AC,'7-市场业绩'!$F8,'4-收据记录表'!$AP:$AP,Q$3)</f>
        <v>0</v>
      </c>
      <c r="R8" s="55">
        <f>SUMIFS('4-收据记录表'!$AI:$AI,'4-收据记录表'!$AC:$AC,'7-市场业绩'!$F8,'4-收据记录表'!$AP:$AP,R$3)</f>
        <v>0</v>
      </c>
      <c r="S8" s="55">
        <f>SUMIFS('4-收据记录表'!$AI:$AI,'4-收据记录表'!$AC:$AC,'7-市场业绩'!$F8,'4-收据记录表'!$AP:$AP,S$3)</f>
        <v>0</v>
      </c>
      <c r="T8" s="55">
        <f>SUMIFS('4-收据记录表'!$AI:$AI,'4-收据记录表'!$AC:$AC,'7-市场业绩'!$F8,'4-收据记录表'!$AP:$AP,T$3)</f>
        <v>0</v>
      </c>
      <c r="U8" s="55">
        <f>SUMIFS('4-收据记录表'!$AI:$AI,'4-收据记录表'!$AC:$AC,'7-市场业绩'!$F8,'4-收据记录表'!$AP:$AP,U$3)</f>
        <v>0</v>
      </c>
      <c r="V8" s="55">
        <f>SUMIFS('4-收据记录表'!$AI:$AI,'4-收据记录表'!$AC:$AC,'7-市场业绩'!$F8,'4-收据记录表'!$AP:$AP,V$3)</f>
        <v>0</v>
      </c>
      <c r="W8" s="55">
        <f>SUMIFS('4-收据记录表'!$AI:$AI,'4-收据记录表'!$AC:$AC,'7-市场业绩'!$F8,'4-收据记录表'!$AP:$AP,W$3)</f>
        <v>0</v>
      </c>
      <c r="X8" s="55">
        <f>SUMIFS('4-收据记录表'!$AI:$AI,'4-收据记录表'!$AC:$AC,'7-市场业绩'!$F8,'4-收据记录表'!$AP:$AP,X$3)</f>
        <v>0</v>
      </c>
      <c r="Y8" s="55">
        <f>SUMIFS('4-收据记录表'!$AI:$AI,'4-收据记录表'!$AC:$AC,'7-市场业绩'!$F8,'4-收据记录表'!$AP:$AP,Y$3)</f>
        <v>0</v>
      </c>
      <c r="Z8" s="55">
        <f>SUMIFS('4-收据记录表'!$AI:$AI,'4-收据记录表'!$AC:$AC,'7-市场业绩'!$F8,'4-收据记录表'!$AP:$AP,Z$3)</f>
        <v>0</v>
      </c>
      <c r="AA8" s="55">
        <f>SUMIFS('4-收据记录表'!$AI:$AI,'4-收据记录表'!$AC:$AC,'7-市场业绩'!$F8,'4-收据记录表'!$AP:$AP,AA$3)</f>
        <v>0</v>
      </c>
      <c r="AB8" s="55">
        <f>SUMIFS('4-收据记录表'!$AI:$AI,'4-收据记录表'!$AC:$AC,'7-市场业绩'!$F8,'4-收据记录表'!$AP:$AP,AB$3)</f>
        <v>0</v>
      </c>
      <c r="AC8" s="55">
        <f>SUMIFS('4-收据记录表'!$AI:$AI,'4-收据记录表'!$AC:$AC,'7-市场业绩'!$F8,'4-收据记录表'!$AP:$AP,AC$3)</f>
        <v>0</v>
      </c>
      <c r="AD8" s="55">
        <f>SUMIFS('4-收据记录表'!$AI:$AI,'4-收据记录表'!$AC:$AC,'7-市场业绩'!$F8,'4-收据记录表'!$AP:$AP,AD$3)</f>
        <v>0</v>
      </c>
      <c r="AE8" s="57">
        <f t="shared" si="2"/>
        <v>0</v>
      </c>
      <c r="AF8" s="55">
        <f>SUMIFS('4-收据记录表'!$AI:$AI,'4-收据记录表'!$AC:$AC,'7-市场业绩'!$F8,'4-收据记录表'!$AP:$AP,AF$3)</f>
        <v>0</v>
      </c>
      <c r="AG8" s="55">
        <f>SUMIFS('4-收据记录表'!$AI:$AI,'4-收据记录表'!$AC:$AC,'7-市场业绩'!$F8,'4-收据记录表'!$AP:$AP,AG$3)</f>
        <v>0</v>
      </c>
      <c r="AH8" s="55">
        <f>SUMIFS('4-收据记录表'!$AI:$AI,'4-收据记录表'!$AC:$AC,'7-市场业绩'!$F8,'4-收据记录表'!$AP:$AP,AH$3)</f>
        <v>0</v>
      </c>
      <c r="AI8" s="55">
        <f>SUMIFS('4-收据记录表'!$AI:$AI,'4-收据记录表'!$AC:$AC,'7-市场业绩'!$F8,'4-收据记录表'!$AP:$AP,AI$3)</f>
        <v>0</v>
      </c>
      <c r="AJ8" s="55">
        <f t="shared" si="3"/>
        <v>0</v>
      </c>
      <c r="AK8" s="55">
        <f>SUMIFS('4-收据记录表'!AI:AI,'4-收据记录表'!AO:AO,"五年国际会员",'4-收据记录表'!AE:AE,"&lt;&gt;无",'4-收据记录表'!AC:AC,'7-市场业绩'!F8)+SUMIFS('4-收据记录表'!AI:AI,'4-收据记录表'!AO:AO,"预订游学优惠读",'4-收据记录表'!AE:AE,"&lt;&gt;无",'4-收据记录表'!AC:AC,'7-市场业绩'!F8)</f>
        <v>0</v>
      </c>
      <c r="AL8" s="58"/>
      <c r="AO8" s="19" t="s">
        <v>830</v>
      </c>
      <c r="AP8" s="19">
        <v>35000</v>
      </c>
      <c r="AQ8" s="19">
        <f t="shared" si="0"/>
        <v>0</v>
      </c>
      <c r="AR8" s="19">
        <f t="shared" si="4"/>
        <v>0</v>
      </c>
      <c r="AS8" s="19">
        <f t="shared" si="5"/>
        <v>0</v>
      </c>
      <c r="AT8" s="19">
        <f t="shared" si="6"/>
        <v>0</v>
      </c>
      <c r="AU8" s="19">
        <f t="shared" si="1"/>
        <v>0</v>
      </c>
      <c r="AV8" s="19">
        <f t="shared" si="7"/>
        <v>0</v>
      </c>
      <c r="AW8" s="19">
        <f>SUM($AR8:AS8)</f>
        <v>0</v>
      </c>
      <c r="AX8" s="19">
        <f>SUM($AR8:AT8)</f>
        <v>0</v>
      </c>
      <c r="AY8" s="19">
        <f>SUM($AR8:AU8)</f>
        <v>0</v>
      </c>
    </row>
    <row r="9" spans="1:51" ht="20.25" customHeight="1">
      <c r="A9" s="47">
        <v>6</v>
      </c>
      <c r="B9" s="48" t="str">
        <f>MID('5-课消明细表'!M7,6,2)</f>
        <v>07</v>
      </c>
      <c r="C9" s="49" t="str">
        <f>'5-课消明细表'!G7</f>
        <v>越秀五羊中心</v>
      </c>
      <c r="D9" s="50"/>
      <c r="E9" s="50"/>
      <c r="F9" s="61" t="s">
        <v>6278</v>
      </c>
      <c r="G9" s="59" t="s">
        <v>6275</v>
      </c>
      <c r="H9" s="62">
        <v>41099</v>
      </c>
      <c r="I9" s="60">
        <v>120000</v>
      </c>
      <c r="J9" s="54"/>
      <c r="K9" s="54"/>
      <c r="L9" s="54"/>
      <c r="M9" s="54"/>
      <c r="N9" s="55">
        <f>SUMIF('4-收据记录表'!AC:AC,'7-市场业绩'!F9,'4-收据记录表'!AF:AF)</f>
        <v>3</v>
      </c>
      <c r="O9" s="56">
        <f>SUMIF('4-收据记录表'!AC:AC,'7-市场业绩'!F9,'4-收据记录表'!AG:AG)</f>
        <v>0.30000000000000004</v>
      </c>
      <c r="P9" s="55">
        <f>SUMIFS('4-收据记录表'!$AI:$AI,'4-收据记录表'!$AC:$AC,'7-市场业绩'!$F9,'4-收据记录表'!$AP:$AP,P$3)</f>
        <v>0</v>
      </c>
      <c r="Q9" s="55">
        <f>SUMIFS('4-收据记录表'!$AI:$AI,'4-收据记录表'!$AC:$AC,'7-市场业绩'!$F9,'4-收据记录表'!$AP:$AP,Q$3)</f>
        <v>0</v>
      </c>
      <c r="R9" s="55">
        <f>SUMIFS('4-收据记录表'!$AI:$AI,'4-收据记录表'!$AC:$AC,'7-市场业绩'!$F9,'4-收据记录表'!$AP:$AP,R$3)</f>
        <v>0</v>
      </c>
      <c r="S9" s="55">
        <f>SUMIFS('4-收据记录表'!$AI:$AI,'4-收据记录表'!$AC:$AC,'7-市场业绩'!$F9,'4-收据记录表'!$AP:$AP,S$3)</f>
        <v>0</v>
      </c>
      <c r="T9" s="55">
        <f>SUMIFS('4-收据记录表'!$AI:$AI,'4-收据记录表'!$AC:$AC,'7-市场业绩'!$F9,'4-收据记录表'!$AP:$AP,T$3)</f>
        <v>0</v>
      </c>
      <c r="U9" s="55">
        <f>SUMIFS('4-收据记录表'!$AI:$AI,'4-收据记录表'!$AC:$AC,'7-市场业绩'!$F9,'4-收据记录表'!$AP:$AP,U$3)</f>
        <v>0</v>
      </c>
      <c r="V9" s="55">
        <f>SUMIFS('4-收据记录表'!$AI:$AI,'4-收据记录表'!$AC:$AC,'7-市场业绩'!$F9,'4-收据记录表'!$AP:$AP,V$3)</f>
        <v>0</v>
      </c>
      <c r="W9" s="55">
        <f>SUMIFS('4-收据记录表'!$AI:$AI,'4-收据记录表'!$AC:$AC,'7-市场业绩'!$F9,'4-收据记录表'!$AP:$AP,W$3)</f>
        <v>0</v>
      </c>
      <c r="X9" s="55">
        <f>SUMIFS('4-收据记录表'!$AI:$AI,'4-收据记录表'!$AC:$AC,'7-市场业绩'!$F9,'4-收据记录表'!$AP:$AP,X$3)</f>
        <v>0</v>
      </c>
      <c r="Y9" s="55">
        <f>SUMIFS('4-收据记录表'!$AI:$AI,'4-收据记录表'!$AC:$AC,'7-市场业绩'!$F9,'4-收据记录表'!$AP:$AP,Y$3)</f>
        <v>0</v>
      </c>
      <c r="Z9" s="55">
        <f>SUMIFS('4-收据记录表'!$AI:$AI,'4-收据记录表'!$AC:$AC,'7-市场业绩'!$F9,'4-收据记录表'!$AP:$AP,Z$3)</f>
        <v>0</v>
      </c>
      <c r="AA9" s="55">
        <f>SUMIFS('4-收据记录表'!$AI:$AI,'4-收据记录表'!$AC:$AC,'7-市场业绩'!$F9,'4-收据记录表'!$AP:$AP,AA$3)</f>
        <v>0</v>
      </c>
      <c r="AB9" s="55">
        <f>SUMIFS('4-收据记录表'!$AI:$AI,'4-收据记录表'!$AC:$AC,'7-市场业绩'!$F9,'4-收据记录表'!$AP:$AP,AB$3)</f>
        <v>5640</v>
      </c>
      <c r="AC9" s="55">
        <f>SUMIFS('4-收据记录表'!$AI:$AI,'4-收据记录表'!$AC:$AC,'7-市场业绩'!$F9,'4-收据记录表'!$AP:$AP,AC$3)</f>
        <v>5640</v>
      </c>
      <c r="AD9" s="55">
        <f>SUMIFS('4-收据记录表'!$AI:$AI,'4-收据记录表'!$AC:$AC,'7-市场业绩'!$F9,'4-收据记录表'!$AP:$AP,AD$3)</f>
        <v>5640</v>
      </c>
      <c r="AE9" s="57">
        <f t="shared" si="2"/>
        <v>16920</v>
      </c>
      <c r="AF9" s="55">
        <f>SUMIFS('4-收据记录表'!$AI:$AI,'4-收据记录表'!$AC:$AC,'7-市场业绩'!$F9,'4-收据记录表'!$AP:$AP,AF$3)</f>
        <v>0</v>
      </c>
      <c r="AG9" s="55">
        <f>SUMIFS('4-收据记录表'!$AI:$AI,'4-收据记录表'!$AC:$AC,'7-市场业绩'!$F9,'4-收据记录表'!$AP:$AP,AG$3)</f>
        <v>0</v>
      </c>
      <c r="AH9" s="55">
        <f>SUMIFS('4-收据记录表'!$AI:$AI,'4-收据记录表'!$AC:$AC,'7-市场业绩'!$F9,'4-收据记录表'!$AP:$AP,AH$3)</f>
        <v>0</v>
      </c>
      <c r="AI9" s="55">
        <f>SUMIFS('4-收据记录表'!$AI:$AI,'4-收据记录表'!$AC:$AC,'7-市场业绩'!$F9,'4-收据记录表'!$AP:$AP,AI$3)</f>
        <v>0</v>
      </c>
      <c r="AJ9" s="55">
        <f t="shared" si="3"/>
        <v>16920</v>
      </c>
      <c r="AK9" s="55">
        <f>SUMIFS('4-收据记录表'!AI:AI,'4-收据记录表'!AO:AO,"五年国际会员",'4-收据记录表'!AE:AE,"&lt;&gt;无",'4-收据记录表'!AC:AC,'7-市场业绩'!F9)+SUMIFS('4-收据记录表'!AI:AI,'4-收据记录表'!AO:AO,"预订游学优惠读",'4-收据记录表'!AE:AE,"&lt;&gt;无",'4-收据记录表'!AC:AC,'7-市场业绩'!F9)</f>
        <v>0</v>
      </c>
      <c r="AL9" s="58"/>
      <c r="AO9" s="19" t="s">
        <v>823</v>
      </c>
      <c r="AP9" s="19">
        <v>35000</v>
      </c>
      <c r="AQ9" s="19">
        <f t="shared" si="0"/>
        <v>0</v>
      </c>
      <c r="AR9" s="19">
        <f t="shared" si="4"/>
        <v>0</v>
      </c>
      <c r="AS9" s="19">
        <f t="shared" si="5"/>
        <v>0</v>
      </c>
      <c r="AT9" s="19">
        <f t="shared" si="6"/>
        <v>0</v>
      </c>
      <c r="AU9" s="19">
        <f t="shared" si="1"/>
        <v>0</v>
      </c>
      <c r="AV9" s="19">
        <f t="shared" si="7"/>
        <v>0</v>
      </c>
      <c r="AW9" s="19">
        <f>SUM($AR9:AS9)</f>
        <v>0</v>
      </c>
      <c r="AX9" s="19">
        <f>SUM($AR9:AT9)</f>
        <v>0</v>
      </c>
      <c r="AY9" s="19">
        <f>SUM($AR9:AU9)</f>
        <v>0</v>
      </c>
    </row>
    <row r="10" spans="1:51" ht="20.25" customHeight="1">
      <c r="A10" s="47">
        <v>7</v>
      </c>
      <c r="B10" s="48" t="str">
        <f>MID('5-课消明细表'!M8,6,2)</f>
        <v>07</v>
      </c>
      <c r="C10" s="49" t="str">
        <f>'5-课消明细表'!G8</f>
        <v>越秀五羊中心</v>
      </c>
      <c r="D10" s="50"/>
      <c r="E10" s="50"/>
      <c r="F10" s="61"/>
      <c r="G10" s="59"/>
      <c r="H10" s="62"/>
      <c r="I10" s="60"/>
      <c r="J10" s="54"/>
      <c r="K10" s="54"/>
      <c r="L10" s="54"/>
      <c r="M10" s="54"/>
      <c r="N10" s="55">
        <f>SUMIF('4-收据记录表'!AC:AC,'7-市场业绩'!F10,'4-收据记录表'!AF:AF)</f>
        <v>0</v>
      </c>
      <c r="O10" s="56">
        <f>SUMIF('4-收据记录表'!AC:AC,'7-市场业绩'!F10,'4-收据记录表'!AG:AG)</f>
        <v>0</v>
      </c>
      <c r="P10" s="55">
        <f>SUMIFS('4-收据记录表'!$AI:$AI,'4-收据记录表'!$AC:$AC,'7-市场业绩'!$F10,'4-收据记录表'!$AP:$AP,P$3)</f>
        <v>0</v>
      </c>
      <c r="Q10" s="55">
        <f>SUMIFS('4-收据记录表'!$AI:$AI,'4-收据记录表'!$AC:$AC,'7-市场业绩'!$F10,'4-收据记录表'!$AP:$AP,Q$3)</f>
        <v>0</v>
      </c>
      <c r="R10" s="55">
        <f>SUMIFS('4-收据记录表'!$AI:$AI,'4-收据记录表'!$AC:$AC,'7-市场业绩'!$F10,'4-收据记录表'!$AP:$AP,R$3)</f>
        <v>0</v>
      </c>
      <c r="S10" s="55">
        <f>SUMIFS('4-收据记录表'!$AI:$AI,'4-收据记录表'!$AC:$AC,'7-市场业绩'!$F10,'4-收据记录表'!$AP:$AP,S$3)</f>
        <v>0</v>
      </c>
      <c r="T10" s="55">
        <f>SUMIFS('4-收据记录表'!$AI:$AI,'4-收据记录表'!$AC:$AC,'7-市场业绩'!$F10,'4-收据记录表'!$AP:$AP,T$3)</f>
        <v>0</v>
      </c>
      <c r="U10" s="55">
        <f>SUMIFS('4-收据记录表'!$AI:$AI,'4-收据记录表'!$AC:$AC,'7-市场业绩'!$F10,'4-收据记录表'!$AP:$AP,U$3)</f>
        <v>0</v>
      </c>
      <c r="V10" s="55">
        <f>SUMIFS('4-收据记录表'!$AI:$AI,'4-收据记录表'!$AC:$AC,'7-市场业绩'!$F10,'4-收据记录表'!$AP:$AP,V$3)</f>
        <v>0</v>
      </c>
      <c r="W10" s="55">
        <f>SUMIFS('4-收据记录表'!$AI:$AI,'4-收据记录表'!$AC:$AC,'7-市场业绩'!$F10,'4-收据记录表'!$AP:$AP,W$3)</f>
        <v>0</v>
      </c>
      <c r="X10" s="55">
        <f>SUMIFS('4-收据记录表'!$AI:$AI,'4-收据记录表'!$AC:$AC,'7-市场业绩'!$F10,'4-收据记录表'!$AP:$AP,X$3)</f>
        <v>0</v>
      </c>
      <c r="Y10" s="55">
        <f>SUMIFS('4-收据记录表'!$AI:$AI,'4-收据记录表'!$AC:$AC,'7-市场业绩'!$F10,'4-收据记录表'!$AP:$AP,Y$3)</f>
        <v>0</v>
      </c>
      <c r="Z10" s="55">
        <f>SUMIFS('4-收据记录表'!$AI:$AI,'4-收据记录表'!$AC:$AC,'7-市场业绩'!$F10,'4-收据记录表'!$AP:$AP,Z$3)</f>
        <v>0</v>
      </c>
      <c r="AA10" s="55">
        <f>SUMIFS('4-收据记录表'!$AI:$AI,'4-收据记录表'!$AC:$AC,'7-市场业绩'!$F10,'4-收据记录表'!$AP:$AP,AA$3)</f>
        <v>0</v>
      </c>
      <c r="AB10" s="55">
        <f>SUMIFS('4-收据记录表'!$AI:$AI,'4-收据记录表'!$AC:$AC,'7-市场业绩'!$F10,'4-收据记录表'!$AP:$AP,AB$3)</f>
        <v>0</v>
      </c>
      <c r="AC10" s="55">
        <f>SUMIFS('4-收据记录表'!$AI:$AI,'4-收据记录表'!$AC:$AC,'7-市场业绩'!$F10,'4-收据记录表'!$AP:$AP,AC$3)</f>
        <v>0</v>
      </c>
      <c r="AD10" s="55">
        <f>SUMIFS('4-收据记录表'!$AI:$AI,'4-收据记录表'!$AC:$AC,'7-市场业绩'!$F10,'4-收据记录表'!$AP:$AP,AD$3)</f>
        <v>0</v>
      </c>
      <c r="AE10" s="57">
        <f t="shared" si="2"/>
        <v>0</v>
      </c>
      <c r="AF10" s="55">
        <f>SUMIFS('4-收据记录表'!$AI:$AI,'4-收据记录表'!$AC:$AC,'7-市场业绩'!$F10,'4-收据记录表'!$AP:$AP,AF$3)</f>
        <v>0</v>
      </c>
      <c r="AG10" s="55">
        <f>SUMIFS('4-收据记录表'!$AI:$AI,'4-收据记录表'!$AC:$AC,'7-市场业绩'!$F10,'4-收据记录表'!$AP:$AP,AG$3)</f>
        <v>0</v>
      </c>
      <c r="AH10" s="55">
        <f>SUMIFS('4-收据记录表'!$AI:$AI,'4-收据记录表'!$AC:$AC,'7-市场业绩'!$F10,'4-收据记录表'!$AP:$AP,AH$3)</f>
        <v>0</v>
      </c>
      <c r="AI10" s="55">
        <f>SUMIFS('4-收据记录表'!$AI:$AI,'4-收据记录表'!$AC:$AC,'7-市场业绩'!$F10,'4-收据记录表'!$AP:$AP,AI$3)</f>
        <v>0</v>
      </c>
      <c r="AJ10" s="55">
        <f t="shared" si="3"/>
        <v>0</v>
      </c>
      <c r="AK10" s="55">
        <f>SUMIFS('4-收据记录表'!AI:AI,'4-收据记录表'!AO:AO,"五年国际会员",'4-收据记录表'!AE:AE,"&lt;&gt;无",'4-收据记录表'!AC:AC,'7-市场业绩'!F10)+SUMIFS('4-收据记录表'!AI:AI,'4-收据记录表'!AO:AO,"预订游学优惠读",'4-收据记录表'!AE:AE,"&lt;&gt;无",'4-收据记录表'!AC:AC,'7-市场业绩'!F10)</f>
        <v>0</v>
      </c>
      <c r="AL10" s="58"/>
      <c r="AO10" s="19" t="s">
        <v>831</v>
      </c>
      <c r="AP10" s="19">
        <v>35000</v>
      </c>
      <c r="AQ10" s="19">
        <f t="shared" si="0"/>
        <v>0</v>
      </c>
      <c r="AR10" s="19">
        <f t="shared" si="4"/>
        <v>0</v>
      </c>
      <c r="AS10" s="19">
        <f t="shared" si="5"/>
        <v>0</v>
      </c>
      <c r="AT10" s="19">
        <f t="shared" si="6"/>
        <v>0</v>
      </c>
      <c r="AU10" s="19">
        <f t="shared" si="1"/>
        <v>0</v>
      </c>
      <c r="AV10" s="19">
        <f t="shared" si="7"/>
        <v>0</v>
      </c>
      <c r="AW10" s="19">
        <f>SUM($AR10:AS10)</f>
        <v>0</v>
      </c>
      <c r="AX10" s="19">
        <f>SUM($AR10:AT10)</f>
        <v>0</v>
      </c>
      <c r="AY10" s="19">
        <f>SUM($AR10:AU10)</f>
        <v>0</v>
      </c>
    </row>
    <row r="11" spans="1:51" ht="20.25" customHeight="1">
      <c r="A11" s="47">
        <v>8</v>
      </c>
      <c r="B11" s="48" t="str">
        <f>MID('5-课消明细表'!M9,6,2)</f>
        <v>07</v>
      </c>
      <c r="C11" s="49" t="str">
        <f>'5-课消明细表'!G9</f>
        <v>越秀五羊中心</v>
      </c>
      <c r="D11" s="50"/>
      <c r="E11" s="50"/>
      <c r="F11" s="61"/>
      <c r="G11" s="59"/>
      <c r="H11" s="62"/>
      <c r="I11" s="60"/>
      <c r="J11" s="54"/>
      <c r="K11" s="54"/>
      <c r="L11" s="54"/>
      <c r="M11" s="54"/>
      <c r="N11" s="55">
        <f>SUMIF('4-收据记录表'!AC:AC,'7-市场业绩'!F11,'4-收据记录表'!AF:AF)</f>
        <v>0</v>
      </c>
      <c r="O11" s="56">
        <f>SUMIF('4-收据记录表'!AC:AC,'7-市场业绩'!F11,'4-收据记录表'!AG:AG)</f>
        <v>0</v>
      </c>
      <c r="P11" s="55">
        <f>SUMIFS('4-收据记录表'!$AI:$AI,'4-收据记录表'!$AC:$AC,'7-市场业绩'!$F11,'4-收据记录表'!$AP:$AP,P$3)</f>
        <v>0</v>
      </c>
      <c r="Q11" s="55">
        <f>SUMIFS('4-收据记录表'!$AI:$AI,'4-收据记录表'!$AC:$AC,'7-市场业绩'!$F11,'4-收据记录表'!$AP:$AP,Q$3)</f>
        <v>0</v>
      </c>
      <c r="R11" s="55">
        <f>SUMIFS('4-收据记录表'!$AI:$AI,'4-收据记录表'!$AC:$AC,'7-市场业绩'!$F11,'4-收据记录表'!$AP:$AP,R$3)</f>
        <v>0</v>
      </c>
      <c r="S11" s="55">
        <f>SUMIFS('4-收据记录表'!$AI:$AI,'4-收据记录表'!$AC:$AC,'7-市场业绩'!$F11,'4-收据记录表'!$AP:$AP,S$3)</f>
        <v>0</v>
      </c>
      <c r="T11" s="55">
        <f>SUMIFS('4-收据记录表'!$AI:$AI,'4-收据记录表'!$AC:$AC,'7-市场业绩'!$F11,'4-收据记录表'!$AP:$AP,T$3)</f>
        <v>0</v>
      </c>
      <c r="U11" s="55">
        <f>SUMIFS('4-收据记录表'!$AI:$AI,'4-收据记录表'!$AC:$AC,'7-市场业绩'!$F11,'4-收据记录表'!$AP:$AP,U$3)</f>
        <v>0</v>
      </c>
      <c r="V11" s="55">
        <f>SUMIFS('4-收据记录表'!$AI:$AI,'4-收据记录表'!$AC:$AC,'7-市场业绩'!$F11,'4-收据记录表'!$AP:$AP,V$3)</f>
        <v>0</v>
      </c>
      <c r="W11" s="55">
        <f>SUMIFS('4-收据记录表'!$AI:$AI,'4-收据记录表'!$AC:$AC,'7-市场业绩'!$F11,'4-收据记录表'!$AP:$AP,W$3)</f>
        <v>0</v>
      </c>
      <c r="X11" s="55">
        <f>SUMIFS('4-收据记录表'!$AI:$AI,'4-收据记录表'!$AC:$AC,'7-市场业绩'!$F11,'4-收据记录表'!$AP:$AP,X$3)</f>
        <v>0</v>
      </c>
      <c r="Y11" s="55">
        <f>SUMIFS('4-收据记录表'!$AI:$AI,'4-收据记录表'!$AC:$AC,'7-市场业绩'!$F11,'4-收据记录表'!$AP:$AP,Y$3)</f>
        <v>0</v>
      </c>
      <c r="Z11" s="55">
        <f>SUMIFS('4-收据记录表'!$AI:$AI,'4-收据记录表'!$AC:$AC,'7-市场业绩'!$F11,'4-收据记录表'!$AP:$AP,Z$3)</f>
        <v>0</v>
      </c>
      <c r="AA11" s="55">
        <f>SUMIFS('4-收据记录表'!$AI:$AI,'4-收据记录表'!$AC:$AC,'7-市场业绩'!$F11,'4-收据记录表'!$AP:$AP,AA$3)</f>
        <v>0</v>
      </c>
      <c r="AB11" s="55">
        <f>SUMIFS('4-收据记录表'!$AI:$AI,'4-收据记录表'!$AC:$AC,'7-市场业绩'!$F11,'4-收据记录表'!$AP:$AP,AB$3)</f>
        <v>0</v>
      </c>
      <c r="AC11" s="55">
        <f>SUMIFS('4-收据记录表'!$AI:$AI,'4-收据记录表'!$AC:$AC,'7-市场业绩'!$F11,'4-收据记录表'!$AP:$AP,AC$3)</f>
        <v>0</v>
      </c>
      <c r="AD11" s="55">
        <f>SUMIFS('4-收据记录表'!$AI:$AI,'4-收据记录表'!$AC:$AC,'7-市场业绩'!$F11,'4-收据记录表'!$AP:$AP,AD$3)</f>
        <v>0</v>
      </c>
      <c r="AE11" s="57">
        <f t="shared" si="2"/>
        <v>0</v>
      </c>
      <c r="AF11" s="55">
        <f>SUMIFS('4-收据记录表'!$AI:$AI,'4-收据记录表'!$AC:$AC,'7-市场业绩'!$F11,'4-收据记录表'!$AP:$AP,AF$3)</f>
        <v>0</v>
      </c>
      <c r="AG11" s="55">
        <f>SUMIFS('4-收据记录表'!$AI:$AI,'4-收据记录表'!$AC:$AC,'7-市场业绩'!$F11,'4-收据记录表'!$AP:$AP,AG$3)</f>
        <v>0</v>
      </c>
      <c r="AH11" s="55">
        <f>SUMIFS('4-收据记录表'!$AI:$AI,'4-收据记录表'!$AC:$AC,'7-市场业绩'!$F11,'4-收据记录表'!$AP:$AP,AH$3)</f>
        <v>0</v>
      </c>
      <c r="AI11" s="55">
        <f>SUMIFS('4-收据记录表'!$AI:$AI,'4-收据记录表'!$AC:$AC,'7-市场业绩'!$F11,'4-收据记录表'!$AP:$AP,AI$3)</f>
        <v>0</v>
      </c>
      <c r="AJ11" s="55">
        <f t="shared" si="3"/>
        <v>0</v>
      </c>
      <c r="AK11" s="55">
        <f>SUMIFS('4-收据记录表'!AI:AI,'4-收据记录表'!AO:AO,"五年国际会员",'4-收据记录表'!AE:AE,"&lt;&gt;无",'4-收据记录表'!AC:AC,'7-市场业绩'!F11)+SUMIFS('4-收据记录表'!AI:AI,'4-收据记录表'!AO:AO,"预订游学优惠读",'4-收据记录表'!AE:AE,"&lt;&gt;无",'4-收据记录表'!AC:AC,'7-市场业绩'!F11)</f>
        <v>0</v>
      </c>
      <c r="AL11" s="58"/>
      <c r="AO11" s="19" t="s">
        <v>832</v>
      </c>
      <c r="AP11" s="19">
        <v>35000</v>
      </c>
      <c r="AQ11" s="19">
        <f t="shared" si="0"/>
        <v>0</v>
      </c>
      <c r="AR11" s="19">
        <f t="shared" si="4"/>
        <v>0</v>
      </c>
      <c r="AS11" s="19">
        <f t="shared" si="5"/>
        <v>0</v>
      </c>
      <c r="AT11" s="19">
        <f t="shared" si="6"/>
        <v>0</v>
      </c>
      <c r="AU11" s="19">
        <f t="shared" si="1"/>
        <v>0</v>
      </c>
      <c r="AV11" s="19">
        <f t="shared" si="7"/>
        <v>0</v>
      </c>
      <c r="AW11" s="19">
        <f>SUM($AR11:AS11)</f>
        <v>0</v>
      </c>
      <c r="AX11" s="19">
        <f>SUM($AR11:AT11)</f>
        <v>0</v>
      </c>
      <c r="AY11" s="19">
        <f>SUM($AR11:AU11)</f>
        <v>0</v>
      </c>
    </row>
    <row r="12" spans="1:51" ht="20.25" customHeight="1">
      <c r="A12" s="47">
        <v>9</v>
      </c>
      <c r="B12" s="48" t="str">
        <f>MID('5-课消明细表'!M10,6,2)</f>
        <v>07</v>
      </c>
      <c r="C12" s="49" t="str">
        <f>'5-课消明细表'!G10</f>
        <v>越秀五羊中心</v>
      </c>
      <c r="D12" s="50"/>
      <c r="E12" s="50"/>
      <c r="F12" s="61"/>
      <c r="G12" s="59"/>
      <c r="H12" s="62"/>
      <c r="I12" s="60"/>
      <c r="J12" s="54"/>
      <c r="K12" s="54"/>
      <c r="L12" s="54"/>
      <c r="M12" s="54"/>
      <c r="N12" s="55">
        <f>SUMIF('4-收据记录表'!AC:AC,'7-市场业绩'!F12,'4-收据记录表'!AF:AF)</f>
        <v>0</v>
      </c>
      <c r="O12" s="56">
        <f>SUMIF('4-收据记录表'!AC:AC,'7-市场业绩'!F12,'4-收据记录表'!AG:AG)</f>
        <v>0</v>
      </c>
      <c r="P12" s="55">
        <f>SUMIFS('4-收据记录表'!$AI:$AI,'4-收据记录表'!$AC:$AC,'7-市场业绩'!$F12,'4-收据记录表'!$AP:$AP,P$3)</f>
        <v>0</v>
      </c>
      <c r="Q12" s="55">
        <f>SUMIFS('4-收据记录表'!$AI:$AI,'4-收据记录表'!$AC:$AC,'7-市场业绩'!$F12,'4-收据记录表'!$AP:$AP,Q$3)</f>
        <v>0</v>
      </c>
      <c r="R12" s="55">
        <f>SUMIFS('4-收据记录表'!$AI:$AI,'4-收据记录表'!$AC:$AC,'7-市场业绩'!$F12,'4-收据记录表'!$AP:$AP,R$3)</f>
        <v>0</v>
      </c>
      <c r="S12" s="55">
        <f>SUMIFS('4-收据记录表'!$AI:$AI,'4-收据记录表'!$AC:$AC,'7-市场业绩'!$F12,'4-收据记录表'!$AP:$AP,S$3)</f>
        <v>0</v>
      </c>
      <c r="T12" s="55">
        <f>SUMIFS('4-收据记录表'!$AI:$AI,'4-收据记录表'!$AC:$AC,'7-市场业绩'!$F12,'4-收据记录表'!$AP:$AP,T$3)</f>
        <v>0</v>
      </c>
      <c r="U12" s="55">
        <f>SUMIFS('4-收据记录表'!$AI:$AI,'4-收据记录表'!$AC:$AC,'7-市场业绩'!$F12,'4-收据记录表'!$AP:$AP,U$3)</f>
        <v>0</v>
      </c>
      <c r="V12" s="55">
        <f>SUMIFS('4-收据记录表'!$AI:$AI,'4-收据记录表'!$AC:$AC,'7-市场业绩'!$F12,'4-收据记录表'!$AP:$AP,V$3)</f>
        <v>0</v>
      </c>
      <c r="W12" s="55">
        <f>SUMIFS('4-收据记录表'!$AI:$AI,'4-收据记录表'!$AC:$AC,'7-市场业绩'!$F12,'4-收据记录表'!$AP:$AP,W$3)</f>
        <v>0</v>
      </c>
      <c r="X12" s="55">
        <f>SUMIFS('4-收据记录表'!$AI:$AI,'4-收据记录表'!$AC:$AC,'7-市场业绩'!$F12,'4-收据记录表'!$AP:$AP,X$3)</f>
        <v>0</v>
      </c>
      <c r="Y12" s="55">
        <f>SUMIFS('4-收据记录表'!$AI:$AI,'4-收据记录表'!$AC:$AC,'7-市场业绩'!$F12,'4-收据记录表'!$AP:$AP,Y$3)</f>
        <v>0</v>
      </c>
      <c r="Z12" s="55">
        <f>SUMIFS('4-收据记录表'!$AI:$AI,'4-收据记录表'!$AC:$AC,'7-市场业绩'!$F12,'4-收据记录表'!$AP:$AP,Z$3)</f>
        <v>0</v>
      </c>
      <c r="AA12" s="55">
        <f>SUMIFS('4-收据记录表'!$AI:$AI,'4-收据记录表'!$AC:$AC,'7-市场业绩'!$F12,'4-收据记录表'!$AP:$AP,AA$3)</f>
        <v>0</v>
      </c>
      <c r="AB12" s="55">
        <f>SUMIFS('4-收据记录表'!$AI:$AI,'4-收据记录表'!$AC:$AC,'7-市场业绩'!$F12,'4-收据记录表'!$AP:$AP,AB$3)</f>
        <v>0</v>
      </c>
      <c r="AC12" s="55">
        <f>SUMIFS('4-收据记录表'!$AI:$AI,'4-收据记录表'!$AC:$AC,'7-市场业绩'!$F12,'4-收据记录表'!$AP:$AP,AC$3)</f>
        <v>0</v>
      </c>
      <c r="AD12" s="55">
        <f>SUMIFS('4-收据记录表'!$AI:$AI,'4-收据记录表'!$AC:$AC,'7-市场业绩'!$F12,'4-收据记录表'!$AP:$AP,AD$3)</f>
        <v>0</v>
      </c>
      <c r="AE12" s="57">
        <f t="shared" si="2"/>
        <v>0</v>
      </c>
      <c r="AF12" s="55">
        <f>SUMIFS('4-收据记录表'!$AI:$AI,'4-收据记录表'!$AC:$AC,'7-市场业绩'!$F12,'4-收据记录表'!$AP:$AP,AF$3)</f>
        <v>0</v>
      </c>
      <c r="AG12" s="55">
        <f>SUMIFS('4-收据记录表'!$AI:$AI,'4-收据记录表'!$AC:$AC,'7-市场业绩'!$F12,'4-收据记录表'!$AP:$AP,AG$3)</f>
        <v>0</v>
      </c>
      <c r="AH12" s="55">
        <f>SUMIFS('4-收据记录表'!$AI:$AI,'4-收据记录表'!$AC:$AC,'7-市场业绩'!$F12,'4-收据记录表'!$AP:$AP,AH$3)</f>
        <v>0</v>
      </c>
      <c r="AI12" s="55">
        <f>SUMIFS('4-收据记录表'!$AI:$AI,'4-收据记录表'!$AC:$AC,'7-市场业绩'!$F12,'4-收据记录表'!$AP:$AP,AI$3)</f>
        <v>0</v>
      </c>
      <c r="AJ12" s="55">
        <f t="shared" si="3"/>
        <v>0</v>
      </c>
      <c r="AK12" s="55">
        <f>SUMIFS('4-收据记录表'!AI:AI,'4-收据记录表'!AO:AO,"五年国际会员",'4-收据记录表'!AE:AE,"&lt;&gt;无",'4-收据记录表'!AC:AC,'7-市场业绩'!F12)+SUMIFS('4-收据记录表'!AI:AI,'4-收据记录表'!AO:AO,"预订游学优惠读",'4-收据记录表'!AE:AE,"&lt;&gt;无",'4-收据记录表'!AC:AC,'7-市场业绩'!F12)</f>
        <v>0</v>
      </c>
      <c r="AL12" s="58"/>
      <c r="AO12" s="19" t="s">
        <v>438</v>
      </c>
      <c r="AP12" s="19">
        <v>25000</v>
      </c>
      <c r="AQ12" s="19">
        <f t="shared" si="0"/>
        <v>0</v>
      </c>
      <c r="AR12" s="19">
        <f t="shared" si="4"/>
        <v>0</v>
      </c>
      <c r="AS12" s="19">
        <f t="shared" si="5"/>
        <v>0</v>
      </c>
      <c r="AT12" s="19">
        <f t="shared" si="6"/>
        <v>0</v>
      </c>
      <c r="AU12" s="19">
        <f t="shared" si="1"/>
        <v>0</v>
      </c>
      <c r="AV12" s="19">
        <f t="shared" si="7"/>
        <v>0</v>
      </c>
      <c r="AW12" s="19">
        <f>SUM($AR12:AS12)</f>
        <v>0</v>
      </c>
      <c r="AX12" s="19">
        <f>SUM($AR12:AT12)</f>
        <v>0</v>
      </c>
      <c r="AY12" s="19">
        <f>SUM($AR12:AU12)</f>
        <v>0</v>
      </c>
    </row>
    <row r="13" spans="1:51" ht="20.25" customHeight="1">
      <c r="A13" s="47">
        <v>10</v>
      </c>
      <c r="B13" s="48" t="str">
        <f>MID('5-课消明细表'!M11,6,2)</f>
        <v>07</v>
      </c>
      <c r="C13" s="49" t="str">
        <f>'5-课消明细表'!G11</f>
        <v>越秀五羊中心</v>
      </c>
      <c r="D13" s="50"/>
      <c r="E13" s="50"/>
      <c r="F13" s="61"/>
      <c r="G13" s="59"/>
      <c r="H13" s="62"/>
      <c r="I13" s="60"/>
      <c r="J13" s="54"/>
      <c r="K13" s="54"/>
      <c r="L13" s="54"/>
      <c r="M13" s="54"/>
      <c r="N13" s="55">
        <f>SUMIF('4-收据记录表'!AC:AC,'7-市场业绩'!F13,'4-收据记录表'!AF:AF)</f>
        <v>0</v>
      </c>
      <c r="O13" s="56">
        <f>SUMIF('4-收据记录表'!AC:AC,'7-市场业绩'!F13,'4-收据记录表'!AG:AG)</f>
        <v>0</v>
      </c>
      <c r="P13" s="55">
        <f>SUMIFS('4-收据记录表'!$AI:$AI,'4-收据记录表'!$AC:$AC,'7-市场业绩'!$F13,'4-收据记录表'!$AP:$AP,P$3)</f>
        <v>0</v>
      </c>
      <c r="Q13" s="55">
        <f>SUMIFS('4-收据记录表'!$AI:$AI,'4-收据记录表'!$AC:$AC,'7-市场业绩'!$F13,'4-收据记录表'!$AP:$AP,Q$3)</f>
        <v>0</v>
      </c>
      <c r="R13" s="55">
        <f>SUMIFS('4-收据记录表'!$AI:$AI,'4-收据记录表'!$AC:$AC,'7-市场业绩'!$F13,'4-收据记录表'!$AP:$AP,R$3)</f>
        <v>0</v>
      </c>
      <c r="S13" s="55">
        <f>SUMIFS('4-收据记录表'!$AI:$AI,'4-收据记录表'!$AC:$AC,'7-市场业绩'!$F13,'4-收据记录表'!$AP:$AP,S$3)</f>
        <v>0</v>
      </c>
      <c r="T13" s="55">
        <f>SUMIFS('4-收据记录表'!$AI:$AI,'4-收据记录表'!$AC:$AC,'7-市场业绩'!$F13,'4-收据记录表'!$AP:$AP,T$3)</f>
        <v>0</v>
      </c>
      <c r="U13" s="55">
        <f>SUMIFS('4-收据记录表'!$AI:$AI,'4-收据记录表'!$AC:$AC,'7-市场业绩'!$F13,'4-收据记录表'!$AP:$AP,U$3)</f>
        <v>0</v>
      </c>
      <c r="V13" s="55">
        <f>SUMIFS('4-收据记录表'!$AI:$AI,'4-收据记录表'!$AC:$AC,'7-市场业绩'!$F13,'4-收据记录表'!$AP:$AP,V$3)</f>
        <v>0</v>
      </c>
      <c r="W13" s="55">
        <f>SUMIFS('4-收据记录表'!$AI:$AI,'4-收据记录表'!$AC:$AC,'7-市场业绩'!$F13,'4-收据记录表'!$AP:$AP,W$3)</f>
        <v>0</v>
      </c>
      <c r="X13" s="55">
        <f>SUMIFS('4-收据记录表'!$AI:$AI,'4-收据记录表'!$AC:$AC,'7-市场业绩'!$F13,'4-收据记录表'!$AP:$AP,X$3)</f>
        <v>0</v>
      </c>
      <c r="Y13" s="55">
        <f>SUMIFS('4-收据记录表'!$AI:$AI,'4-收据记录表'!$AC:$AC,'7-市场业绩'!$F13,'4-收据记录表'!$AP:$AP,Y$3)</f>
        <v>0</v>
      </c>
      <c r="Z13" s="55">
        <f>SUMIFS('4-收据记录表'!$AI:$AI,'4-收据记录表'!$AC:$AC,'7-市场业绩'!$F13,'4-收据记录表'!$AP:$AP,Z$3)</f>
        <v>0</v>
      </c>
      <c r="AA13" s="55">
        <f>SUMIFS('4-收据记录表'!$AI:$AI,'4-收据记录表'!$AC:$AC,'7-市场业绩'!$F13,'4-收据记录表'!$AP:$AP,AA$3)</f>
        <v>0</v>
      </c>
      <c r="AB13" s="55">
        <f>SUMIFS('4-收据记录表'!$AI:$AI,'4-收据记录表'!$AC:$AC,'7-市场业绩'!$F13,'4-收据记录表'!$AP:$AP,AB$3)</f>
        <v>0</v>
      </c>
      <c r="AC13" s="55">
        <f>SUMIFS('4-收据记录表'!$AI:$AI,'4-收据记录表'!$AC:$AC,'7-市场业绩'!$F13,'4-收据记录表'!$AP:$AP,AC$3)</f>
        <v>0</v>
      </c>
      <c r="AD13" s="55">
        <f>SUMIFS('4-收据记录表'!$AI:$AI,'4-收据记录表'!$AC:$AC,'7-市场业绩'!$F13,'4-收据记录表'!$AP:$AP,AD$3)</f>
        <v>0</v>
      </c>
      <c r="AE13" s="57">
        <f t="shared" si="2"/>
        <v>0</v>
      </c>
      <c r="AF13" s="55">
        <f>SUMIFS('4-收据记录表'!$AI:$AI,'4-收据记录表'!$AC:$AC,'7-市场业绩'!$F13,'4-收据记录表'!$AP:$AP,AF$3)</f>
        <v>0</v>
      </c>
      <c r="AG13" s="55">
        <f>SUMIFS('4-收据记录表'!$AI:$AI,'4-收据记录表'!$AC:$AC,'7-市场业绩'!$F13,'4-收据记录表'!$AP:$AP,AG$3)</f>
        <v>0</v>
      </c>
      <c r="AH13" s="55">
        <f>SUMIFS('4-收据记录表'!$AI:$AI,'4-收据记录表'!$AC:$AC,'7-市场业绩'!$F13,'4-收据记录表'!$AP:$AP,AH$3)</f>
        <v>0</v>
      </c>
      <c r="AI13" s="55">
        <f>SUMIFS('4-收据记录表'!$AI:$AI,'4-收据记录表'!$AC:$AC,'7-市场业绩'!$F13,'4-收据记录表'!$AP:$AP,AI$3)</f>
        <v>0</v>
      </c>
      <c r="AJ13" s="55">
        <f t="shared" si="3"/>
        <v>0</v>
      </c>
      <c r="AK13" s="55">
        <f>SUMIFS('4-收据记录表'!AI:AI,'4-收据记录表'!AO:AO,"五年国际会员",'4-收据记录表'!AE:AE,"&lt;&gt;无",'4-收据记录表'!AC:AC,'7-市场业绩'!F13)+SUMIFS('4-收据记录表'!AI:AI,'4-收据记录表'!AO:AO,"预订游学优惠读",'4-收据记录表'!AE:AE,"&lt;&gt;无",'4-收据记录表'!AC:AC,'7-市场业绩'!F13)</f>
        <v>0</v>
      </c>
      <c r="AL13" s="58"/>
      <c r="AO13" s="19" t="s">
        <v>824</v>
      </c>
      <c r="AP13" s="19">
        <v>25000</v>
      </c>
      <c r="AQ13" s="19">
        <f t="shared" si="0"/>
        <v>0</v>
      </c>
      <c r="AR13" s="19">
        <f t="shared" si="4"/>
        <v>0</v>
      </c>
      <c r="AS13" s="19">
        <f t="shared" si="5"/>
        <v>0</v>
      </c>
      <c r="AT13" s="19">
        <f t="shared" si="6"/>
        <v>0</v>
      </c>
      <c r="AU13" s="19">
        <f t="shared" si="1"/>
        <v>0</v>
      </c>
      <c r="AV13" s="19">
        <f t="shared" si="7"/>
        <v>0</v>
      </c>
      <c r="AW13" s="19">
        <f>SUM($AR13:AS13)</f>
        <v>0</v>
      </c>
      <c r="AX13" s="19">
        <f>SUM($AR13:AT13)</f>
        <v>0</v>
      </c>
      <c r="AY13" s="19">
        <f>SUM($AR13:AU13)</f>
        <v>0</v>
      </c>
    </row>
    <row r="14" spans="1:51" ht="20.25" customHeight="1">
      <c r="A14" s="47">
        <v>11</v>
      </c>
      <c r="B14" s="48" t="str">
        <f>MID('5-课消明细表'!M12,6,2)</f>
        <v>07</v>
      </c>
      <c r="C14" s="49" t="str">
        <f>'5-课消明细表'!G12</f>
        <v>越秀五羊中心</v>
      </c>
      <c r="D14" s="63"/>
      <c r="E14" s="50"/>
      <c r="F14" s="61"/>
      <c r="G14" s="59"/>
      <c r="H14" s="62"/>
      <c r="I14" s="60"/>
      <c r="J14" s="54"/>
      <c r="K14" s="54"/>
      <c r="L14" s="54"/>
      <c r="M14" s="54"/>
      <c r="N14" s="55">
        <f>SUMIF('4-收据记录表'!AC:AC,'7-市场业绩'!F14,'4-收据记录表'!AF:AF)</f>
        <v>0</v>
      </c>
      <c r="O14" s="56">
        <f>SUMIF('4-收据记录表'!AC:AC,'7-市场业绩'!F14,'4-收据记录表'!AG:AG)</f>
        <v>0</v>
      </c>
      <c r="P14" s="55">
        <f>SUMIFS('4-收据记录表'!$AI:$AI,'4-收据记录表'!$AC:$AC,'7-市场业绩'!$F14,'4-收据记录表'!$AP:$AP,P$3)</f>
        <v>0</v>
      </c>
      <c r="Q14" s="55">
        <f>SUMIFS('4-收据记录表'!$AI:$AI,'4-收据记录表'!$AC:$AC,'7-市场业绩'!$F14,'4-收据记录表'!$AP:$AP,Q$3)</f>
        <v>0</v>
      </c>
      <c r="R14" s="55">
        <f>SUMIFS('4-收据记录表'!$AI:$AI,'4-收据记录表'!$AC:$AC,'7-市场业绩'!$F14,'4-收据记录表'!$AP:$AP,R$3)</f>
        <v>0</v>
      </c>
      <c r="S14" s="55">
        <f>SUMIFS('4-收据记录表'!$AI:$AI,'4-收据记录表'!$AC:$AC,'7-市场业绩'!$F14,'4-收据记录表'!$AP:$AP,S$3)</f>
        <v>0</v>
      </c>
      <c r="T14" s="55">
        <f>SUMIFS('4-收据记录表'!$AI:$AI,'4-收据记录表'!$AC:$AC,'7-市场业绩'!$F14,'4-收据记录表'!$AP:$AP,T$3)</f>
        <v>0</v>
      </c>
      <c r="U14" s="55">
        <f>SUMIFS('4-收据记录表'!$AI:$AI,'4-收据记录表'!$AC:$AC,'7-市场业绩'!$F14,'4-收据记录表'!$AP:$AP,U$3)</f>
        <v>0</v>
      </c>
      <c r="V14" s="55">
        <f>SUMIFS('4-收据记录表'!$AI:$AI,'4-收据记录表'!$AC:$AC,'7-市场业绩'!$F14,'4-收据记录表'!$AP:$AP,V$3)</f>
        <v>0</v>
      </c>
      <c r="W14" s="55">
        <f>SUMIFS('4-收据记录表'!$AI:$AI,'4-收据记录表'!$AC:$AC,'7-市场业绩'!$F14,'4-收据记录表'!$AP:$AP,W$3)</f>
        <v>0</v>
      </c>
      <c r="X14" s="55">
        <f>SUMIFS('4-收据记录表'!$AI:$AI,'4-收据记录表'!$AC:$AC,'7-市场业绩'!$F14,'4-收据记录表'!$AP:$AP,X$3)</f>
        <v>0</v>
      </c>
      <c r="Y14" s="55">
        <f>SUMIFS('4-收据记录表'!$AI:$AI,'4-收据记录表'!$AC:$AC,'7-市场业绩'!$F14,'4-收据记录表'!$AP:$AP,Y$3)</f>
        <v>0</v>
      </c>
      <c r="Z14" s="55">
        <f>SUMIFS('4-收据记录表'!$AI:$AI,'4-收据记录表'!$AC:$AC,'7-市场业绩'!$F14,'4-收据记录表'!$AP:$AP,Z$3)</f>
        <v>0</v>
      </c>
      <c r="AA14" s="55">
        <f>SUMIFS('4-收据记录表'!$AI:$AI,'4-收据记录表'!$AC:$AC,'7-市场业绩'!$F14,'4-收据记录表'!$AP:$AP,AA$3)</f>
        <v>0</v>
      </c>
      <c r="AB14" s="55">
        <f>SUMIFS('4-收据记录表'!$AI:$AI,'4-收据记录表'!$AC:$AC,'7-市场业绩'!$F14,'4-收据记录表'!$AP:$AP,AB$3)</f>
        <v>0</v>
      </c>
      <c r="AC14" s="55">
        <f>SUMIFS('4-收据记录表'!$AI:$AI,'4-收据记录表'!$AC:$AC,'7-市场业绩'!$F14,'4-收据记录表'!$AP:$AP,AC$3)</f>
        <v>0</v>
      </c>
      <c r="AD14" s="55">
        <f>SUMIFS('4-收据记录表'!$AI:$AI,'4-收据记录表'!$AC:$AC,'7-市场业绩'!$F14,'4-收据记录表'!$AP:$AP,AD$3)</f>
        <v>0</v>
      </c>
      <c r="AE14" s="57">
        <f t="shared" si="2"/>
        <v>0</v>
      </c>
      <c r="AF14" s="55">
        <f>SUMIFS('4-收据记录表'!$AI:$AI,'4-收据记录表'!$AC:$AC,'7-市场业绩'!$F14,'4-收据记录表'!$AP:$AP,AF$3)</f>
        <v>0</v>
      </c>
      <c r="AG14" s="55">
        <f>SUMIFS('4-收据记录表'!$AI:$AI,'4-收据记录表'!$AC:$AC,'7-市场业绩'!$F14,'4-收据记录表'!$AP:$AP,AG$3)</f>
        <v>0</v>
      </c>
      <c r="AH14" s="55">
        <f>SUMIFS('4-收据记录表'!$AI:$AI,'4-收据记录表'!$AC:$AC,'7-市场业绩'!$F14,'4-收据记录表'!$AP:$AP,AH$3)</f>
        <v>0</v>
      </c>
      <c r="AI14" s="55">
        <f>SUMIFS('4-收据记录表'!$AI:$AI,'4-收据记录表'!$AC:$AC,'7-市场业绩'!$F14,'4-收据记录表'!$AP:$AP,AI$3)</f>
        <v>0</v>
      </c>
      <c r="AJ14" s="55">
        <f t="shared" si="3"/>
        <v>0</v>
      </c>
      <c r="AK14" s="55">
        <f>SUMIFS('4-收据记录表'!AI:AI,'4-收据记录表'!AO:AO,"五年国际会员",'4-收据记录表'!AE:AE,"&lt;&gt;无",'4-收据记录表'!AC:AC,'7-市场业绩'!F14)+SUMIFS('4-收据记录表'!AI:AI,'4-收据记录表'!AO:AO,"预订游学优惠读",'4-收据记录表'!AE:AE,"&lt;&gt;无",'4-收据记录表'!AC:AC,'7-市场业绩'!F14)</f>
        <v>0</v>
      </c>
      <c r="AL14" s="58"/>
      <c r="AO14" s="19" t="s">
        <v>828</v>
      </c>
      <c r="AP14" s="19">
        <v>30000</v>
      </c>
      <c r="AQ14" s="19">
        <f t="shared" si="0"/>
        <v>0</v>
      </c>
      <c r="AR14" s="19">
        <f t="shared" si="4"/>
        <v>0</v>
      </c>
      <c r="AS14" s="19">
        <f t="shared" si="5"/>
        <v>0</v>
      </c>
      <c r="AT14" s="19">
        <f t="shared" si="6"/>
        <v>0</v>
      </c>
      <c r="AU14" s="19">
        <f t="shared" si="1"/>
        <v>0</v>
      </c>
      <c r="AV14" s="19">
        <f t="shared" si="7"/>
        <v>0</v>
      </c>
      <c r="AW14" s="19">
        <f>SUM($AR14:AS14)</f>
        <v>0</v>
      </c>
      <c r="AX14" s="19">
        <f>SUM($AR14:AT14)</f>
        <v>0</v>
      </c>
      <c r="AY14" s="19">
        <f>SUM($AR14:AU14)</f>
        <v>0</v>
      </c>
    </row>
    <row r="15" spans="1:51" ht="20.25" customHeight="1">
      <c r="A15" s="47">
        <v>12</v>
      </c>
      <c r="B15" s="48" t="str">
        <f>MID('5-课消明细表'!M13,6,2)</f>
        <v>07</v>
      </c>
      <c r="C15" s="49" t="str">
        <f>'5-课消明细表'!G13</f>
        <v>越秀五羊中心</v>
      </c>
      <c r="D15" s="63"/>
      <c r="E15" s="50"/>
      <c r="F15" s="61"/>
      <c r="G15" s="59"/>
      <c r="H15" s="62"/>
      <c r="I15" s="60"/>
      <c r="J15" s="54"/>
      <c r="K15" s="54"/>
      <c r="L15" s="54"/>
      <c r="M15" s="54"/>
      <c r="N15" s="55">
        <f>SUMIF('4-收据记录表'!AC:AC,'7-市场业绩'!F15,'4-收据记录表'!AF:AF)</f>
        <v>0</v>
      </c>
      <c r="O15" s="56">
        <f>SUMIF('4-收据记录表'!AC:AC,'7-市场业绩'!F15,'4-收据记录表'!AG:AG)</f>
        <v>0</v>
      </c>
      <c r="P15" s="55">
        <f>SUMIFS('4-收据记录表'!$AI:$AI,'4-收据记录表'!$AC:$AC,'7-市场业绩'!$F15,'4-收据记录表'!$AP:$AP,P$3)</f>
        <v>0</v>
      </c>
      <c r="Q15" s="55">
        <f>SUMIFS('4-收据记录表'!$AI:$AI,'4-收据记录表'!$AC:$AC,'7-市场业绩'!$F15,'4-收据记录表'!$AP:$AP,Q$3)</f>
        <v>0</v>
      </c>
      <c r="R15" s="55">
        <f>SUMIFS('4-收据记录表'!$AI:$AI,'4-收据记录表'!$AC:$AC,'7-市场业绩'!$F15,'4-收据记录表'!$AP:$AP,R$3)</f>
        <v>0</v>
      </c>
      <c r="S15" s="55">
        <f>SUMIFS('4-收据记录表'!$AI:$AI,'4-收据记录表'!$AC:$AC,'7-市场业绩'!$F15,'4-收据记录表'!$AP:$AP,S$3)</f>
        <v>0</v>
      </c>
      <c r="T15" s="55">
        <f>SUMIFS('4-收据记录表'!$AI:$AI,'4-收据记录表'!$AC:$AC,'7-市场业绩'!$F15,'4-收据记录表'!$AP:$AP,T$3)</f>
        <v>0</v>
      </c>
      <c r="U15" s="55">
        <f>SUMIFS('4-收据记录表'!$AI:$AI,'4-收据记录表'!$AC:$AC,'7-市场业绩'!$F15,'4-收据记录表'!$AP:$AP,U$3)</f>
        <v>0</v>
      </c>
      <c r="V15" s="55">
        <f>SUMIFS('4-收据记录表'!$AI:$AI,'4-收据记录表'!$AC:$AC,'7-市场业绩'!$F15,'4-收据记录表'!$AP:$AP,V$3)</f>
        <v>0</v>
      </c>
      <c r="W15" s="55">
        <f>SUMIFS('4-收据记录表'!$AI:$AI,'4-收据记录表'!$AC:$AC,'7-市场业绩'!$F15,'4-收据记录表'!$AP:$AP,W$3)</f>
        <v>0</v>
      </c>
      <c r="X15" s="55">
        <f>SUMIFS('4-收据记录表'!$AI:$AI,'4-收据记录表'!$AC:$AC,'7-市场业绩'!$F15,'4-收据记录表'!$AP:$AP,X$3)</f>
        <v>0</v>
      </c>
      <c r="Y15" s="55">
        <f>SUMIFS('4-收据记录表'!$AI:$AI,'4-收据记录表'!$AC:$AC,'7-市场业绩'!$F15,'4-收据记录表'!$AP:$AP,Y$3)</f>
        <v>0</v>
      </c>
      <c r="Z15" s="55">
        <f>SUMIFS('4-收据记录表'!$AI:$AI,'4-收据记录表'!$AC:$AC,'7-市场业绩'!$F15,'4-收据记录表'!$AP:$AP,Z$3)</f>
        <v>0</v>
      </c>
      <c r="AA15" s="55">
        <f>SUMIFS('4-收据记录表'!$AI:$AI,'4-收据记录表'!$AC:$AC,'7-市场业绩'!$F15,'4-收据记录表'!$AP:$AP,AA$3)</f>
        <v>0</v>
      </c>
      <c r="AB15" s="55">
        <f>SUMIFS('4-收据记录表'!$AI:$AI,'4-收据记录表'!$AC:$AC,'7-市场业绩'!$F15,'4-收据记录表'!$AP:$AP,AB$3)</f>
        <v>0</v>
      </c>
      <c r="AC15" s="55">
        <f>SUMIFS('4-收据记录表'!$AI:$AI,'4-收据记录表'!$AC:$AC,'7-市场业绩'!$F15,'4-收据记录表'!$AP:$AP,AC$3)</f>
        <v>0</v>
      </c>
      <c r="AD15" s="55">
        <f>SUMIFS('4-收据记录表'!$AI:$AI,'4-收据记录表'!$AC:$AC,'7-市场业绩'!$F15,'4-收据记录表'!$AP:$AP,AD$3)</f>
        <v>0</v>
      </c>
      <c r="AE15" s="57">
        <f t="shared" si="2"/>
        <v>0</v>
      </c>
      <c r="AF15" s="55">
        <f>SUMIFS('4-收据记录表'!$AI:$AI,'4-收据记录表'!$AC:$AC,'7-市场业绩'!$F15,'4-收据记录表'!$AP:$AP,AF$3)</f>
        <v>0</v>
      </c>
      <c r="AG15" s="55">
        <f>SUMIFS('4-收据记录表'!$AI:$AI,'4-收据记录表'!$AC:$AC,'7-市场业绩'!$F15,'4-收据记录表'!$AP:$AP,AG$3)</f>
        <v>0</v>
      </c>
      <c r="AH15" s="55">
        <f>SUMIFS('4-收据记录表'!$AI:$AI,'4-收据记录表'!$AC:$AC,'7-市场业绩'!$F15,'4-收据记录表'!$AP:$AP,AH$3)</f>
        <v>0</v>
      </c>
      <c r="AI15" s="55">
        <f>SUMIFS('4-收据记录表'!$AI:$AI,'4-收据记录表'!$AC:$AC,'7-市场业绩'!$F15,'4-收据记录表'!$AP:$AP,AI$3)</f>
        <v>0</v>
      </c>
      <c r="AJ15" s="55">
        <f t="shared" si="3"/>
        <v>0</v>
      </c>
      <c r="AK15" s="55">
        <f>SUMIFS('4-收据记录表'!AI:AI,'4-收据记录表'!AO:AO,"五年国际会员",'4-收据记录表'!AE:AE,"&lt;&gt;无",'4-收据记录表'!AC:AC,'7-市场业绩'!F15)+SUMIFS('4-收据记录表'!AI:AI,'4-收据记录表'!AO:AO,"预订游学优惠读",'4-收据记录表'!AE:AE,"&lt;&gt;无",'4-收据记录表'!AC:AC,'7-市场业绩'!F15)</f>
        <v>0</v>
      </c>
      <c r="AL15" s="58"/>
      <c r="AO15" s="19" t="s">
        <v>826</v>
      </c>
      <c r="AP15" s="19">
        <v>30000</v>
      </c>
      <c r="AQ15" s="19">
        <f t="shared" si="0"/>
        <v>0</v>
      </c>
      <c r="AR15" s="19">
        <f t="shared" si="4"/>
        <v>0</v>
      </c>
      <c r="AS15" s="19">
        <f t="shared" si="5"/>
        <v>0</v>
      </c>
      <c r="AT15" s="19">
        <f t="shared" si="6"/>
        <v>0</v>
      </c>
      <c r="AU15" s="19">
        <f t="shared" si="1"/>
        <v>0</v>
      </c>
      <c r="AV15" s="19">
        <f t="shared" si="7"/>
        <v>0</v>
      </c>
      <c r="AW15" s="19">
        <f>SUM($AR15:AS15)</f>
        <v>0</v>
      </c>
      <c r="AX15" s="19">
        <f>SUM($AR15:AT15)</f>
        <v>0</v>
      </c>
      <c r="AY15" s="19">
        <f>SUM($AR15:AU15)</f>
        <v>0</v>
      </c>
    </row>
    <row r="16" spans="1:51" ht="20.25" customHeight="1">
      <c r="A16" s="47">
        <v>13</v>
      </c>
      <c r="B16" s="48" t="str">
        <f>MID('5-课消明细表'!M14,6,2)</f>
        <v>07</v>
      </c>
      <c r="C16" s="49" t="str">
        <f>'5-课消明细表'!G14</f>
        <v>越秀五羊中心</v>
      </c>
      <c r="D16" s="50"/>
      <c r="E16" s="50"/>
      <c r="F16" s="61" t="s">
        <v>6280</v>
      </c>
      <c r="G16" s="59" t="s">
        <v>6279</v>
      </c>
      <c r="H16" s="62">
        <v>42430</v>
      </c>
      <c r="I16" s="60"/>
      <c r="J16" s="54"/>
      <c r="K16" s="54"/>
      <c r="L16" s="54"/>
      <c r="M16" s="54"/>
      <c r="N16" s="55">
        <f>SUMIF('4-收据记录表'!AC:AC,'7-市场业绩'!F16,'4-收据记录表'!AF:AF)</f>
        <v>0</v>
      </c>
      <c r="O16" s="56">
        <f>SUMIF('4-收据记录表'!AC:AC,'7-市场业绩'!F16,'4-收据记录表'!AG:AG)</f>
        <v>0</v>
      </c>
      <c r="P16" s="55">
        <f>SUMIFS('4-收据记录表'!$AI:$AI,'4-收据记录表'!$AC:$AC,'7-市场业绩'!$F16,'4-收据记录表'!$AP:$AP,P$3)</f>
        <v>0</v>
      </c>
      <c r="Q16" s="55">
        <f>SUMIFS('4-收据记录表'!$AI:$AI,'4-收据记录表'!$AC:$AC,'7-市场业绩'!$F16,'4-收据记录表'!$AP:$AP,Q$3)</f>
        <v>0</v>
      </c>
      <c r="R16" s="55">
        <f>SUMIFS('4-收据记录表'!$AI:$AI,'4-收据记录表'!$AC:$AC,'7-市场业绩'!$F16,'4-收据记录表'!$AP:$AP,R$3)</f>
        <v>0</v>
      </c>
      <c r="S16" s="55">
        <f>SUMIFS('4-收据记录表'!$AI:$AI,'4-收据记录表'!$AC:$AC,'7-市场业绩'!$F16,'4-收据记录表'!$AP:$AP,S$3)</f>
        <v>0</v>
      </c>
      <c r="T16" s="55">
        <f>SUMIFS('4-收据记录表'!$AI:$AI,'4-收据记录表'!$AC:$AC,'7-市场业绩'!$F16,'4-收据记录表'!$AP:$AP,T$3)</f>
        <v>0</v>
      </c>
      <c r="U16" s="55">
        <f>SUMIFS('4-收据记录表'!$AI:$AI,'4-收据记录表'!$AC:$AC,'7-市场业绩'!$F16,'4-收据记录表'!$AP:$AP,U$3)</f>
        <v>0</v>
      </c>
      <c r="V16" s="55">
        <f>SUMIFS('4-收据记录表'!$AI:$AI,'4-收据记录表'!$AC:$AC,'7-市场业绩'!$F16,'4-收据记录表'!$AP:$AP,V$3)</f>
        <v>0</v>
      </c>
      <c r="W16" s="55">
        <f>SUMIFS('4-收据记录表'!$AI:$AI,'4-收据记录表'!$AC:$AC,'7-市场业绩'!$F16,'4-收据记录表'!$AP:$AP,W$3)</f>
        <v>0</v>
      </c>
      <c r="X16" s="55">
        <f>SUMIFS('4-收据记录表'!$AI:$AI,'4-收据记录表'!$AC:$AC,'7-市场业绩'!$F16,'4-收据记录表'!$AP:$AP,X$3)</f>
        <v>0</v>
      </c>
      <c r="Y16" s="55">
        <f>SUMIFS('4-收据记录表'!$AI:$AI,'4-收据记录表'!$AC:$AC,'7-市场业绩'!$F16,'4-收据记录表'!$AP:$AP,Y$3)</f>
        <v>0</v>
      </c>
      <c r="Z16" s="55">
        <f>SUMIFS('4-收据记录表'!$AI:$AI,'4-收据记录表'!$AC:$AC,'7-市场业绩'!$F16,'4-收据记录表'!$AP:$AP,Z$3)</f>
        <v>0</v>
      </c>
      <c r="AA16" s="55">
        <f>SUMIFS('4-收据记录表'!$AI:$AI,'4-收据记录表'!$AC:$AC,'7-市场业绩'!$F16,'4-收据记录表'!$AP:$AP,AA$3)</f>
        <v>1880</v>
      </c>
      <c r="AB16" s="55">
        <f>SUMIFS('4-收据记录表'!$AI:$AI,'4-收据记录表'!$AC:$AC,'7-市场业绩'!$F16,'4-收据记录表'!$AP:$AP,AB$3)</f>
        <v>0</v>
      </c>
      <c r="AC16" s="55">
        <f>SUMIFS('4-收据记录表'!$AI:$AI,'4-收据记录表'!$AC:$AC,'7-市场业绩'!$F16,'4-收据记录表'!$AP:$AP,AC$3)</f>
        <v>0</v>
      </c>
      <c r="AD16" s="55">
        <f>SUMIFS('4-收据记录表'!$AI:$AI,'4-收据记录表'!$AC:$AC,'7-市场业绩'!$F16,'4-收据记录表'!$AP:$AP,AD$3)</f>
        <v>0</v>
      </c>
      <c r="AE16" s="57">
        <f t="shared" si="2"/>
        <v>0</v>
      </c>
      <c r="AF16" s="55">
        <f>SUMIFS('4-收据记录表'!$AI:$AI,'4-收据记录表'!$AC:$AC,'7-市场业绩'!$F16,'4-收据记录表'!$AP:$AP,AF$3)</f>
        <v>0</v>
      </c>
      <c r="AG16" s="55">
        <f>SUMIFS('4-收据记录表'!$AI:$AI,'4-收据记录表'!$AC:$AC,'7-市场业绩'!$F16,'4-收据记录表'!$AP:$AP,AG$3)</f>
        <v>0</v>
      </c>
      <c r="AH16" s="55">
        <f>SUMIFS('4-收据记录表'!$AI:$AI,'4-收据记录表'!$AC:$AC,'7-市场业绩'!$F16,'4-收据记录表'!$AP:$AP,AH$3)</f>
        <v>0</v>
      </c>
      <c r="AI16" s="55">
        <f>SUMIFS('4-收据记录表'!$AI:$AI,'4-收据记录表'!$AC:$AC,'7-市场业绩'!$F16,'4-收据记录表'!$AP:$AP,AI$3)</f>
        <v>0</v>
      </c>
      <c r="AJ16" s="55">
        <f t="shared" si="3"/>
        <v>0</v>
      </c>
      <c r="AK16" s="55">
        <f>SUMIFS('4-收据记录表'!AI:AI,'4-收据记录表'!AO:AO,"五年国际会员",'4-收据记录表'!AE:AE,"&lt;&gt;无",'4-收据记录表'!AC:AC,'7-市场业绩'!F16)+SUMIFS('4-收据记录表'!AI:AI,'4-收据记录表'!AO:AO,"预订游学优惠读",'4-收据记录表'!AE:AE,"&lt;&gt;无",'4-收据记录表'!AC:AC,'7-市场业绩'!F16)</f>
        <v>0</v>
      </c>
      <c r="AL16" s="58"/>
      <c r="AO16" s="19" t="s">
        <v>829</v>
      </c>
      <c r="AP16" s="19">
        <v>20000</v>
      </c>
      <c r="AQ16" s="19">
        <f t="shared" si="0"/>
        <v>0</v>
      </c>
      <c r="AR16" s="19">
        <f t="shared" si="4"/>
        <v>0</v>
      </c>
      <c r="AS16" s="19">
        <f t="shared" si="5"/>
        <v>0</v>
      </c>
      <c r="AT16" s="19">
        <f t="shared" si="6"/>
        <v>0</v>
      </c>
      <c r="AU16" s="19">
        <f t="shared" si="1"/>
        <v>0</v>
      </c>
      <c r="AV16" s="19">
        <f t="shared" si="7"/>
        <v>0</v>
      </c>
      <c r="AW16" s="19">
        <f>SUM($AR16:AS16)</f>
        <v>0</v>
      </c>
      <c r="AX16" s="19">
        <f>SUM($AR16:AT16)</f>
        <v>0</v>
      </c>
      <c r="AY16" s="19">
        <f>SUM($AR16:AU16)</f>
        <v>0</v>
      </c>
    </row>
    <row r="17" spans="1:51" ht="20.25" customHeight="1">
      <c r="A17" s="47">
        <v>14</v>
      </c>
      <c r="B17" s="48" t="str">
        <f>MID('5-课消明细表'!M15,6,2)</f>
        <v>07</v>
      </c>
      <c r="C17" s="49" t="str">
        <f>'5-课消明细表'!G15</f>
        <v>越秀五羊中心</v>
      </c>
      <c r="D17" s="50"/>
      <c r="E17" s="50"/>
      <c r="F17" s="61" t="s">
        <v>7121</v>
      </c>
      <c r="G17" s="59" t="s">
        <v>6279</v>
      </c>
      <c r="H17" s="62">
        <v>40997</v>
      </c>
      <c r="I17" s="60"/>
      <c r="J17" s="54"/>
      <c r="K17" s="54"/>
      <c r="L17" s="54"/>
      <c r="M17" s="54"/>
      <c r="N17" s="55">
        <f>SUMIF('4-收据记录表'!AC:AC,'7-市场业绩'!F17,'4-收据记录表'!AF:AF)</f>
        <v>0</v>
      </c>
      <c r="O17" s="56">
        <f>SUMIF('4-收据记录表'!AC:AC,'7-市场业绩'!F17,'4-收据记录表'!AG:AG)</f>
        <v>0</v>
      </c>
      <c r="P17" s="55">
        <f>SUMIFS('4-收据记录表'!$AI:$AI,'4-收据记录表'!$AC:$AC,'7-市场业绩'!$F17,'4-收据记录表'!$AP:$AP,P$3)</f>
        <v>0</v>
      </c>
      <c r="Q17" s="55">
        <f>SUMIFS('4-收据记录表'!$AI:$AI,'4-收据记录表'!$AC:$AC,'7-市场业绩'!$F17,'4-收据记录表'!$AP:$AP,Q$3)</f>
        <v>0</v>
      </c>
      <c r="R17" s="55">
        <f>SUMIFS('4-收据记录表'!$AI:$AI,'4-收据记录表'!$AC:$AC,'7-市场业绩'!$F17,'4-收据记录表'!$AP:$AP,R$3)</f>
        <v>0</v>
      </c>
      <c r="S17" s="55">
        <f>SUMIFS('4-收据记录表'!$AI:$AI,'4-收据记录表'!$AC:$AC,'7-市场业绩'!$F17,'4-收据记录表'!$AP:$AP,S$3)</f>
        <v>0</v>
      </c>
      <c r="T17" s="55">
        <f>SUMIFS('4-收据记录表'!$AI:$AI,'4-收据记录表'!$AC:$AC,'7-市场业绩'!$F17,'4-收据记录表'!$AP:$AP,T$3)</f>
        <v>0</v>
      </c>
      <c r="U17" s="55">
        <f>SUMIFS('4-收据记录表'!$AI:$AI,'4-收据记录表'!$AC:$AC,'7-市场业绩'!$F17,'4-收据记录表'!$AP:$AP,U$3)</f>
        <v>0</v>
      </c>
      <c r="V17" s="55">
        <f>SUMIFS('4-收据记录表'!$AI:$AI,'4-收据记录表'!$AC:$AC,'7-市场业绩'!$F17,'4-收据记录表'!$AP:$AP,V$3)</f>
        <v>0</v>
      </c>
      <c r="W17" s="55">
        <f>SUMIFS('4-收据记录表'!$AI:$AI,'4-收据记录表'!$AC:$AC,'7-市场业绩'!$F17,'4-收据记录表'!$AP:$AP,W$3)</f>
        <v>0</v>
      </c>
      <c r="X17" s="55">
        <f>SUMIFS('4-收据记录表'!$AI:$AI,'4-收据记录表'!$AC:$AC,'7-市场业绩'!$F17,'4-收据记录表'!$AP:$AP,X$3)</f>
        <v>0</v>
      </c>
      <c r="Y17" s="55">
        <f>SUMIFS('4-收据记录表'!$AI:$AI,'4-收据记录表'!$AC:$AC,'7-市场业绩'!$F17,'4-收据记录表'!$AP:$AP,Y$3)</f>
        <v>0</v>
      </c>
      <c r="Z17" s="55">
        <f>SUMIFS('4-收据记录表'!$AI:$AI,'4-收据记录表'!$AC:$AC,'7-市场业绩'!$F17,'4-收据记录表'!$AP:$AP,Z$3)</f>
        <v>2020</v>
      </c>
      <c r="AA17" s="55">
        <f>SUMIFS('4-收据记录表'!$AI:$AI,'4-收据记录表'!$AC:$AC,'7-市场业绩'!$F17,'4-收据记录表'!$AP:$AP,AA$3)</f>
        <v>0</v>
      </c>
      <c r="AB17" s="55">
        <f>SUMIFS('4-收据记录表'!$AI:$AI,'4-收据记录表'!$AC:$AC,'7-市场业绩'!$F17,'4-收据记录表'!$AP:$AP,AB$3)</f>
        <v>0</v>
      </c>
      <c r="AC17" s="55">
        <f>SUMIFS('4-收据记录表'!$AI:$AI,'4-收据记录表'!$AC:$AC,'7-市场业绩'!$F17,'4-收据记录表'!$AP:$AP,AC$3)</f>
        <v>0</v>
      </c>
      <c r="AD17" s="55">
        <f>SUMIFS('4-收据记录表'!$AI:$AI,'4-收据记录表'!$AC:$AC,'7-市场业绩'!$F17,'4-收据记录表'!$AP:$AP,AD$3)</f>
        <v>0</v>
      </c>
      <c r="AE17" s="57">
        <v>2020</v>
      </c>
      <c r="AF17" s="55">
        <f>SUMIFS('4-收据记录表'!$AI:$AI,'4-收据记录表'!$AC:$AC,'7-市场业绩'!$F17,'4-收据记录表'!$AP:$AP,AF$3)</f>
        <v>0</v>
      </c>
      <c r="AG17" s="55">
        <f>SUMIFS('4-收据记录表'!$AI:$AI,'4-收据记录表'!$AC:$AC,'7-市场业绩'!$F17,'4-收据记录表'!$AP:$AP,AG$3)</f>
        <v>0</v>
      </c>
      <c r="AH17" s="55">
        <f>SUMIFS('4-收据记录表'!$AI:$AI,'4-收据记录表'!$AC:$AC,'7-市场业绩'!$F17,'4-收据记录表'!$AP:$AP,AH$3)</f>
        <v>0</v>
      </c>
      <c r="AI17" s="55">
        <f>SUMIFS('4-收据记录表'!$AI:$AI,'4-收据记录表'!$AC:$AC,'7-市场业绩'!$F17,'4-收据记录表'!$AP:$AP,AI$3)</f>
        <v>0</v>
      </c>
      <c r="AJ17" s="55">
        <f t="shared" si="3"/>
        <v>4040</v>
      </c>
      <c r="AK17" s="55">
        <f>SUMIFS('4-收据记录表'!AI:AI,'4-收据记录表'!AO:AO,"五年国际会员",'4-收据记录表'!AE:AE,"&lt;&gt;无",'4-收据记录表'!AC:AC,'7-市场业绩'!F17)+SUMIFS('4-收据记录表'!AI:AI,'4-收据记录表'!AO:AO,"预订游学优惠读",'4-收据记录表'!AE:AE,"&lt;&gt;无",'4-收据记录表'!AC:AC,'7-市场业绩'!F17)</f>
        <v>0</v>
      </c>
      <c r="AL17" s="58"/>
      <c r="AQ17" s="19">
        <f t="shared" si="0"/>
        <v>0</v>
      </c>
      <c r="AR17" s="19">
        <f t="shared" si="4"/>
        <v>0</v>
      </c>
      <c r="AS17" s="19">
        <f t="shared" si="5"/>
        <v>0</v>
      </c>
      <c r="AT17" s="19">
        <f t="shared" si="6"/>
        <v>0</v>
      </c>
      <c r="AU17" s="19">
        <f t="shared" si="1"/>
        <v>0</v>
      </c>
      <c r="AV17" s="19">
        <f t="shared" si="7"/>
        <v>0</v>
      </c>
      <c r="AW17" s="19">
        <f>SUM($AR17:AS17)</f>
        <v>0</v>
      </c>
      <c r="AX17" s="19">
        <f>SUM($AR17:AT17)</f>
        <v>0</v>
      </c>
      <c r="AY17" s="19">
        <f>SUM($AR17:AU17)</f>
        <v>0</v>
      </c>
    </row>
    <row r="18" spans="1:51" ht="20.25" customHeight="1">
      <c r="A18" s="47">
        <v>15</v>
      </c>
      <c r="B18" s="48" t="str">
        <f>MID('5-课消明细表'!M16,6,2)</f>
        <v>07</v>
      </c>
      <c r="C18" s="49" t="str">
        <f>'5-课消明细表'!G16</f>
        <v>越秀五羊中心</v>
      </c>
      <c r="D18" s="63"/>
      <c r="E18" s="50"/>
      <c r="F18" s="61"/>
      <c r="G18" s="59"/>
      <c r="H18" s="62"/>
      <c r="I18" s="60"/>
      <c r="J18" s="54"/>
      <c r="K18" s="54"/>
      <c r="L18" s="54"/>
      <c r="M18" s="54"/>
      <c r="N18" s="55">
        <f>SUMIF('4-收据记录表'!AC:AC,'7-市场业绩'!F18,'4-收据记录表'!AF:AF)</f>
        <v>0</v>
      </c>
      <c r="O18" s="56">
        <f>SUMIF('4-收据记录表'!AC:AC,'7-市场业绩'!F18,'4-收据记录表'!AG:AG)</f>
        <v>0</v>
      </c>
      <c r="P18" s="55">
        <f>SUMIFS('4-收据记录表'!$AI:$AI,'4-收据记录表'!$AC:$AC,'7-市场业绩'!$F18,'4-收据记录表'!$AP:$AP,P$3)</f>
        <v>0</v>
      </c>
      <c r="Q18" s="55">
        <f>SUMIFS('4-收据记录表'!$AI:$AI,'4-收据记录表'!$AC:$AC,'7-市场业绩'!$F18,'4-收据记录表'!$AP:$AP,Q$3)</f>
        <v>0</v>
      </c>
      <c r="R18" s="55">
        <f>SUMIFS('4-收据记录表'!$AI:$AI,'4-收据记录表'!$AC:$AC,'7-市场业绩'!$F18,'4-收据记录表'!$AP:$AP,R$3)</f>
        <v>0</v>
      </c>
      <c r="S18" s="55">
        <f>SUMIFS('4-收据记录表'!$AI:$AI,'4-收据记录表'!$AC:$AC,'7-市场业绩'!$F18,'4-收据记录表'!$AP:$AP,S$3)</f>
        <v>0</v>
      </c>
      <c r="T18" s="55">
        <f>SUMIFS('4-收据记录表'!$AI:$AI,'4-收据记录表'!$AC:$AC,'7-市场业绩'!$F18,'4-收据记录表'!$AP:$AP,T$3)</f>
        <v>0</v>
      </c>
      <c r="U18" s="55">
        <f>SUMIFS('4-收据记录表'!$AI:$AI,'4-收据记录表'!$AC:$AC,'7-市场业绩'!$F18,'4-收据记录表'!$AP:$AP,U$3)</f>
        <v>0</v>
      </c>
      <c r="V18" s="55">
        <f>SUMIFS('4-收据记录表'!$AI:$AI,'4-收据记录表'!$AC:$AC,'7-市场业绩'!$F18,'4-收据记录表'!$AP:$AP,V$3)</f>
        <v>0</v>
      </c>
      <c r="W18" s="55">
        <f>SUMIFS('4-收据记录表'!$AI:$AI,'4-收据记录表'!$AC:$AC,'7-市场业绩'!$F18,'4-收据记录表'!$AP:$AP,W$3)</f>
        <v>0</v>
      </c>
      <c r="X18" s="55">
        <f>SUMIFS('4-收据记录表'!$AI:$AI,'4-收据记录表'!$AC:$AC,'7-市场业绩'!$F18,'4-收据记录表'!$AP:$AP,X$3)</f>
        <v>0</v>
      </c>
      <c r="Y18" s="55">
        <f>SUMIFS('4-收据记录表'!$AI:$AI,'4-收据记录表'!$AC:$AC,'7-市场业绩'!$F18,'4-收据记录表'!$AP:$AP,Y$3)</f>
        <v>0</v>
      </c>
      <c r="Z18" s="55">
        <f>SUMIFS('4-收据记录表'!$AI:$AI,'4-收据记录表'!$AC:$AC,'7-市场业绩'!$F18,'4-收据记录表'!$AP:$AP,Z$3)</f>
        <v>0</v>
      </c>
      <c r="AA18" s="55">
        <f>SUMIFS('4-收据记录表'!$AI:$AI,'4-收据记录表'!$AC:$AC,'7-市场业绩'!$F18,'4-收据记录表'!$AP:$AP,AA$3)</f>
        <v>0</v>
      </c>
      <c r="AB18" s="55">
        <f>SUMIFS('4-收据记录表'!$AI:$AI,'4-收据记录表'!$AC:$AC,'7-市场业绩'!$F18,'4-收据记录表'!$AP:$AP,AB$3)</f>
        <v>0</v>
      </c>
      <c r="AC18" s="55">
        <f>SUMIFS('4-收据记录表'!$AI:$AI,'4-收据记录表'!$AC:$AC,'7-市场业绩'!$F18,'4-收据记录表'!$AP:$AP,AC$3)</f>
        <v>0</v>
      </c>
      <c r="AD18" s="55">
        <f>SUMIFS('4-收据记录表'!$AI:$AI,'4-收据记录表'!$AC:$AC,'7-市场业绩'!$F18,'4-收据记录表'!$AP:$AP,AD$3)</f>
        <v>0</v>
      </c>
      <c r="AE18" s="57">
        <f t="shared" si="2"/>
        <v>0</v>
      </c>
      <c r="AF18" s="55">
        <f>SUMIFS('4-收据记录表'!$AI:$AI,'4-收据记录表'!$AC:$AC,'7-市场业绩'!$F18,'4-收据记录表'!$AP:$AP,AF$3)</f>
        <v>0</v>
      </c>
      <c r="AG18" s="55">
        <f>SUMIFS('4-收据记录表'!$AI:$AI,'4-收据记录表'!$AC:$AC,'7-市场业绩'!$F18,'4-收据记录表'!$AP:$AP,AG$3)</f>
        <v>0</v>
      </c>
      <c r="AH18" s="55">
        <f>SUMIFS('4-收据记录表'!$AI:$AI,'4-收据记录表'!$AC:$AC,'7-市场业绩'!$F18,'4-收据记录表'!$AP:$AP,AH$3)</f>
        <v>0</v>
      </c>
      <c r="AI18" s="55">
        <f>SUMIFS('4-收据记录表'!$AI:$AI,'4-收据记录表'!$AC:$AC,'7-市场业绩'!$F18,'4-收据记录表'!$AP:$AP,AI$3)</f>
        <v>0</v>
      </c>
      <c r="AJ18" s="55">
        <f t="shared" si="3"/>
        <v>0</v>
      </c>
      <c r="AK18" s="55">
        <f>SUMIFS('4-收据记录表'!AI:AI,'4-收据记录表'!AO:AO,"五年国际会员",'4-收据记录表'!AE:AE,"&lt;&gt;无",'4-收据记录表'!AC:AC,'7-市场业绩'!F18)+SUMIFS('4-收据记录表'!AI:AI,'4-收据记录表'!AO:AO,"预订游学优惠读",'4-收据记录表'!AE:AE,"&lt;&gt;无",'4-收据记录表'!AC:AC,'7-市场业绩'!F18)</f>
        <v>0</v>
      </c>
      <c r="AL18" s="58"/>
      <c r="AQ18" s="19">
        <f t="shared" si="0"/>
        <v>0</v>
      </c>
      <c r="AR18" s="19">
        <f t="shared" si="4"/>
        <v>0</v>
      </c>
      <c r="AS18" s="19">
        <f t="shared" si="5"/>
        <v>0</v>
      </c>
      <c r="AT18" s="19">
        <f t="shared" si="6"/>
        <v>0</v>
      </c>
      <c r="AU18" s="19">
        <f t="shared" si="1"/>
        <v>0</v>
      </c>
      <c r="AV18" s="19">
        <f t="shared" si="7"/>
        <v>0</v>
      </c>
      <c r="AW18" s="19">
        <f>SUM($AR18:AS18)</f>
        <v>0</v>
      </c>
      <c r="AX18" s="19">
        <f>SUM($AR18:AT18)</f>
        <v>0</v>
      </c>
      <c r="AY18" s="19">
        <f>SUM($AR18:AU18)</f>
        <v>0</v>
      </c>
    </row>
    <row r="19" spans="1:51" ht="20.25" customHeight="1">
      <c r="A19" s="47">
        <v>16</v>
      </c>
      <c r="B19" s="48" t="str">
        <f>MID('5-课消明细表'!M17,6,2)</f>
        <v>07</v>
      </c>
      <c r="C19" s="49" t="str">
        <f>'5-课消明细表'!G17</f>
        <v>越秀五羊中心</v>
      </c>
      <c r="D19" s="63"/>
      <c r="E19" s="50"/>
      <c r="F19" s="51"/>
      <c r="G19" s="52"/>
      <c r="H19" s="51"/>
      <c r="I19" s="53"/>
      <c r="J19" s="54"/>
      <c r="K19" s="54"/>
      <c r="L19" s="54"/>
      <c r="M19" s="54"/>
      <c r="N19" s="55">
        <f>SUMIF('4-收据记录表'!AC:AC,'7-市场业绩'!F19,'4-收据记录表'!AF:AF)</f>
        <v>0</v>
      </c>
      <c r="O19" s="56">
        <f>SUMIF('4-收据记录表'!AC:AC,'7-市场业绩'!F19,'4-收据记录表'!AG:AG)</f>
        <v>0</v>
      </c>
      <c r="P19" s="55">
        <f>SUMIFS('4-收据记录表'!$AI:$AI,'4-收据记录表'!$AC:$AC,'7-市场业绩'!$F19,'4-收据记录表'!$AP:$AP,P$3)</f>
        <v>0</v>
      </c>
      <c r="Q19" s="55">
        <f>SUMIFS('4-收据记录表'!$AI:$AI,'4-收据记录表'!$AC:$AC,'7-市场业绩'!$F19,'4-收据记录表'!$AP:$AP,Q$3)</f>
        <v>0</v>
      </c>
      <c r="R19" s="55">
        <f>SUMIFS('4-收据记录表'!$AI:$AI,'4-收据记录表'!$AC:$AC,'7-市场业绩'!$F19,'4-收据记录表'!$AP:$AP,R$3)</f>
        <v>0</v>
      </c>
      <c r="S19" s="55">
        <f>SUMIFS('4-收据记录表'!$AI:$AI,'4-收据记录表'!$AC:$AC,'7-市场业绩'!$F19,'4-收据记录表'!$AP:$AP,S$3)</f>
        <v>0</v>
      </c>
      <c r="T19" s="55">
        <f>SUMIFS('4-收据记录表'!$AI:$AI,'4-收据记录表'!$AC:$AC,'7-市场业绩'!$F19,'4-收据记录表'!$AP:$AP,T$3)</f>
        <v>0</v>
      </c>
      <c r="U19" s="55">
        <f>SUMIFS('4-收据记录表'!$AI:$AI,'4-收据记录表'!$AC:$AC,'7-市场业绩'!$F19,'4-收据记录表'!$AP:$AP,U$3)</f>
        <v>0</v>
      </c>
      <c r="V19" s="55">
        <f>SUMIFS('4-收据记录表'!$AI:$AI,'4-收据记录表'!$AC:$AC,'7-市场业绩'!$F19,'4-收据记录表'!$AP:$AP,V$3)</f>
        <v>0</v>
      </c>
      <c r="W19" s="55">
        <f>SUMIFS('4-收据记录表'!$AI:$AI,'4-收据记录表'!$AC:$AC,'7-市场业绩'!$F19,'4-收据记录表'!$AP:$AP,W$3)</f>
        <v>0</v>
      </c>
      <c r="X19" s="55">
        <f>SUMIFS('4-收据记录表'!$AI:$AI,'4-收据记录表'!$AC:$AC,'7-市场业绩'!$F19,'4-收据记录表'!$AP:$AP,X$3)</f>
        <v>0</v>
      </c>
      <c r="Y19" s="55">
        <f>SUMIFS('4-收据记录表'!$AI:$AI,'4-收据记录表'!$AC:$AC,'7-市场业绩'!$F19,'4-收据记录表'!$AP:$AP,Y$3)</f>
        <v>0</v>
      </c>
      <c r="Z19" s="55">
        <f>SUMIFS('4-收据记录表'!$AI:$AI,'4-收据记录表'!$AC:$AC,'7-市场业绩'!$F19,'4-收据记录表'!$AP:$AP,Z$3)</f>
        <v>0</v>
      </c>
      <c r="AA19" s="55">
        <f>SUMIFS('4-收据记录表'!$AI:$AI,'4-收据记录表'!$AC:$AC,'7-市场业绩'!$F19,'4-收据记录表'!$AP:$AP,AA$3)</f>
        <v>0</v>
      </c>
      <c r="AB19" s="55">
        <f>SUMIFS('4-收据记录表'!$AI:$AI,'4-收据记录表'!$AC:$AC,'7-市场业绩'!$F19,'4-收据记录表'!$AP:$AP,AB$3)</f>
        <v>0</v>
      </c>
      <c r="AC19" s="55">
        <f>SUMIFS('4-收据记录表'!$AI:$AI,'4-收据记录表'!$AC:$AC,'7-市场业绩'!$F19,'4-收据记录表'!$AP:$AP,AC$3)</f>
        <v>0</v>
      </c>
      <c r="AD19" s="55">
        <f>SUMIFS('4-收据记录表'!$AI:$AI,'4-收据记录表'!$AC:$AC,'7-市场业绩'!$F19,'4-收据记录表'!$AP:$AP,AD$3)</f>
        <v>0</v>
      </c>
      <c r="AE19" s="57">
        <f t="shared" si="2"/>
        <v>0</v>
      </c>
      <c r="AF19" s="55">
        <f>SUMIFS('4-收据记录表'!$AI:$AI,'4-收据记录表'!$AC:$AC,'7-市场业绩'!$F19,'4-收据记录表'!$AP:$AP,AF$3)</f>
        <v>0</v>
      </c>
      <c r="AG19" s="55">
        <f>SUMIFS('4-收据记录表'!$AI:$AI,'4-收据记录表'!$AC:$AC,'7-市场业绩'!$F19,'4-收据记录表'!$AP:$AP,AG$3)</f>
        <v>0</v>
      </c>
      <c r="AH19" s="55">
        <f>SUMIFS('4-收据记录表'!$AI:$AI,'4-收据记录表'!$AC:$AC,'7-市场业绩'!$F19,'4-收据记录表'!$AP:$AP,AH$3)</f>
        <v>0</v>
      </c>
      <c r="AI19" s="55">
        <f>SUMIFS('4-收据记录表'!$AI:$AI,'4-收据记录表'!$AC:$AC,'7-市场业绩'!$F19,'4-收据记录表'!$AP:$AP,AI$3)</f>
        <v>0</v>
      </c>
      <c r="AJ19" s="55">
        <f t="shared" si="3"/>
        <v>0</v>
      </c>
      <c r="AK19" s="55">
        <f>SUMIFS('4-收据记录表'!AI:AI,'4-收据记录表'!AO:AO,"五年国际会员",'4-收据记录表'!AE:AE,"&lt;&gt;无",'4-收据记录表'!AC:AC,'7-市场业绩'!F19)+SUMIFS('4-收据记录表'!AI:AI,'4-收据记录表'!AO:AO,"预订游学优惠读",'4-收据记录表'!AE:AE,"&lt;&gt;无",'4-收据记录表'!AC:AC,'7-市场业绩'!F19)</f>
        <v>0</v>
      </c>
      <c r="AL19" s="58"/>
      <c r="AQ19" s="19">
        <f t="shared" si="0"/>
        <v>0</v>
      </c>
      <c r="AR19" s="19">
        <f t="shared" si="4"/>
        <v>0</v>
      </c>
      <c r="AS19" s="19">
        <f t="shared" si="5"/>
        <v>0</v>
      </c>
      <c r="AT19" s="19">
        <f t="shared" si="6"/>
        <v>0</v>
      </c>
      <c r="AU19" s="19">
        <f t="shared" si="1"/>
        <v>0</v>
      </c>
      <c r="AV19" s="19">
        <f t="shared" si="7"/>
        <v>0</v>
      </c>
      <c r="AW19" s="19">
        <f>SUM($AR19:AS19)</f>
        <v>0</v>
      </c>
      <c r="AX19" s="19">
        <f>SUM($AR19:AT19)</f>
        <v>0</v>
      </c>
      <c r="AY19" s="19">
        <f>SUM($AR19:AU19)</f>
        <v>0</v>
      </c>
    </row>
    <row r="20" spans="1:51" ht="20.25" customHeight="1">
      <c r="A20" s="47">
        <v>17</v>
      </c>
      <c r="B20" s="48" t="str">
        <f>MID('5-课消明细表'!M18,6,2)</f>
        <v>07</v>
      </c>
      <c r="C20" s="49" t="str">
        <f>'5-课消明细表'!G18</f>
        <v>越秀五羊中心</v>
      </c>
      <c r="D20" s="63"/>
      <c r="E20" s="50"/>
      <c r="F20" s="51"/>
      <c r="G20" s="52"/>
      <c r="H20" s="51"/>
      <c r="I20" s="53"/>
      <c r="J20" s="54"/>
      <c r="K20" s="54"/>
      <c r="L20" s="54"/>
      <c r="M20" s="54"/>
      <c r="N20" s="55">
        <f>SUMIF('4-收据记录表'!AC:AC,'7-市场业绩'!F20,'4-收据记录表'!AF:AF)</f>
        <v>0</v>
      </c>
      <c r="O20" s="56">
        <f>SUMIF('4-收据记录表'!AC:AC,'7-市场业绩'!F20,'4-收据记录表'!AG:AG)</f>
        <v>0</v>
      </c>
      <c r="P20" s="55">
        <f>SUMIFS('4-收据记录表'!$AI:$AI,'4-收据记录表'!$AC:$AC,'7-市场业绩'!$F20,'4-收据记录表'!$AP:$AP,P$3)</f>
        <v>0</v>
      </c>
      <c r="Q20" s="55">
        <f>SUMIFS('4-收据记录表'!$AI:$AI,'4-收据记录表'!$AC:$AC,'7-市场业绩'!$F20,'4-收据记录表'!$AP:$AP,Q$3)</f>
        <v>0</v>
      </c>
      <c r="R20" s="55">
        <f>SUMIFS('4-收据记录表'!$AI:$AI,'4-收据记录表'!$AC:$AC,'7-市场业绩'!$F20,'4-收据记录表'!$AP:$AP,R$3)</f>
        <v>0</v>
      </c>
      <c r="S20" s="55">
        <f>SUMIFS('4-收据记录表'!$AI:$AI,'4-收据记录表'!$AC:$AC,'7-市场业绩'!$F20,'4-收据记录表'!$AP:$AP,S$3)</f>
        <v>0</v>
      </c>
      <c r="T20" s="55">
        <f>SUMIFS('4-收据记录表'!$AI:$AI,'4-收据记录表'!$AC:$AC,'7-市场业绩'!$F20,'4-收据记录表'!$AP:$AP,T$3)</f>
        <v>0</v>
      </c>
      <c r="U20" s="55">
        <f>SUMIFS('4-收据记录表'!$AI:$AI,'4-收据记录表'!$AC:$AC,'7-市场业绩'!$F20,'4-收据记录表'!$AP:$AP,U$3)</f>
        <v>0</v>
      </c>
      <c r="V20" s="55">
        <f>SUMIFS('4-收据记录表'!$AI:$AI,'4-收据记录表'!$AC:$AC,'7-市场业绩'!$F20,'4-收据记录表'!$AP:$AP,V$3)</f>
        <v>0</v>
      </c>
      <c r="W20" s="55">
        <f>SUMIFS('4-收据记录表'!$AI:$AI,'4-收据记录表'!$AC:$AC,'7-市场业绩'!$F20,'4-收据记录表'!$AP:$AP,W$3)</f>
        <v>0</v>
      </c>
      <c r="X20" s="55">
        <f>SUMIFS('4-收据记录表'!$AI:$AI,'4-收据记录表'!$AC:$AC,'7-市场业绩'!$F20,'4-收据记录表'!$AP:$AP,X$3)</f>
        <v>0</v>
      </c>
      <c r="Y20" s="55">
        <f>SUMIFS('4-收据记录表'!$AI:$AI,'4-收据记录表'!$AC:$AC,'7-市场业绩'!$F20,'4-收据记录表'!$AP:$AP,Y$3)</f>
        <v>0</v>
      </c>
      <c r="Z20" s="55">
        <f>SUMIFS('4-收据记录表'!$AI:$AI,'4-收据记录表'!$AC:$AC,'7-市场业绩'!$F20,'4-收据记录表'!$AP:$AP,Z$3)</f>
        <v>0</v>
      </c>
      <c r="AA20" s="55">
        <f>SUMIFS('4-收据记录表'!$AI:$AI,'4-收据记录表'!$AC:$AC,'7-市场业绩'!$F20,'4-收据记录表'!$AP:$AP,AA$3)</f>
        <v>0</v>
      </c>
      <c r="AB20" s="55">
        <f>SUMIFS('4-收据记录表'!$AI:$AI,'4-收据记录表'!$AC:$AC,'7-市场业绩'!$F20,'4-收据记录表'!$AP:$AP,AB$3)</f>
        <v>0</v>
      </c>
      <c r="AC20" s="55">
        <f>SUMIFS('4-收据记录表'!$AI:$AI,'4-收据记录表'!$AC:$AC,'7-市场业绩'!$F20,'4-收据记录表'!$AP:$AP,AC$3)</f>
        <v>0</v>
      </c>
      <c r="AD20" s="55">
        <f>SUMIFS('4-收据记录表'!$AI:$AI,'4-收据记录表'!$AC:$AC,'7-市场业绩'!$F20,'4-收据记录表'!$AP:$AP,AD$3)</f>
        <v>0</v>
      </c>
      <c r="AE20" s="57">
        <f t="shared" si="2"/>
        <v>0</v>
      </c>
      <c r="AF20" s="55">
        <f>SUMIFS('4-收据记录表'!$AI:$AI,'4-收据记录表'!$AC:$AC,'7-市场业绩'!$F20,'4-收据记录表'!$AP:$AP,AF$3)</f>
        <v>0</v>
      </c>
      <c r="AG20" s="55">
        <f>SUMIFS('4-收据记录表'!$AI:$AI,'4-收据记录表'!$AC:$AC,'7-市场业绩'!$F20,'4-收据记录表'!$AP:$AP,AG$3)</f>
        <v>0</v>
      </c>
      <c r="AH20" s="55">
        <f>SUMIFS('4-收据记录表'!$AI:$AI,'4-收据记录表'!$AC:$AC,'7-市场业绩'!$F20,'4-收据记录表'!$AP:$AP,AH$3)</f>
        <v>0</v>
      </c>
      <c r="AI20" s="55">
        <f>SUMIFS('4-收据记录表'!$AI:$AI,'4-收据记录表'!$AC:$AC,'7-市场业绩'!$F20,'4-收据记录表'!$AP:$AP,AI$3)</f>
        <v>0</v>
      </c>
      <c r="AJ20" s="55">
        <f t="shared" si="3"/>
        <v>0</v>
      </c>
      <c r="AK20" s="55">
        <f>SUMIFS('4-收据记录表'!AI:AI,'4-收据记录表'!AO:AO,"五年国际会员",'4-收据记录表'!AE:AE,"&lt;&gt;无",'4-收据记录表'!AC:AC,'7-市场业绩'!F20)+SUMIFS('4-收据记录表'!AI:AI,'4-收据记录表'!AO:AO,"预订游学优惠读",'4-收据记录表'!AE:AE,"&lt;&gt;无",'4-收据记录表'!AC:AC,'7-市场业绩'!F20)</f>
        <v>0</v>
      </c>
      <c r="AL20" s="58"/>
      <c r="AQ20" s="19">
        <f t="shared" si="0"/>
        <v>0</v>
      </c>
      <c r="AR20" s="19">
        <f t="shared" si="4"/>
        <v>0</v>
      </c>
      <c r="AS20" s="19">
        <f t="shared" si="5"/>
        <v>0</v>
      </c>
      <c r="AT20" s="19">
        <f t="shared" si="6"/>
        <v>0</v>
      </c>
      <c r="AU20" s="19">
        <f t="shared" si="1"/>
        <v>0</v>
      </c>
      <c r="AV20" s="19">
        <f t="shared" si="7"/>
        <v>0</v>
      </c>
      <c r="AW20" s="19">
        <f>SUM($AR20:AS20)</f>
        <v>0</v>
      </c>
      <c r="AX20" s="19">
        <f>SUM($AR20:AT20)</f>
        <v>0</v>
      </c>
      <c r="AY20" s="19">
        <f>SUM($AR20:AU20)</f>
        <v>0</v>
      </c>
    </row>
    <row r="21" spans="1:51" ht="20.25" customHeight="1">
      <c r="A21" s="47">
        <v>18</v>
      </c>
      <c r="B21" s="48" t="str">
        <f>MID('5-课消明细表'!M19,6,2)</f>
        <v>07</v>
      </c>
      <c r="C21" s="49" t="str">
        <f>'5-课消明细表'!G19</f>
        <v>越秀五羊中心</v>
      </c>
      <c r="D21" s="50"/>
      <c r="E21" s="50"/>
      <c r="F21" s="51"/>
      <c r="G21" s="52"/>
      <c r="H21" s="51"/>
      <c r="I21" s="53"/>
      <c r="J21" s="54"/>
      <c r="K21" s="54"/>
      <c r="L21" s="54"/>
      <c r="M21" s="54"/>
      <c r="N21" s="55">
        <f>SUMIF('4-收据记录表'!AC:AC,'7-市场业绩'!F21,'4-收据记录表'!AF:AF)</f>
        <v>0</v>
      </c>
      <c r="O21" s="56">
        <f>SUMIF('4-收据记录表'!AC:AC,'7-市场业绩'!F21,'4-收据记录表'!AG:AG)</f>
        <v>0</v>
      </c>
      <c r="P21" s="55">
        <f>SUMIFS('4-收据记录表'!$AI:$AI,'4-收据记录表'!$AC:$AC,'7-市场业绩'!$F21,'4-收据记录表'!$AP:$AP,P$3)</f>
        <v>0</v>
      </c>
      <c r="Q21" s="55">
        <f>SUMIFS('4-收据记录表'!$AI:$AI,'4-收据记录表'!$AC:$AC,'7-市场业绩'!$F21,'4-收据记录表'!$AP:$AP,Q$3)</f>
        <v>0</v>
      </c>
      <c r="R21" s="55">
        <f>SUMIFS('4-收据记录表'!$AI:$AI,'4-收据记录表'!$AC:$AC,'7-市场业绩'!$F21,'4-收据记录表'!$AP:$AP,R$3)</f>
        <v>0</v>
      </c>
      <c r="S21" s="55">
        <f>SUMIFS('4-收据记录表'!$AI:$AI,'4-收据记录表'!$AC:$AC,'7-市场业绩'!$F21,'4-收据记录表'!$AP:$AP,S$3)</f>
        <v>0</v>
      </c>
      <c r="T21" s="55">
        <f>SUMIFS('4-收据记录表'!$AI:$AI,'4-收据记录表'!$AC:$AC,'7-市场业绩'!$F21,'4-收据记录表'!$AP:$AP,T$3)</f>
        <v>0</v>
      </c>
      <c r="U21" s="55">
        <f>SUMIFS('4-收据记录表'!$AI:$AI,'4-收据记录表'!$AC:$AC,'7-市场业绩'!$F21,'4-收据记录表'!$AP:$AP,U$3)</f>
        <v>0</v>
      </c>
      <c r="V21" s="55">
        <f>SUMIFS('4-收据记录表'!$AI:$AI,'4-收据记录表'!$AC:$AC,'7-市场业绩'!$F21,'4-收据记录表'!$AP:$AP,V$3)</f>
        <v>0</v>
      </c>
      <c r="W21" s="55">
        <f>SUMIFS('4-收据记录表'!$AI:$AI,'4-收据记录表'!$AC:$AC,'7-市场业绩'!$F21,'4-收据记录表'!$AP:$AP,W$3)</f>
        <v>0</v>
      </c>
      <c r="X21" s="55">
        <f>SUMIFS('4-收据记录表'!$AI:$AI,'4-收据记录表'!$AC:$AC,'7-市场业绩'!$F21,'4-收据记录表'!$AP:$AP,X$3)</f>
        <v>0</v>
      </c>
      <c r="Y21" s="55">
        <f>SUMIFS('4-收据记录表'!$AI:$AI,'4-收据记录表'!$AC:$AC,'7-市场业绩'!$F21,'4-收据记录表'!$AP:$AP,Y$3)</f>
        <v>0</v>
      </c>
      <c r="Z21" s="55">
        <f>SUMIFS('4-收据记录表'!$AI:$AI,'4-收据记录表'!$AC:$AC,'7-市场业绩'!$F21,'4-收据记录表'!$AP:$AP,Z$3)</f>
        <v>0</v>
      </c>
      <c r="AA21" s="55">
        <f>SUMIFS('4-收据记录表'!$AI:$AI,'4-收据记录表'!$AC:$AC,'7-市场业绩'!$F21,'4-收据记录表'!$AP:$AP,AA$3)</f>
        <v>0</v>
      </c>
      <c r="AB21" s="55">
        <f>SUMIFS('4-收据记录表'!$AI:$AI,'4-收据记录表'!$AC:$AC,'7-市场业绩'!$F21,'4-收据记录表'!$AP:$AP,AB$3)</f>
        <v>0</v>
      </c>
      <c r="AC21" s="55">
        <f>SUMIFS('4-收据记录表'!$AI:$AI,'4-收据记录表'!$AC:$AC,'7-市场业绩'!$F21,'4-收据记录表'!$AP:$AP,AC$3)</f>
        <v>0</v>
      </c>
      <c r="AD21" s="55">
        <f>SUMIFS('4-收据记录表'!$AI:$AI,'4-收据记录表'!$AC:$AC,'7-市场业绩'!$F21,'4-收据记录表'!$AP:$AP,AD$3)</f>
        <v>0</v>
      </c>
      <c r="AE21" s="57">
        <f t="shared" si="2"/>
        <v>0</v>
      </c>
      <c r="AF21" s="55">
        <f>SUMIFS('4-收据记录表'!$AI:$AI,'4-收据记录表'!$AC:$AC,'7-市场业绩'!$F21,'4-收据记录表'!$AP:$AP,AF$3)</f>
        <v>0</v>
      </c>
      <c r="AG21" s="55">
        <f>SUMIFS('4-收据记录表'!$AI:$AI,'4-收据记录表'!$AC:$AC,'7-市场业绩'!$F21,'4-收据记录表'!$AP:$AP,AG$3)</f>
        <v>0</v>
      </c>
      <c r="AH21" s="55">
        <f>SUMIFS('4-收据记录表'!$AI:$AI,'4-收据记录表'!$AC:$AC,'7-市场业绩'!$F21,'4-收据记录表'!$AP:$AP,AH$3)</f>
        <v>0</v>
      </c>
      <c r="AI21" s="55">
        <f>SUMIFS('4-收据记录表'!$AI:$AI,'4-收据记录表'!$AC:$AC,'7-市场业绩'!$F21,'4-收据记录表'!$AP:$AP,AI$3)</f>
        <v>0</v>
      </c>
      <c r="AJ21" s="55">
        <f t="shared" si="3"/>
        <v>0</v>
      </c>
      <c r="AK21" s="55">
        <f>SUMIFS('4-收据记录表'!AI:AI,'4-收据记录表'!AO:AO,"五年国际会员",'4-收据记录表'!AE:AE,"&lt;&gt;无",'4-收据记录表'!AC:AC,'7-市场业绩'!F21)+SUMIFS('4-收据记录表'!AI:AI,'4-收据记录表'!AO:AO,"预订游学优惠读",'4-收据记录表'!AE:AE,"&lt;&gt;无",'4-收据记录表'!AC:AC,'7-市场业绩'!F21)</f>
        <v>0</v>
      </c>
      <c r="AL21" s="58"/>
      <c r="AQ21" s="19">
        <f t="shared" si="0"/>
        <v>0</v>
      </c>
      <c r="AR21" s="19">
        <f t="shared" si="4"/>
        <v>0</v>
      </c>
      <c r="AS21" s="19">
        <f t="shared" si="5"/>
        <v>0</v>
      </c>
      <c r="AT21" s="19">
        <f t="shared" si="6"/>
        <v>0</v>
      </c>
      <c r="AU21" s="19">
        <f t="shared" si="1"/>
        <v>0</v>
      </c>
      <c r="AV21" s="19">
        <f t="shared" si="7"/>
        <v>0</v>
      </c>
      <c r="AW21" s="19">
        <f>SUM($AR21:AS21)</f>
        <v>0</v>
      </c>
      <c r="AX21" s="19">
        <f>SUM($AR21:AT21)</f>
        <v>0</v>
      </c>
      <c r="AY21" s="19">
        <f>SUM($AR21:AU21)</f>
        <v>0</v>
      </c>
    </row>
    <row r="22" spans="1:51" ht="20.25" customHeight="1">
      <c r="A22" s="47">
        <v>19</v>
      </c>
      <c r="B22" s="48" t="str">
        <f>MID('5-课消明细表'!M20,6,2)</f>
        <v>07</v>
      </c>
      <c r="C22" s="49" t="str">
        <f>'5-课消明细表'!G20</f>
        <v>越秀五羊中心</v>
      </c>
      <c r="D22" s="50"/>
      <c r="E22" s="50"/>
      <c r="F22" s="51"/>
      <c r="G22" s="52"/>
      <c r="H22" s="51"/>
      <c r="I22" s="53"/>
      <c r="J22" s="54"/>
      <c r="K22" s="54"/>
      <c r="L22" s="54"/>
      <c r="M22" s="54"/>
      <c r="N22" s="55">
        <f>SUMIF('4-收据记录表'!AC:AC,'7-市场业绩'!F22,'4-收据记录表'!AF:AF)</f>
        <v>0</v>
      </c>
      <c r="O22" s="56">
        <f>SUMIF('4-收据记录表'!AC:AC,'7-市场业绩'!F22,'4-收据记录表'!AG:AG)</f>
        <v>0</v>
      </c>
      <c r="P22" s="55">
        <f>SUMIFS('4-收据记录表'!$AI:$AI,'4-收据记录表'!$AC:$AC,'7-市场业绩'!$F22,'4-收据记录表'!$AP:$AP,P$3)</f>
        <v>0</v>
      </c>
      <c r="Q22" s="55">
        <f>SUMIFS('4-收据记录表'!$AI:$AI,'4-收据记录表'!$AC:$AC,'7-市场业绩'!$F22,'4-收据记录表'!$AP:$AP,Q$3)</f>
        <v>0</v>
      </c>
      <c r="R22" s="55">
        <f>SUMIFS('4-收据记录表'!$AI:$AI,'4-收据记录表'!$AC:$AC,'7-市场业绩'!$F22,'4-收据记录表'!$AP:$AP,R$3)</f>
        <v>0</v>
      </c>
      <c r="S22" s="55">
        <f>SUMIFS('4-收据记录表'!$AI:$AI,'4-收据记录表'!$AC:$AC,'7-市场业绩'!$F22,'4-收据记录表'!$AP:$AP,S$3)</f>
        <v>0</v>
      </c>
      <c r="T22" s="55">
        <f>SUMIFS('4-收据记录表'!$AI:$AI,'4-收据记录表'!$AC:$AC,'7-市场业绩'!$F22,'4-收据记录表'!$AP:$AP,T$3)</f>
        <v>0</v>
      </c>
      <c r="U22" s="55">
        <f>SUMIFS('4-收据记录表'!$AI:$AI,'4-收据记录表'!$AC:$AC,'7-市场业绩'!$F22,'4-收据记录表'!$AP:$AP,U$3)</f>
        <v>0</v>
      </c>
      <c r="V22" s="55">
        <f>SUMIFS('4-收据记录表'!$AI:$AI,'4-收据记录表'!$AC:$AC,'7-市场业绩'!$F22,'4-收据记录表'!$AP:$AP,V$3)</f>
        <v>0</v>
      </c>
      <c r="W22" s="55">
        <f>SUMIFS('4-收据记录表'!$AI:$AI,'4-收据记录表'!$AC:$AC,'7-市场业绩'!$F22,'4-收据记录表'!$AP:$AP,W$3)</f>
        <v>0</v>
      </c>
      <c r="X22" s="55">
        <f>SUMIFS('4-收据记录表'!$AI:$AI,'4-收据记录表'!$AC:$AC,'7-市场业绩'!$F22,'4-收据记录表'!$AP:$AP,X$3)</f>
        <v>0</v>
      </c>
      <c r="Y22" s="55">
        <f>SUMIFS('4-收据记录表'!$AI:$AI,'4-收据记录表'!$AC:$AC,'7-市场业绩'!$F22,'4-收据记录表'!$AP:$AP,Y$3)</f>
        <v>0</v>
      </c>
      <c r="Z22" s="55">
        <f>SUMIFS('4-收据记录表'!$AI:$AI,'4-收据记录表'!$AC:$AC,'7-市场业绩'!$F22,'4-收据记录表'!$AP:$AP,Z$3)</f>
        <v>0</v>
      </c>
      <c r="AA22" s="55">
        <f>SUMIFS('4-收据记录表'!$AI:$AI,'4-收据记录表'!$AC:$AC,'7-市场业绩'!$F22,'4-收据记录表'!$AP:$AP,AA$3)</f>
        <v>0</v>
      </c>
      <c r="AB22" s="55">
        <f>SUMIFS('4-收据记录表'!$AI:$AI,'4-收据记录表'!$AC:$AC,'7-市场业绩'!$F22,'4-收据记录表'!$AP:$AP,AB$3)</f>
        <v>0</v>
      </c>
      <c r="AC22" s="55">
        <f>SUMIFS('4-收据记录表'!$AI:$AI,'4-收据记录表'!$AC:$AC,'7-市场业绩'!$F22,'4-收据记录表'!$AP:$AP,AC$3)</f>
        <v>0</v>
      </c>
      <c r="AD22" s="55">
        <f>SUMIFS('4-收据记录表'!$AI:$AI,'4-收据记录表'!$AC:$AC,'7-市场业绩'!$F22,'4-收据记录表'!$AP:$AP,AD$3)</f>
        <v>0</v>
      </c>
      <c r="AE22" s="57">
        <f t="shared" si="2"/>
        <v>0</v>
      </c>
      <c r="AF22" s="55">
        <f>SUMIFS('4-收据记录表'!$AI:$AI,'4-收据记录表'!$AC:$AC,'7-市场业绩'!$F22,'4-收据记录表'!$AP:$AP,AF$3)</f>
        <v>0</v>
      </c>
      <c r="AG22" s="55">
        <f>SUMIFS('4-收据记录表'!$AI:$AI,'4-收据记录表'!$AC:$AC,'7-市场业绩'!$F22,'4-收据记录表'!$AP:$AP,AG$3)</f>
        <v>0</v>
      </c>
      <c r="AH22" s="55">
        <f>SUMIFS('4-收据记录表'!$AI:$AI,'4-收据记录表'!$AC:$AC,'7-市场业绩'!$F22,'4-收据记录表'!$AP:$AP,AH$3)</f>
        <v>0</v>
      </c>
      <c r="AI22" s="55">
        <f>SUMIFS('4-收据记录表'!$AI:$AI,'4-收据记录表'!$AC:$AC,'7-市场业绩'!$F22,'4-收据记录表'!$AP:$AP,AI$3)</f>
        <v>0</v>
      </c>
      <c r="AJ22" s="55">
        <f t="shared" si="3"/>
        <v>0</v>
      </c>
      <c r="AK22" s="55">
        <f>SUMIFS('4-收据记录表'!AI:AI,'4-收据记录表'!AO:AO,"五年国际会员",'4-收据记录表'!AE:AE,"&lt;&gt;无",'4-收据记录表'!AC:AC,'7-市场业绩'!F22)+SUMIFS('4-收据记录表'!AI:AI,'4-收据记录表'!AO:AO,"预订游学优惠读",'4-收据记录表'!AE:AE,"&lt;&gt;无",'4-收据记录表'!AC:AC,'7-市场业绩'!F22)</f>
        <v>0</v>
      </c>
      <c r="AL22" s="58"/>
      <c r="AQ22" s="19">
        <f t="shared" si="0"/>
        <v>0</v>
      </c>
      <c r="AR22" s="19">
        <f t="shared" si="4"/>
        <v>0</v>
      </c>
      <c r="AS22" s="19">
        <f t="shared" si="5"/>
        <v>0</v>
      </c>
      <c r="AT22" s="19">
        <f t="shared" si="6"/>
        <v>0</v>
      </c>
      <c r="AU22" s="19">
        <f t="shared" si="1"/>
        <v>0</v>
      </c>
      <c r="AV22" s="19">
        <f t="shared" si="7"/>
        <v>0</v>
      </c>
      <c r="AW22" s="19">
        <f>SUM($AR22:AS22)</f>
        <v>0</v>
      </c>
      <c r="AX22" s="19">
        <f>SUM($AR22:AT22)</f>
        <v>0</v>
      </c>
      <c r="AY22" s="19">
        <f>SUM($AR22:AU22)</f>
        <v>0</v>
      </c>
    </row>
    <row r="23" spans="1:51" ht="20.25" customHeight="1">
      <c r="A23" s="47">
        <v>20</v>
      </c>
      <c r="B23" s="48" t="str">
        <f>MID('5-课消明细表'!M21,6,2)</f>
        <v>07</v>
      </c>
      <c r="C23" s="49" t="str">
        <f>'5-课消明细表'!G21</f>
        <v>越秀五羊中心</v>
      </c>
      <c r="D23" s="63"/>
      <c r="E23" s="50"/>
      <c r="F23" s="51"/>
      <c r="G23" s="52"/>
      <c r="H23" s="51"/>
      <c r="I23" s="53"/>
      <c r="J23" s="54"/>
      <c r="K23" s="54"/>
      <c r="L23" s="54"/>
      <c r="M23" s="54"/>
      <c r="N23" s="55">
        <f>SUMIF('4-收据记录表'!AC:AC,'7-市场业绩'!F23,'4-收据记录表'!AF:AF)</f>
        <v>0</v>
      </c>
      <c r="O23" s="56">
        <f>SUMIF('4-收据记录表'!AC:AC,'7-市场业绩'!F23,'4-收据记录表'!AG:AG)</f>
        <v>0</v>
      </c>
      <c r="P23" s="55">
        <f>SUMIFS('4-收据记录表'!$AI:$AI,'4-收据记录表'!$AC:$AC,'7-市场业绩'!$F23,'4-收据记录表'!$AP:$AP,P$3)</f>
        <v>0</v>
      </c>
      <c r="Q23" s="55">
        <f>SUMIFS('4-收据记录表'!$AI:$AI,'4-收据记录表'!$AC:$AC,'7-市场业绩'!$F23,'4-收据记录表'!$AP:$AP,Q$3)</f>
        <v>0</v>
      </c>
      <c r="R23" s="55">
        <f>SUMIFS('4-收据记录表'!$AI:$AI,'4-收据记录表'!$AC:$AC,'7-市场业绩'!$F23,'4-收据记录表'!$AP:$AP,R$3)</f>
        <v>0</v>
      </c>
      <c r="S23" s="55">
        <f>SUMIFS('4-收据记录表'!$AI:$AI,'4-收据记录表'!$AC:$AC,'7-市场业绩'!$F23,'4-收据记录表'!$AP:$AP,S$3)</f>
        <v>0</v>
      </c>
      <c r="T23" s="55">
        <f>SUMIFS('4-收据记录表'!$AI:$AI,'4-收据记录表'!$AC:$AC,'7-市场业绩'!$F23,'4-收据记录表'!$AP:$AP,T$3)</f>
        <v>0</v>
      </c>
      <c r="U23" s="55">
        <f>SUMIFS('4-收据记录表'!$AI:$AI,'4-收据记录表'!$AC:$AC,'7-市场业绩'!$F23,'4-收据记录表'!$AP:$AP,U$3)</f>
        <v>0</v>
      </c>
      <c r="V23" s="55">
        <f>SUMIFS('4-收据记录表'!$AI:$AI,'4-收据记录表'!$AC:$AC,'7-市场业绩'!$F23,'4-收据记录表'!$AP:$AP,V$3)</f>
        <v>0</v>
      </c>
      <c r="W23" s="55">
        <f>SUMIFS('4-收据记录表'!$AI:$AI,'4-收据记录表'!$AC:$AC,'7-市场业绩'!$F23,'4-收据记录表'!$AP:$AP,W$3)</f>
        <v>0</v>
      </c>
      <c r="X23" s="55">
        <f>SUMIFS('4-收据记录表'!$AI:$AI,'4-收据记录表'!$AC:$AC,'7-市场业绩'!$F23,'4-收据记录表'!$AP:$AP,X$3)</f>
        <v>0</v>
      </c>
      <c r="Y23" s="55">
        <f>SUMIFS('4-收据记录表'!$AI:$AI,'4-收据记录表'!$AC:$AC,'7-市场业绩'!$F23,'4-收据记录表'!$AP:$AP,Y$3)</f>
        <v>0</v>
      </c>
      <c r="Z23" s="55">
        <f>SUMIFS('4-收据记录表'!$AI:$AI,'4-收据记录表'!$AC:$AC,'7-市场业绩'!$F23,'4-收据记录表'!$AP:$AP,Z$3)</f>
        <v>0</v>
      </c>
      <c r="AA23" s="55">
        <f>SUMIFS('4-收据记录表'!$AI:$AI,'4-收据记录表'!$AC:$AC,'7-市场业绩'!$F23,'4-收据记录表'!$AP:$AP,AA$3)</f>
        <v>0</v>
      </c>
      <c r="AB23" s="55">
        <f>SUMIFS('4-收据记录表'!$AI:$AI,'4-收据记录表'!$AC:$AC,'7-市场业绩'!$F23,'4-收据记录表'!$AP:$AP,AB$3)</f>
        <v>0</v>
      </c>
      <c r="AC23" s="55">
        <f>SUMIFS('4-收据记录表'!$AI:$AI,'4-收据记录表'!$AC:$AC,'7-市场业绩'!$F23,'4-收据记录表'!$AP:$AP,AC$3)</f>
        <v>0</v>
      </c>
      <c r="AD23" s="55">
        <f>SUMIFS('4-收据记录表'!$AI:$AI,'4-收据记录表'!$AC:$AC,'7-市场业绩'!$F23,'4-收据记录表'!$AP:$AP,AD$3)</f>
        <v>0</v>
      </c>
      <c r="AE23" s="57">
        <f t="shared" si="2"/>
        <v>0</v>
      </c>
      <c r="AF23" s="55">
        <f>SUMIFS('4-收据记录表'!$AI:$AI,'4-收据记录表'!$AC:$AC,'7-市场业绩'!$F23,'4-收据记录表'!$AP:$AP,AF$3)</f>
        <v>0</v>
      </c>
      <c r="AG23" s="55">
        <f>SUMIFS('4-收据记录表'!$AI:$AI,'4-收据记录表'!$AC:$AC,'7-市场业绩'!$F23,'4-收据记录表'!$AP:$AP,AG$3)</f>
        <v>0</v>
      </c>
      <c r="AH23" s="55">
        <f>SUMIFS('4-收据记录表'!$AI:$AI,'4-收据记录表'!$AC:$AC,'7-市场业绩'!$F23,'4-收据记录表'!$AP:$AP,AH$3)</f>
        <v>0</v>
      </c>
      <c r="AI23" s="55">
        <f>SUMIFS('4-收据记录表'!$AI:$AI,'4-收据记录表'!$AC:$AC,'7-市场业绩'!$F23,'4-收据记录表'!$AP:$AP,AI$3)</f>
        <v>0</v>
      </c>
      <c r="AJ23" s="55">
        <f t="shared" si="3"/>
        <v>0</v>
      </c>
      <c r="AK23" s="55">
        <f>SUMIFS('4-收据记录表'!AI:AI,'4-收据记录表'!AO:AO,"五年国际会员",'4-收据记录表'!AE:AE,"&lt;&gt;无",'4-收据记录表'!AC:AC,'7-市场业绩'!F23)+SUMIFS('4-收据记录表'!AI:AI,'4-收据记录表'!AO:AO,"预订游学优惠读",'4-收据记录表'!AE:AE,"&lt;&gt;无",'4-收据记录表'!AC:AC,'7-市场业绩'!F23)</f>
        <v>0</v>
      </c>
      <c r="AL23" s="58"/>
      <c r="AQ23" s="19">
        <f t="shared" si="0"/>
        <v>0</v>
      </c>
      <c r="AR23" s="19">
        <f t="shared" si="4"/>
        <v>0</v>
      </c>
      <c r="AS23" s="19">
        <f t="shared" si="5"/>
        <v>0</v>
      </c>
      <c r="AT23" s="19">
        <f t="shared" si="6"/>
        <v>0</v>
      </c>
      <c r="AU23" s="19">
        <f t="shared" si="1"/>
        <v>0</v>
      </c>
      <c r="AV23" s="19">
        <f t="shared" si="7"/>
        <v>0</v>
      </c>
      <c r="AW23" s="19">
        <f>SUM($AR23:AS23)</f>
        <v>0</v>
      </c>
      <c r="AX23" s="19">
        <f>SUM($AR23:AT23)</f>
        <v>0</v>
      </c>
      <c r="AY23" s="19">
        <f>SUM($AR23:AU23)</f>
        <v>0</v>
      </c>
    </row>
    <row r="24" spans="1:51" ht="20.25" customHeight="1">
      <c r="A24" s="47">
        <v>21</v>
      </c>
      <c r="B24" s="48" t="str">
        <f>MID('5-课消明细表'!M22,6,2)</f>
        <v>07</v>
      </c>
      <c r="C24" s="49" t="str">
        <f>'5-课消明细表'!G22</f>
        <v>越秀五羊中心</v>
      </c>
      <c r="D24" s="63"/>
      <c r="E24" s="50"/>
      <c r="F24" s="51"/>
      <c r="G24" s="52"/>
      <c r="H24" s="51"/>
      <c r="I24" s="53"/>
      <c r="J24" s="54"/>
      <c r="K24" s="54"/>
      <c r="L24" s="54"/>
      <c r="M24" s="54"/>
      <c r="N24" s="55">
        <f>SUMIF('4-收据记录表'!AC:AC,'7-市场业绩'!F24,'4-收据记录表'!AF:AF)</f>
        <v>0</v>
      </c>
      <c r="O24" s="56">
        <f>SUMIF('4-收据记录表'!AC:AC,'7-市场业绩'!F24,'4-收据记录表'!AG:AG)</f>
        <v>0</v>
      </c>
      <c r="P24" s="55">
        <f>SUMIFS('4-收据记录表'!$AI:$AI,'4-收据记录表'!$AC:$AC,'7-市场业绩'!$F24,'4-收据记录表'!$AP:$AP,P$3)</f>
        <v>0</v>
      </c>
      <c r="Q24" s="55">
        <f>SUMIFS('4-收据记录表'!$AI:$AI,'4-收据记录表'!$AC:$AC,'7-市场业绩'!$F24,'4-收据记录表'!$AP:$AP,Q$3)</f>
        <v>0</v>
      </c>
      <c r="R24" s="55">
        <f>SUMIFS('4-收据记录表'!$AI:$AI,'4-收据记录表'!$AC:$AC,'7-市场业绩'!$F24,'4-收据记录表'!$AP:$AP,R$3)</f>
        <v>0</v>
      </c>
      <c r="S24" s="55">
        <f>SUMIFS('4-收据记录表'!$AI:$AI,'4-收据记录表'!$AC:$AC,'7-市场业绩'!$F24,'4-收据记录表'!$AP:$AP,S$3)</f>
        <v>0</v>
      </c>
      <c r="T24" s="55">
        <f>SUMIFS('4-收据记录表'!$AI:$AI,'4-收据记录表'!$AC:$AC,'7-市场业绩'!$F24,'4-收据记录表'!$AP:$AP,T$3)</f>
        <v>0</v>
      </c>
      <c r="U24" s="55">
        <f>SUMIFS('4-收据记录表'!$AI:$AI,'4-收据记录表'!$AC:$AC,'7-市场业绩'!$F24,'4-收据记录表'!$AP:$AP,U$3)</f>
        <v>0</v>
      </c>
      <c r="V24" s="55">
        <f>SUMIFS('4-收据记录表'!$AI:$AI,'4-收据记录表'!$AC:$AC,'7-市场业绩'!$F24,'4-收据记录表'!$AP:$AP,V$3)</f>
        <v>0</v>
      </c>
      <c r="W24" s="55">
        <f>SUMIFS('4-收据记录表'!$AI:$AI,'4-收据记录表'!$AC:$AC,'7-市场业绩'!$F24,'4-收据记录表'!$AP:$AP,W$3)</f>
        <v>0</v>
      </c>
      <c r="X24" s="55">
        <f>SUMIFS('4-收据记录表'!$AI:$AI,'4-收据记录表'!$AC:$AC,'7-市场业绩'!$F24,'4-收据记录表'!$AP:$AP,X$3)</f>
        <v>0</v>
      </c>
      <c r="Y24" s="55">
        <f>SUMIFS('4-收据记录表'!$AI:$AI,'4-收据记录表'!$AC:$AC,'7-市场业绩'!$F24,'4-收据记录表'!$AP:$AP,Y$3)</f>
        <v>0</v>
      </c>
      <c r="Z24" s="55">
        <f>SUMIFS('4-收据记录表'!$AI:$AI,'4-收据记录表'!$AC:$AC,'7-市场业绩'!$F24,'4-收据记录表'!$AP:$AP,Z$3)</f>
        <v>0</v>
      </c>
      <c r="AA24" s="55">
        <f>SUMIFS('4-收据记录表'!$AI:$AI,'4-收据记录表'!$AC:$AC,'7-市场业绩'!$F24,'4-收据记录表'!$AP:$AP,AA$3)</f>
        <v>0</v>
      </c>
      <c r="AB24" s="55">
        <f>SUMIFS('4-收据记录表'!$AI:$AI,'4-收据记录表'!$AC:$AC,'7-市场业绩'!$F24,'4-收据记录表'!$AP:$AP,AB$3)</f>
        <v>0</v>
      </c>
      <c r="AC24" s="55">
        <f>SUMIFS('4-收据记录表'!$AI:$AI,'4-收据记录表'!$AC:$AC,'7-市场业绩'!$F24,'4-收据记录表'!$AP:$AP,AC$3)</f>
        <v>0</v>
      </c>
      <c r="AD24" s="55">
        <f>SUMIFS('4-收据记录表'!$AI:$AI,'4-收据记录表'!$AC:$AC,'7-市场业绩'!$F24,'4-收据记录表'!$AP:$AP,AD$3)</f>
        <v>0</v>
      </c>
      <c r="AE24" s="57">
        <f t="shared" si="2"/>
        <v>0</v>
      </c>
      <c r="AF24" s="55">
        <f>SUMIFS('4-收据记录表'!$AI:$AI,'4-收据记录表'!$AC:$AC,'7-市场业绩'!$F24,'4-收据记录表'!$AP:$AP,AF$3)</f>
        <v>0</v>
      </c>
      <c r="AG24" s="55">
        <f>SUMIFS('4-收据记录表'!$AI:$AI,'4-收据记录表'!$AC:$AC,'7-市场业绩'!$F24,'4-收据记录表'!$AP:$AP,AG$3)</f>
        <v>0</v>
      </c>
      <c r="AH24" s="55">
        <f>SUMIFS('4-收据记录表'!$AI:$AI,'4-收据记录表'!$AC:$AC,'7-市场业绩'!$F24,'4-收据记录表'!$AP:$AP,AH$3)</f>
        <v>0</v>
      </c>
      <c r="AI24" s="55">
        <f>SUMIFS('4-收据记录表'!$AI:$AI,'4-收据记录表'!$AC:$AC,'7-市场业绩'!$F24,'4-收据记录表'!$AP:$AP,AI$3)</f>
        <v>0</v>
      </c>
      <c r="AJ24" s="55">
        <f t="shared" si="3"/>
        <v>0</v>
      </c>
      <c r="AK24" s="55">
        <f>SUMIFS('4-收据记录表'!AI:AI,'4-收据记录表'!AO:AO,"五年国际会员",'4-收据记录表'!AE:AE,"&lt;&gt;无",'4-收据记录表'!AC:AC,'7-市场业绩'!F24)+SUMIFS('4-收据记录表'!AI:AI,'4-收据记录表'!AO:AO,"预订游学优惠读",'4-收据记录表'!AE:AE,"&lt;&gt;无",'4-收据记录表'!AC:AC,'7-市场业绩'!F24)</f>
        <v>0</v>
      </c>
      <c r="AL24" s="58"/>
      <c r="AQ24" s="19">
        <f t="shared" si="0"/>
        <v>0</v>
      </c>
      <c r="AR24" s="19">
        <f t="shared" si="4"/>
        <v>0</v>
      </c>
      <c r="AS24" s="19">
        <f t="shared" si="5"/>
        <v>0</v>
      </c>
      <c r="AT24" s="19">
        <f t="shared" si="6"/>
        <v>0</v>
      </c>
      <c r="AU24" s="19">
        <f t="shared" si="1"/>
        <v>0</v>
      </c>
      <c r="AV24" s="19">
        <f t="shared" si="7"/>
        <v>0</v>
      </c>
      <c r="AW24" s="19">
        <f>SUM($AR24:AS24)</f>
        <v>0</v>
      </c>
      <c r="AX24" s="19">
        <f>SUM($AR24:AT24)</f>
        <v>0</v>
      </c>
      <c r="AY24" s="19">
        <f>SUM($AR24:AU24)</f>
        <v>0</v>
      </c>
    </row>
    <row r="25" spans="1:51" ht="20.25" customHeight="1">
      <c r="A25" s="47">
        <v>22</v>
      </c>
      <c r="B25" s="48" t="str">
        <f>MID('5-课消明细表'!M23,6,2)</f>
        <v>07</v>
      </c>
      <c r="C25" s="49" t="str">
        <f>'5-课消明细表'!G23</f>
        <v>越秀五羊中心</v>
      </c>
      <c r="D25" s="63"/>
      <c r="E25" s="50"/>
      <c r="F25" s="51"/>
      <c r="G25" s="52"/>
      <c r="H25" s="51"/>
      <c r="I25" s="53"/>
      <c r="J25" s="54"/>
      <c r="K25" s="54"/>
      <c r="L25" s="54"/>
      <c r="M25" s="54"/>
      <c r="N25" s="55">
        <f>SUMIF('4-收据记录表'!AC:AC,'7-市场业绩'!F25,'4-收据记录表'!AF:AF)</f>
        <v>0</v>
      </c>
      <c r="O25" s="56">
        <f>SUMIF('4-收据记录表'!AC:AC,'7-市场业绩'!F25,'4-收据记录表'!AG:AG)</f>
        <v>0</v>
      </c>
      <c r="P25" s="55">
        <f>SUMIFS('4-收据记录表'!$AI:$AI,'4-收据记录表'!$AC:$AC,'7-市场业绩'!$F25,'4-收据记录表'!$AP:$AP,P$3)</f>
        <v>0</v>
      </c>
      <c r="Q25" s="55">
        <f>SUMIFS('4-收据记录表'!$AI:$AI,'4-收据记录表'!$AC:$AC,'7-市场业绩'!$F25,'4-收据记录表'!$AP:$AP,Q$3)</f>
        <v>0</v>
      </c>
      <c r="R25" s="55">
        <f>SUMIFS('4-收据记录表'!$AI:$AI,'4-收据记录表'!$AC:$AC,'7-市场业绩'!$F25,'4-收据记录表'!$AP:$AP,R$3)</f>
        <v>0</v>
      </c>
      <c r="S25" s="55">
        <f>SUMIFS('4-收据记录表'!$AI:$AI,'4-收据记录表'!$AC:$AC,'7-市场业绩'!$F25,'4-收据记录表'!$AP:$AP,S$3)</f>
        <v>0</v>
      </c>
      <c r="T25" s="55">
        <f>SUMIFS('4-收据记录表'!$AI:$AI,'4-收据记录表'!$AC:$AC,'7-市场业绩'!$F25,'4-收据记录表'!$AP:$AP,T$3)</f>
        <v>0</v>
      </c>
      <c r="U25" s="55">
        <f>SUMIFS('4-收据记录表'!$AI:$AI,'4-收据记录表'!$AC:$AC,'7-市场业绩'!$F25,'4-收据记录表'!$AP:$AP,U$3)</f>
        <v>0</v>
      </c>
      <c r="V25" s="55">
        <f>SUMIFS('4-收据记录表'!$AI:$AI,'4-收据记录表'!$AC:$AC,'7-市场业绩'!$F25,'4-收据记录表'!$AP:$AP,V$3)</f>
        <v>0</v>
      </c>
      <c r="W25" s="55">
        <f>SUMIFS('4-收据记录表'!$AI:$AI,'4-收据记录表'!$AC:$AC,'7-市场业绩'!$F25,'4-收据记录表'!$AP:$AP,W$3)</f>
        <v>0</v>
      </c>
      <c r="X25" s="55">
        <f>SUMIFS('4-收据记录表'!$AI:$AI,'4-收据记录表'!$AC:$AC,'7-市场业绩'!$F25,'4-收据记录表'!$AP:$AP,X$3)</f>
        <v>0</v>
      </c>
      <c r="Y25" s="55">
        <f>SUMIFS('4-收据记录表'!$AI:$AI,'4-收据记录表'!$AC:$AC,'7-市场业绩'!$F25,'4-收据记录表'!$AP:$AP,Y$3)</f>
        <v>0</v>
      </c>
      <c r="Z25" s="55">
        <f>SUMIFS('4-收据记录表'!$AI:$AI,'4-收据记录表'!$AC:$AC,'7-市场业绩'!$F25,'4-收据记录表'!$AP:$AP,Z$3)</f>
        <v>0</v>
      </c>
      <c r="AA25" s="55">
        <f>SUMIFS('4-收据记录表'!$AI:$AI,'4-收据记录表'!$AC:$AC,'7-市场业绩'!$F25,'4-收据记录表'!$AP:$AP,AA$3)</f>
        <v>0</v>
      </c>
      <c r="AB25" s="55">
        <f>SUMIFS('4-收据记录表'!$AI:$AI,'4-收据记录表'!$AC:$AC,'7-市场业绩'!$F25,'4-收据记录表'!$AP:$AP,AB$3)</f>
        <v>0</v>
      </c>
      <c r="AC25" s="55">
        <f>SUMIFS('4-收据记录表'!$AI:$AI,'4-收据记录表'!$AC:$AC,'7-市场业绩'!$F25,'4-收据记录表'!$AP:$AP,AC$3)</f>
        <v>0</v>
      </c>
      <c r="AD25" s="55">
        <f>SUMIFS('4-收据记录表'!$AI:$AI,'4-收据记录表'!$AC:$AC,'7-市场业绩'!$F25,'4-收据记录表'!$AP:$AP,AD$3)</f>
        <v>0</v>
      </c>
      <c r="AE25" s="57">
        <f t="shared" si="2"/>
        <v>0</v>
      </c>
      <c r="AF25" s="55">
        <f>SUMIFS('4-收据记录表'!$AI:$AI,'4-收据记录表'!$AC:$AC,'7-市场业绩'!$F25,'4-收据记录表'!$AP:$AP,AF$3)</f>
        <v>0</v>
      </c>
      <c r="AG25" s="55">
        <f>SUMIFS('4-收据记录表'!$AI:$AI,'4-收据记录表'!$AC:$AC,'7-市场业绩'!$F25,'4-收据记录表'!$AP:$AP,AG$3)</f>
        <v>0</v>
      </c>
      <c r="AH25" s="55">
        <f>SUMIFS('4-收据记录表'!$AI:$AI,'4-收据记录表'!$AC:$AC,'7-市场业绩'!$F25,'4-收据记录表'!$AP:$AP,AH$3)</f>
        <v>0</v>
      </c>
      <c r="AI25" s="55">
        <f>SUMIFS('4-收据记录表'!$AI:$AI,'4-收据记录表'!$AC:$AC,'7-市场业绩'!$F25,'4-收据记录表'!$AP:$AP,AI$3)</f>
        <v>0</v>
      </c>
      <c r="AJ25" s="55">
        <f t="shared" si="3"/>
        <v>0</v>
      </c>
      <c r="AK25" s="55">
        <f>SUMIFS('4-收据记录表'!AI:AI,'4-收据记录表'!AO:AO,"五年国际会员",'4-收据记录表'!AE:AE,"&lt;&gt;无",'4-收据记录表'!AC:AC,'7-市场业绩'!F25)+SUMIFS('4-收据记录表'!AI:AI,'4-收据记录表'!AO:AO,"预订游学优惠读",'4-收据记录表'!AE:AE,"&lt;&gt;无",'4-收据记录表'!AC:AC,'7-市场业绩'!F25)</f>
        <v>0</v>
      </c>
      <c r="AL25" s="58"/>
      <c r="AQ25" s="19">
        <f t="shared" si="0"/>
        <v>0</v>
      </c>
      <c r="AR25" s="19">
        <f t="shared" si="4"/>
        <v>0</v>
      </c>
      <c r="AS25" s="19">
        <f t="shared" si="5"/>
        <v>0</v>
      </c>
      <c r="AT25" s="19">
        <f t="shared" si="6"/>
        <v>0</v>
      </c>
      <c r="AU25" s="19">
        <f t="shared" si="1"/>
        <v>0</v>
      </c>
      <c r="AV25" s="19">
        <f t="shared" si="7"/>
        <v>0</v>
      </c>
      <c r="AW25" s="19">
        <f>SUM($AR25:AS25)</f>
        <v>0</v>
      </c>
      <c r="AX25" s="19">
        <f>SUM($AR25:AT25)</f>
        <v>0</v>
      </c>
      <c r="AY25" s="19">
        <f>SUM($AR25:AU25)</f>
        <v>0</v>
      </c>
    </row>
    <row r="26" spans="1:51" ht="20.25" customHeight="1">
      <c r="A26" s="47">
        <v>23</v>
      </c>
      <c r="B26" s="48" t="str">
        <f>MID('5-课消明细表'!M24,6,2)</f>
        <v>07</v>
      </c>
      <c r="C26" s="49" t="str">
        <f>'5-课消明细表'!G24</f>
        <v>越秀五羊中心</v>
      </c>
      <c r="D26" s="63"/>
      <c r="E26" s="63"/>
      <c r="F26" s="51"/>
      <c r="G26" s="52"/>
      <c r="H26" s="51"/>
      <c r="I26" s="53"/>
      <c r="J26" s="54"/>
      <c r="K26" s="54"/>
      <c r="L26" s="54"/>
      <c r="M26" s="54"/>
      <c r="N26" s="55">
        <f>SUMIF('4-收据记录表'!AC:AC,'7-市场业绩'!F26,'4-收据记录表'!AF:AF)</f>
        <v>0</v>
      </c>
      <c r="O26" s="56">
        <f>SUMIF('4-收据记录表'!AC:AC,'7-市场业绩'!F26,'4-收据记录表'!AG:AG)</f>
        <v>0</v>
      </c>
      <c r="P26" s="55">
        <f>SUMIFS('4-收据记录表'!$AI:$AI,'4-收据记录表'!$AC:$AC,'7-市场业绩'!$F26,'4-收据记录表'!$AP:$AP,P$3)</f>
        <v>0</v>
      </c>
      <c r="Q26" s="55">
        <f>SUMIFS('4-收据记录表'!$AI:$AI,'4-收据记录表'!$AC:$AC,'7-市场业绩'!$F26,'4-收据记录表'!$AP:$AP,Q$3)</f>
        <v>0</v>
      </c>
      <c r="R26" s="55">
        <f>SUMIFS('4-收据记录表'!$AI:$AI,'4-收据记录表'!$AC:$AC,'7-市场业绩'!$F26,'4-收据记录表'!$AP:$AP,R$3)</f>
        <v>0</v>
      </c>
      <c r="S26" s="55">
        <f>SUMIFS('4-收据记录表'!$AI:$AI,'4-收据记录表'!$AC:$AC,'7-市场业绩'!$F26,'4-收据记录表'!$AP:$AP,S$3)</f>
        <v>0</v>
      </c>
      <c r="T26" s="55">
        <f>SUMIFS('4-收据记录表'!$AI:$AI,'4-收据记录表'!$AC:$AC,'7-市场业绩'!$F26,'4-收据记录表'!$AP:$AP,T$3)</f>
        <v>0</v>
      </c>
      <c r="U26" s="55">
        <f>SUMIFS('4-收据记录表'!$AI:$AI,'4-收据记录表'!$AC:$AC,'7-市场业绩'!$F26,'4-收据记录表'!$AP:$AP,U$3)</f>
        <v>0</v>
      </c>
      <c r="V26" s="55">
        <f>SUMIFS('4-收据记录表'!$AI:$AI,'4-收据记录表'!$AC:$AC,'7-市场业绩'!$F26,'4-收据记录表'!$AP:$AP,V$3)</f>
        <v>0</v>
      </c>
      <c r="W26" s="55">
        <f>SUMIFS('4-收据记录表'!$AI:$AI,'4-收据记录表'!$AC:$AC,'7-市场业绩'!$F26,'4-收据记录表'!$AP:$AP,W$3)</f>
        <v>0</v>
      </c>
      <c r="X26" s="55">
        <f>SUMIFS('4-收据记录表'!$AI:$AI,'4-收据记录表'!$AC:$AC,'7-市场业绩'!$F26,'4-收据记录表'!$AP:$AP,X$3)</f>
        <v>0</v>
      </c>
      <c r="Y26" s="55">
        <f>SUMIFS('4-收据记录表'!$AI:$AI,'4-收据记录表'!$AC:$AC,'7-市场业绩'!$F26,'4-收据记录表'!$AP:$AP,Y$3)</f>
        <v>0</v>
      </c>
      <c r="Z26" s="55">
        <f>SUMIFS('4-收据记录表'!$AI:$AI,'4-收据记录表'!$AC:$AC,'7-市场业绩'!$F26,'4-收据记录表'!$AP:$AP,Z$3)</f>
        <v>0</v>
      </c>
      <c r="AA26" s="55">
        <f>SUMIFS('4-收据记录表'!$AI:$AI,'4-收据记录表'!$AC:$AC,'7-市场业绩'!$F26,'4-收据记录表'!$AP:$AP,AA$3)</f>
        <v>0</v>
      </c>
      <c r="AB26" s="55">
        <f>SUMIFS('4-收据记录表'!$AI:$AI,'4-收据记录表'!$AC:$AC,'7-市场业绩'!$F26,'4-收据记录表'!$AP:$AP,AB$3)</f>
        <v>0</v>
      </c>
      <c r="AC26" s="55">
        <f>SUMIFS('4-收据记录表'!$AI:$AI,'4-收据记录表'!$AC:$AC,'7-市场业绩'!$F26,'4-收据记录表'!$AP:$AP,AC$3)</f>
        <v>0</v>
      </c>
      <c r="AD26" s="55">
        <f>SUMIFS('4-收据记录表'!$AI:$AI,'4-收据记录表'!$AC:$AC,'7-市场业绩'!$F26,'4-收据记录表'!$AP:$AP,AD$3)</f>
        <v>0</v>
      </c>
      <c r="AE26" s="57">
        <f t="shared" si="2"/>
        <v>0</v>
      </c>
      <c r="AF26" s="55">
        <f>SUMIFS('4-收据记录表'!$AI:$AI,'4-收据记录表'!$AC:$AC,'7-市场业绩'!$F26,'4-收据记录表'!$AP:$AP,AF$3)</f>
        <v>0</v>
      </c>
      <c r="AG26" s="55">
        <f>SUMIFS('4-收据记录表'!$AI:$AI,'4-收据记录表'!$AC:$AC,'7-市场业绩'!$F26,'4-收据记录表'!$AP:$AP,AG$3)</f>
        <v>0</v>
      </c>
      <c r="AH26" s="55">
        <f>SUMIFS('4-收据记录表'!$AI:$AI,'4-收据记录表'!$AC:$AC,'7-市场业绩'!$F26,'4-收据记录表'!$AP:$AP,AH$3)</f>
        <v>0</v>
      </c>
      <c r="AI26" s="55">
        <f>SUMIFS('4-收据记录表'!$AI:$AI,'4-收据记录表'!$AC:$AC,'7-市场业绩'!$F26,'4-收据记录表'!$AP:$AP,AI$3)</f>
        <v>0</v>
      </c>
      <c r="AJ26" s="55">
        <f t="shared" si="3"/>
        <v>0</v>
      </c>
      <c r="AK26" s="55">
        <f>SUMIFS('4-收据记录表'!AI:AI,'4-收据记录表'!AO:AO,"五年国际会员",'4-收据记录表'!AE:AE,"&lt;&gt;无",'4-收据记录表'!AC:AC,'7-市场业绩'!F26)+SUMIFS('4-收据记录表'!AI:AI,'4-收据记录表'!AO:AO,"预订游学优惠读",'4-收据记录表'!AE:AE,"&lt;&gt;无",'4-收据记录表'!AC:AC,'7-市场业绩'!F26)</f>
        <v>0</v>
      </c>
      <c r="AL26" s="58"/>
      <c r="AQ26" s="19">
        <f t="shared" si="0"/>
        <v>0</v>
      </c>
      <c r="AR26" s="19">
        <f t="shared" si="4"/>
        <v>0</v>
      </c>
      <c r="AS26" s="19">
        <f t="shared" si="5"/>
        <v>0</v>
      </c>
      <c r="AT26" s="19">
        <f t="shared" si="6"/>
        <v>0</v>
      </c>
      <c r="AU26" s="19">
        <f t="shared" si="1"/>
        <v>0</v>
      </c>
      <c r="AV26" s="19">
        <f t="shared" si="7"/>
        <v>0</v>
      </c>
      <c r="AW26" s="19">
        <f>SUM($AR26:AS26)</f>
        <v>0</v>
      </c>
      <c r="AX26" s="19">
        <f>SUM($AR26:AT26)</f>
        <v>0</v>
      </c>
      <c r="AY26" s="19">
        <f>SUM($AR26:AU26)</f>
        <v>0</v>
      </c>
    </row>
    <row r="27" spans="1:51" ht="20.25" customHeight="1">
      <c r="A27" s="47">
        <v>24</v>
      </c>
      <c r="B27" s="48" t="str">
        <f>MID('5-课消明细表'!M25,6,2)</f>
        <v>07</v>
      </c>
      <c r="C27" s="49" t="str">
        <f>'5-课消明细表'!G25</f>
        <v>越秀五羊中心</v>
      </c>
      <c r="D27" s="63"/>
      <c r="E27" s="63"/>
      <c r="F27" s="51"/>
      <c r="G27" s="52"/>
      <c r="H27" s="51"/>
      <c r="I27" s="53"/>
      <c r="J27" s="54"/>
      <c r="K27" s="54"/>
      <c r="L27" s="54"/>
      <c r="M27" s="54"/>
      <c r="N27" s="55">
        <f>SUMIF('4-收据记录表'!AC:AC,'7-市场业绩'!F27,'4-收据记录表'!AF:AF)</f>
        <v>0</v>
      </c>
      <c r="O27" s="56">
        <f>SUMIF('4-收据记录表'!AC:AC,'7-市场业绩'!F27,'4-收据记录表'!AG:AG)</f>
        <v>0</v>
      </c>
      <c r="P27" s="55">
        <f>SUMIFS('4-收据记录表'!$AI:$AI,'4-收据记录表'!$AC:$AC,'7-市场业绩'!$F27,'4-收据记录表'!$AP:$AP,P$3)</f>
        <v>0</v>
      </c>
      <c r="Q27" s="55">
        <f>SUMIFS('4-收据记录表'!$AI:$AI,'4-收据记录表'!$AC:$AC,'7-市场业绩'!$F27,'4-收据记录表'!$AP:$AP,Q$3)</f>
        <v>0</v>
      </c>
      <c r="R27" s="55">
        <f>SUMIFS('4-收据记录表'!$AI:$AI,'4-收据记录表'!$AC:$AC,'7-市场业绩'!$F27,'4-收据记录表'!$AP:$AP,R$3)</f>
        <v>0</v>
      </c>
      <c r="S27" s="55">
        <f>SUMIFS('4-收据记录表'!$AI:$AI,'4-收据记录表'!$AC:$AC,'7-市场业绩'!$F27,'4-收据记录表'!$AP:$AP,S$3)</f>
        <v>0</v>
      </c>
      <c r="T27" s="55">
        <f>SUMIFS('4-收据记录表'!$AI:$AI,'4-收据记录表'!$AC:$AC,'7-市场业绩'!$F27,'4-收据记录表'!$AP:$AP,T$3)</f>
        <v>0</v>
      </c>
      <c r="U27" s="55">
        <f>SUMIFS('4-收据记录表'!$AI:$AI,'4-收据记录表'!$AC:$AC,'7-市场业绩'!$F27,'4-收据记录表'!$AP:$AP,U$3)</f>
        <v>0</v>
      </c>
      <c r="V27" s="55">
        <f>SUMIFS('4-收据记录表'!$AI:$AI,'4-收据记录表'!$AC:$AC,'7-市场业绩'!$F27,'4-收据记录表'!$AP:$AP,V$3)</f>
        <v>0</v>
      </c>
      <c r="W27" s="55">
        <f>SUMIFS('4-收据记录表'!$AI:$AI,'4-收据记录表'!$AC:$AC,'7-市场业绩'!$F27,'4-收据记录表'!$AP:$AP,W$3)</f>
        <v>0</v>
      </c>
      <c r="X27" s="55">
        <f>SUMIFS('4-收据记录表'!$AI:$AI,'4-收据记录表'!$AC:$AC,'7-市场业绩'!$F27,'4-收据记录表'!$AP:$AP,X$3)</f>
        <v>0</v>
      </c>
      <c r="Y27" s="55">
        <f>SUMIFS('4-收据记录表'!$AI:$AI,'4-收据记录表'!$AC:$AC,'7-市场业绩'!$F27,'4-收据记录表'!$AP:$AP,Y$3)</f>
        <v>0</v>
      </c>
      <c r="Z27" s="55">
        <f>SUMIFS('4-收据记录表'!$AI:$AI,'4-收据记录表'!$AC:$AC,'7-市场业绩'!$F27,'4-收据记录表'!$AP:$AP,Z$3)</f>
        <v>0</v>
      </c>
      <c r="AA27" s="55">
        <f>SUMIFS('4-收据记录表'!$AI:$AI,'4-收据记录表'!$AC:$AC,'7-市场业绩'!$F27,'4-收据记录表'!$AP:$AP,AA$3)</f>
        <v>0</v>
      </c>
      <c r="AB27" s="55">
        <f>SUMIFS('4-收据记录表'!$AI:$AI,'4-收据记录表'!$AC:$AC,'7-市场业绩'!$F27,'4-收据记录表'!$AP:$AP,AB$3)</f>
        <v>0</v>
      </c>
      <c r="AC27" s="55">
        <f>SUMIFS('4-收据记录表'!$AI:$AI,'4-收据记录表'!$AC:$AC,'7-市场业绩'!$F27,'4-收据记录表'!$AP:$AP,AC$3)</f>
        <v>0</v>
      </c>
      <c r="AD27" s="55">
        <f>SUMIFS('4-收据记录表'!$AI:$AI,'4-收据记录表'!$AC:$AC,'7-市场业绩'!$F27,'4-收据记录表'!$AP:$AP,AD$3)</f>
        <v>0</v>
      </c>
      <c r="AE27" s="57">
        <f t="shared" si="2"/>
        <v>0</v>
      </c>
      <c r="AF27" s="55">
        <f>SUMIFS('4-收据记录表'!$AI:$AI,'4-收据记录表'!$AC:$AC,'7-市场业绩'!$F27,'4-收据记录表'!$AP:$AP,AF$3)</f>
        <v>0</v>
      </c>
      <c r="AG27" s="55">
        <f>SUMIFS('4-收据记录表'!$AI:$AI,'4-收据记录表'!$AC:$AC,'7-市场业绩'!$F27,'4-收据记录表'!$AP:$AP,AG$3)</f>
        <v>0</v>
      </c>
      <c r="AH27" s="55">
        <f>SUMIFS('4-收据记录表'!$AI:$AI,'4-收据记录表'!$AC:$AC,'7-市场业绩'!$F27,'4-收据记录表'!$AP:$AP,AH$3)</f>
        <v>0</v>
      </c>
      <c r="AI27" s="55">
        <f>SUMIFS('4-收据记录表'!$AI:$AI,'4-收据记录表'!$AC:$AC,'7-市场业绩'!$F27,'4-收据记录表'!$AP:$AP,AI$3)</f>
        <v>0</v>
      </c>
      <c r="AJ27" s="55">
        <f t="shared" si="3"/>
        <v>0</v>
      </c>
      <c r="AK27" s="55">
        <f>SUMIFS('4-收据记录表'!AI:AI,'4-收据记录表'!AO:AO,"五年国际会员",'4-收据记录表'!AE:AE,"&lt;&gt;无",'4-收据记录表'!AC:AC,'7-市场业绩'!F27)+SUMIFS('4-收据记录表'!AI:AI,'4-收据记录表'!AO:AO,"预订游学优惠读",'4-收据记录表'!AE:AE,"&lt;&gt;无",'4-收据记录表'!AC:AC,'7-市场业绩'!F27)</f>
        <v>0</v>
      </c>
      <c r="AL27" s="58"/>
      <c r="AQ27" s="19">
        <f t="shared" si="0"/>
        <v>0</v>
      </c>
      <c r="AR27" s="19">
        <f t="shared" si="4"/>
        <v>0</v>
      </c>
      <c r="AS27" s="19">
        <f t="shared" si="5"/>
        <v>0</v>
      </c>
      <c r="AT27" s="19">
        <f t="shared" si="6"/>
        <v>0</v>
      </c>
      <c r="AU27" s="19">
        <f t="shared" si="1"/>
        <v>0</v>
      </c>
      <c r="AV27" s="19">
        <f t="shared" si="7"/>
        <v>0</v>
      </c>
      <c r="AW27" s="19">
        <f>SUM($AR27:AS27)</f>
        <v>0</v>
      </c>
      <c r="AX27" s="19">
        <f>SUM($AR27:AT27)</f>
        <v>0</v>
      </c>
      <c r="AY27" s="19">
        <f>SUM($AR27:AU27)</f>
        <v>0</v>
      </c>
    </row>
    <row r="28" spans="1:51" ht="20.25" customHeight="1">
      <c r="A28" s="47">
        <v>25</v>
      </c>
      <c r="B28" s="48" t="str">
        <f>MID('5-课消明细表'!M26,6,2)</f>
        <v>07</v>
      </c>
      <c r="C28" s="49" t="str">
        <f>'5-课消明细表'!G26</f>
        <v>越秀五羊中心</v>
      </c>
      <c r="D28" s="50"/>
      <c r="E28" s="63"/>
      <c r="F28" s="51"/>
      <c r="G28" s="52"/>
      <c r="H28" s="51"/>
      <c r="I28" s="53"/>
      <c r="J28" s="54"/>
      <c r="K28" s="54"/>
      <c r="L28" s="54"/>
      <c r="M28" s="54"/>
      <c r="N28" s="55">
        <f>SUMIF('4-收据记录表'!AC:AC,'7-市场业绩'!F28,'4-收据记录表'!AF:AF)</f>
        <v>0</v>
      </c>
      <c r="O28" s="56">
        <f>SUMIF('4-收据记录表'!AC:AC,'7-市场业绩'!F28,'4-收据记录表'!AG:AG)</f>
        <v>0</v>
      </c>
      <c r="P28" s="55">
        <f>SUMIFS('4-收据记录表'!$AI:$AI,'4-收据记录表'!$AC:$AC,'7-市场业绩'!$F28,'4-收据记录表'!$AP:$AP,P$3)</f>
        <v>0</v>
      </c>
      <c r="Q28" s="55">
        <f>SUMIFS('4-收据记录表'!$AI:$AI,'4-收据记录表'!$AC:$AC,'7-市场业绩'!$F28,'4-收据记录表'!$AP:$AP,Q$3)</f>
        <v>0</v>
      </c>
      <c r="R28" s="55">
        <f>SUMIFS('4-收据记录表'!$AI:$AI,'4-收据记录表'!$AC:$AC,'7-市场业绩'!$F28,'4-收据记录表'!$AP:$AP,R$3)</f>
        <v>0</v>
      </c>
      <c r="S28" s="55">
        <f>SUMIFS('4-收据记录表'!$AI:$AI,'4-收据记录表'!$AC:$AC,'7-市场业绩'!$F28,'4-收据记录表'!$AP:$AP,S$3)</f>
        <v>0</v>
      </c>
      <c r="T28" s="55">
        <f>SUMIFS('4-收据记录表'!$AI:$AI,'4-收据记录表'!$AC:$AC,'7-市场业绩'!$F28,'4-收据记录表'!$AP:$AP,T$3)</f>
        <v>0</v>
      </c>
      <c r="U28" s="55">
        <f>SUMIFS('4-收据记录表'!$AI:$AI,'4-收据记录表'!$AC:$AC,'7-市场业绩'!$F28,'4-收据记录表'!$AP:$AP,U$3)</f>
        <v>0</v>
      </c>
      <c r="V28" s="55">
        <f>SUMIFS('4-收据记录表'!$AI:$AI,'4-收据记录表'!$AC:$AC,'7-市场业绩'!$F28,'4-收据记录表'!$AP:$AP,V$3)</f>
        <v>0</v>
      </c>
      <c r="W28" s="55">
        <f>SUMIFS('4-收据记录表'!$AI:$AI,'4-收据记录表'!$AC:$AC,'7-市场业绩'!$F28,'4-收据记录表'!$AP:$AP,W$3)</f>
        <v>0</v>
      </c>
      <c r="X28" s="55">
        <f>SUMIFS('4-收据记录表'!$AI:$AI,'4-收据记录表'!$AC:$AC,'7-市场业绩'!$F28,'4-收据记录表'!$AP:$AP,X$3)</f>
        <v>0</v>
      </c>
      <c r="Y28" s="55">
        <f>SUMIFS('4-收据记录表'!$AI:$AI,'4-收据记录表'!$AC:$AC,'7-市场业绩'!$F28,'4-收据记录表'!$AP:$AP,Y$3)</f>
        <v>0</v>
      </c>
      <c r="Z28" s="55">
        <f>SUMIFS('4-收据记录表'!$AI:$AI,'4-收据记录表'!$AC:$AC,'7-市场业绩'!$F28,'4-收据记录表'!$AP:$AP,Z$3)</f>
        <v>0</v>
      </c>
      <c r="AA28" s="55">
        <f>SUMIFS('4-收据记录表'!$AI:$AI,'4-收据记录表'!$AC:$AC,'7-市场业绩'!$F28,'4-收据记录表'!$AP:$AP,AA$3)</f>
        <v>0</v>
      </c>
      <c r="AB28" s="55">
        <f>SUMIFS('4-收据记录表'!$AI:$AI,'4-收据记录表'!$AC:$AC,'7-市场业绩'!$F28,'4-收据记录表'!$AP:$AP,AB$3)</f>
        <v>0</v>
      </c>
      <c r="AC28" s="55">
        <f>SUMIFS('4-收据记录表'!$AI:$AI,'4-收据记录表'!$AC:$AC,'7-市场业绩'!$F28,'4-收据记录表'!$AP:$AP,AC$3)</f>
        <v>0</v>
      </c>
      <c r="AD28" s="55">
        <f>SUMIFS('4-收据记录表'!$AI:$AI,'4-收据记录表'!$AC:$AC,'7-市场业绩'!$F28,'4-收据记录表'!$AP:$AP,AD$3)</f>
        <v>0</v>
      </c>
      <c r="AE28" s="57">
        <f t="shared" si="2"/>
        <v>0</v>
      </c>
      <c r="AF28" s="55">
        <f>SUMIFS('4-收据记录表'!$AI:$AI,'4-收据记录表'!$AC:$AC,'7-市场业绩'!$F28,'4-收据记录表'!$AP:$AP,AF$3)</f>
        <v>0</v>
      </c>
      <c r="AG28" s="55">
        <f>SUMIFS('4-收据记录表'!$AI:$AI,'4-收据记录表'!$AC:$AC,'7-市场业绩'!$F28,'4-收据记录表'!$AP:$AP,AG$3)</f>
        <v>0</v>
      </c>
      <c r="AH28" s="55">
        <f>SUMIFS('4-收据记录表'!$AI:$AI,'4-收据记录表'!$AC:$AC,'7-市场业绩'!$F28,'4-收据记录表'!$AP:$AP,AH$3)</f>
        <v>0</v>
      </c>
      <c r="AI28" s="55">
        <f>SUMIFS('4-收据记录表'!$AI:$AI,'4-收据记录表'!$AC:$AC,'7-市场业绩'!$F28,'4-收据记录表'!$AP:$AP,AI$3)</f>
        <v>0</v>
      </c>
      <c r="AJ28" s="55">
        <f t="shared" si="3"/>
        <v>0</v>
      </c>
      <c r="AK28" s="55">
        <f>SUMIFS('4-收据记录表'!AI:AI,'4-收据记录表'!AO:AO,"五年国际会员",'4-收据记录表'!AE:AE,"&lt;&gt;无",'4-收据记录表'!AC:AC,'7-市场业绩'!F28)+SUMIFS('4-收据记录表'!AI:AI,'4-收据记录表'!AO:AO,"预订游学优惠读",'4-收据记录表'!AE:AE,"&lt;&gt;无",'4-收据记录表'!AC:AC,'7-市场业绩'!F28)</f>
        <v>0</v>
      </c>
      <c r="AL28" s="58"/>
      <c r="AQ28" s="19">
        <f t="shared" si="0"/>
        <v>0</v>
      </c>
      <c r="AR28" s="19">
        <f t="shared" si="4"/>
        <v>0</v>
      </c>
      <c r="AS28" s="19">
        <f t="shared" si="5"/>
        <v>0</v>
      </c>
      <c r="AT28" s="19">
        <f t="shared" si="6"/>
        <v>0</v>
      </c>
      <c r="AU28" s="19">
        <f t="shared" si="1"/>
        <v>0</v>
      </c>
      <c r="AV28" s="19">
        <f t="shared" si="7"/>
        <v>0</v>
      </c>
      <c r="AW28" s="19">
        <f>SUM($AR28:AS28)</f>
        <v>0</v>
      </c>
      <c r="AX28" s="19">
        <f>SUM($AR28:AT28)</f>
        <v>0</v>
      </c>
      <c r="AY28" s="19">
        <f>SUM($AR28:AU28)</f>
        <v>0</v>
      </c>
    </row>
    <row r="29" spans="1:51" ht="20.25" customHeight="1">
      <c r="A29" s="47">
        <v>26</v>
      </c>
      <c r="B29" s="48" t="str">
        <f>MID('5-课消明细表'!M27,6,2)</f>
        <v>07</v>
      </c>
      <c r="C29" s="49" t="str">
        <f>'5-课消明细表'!G27</f>
        <v>越秀五羊中心</v>
      </c>
      <c r="D29" s="50"/>
      <c r="E29" s="63"/>
      <c r="F29" s="51"/>
      <c r="G29" s="52"/>
      <c r="H29" s="51"/>
      <c r="I29" s="53"/>
      <c r="J29" s="54"/>
      <c r="K29" s="54"/>
      <c r="L29" s="54"/>
      <c r="M29" s="54"/>
      <c r="N29" s="55">
        <f>SUMIF('4-收据记录表'!AC:AC,'7-市场业绩'!F29,'4-收据记录表'!AF:AF)</f>
        <v>0</v>
      </c>
      <c r="O29" s="56">
        <f>SUMIF('4-收据记录表'!AC:AC,'7-市场业绩'!F29,'4-收据记录表'!AG:AG)</f>
        <v>0</v>
      </c>
      <c r="P29" s="55">
        <f>SUMIFS('4-收据记录表'!$AI:$AI,'4-收据记录表'!$AC:$AC,'7-市场业绩'!$F29,'4-收据记录表'!$AP:$AP,P$3)</f>
        <v>0</v>
      </c>
      <c r="Q29" s="55">
        <f>SUMIFS('4-收据记录表'!$AI:$AI,'4-收据记录表'!$AC:$AC,'7-市场业绩'!$F29,'4-收据记录表'!$AP:$AP,Q$3)</f>
        <v>0</v>
      </c>
      <c r="R29" s="55">
        <f>SUMIFS('4-收据记录表'!$AI:$AI,'4-收据记录表'!$AC:$AC,'7-市场业绩'!$F29,'4-收据记录表'!$AP:$AP,R$3)</f>
        <v>0</v>
      </c>
      <c r="S29" s="55">
        <f>SUMIFS('4-收据记录表'!$AI:$AI,'4-收据记录表'!$AC:$AC,'7-市场业绩'!$F29,'4-收据记录表'!$AP:$AP,S$3)</f>
        <v>0</v>
      </c>
      <c r="T29" s="55">
        <f>SUMIFS('4-收据记录表'!$AI:$AI,'4-收据记录表'!$AC:$AC,'7-市场业绩'!$F29,'4-收据记录表'!$AP:$AP,T$3)</f>
        <v>0</v>
      </c>
      <c r="U29" s="55">
        <f>SUMIFS('4-收据记录表'!$AI:$AI,'4-收据记录表'!$AC:$AC,'7-市场业绩'!$F29,'4-收据记录表'!$AP:$AP,U$3)</f>
        <v>0</v>
      </c>
      <c r="V29" s="55">
        <f>SUMIFS('4-收据记录表'!$AI:$AI,'4-收据记录表'!$AC:$AC,'7-市场业绩'!$F29,'4-收据记录表'!$AP:$AP,V$3)</f>
        <v>0</v>
      </c>
      <c r="W29" s="55">
        <f>SUMIFS('4-收据记录表'!$AI:$AI,'4-收据记录表'!$AC:$AC,'7-市场业绩'!$F29,'4-收据记录表'!$AP:$AP,W$3)</f>
        <v>0</v>
      </c>
      <c r="X29" s="55">
        <f>SUMIFS('4-收据记录表'!$AI:$AI,'4-收据记录表'!$AC:$AC,'7-市场业绩'!$F29,'4-收据记录表'!$AP:$AP,X$3)</f>
        <v>0</v>
      </c>
      <c r="Y29" s="55">
        <f>SUMIFS('4-收据记录表'!$AI:$AI,'4-收据记录表'!$AC:$AC,'7-市场业绩'!$F29,'4-收据记录表'!$AP:$AP,Y$3)</f>
        <v>0</v>
      </c>
      <c r="Z29" s="55">
        <f>SUMIFS('4-收据记录表'!$AI:$AI,'4-收据记录表'!$AC:$AC,'7-市场业绩'!$F29,'4-收据记录表'!$AP:$AP,Z$3)</f>
        <v>0</v>
      </c>
      <c r="AA29" s="55">
        <f>SUMIFS('4-收据记录表'!$AI:$AI,'4-收据记录表'!$AC:$AC,'7-市场业绩'!$F29,'4-收据记录表'!$AP:$AP,AA$3)</f>
        <v>0</v>
      </c>
      <c r="AB29" s="55">
        <f>SUMIFS('4-收据记录表'!$AI:$AI,'4-收据记录表'!$AC:$AC,'7-市场业绩'!$F29,'4-收据记录表'!$AP:$AP,AB$3)</f>
        <v>0</v>
      </c>
      <c r="AC29" s="55">
        <f>SUMIFS('4-收据记录表'!$AI:$AI,'4-收据记录表'!$AC:$AC,'7-市场业绩'!$F29,'4-收据记录表'!$AP:$AP,AC$3)</f>
        <v>0</v>
      </c>
      <c r="AD29" s="55">
        <f>SUMIFS('4-收据记录表'!$AI:$AI,'4-收据记录表'!$AC:$AC,'7-市场业绩'!$F29,'4-收据记录表'!$AP:$AP,AD$3)</f>
        <v>0</v>
      </c>
      <c r="AE29" s="57">
        <f t="shared" si="2"/>
        <v>0</v>
      </c>
      <c r="AF29" s="55">
        <f>SUMIFS('4-收据记录表'!$AI:$AI,'4-收据记录表'!$AC:$AC,'7-市场业绩'!$F29,'4-收据记录表'!$AP:$AP,AF$3)</f>
        <v>0</v>
      </c>
      <c r="AG29" s="55">
        <f>SUMIFS('4-收据记录表'!$AI:$AI,'4-收据记录表'!$AC:$AC,'7-市场业绩'!$F29,'4-收据记录表'!$AP:$AP,AG$3)</f>
        <v>0</v>
      </c>
      <c r="AH29" s="55">
        <f>SUMIFS('4-收据记录表'!$AI:$AI,'4-收据记录表'!$AC:$AC,'7-市场业绩'!$F29,'4-收据记录表'!$AP:$AP,AH$3)</f>
        <v>0</v>
      </c>
      <c r="AI29" s="55">
        <f>SUMIFS('4-收据记录表'!$AI:$AI,'4-收据记录表'!$AC:$AC,'7-市场业绩'!$F29,'4-收据记录表'!$AP:$AP,AI$3)</f>
        <v>0</v>
      </c>
      <c r="AJ29" s="55">
        <f t="shared" si="3"/>
        <v>0</v>
      </c>
      <c r="AK29" s="55">
        <f>SUMIFS('4-收据记录表'!AI:AI,'4-收据记录表'!AO:AO,"五年国际会员",'4-收据记录表'!AE:AE,"&lt;&gt;无",'4-收据记录表'!AC:AC,'7-市场业绩'!F29)+SUMIFS('4-收据记录表'!AI:AI,'4-收据记录表'!AO:AO,"预订游学优惠读",'4-收据记录表'!AE:AE,"&lt;&gt;无",'4-收据记录表'!AC:AC,'7-市场业绩'!F29)</f>
        <v>0</v>
      </c>
      <c r="AL29" s="58"/>
      <c r="AQ29" s="19">
        <f t="shared" si="0"/>
        <v>0</v>
      </c>
      <c r="AR29" s="19">
        <f t="shared" si="4"/>
        <v>0</v>
      </c>
      <c r="AS29" s="19">
        <f t="shared" si="5"/>
        <v>0</v>
      </c>
      <c r="AT29" s="19">
        <f t="shared" si="6"/>
        <v>0</v>
      </c>
      <c r="AU29" s="19">
        <f t="shared" si="1"/>
        <v>0</v>
      </c>
      <c r="AV29" s="19">
        <f t="shared" si="7"/>
        <v>0</v>
      </c>
      <c r="AW29" s="19">
        <f>SUM($AR29:AS29)</f>
        <v>0</v>
      </c>
      <c r="AX29" s="19">
        <f>SUM($AR29:AT29)</f>
        <v>0</v>
      </c>
      <c r="AY29" s="19">
        <f>SUM($AR29:AU29)</f>
        <v>0</v>
      </c>
    </row>
    <row r="30" spans="1:51" ht="20.25" customHeight="1">
      <c r="A30" s="47">
        <v>27</v>
      </c>
      <c r="B30" s="48" t="str">
        <f>MID('5-课消明细表'!M28,6,2)</f>
        <v>07</v>
      </c>
      <c r="C30" s="49" t="str">
        <f>'5-课消明细表'!G28</f>
        <v>越秀五羊中心</v>
      </c>
      <c r="D30" s="50"/>
      <c r="E30" s="63"/>
      <c r="F30" s="51"/>
      <c r="G30" s="52"/>
      <c r="H30" s="51"/>
      <c r="I30" s="53"/>
      <c r="J30" s="54"/>
      <c r="K30" s="54"/>
      <c r="L30" s="54"/>
      <c r="M30" s="54"/>
      <c r="N30" s="55">
        <f>SUMIF('4-收据记录表'!AC:AC,'7-市场业绩'!F30,'4-收据记录表'!AF:AF)</f>
        <v>0</v>
      </c>
      <c r="O30" s="56">
        <f>SUMIF('4-收据记录表'!AC:AC,'7-市场业绩'!F30,'4-收据记录表'!AG:AG)</f>
        <v>0</v>
      </c>
      <c r="P30" s="55">
        <f>SUMIFS('4-收据记录表'!$AI:$AI,'4-收据记录表'!$AC:$AC,'7-市场业绩'!$F30,'4-收据记录表'!$AP:$AP,P$3)</f>
        <v>0</v>
      </c>
      <c r="Q30" s="55">
        <f>SUMIFS('4-收据记录表'!$AI:$AI,'4-收据记录表'!$AC:$AC,'7-市场业绩'!$F30,'4-收据记录表'!$AP:$AP,Q$3)</f>
        <v>0</v>
      </c>
      <c r="R30" s="55">
        <f>SUMIFS('4-收据记录表'!$AI:$AI,'4-收据记录表'!$AC:$AC,'7-市场业绩'!$F30,'4-收据记录表'!$AP:$AP,R$3)</f>
        <v>0</v>
      </c>
      <c r="S30" s="55">
        <f>SUMIFS('4-收据记录表'!$AI:$AI,'4-收据记录表'!$AC:$AC,'7-市场业绩'!$F30,'4-收据记录表'!$AP:$AP,S$3)</f>
        <v>0</v>
      </c>
      <c r="T30" s="55">
        <f>SUMIFS('4-收据记录表'!$AI:$AI,'4-收据记录表'!$AC:$AC,'7-市场业绩'!$F30,'4-收据记录表'!$AP:$AP,T$3)</f>
        <v>0</v>
      </c>
      <c r="U30" s="55">
        <f>SUMIFS('4-收据记录表'!$AI:$AI,'4-收据记录表'!$AC:$AC,'7-市场业绩'!$F30,'4-收据记录表'!$AP:$AP,U$3)</f>
        <v>0</v>
      </c>
      <c r="V30" s="55">
        <f>SUMIFS('4-收据记录表'!$AI:$AI,'4-收据记录表'!$AC:$AC,'7-市场业绩'!$F30,'4-收据记录表'!$AP:$AP,V$3)</f>
        <v>0</v>
      </c>
      <c r="W30" s="55">
        <f>SUMIFS('4-收据记录表'!$AI:$AI,'4-收据记录表'!$AC:$AC,'7-市场业绩'!$F30,'4-收据记录表'!$AP:$AP,W$3)</f>
        <v>0</v>
      </c>
      <c r="X30" s="55">
        <f>SUMIFS('4-收据记录表'!$AI:$AI,'4-收据记录表'!$AC:$AC,'7-市场业绩'!$F30,'4-收据记录表'!$AP:$AP,X$3)</f>
        <v>0</v>
      </c>
      <c r="Y30" s="55">
        <f>SUMIFS('4-收据记录表'!$AI:$AI,'4-收据记录表'!$AC:$AC,'7-市场业绩'!$F30,'4-收据记录表'!$AP:$AP,Y$3)</f>
        <v>0</v>
      </c>
      <c r="Z30" s="55">
        <f>SUMIFS('4-收据记录表'!$AI:$AI,'4-收据记录表'!$AC:$AC,'7-市场业绩'!$F30,'4-收据记录表'!$AP:$AP,Z$3)</f>
        <v>0</v>
      </c>
      <c r="AA30" s="55">
        <f>SUMIFS('4-收据记录表'!$AI:$AI,'4-收据记录表'!$AC:$AC,'7-市场业绩'!$F30,'4-收据记录表'!$AP:$AP,AA$3)</f>
        <v>0</v>
      </c>
      <c r="AB30" s="55">
        <f>SUMIFS('4-收据记录表'!$AI:$AI,'4-收据记录表'!$AC:$AC,'7-市场业绩'!$F30,'4-收据记录表'!$AP:$AP,AB$3)</f>
        <v>0</v>
      </c>
      <c r="AC30" s="55">
        <f>SUMIFS('4-收据记录表'!$AI:$AI,'4-收据记录表'!$AC:$AC,'7-市场业绩'!$F30,'4-收据记录表'!$AP:$AP,AC$3)</f>
        <v>0</v>
      </c>
      <c r="AD30" s="55">
        <f>SUMIFS('4-收据记录表'!$AI:$AI,'4-收据记录表'!$AC:$AC,'7-市场业绩'!$F30,'4-收据记录表'!$AP:$AP,AD$3)</f>
        <v>0</v>
      </c>
      <c r="AE30" s="57">
        <f t="shared" si="2"/>
        <v>0</v>
      </c>
      <c r="AF30" s="55">
        <f>SUMIFS('4-收据记录表'!$AI:$AI,'4-收据记录表'!$AC:$AC,'7-市场业绩'!$F30,'4-收据记录表'!$AP:$AP,AF$3)</f>
        <v>0</v>
      </c>
      <c r="AG30" s="55">
        <f>SUMIFS('4-收据记录表'!$AI:$AI,'4-收据记录表'!$AC:$AC,'7-市场业绩'!$F30,'4-收据记录表'!$AP:$AP,AG$3)</f>
        <v>0</v>
      </c>
      <c r="AH30" s="55">
        <f>SUMIFS('4-收据记录表'!$AI:$AI,'4-收据记录表'!$AC:$AC,'7-市场业绩'!$F30,'4-收据记录表'!$AP:$AP,AH$3)</f>
        <v>0</v>
      </c>
      <c r="AI30" s="55">
        <f>SUMIFS('4-收据记录表'!$AI:$AI,'4-收据记录表'!$AC:$AC,'7-市场业绩'!$F30,'4-收据记录表'!$AP:$AP,AI$3)</f>
        <v>0</v>
      </c>
      <c r="AJ30" s="55">
        <f t="shared" si="3"/>
        <v>0</v>
      </c>
      <c r="AK30" s="55">
        <f>SUMIFS('4-收据记录表'!AI:AI,'4-收据记录表'!AO:AO,"五年国际会员",'4-收据记录表'!AE:AE,"&lt;&gt;无",'4-收据记录表'!AC:AC,'7-市场业绩'!F30)+SUMIFS('4-收据记录表'!AI:AI,'4-收据记录表'!AO:AO,"预订游学优惠读",'4-收据记录表'!AE:AE,"&lt;&gt;无",'4-收据记录表'!AC:AC,'7-市场业绩'!F30)</f>
        <v>0</v>
      </c>
      <c r="AL30" s="64"/>
      <c r="AQ30" s="19">
        <f t="shared" si="0"/>
        <v>0</v>
      </c>
      <c r="AR30" s="19">
        <f t="shared" si="4"/>
        <v>0</v>
      </c>
      <c r="AS30" s="19">
        <f t="shared" si="5"/>
        <v>0</v>
      </c>
      <c r="AT30" s="19">
        <f t="shared" si="6"/>
        <v>0</v>
      </c>
      <c r="AU30" s="19">
        <f t="shared" si="1"/>
        <v>0</v>
      </c>
      <c r="AV30" s="19">
        <f t="shared" si="7"/>
        <v>0</v>
      </c>
      <c r="AW30" s="19">
        <f>SUM($AR30:AS30)</f>
        <v>0</v>
      </c>
      <c r="AX30" s="19">
        <f>SUM($AR30:AT30)</f>
        <v>0</v>
      </c>
      <c r="AY30" s="19">
        <f>SUM($AR30:AU30)</f>
        <v>0</v>
      </c>
    </row>
    <row r="31" spans="1:51" ht="20.25" customHeight="1">
      <c r="A31" s="47">
        <v>28</v>
      </c>
      <c r="B31" s="48" t="str">
        <f>MID('5-课消明细表'!M29,6,2)</f>
        <v>07</v>
      </c>
      <c r="C31" s="49" t="str">
        <f>'5-课消明细表'!G29</f>
        <v>越秀五羊中心</v>
      </c>
      <c r="D31" s="50"/>
      <c r="E31" s="63"/>
      <c r="F31" s="51"/>
      <c r="G31" s="52"/>
      <c r="H31" s="51"/>
      <c r="I31" s="53"/>
      <c r="J31" s="54"/>
      <c r="K31" s="54"/>
      <c r="L31" s="54"/>
      <c r="M31" s="54"/>
      <c r="N31" s="55">
        <f>SUMIF('4-收据记录表'!AC:AC,'7-市场业绩'!F31,'4-收据记录表'!AF:AF)</f>
        <v>0</v>
      </c>
      <c r="O31" s="56">
        <f>SUMIF('4-收据记录表'!AC:AC,'7-市场业绩'!F31,'4-收据记录表'!AG:AG)</f>
        <v>0</v>
      </c>
      <c r="P31" s="55">
        <f>SUMIFS('4-收据记录表'!$AI:$AI,'4-收据记录表'!$AC:$AC,'7-市场业绩'!$F31,'4-收据记录表'!$AP:$AP,P$3)</f>
        <v>0</v>
      </c>
      <c r="Q31" s="55">
        <f>SUMIFS('4-收据记录表'!$AI:$AI,'4-收据记录表'!$AC:$AC,'7-市场业绩'!$F31,'4-收据记录表'!$AP:$AP,Q$3)</f>
        <v>0</v>
      </c>
      <c r="R31" s="55">
        <f>SUMIFS('4-收据记录表'!$AI:$AI,'4-收据记录表'!$AC:$AC,'7-市场业绩'!$F31,'4-收据记录表'!$AP:$AP,R$3)</f>
        <v>0</v>
      </c>
      <c r="S31" s="55">
        <f>SUMIFS('4-收据记录表'!$AI:$AI,'4-收据记录表'!$AC:$AC,'7-市场业绩'!$F31,'4-收据记录表'!$AP:$AP,S$3)</f>
        <v>0</v>
      </c>
      <c r="T31" s="55">
        <f>SUMIFS('4-收据记录表'!$AI:$AI,'4-收据记录表'!$AC:$AC,'7-市场业绩'!$F31,'4-收据记录表'!$AP:$AP,T$3)</f>
        <v>0</v>
      </c>
      <c r="U31" s="55">
        <f>SUMIFS('4-收据记录表'!$AI:$AI,'4-收据记录表'!$AC:$AC,'7-市场业绩'!$F31,'4-收据记录表'!$AP:$AP,U$3)</f>
        <v>0</v>
      </c>
      <c r="V31" s="55">
        <f>SUMIFS('4-收据记录表'!$AI:$AI,'4-收据记录表'!$AC:$AC,'7-市场业绩'!$F31,'4-收据记录表'!$AP:$AP,V$3)</f>
        <v>0</v>
      </c>
      <c r="W31" s="55">
        <f>SUMIFS('4-收据记录表'!$AI:$AI,'4-收据记录表'!$AC:$AC,'7-市场业绩'!$F31,'4-收据记录表'!$AP:$AP,W$3)</f>
        <v>0</v>
      </c>
      <c r="X31" s="55">
        <f>SUMIFS('4-收据记录表'!$AI:$AI,'4-收据记录表'!$AC:$AC,'7-市场业绩'!$F31,'4-收据记录表'!$AP:$AP,X$3)</f>
        <v>0</v>
      </c>
      <c r="Y31" s="55">
        <f>SUMIFS('4-收据记录表'!$AI:$AI,'4-收据记录表'!$AC:$AC,'7-市场业绩'!$F31,'4-收据记录表'!$AP:$AP,Y$3)</f>
        <v>0</v>
      </c>
      <c r="Z31" s="55">
        <f>SUMIFS('4-收据记录表'!$AI:$AI,'4-收据记录表'!$AC:$AC,'7-市场业绩'!$F31,'4-收据记录表'!$AP:$AP,Z$3)</f>
        <v>0</v>
      </c>
      <c r="AA31" s="55">
        <f>SUMIFS('4-收据记录表'!$AI:$AI,'4-收据记录表'!$AC:$AC,'7-市场业绩'!$F31,'4-收据记录表'!$AP:$AP,AA$3)</f>
        <v>0</v>
      </c>
      <c r="AB31" s="55">
        <f>SUMIFS('4-收据记录表'!$AI:$AI,'4-收据记录表'!$AC:$AC,'7-市场业绩'!$F31,'4-收据记录表'!$AP:$AP,AB$3)</f>
        <v>0</v>
      </c>
      <c r="AC31" s="55">
        <f>SUMIFS('4-收据记录表'!$AI:$AI,'4-收据记录表'!$AC:$AC,'7-市场业绩'!$F31,'4-收据记录表'!$AP:$AP,AC$3)</f>
        <v>0</v>
      </c>
      <c r="AD31" s="55">
        <f>SUMIFS('4-收据记录表'!$AI:$AI,'4-收据记录表'!$AC:$AC,'7-市场业绩'!$F31,'4-收据记录表'!$AP:$AP,AD$3)</f>
        <v>0</v>
      </c>
      <c r="AE31" s="57">
        <f t="shared" si="2"/>
        <v>0</v>
      </c>
      <c r="AF31" s="55">
        <f>SUMIFS('4-收据记录表'!$AI:$AI,'4-收据记录表'!$AC:$AC,'7-市场业绩'!$F31,'4-收据记录表'!$AP:$AP,AF$3)</f>
        <v>0</v>
      </c>
      <c r="AG31" s="55">
        <f>SUMIFS('4-收据记录表'!$AI:$AI,'4-收据记录表'!$AC:$AC,'7-市场业绩'!$F31,'4-收据记录表'!$AP:$AP,AG$3)</f>
        <v>0</v>
      </c>
      <c r="AH31" s="55">
        <f>SUMIFS('4-收据记录表'!$AI:$AI,'4-收据记录表'!$AC:$AC,'7-市场业绩'!$F31,'4-收据记录表'!$AP:$AP,AH$3)</f>
        <v>0</v>
      </c>
      <c r="AI31" s="55">
        <f>SUMIFS('4-收据记录表'!$AI:$AI,'4-收据记录表'!$AC:$AC,'7-市场业绩'!$F31,'4-收据记录表'!$AP:$AP,AI$3)</f>
        <v>0</v>
      </c>
      <c r="AJ31" s="55">
        <f t="shared" si="3"/>
        <v>0</v>
      </c>
      <c r="AK31" s="55">
        <f>SUMIFS('4-收据记录表'!AI:AI,'4-收据记录表'!AO:AO,"五年国际会员",'4-收据记录表'!AE:AE,"&lt;&gt;无",'4-收据记录表'!AC:AC,'7-市场业绩'!F31)+SUMIFS('4-收据记录表'!AI:AI,'4-收据记录表'!AO:AO,"预订游学优惠读",'4-收据记录表'!AE:AE,"&lt;&gt;无",'4-收据记录表'!AC:AC,'7-市场业绩'!F31)</f>
        <v>0</v>
      </c>
      <c r="AL31" s="64"/>
      <c r="AQ31" s="19">
        <f t="shared" si="0"/>
        <v>0</v>
      </c>
      <c r="AR31" s="19">
        <f t="shared" si="4"/>
        <v>0</v>
      </c>
      <c r="AS31" s="19">
        <f t="shared" si="5"/>
        <v>0</v>
      </c>
      <c r="AT31" s="19">
        <f t="shared" si="6"/>
        <v>0</v>
      </c>
      <c r="AU31" s="19">
        <f t="shared" si="1"/>
        <v>0</v>
      </c>
      <c r="AV31" s="19">
        <f t="shared" si="7"/>
        <v>0</v>
      </c>
      <c r="AW31" s="19">
        <f>SUM($AR31:AS31)</f>
        <v>0</v>
      </c>
      <c r="AX31" s="19">
        <f>SUM($AR31:AT31)</f>
        <v>0</v>
      </c>
      <c r="AY31" s="19">
        <f>SUM($AR31:AU31)</f>
        <v>0</v>
      </c>
    </row>
    <row r="32" spans="1:51" ht="20.25" customHeight="1">
      <c r="A32" s="47">
        <v>29</v>
      </c>
      <c r="B32" s="48" t="str">
        <f>MID('5-课消明细表'!M30,6,2)</f>
        <v>07</v>
      </c>
      <c r="C32" s="49" t="str">
        <f>'5-课消明细表'!G30</f>
        <v>越秀五羊中心</v>
      </c>
      <c r="D32" s="50"/>
      <c r="E32" s="50"/>
      <c r="F32" s="51"/>
      <c r="G32" s="52"/>
      <c r="H32" s="51"/>
      <c r="I32" s="53"/>
      <c r="J32" s="54"/>
      <c r="K32" s="54"/>
      <c r="L32" s="54"/>
      <c r="M32" s="54"/>
      <c r="N32" s="55">
        <f>SUMIF('4-收据记录表'!AC:AC,'7-市场业绩'!F32,'4-收据记录表'!AF:AF)</f>
        <v>0</v>
      </c>
      <c r="O32" s="56">
        <f>SUMIF('4-收据记录表'!AC:AC,'7-市场业绩'!F32,'4-收据记录表'!AG:AG)</f>
        <v>0</v>
      </c>
      <c r="P32" s="55">
        <f>SUMIFS('4-收据记录表'!$AI:$AI,'4-收据记录表'!$AC:$AC,'7-市场业绩'!$F32,'4-收据记录表'!$AP:$AP,P$3)</f>
        <v>0</v>
      </c>
      <c r="Q32" s="55">
        <f>SUMIFS('4-收据记录表'!$AI:$AI,'4-收据记录表'!$AC:$AC,'7-市场业绩'!$F32,'4-收据记录表'!$AP:$AP,Q$3)</f>
        <v>0</v>
      </c>
      <c r="R32" s="55">
        <f>SUMIFS('4-收据记录表'!$AI:$AI,'4-收据记录表'!$AC:$AC,'7-市场业绩'!$F32,'4-收据记录表'!$AP:$AP,R$3)</f>
        <v>0</v>
      </c>
      <c r="S32" s="55">
        <f>SUMIFS('4-收据记录表'!$AI:$AI,'4-收据记录表'!$AC:$AC,'7-市场业绩'!$F32,'4-收据记录表'!$AP:$AP,S$3)</f>
        <v>0</v>
      </c>
      <c r="T32" s="55">
        <f>SUMIFS('4-收据记录表'!$AI:$AI,'4-收据记录表'!$AC:$AC,'7-市场业绩'!$F32,'4-收据记录表'!$AP:$AP,T$3)</f>
        <v>0</v>
      </c>
      <c r="U32" s="55">
        <f>SUMIFS('4-收据记录表'!$AI:$AI,'4-收据记录表'!$AC:$AC,'7-市场业绩'!$F32,'4-收据记录表'!$AP:$AP,U$3)</f>
        <v>0</v>
      </c>
      <c r="V32" s="55">
        <f>SUMIFS('4-收据记录表'!$AI:$AI,'4-收据记录表'!$AC:$AC,'7-市场业绩'!$F32,'4-收据记录表'!$AP:$AP,V$3)</f>
        <v>0</v>
      </c>
      <c r="W32" s="55">
        <f>SUMIFS('4-收据记录表'!$AI:$AI,'4-收据记录表'!$AC:$AC,'7-市场业绩'!$F32,'4-收据记录表'!$AP:$AP,W$3)</f>
        <v>0</v>
      </c>
      <c r="X32" s="55">
        <f>SUMIFS('4-收据记录表'!$AI:$AI,'4-收据记录表'!$AC:$AC,'7-市场业绩'!$F32,'4-收据记录表'!$AP:$AP,X$3)</f>
        <v>0</v>
      </c>
      <c r="Y32" s="55">
        <f>SUMIFS('4-收据记录表'!$AI:$AI,'4-收据记录表'!$AC:$AC,'7-市场业绩'!$F32,'4-收据记录表'!$AP:$AP,Y$3)</f>
        <v>0</v>
      </c>
      <c r="Z32" s="55">
        <f>SUMIFS('4-收据记录表'!$AI:$AI,'4-收据记录表'!$AC:$AC,'7-市场业绩'!$F32,'4-收据记录表'!$AP:$AP,Z$3)</f>
        <v>0</v>
      </c>
      <c r="AA32" s="55">
        <f>SUMIFS('4-收据记录表'!$AI:$AI,'4-收据记录表'!$AC:$AC,'7-市场业绩'!$F32,'4-收据记录表'!$AP:$AP,AA$3)</f>
        <v>0</v>
      </c>
      <c r="AB32" s="55">
        <f>SUMIFS('4-收据记录表'!$AI:$AI,'4-收据记录表'!$AC:$AC,'7-市场业绩'!$F32,'4-收据记录表'!$AP:$AP,AB$3)</f>
        <v>0</v>
      </c>
      <c r="AC32" s="55">
        <f>SUMIFS('4-收据记录表'!$AI:$AI,'4-收据记录表'!$AC:$AC,'7-市场业绩'!$F32,'4-收据记录表'!$AP:$AP,AC$3)</f>
        <v>0</v>
      </c>
      <c r="AD32" s="55">
        <f>SUMIFS('4-收据记录表'!$AI:$AI,'4-收据记录表'!$AC:$AC,'7-市场业绩'!$F32,'4-收据记录表'!$AP:$AP,AD$3)</f>
        <v>0</v>
      </c>
      <c r="AE32" s="57">
        <f t="shared" si="2"/>
        <v>0</v>
      </c>
      <c r="AF32" s="55">
        <f>SUMIFS('4-收据记录表'!$AI:$AI,'4-收据记录表'!$AC:$AC,'7-市场业绩'!$F32,'4-收据记录表'!$AP:$AP,AF$3)</f>
        <v>0</v>
      </c>
      <c r="AG32" s="55">
        <f>SUMIFS('4-收据记录表'!$AI:$AI,'4-收据记录表'!$AC:$AC,'7-市场业绩'!$F32,'4-收据记录表'!$AP:$AP,AG$3)</f>
        <v>0</v>
      </c>
      <c r="AH32" s="55">
        <f>SUMIFS('4-收据记录表'!$AI:$AI,'4-收据记录表'!$AC:$AC,'7-市场业绩'!$F32,'4-收据记录表'!$AP:$AP,AH$3)</f>
        <v>0</v>
      </c>
      <c r="AI32" s="55">
        <f>SUMIFS('4-收据记录表'!$AI:$AI,'4-收据记录表'!$AC:$AC,'7-市场业绩'!$F32,'4-收据记录表'!$AP:$AP,AI$3)</f>
        <v>0</v>
      </c>
      <c r="AJ32" s="55">
        <f t="shared" si="3"/>
        <v>0</v>
      </c>
      <c r="AK32" s="55">
        <f>SUMIFS('4-收据记录表'!AI:AI,'4-收据记录表'!AO:AO,"五年国际会员",'4-收据记录表'!AE:AE,"&lt;&gt;无",'4-收据记录表'!AC:AC,'7-市场业绩'!F32)+SUMIFS('4-收据记录表'!AI:AI,'4-收据记录表'!AO:AO,"预订游学优惠读",'4-收据记录表'!AE:AE,"&lt;&gt;无",'4-收据记录表'!AC:AC,'7-市场业绩'!F32)</f>
        <v>0</v>
      </c>
      <c r="AL32" s="58"/>
      <c r="AO32" s="19" t="s">
        <v>825</v>
      </c>
      <c r="AP32" s="19">
        <v>35000</v>
      </c>
      <c r="AQ32" s="19">
        <f t="shared" si="0"/>
        <v>0</v>
      </c>
      <c r="AR32" s="19">
        <f t="shared" si="4"/>
        <v>0</v>
      </c>
      <c r="AS32" s="19">
        <f t="shared" si="5"/>
        <v>0</v>
      </c>
      <c r="AT32" s="19">
        <f t="shared" si="6"/>
        <v>0</v>
      </c>
      <c r="AU32" s="19">
        <f t="shared" si="1"/>
        <v>0</v>
      </c>
      <c r="AV32" s="19">
        <f t="shared" si="7"/>
        <v>0</v>
      </c>
      <c r="AW32" s="19">
        <f>SUM($AR32:AS32)</f>
        <v>0</v>
      </c>
      <c r="AX32" s="19">
        <f>SUM($AR32:AT32)</f>
        <v>0</v>
      </c>
      <c r="AY32" s="19">
        <f>SUM($AR32:AU32)</f>
        <v>0</v>
      </c>
    </row>
    <row r="33" spans="1:51" ht="20.25" customHeight="1">
      <c r="A33" s="47">
        <v>30</v>
      </c>
      <c r="B33" s="48" t="str">
        <f>MID('5-课消明细表'!M31,6,2)</f>
        <v>07</v>
      </c>
      <c r="C33" s="49" t="str">
        <f>'5-课消明细表'!G31</f>
        <v>越秀五羊中心</v>
      </c>
      <c r="D33" s="50"/>
      <c r="E33" s="50"/>
      <c r="F33" s="51"/>
      <c r="G33" s="52"/>
      <c r="H33" s="51"/>
      <c r="I33" s="53"/>
      <c r="J33" s="54"/>
      <c r="K33" s="54"/>
      <c r="L33" s="54"/>
      <c r="M33" s="54"/>
      <c r="N33" s="55">
        <f>SUMIF('4-收据记录表'!AC:AC,'7-市场业绩'!F33,'4-收据记录表'!AF:AF)</f>
        <v>0</v>
      </c>
      <c r="O33" s="56">
        <f>SUMIF('4-收据记录表'!AC:AC,'7-市场业绩'!F33,'4-收据记录表'!AG:AG)</f>
        <v>0</v>
      </c>
      <c r="P33" s="55">
        <f>SUMIFS('4-收据记录表'!$AI:$AI,'4-收据记录表'!$AC:$AC,'7-市场业绩'!$F33,'4-收据记录表'!$AP:$AP,P$3)</f>
        <v>0</v>
      </c>
      <c r="Q33" s="55">
        <f>SUMIFS('4-收据记录表'!$AI:$AI,'4-收据记录表'!$AC:$AC,'7-市场业绩'!$F33,'4-收据记录表'!$AP:$AP,Q$3)</f>
        <v>0</v>
      </c>
      <c r="R33" s="55">
        <f>SUMIFS('4-收据记录表'!$AI:$AI,'4-收据记录表'!$AC:$AC,'7-市场业绩'!$F33,'4-收据记录表'!$AP:$AP,R$3)</f>
        <v>0</v>
      </c>
      <c r="S33" s="55">
        <f>SUMIFS('4-收据记录表'!$AI:$AI,'4-收据记录表'!$AC:$AC,'7-市场业绩'!$F33,'4-收据记录表'!$AP:$AP,S$3)</f>
        <v>0</v>
      </c>
      <c r="T33" s="55">
        <f>SUMIFS('4-收据记录表'!$AI:$AI,'4-收据记录表'!$AC:$AC,'7-市场业绩'!$F33,'4-收据记录表'!$AP:$AP,T$3)</f>
        <v>0</v>
      </c>
      <c r="U33" s="55">
        <f>SUMIFS('4-收据记录表'!$AI:$AI,'4-收据记录表'!$AC:$AC,'7-市场业绩'!$F33,'4-收据记录表'!$AP:$AP,U$3)</f>
        <v>0</v>
      </c>
      <c r="V33" s="55">
        <f>SUMIFS('4-收据记录表'!$AI:$AI,'4-收据记录表'!$AC:$AC,'7-市场业绩'!$F33,'4-收据记录表'!$AP:$AP,V$3)</f>
        <v>0</v>
      </c>
      <c r="W33" s="55">
        <f>SUMIFS('4-收据记录表'!$AI:$AI,'4-收据记录表'!$AC:$AC,'7-市场业绩'!$F33,'4-收据记录表'!$AP:$AP,W$3)</f>
        <v>0</v>
      </c>
      <c r="X33" s="55">
        <f>SUMIFS('4-收据记录表'!$AI:$AI,'4-收据记录表'!$AC:$AC,'7-市场业绩'!$F33,'4-收据记录表'!$AP:$AP,X$3)</f>
        <v>0</v>
      </c>
      <c r="Y33" s="55">
        <f>SUMIFS('4-收据记录表'!$AI:$AI,'4-收据记录表'!$AC:$AC,'7-市场业绩'!$F33,'4-收据记录表'!$AP:$AP,Y$3)</f>
        <v>0</v>
      </c>
      <c r="Z33" s="55">
        <f>SUMIFS('4-收据记录表'!$AI:$AI,'4-收据记录表'!$AC:$AC,'7-市场业绩'!$F33,'4-收据记录表'!$AP:$AP,Z$3)</f>
        <v>0</v>
      </c>
      <c r="AA33" s="55">
        <f>SUMIFS('4-收据记录表'!$AI:$AI,'4-收据记录表'!$AC:$AC,'7-市场业绩'!$F33,'4-收据记录表'!$AP:$AP,AA$3)</f>
        <v>0</v>
      </c>
      <c r="AB33" s="55">
        <f>SUMIFS('4-收据记录表'!$AI:$AI,'4-收据记录表'!$AC:$AC,'7-市场业绩'!$F33,'4-收据记录表'!$AP:$AP,AB$3)</f>
        <v>0</v>
      </c>
      <c r="AC33" s="55">
        <f>SUMIFS('4-收据记录表'!$AI:$AI,'4-收据记录表'!$AC:$AC,'7-市场业绩'!$F33,'4-收据记录表'!$AP:$AP,AC$3)</f>
        <v>0</v>
      </c>
      <c r="AD33" s="55">
        <f>SUMIFS('4-收据记录表'!$AI:$AI,'4-收据记录表'!$AC:$AC,'7-市场业绩'!$F33,'4-收据记录表'!$AP:$AP,AD$3)</f>
        <v>0</v>
      </c>
      <c r="AE33" s="57">
        <f t="shared" si="2"/>
        <v>0</v>
      </c>
      <c r="AF33" s="55">
        <f>SUMIFS('4-收据记录表'!$AI:$AI,'4-收据记录表'!$AC:$AC,'7-市场业绩'!$F33,'4-收据记录表'!$AP:$AP,AF$3)</f>
        <v>0</v>
      </c>
      <c r="AG33" s="55">
        <f>SUMIFS('4-收据记录表'!$AI:$AI,'4-收据记录表'!$AC:$AC,'7-市场业绩'!$F33,'4-收据记录表'!$AP:$AP,AG$3)</f>
        <v>0</v>
      </c>
      <c r="AH33" s="55">
        <f>SUMIFS('4-收据记录表'!$AI:$AI,'4-收据记录表'!$AC:$AC,'7-市场业绩'!$F33,'4-收据记录表'!$AP:$AP,AH$3)</f>
        <v>0</v>
      </c>
      <c r="AI33" s="55">
        <f>SUMIFS('4-收据记录表'!$AI:$AI,'4-收据记录表'!$AC:$AC,'7-市场业绩'!$F33,'4-收据记录表'!$AP:$AP,AI$3)</f>
        <v>0</v>
      </c>
      <c r="AJ33" s="55">
        <f t="shared" si="3"/>
        <v>0</v>
      </c>
      <c r="AK33" s="55">
        <f>SUMIFS('4-收据记录表'!AI:AI,'4-收据记录表'!AO:AO,"五年国际会员",'4-收据记录表'!AE:AE,"&lt;&gt;无",'4-收据记录表'!AC:AC,'7-市场业绩'!F33)+SUMIFS('4-收据记录表'!AI:AI,'4-收据记录表'!AO:AO,"预订游学优惠读",'4-收据记录表'!AE:AE,"&lt;&gt;无",'4-收据记录表'!AC:AC,'7-市场业绩'!F33)</f>
        <v>0</v>
      </c>
      <c r="AL33" s="58"/>
      <c r="AO33" s="19" t="s">
        <v>834</v>
      </c>
      <c r="AP33" s="19">
        <v>35000</v>
      </c>
      <c r="AQ33" s="19">
        <f t="shared" si="0"/>
        <v>0</v>
      </c>
      <c r="AR33" s="19">
        <f t="shared" si="4"/>
        <v>0</v>
      </c>
      <c r="AS33" s="19">
        <f t="shared" si="5"/>
        <v>0</v>
      </c>
      <c r="AT33" s="19">
        <f t="shared" si="6"/>
        <v>0</v>
      </c>
      <c r="AU33" s="19">
        <f t="shared" si="1"/>
        <v>0</v>
      </c>
      <c r="AV33" s="19">
        <f t="shared" si="7"/>
        <v>0</v>
      </c>
      <c r="AW33" s="19">
        <f>SUM($AR33:AS33)</f>
        <v>0</v>
      </c>
      <c r="AX33" s="19">
        <f>SUM($AR33:AT33)</f>
        <v>0</v>
      </c>
      <c r="AY33" s="19">
        <f>SUM($AR33:AU33)</f>
        <v>0</v>
      </c>
    </row>
    <row r="34" spans="1:51" ht="20.25" customHeight="1">
      <c r="A34" s="47">
        <v>31</v>
      </c>
      <c r="B34" s="48" t="str">
        <f>MID('5-课消明细表'!M32,6,2)</f>
        <v>07</v>
      </c>
      <c r="C34" s="49" t="str">
        <f>'5-课消明细表'!G32</f>
        <v>越秀五羊中心</v>
      </c>
      <c r="D34" s="50"/>
      <c r="E34" s="63"/>
      <c r="F34" s="51"/>
      <c r="G34" s="51"/>
      <c r="H34" s="51"/>
      <c r="I34" s="60"/>
      <c r="J34" s="54"/>
      <c r="K34" s="54"/>
      <c r="L34" s="54"/>
      <c r="M34" s="54"/>
      <c r="N34" s="55">
        <f>SUMIF('4-收据记录表'!AC:AC,'7-市场业绩'!F34,'4-收据记录表'!AF:AF)</f>
        <v>0</v>
      </c>
      <c r="O34" s="56">
        <f>SUMIF('4-收据记录表'!AC:AC,'7-市场业绩'!F34,'4-收据记录表'!AG:AG)</f>
        <v>0</v>
      </c>
      <c r="P34" s="55">
        <f>SUMIFS('4-收据记录表'!$AI:$AI,'4-收据记录表'!$AC:$AC,'7-市场业绩'!$F34,'4-收据记录表'!$AP:$AP,P$3)</f>
        <v>0</v>
      </c>
      <c r="Q34" s="55">
        <f>SUMIFS('4-收据记录表'!$AI:$AI,'4-收据记录表'!$AC:$AC,'7-市场业绩'!$F34,'4-收据记录表'!$AP:$AP,Q$3)</f>
        <v>0</v>
      </c>
      <c r="R34" s="55">
        <f>SUMIFS('4-收据记录表'!$AI:$AI,'4-收据记录表'!$AC:$AC,'7-市场业绩'!$F34,'4-收据记录表'!$AP:$AP,R$3)</f>
        <v>0</v>
      </c>
      <c r="S34" s="55">
        <f>SUMIFS('4-收据记录表'!$AI:$AI,'4-收据记录表'!$AC:$AC,'7-市场业绩'!$F34,'4-收据记录表'!$AP:$AP,S$3)</f>
        <v>0</v>
      </c>
      <c r="T34" s="55">
        <f>SUMIFS('4-收据记录表'!$AI:$AI,'4-收据记录表'!$AC:$AC,'7-市场业绩'!$F34,'4-收据记录表'!$AP:$AP,T$3)</f>
        <v>0</v>
      </c>
      <c r="U34" s="55">
        <f>SUMIFS('4-收据记录表'!$AI:$AI,'4-收据记录表'!$AC:$AC,'7-市场业绩'!$F34,'4-收据记录表'!$AP:$AP,U$3)</f>
        <v>0</v>
      </c>
      <c r="V34" s="55">
        <f>SUMIFS('4-收据记录表'!$AI:$AI,'4-收据记录表'!$AC:$AC,'7-市场业绩'!$F34,'4-收据记录表'!$AP:$AP,V$3)</f>
        <v>0</v>
      </c>
      <c r="W34" s="55">
        <f>SUMIFS('4-收据记录表'!$AI:$AI,'4-收据记录表'!$AC:$AC,'7-市场业绩'!$F34,'4-收据记录表'!$AP:$AP,W$3)</f>
        <v>0</v>
      </c>
      <c r="X34" s="55">
        <f>SUMIFS('4-收据记录表'!$AI:$AI,'4-收据记录表'!$AC:$AC,'7-市场业绩'!$F34,'4-收据记录表'!$AP:$AP,X$3)</f>
        <v>0</v>
      </c>
      <c r="Y34" s="55">
        <f>SUMIFS('4-收据记录表'!$AI:$AI,'4-收据记录表'!$AC:$AC,'7-市场业绩'!$F34,'4-收据记录表'!$AP:$AP,Y$3)</f>
        <v>0</v>
      </c>
      <c r="Z34" s="55">
        <f>SUMIFS('4-收据记录表'!$AI:$AI,'4-收据记录表'!$AC:$AC,'7-市场业绩'!$F34,'4-收据记录表'!$AP:$AP,Z$3)</f>
        <v>0</v>
      </c>
      <c r="AA34" s="55">
        <f>SUMIFS('4-收据记录表'!$AI:$AI,'4-收据记录表'!$AC:$AC,'7-市场业绩'!$F34,'4-收据记录表'!$AP:$AP,AA$3)</f>
        <v>0</v>
      </c>
      <c r="AB34" s="55">
        <f>SUMIFS('4-收据记录表'!$AI:$AI,'4-收据记录表'!$AC:$AC,'7-市场业绩'!$F34,'4-收据记录表'!$AP:$AP,AB$3)</f>
        <v>0</v>
      </c>
      <c r="AC34" s="55">
        <f>SUMIFS('4-收据记录表'!$AI:$AI,'4-收据记录表'!$AC:$AC,'7-市场业绩'!$F34,'4-收据记录表'!$AP:$AP,AC$3)</f>
        <v>0</v>
      </c>
      <c r="AD34" s="55">
        <f>SUMIFS('4-收据记录表'!$AI:$AI,'4-收据记录表'!$AC:$AC,'7-市场业绩'!$F34,'4-收据记录表'!$AP:$AP,AD$3)</f>
        <v>0</v>
      </c>
      <c r="AE34" s="57">
        <f t="shared" si="2"/>
        <v>0</v>
      </c>
      <c r="AF34" s="55">
        <f>SUMIFS('4-收据记录表'!$AI:$AI,'4-收据记录表'!$AC:$AC,'7-市场业绩'!$F34,'4-收据记录表'!$AP:$AP,AF$3)</f>
        <v>0</v>
      </c>
      <c r="AG34" s="55">
        <f>SUMIFS('4-收据记录表'!$AI:$AI,'4-收据记录表'!$AC:$AC,'7-市场业绩'!$F34,'4-收据记录表'!$AP:$AP,AG$3)</f>
        <v>0</v>
      </c>
      <c r="AH34" s="55">
        <f>SUMIFS('4-收据记录表'!$AI:$AI,'4-收据记录表'!$AC:$AC,'7-市场业绩'!$F34,'4-收据记录表'!$AP:$AP,AH$3)</f>
        <v>0</v>
      </c>
      <c r="AI34" s="55">
        <f>SUMIFS('4-收据记录表'!$AI:$AI,'4-收据记录表'!$AC:$AC,'7-市场业绩'!$F34,'4-收据记录表'!$AP:$AP,AI$3)</f>
        <v>0</v>
      </c>
      <c r="AJ34" s="55">
        <f t="shared" si="3"/>
        <v>0</v>
      </c>
      <c r="AK34" s="55">
        <f>SUMIFS('4-收据记录表'!AI:AI,'4-收据记录表'!AO:AO,"五年国际会员",'4-收据记录表'!AE:AE,"&lt;&gt;无",'4-收据记录表'!AC:AC,'7-市场业绩'!F34)+SUMIFS('4-收据记录表'!AI:AI,'4-收据记录表'!AO:AO,"预订游学优惠读",'4-收据记录表'!AE:AE,"&lt;&gt;无",'4-收据记录表'!AC:AC,'7-市场业绩'!F34)</f>
        <v>0</v>
      </c>
      <c r="AL34" s="64"/>
      <c r="AR34" s="19">
        <f>R34+U34</f>
        <v>0</v>
      </c>
      <c r="AS34" s="19">
        <f>Q34+T34+V34</f>
        <v>0</v>
      </c>
      <c r="AT34" s="19">
        <f>P34</f>
        <v>0</v>
      </c>
      <c r="AU34" s="19">
        <f>S34+X34</f>
        <v>0</v>
      </c>
      <c r="AV34" s="19">
        <f>AR34</f>
        <v>0</v>
      </c>
      <c r="AW34" s="19">
        <f>SUM($AR34:AS34)</f>
        <v>0</v>
      </c>
      <c r="AX34" s="19">
        <f>SUM($AR34:AT34)</f>
        <v>0</v>
      </c>
      <c r="AY34" s="19">
        <f>SUM($AR34:AU34)</f>
        <v>0</v>
      </c>
    </row>
    <row r="35" spans="1:51" ht="20.25" customHeight="1">
      <c r="A35" s="65"/>
      <c r="B35" s="66"/>
      <c r="C35" s="67"/>
      <c r="D35" s="68" t="s">
        <v>1460</v>
      </c>
      <c r="E35" s="56"/>
      <c r="F35" s="69"/>
      <c r="G35" s="69"/>
      <c r="H35" s="69"/>
      <c r="I35" s="55"/>
      <c r="J35" s="69"/>
      <c r="K35" s="69"/>
      <c r="L35" s="69"/>
      <c r="M35" s="69"/>
      <c r="N35" s="55">
        <f>SUM(N4:N13)</f>
        <v>22</v>
      </c>
      <c r="O35" s="55">
        <f t="shared" ref="O35:AJ35" si="8">SUM(O4:O13)</f>
        <v>5.8000000000000007</v>
      </c>
      <c r="P35" s="55">
        <f t="shared" si="8"/>
        <v>0</v>
      </c>
      <c r="Q35" s="55">
        <f t="shared" si="8"/>
        <v>0</v>
      </c>
      <c r="R35" s="55">
        <f t="shared" si="8"/>
        <v>0</v>
      </c>
      <c r="S35" s="55">
        <f t="shared" si="8"/>
        <v>0</v>
      </c>
      <c r="T35" s="55">
        <f t="shared" si="8"/>
        <v>0</v>
      </c>
      <c r="U35" s="55">
        <f t="shared" si="8"/>
        <v>0</v>
      </c>
      <c r="V35" s="55">
        <f t="shared" si="8"/>
        <v>0</v>
      </c>
      <c r="W35" s="55">
        <f t="shared" si="8"/>
        <v>0</v>
      </c>
      <c r="X35" s="55">
        <f t="shared" si="8"/>
        <v>0</v>
      </c>
      <c r="Y35" s="55">
        <f t="shared" si="8"/>
        <v>0</v>
      </c>
      <c r="Z35" s="55">
        <f t="shared" si="8"/>
        <v>0</v>
      </c>
      <c r="AA35" s="55">
        <f t="shared" si="8"/>
        <v>163490</v>
      </c>
      <c r="AB35" s="55">
        <f t="shared" si="8"/>
        <v>105780</v>
      </c>
      <c r="AC35" s="55">
        <f t="shared" si="8"/>
        <v>105780</v>
      </c>
      <c r="AD35" s="55">
        <f t="shared" si="8"/>
        <v>105780</v>
      </c>
      <c r="AE35" s="55">
        <f t="shared" si="8"/>
        <v>317340</v>
      </c>
      <c r="AF35" s="55">
        <f t="shared" si="8"/>
        <v>0</v>
      </c>
      <c r="AG35" s="55">
        <f t="shared" si="8"/>
        <v>0</v>
      </c>
      <c r="AH35" s="55">
        <f t="shared" si="8"/>
        <v>0</v>
      </c>
      <c r="AI35" s="55">
        <f t="shared" si="8"/>
        <v>0</v>
      </c>
      <c r="AJ35" s="55">
        <f t="shared" si="8"/>
        <v>271960</v>
      </c>
      <c r="AK35" s="55">
        <f>SUMIFS('4-收据记录表'!AI:AI,'4-收据记录表'!AO:AO,"五年国际会员",'4-收据记录表'!AE:AE,"&lt;&gt;无",'4-收据记录表'!AC:AC,'7-市场业绩'!F35)</f>
        <v>0</v>
      </c>
      <c r="AL35" s="70" t="s">
        <v>1461</v>
      </c>
      <c r="AQ35" s="19">
        <f t="shared" ref="AQ35:AY35" si="9">SUM(AQ4:AQ34)</f>
        <v>0</v>
      </c>
      <c r="AR35" s="19">
        <f t="shared" si="9"/>
        <v>0</v>
      </c>
      <c r="AS35" s="19">
        <f t="shared" si="9"/>
        <v>0</v>
      </c>
      <c r="AT35" s="19">
        <f t="shared" si="9"/>
        <v>0</v>
      </c>
      <c r="AU35" s="19">
        <f t="shared" si="9"/>
        <v>0</v>
      </c>
      <c r="AV35" s="19">
        <f t="shared" si="9"/>
        <v>0</v>
      </c>
      <c r="AW35" s="19">
        <f t="shared" si="9"/>
        <v>0</v>
      </c>
      <c r="AX35" s="19">
        <f t="shared" si="9"/>
        <v>0</v>
      </c>
      <c r="AY35" s="19">
        <f t="shared" si="9"/>
        <v>0</v>
      </c>
    </row>
    <row r="36" spans="1:51" ht="20.25" customHeight="1">
      <c r="A36" s="71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55">
        <f>SUM(N14:N34)</f>
        <v>0</v>
      </c>
      <c r="O36" s="55">
        <f t="shared" ref="O36:AK36" si="10">SUM(O14:O34)</f>
        <v>0</v>
      </c>
      <c r="P36" s="55">
        <f t="shared" si="10"/>
        <v>0</v>
      </c>
      <c r="Q36" s="55">
        <f t="shared" si="10"/>
        <v>0</v>
      </c>
      <c r="R36" s="55">
        <f t="shared" si="10"/>
        <v>0</v>
      </c>
      <c r="S36" s="55">
        <f t="shared" si="10"/>
        <v>0</v>
      </c>
      <c r="T36" s="55">
        <f t="shared" si="10"/>
        <v>0</v>
      </c>
      <c r="U36" s="55">
        <f t="shared" si="10"/>
        <v>0</v>
      </c>
      <c r="V36" s="55">
        <f t="shared" si="10"/>
        <v>0</v>
      </c>
      <c r="W36" s="55">
        <f t="shared" si="10"/>
        <v>0</v>
      </c>
      <c r="X36" s="55">
        <f t="shared" si="10"/>
        <v>0</v>
      </c>
      <c r="Y36" s="55">
        <f t="shared" si="10"/>
        <v>0</v>
      </c>
      <c r="Z36" s="55">
        <f t="shared" si="10"/>
        <v>2020</v>
      </c>
      <c r="AA36" s="55">
        <f t="shared" si="10"/>
        <v>1880</v>
      </c>
      <c r="AB36" s="55">
        <f t="shared" si="10"/>
        <v>0</v>
      </c>
      <c r="AC36" s="55">
        <f t="shared" si="10"/>
        <v>0</v>
      </c>
      <c r="AD36" s="55">
        <f t="shared" si="10"/>
        <v>0</v>
      </c>
      <c r="AE36" s="55">
        <f t="shared" si="10"/>
        <v>2020</v>
      </c>
      <c r="AF36" s="55">
        <f t="shared" si="10"/>
        <v>0</v>
      </c>
      <c r="AG36" s="55">
        <f t="shared" si="10"/>
        <v>0</v>
      </c>
      <c r="AH36" s="55">
        <f t="shared" si="10"/>
        <v>0</v>
      </c>
      <c r="AI36" s="55">
        <f t="shared" si="10"/>
        <v>0</v>
      </c>
      <c r="AJ36" s="55">
        <f t="shared" si="10"/>
        <v>4040</v>
      </c>
      <c r="AK36" s="55">
        <f t="shared" si="10"/>
        <v>0</v>
      </c>
      <c r="AL36" s="71" t="s">
        <v>1462</v>
      </c>
    </row>
  </sheetData>
  <sheetProtection autoFilter="0" pivotTables="0"/>
  <protectedRanges>
    <protectedRange sqref="F9:I1048576 F5:H5 F6:I7 F8:H8 F1:I4" name="区域1"/>
    <protectedRange sqref="I8 I5" name="区域1_1"/>
  </protectedRanges>
  <mergeCells count="1">
    <mergeCell ref="A1:AL1"/>
  </mergeCells>
  <phoneticPr fontId="6" type="noConversion"/>
  <conditionalFormatting sqref="M3 M2:N2">
    <cfRule type="cellIs" dxfId="77" priority="2" operator="lessThan">
      <formula>0</formula>
    </cfRule>
  </conditionalFormatting>
  <printOptions horizontalCentered="1"/>
  <pageMargins left="0" right="0" top="0" bottom="0" header="0.31496062992125984" footer="0.31496062992125984"/>
  <pageSetup paperSize="9" scale="72" orientation="landscape" r:id="rId1"/>
  <ignoredErrors>
    <ignoredError sqref="AE4 AE5:AE16 AE18:AE34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T134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B39" sqref="B39"/>
    </sheetView>
  </sheetViews>
  <sheetFormatPr defaultRowHeight="14.25"/>
  <cols>
    <col min="1" max="1" width="3.75" style="19" customWidth="1"/>
    <col min="2" max="2" width="19.75" style="19" customWidth="1"/>
    <col min="3" max="12" width="5.75" style="19" customWidth="1"/>
    <col min="13" max="13" width="6.375" style="19" customWidth="1"/>
    <col min="14" max="14" width="5.625" style="19" customWidth="1"/>
    <col min="15" max="15" width="5.125" style="19" customWidth="1"/>
    <col min="16" max="18" width="9" style="19"/>
    <col min="19" max="19" width="10.5" style="19" customWidth="1"/>
    <col min="20" max="16384" width="9" style="19"/>
  </cols>
  <sheetData>
    <row r="1" spans="1:20" ht="20.25">
      <c r="A1" s="229" t="str">
        <f>LEFT('5-课消明细表'!M2,4)&amp;"年"&amp;MID('5-课消明细表'!M2,6,2)&amp;"月"&amp;'5-课消明细表'!G2&amp;"市场占有率统计表"</f>
        <v>2017年07月越秀五羊中心市场占有率统计表</v>
      </c>
      <c r="B1" s="229"/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</row>
    <row r="2" spans="1:20" ht="20.25">
      <c r="A2" s="72" t="s">
        <v>66</v>
      </c>
      <c r="B2" s="73"/>
      <c r="C2" s="73"/>
      <c r="D2" s="73" t="s">
        <v>67</v>
      </c>
      <c r="E2" s="73"/>
      <c r="F2" s="73"/>
      <c r="G2" s="73"/>
      <c r="H2" s="74"/>
      <c r="I2" s="73" t="s">
        <v>1463</v>
      </c>
      <c r="J2" s="73"/>
      <c r="K2" s="73"/>
      <c r="L2" s="74"/>
      <c r="M2" s="74"/>
      <c r="N2" s="73" t="s">
        <v>1464</v>
      </c>
      <c r="O2" s="75"/>
      <c r="S2" s="19" t="s">
        <v>763</v>
      </c>
      <c r="T2" s="19" t="s">
        <v>762</v>
      </c>
    </row>
    <row r="3" spans="1:20">
      <c r="A3" s="76"/>
      <c r="B3" s="77" t="s">
        <v>1465</v>
      </c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9"/>
      <c r="S3" s="19">
        <f>'12-经营数据表'!D46</f>
        <v>715</v>
      </c>
      <c r="T3" s="19">
        <f>+M6-S3</f>
        <v>0</v>
      </c>
    </row>
    <row r="4" spans="1:20">
      <c r="A4" s="76"/>
      <c r="B4" s="77"/>
      <c r="C4" s="80"/>
      <c r="D4" s="80"/>
      <c r="E4" s="80"/>
      <c r="F4" s="80"/>
      <c r="G4" s="80"/>
      <c r="H4" s="80"/>
      <c r="I4" s="80"/>
      <c r="J4" s="80"/>
      <c r="K4" s="80"/>
      <c r="L4" s="80"/>
      <c r="M4" s="81"/>
      <c r="N4" s="78"/>
      <c r="O4" s="79"/>
    </row>
    <row r="5" spans="1:20" ht="22.5">
      <c r="A5" s="82" t="s">
        <v>1466</v>
      </c>
      <c r="B5" s="83" t="s">
        <v>1467</v>
      </c>
      <c r="C5" s="84" t="s">
        <v>68</v>
      </c>
      <c r="D5" s="84" t="s">
        <v>16</v>
      </c>
      <c r="E5" s="84" t="s">
        <v>10</v>
      </c>
      <c r="F5" s="84" t="s">
        <v>14</v>
      </c>
      <c r="G5" s="84" t="s">
        <v>12</v>
      </c>
      <c r="H5" s="84" t="s">
        <v>13</v>
      </c>
      <c r="I5" s="84" t="s">
        <v>15</v>
      </c>
      <c r="J5" s="84" t="s">
        <v>18</v>
      </c>
      <c r="K5" s="84" t="s">
        <v>1468</v>
      </c>
      <c r="L5" s="84" t="s">
        <v>69</v>
      </c>
      <c r="M5" s="84" t="s">
        <v>70</v>
      </c>
      <c r="N5" s="84" t="s">
        <v>71</v>
      </c>
      <c r="O5" s="85" t="s">
        <v>72</v>
      </c>
    </row>
    <row r="6" spans="1:20">
      <c r="A6" s="86"/>
      <c r="B6" s="87" t="s">
        <v>70</v>
      </c>
      <c r="C6" s="88">
        <f>SUM(C7:C134)</f>
        <v>115</v>
      </c>
      <c r="D6" s="88">
        <f t="shared" ref="D6:M6" si="0">SUM(D7:D134)</f>
        <v>147</v>
      </c>
      <c r="E6" s="88">
        <f t="shared" si="0"/>
        <v>164</v>
      </c>
      <c r="F6" s="88">
        <f t="shared" si="0"/>
        <v>123</v>
      </c>
      <c r="G6" s="88">
        <f t="shared" si="0"/>
        <v>59</v>
      </c>
      <c r="H6" s="88">
        <f t="shared" si="0"/>
        <v>55</v>
      </c>
      <c r="I6" s="88">
        <f t="shared" si="0"/>
        <v>10</v>
      </c>
      <c r="J6" s="88">
        <f t="shared" si="0"/>
        <v>10</v>
      </c>
      <c r="K6" s="88">
        <f t="shared" si="0"/>
        <v>1</v>
      </c>
      <c r="L6" s="88">
        <f t="shared" si="0"/>
        <v>31</v>
      </c>
      <c r="M6" s="88">
        <f t="shared" si="0"/>
        <v>715</v>
      </c>
      <c r="N6" s="88">
        <f>SUM(N7:N134)</f>
        <v>0</v>
      </c>
      <c r="O6" s="89">
        <f>IFERROR(M6/N6,0)</f>
        <v>0</v>
      </c>
    </row>
    <row r="7" spans="1:20">
      <c r="A7" s="86">
        <v>1</v>
      </c>
      <c r="B7" s="210" t="s">
        <v>1651</v>
      </c>
      <c r="C7" s="88">
        <f>COUNTIFS('3-班级学员信息表'!$I:$I,"小班",'3-班级学员信息表'!$N:$N,'8-市场占有率'!$B7,'3-班级学员信息表'!$Q:$Q,"&lt;&gt;"&amp;" ")+COUNTIFS('3-班级学员信息表'!$I:$I,"中班",'3-班级学员信息表'!$N:$N,'8-市场占有率'!$B7,'3-班级学员信息表'!$Q:$Q,"&lt;&gt;"&amp;" ")+COUNTIFS('3-班级学员信息表'!$I:$I,"大班",'3-班级学员信息表'!$N:$N,'8-市场占有率'!$B7,'3-班级学员信息表'!$Q:$Q,"&lt;&gt;"&amp;" ")</f>
        <v>5</v>
      </c>
      <c r="D7" s="88">
        <f>COUNTIFS('3-班级学员信息表'!$I:$I,'8-市场占有率'!D$5,'3-班级学员信息表'!$N:$N,'8-市场占有率'!$B7,'3-班级学员信息表'!$Q:$Q,"&lt;&gt;"&amp;" ")</f>
        <v>45</v>
      </c>
      <c r="E7" s="88">
        <f>COUNTIFS('3-班级学员信息表'!$I:$I,'8-市场占有率'!E$5,'3-班级学员信息表'!$N:$N,'8-市场占有率'!$B7,'3-班级学员信息表'!$Q:$Q,"&lt;&gt;"&amp;" ")</f>
        <v>50</v>
      </c>
      <c r="F7" s="88">
        <f>COUNTIFS('3-班级学员信息表'!$I:$I,'8-市场占有率'!F$5,'3-班级学员信息表'!$N:$N,'8-市场占有率'!$B7,'3-班级学员信息表'!$Q:$Q,"&lt;&gt;"&amp;" ")</f>
        <v>28</v>
      </c>
      <c r="G7" s="88">
        <f>COUNTIFS('3-班级学员信息表'!$I:$I,'8-市场占有率'!G$5,'3-班级学员信息表'!$N:$N,'8-市场占有率'!$B7,'3-班级学员信息表'!$Q:$Q,"&lt;&gt;"&amp;" ")</f>
        <v>19</v>
      </c>
      <c r="H7" s="88">
        <f>COUNTIFS('3-班级学员信息表'!$I:$I,'8-市场占有率'!H$5,'3-班级学员信息表'!$N:$N,'8-市场占有率'!$B7,'3-班级学员信息表'!$Q:$Q,"&lt;&gt;"&amp;" ")</f>
        <v>13</v>
      </c>
      <c r="I7" s="88">
        <f>COUNTIFS('3-班级学员信息表'!$I:$I,'8-市场占有率'!I$5,'3-班级学员信息表'!$N:$N,'8-市场占有率'!$B7,'3-班级学员信息表'!$Q:$Q,"&lt;&gt;"&amp;" ")</f>
        <v>1</v>
      </c>
      <c r="J7" s="88">
        <f>COUNTIFS('3-班级学员信息表'!$I:$I,'8-市场占有率'!J$5,'3-班级学员信息表'!$N:$N,'8-市场占有率'!$B7,'3-班级学员信息表'!$Q:$Q,"&lt;&gt;"&amp;" ")</f>
        <v>0</v>
      </c>
      <c r="K7" s="88">
        <f>COUNTIFS('3-班级学员信息表'!$I:$I,'8-市场占有率'!K$5,'3-班级学员信息表'!$N:$N,'8-市场占有率'!$B7,'3-班级学员信息表'!$Q:$Q,"&lt;&gt;"&amp;" ")</f>
        <v>0</v>
      </c>
      <c r="L7" s="88">
        <f>COUNTIFS('3-班级学员信息表'!$I:$I,"初三",'3-班级学员信息表'!$N:$N,'8-市场占有率'!$B7,'3-班级学员信息表'!$Q:$Q,"&lt;&gt;"&amp;" ")+COUNTIFS('3-班级学员信息表'!$I:$I,"高一",'3-班级学员信息表'!$N:$N,'8-市场占有率'!$B7,'3-班级学员信息表'!$Q:$Q,"&lt;&gt;"&amp;" ")+COUNTIFS('3-班级学员信息表'!$I:$I,"高二",'3-班级学员信息表'!$N:$N,'8-市场占有率'!$B7,'3-班级学员信息表'!$Q:$Q,"&lt;&gt;"&amp;" ")+COUNTIFS('3-班级学员信息表'!$I:$I,"高三",'3-班级学员信息表'!$N:$N,'8-市场占有率'!$B7,'3-班级学员信息表'!$Q:$Q,"&lt;&gt;"&amp;" ")+COUNTIFS('3-班级学员信息表'!$I:$I,"其他",'3-班级学员信息表'!$N:$N,'8-市场占有率'!$B7,'3-班级学员信息表'!$Q:$Q,"&lt;&gt;"&amp;" ")</f>
        <v>3</v>
      </c>
      <c r="M7" s="88">
        <f>SUM(C7:L7)</f>
        <v>164</v>
      </c>
      <c r="N7" s="91"/>
      <c r="O7" s="89">
        <f t="shared" ref="O7:O70" si="1">IFERROR(M7/N7,0)</f>
        <v>0</v>
      </c>
    </row>
    <row r="8" spans="1:20">
      <c r="A8" s="86">
        <v>2</v>
      </c>
      <c r="B8" s="210" t="s">
        <v>1633</v>
      </c>
      <c r="C8" s="88">
        <f>COUNTIFS('3-班级学员信息表'!$I:$I,"小班",'3-班级学员信息表'!$N:$N,'8-市场占有率'!$B8,'3-班级学员信息表'!$Q:$Q,"&lt;&gt;"&amp;" ")+COUNTIFS('3-班级学员信息表'!$I:$I,"中班",'3-班级学员信息表'!$N:$N,'8-市场占有率'!$B8,'3-班级学员信息表'!$Q:$Q,"&lt;&gt;"&amp;" ")+COUNTIFS('3-班级学员信息表'!$I:$I,"大班",'3-班级学员信息表'!$N:$N,'8-市场占有率'!$B8,'3-班级学员信息表'!$Q:$Q,"&lt;&gt;"&amp;" ")</f>
        <v>1</v>
      </c>
      <c r="D8" s="88">
        <f>COUNTIFS('3-班级学员信息表'!$I:$I,'8-市场占有率'!D$5,'3-班级学员信息表'!$N:$N,'8-市场占有率'!$B8,'3-班级学员信息表'!$Q:$Q,"&lt;&gt;"&amp;" ")</f>
        <v>15</v>
      </c>
      <c r="E8" s="88">
        <f>COUNTIFS('3-班级学员信息表'!$I:$I,'8-市场占有率'!E$5,'3-班级学员信息表'!$N:$N,'8-市场占有率'!$B8,'3-班级学员信息表'!$Q:$Q,"&lt;&gt;"&amp;" ")</f>
        <v>38</v>
      </c>
      <c r="F8" s="88">
        <f>COUNTIFS('3-班级学员信息表'!$I:$I,'8-市场占有率'!F$5,'3-班级学员信息表'!$N:$N,'8-市场占有率'!$B8,'3-班级学员信息表'!$Q:$Q,"&lt;&gt;"&amp;" ")</f>
        <v>17</v>
      </c>
      <c r="G8" s="88">
        <f>COUNTIFS('3-班级学员信息表'!$I:$I,'8-市场占有率'!G$5,'3-班级学员信息表'!$N:$N,'8-市场占有率'!$B8,'3-班级学员信息表'!$Q:$Q,"&lt;&gt;"&amp;" ")</f>
        <v>0</v>
      </c>
      <c r="H8" s="88">
        <f>COUNTIFS('3-班级学员信息表'!$I:$I,'8-市场占有率'!H$5,'3-班级学员信息表'!$N:$N,'8-市场占有率'!$B8,'3-班级学员信息表'!$Q:$Q,"&lt;&gt;"&amp;" ")</f>
        <v>8</v>
      </c>
      <c r="I8" s="88">
        <f>COUNTIFS('3-班级学员信息表'!$I:$I,'8-市场占有率'!I$5,'3-班级学员信息表'!$N:$N,'8-市场占有率'!$B8,'3-班级学员信息表'!$Q:$Q,"&lt;&gt;"&amp;" ")</f>
        <v>0</v>
      </c>
      <c r="J8" s="88">
        <f>COUNTIFS('3-班级学员信息表'!$I:$I,'8-市场占有率'!J$5,'3-班级学员信息表'!$N:$N,'8-市场占有率'!$B8,'3-班级学员信息表'!$Q:$Q,"&lt;&gt;"&amp;" ")</f>
        <v>0</v>
      </c>
      <c r="K8" s="88">
        <f>COUNTIFS('3-班级学员信息表'!$I:$I,'8-市场占有率'!K$5,'3-班级学员信息表'!$N:$N,'8-市场占有率'!$B8,'3-班级学员信息表'!$Q:$Q,"&lt;&gt;"&amp;" ")</f>
        <v>0</v>
      </c>
      <c r="L8" s="88">
        <f>COUNTIFS('3-班级学员信息表'!$I:$I,"初三",'3-班级学员信息表'!$N:$N,'8-市场占有率'!$B8,'3-班级学员信息表'!$Q:$Q,"&lt;&gt;"&amp;" ")+COUNTIFS('3-班级学员信息表'!$I:$I,"高一",'3-班级学员信息表'!$N:$N,'8-市场占有率'!$B8,'3-班级学员信息表'!$Q:$Q,"&lt;&gt;"&amp;" ")+COUNTIFS('3-班级学员信息表'!$I:$I,"高二",'3-班级学员信息表'!$N:$N,'8-市场占有率'!$B8,'3-班级学员信息表'!$Q:$Q,"&lt;&gt;"&amp;" ")+COUNTIFS('3-班级学员信息表'!$I:$I,"高三",'3-班级学员信息表'!$N:$N,'8-市场占有率'!$B8,'3-班级学员信息表'!$Q:$Q,"&lt;&gt;"&amp;" ")+COUNTIFS('3-班级学员信息表'!$I:$I,"其他",'3-班级学员信息表'!$N:$N,'8-市场占有率'!$B8,'3-班级学员信息表'!$Q:$Q,"&lt;&gt;"&amp;" ")</f>
        <v>2</v>
      </c>
      <c r="M8" s="88">
        <f t="shared" ref="M8:M71" si="2">SUM(C8:L8)</f>
        <v>81</v>
      </c>
      <c r="N8" s="91"/>
      <c r="O8" s="89">
        <f t="shared" si="1"/>
        <v>0</v>
      </c>
    </row>
    <row r="9" spans="1:20">
      <c r="A9" s="86">
        <v>3</v>
      </c>
      <c r="B9" s="210" t="s">
        <v>1670</v>
      </c>
      <c r="C9" s="88">
        <f>COUNTIFS('3-班级学员信息表'!$I:$I,"小班",'3-班级学员信息表'!$N:$N,'8-市场占有率'!$B9,'3-班级学员信息表'!$Q:$Q,"&lt;&gt;"&amp;" ")+COUNTIFS('3-班级学员信息表'!$I:$I,"中班",'3-班级学员信息表'!$N:$N,'8-市场占有率'!$B9,'3-班级学员信息表'!$Q:$Q,"&lt;&gt;"&amp;" ")+COUNTIFS('3-班级学员信息表'!$I:$I,"大班",'3-班级学员信息表'!$N:$N,'8-市场占有率'!$B9,'3-班级学员信息表'!$Q:$Q,"&lt;&gt;"&amp;" ")</f>
        <v>0</v>
      </c>
      <c r="D9" s="88">
        <f>COUNTIFS('3-班级学员信息表'!$I:$I,'8-市场占有率'!D$5,'3-班级学员信息表'!$N:$N,'8-市场占有率'!$B9,'3-班级学员信息表'!$Q:$Q,"&lt;&gt;"&amp;" ")</f>
        <v>15</v>
      </c>
      <c r="E9" s="88">
        <f>COUNTIFS('3-班级学员信息表'!$I:$I,'8-市场占有率'!E$5,'3-班级学员信息表'!$N:$N,'8-市场占有率'!$B9,'3-班级学员信息表'!$Q:$Q,"&lt;&gt;"&amp;" ")</f>
        <v>12</v>
      </c>
      <c r="F9" s="88">
        <f>COUNTIFS('3-班级学员信息表'!$I:$I,'8-市场占有率'!F$5,'3-班级学员信息表'!$N:$N,'8-市场占有率'!$B9,'3-班级学员信息表'!$Q:$Q,"&lt;&gt;"&amp;" ")</f>
        <v>11</v>
      </c>
      <c r="G9" s="88">
        <f>COUNTIFS('3-班级学员信息表'!$I:$I,'8-市场占有率'!G$5,'3-班级学员信息表'!$N:$N,'8-市场占有率'!$B9,'3-班级学员信息表'!$Q:$Q,"&lt;&gt;"&amp;" ")</f>
        <v>4</v>
      </c>
      <c r="H9" s="88">
        <f>COUNTIFS('3-班级学员信息表'!$I:$I,'8-市场占有率'!H$5,'3-班级学员信息表'!$N:$N,'8-市场占有率'!$B9,'3-班级学员信息表'!$Q:$Q,"&lt;&gt;"&amp;" ")</f>
        <v>11</v>
      </c>
      <c r="I9" s="88">
        <f>COUNTIFS('3-班级学员信息表'!$I:$I,'8-市场占有率'!I$5,'3-班级学员信息表'!$N:$N,'8-市场占有率'!$B9,'3-班级学员信息表'!$Q:$Q,"&lt;&gt;"&amp;" ")</f>
        <v>1</v>
      </c>
      <c r="J9" s="88">
        <f>COUNTIFS('3-班级学员信息表'!$I:$I,'8-市场占有率'!J$5,'3-班级学员信息表'!$N:$N,'8-市场占有率'!$B9,'3-班级学员信息表'!$Q:$Q,"&lt;&gt;"&amp;" ")</f>
        <v>0</v>
      </c>
      <c r="K9" s="88">
        <f>COUNTIFS('3-班级学员信息表'!$I:$I,'8-市场占有率'!K$5,'3-班级学员信息表'!$N:$N,'8-市场占有率'!$B9,'3-班级学员信息表'!$Q:$Q,"&lt;&gt;"&amp;" ")</f>
        <v>0</v>
      </c>
      <c r="L9" s="88">
        <f>COUNTIFS('3-班级学员信息表'!$I:$I,"初三",'3-班级学员信息表'!$N:$N,'8-市场占有率'!$B9,'3-班级学员信息表'!$Q:$Q,"&lt;&gt;"&amp;" ")+COUNTIFS('3-班级学员信息表'!$I:$I,"高一",'3-班级学员信息表'!$N:$N,'8-市场占有率'!$B9,'3-班级学员信息表'!$Q:$Q,"&lt;&gt;"&amp;" ")+COUNTIFS('3-班级学员信息表'!$I:$I,"高二",'3-班级学员信息表'!$N:$N,'8-市场占有率'!$B9,'3-班级学员信息表'!$Q:$Q,"&lt;&gt;"&amp;" ")+COUNTIFS('3-班级学员信息表'!$I:$I,"高三",'3-班级学员信息表'!$N:$N,'8-市场占有率'!$B9,'3-班级学员信息表'!$Q:$Q,"&lt;&gt;"&amp;" ")+COUNTIFS('3-班级学员信息表'!$I:$I,"其他",'3-班级学员信息表'!$N:$N,'8-市场占有率'!$B9,'3-班级学员信息表'!$Q:$Q,"&lt;&gt;"&amp;" ")</f>
        <v>3</v>
      </c>
      <c r="M9" s="88">
        <f t="shared" si="2"/>
        <v>57</v>
      </c>
      <c r="N9" s="91"/>
      <c r="O9" s="89">
        <f t="shared" si="1"/>
        <v>0</v>
      </c>
    </row>
    <row r="10" spans="1:20">
      <c r="A10" s="86">
        <v>4</v>
      </c>
      <c r="B10" s="210" t="s">
        <v>1775</v>
      </c>
      <c r="C10" s="88">
        <f>COUNTIFS('3-班级学员信息表'!$I:$I,"小班",'3-班级学员信息表'!$N:$N,'8-市场占有率'!$B10,'3-班级学员信息表'!$Q:$Q,"&lt;&gt;"&amp;" ")+COUNTIFS('3-班级学员信息表'!$I:$I,"中班",'3-班级学员信息表'!$N:$N,'8-市场占有率'!$B10,'3-班级学员信息表'!$Q:$Q,"&lt;&gt;"&amp;" ")+COUNTIFS('3-班级学员信息表'!$I:$I,"大班",'3-班级学员信息表'!$N:$N,'8-市场占有率'!$B10,'3-班级学员信息表'!$Q:$Q,"&lt;&gt;"&amp;" ")</f>
        <v>0</v>
      </c>
      <c r="D10" s="88">
        <f>COUNTIFS('3-班级学员信息表'!$I:$I,'8-市场占有率'!D$5,'3-班级学员信息表'!$N:$N,'8-市场占有率'!$B10,'3-班级学员信息表'!$Q:$Q,"&lt;&gt;"&amp;" ")</f>
        <v>10</v>
      </c>
      <c r="E10" s="88">
        <f>COUNTIFS('3-班级学员信息表'!$I:$I,'8-市场占有率'!E$5,'3-班级学员信息表'!$N:$N,'8-市场占有率'!$B10,'3-班级学员信息表'!$Q:$Q,"&lt;&gt;"&amp;" ")</f>
        <v>6</v>
      </c>
      <c r="F10" s="88">
        <f>COUNTIFS('3-班级学员信息表'!$I:$I,'8-市场占有率'!F$5,'3-班级学员信息表'!$N:$N,'8-市场占有率'!$B10,'3-班级学员信息表'!$Q:$Q,"&lt;&gt;"&amp;" ")</f>
        <v>8</v>
      </c>
      <c r="G10" s="88">
        <f>COUNTIFS('3-班级学员信息表'!$I:$I,'8-市场占有率'!G$5,'3-班级学员信息表'!$N:$N,'8-市场占有率'!$B10,'3-班级学员信息表'!$Q:$Q,"&lt;&gt;"&amp;" ")</f>
        <v>4</v>
      </c>
      <c r="H10" s="88">
        <f>COUNTIFS('3-班级学员信息表'!$I:$I,'8-市场占有率'!H$5,'3-班级学员信息表'!$N:$N,'8-市场占有率'!$B10,'3-班级学员信息表'!$Q:$Q,"&lt;&gt;"&amp;" ")</f>
        <v>4</v>
      </c>
      <c r="I10" s="88">
        <f>COUNTIFS('3-班级学员信息表'!$I:$I,'8-市场占有率'!I$5,'3-班级学员信息表'!$N:$N,'8-市场占有率'!$B10,'3-班级学员信息表'!$Q:$Q,"&lt;&gt;"&amp;" ")</f>
        <v>3</v>
      </c>
      <c r="J10" s="88">
        <f>COUNTIFS('3-班级学员信息表'!$I:$I,'8-市场占有率'!J$5,'3-班级学员信息表'!$N:$N,'8-市场占有率'!$B10,'3-班级学员信息表'!$Q:$Q,"&lt;&gt;"&amp;" ")</f>
        <v>1</v>
      </c>
      <c r="K10" s="88">
        <f>COUNTIFS('3-班级学员信息表'!$I:$I,'8-市场占有率'!K$5,'3-班级学员信息表'!$N:$N,'8-市场占有率'!$B10,'3-班级学员信息表'!$Q:$Q,"&lt;&gt;"&amp;" ")</f>
        <v>0</v>
      </c>
      <c r="L10" s="88">
        <f>COUNTIFS('3-班级学员信息表'!$I:$I,"初三",'3-班级学员信息表'!$N:$N,'8-市场占有率'!$B10,'3-班级学员信息表'!$Q:$Q,"&lt;&gt;"&amp;" ")+COUNTIFS('3-班级学员信息表'!$I:$I,"高一",'3-班级学员信息表'!$N:$N,'8-市场占有率'!$B10,'3-班级学员信息表'!$Q:$Q,"&lt;&gt;"&amp;" ")+COUNTIFS('3-班级学员信息表'!$I:$I,"高二",'3-班级学员信息表'!$N:$N,'8-市场占有率'!$B10,'3-班级学员信息表'!$Q:$Q,"&lt;&gt;"&amp;" ")+COUNTIFS('3-班级学员信息表'!$I:$I,"高三",'3-班级学员信息表'!$N:$N,'8-市场占有率'!$B10,'3-班级学员信息表'!$Q:$Q,"&lt;&gt;"&amp;" ")+COUNTIFS('3-班级学员信息表'!$I:$I,"其他",'3-班级学员信息表'!$N:$N,'8-市场占有率'!$B10,'3-班级学员信息表'!$Q:$Q,"&lt;&gt;"&amp;" ")</f>
        <v>0</v>
      </c>
      <c r="M10" s="88">
        <f t="shared" si="2"/>
        <v>36</v>
      </c>
      <c r="N10" s="91"/>
      <c r="O10" s="89">
        <f t="shared" si="1"/>
        <v>0</v>
      </c>
    </row>
    <row r="11" spans="1:20">
      <c r="A11" s="86">
        <v>5</v>
      </c>
      <c r="B11" s="210" t="s">
        <v>1661</v>
      </c>
      <c r="C11" s="88">
        <f>COUNTIFS('3-班级学员信息表'!$I:$I,"小班",'3-班级学员信息表'!$N:$N,'8-市场占有率'!$B11,'3-班级学员信息表'!$Q:$Q,"&lt;&gt;"&amp;" ")+COUNTIFS('3-班级学员信息表'!$I:$I,"中班",'3-班级学员信息表'!$N:$N,'8-市场占有率'!$B11,'3-班级学员信息表'!$Q:$Q,"&lt;&gt;"&amp;" ")+COUNTIFS('3-班级学员信息表'!$I:$I,"大班",'3-班级学员信息表'!$N:$N,'8-市场占有率'!$B11,'3-班级学员信息表'!$Q:$Q,"&lt;&gt;"&amp;" ")</f>
        <v>0</v>
      </c>
      <c r="D11" s="88">
        <f>COUNTIFS('3-班级学员信息表'!$I:$I,'8-市场占有率'!D$5,'3-班级学员信息表'!$N:$N,'8-市场占有率'!$B11,'3-班级学员信息表'!$Q:$Q,"&lt;&gt;"&amp;" ")</f>
        <v>6</v>
      </c>
      <c r="E11" s="88">
        <f>COUNTIFS('3-班级学员信息表'!$I:$I,'8-市场占有率'!E$5,'3-班级学员信息表'!$N:$N,'8-市场占有率'!$B11,'3-班级学员信息表'!$Q:$Q,"&lt;&gt;"&amp;" ")</f>
        <v>7</v>
      </c>
      <c r="F11" s="88">
        <f>COUNTIFS('3-班级学员信息表'!$I:$I,'8-市场占有率'!F$5,'3-班级学员信息表'!$N:$N,'8-市场占有率'!$B11,'3-班级学员信息表'!$Q:$Q,"&lt;&gt;"&amp;" ")</f>
        <v>13</v>
      </c>
      <c r="G11" s="88">
        <f>COUNTIFS('3-班级学员信息表'!$I:$I,'8-市场占有率'!G$5,'3-班级学员信息表'!$N:$N,'8-市场占有率'!$B11,'3-班级学员信息表'!$Q:$Q,"&lt;&gt;"&amp;" ")</f>
        <v>3</v>
      </c>
      <c r="H11" s="88">
        <f>COUNTIFS('3-班级学员信息表'!$I:$I,'8-市场占有率'!H$5,'3-班级学员信息表'!$N:$N,'8-市场占有率'!$B11,'3-班级学员信息表'!$Q:$Q,"&lt;&gt;"&amp;" ")</f>
        <v>3</v>
      </c>
      <c r="I11" s="88">
        <f>COUNTIFS('3-班级学员信息表'!$I:$I,'8-市场占有率'!I$5,'3-班级学员信息表'!$N:$N,'8-市场占有率'!$B11,'3-班级学员信息表'!$Q:$Q,"&lt;&gt;"&amp;" ")</f>
        <v>1</v>
      </c>
      <c r="J11" s="88">
        <f>COUNTIFS('3-班级学员信息表'!$I:$I,'8-市场占有率'!J$5,'3-班级学员信息表'!$N:$N,'8-市场占有率'!$B11,'3-班级学员信息表'!$Q:$Q,"&lt;&gt;"&amp;" ")</f>
        <v>1</v>
      </c>
      <c r="K11" s="88">
        <f>COUNTIFS('3-班级学员信息表'!$I:$I,'8-市场占有率'!K$5,'3-班级学员信息表'!$N:$N,'8-市场占有率'!$B11,'3-班级学员信息表'!$Q:$Q,"&lt;&gt;"&amp;" ")</f>
        <v>0</v>
      </c>
      <c r="L11" s="88">
        <f>COUNTIFS('3-班级学员信息表'!$I:$I,"初三",'3-班级学员信息表'!$N:$N,'8-市场占有率'!$B11,'3-班级学员信息表'!$Q:$Q,"&lt;&gt;"&amp;" ")+COUNTIFS('3-班级学员信息表'!$I:$I,"高一",'3-班级学员信息表'!$N:$N,'8-市场占有率'!$B11,'3-班级学员信息表'!$Q:$Q,"&lt;&gt;"&amp;" ")+COUNTIFS('3-班级学员信息表'!$I:$I,"高二",'3-班级学员信息表'!$N:$N,'8-市场占有率'!$B11,'3-班级学员信息表'!$Q:$Q,"&lt;&gt;"&amp;" ")+COUNTIFS('3-班级学员信息表'!$I:$I,"高三",'3-班级学员信息表'!$N:$N,'8-市场占有率'!$B11,'3-班级学员信息表'!$Q:$Q,"&lt;&gt;"&amp;" ")+COUNTIFS('3-班级学员信息表'!$I:$I,"其他",'3-班级学员信息表'!$N:$N,'8-市场占有率'!$B11,'3-班级学员信息表'!$Q:$Q,"&lt;&gt;"&amp;" ")</f>
        <v>0</v>
      </c>
      <c r="M11" s="88">
        <f t="shared" si="2"/>
        <v>34</v>
      </c>
      <c r="N11" s="91"/>
      <c r="O11" s="89">
        <f t="shared" si="1"/>
        <v>0</v>
      </c>
    </row>
    <row r="12" spans="1:20">
      <c r="A12" s="86">
        <v>6</v>
      </c>
      <c r="B12" s="210" t="s">
        <v>1768</v>
      </c>
      <c r="C12" s="88">
        <f>COUNTIFS('3-班级学员信息表'!$I:$I,"小班",'3-班级学员信息表'!$N:$N,'8-市场占有率'!$B12,'3-班级学员信息表'!$Q:$Q,"&lt;&gt;"&amp;" ")+COUNTIFS('3-班级学员信息表'!$I:$I,"中班",'3-班级学员信息表'!$N:$N,'8-市场占有率'!$B12,'3-班级学员信息表'!$Q:$Q,"&lt;&gt;"&amp;" ")+COUNTIFS('3-班级学员信息表'!$I:$I,"大班",'3-班级学员信息表'!$N:$N,'8-市场占有率'!$B12,'3-班级学员信息表'!$Q:$Q,"&lt;&gt;"&amp;" ")</f>
        <v>0</v>
      </c>
      <c r="D12" s="88">
        <f>COUNTIFS('3-班级学员信息表'!$I:$I,'8-市场占有率'!D$5,'3-班级学员信息表'!$N:$N,'8-市场占有率'!$B12,'3-班级学员信息表'!$Q:$Q,"&lt;&gt;"&amp;" ")</f>
        <v>6</v>
      </c>
      <c r="E12" s="88">
        <f>COUNTIFS('3-班级学员信息表'!$I:$I,'8-市场占有率'!E$5,'3-班级学员信息表'!$N:$N,'8-市场占有率'!$B12,'3-班级学员信息表'!$Q:$Q,"&lt;&gt;"&amp;" ")</f>
        <v>5</v>
      </c>
      <c r="F12" s="88">
        <f>COUNTIFS('3-班级学员信息表'!$I:$I,'8-市场占有率'!F$5,'3-班级学员信息表'!$N:$N,'8-市场占有率'!$B12,'3-班级学员信息表'!$Q:$Q,"&lt;&gt;"&amp;" ")</f>
        <v>10</v>
      </c>
      <c r="G12" s="88">
        <f>COUNTIFS('3-班级学员信息表'!$I:$I,'8-市场占有率'!G$5,'3-班级学员信息表'!$N:$N,'8-市场占有率'!$B12,'3-班级学员信息表'!$Q:$Q,"&lt;&gt;"&amp;" ")</f>
        <v>4</v>
      </c>
      <c r="H12" s="88">
        <f>COUNTIFS('3-班级学员信息表'!$I:$I,'8-市场占有率'!H$5,'3-班级学员信息表'!$N:$N,'8-市场占有率'!$B12,'3-班级学员信息表'!$Q:$Q,"&lt;&gt;"&amp;" ")</f>
        <v>3</v>
      </c>
      <c r="I12" s="88">
        <f>COUNTIFS('3-班级学员信息表'!$I:$I,'8-市场占有率'!I$5,'3-班级学员信息表'!$N:$N,'8-市场占有率'!$B12,'3-班级学员信息表'!$Q:$Q,"&lt;&gt;"&amp;" ")</f>
        <v>0</v>
      </c>
      <c r="J12" s="88">
        <f>COUNTIFS('3-班级学员信息表'!$I:$I,'8-市场占有率'!J$5,'3-班级学员信息表'!$N:$N,'8-市场占有率'!$B12,'3-班级学员信息表'!$Q:$Q,"&lt;&gt;"&amp;" ")</f>
        <v>0</v>
      </c>
      <c r="K12" s="88">
        <f>COUNTIFS('3-班级学员信息表'!$I:$I,'8-市场占有率'!K$5,'3-班级学员信息表'!$N:$N,'8-市场占有率'!$B12,'3-班级学员信息表'!$Q:$Q,"&lt;&gt;"&amp;" ")</f>
        <v>0</v>
      </c>
      <c r="L12" s="88">
        <f>COUNTIFS('3-班级学员信息表'!$I:$I,"初三",'3-班级学员信息表'!$N:$N,'8-市场占有率'!$B12,'3-班级学员信息表'!$Q:$Q,"&lt;&gt;"&amp;" ")+COUNTIFS('3-班级学员信息表'!$I:$I,"高一",'3-班级学员信息表'!$N:$N,'8-市场占有率'!$B12,'3-班级学员信息表'!$Q:$Q,"&lt;&gt;"&amp;" ")+COUNTIFS('3-班级学员信息表'!$I:$I,"高二",'3-班级学员信息表'!$N:$N,'8-市场占有率'!$B12,'3-班级学员信息表'!$Q:$Q,"&lt;&gt;"&amp;" ")+COUNTIFS('3-班级学员信息表'!$I:$I,"高三",'3-班级学员信息表'!$N:$N,'8-市场占有率'!$B12,'3-班级学员信息表'!$Q:$Q,"&lt;&gt;"&amp;" ")+COUNTIFS('3-班级学员信息表'!$I:$I,"其他",'3-班级学员信息表'!$N:$N,'8-市场占有率'!$B12,'3-班级学员信息表'!$Q:$Q,"&lt;&gt;"&amp;" ")</f>
        <v>0</v>
      </c>
      <c r="M12" s="88">
        <f t="shared" si="2"/>
        <v>28</v>
      </c>
      <c r="N12" s="91"/>
      <c r="O12" s="89">
        <f t="shared" si="1"/>
        <v>0</v>
      </c>
    </row>
    <row r="13" spans="1:20">
      <c r="A13" s="86">
        <v>7</v>
      </c>
      <c r="B13" s="210" t="s">
        <v>1729</v>
      </c>
      <c r="C13" s="88">
        <f>COUNTIFS('3-班级学员信息表'!$I:$I,"小班",'3-班级学员信息表'!$N:$N,'8-市场占有率'!$B13,'3-班级学员信息表'!$Q:$Q,"&lt;&gt;"&amp;" ")+COUNTIFS('3-班级学员信息表'!$I:$I,"中班",'3-班级学员信息表'!$N:$N,'8-市场占有率'!$B13,'3-班级学员信息表'!$Q:$Q,"&lt;&gt;"&amp;" ")+COUNTIFS('3-班级学员信息表'!$I:$I,"大班",'3-班级学员信息表'!$N:$N,'8-市场占有率'!$B13,'3-班级学员信息表'!$Q:$Q,"&lt;&gt;"&amp;" ")</f>
        <v>0</v>
      </c>
      <c r="D13" s="88">
        <f>COUNTIFS('3-班级学员信息表'!$I:$I,'8-市场占有率'!D$5,'3-班级学员信息表'!$N:$N,'8-市场占有率'!$B13,'3-班级学员信息表'!$Q:$Q,"&lt;&gt;"&amp;" ")</f>
        <v>3</v>
      </c>
      <c r="E13" s="88">
        <f>COUNTIFS('3-班级学员信息表'!$I:$I,'8-市场占有率'!E$5,'3-班级学员信息表'!$N:$N,'8-市场占有率'!$B13,'3-班级学员信息表'!$Q:$Q,"&lt;&gt;"&amp;" ")</f>
        <v>4</v>
      </c>
      <c r="F13" s="88">
        <f>COUNTIFS('3-班级学员信息表'!$I:$I,'8-市场占有率'!F$5,'3-班级学员信息表'!$N:$N,'8-市场占有率'!$B13,'3-班级学员信息表'!$Q:$Q,"&lt;&gt;"&amp;" ")</f>
        <v>5</v>
      </c>
      <c r="G13" s="88">
        <f>COUNTIFS('3-班级学员信息表'!$I:$I,'8-市场占有率'!G$5,'3-班级学员信息表'!$N:$N,'8-市场占有率'!$B13,'3-班级学员信息表'!$Q:$Q,"&lt;&gt;"&amp;" ")</f>
        <v>9</v>
      </c>
      <c r="H13" s="88">
        <f>COUNTIFS('3-班级学员信息表'!$I:$I,'8-市场占有率'!H$5,'3-班级学员信息表'!$N:$N,'8-市场占有率'!$B13,'3-班级学员信息表'!$Q:$Q,"&lt;&gt;"&amp;" ")</f>
        <v>1</v>
      </c>
      <c r="I13" s="88">
        <f>COUNTIFS('3-班级学员信息表'!$I:$I,'8-市场占有率'!I$5,'3-班级学员信息表'!$N:$N,'8-市场占有率'!$B13,'3-班级学员信息表'!$Q:$Q,"&lt;&gt;"&amp;" ")</f>
        <v>0</v>
      </c>
      <c r="J13" s="88">
        <f>COUNTIFS('3-班级学员信息表'!$I:$I,'8-市场占有率'!J$5,'3-班级学员信息表'!$N:$N,'8-市场占有率'!$B13,'3-班级学员信息表'!$Q:$Q,"&lt;&gt;"&amp;" ")</f>
        <v>0</v>
      </c>
      <c r="K13" s="88">
        <f>COUNTIFS('3-班级学员信息表'!$I:$I,'8-市场占有率'!K$5,'3-班级学员信息表'!$N:$N,'8-市场占有率'!$B13,'3-班级学员信息表'!$Q:$Q,"&lt;&gt;"&amp;" ")</f>
        <v>0</v>
      </c>
      <c r="L13" s="88">
        <f>COUNTIFS('3-班级学员信息表'!$I:$I,"初三",'3-班级学员信息表'!$N:$N,'8-市场占有率'!$B13,'3-班级学员信息表'!$Q:$Q,"&lt;&gt;"&amp;" ")+COUNTIFS('3-班级学员信息表'!$I:$I,"高一",'3-班级学员信息表'!$N:$N,'8-市场占有率'!$B13,'3-班级学员信息表'!$Q:$Q,"&lt;&gt;"&amp;" ")+COUNTIFS('3-班级学员信息表'!$I:$I,"高二",'3-班级学员信息表'!$N:$N,'8-市场占有率'!$B13,'3-班级学员信息表'!$Q:$Q,"&lt;&gt;"&amp;" ")+COUNTIFS('3-班级学员信息表'!$I:$I,"高三",'3-班级学员信息表'!$N:$N,'8-市场占有率'!$B13,'3-班级学员信息表'!$Q:$Q,"&lt;&gt;"&amp;" ")+COUNTIFS('3-班级学员信息表'!$I:$I,"其他",'3-班级学员信息表'!$N:$N,'8-市场占有率'!$B13,'3-班级学员信息表'!$Q:$Q,"&lt;&gt;"&amp;" ")</f>
        <v>3</v>
      </c>
      <c r="M13" s="88">
        <f t="shared" si="2"/>
        <v>25</v>
      </c>
      <c r="N13" s="91"/>
      <c r="O13" s="89">
        <f t="shared" si="1"/>
        <v>0</v>
      </c>
    </row>
    <row r="14" spans="1:20">
      <c r="A14" s="86">
        <v>8</v>
      </c>
      <c r="B14" s="210" t="s">
        <v>1644</v>
      </c>
      <c r="C14" s="88">
        <f>COUNTIFS('3-班级学员信息表'!$I:$I,"小班",'3-班级学员信息表'!$N:$N,'8-市场占有率'!$B14,'3-班级学员信息表'!$Q:$Q,"&lt;&gt;"&amp;" ")+COUNTIFS('3-班级学员信息表'!$I:$I,"中班",'3-班级学员信息表'!$N:$N,'8-市场占有率'!$B14,'3-班级学员信息表'!$Q:$Q,"&lt;&gt;"&amp;" ")+COUNTIFS('3-班级学员信息表'!$I:$I,"大班",'3-班级学员信息表'!$N:$N,'8-市场占有率'!$B14,'3-班级学员信息表'!$Q:$Q,"&lt;&gt;"&amp;" ")</f>
        <v>8</v>
      </c>
      <c r="D14" s="88">
        <f>COUNTIFS('3-班级学员信息表'!$I:$I,'8-市场占有率'!D$5,'3-班级学员信息表'!$N:$N,'8-市场占有率'!$B14,'3-班级学员信息表'!$Q:$Q,"&lt;&gt;"&amp;" ")</f>
        <v>0</v>
      </c>
      <c r="E14" s="88">
        <f>COUNTIFS('3-班级学员信息表'!$I:$I,'8-市场占有率'!E$5,'3-班级学员信息表'!$N:$N,'8-市场占有率'!$B14,'3-班级学员信息表'!$Q:$Q,"&lt;&gt;"&amp;" ")</f>
        <v>0</v>
      </c>
      <c r="F14" s="88">
        <f>COUNTIFS('3-班级学员信息表'!$I:$I,'8-市场占有率'!F$5,'3-班级学员信息表'!$N:$N,'8-市场占有率'!$B14,'3-班级学员信息表'!$Q:$Q,"&lt;&gt;"&amp;" ")</f>
        <v>0</v>
      </c>
      <c r="G14" s="88">
        <f>COUNTIFS('3-班级学员信息表'!$I:$I,'8-市场占有率'!G$5,'3-班级学员信息表'!$N:$N,'8-市场占有率'!$B14,'3-班级学员信息表'!$Q:$Q,"&lt;&gt;"&amp;" ")</f>
        <v>0</v>
      </c>
      <c r="H14" s="88">
        <f>COUNTIFS('3-班级学员信息表'!$I:$I,'8-市场占有率'!H$5,'3-班级学员信息表'!$N:$N,'8-市场占有率'!$B14,'3-班级学员信息表'!$Q:$Q,"&lt;&gt;"&amp;" ")</f>
        <v>0</v>
      </c>
      <c r="I14" s="88">
        <f>COUNTIFS('3-班级学员信息表'!$I:$I,'8-市场占有率'!I$5,'3-班级学员信息表'!$N:$N,'8-市场占有率'!$B14,'3-班级学员信息表'!$Q:$Q,"&lt;&gt;"&amp;" ")</f>
        <v>0</v>
      </c>
      <c r="J14" s="88">
        <f>COUNTIFS('3-班级学员信息表'!$I:$I,'8-市场占有率'!J$5,'3-班级学员信息表'!$N:$N,'8-市场占有率'!$B14,'3-班级学员信息表'!$Q:$Q,"&lt;&gt;"&amp;" ")</f>
        <v>0</v>
      </c>
      <c r="K14" s="88">
        <f>COUNTIFS('3-班级学员信息表'!$I:$I,'8-市场占有率'!K$5,'3-班级学员信息表'!$N:$N,'8-市场占有率'!$B14,'3-班级学员信息表'!$Q:$Q,"&lt;&gt;"&amp;" ")</f>
        <v>0</v>
      </c>
      <c r="L14" s="88">
        <f>COUNTIFS('3-班级学员信息表'!$I:$I,"初三",'3-班级学员信息表'!$N:$N,'8-市场占有率'!$B14,'3-班级学员信息表'!$Q:$Q,"&lt;&gt;"&amp;" ")+COUNTIFS('3-班级学员信息表'!$I:$I,"高一",'3-班级学员信息表'!$N:$N,'8-市场占有率'!$B14,'3-班级学员信息表'!$Q:$Q,"&lt;&gt;"&amp;" ")+COUNTIFS('3-班级学员信息表'!$I:$I,"高二",'3-班级学员信息表'!$N:$N,'8-市场占有率'!$B14,'3-班级学员信息表'!$Q:$Q,"&lt;&gt;"&amp;" ")+COUNTIFS('3-班级学员信息表'!$I:$I,"高三",'3-班级学员信息表'!$N:$N,'8-市场占有率'!$B14,'3-班级学员信息表'!$Q:$Q,"&lt;&gt;"&amp;" ")+COUNTIFS('3-班级学员信息表'!$I:$I,"其他",'3-班级学员信息表'!$N:$N,'8-市场占有率'!$B14,'3-班级学员信息表'!$Q:$Q,"&lt;&gt;"&amp;" ")</f>
        <v>0</v>
      </c>
      <c r="M14" s="88">
        <f t="shared" si="2"/>
        <v>8</v>
      </c>
      <c r="N14" s="91"/>
      <c r="O14" s="89">
        <f t="shared" si="1"/>
        <v>0</v>
      </c>
    </row>
    <row r="15" spans="1:20">
      <c r="A15" s="86">
        <v>9</v>
      </c>
      <c r="B15" s="210" t="s">
        <v>1574</v>
      </c>
      <c r="C15" s="88">
        <f>COUNTIFS('3-班级学员信息表'!$I:$I,"小班",'3-班级学员信息表'!$N:$N,'8-市场占有率'!$B15,'3-班级学员信息表'!$Q:$Q,"&lt;&gt;"&amp;" ")+COUNTIFS('3-班级学员信息表'!$I:$I,"中班",'3-班级学员信息表'!$N:$N,'8-市场占有率'!$B15,'3-班级学员信息表'!$Q:$Q,"&lt;&gt;"&amp;" ")+COUNTIFS('3-班级学员信息表'!$I:$I,"大班",'3-班级学员信息表'!$N:$N,'8-市场占有率'!$B15,'3-班级学员信息表'!$Q:$Q,"&lt;&gt;"&amp;" ")</f>
        <v>1</v>
      </c>
      <c r="D15" s="88">
        <f>COUNTIFS('3-班级学员信息表'!$I:$I,'8-市场占有率'!D$5,'3-班级学员信息表'!$N:$N,'8-市场占有率'!$B15,'3-班级学员信息表'!$Q:$Q,"&lt;&gt;"&amp;" ")</f>
        <v>1</v>
      </c>
      <c r="E15" s="88">
        <f>COUNTIFS('3-班级学员信息表'!$I:$I,'8-市场占有率'!E$5,'3-班级学员信息表'!$N:$N,'8-市场占有率'!$B15,'3-班级学员信息表'!$Q:$Q,"&lt;&gt;"&amp;" ")</f>
        <v>3</v>
      </c>
      <c r="F15" s="88">
        <f>COUNTIFS('3-班级学员信息表'!$I:$I,'8-市场占有率'!F$5,'3-班级学员信息表'!$N:$N,'8-市场占有率'!$B15,'3-班级学员信息表'!$Q:$Q,"&lt;&gt;"&amp;" ")</f>
        <v>6</v>
      </c>
      <c r="G15" s="88">
        <f>COUNTIFS('3-班级学员信息表'!$I:$I,'8-市场占有率'!G$5,'3-班级学员信息表'!$N:$N,'8-市场占有率'!$B15,'3-班级学员信息表'!$Q:$Q,"&lt;&gt;"&amp;" ")</f>
        <v>2</v>
      </c>
      <c r="H15" s="88">
        <f>COUNTIFS('3-班级学员信息表'!$I:$I,'8-市场占有率'!H$5,'3-班级学员信息表'!$N:$N,'8-市场占有率'!$B15,'3-班级学员信息表'!$Q:$Q,"&lt;&gt;"&amp;" ")</f>
        <v>1</v>
      </c>
      <c r="I15" s="88">
        <f>COUNTIFS('3-班级学员信息表'!$I:$I,'8-市场占有率'!I$5,'3-班级学员信息表'!$N:$N,'8-市场占有率'!$B15,'3-班级学员信息表'!$Q:$Q,"&lt;&gt;"&amp;" ")</f>
        <v>1</v>
      </c>
      <c r="J15" s="88">
        <f>COUNTIFS('3-班级学员信息表'!$I:$I,'8-市场占有率'!J$5,'3-班级学员信息表'!$N:$N,'8-市场占有率'!$B15,'3-班级学员信息表'!$Q:$Q,"&lt;&gt;"&amp;" ")</f>
        <v>0</v>
      </c>
      <c r="K15" s="88">
        <f>COUNTIFS('3-班级学员信息表'!$I:$I,'8-市场占有率'!K$5,'3-班级学员信息表'!$N:$N,'8-市场占有率'!$B15,'3-班级学员信息表'!$Q:$Q,"&lt;&gt;"&amp;" ")</f>
        <v>0</v>
      </c>
      <c r="L15" s="88">
        <f>COUNTIFS('3-班级学员信息表'!$I:$I,"初三",'3-班级学员信息表'!$N:$N,'8-市场占有率'!$B15,'3-班级学员信息表'!$Q:$Q,"&lt;&gt;"&amp;" ")+COUNTIFS('3-班级学员信息表'!$I:$I,"高一",'3-班级学员信息表'!$N:$N,'8-市场占有率'!$B15,'3-班级学员信息表'!$Q:$Q,"&lt;&gt;"&amp;" ")+COUNTIFS('3-班级学员信息表'!$I:$I,"高二",'3-班级学员信息表'!$N:$N,'8-市场占有率'!$B15,'3-班级学员信息表'!$Q:$Q,"&lt;&gt;"&amp;" ")+COUNTIFS('3-班级学员信息表'!$I:$I,"高三",'3-班级学员信息表'!$N:$N,'8-市场占有率'!$B15,'3-班级学员信息表'!$Q:$Q,"&lt;&gt;"&amp;" ")+COUNTIFS('3-班级学员信息表'!$I:$I,"其他",'3-班级学员信息表'!$N:$N,'8-市场占有率'!$B15,'3-班级学员信息表'!$Q:$Q,"&lt;&gt;"&amp;" ")</f>
        <v>0</v>
      </c>
      <c r="M15" s="88">
        <f t="shared" si="2"/>
        <v>15</v>
      </c>
      <c r="N15" s="91"/>
      <c r="O15" s="89">
        <f t="shared" si="1"/>
        <v>0</v>
      </c>
    </row>
    <row r="16" spans="1:20">
      <c r="A16" s="86">
        <v>10</v>
      </c>
      <c r="B16" s="210" t="s">
        <v>1741</v>
      </c>
      <c r="C16" s="88">
        <f>COUNTIFS('3-班级学员信息表'!$I:$I,"小班",'3-班级学员信息表'!$N:$N,'8-市场占有率'!$B16,'3-班级学员信息表'!$Q:$Q,"&lt;&gt;"&amp;" ")+COUNTIFS('3-班级学员信息表'!$I:$I,"中班",'3-班级学员信息表'!$N:$N,'8-市场占有率'!$B16,'3-班级学员信息表'!$Q:$Q,"&lt;&gt;"&amp;" ")+COUNTIFS('3-班级学员信息表'!$I:$I,"大班",'3-班级学员信息表'!$N:$N,'8-市场占有率'!$B16,'3-班级学员信息表'!$Q:$Q,"&lt;&gt;"&amp;" ")</f>
        <v>0</v>
      </c>
      <c r="D16" s="88">
        <f>COUNTIFS('3-班级学员信息表'!$I:$I,'8-市场占有率'!D$5,'3-班级学员信息表'!$N:$N,'8-市场占有率'!$B16,'3-班级学员信息表'!$Q:$Q,"&lt;&gt;"&amp;" ")</f>
        <v>0</v>
      </c>
      <c r="E16" s="88">
        <f>COUNTIFS('3-班级学员信息表'!$I:$I,'8-市场占有率'!E$5,'3-班级学员信息表'!$N:$N,'8-市场占有率'!$B16,'3-班级学员信息表'!$Q:$Q,"&lt;&gt;"&amp;" ")</f>
        <v>0</v>
      </c>
      <c r="F16" s="88">
        <f>COUNTIFS('3-班级学员信息表'!$I:$I,'8-市场占有率'!F$5,'3-班级学员信息表'!$N:$N,'8-市场占有率'!$B16,'3-班级学员信息表'!$Q:$Q,"&lt;&gt;"&amp;" ")</f>
        <v>0</v>
      </c>
      <c r="G16" s="88">
        <f>COUNTIFS('3-班级学员信息表'!$I:$I,'8-市场占有率'!G$5,'3-班级学员信息表'!$N:$N,'8-市场占有率'!$B16,'3-班级学员信息表'!$Q:$Q,"&lt;&gt;"&amp;" ")</f>
        <v>0</v>
      </c>
      <c r="H16" s="88">
        <f>COUNTIFS('3-班级学员信息表'!$I:$I,'8-市场占有率'!H$5,'3-班级学员信息表'!$N:$N,'8-市场占有率'!$B16,'3-班级学员信息表'!$Q:$Q,"&lt;&gt;"&amp;" ")</f>
        <v>0</v>
      </c>
      <c r="I16" s="88">
        <f>COUNTIFS('3-班级学员信息表'!$I:$I,'8-市场占有率'!I$5,'3-班级学员信息表'!$N:$N,'8-市场占有率'!$B16,'3-班级学员信息表'!$Q:$Q,"&lt;&gt;"&amp;" ")</f>
        <v>0</v>
      </c>
      <c r="J16" s="88">
        <f>COUNTIFS('3-班级学员信息表'!$I:$I,'8-市场占有率'!J$5,'3-班级学员信息表'!$N:$N,'8-市场占有率'!$B16,'3-班级学员信息表'!$Q:$Q,"&lt;&gt;"&amp;" ")</f>
        <v>3</v>
      </c>
      <c r="K16" s="88">
        <f>COUNTIFS('3-班级学员信息表'!$I:$I,'8-市场占有率'!K$5,'3-班级学员信息表'!$N:$N,'8-市场占有率'!$B16,'3-班级学员信息表'!$Q:$Q,"&lt;&gt;"&amp;" ")</f>
        <v>0</v>
      </c>
      <c r="L16" s="88">
        <f>COUNTIFS('3-班级学员信息表'!$I:$I,"初三",'3-班级学员信息表'!$N:$N,'8-市场占有率'!$B16,'3-班级学员信息表'!$Q:$Q,"&lt;&gt;"&amp;" ")+COUNTIFS('3-班级学员信息表'!$I:$I,"高一",'3-班级学员信息表'!$N:$N,'8-市场占有率'!$B16,'3-班级学员信息表'!$Q:$Q,"&lt;&gt;"&amp;" ")+COUNTIFS('3-班级学员信息表'!$I:$I,"高二",'3-班级学员信息表'!$N:$N,'8-市场占有率'!$B16,'3-班级学员信息表'!$Q:$Q,"&lt;&gt;"&amp;" ")+COUNTIFS('3-班级学员信息表'!$I:$I,"高三",'3-班级学员信息表'!$N:$N,'8-市场占有率'!$B16,'3-班级学员信息表'!$Q:$Q,"&lt;&gt;"&amp;" ")+COUNTIFS('3-班级学员信息表'!$I:$I,"其他",'3-班级学员信息表'!$N:$N,'8-市场占有率'!$B16,'3-班级学员信息表'!$Q:$Q,"&lt;&gt;"&amp;" ")</f>
        <v>7</v>
      </c>
      <c r="M16" s="88">
        <f t="shared" si="2"/>
        <v>10</v>
      </c>
      <c r="N16" s="91"/>
      <c r="O16" s="89">
        <f t="shared" si="1"/>
        <v>0</v>
      </c>
    </row>
    <row r="17" spans="1:15">
      <c r="A17" s="86">
        <v>11</v>
      </c>
      <c r="B17" s="210" t="s">
        <v>1858</v>
      </c>
      <c r="C17" s="88">
        <f>COUNTIFS('3-班级学员信息表'!$I:$I,"小班",'3-班级学员信息表'!$N:$N,'8-市场占有率'!$B17,'3-班级学员信息表'!$Q:$Q,"&lt;&gt;"&amp;" ")+COUNTIFS('3-班级学员信息表'!$I:$I,"中班",'3-班级学员信息表'!$N:$N,'8-市场占有率'!$B17,'3-班级学员信息表'!$Q:$Q,"&lt;&gt;"&amp;" ")+COUNTIFS('3-班级学员信息表'!$I:$I,"大班",'3-班级学员信息表'!$N:$N,'8-市场占有率'!$B17,'3-班级学员信息表'!$Q:$Q,"&lt;&gt;"&amp;" ")</f>
        <v>28</v>
      </c>
      <c r="D17" s="88">
        <f>COUNTIFS('3-班级学员信息表'!$I:$I,'8-市场占有率'!D$5,'3-班级学员信息表'!$N:$N,'8-市场占有率'!$B17,'3-班级学员信息表'!$Q:$Q,"&lt;&gt;"&amp;" ")</f>
        <v>0</v>
      </c>
      <c r="E17" s="88">
        <f>COUNTIFS('3-班级学员信息表'!$I:$I,'8-市场占有率'!E$5,'3-班级学员信息表'!$N:$N,'8-市场占有率'!$B17,'3-班级学员信息表'!$Q:$Q,"&lt;&gt;"&amp;" ")</f>
        <v>0</v>
      </c>
      <c r="F17" s="88">
        <f>COUNTIFS('3-班级学员信息表'!$I:$I,'8-市场占有率'!F$5,'3-班级学员信息表'!$N:$N,'8-市场占有率'!$B17,'3-班级学员信息表'!$Q:$Q,"&lt;&gt;"&amp;" ")</f>
        <v>0</v>
      </c>
      <c r="G17" s="88">
        <f>COUNTIFS('3-班级学员信息表'!$I:$I,'8-市场占有率'!G$5,'3-班级学员信息表'!$N:$N,'8-市场占有率'!$B17,'3-班级学员信息表'!$Q:$Q,"&lt;&gt;"&amp;" ")</f>
        <v>0</v>
      </c>
      <c r="H17" s="88">
        <f>COUNTIFS('3-班级学员信息表'!$I:$I,'8-市场占有率'!H$5,'3-班级学员信息表'!$N:$N,'8-市场占有率'!$B17,'3-班级学员信息表'!$Q:$Q,"&lt;&gt;"&amp;" ")</f>
        <v>0</v>
      </c>
      <c r="I17" s="88">
        <f>COUNTIFS('3-班级学员信息表'!$I:$I,'8-市场占有率'!I$5,'3-班级学员信息表'!$N:$N,'8-市场占有率'!$B17,'3-班级学员信息表'!$Q:$Q,"&lt;&gt;"&amp;" ")</f>
        <v>0</v>
      </c>
      <c r="J17" s="88">
        <f>COUNTIFS('3-班级学员信息表'!$I:$I,'8-市场占有率'!J$5,'3-班级学员信息表'!$N:$N,'8-市场占有率'!$B17,'3-班级学员信息表'!$Q:$Q,"&lt;&gt;"&amp;" ")</f>
        <v>0</v>
      </c>
      <c r="K17" s="88">
        <f>COUNTIFS('3-班级学员信息表'!$I:$I,'8-市场占有率'!K$5,'3-班级学员信息表'!$N:$N,'8-市场占有率'!$B17,'3-班级学员信息表'!$Q:$Q,"&lt;&gt;"&amp;" ")</f>
        <v>0</v>
      </c>
      <c r="L17" s="88">
        <f>COUNTIFS('3-班级学员信息表'!$I:$I,"初三",'3-班级学员信息表'!$N:$N,'8-市场占有率'!$B17,'3-班级学员信息表'!$Q:$Q,"&lt;&gt;"&amp;" ")+COUNTIFS('3-班级学员信息表'!$I:$I,"高一",'3-班级学员信息表'!$N:$N,'8-市场占有率'!$B17,'3-班级学员信息表'!$Q:$Q,"&lt;&gt;"&amp;" ")+COUNTIFS('3-班级学员信息表'!$I:$I,"高二",'3-班级学员信息表'!$N:$N,'8-市场占有率'!$B17,'3-班级学员信息表'!$Q:$Q,"&lt;&gt;"&amp;" ")+COUNTIFS('3-班级学员信息表'!$I:$I,"高三",'3-班级学员信息表'!$N:$N,'8-市场占有率'!$B17,'3-班级学员信息表'!$Q:$Q,"&lt;&gt;"&amp;" ")+COUNTIFS('3-班级学员信息表'!$I:$I,"其他",'3-班级学员信息表'!$N:$N,'8-市场占有率'!$B17,'3-班级学员信息表'!$Q:$Q,"&lt;&gt;"&amp;" ")</f>
        <v>1</v>
      </c>
      <c r="M17" s="88">
        <f t="shared" si="2"/>
        <v>29</v>
      </c>
      <c r="N17" s="91"/>
      <c r="O17" s="89">
        <f t="shared" si="1"/>
        <v>0</v>
      </c>
    </row>
    <row r="18" spans="1:15">
      <c r="A18" s="86">
        <v>12</v>
      </c>
      <c r="B18" s="210" t="s">
        <v>1832</v>
      </c>
      <c r="C18" s="88">
        <f>COUNTIFS('3-班级学员信息表'!$I:$I,"小班",'3-班级学员信息表'!$N:$N,'8-市场占有率'!$B18,'3-班级学员信息表'!$Q:$Q,"&lt;&gt;"&amp;" ")+COUNTIFS('3-班级学员信息表'!$I:$I,"中班",'3-班级学员信息表'!$N:$N,'8-市场占有率'!$B18,'3-班级学员信息表'!$Q:$Q,"&lt;&gt;"&amp;" ")+COUNTIFS('3-班级学员信息表'!$I:$I,"大班",'3-班级学员信息表'!$N:$N,'8-市场占有率'!$B18,'3-班级学员信息表'!$Q:$Q,"&lt;&gt;"&amp;" ")</f>
        <v>0</v>
      </c>
      <c r="D18" s="88">
        <f>COUNTIFS('3-班级学员信息表'!$I:$I,'8-市场占有率'!D$5,'3-班级学员信息表'!$N:$N,'8-市场占有率'!$B18,'3-班级学员信息表'!$Q:$Q,"&lt;&gt;"&amp;" ")</f>
        <v>1</v>
      </c>
      <c r="E18" s="88">
        <f>COUNTIFS('3-班级学员信息表'!$I:$I,'8-市场占有率'!E$5,'3-班级学员信息表'!$N:$N,'8-市场占有率'!$B18,'3-班级学员信息表'!$Q:$Q,"&lt;&gt;"&amp;" ")</f>
        <v>2</v>
      </c>
      <c r="F18" s="88">
        <f>COUNTIFS('3-班级学员信息表'!$I:$I,'8-市场占有率'!F$5,'3-班级学员信息表'!$N:$N,'8-市场占有率'!$B18,'3-班级学员信息表'!$Q:$Q,"&lt;&gt;"&amp;" ")</f>
        <v>6</v>
      </c>
      <c r="G18" s="88">
        <f>COUNTIFS('3-班级学员信息表'!$I:$I,'8-市场占有率'!G$5,'3-班级学员信息表'!$N:$N,'8-市场占有率'!$B18,'3-班级学员信息表'!$Q:$Q,"&lt;&gt;"&amp;" ")</f>
        <v>1</v>
      </c>
      <c r="H18" s="88">
        <f>COUNTIFS('3-班级学员信息表'!$I:$I,'8-市场占有率'!H$5,'3-班级学员信息表'!$N:$N,'8-市场占有率'!$B18,'3-班级学员信息表'!$Q:$Q,"&lt;&gt;"&amp;" ")</f>
        <v>0</v>
      </c>
      <c r="I18" s="88">
        <f>COUNTIFS('3-班级学员信息表'!$I:$I,'8-市场占有率'!I$5,'3-班级学员信息表'!$N:$N,'8-市场占有率'!$B18,'3-班级学员信息表'!$Q:$Q,"&lt;&gt;"&amp;" ")</f>
        <v>0</v>
      </c>
      <c r="J18" s="88">
        <f>COUNTIFS('3-班级学员信息表'!$I:$I,'8-市场占有率'!J$5,'3-班级学员信息表'!$N:$N,'8-市场占有率'!$B18,'3-班级学员信息表'!$Q:$Q,"&lt;&gt;"&amp;" ")</f>
        <v>0</v>
      </c>
      <c r="K18" s="88">
        <f>COUNTIFS('3-班级学员信息表'!$I:$I,'8-市场占有率'!K$5,'3-班级学员信息表'!$N:$N,'8-市场占有率'!$B18,'3-班级学员信息表'!$Q:$Q,"&lt;&gt;"&amp;" ")</f>
        <v>0</v>
      </c>
      <c r="L18" s="88">
        <f>COUNTIFS('3-班级学员信息表'!$I:$I,"初三",'3-班级学员信息表'!$N:$N,'8-市场占有率'!$B18,'3-班级学员信息表'!$Q:$Q,"&lt;&gt;"&amp;" ")+COUNTIFS('3-班级学员信息表'!$I:$I,"高一",'3-班级学员信息表'!$N:$N,'8-市场占有率'!$B18,'3-班级学员信息表'!$Q:$Q,"&lt;&gt;"&amp;" ")+COUNTIFS('3-班级学员信息表'!$I:$I,"高二",'3-班级学员信息表'!$N:$N,'8-市场占有率'!$B18,'3-班级学员信息表'!$Q:$Q,"&lt;&gt;"&amp;" ")+COUNTIFS('3-班级学员信息表'!$I:$I,"高三",'3-班级学员信息表'!$N:$N,'8-市场占有率'!$B18,'3-班级学员信息表'!$Q:$Q,"&lt;&gt;"&amp;" ")+COUNTIFS('3-班级学员信息表'!$I:$I,"其他",'3-班级学员信息表'!$N:$N,'8-市场占有率'!$B18,'3-班级学员信息表'!$Q:$Q,"&lt;&gt;"&amp;" ")</f>
        <v>0</v>
      </c>
      <c r="M18" s="88">
        <f t="shared" si="2"/>
        <v>10</v>
      </c>
      <c r="N18" s="91"/>
      <c r="O18" s="89">
        <f t="shared" si="1"/>
        <v>0</v>
      </c>
    </row>
    <row r="19" spans="1:15">
      <c r="A19" s="86">
        <v>13</v>
      </c>
      <c r="B19" s="210" t="s">
        <v>1891</v>
      </c>
      <c r="C19" s="88">
        <f>COUNTIFS('3-班级学员信息表'!$I:$I,"小班",'3-班级学员信息表'!$N:$N,'8-市场占有率'!$B19,'3-班级学员信息表'!$Q:$Q,"&lt;&gt;"&amp;" ")+COUNTIFS('3-班级学员信息表'!$I:$I,"中班",'3-班级学员信息表'!$N:$N,'8-市场占有率'!$B19,'3-班级学员信息表'!$Q:$Q,"&lt;&gt;"&amp;" ")+COUNTIFS('3-班级学员信息表'!$I:$I,"大班",'3-班级学员信息表'!$N:$N,'8-市场占有率'!$B19,'3-班级学员信息表'!$Q:$Q,"&lt;&gt;"&amp;" ")</f>
        <v>0</v>
      </c>
      <c r="D19" s="88">
        <f>COUNTIFS('3-班级学员信息表'!$I:$I,'8-市场占有率'!D$5,'3-班级学员信息表'!$N:$N,'8-市场占有率'!$B19,'3-班级学员信息表'!$Q:$Q,"&lt;&gt;"&amp;" ")</f>
        <v>11</v>
      </c>
      <c r="E19" s="88">
        <f>COUNTIFS('3-班级学员信息表'!$I:$I,'8-市场占有率'!E$5,'3-班级学员信息表'!$N:$N,'8-市场占有率'!$B19,'3-班级学员信息表'!$Q:$Q,"&lt;&gt;"&amp;" ")</f>
        <v>5</v>
      </c>
      <c r="F19" s="88">
        <f>COUNTIFS('3-班级学员信息表'!$I:$I,'8-市场占有率'!F$5,'3-班级学员信息表'!$N:$N,'8-市场占有率'!$B19,'3-班级学员信息表'!$Q:$Q,"&lt;&gt;"&amp;" ")</f>
        <v>0</v>
      </c>
      <c r="G19" s="88">
        <f>COUNTIFS('3-班级学员信息表'!$I:$I,'8-市场占有率'!G$5,'3-班级学员信息表'!$N:$N,'8-市场占有率'!$B19,'3-班级学员信息表'!$Q:$Q,"&lt;&gt;"&amp;" ")</f>
        <v>0</v>
      </c>
      <c r="H19" s="88">
        <f>COUNTIFS('3-班级学员信息表'!$I:$I,'8-市场占有率'!H$5,'3-班级学员信息表'!$N:$N,'8-市场占有率'!$B19,'3-班级学员信息表'!$Q:$Q,"&lt;&gt;"&amp;" ")</f>
        <v>1</v>
      </c>
      <c r="I19" s="88">
        <f>COUNTIFS('3-班级学员信息表'!$I:$I,'8-市场占有率'!I$5,'3-班级学员信息表'!$N:$N,'8-市场占有率'!$B19,'3-班级学员信息表'!$Q:$Q,"&lt;&gt;"&amp;" ")</f>
        <v>0</v>
      </c>
      <c r="J19" s="88">
        <f>COUNTIFS('3-班级学员信息表'!$I:$I,'8-市场占有率'!J$5,'3-班级学员信息表'!$N:$N,'8-市场占有率'!$B19,'3-班级学员信息表'!$Q:$Q,"&lt;&gt;"&amp;" ")</f>
        <v>0</v>
      </c>
      <c r="K19" s="88">
        <f>COUNTIFS('3-班级学员信息表'!$I:$I,'8-市场占有率'!K$5,'3-班级学员信息表'!$N:$N,'8-市场占有率'!$B19,'3-班级学员信息表'!$Q:$Q,"&lt;&gt;"&amp;" ")</f>
        <v>0</v>
      </c>
      <c r="L19" s="88">
        <f>COUNTIFS('3-班级学员信息表'!$I:$I,"初三",'3-班级学员信息表'!$N:$N,'8-市场占有率'!$B19,'3-班级学员信息表'!$Q:$Q,"&lt;&gt;"&amp;" ")+COUNTIFS('3-班级学员信息表'!$I:$I,"高一",'3-班级学员信息表'!$N:$N,'8-市场占有率'!$B19,'3-班级学员信息表'!$Q:$Q,"&lt;&gt;"&amp;" ")+COUNTIFS('3-班级学员信息表'!$I:$I,"高二",'3-班级学员信息表'!$N:$N,'8-市场占有率'!$B19,'3-班级学员信息表'!$Q:$Q,"&lt;&gt;"&amp;" ")+COUNTIFS('3-班级学员信息表'!$I:$I,"高三",'3-班级学员信息表'!$N:$N,'8-市场占有率'!$B19,'3-班级学员信息表'!$Q:$Q,"&lt;&gt;"&amp;" ")+COUNTIFS('3-班级学员信息表'!$I:$I,"其他",'3-班级学员信息表'!$N:$N,'8-市场占有率'!$B19,'3-班级学员信息表'!$Q:$Q,"&lt;&gt;"&amp;" ")</f>
        <v>1</v>
      </c>
      <c r="M19" s="88">
        <f t="shared" si="2"/>
        <v>18</v>
      </c>
      <c r="N19" s="91"/>
      <c r="O19" s="89">
        <f t="shared" si="1"/>
        <v>0</v>
      </c>
    </row>
    <row r="20" spans="1:15">
      <c r="A20" s="86">
        <v>14</v>
      </c>
      <c r="B20" s="210" t="s">
        <v>1877</v>
      </c>
      <c r="C20" s="88">
        <f>COUNTIFS('3-班级学员信息表'!$I:$I,"小班",'3-班级学员信息表'!$N:$N,'8-市场占有率'!$B20,'3-班级学员信息表'!$Q:$Q,"&lt;&gt;"&amp;" ")+COUNTIFS('3-班级学员信息表'!$I:$I,"中班",'3-班级学员信息表'!$N:$N,'8-市场占有率'!$B20,'3-班级学员信息表'!$Q:$Q,"&lt;&gt;"&amp;" ")+COUNTIFS('3-班级学员信息表'!$I:$I,"大班",'3-班级学员信息表'!$N:$N,'8-市场占有率'!$B20,'3-班级学员信息表'!$Q:$Q,"&lt;&gt;"&amp;" ")</f>
        <v>0</v>
      </c>
      <c r="D20" s="88">
        <f>COUNTIFS('3-班级学员信息表'!$I:$I,'8-市场占有率'!D$5,'3-班级学员信息表'!$N:$N,'8-市场占有率'!$B20,'3-班级学员信息表'!$Q:$Q,"&lt;&gt;"&amp;" ")</f>
        <v>0</v>
      </c>
      <c r="E20" s="88">
        <f>COUNTIFS('3-班级学员信息表'!$I:$I,'8-市场占有率'!E$5,'3-班级学员信息表'!$N:$N,'8-市场占有率'!$B20,'3-班级学员信息表'!$Q:$Q,"&lt;&gt;"&amp;" ")</f>
        <v>1</v>
      </c>
      <c r="F20" s="88">
        <f>COUNTIFS('3-班级学员信息表'!$I:$I,'8-市场占有率'!F$5,'3-班级学员信息表'!$N:$N,'8-市场占有率'!$B20,'3-班级学员信息表'!$Q:$Q,"&lt;&gt;"&amp;" ")</f>
        <v>0</v>
      </c>
      <c r="G20" s="88">
        <f>COUNTIFS('3-班级学员信息表'!$I:$I,'8-市场占有率'!G$5,'3-班级学员信息表'!$N:$N,'8-市场占有率'!$B20,'3-班级学员信息表'!$Q:$Q,"&lt;&gt;"&amp;" ")</f>
        <v>2</v>
      </c>
      <c r="H20" s="88">
        <f>COUNTIFS('3-班级学员信息表'!$I:$I,'8-市场占有率'!H$5,'3-班级学员信息表'!$N:$N,'8-市场占有率'!$B20,'3-班级学员信息表'!$Q:$Q,"&lt;&gt;"&amp;" ")</f>
        <v>1</v>
      </c>
      <c r="I20" s="88">
        <f>COUNTIFS('3-班级学员信息表'!$I:$I,'8-市场占有率'!I$5,'3-班级学员信息表'!$N:$N,'8-市场占有率'!$B20,'3-班级学员信息表'!$Q:$Q,"&lt;&gt;"&amp;" ")</f>
        <v>0</v>
      </c>
      <c r="J20" s="88">
        <f>COUNTIFS('3-班级学员信息表'!$I:$I,'8-市场占有率'!J$5,'3-班级学员信息表'!$N:$N,'8-市场占有率'!$B20,'3-班级学员信息表'!$Q:$Q,"&lt;&gt;"&amp;" ")</f>
        <v>0</v>
      </c>
      <c r="K20" s="88">
        <f>COUNTIFS('3-班级学员信息表'!$I:$I,'8-市场占有率'!K$5,'3-班级学员信息表'!$N:$N,'8-市场占有率'!$B20,'3-班级学员信息表'!$Q:$Q,"&lt;&gt;"&amp;" ")</f>
        <v>0</v>
      </c>
      <c r="L20" s="88">
        <f>COUNTIFS('3-班级学员信息表'!$I:$I,"初三",'3-班级学员信息表'!$N:$N,'8-市场占有率'!$B20,'3-班级学员信息表'!$Q:$Q,"&lt;&gt;"&amp;" ")+COUNTIFS('3-班级学员信息表'!$I:$I,"高一",'3-班级学员信息表'!$N:$N,'8-市场占有率'!$B20,'3-班级学员信息表'!$Q:$Q,"&lt;&gt;"&amp;" ")+COUNTIFS('3-班级学员信息表'!$I:$I,"高二",'3-班级学员信息表'!$N:$N,'8-市场占有率'!$B20,'3-班级学员信息表'!$Q:$Q,"&lt;&gt;"&amp;" ")+COUNTIFS('3-班级学员信息表'!$I:$I,"高三",'3-班级学员信息表'!$N:$N,'8-市场占有率'!$B20,'3-班级学员信息表'!$Q:$Q,"&lt;&gt;"&amp;" ")+COUNTIFS('3-班级学员信息表'!$I:$I,"其他",'3-班级学员信息表'!$N:$N,'8-市场占有率'!$B20,'3-班级学员信息表'!$Q:$Q,"&lt;&gt;"&amp;" ")</f>
        <v>0</v>
      </c>
      <c r="M20" s="88">
        <f t="shared" si="2"/>
        <v>4</v>
      </c>
      <c r="N20" s="91"/>
      <c r="O20" s="89">
        <f t="shared" si="1"/>
        <v>0</v>
      </c>
    </row>
    <row r="21" spans="1:15">
      <c r="A21" s="86">
        <v>15</v>
      </c>
      <c r="B21" s="210" t="s">
        <v>1852</v>
      </c>
      <c r="C21" s="88">
        <f>COUNTIFS('3-班级学员信息表'!$I:$I,"小班",'3-班级学员信息表'!$N:$N,'8-市场占有率'!$B21,'3-班级学员信息表'!$Q:$Q,"&lt;&gt;"&amp;" ")+COUNTIFS('3-班级学员信息表'!$I:$I,"中班",'3-班级学员信息表'!$N:$N,'8-市场占有率'!$B21,'3-班级学员信息表'!$Q:$Q,"&lt;&gt;"&amp;" ")+COUNTIFS('3-班级学员信息表'!$I:$I,"大班",'3-班级学员信息表'!$N:$N,'8-市场占有率'!$B21,'3-班级学员信息表'!$Q:$Q,"&lt;&gt;"&amp;" ")</f>
        <v>17</v>
      </c>
      <c r="D21" s="88">
        <f>COUNTIFS('3-班级学员信息表'!$I:$I,'8-市场占有率'!D$5,'3-班级学员信息表'!$N:$N,'8-市场占有率'!$B21,'3-班级学员信息表'!$Q:$Q,"&lt;&gt;"&amp;" ")</f>
        <v>1</v>
      </c>
      <c r="E21" s="88">
        <f>COUNTIFS('3-班级学员信息表'!$I:$I,'8-市场占有率'!E$5,'3-班级学员信息表'!$N:$N,'8-市场占有率'!$B21,'3-班级学员信息表'!$Q:$Q,"&lt;&gt;"&amp;" ")</f>
        <v>0</v>
      </c>
      <c r="F21" s="88">
        <f>COUNTIFS('3-班级学员信息表'!$I:$I,'8-市场占有率'!F$5,'3-班级学员信息表'!$N:$N,'8-市场占有率'!$B21,'3-班级学员信息表'!$Q:$Q,"&lt;&gt;"&amp;" ")</f>
        <v>0</v>
      </c>
      <c r="G21" s="88">
        <f>COUNTIFS('3-班级学员信息表'!$I:$I,'8-市场占有率'!G$5,'3-班级学员信息表'!$N:$N,'8-市场占有率'!$B21,'3-班级学员信息表'!$Q:$Q,"&lt;&gt;"&amp;" ")</f>
        <v>0</v>
      </c>
      <c r="H21" s="88">
        <f>COUNTIFS('3-班级学员信息表'!$I:$I,'8-市场占有率'!H$5,'3-班级学员信息表'!$N:$N,'8-市场占有率'!$B21,'3-班级学员信息表'!$Q:$Q,"&lt;&gt;"&amp;" ")</f>
        <v>0</v>
      </c>
      <c r="I21" s="88">
        <f>COUNTIFS('3-班级学员信息表'!$I:$I,'8-市场占有率'!I$5,'3-班级学员信息表'!$N:$N,'8-市场占有率'!$B21,'3-班级学员信息表'!$Q:$Q,"&lt;&gt;"&amp;" ")</f>
        <v>0</v>
      </c>
      <c r="J21" s="88">
        <f>COUNTIFS('3-班级学员信息表'!$I:$I,'8-市场占有率'!J$5,'3-班级学员信息表'!$N:$N,'8-市场占有率'!$B21,'3-班级学员信息表'!$Q:$Q,"&lt;&gt;"&amp;" ")</f>
        <v>0</v>
      </c>
      <c r="K21" s="88">
        <f>COUNTIFS('3-班级学员信息表'!$I:$I,'8-市场占有率'!K$5,'3-班级学员信息表'!$N:$N,'8-市场占有率'!$B21,'3-班级学员信息表'!$Q:$Q,"&lt;&gt;"&amp;" ")</f>
        <v>0</v>
      </c>
      <c r="L21" s="88">
        <f>COUNTIFS('3-班级学员信息表'!$I:$I,"初三",'3-班级学员信息表'!$N:$N,'8-市场占有率'!$B21,'3-班级学员信息表'!$Q:$Q,"&lt;&gt;"&amp;" ")+COUNTIFS('3-班级学员信息表'!$I:$I,"高一",'3-班级学员信息表'!$N:$N,'8-市场占有率'!$B21,'3-班级学员信息表'!$Q:$Q,"&lt;&gt;"&amp;" ")+COUNTIFS('3-班级学员信息表'!$I:$I,"高二",'3-班级学员信息表'!$N:$N,'8-市场占有率'!$B21,'3-班级学员信息表'!$Q:$Q,"&lt;&gt;"&amp;" ")+COUNTIFS('3-班级学员信息表'!$I:$I,"高三",'3-班级学员信息表'!$N:$N,'8-市场占有率'!$B21,'3-班级学员信息表'!$Q:$Q,"&lt;&gt;"&amp;" ")+COUNTIFS('3-班级学员信息表'!$I:$I,"其他",'3-班级学员信息表'!$N:$N,'8-市场占有率'!$B21,'3-班级学员信息表'!$Q:$Q,"&lt;&gt;"&amp;" ")</f>
        <v>0</v>
      </c>
      <c r="M21" s="88">
        <f t="shared" si="2"/>
        <v>18</v>
      </c>
      <c r="N21" s="91"/>
      <c r="O21" s="89">
        <f t="shared" si="1"/>
        <v>0</v>
      </c>
    </row>
    <row r="22" spans="1:15">
      <c r="A22" s="86">
        <v>16</v>
      </c>
      <c r="B22" s="210" t="s">
        <v>1895</v>
      </c>
      <c r="C22" s="88">
        <f>COUNTIFS('3-班级学员信息表'!$I:$I,"小班",'3-班级学员信息表'!$N:$N,'8-市场占有率'!$B22,'3-班级学员信息表'!$Q:$Q,"&lt;&gt;"&amp;" ")+COUNTIFS('3-班级学员信息表'!$I:$I,"中班",'3-班级学员信息表'!$N:$N,'8-市场占有率'!$B22,'3-班级学员信息表'!$Q:$Q,"&lt;&gt;"&amp;" ")+COUNTIFS('3-班级学员信息表'!$I:$I,"大班",'3-班级学员信息表'!$N:$N,'8-市场占有率'!$B22,'3-班级学员信息表'!$Q:$Q,"&lt;&gt;"&amp;" ")</f>
        <v>0</v>
      </c>
      <c r="D22" s="88">
        <f>COUNTIFS('3-班级学员信息表'!$I:$I,'8-市场占有率'!D$5,'3-班级学员信息表'!$N:$N,'8-市场占有率'!$B22,'3-班级学员信息表'!$Q:$Q,"&lt;&gt;"&amp;" ")</f>
        <v>0</v>
      </c>
      <c r="E22" s="88">
        <f>COUNTIFS('3-班级学员信息表'!$I:$I,'8-市场占有率'!E$5,'3-班级学员信息表'!$N:$N,'8-市场占有率'!$B22,'3-班级学员信息表'!$Q:$Q,"&lt;&gt;"&amp;" ")</f>
        <v>0</v>
      </c>
      <c r="F22" s="88">
        <f>COUNTIFS('3-班级学员信息表'!$I:$I,'8-市场占有率'!F$5,'3-班级学员信息表'!$N:$N,'8-市场占有率'!$B22,'3-班级学员信息表'!$Q:$Q,"&lt;&gt;"&amp;" ")</f>
        <v>2</v>
      </c>
      <c r="G22" s="88">
        <f>COUNTIFS('3-班级学员信息表'!$I:$I,'8-市场占有率'!G$5,'3-班级学员信息表'!$N:$N,'8-市场占有率'!$B22,'3-班级学员信息表'!$Q:$Q,"&lt;&gt;"&amp;" ")</f>
        <v>1</v>
      </c>
      <c r="H22" s="88">
        <f>COUNTIFS('3-班级学员信息表'!$I:$I,'8-市场占有率'!H$5,'3-班级学员信息表'!$N:$N,'8-市场占有率'!$B22,'3-班级学员信息表'!$Q:$Q,"&lt;&gt;"&amp;" ")</f>
        <v>0</v>
      </c>
      <c r="I22" s="88">
        <f>COUNTIFS('3-班级学员信息表'!$I:$I,'8-市场占有率'!I$5,'3-班级学员信息表'!$N:$N,'8-市场占有率'!$B22,'3-班级学员信息表'!$Q:$Q,"&lt;&gt;"&amp;" ")</f>
        <v>0</v>
      </c>
      <c r="J22" s="88">
        <f>COUNTIFS('3-班级学员信息表'!$I:$I,'8-市场占有率'!J$5,'3-班级学员信息表'!$N:$N,'8-市场占有率'!$B22,'3-班级学员信息表'!$Q:$Q,"&lt;&gt;"&amp;" ")</f>
        <v>0</v>
      </c>
      <c r="K22" s="88">
        <f>COUNTIFS('3-班级学员信息表'!$I:$I,'8-市场占有率'!K$5,'3-班级学员信息表'!$N:$N,'8-市场占有率'!$B22,'3-班级学员信息表'!$Q:$Q,"&lt;&gt;"&amp;" ")</f>
        <v>0</v>
      </c>
      <c r="L22" s="88">
        <f>COUNTIFS('3-班级学员信息表'!$I:$I,"初三",'3-班级学员信息表'!$N:$N,'8-市场占有率'!$B22,'3-班级学员信息表'!$Q:$Q,"&lt;&gt;"&amp;" ")+COUNTIFS('3-班级学员信息表'!$I:$I,"高一",'3-班级学员信息表'!$N:$N,'8-市场占有率'!$B22,'3-班级学员信息表'!$Q:$Q,"&lt;&gt;"&amp;" ")+COUNTIFS('3-班级学员信息表'!$I:$I,"高二",'3-班级学员信息表'!$N:$N,'8-市场占有率'!$B22,'3-班级学员信息表'!$Q:$Q,"&lt;&gt;"&amp;" ")+COUNTIFS('3-班级学员信息表'!$I:$I,"高三",'3-班级学员信息表'!$N:$N,'8-市场占有率'!$B22,'3-班级学员信息表'!$Q:$Q,"&lt;&gt;"&amp;" ")+COUNTIFS('3-班级学员信息表'!$I:$I,"其他",'3-班级学员信息表'!$N:$N,'8-市场占有率'!$B22,'3-班级学员信息表'!$Q:$Q,"&lt;&gt;"&amp;" ")</f>
        <v>0</v>
      </c>
      <c r="M22" s="88">
        <f t="shared" si="2"/>
        <v>3</v>
      </c>
      <c r="N22" s="91"/>
      <c r="O22" s="89">
        <f t="shared" si="1"/>
        <v>0</v>
      </c>
    </row>
    <row r="23" spans="1:15">
      <c r="A23" s="86">
        <v>17</v>
      </c>
      <c r="B23" s="210" t="s">
        <v>2664</v>
      </c>
      <c r="C23" s="88">
        <f>COUNTIFS('3-班级学员信息表'!$I:$I,"小班",'3-班级学员信息表'!$N:$N,'8-市场占有率'!$B23,'3-班级学员信息表'!$Q:$Q,"&lt;&gt;"&amp;" ")+COUNTIFS('3-班级学员信息表'!$I:$I,"中班",'3-班级学员信息表'!$N:$N,'8-市场占有率'!$B23,'3-班级学员信息表'!$Q:$Q,"&lt;&gt;"&amp;" ")+COUNTIFS('3-班级学员信息表'!$I:$I,"大班",'3-班级学员信息表'!$N:$N,'8-市场占有率'!$B23,'3-班级学员信息表'!$Q:$Q,"&lt;&gt;"&amp;" ")</f>
        <v>0</v>
      </c>
      <c r="D23" s="88">
        <f>COUNTIFS('3-班级学员信息表'!$I:$I,'8-市场占有率'!D$5,'3-班级学员信息表'!$N:$N,'8-市场占有率'!$B23,'3-班级学员信息表'!$Q:$Q,"&lt;&gt;"&amp;" ")</f>
        <v>0</v>
      </c>
      <c r="E23" s="88">
        <f>COUNTIFS('3-班级学员信息表'!$I:$I,'8-市场占有率'!E$5,'3-班级学员信息表'!$N:$N,'8-市场占有率'!$B23,'3-班级学员信息表'!$Q:$Q,"&lt;&gt;"&amp;" ")</f>
        <v>0</v>
      </c>
      <c r="F23" s="88">
        <f>COUNTIFS('3-班级学员信息表'!$I:$I,'8-市场占有率'!F$5,'3-班级学员信息表'!$N:$N,'8-市场占有率'!$B23,'3-班级学员信息表'!$Q:$Q,"&lt;&gt;"&amp;" ")</f>
        <v>1</v>
      </c>
      <c r="G23" s="88">
        <f>COUNTIFS('3-班级学员信息表'!$I:$I,'8-市场占有率'!G$5,'3-班级学员信息表'!$N:$N,'8-市场占有率'!$B23,'3-班级学员信息表'!$Q:$Q,"&lt;&gt;"&amp;" ")</f>
        <v>0</v>
      </c>
      <c r="H23" s="88">
        <f>COUNTIFS('3-班级学员信息表'!$I:$I,'8-市场占有率'!H$5,'3-班级学员信息表'!$N:$N,'8-市场占有率'!$B23,'3-班级学员信息表'!$Q:$Q,"&lt;&gt;"&amp;" ")</f>
        <v>0</v>
      </c>
      <c r="I23" s="88">
        <f>COUNTIFS('3-班级学员信息表'!$I:$I,'8-市场占有率'!I$5,'3-班级学员信息表'!$N:$N,'8-市场占有率'!$B23,'3-班级学员信息表'!$Q:$Q,"&lt;&gt;"&amp;" ")</f>
        <v>1</v>
      </c>
      <c r="J23" s="88">
        <f>COUNTIFS('3-班级学员信息表'!$I:$I,'8-市场占有率'!J$5,'3-班级学员信息表'!$N:$N,'8-市场占有率'!$B23,'3-班级学员信息表'!$Q:$Q,"&lt;&gt;"&amp;" ")</f>
        <v>0</v>
      </c>
      <c r="K23" s="88">
        <f>COUNTIFS('3-班级学员信息表'!$I:$I,'8-市场占有率'!K$5,'3-班级学员信息表'!$N:$N,'8-市场占有率'!$B23,'3-班级学员信息表'!$Q:$Q,"&lt;&gt;"&amp;" ")</f>
        <v>0</v>
      </c>
      <c r="L23" s="88">
        <f>COUNTIFS('3-班级学员信息表'!$I:$I,"初三",'3-班级学员信息表'!$N:$N,'8-市场占有率'!$B23,'3-班级学员信息表'!$Q:$Q,"&lt;&gt;"&amp;" ")+COUNTIFS('3-班级学员信息表'!$I:$I,"高一",'3-班级学员信息表'!$N:$N,'8-市场占有率'!$B23,'3-班级学员信息表'!$Q:$Q,"&lt;&gt;"&amp;" ")+COUNTIFS('3-班级学员信息表'!$I:$I,"高二",'3-班级学员信息表'!$N:$N,'8-市场占有率'!$B23,'3-班级学员信息表'!$Q:$Q,"&lt;&gt;"&amp;" ")+COUNTIFS('3-班级学员信息表'!$I:$I,"高三",'3-班级学员信息表'!$N:$N,'8-市场占有率'!$B23,'3-班级学员信息表'!$Q:$Q,"&lt;&gt;"&amp;" ")+COUNTIFS('3-班级学员信息表'!$I:$I,"其他",'3-班级学员信息表'!$N:$N,'8-市场占有率'!$B23,'3-班级学员信息表'!$Q:$Q,"&lt;&gt;"&amp;" ")</f>
        <v>0</v>
      </c>
      <c r="M23" s="88">
        <f t="shared" si="2"/>
        <v>2</v>
      </c>
      <c r="N23" s="91"/>
      <c r="O23" s="89">
        <f t="shared" si="1"/>
        <v>0</v>
      </c>
    </row>
    <row r="24" spans="1:15">
      <c r="A24" s="86">
        <v>18</v>
      </c>
      <c r="B24" s="210" t="s">
        <v>1697</v>
      </c>
      <c r="C24" s="88">
        <f>COUNTIFS('3-班级学员信息表'!$I:$I,"小班",'3-班级学员信息表'!$N:$N,'8-市场占有率'!$B24,'3-班级学员信息表'!$Q:$Q,"&lt;&gt;"&amp;" ")+COUNTIFS('3-班级学员信息表'!$I:$I,"中班",'3-班级学员信息表'!$N:$N,'8-市场占有率'!$B24,'3-班级学员信息表'!$Q:$Q,"&lt;&gt;"&amp;" ")+COUNTIFS('3-班级学员信息表'!$I:$I,"大班",'3-班级学员信息表'!$N:$N,'8-市场占有率'!$B24,'3-班级学员信息表'!$Q:$Q,"&lt;&gt;"&amp;" ")</f>
        <v>0</v>
      </c>
      <c r="D24" s="88">
        <f>COUNTIFS('3-班级学员信息表'!$I:$I,'8-市场占有率'!D$5,'3-班级学员信息表'!$N:$N,'8-市场占有率'!$B24,'3-班级学员信息表'!$Q:$Q,"&lt;&gt;"&amp;" ")</f>
        <v>1</v>
      </c>
      <c r="E24" s="88">
        <f>COUNTIFS('3-班级学员信息表'!$I:$I,'8-市场占有率'!E$5,'3-班级学员信息表'!$N:$N,'8-市场占有率'!$B24,'3-班级学员信息表'!$Q:$Q,"&lt;&gt;"&amp;" ")</f>
        <v>0</v>
      </c>
      <c r="F24" s="88">
        <f>COUNTIFS('3-班级学员信息表'!$I:$I,'8-市场占有率'!F$5,'3-班级学员信息表'!$N:$N,'8-市场占有率'!$B24,'3-班级学员信息表'!$Q:$Q,"&lt;&gt;"&amp;" ")</f>
        <v>1</v>
      </c>
      <c r="G24" s="88">
        <f>COUNTIFS('3-班级学员信息表'!$I:$I,'8-市场占有率'!G$5,'3-班级学员信息表'!$N:$N,'8-市场占有率'!$B24,'3-班级学员信息表'!$Q:$Q,"&lt;&gt;"&amp;" ")</f>
        <v>0</v>
      </c>
      <c r="H24" s="88">
        <f>COUNTIFS('3-班级学员信息表'!$I:$I,'8-市场占有率'!H$5,'3-班级学员信息表'!$N:$N,'8-市场占有率'!$B24,'3-班级学员信息表'!$Q:$Q,"&lt;&gt;"&amp;" ")</f>
        <v>2</v>
      </c>
      <c r="I24" s="88">
        <f>COUNTIFS('3-班级学员信息表'!$I:$I,'8-市场占有率'!I$5,'3-班级学员信息表'!$N:$N,'8-市场占有率'!$B24,'3-班级学员信息表'!$Q:$Q,"&lt;&gt;"&amp;" ")</f>
        <v>1</v>
      </c>
      <c r="J24" s="88">
        <f>COUNTIFS('3-班级学员信息表'!$I:$I,'8-市场占有率'!J$5,'3-班级学员信息表'!$N:$N,'8-市场占有率'!$B24,'3-班级学员信息表'!$Q:$Q,"&lt;&gt;"&amp;" ")</f>
        <v>0</v>
      </c>
      <c r="K24" s="88">
        <f>COUNTIFS('3-班级学员信息表'!$I:$I,'8-市场占有率'!K$5,'3-班级学员信息表'!$N:$N,'8-市场占有率'!$B24,'3-班级学员信息表'!$Q:$Q,"&lt;&gt;"&amp;" ")</f>
        <v>0</v>
      </c>
      <c r="L24" s="88">
        <f>COUNTIFS('3-班级学员信息表'!$I:$I,"初三",'3-班级学员信息表'!$N:$N,'8-市场占有率'!$B24,'3-班级学员信息表'!$Q:$Q,"&lt;&gt;"&amp;" ")+COUNTIFS('3-班级学员信息表'!$I:$I,"高一",'3-班级学员信息表'!$N:$N,'8-市场占有率'!$B24,'3-班级学员信息表'!$Q:$Q,"&lt;&gt;"&amp;" ")+COUNTIFS('3-班级学员信息表'!$I:$I,"高二",'3-班级学员信息表'!$N:$N,'8-市场占有率'!$B24,'3-班级学员信息表'!$Q:$Q,"&lt;&gt;"&amp;" ")+COUNTIFS('3-班级学员信息表'!$I:$I,"高三",'3-班级学员信息表'!$N:$N,'8-市场占有率'!$B24,'3-班级学员信息表'!$Q:$Q,"&lt;&gt;"&amp;" ")+COUNTIFS('3-班级学员信息表'!$I:$I,"其他",'3-班级学员信息表'!$N:$N,'8-市场占有率'!$B24,'3-班级学员信息表'!$Q:$Q,"&lt;&gt;"&amp;" ")</f>
        <v>0</v>
      </c>
      <c r="M24" s="88">
        <f t="shared" si="2"/>
        <v>5</v>
      </c>
      <c r="N24" s="91"/>
      <c r="O24" s="89">
        <f t="shared" si="1"/>
        <v>0</v>
      </c>
    </row>
    <row r="25" spans="1:15">
      <c r="A25" s="86">
        <v>19</v>
      </c>
      <c r="B25" s="210" t="s">
        <v>2232</v>
      </c>
      <c r="C25" s="88">
        <f>COUNTIFS('3-班级学员信息表'!$I:$I,"小班",'3-班级学员信息表'!$N:$N,'8-市场占有率'!$B25,'3-班级学员信息表'!$Q:$Q,"&lt;&gt;"&amp;" ")+COUNTIFS('3-班级学员信息表'!$I:$I,"中班",'3-班级学员信息表'!$N:$N,'8-市场占有率'!$B25,'3-班级学员信息表'!$Q:$Q,"&lt;&gt;"&amp;" ")+COUNTIFS('3-班级学员信息表'!$I:$I,"大班",'3-班级学员信息表'!$N:$N,'8-市场占有率'!$B25,'3-班级学员信息表'!$Q:$Q,"&lt;&gt;"&amp;" ")</f>
        <v>0</v>
      </c>
      <c r="D25" s="88">
        <f>COUNTIFS('3-班级学员信息表'!$I:$I,'8-市场占有率'!D$5,'3-班级学员信息表'!$N:$N,'8-市场占有率'!$B25,'3-班级学员信息表'!$Q:$Q,"&lt;&gt;"&amp;" ")</f>
        <v>0</v>
      </c>
      <c r="E25" s="88">
        <f>COUNTIFS('3-班级学员信息表'!$I:$I,'8-市场占有率'!E$5,'3-班级学员信息表'!$N:$N,'8-市场占有率'!$B25,'3-班级学员信息表'!$Q:$Q,"&lt;&gt;"&amp;" ")</f>
        <v>0</v>
      </c>
      <c r="F25" s="88">
        <f>COUNTIFS('3-班级学员信息表'!$I:$I,'8-市场占有率'!F$5,'3-班级学员信息表'!$N:$N,'8-市场占有率'!$B25,'3-班级学员信息表'!$Q:$Q,"&lt;&gt;"&amp;" ")</f>
        <v>0</v>
      </c>
      <c r="G25" s="88">
        <f>COUNTIFS('3-班级学员信息表'!$I:$I,'8-市场占有率'!G$5,'3-班级学员信息表'!$N:$N,'8-市场占有率'!$B25,'3-班级学员信息表'!$Q:$Q,"&lt;&gt;"&amp;" ")</f>
        <v>0</v>
      </c>
      <c r="H25" s="88">
        <f>COUNTIFS('3-班级学员信息表'!$I:$I,'8-市场占有率'!H$5,'3-班级学员信息表'!$N:$N,'8-市场占有率'!$B25,'3-班级学员信息表'!$Q:$Q,"&lt;&gt;"&amp;" ")</f>
        <v>0</v>
      </c>
      <c r="I25" s="88">
        <f>COUNTIFS('3-班级学员信息表'!$I:$I,'8-市场占有率'!I$5,'3-班级学员信息表'!$N:$N,'8-市场占有率'!$B25,'3-班级学员信息表'!$Q:$Q,"&lt;&gt;"&amp;" ")</f>
        <v>0</v>
      </c>
      <c r="J25" s="88">
        <f>COUNTIFS('3-班级学员信息表'!$I:$I,'8-市场占有率'!J$5,'3-班级学员信息表'!$N:$N,'8-市场占有率'!$B25,'3-班级学员信息表'!$Q:$Q,"&lt;&gt;"&amp;" ")</f>
        <v>2</v>
      </c>
      <c r="K25" s="88">
        <f>COUNTIFS('3-班级学员信息表'!$I:$I,'8-市场占有率'!K$5,'3-班级学员信息表'!$N:$N,'8-市场占有率'!$B25,'3-班级学员信息表'!$Q:$Q,"&lt;&gt;"&amp;" ")</f>
        <v>0</v>
      </c>
      <c r="L25" s="88">
        <f>COUNTIFS('3-班级学员信息表'!$I:$I,"初三",'3-班级学员信息表'!$N:$N,'8-市场占有率'!$B25,'3-班级学员信息表'!$Q:$Q,"&lt;&gt;"&amp;" ")+COUNTIFS('3-班级学员信息表'!$I:$I,"高一",'3-班级学员信息表'!$N:$N,'8-市场占有率'!$B25,'3-班级学员信息表'!$Q:$Q,"&lt;&gt;"&amp;" ")+COUNTIFS('3-班级学员信息表'!$I:$I,"高二",'3-班级学员信息表'!$N:$N,'8-市场占有率'!$B25,'3-班级学员信息表'!$Q:$Q,"&lt;&gt;"&amp;" ")+COUNTIFS('3-班级学员信息表'!$I:$I,"高三",'3-班级学员信息表'!$N:$N,'8-市场占有率'!$B25,'3-班级学员信息表'!$Q:$Q,"&lt;&gt;"&amp;" ")+COUNTIFS('3-班级学员信息表'!$I:$I,"其他",'3-班级学员信息表'!$N:$N,'8-市场占有率'!$B25,'3-班级学员信息表'!$Q:$Q,"&lt;&gt;"&amp;" ")</f>
        <v>1</v>
      </c>
      <c r="M25" s="88">
        <f t="shared" si="2"/>
        <v>3</v>
      </c>
      <c r="N25" s="91"/>
      <c r="O25" s="89">
        <f t="shared" si="1"/>
        <v>0</v>
      </c>
    </row>
    <row r="26" spans="1:15">
      <c r="A26" s="86">
        <v>20</v>
      </c>
      <c r="B26" s="210" t="s">
        <v>1822</v>
      </c>
      <c r="C26" s="88">
        <f>COUNTIFS('3-班级学员信息表'!$I:$I,"小班",'3-班级学员信息表'!$N:$N,'8-市场占有率'!$B26,'3-班级学员信息表'!$Q:$Q,"&lt;&gt;"&amp;" ")+COUNTIFS('3-班级学员信息表'!$I:$I,"中班",'3-班级学员信息表'!$N:$N,'8-市场占有率'!$B26,'3-班级学员信息表'!$Q:$Q,"&lt;&gt;"&amp;" ")+COUNTIFS('3-班级学员信息表'!$I:$I,"大班",'3-班级学员信息表'!$N:$N,'8-市场占有率'!$B26,'3-班级学员信息表'!$Q:$Q,"&lt;&gt;"&amp;" ")</f>
        <v>0</v>
      </c>
      <c r="D26" s="88">
        <f>COUNTIFS('3-班级学员信息表'!$I:$I,'8-市场占有率'!D$5,'3-班级学员信息表'!$N:$N,'8-市场占有率'!$B26,'3-班级学员信息表'!$Q:$Q,"&lt;&gt;"&amp;" ")</f>
        <v>1</v>
      </c>
      <c r="E26" s="88">
        <f>COUNTIFS('3-班级学员信息表'!$I:$I,'8-市场占有率'!E$5,'3-班级学员信息表'!$N:$N,'8-市场占有率'!$B26,'3-班级学员信息表'!$Q:$Q,"&lt;&gt;"&amp;" ")</f>
        <v>0</v>
      </c>
      <c r="F26" s="88">
        <f>COUNTIFS('3-班级学员信息表'!$I:$I,'8-市场占有率'!F$5,'3-班级学员信息表'!$N:$N,'8-市场占有率'!$B26,'3-班级学员信息表'!$Q:$Q,"&lt;&gt;"&amp;" ")</f>
        <v>0</v>
      </c>
      <c r="G26" s="88">
        <f>COUNTIFS('3-班级学员信息表'!$I:$I,'8-市场占有率'!G$5,'3-班级学员信息表'!$N:$N,'8-市场占有率'!$B26,'3-班级学员信息表'!$Q:$Q,"&lt;&gt;"&amp;" ")</f>
        <v>0</v>
      </c>
      <c r="H26" s="88">
        <f>COUNTIFS('3-班级学员信息表'!$I:$I,'8-市场占有率'!H$5,'3-班级学员信息表'!$N:$N,'8-市场占有率'!$B26,'3-班级学员信息表'!$Q:$Q,"&lt;&gt;"&amp;" ")</f>
        <v>1</v>
      </c>
      <c r="I26" s="88">
        <f>COUNTIFS('3-班级学员信息表'!$I:$I,'8-市场占有率'!I$5,'3-班级学员信息表'!$N:$N,'8-市场占有率'!$B26,'3-班级学员信息表'!$Q:$Q,"&lt;&gt;"&amp;" ")</f>
        <v>0</v>
      </c>
      <c r="J26" s="88">
        <f>COUNTIFS('3-班级学员信息表'!$I:$I,'8-市场占有率'!J$5,'3-班级学员信息表'!$N:$N,'8-市场占有率'!$B26,'3-班级学员信息表'!$Q:$Q,"&lt;&gt;"&amp;" ")</f>
        <v>0</v>
      </c>
      <c r="K26" s="88">
        <f>COUNTIFS('3-班级学员信息表'!$I:$I,'8-市场占有率'!K$5,'3-班级学员信息表'!$N:$N,'8-市场占有率'!$B26,'3-班级学员信息表'!$Q:$Q,"&lt;&gt;"&amp;" ")</f>
        <v>0</v>
      </c>
      <c r="L26" s="88">
        <f>COUNTIFS('3-班级学员信息表'!$I:$I,"初三",'3-班级学员信息表'!$N:$N,'8-市场占有率'!$B26,'3-班级学员信息表'!$Q:$Q,"&lt;&gt;"&amp;" ")+COUNTIFS('3-班级学员信息表'!$I:$I,"高一",'3-班级学员信息表'!$N:$N,'8-市场占有率'!$B26,'3-班级学员信息表'!$Q:$Q,"&lt;&gt;"&amp;" ")+COUNTIFS('3-班级学员信息表'!$I:$I,"高二",'3-班级学员信息表'!$N:$N,'8-市场占有率'!$B26,'3-班级学员信息表'!$Q:$Q,"&lt;&gt;"&amp;" ")+COUNTIFS('3-班级学员信息表'!$I:$I,"高三",'3-班级学员信息表'!$N:$N,'8-市场占有率'!$B26,'3-班级学员信息表'!$Q:$Q,"&lt;&gt;"&amp;" ")+COUNTIFS('3-班级学员信息表'!$I:$I,"其他",'3-班级学员信息表'!$N:$N,'8-市场占有率'!$B26,'3-班级学员信息表'!$Q:$Q,"&lt;&gt;"&amp;" ")</f>
        <v>0</v>
      </c>
      <c r="M26" s="88">
        <f t="shared" si="2"/>
        <v>2</v>
      </c>
      <c r="N26" s="91"/>
      <c r="O26" s="89">
        <f t="shared" si="1"/>
        <v>0</v>
      </c>
    </row>
    <row r="27" spans="1:15">
      <c r="A27" s="86">
        <v>21</v>
      </c>
      <c r="B27" s="210" t="s">
        <v>1900</v>
      </c>
      <c r="C27" s="88">
        <f>COUNTIFS('3-班级学员信息表'!$I:$I,"小班",'3-班级学员信息表'!$N:$N,'8-市场占有率'!$B27,'3-班级学员信息表'!$Q:$Q,"&lt;&gt;"&amp;" ")+COUNTIFS('3-班级学员信息表'!$I:$I,"中班",'3-班级学员信息表'!$N:$N,'8-市场占有率'!$B27,'3-班级学员信息表'!$Q:$Q,"&lt;&gt;"&amp;" ")+COUNTIFS('3-班级学员信息表'!$I:$I,"大班",'3-班级学员信息表'!$N:$N,'8-市场占有率'!$B27,'3-班级学员信息表'!$Q:$Q,"&lt;&gt;"&amp;" ")</f>
        <v>0</v>
      </c>
      <c r="D27" s="88">
        <f>COUNTIFS('3-班级学员信息表'!$I:$I,'8-市场占有率'!D$5,'3-班级学员信息表'!$N:$N,'8-市场占有率'!$B27,'3-班级学员信息表'!$Q:$Q,"&lt;&gt;"&amp;" ")</f>
        <v>7</v>
      </c>
      <c r="E27" s="88">
        <f>COUNTIFS('3-班级学员信息表'!$I:$I,'8-市场占有率'!E$5,'3-班级学员信息表'!$N:$N,'8-市场占有率'!$B27,'3-班级学员信息表'!$Q:$Q,"&lt;&gt;"&amp;" ")</f>
        <v>3</v>
      </c>
      <c r="F27" s="88">
        <f>COUNTIFS('3-班级学员信息表'!$I:$I,'8-市场占有率'!F$5,'3-班级学员信息表'!$N:$N,'8-市场占有率'!$B27,'3-班级学员信息表'!$Q:$Q,"&lt;&gt;"&amp;" ")</f>
        <v>0</v>
      </c>
      <c r="G27" s="88">
        <f>COUNTIFS('3-班级学员信息表'!$I:$I,'8-市场占有率'!G$5,'3-班级学员信息表'!$N:$N,'8-市场占有率'!$B27,'3-班级学员信息表'!$Q:$Q,"&lt;&gt;"&amp;" ")</f>
        <v>2</v>
      </c>
      <c r="H27" s="88">
        <f>COUNTIFS('3-班级学员信息表'!$I:$I,'8-市场占有率'!H$5,'3-班级学员信息表'!$N:$N,'8-市场占有率'!$B27,'3-班级学员信息表'!$Q:$Q,"&lt;&gt;"&amp;" ")</f>
        <v>2</v>
      </c>
      <c r="I27" s="88">
        <f>COUNTIFS('3-班级学员信息表'!$I:$I,'8-市场占有率'!I$5,'3-班级学员信息表'!$N:$N,'8-市场占有率'!$B27,'3-班级学员信息表'!$Q:$Q,"&lt;&gt;"&amp;" ")</f>
        <v>1</v>
      </c>
      <c r="J27" s="88">
        <f>COUNTIFS('3-班级学员信息表'!$I:$I,'8-市场占有率'!J$5,'3-班级学员信息表'!$N:$N,'8-市场占有率'!$B27,'3-班级学员信息表'!$Q:$Q,"&lt;&gt;"&amp;" ")</f>
        <v>0</v>
      </c>
      <c r="K27" s="88">
        <f>COUNTIFS('3-班级学员信息表'!$I:$I,'8-市场占有率'!K$5,'3-班级学员信息表'!$N:$N,'8-市场占有率'!$B27,'3-班级学员信息表'!$Q:$Q,"&lt;&gt;"&amp;" ")</f>
        <v>0</v>
      </c>
      <c r="L27" s="88">
        <f>COUNTIFS('3-班级学员信息表'!$I:$I,"初三",'3-班级学员信息表'!$N:$N,'8-市场占有率'!$B27,'3-班级学员信息表'!$Q:$Q,"&lt;&gt;"&amp;" ")+COUNTIFS('3-班级学员信息表'!$I:$I,"高一",'3-班级学员信息表'!$N:$N,'8-市场占有率'!$B27,'3-班级学员信息表'!$Q:$Q,"&lt;&gt;"&amp;" ")+COUNTIFS('3-班级学员信息表'!$I:$I,"高二",'3-班级学员信息表'!$N:$N,'8-市场占有率'!$B27,'3-班级学员信息表'!$Q:$Q,"&lt;&gt;"&amp;" ")+COUNTIFS('3-班级学员信息表'!$I:$I,"高三",'3-班级学员信息表'!$N:$N,'8-市场占有率'!$B27,'3-班级学员信息表'!$Q:$Q,"&lt;&gt;"&amp;" ")+COUNTIFS('3-班级学员信息表'!$I:$I,"其他",'3-班级学员信息表'!$N:$N,'8-市场占有率'!$B27,'3-班级学员信息表'!$Q:$Q,"&lt;&gt;"&amp;" ")</f>
        <v>0</v>
      </c>
      <c r="M27" s="88">
        <f t="shared" si="2"/>
        <v>15</v>
      </c>
      <c r="N27" s="91"/>
      <c r="O27" s="89">
        <f t="shared" si="1"/>
        <v>0</v>
      </c>
    </row>
    <row r="28" spans="1:15">
      <c r="A28" s="86">
        <v>22</v>
      </c>
      <c r="B28" s="210" t="s">
        <v>3036</v>
      </c>
      <c r="C28" s="88">
        <f>COUNTIFS('3-班级学员信息表'!$I:$I,"小班",'3-班级学员信息表'!$N:$N,'8-市场占有率'!$B28,'3-班级学员信息表'!$Q:$Q,"&lt;&gt;"&amp;" ")+COUNTIFS('3-班级学员信息表'!$I:$I,"中班",'3-班级学员信息表'!$N:$N,'8-市场占有率'!$B28,'3-班级学员信息表'!$Q:$Q,"&lt;&gt;"&amp;" ")+COUNTIFS('3-班级学员信息表'!$I:$I,"大班",'3-班级学员信息表'!$N:$N,'8-市场占有率'!$B28,'3-班级学员信息表'!$Q:$Q,"&lt;&gt;"&amp;" ")</f>
        <v>2</v>
      </c>
      <c r="D28" s="88">
        <f>COUNTIFS('3-班级学员信息表'!$I:$I,'8-市场占有率'!D$5,'3-班级学员信息表'!$N:$N,'8-市场占有率'!$B28,'3-班级学员信息表'!$Q:$Q,"&lt;&gt;"&amp;" ")</f>
        <v>0</v>
      </c>
      <c r="E28" s="88">
        <f>COUNTIFS('3-班级学员信息表'!$I:$I,'8-市场占有率'!E$5,'3-班级学员信息表'!$N:$N,'8-市场占有率'!$B28,'3-班级学员信息表'!$Q:$Q,"&lt;&gt;"&amp;" ")</f>
        <v>0</v>
      </c>
      <c r="F28" s="88">
        <f>COUNTIFS('3-班级学员信息表'!$I:$I,'8-市场占有率'!F$5,'3-班级学员信息表'!$N:$N,'8-市场占有率'!$B28,'3-班级学员信息表'!$Q:$Q,"&lt;&gt;"&amp;" ")</f>
        <v>0</v>
      </c>
      <c r="G28" s="88">
        <f>COUNTIFS('3-班级学员信息表'!$I:$I,'8-市场占有率'!G$5,'3-班级学员信息表'!$N:$N,'8-市场占有率'!$B28,'3-班级学员信息表'!$Q:$Q,"&lt;&gt;"&amp;" ")</f>
        <v>0</v>
      </c>
      <c r="H28" s="88">
        <f>COUNTIFS('3-班级学员信息表'!$I:$I,'8-市场占有率'!H$5,'3-班级学员信息表'!$N:$N,'8-市场占有率'!$B28,'3-班级学员信息表'!$Q:$Q,"&lt;&gt;"&amp;" ")</f>
        <v>0</v>
      </c>
      <c r="I28" s="88">
        <f>COUNTIFS('3-班级学员信息表'!$I:$I,'8-市场占有率'!I$5,'3-班级学员信息表'!$N:$N,'8-市场占有率'!$B28,'3-班级学员信息表'!$Q:$Q,"&lt;&gt;"&amp;" ")</f>
        <v>0</v>
      </c>
      <c r="J28" s="88">
        <f>COUNTIFS('3-班级学员信息表'!$I:$I,'8-市场占有率'!J$5,'3-班级学员信息表'!$N:$N,'8-市场占有率'!$B28,'3-班级学员信息表'!$Q:$Q,"&lt;&gt;"&amp;" ")</f>
        <v>0</v>
      </c>
      <c r="K28" s="88">
        <f>COUNTIFS('3-班级学员信息表'!$I:$I,'8-市场占有率'!K$5,'3-班级学员信息表'!$N:$N,'8-市场占有率'!$B28,'3-班级学员信息表'!$Q:$Q,"&lt;&gt;"&amp;" ")</f>
        <v>0</v>
      </c>
      <c r="L28" s="88">
        <f>COUNTIFS('3-班级学员信息表'!$I:$I,"初三",'3-班级学员信息表'!$N:$N,'8-市场占有率'!$B28,'3-班级学员信息表'!$Q:$Q,"&lt;&gt;"&amp;" ")+COUNTIFS('3-班级学员信息表'!$I:$I,"高一",'3-班级学员信息表'!$N:$N,'8-市场占有率'!$B28,'3-班级学员信息表'!$Q:$Q,"&lt;&gt;"&amp;" ")+COUNTIFS('3-班级学员信息表'!$I:$I,"高二",'3-班级学员信息表'!$N:$N,'8-市场占有率'!$B28,'3-班级学员信息表'!$Q:$Q,"&lt;&gt;"&amp;" ")+COUNTIFS('3-班级学员信息表'!$I:$I,"高三",'3-班级学员信息表'!$N:$N,'8-市场占有率'!$B28,'3-班级学员信息表'!$Q:$Q,"&lt;&gt;"&amp;" ")+COUNTIFS('3-班级学员信息表'!$I:$I,"其他",'3-班级学员信息表'!$N:$N,'8-市场占有率'!$B28,'3-班级学员信息表'!$Q:$Q,"&lt;&gt;"&amp;" ")</f>
        <v>0</v>
      </c>
      <c r="M28" s="88">
        <f t="shared" si="2"/>
        <v>2</v>
      </c>
      <c r="N28" s="91"/>
      <c r="O28" s="89">
        <f t="shared" si="1"/>
        <v>0</v>
      </c>
    </row>
    <row r="29" spans="1:15">
      <c r="A29" s="86">
        <v>23</v>
      </c>
      <c r="B29" s="210" t="s">
        <v>1674</v>
      </c>
      <c r="C29" s="88">
        <f>COUNTIFS('3-班级学员信息表'!$I:$I,"小班",'3-班级学员信息表'!$N:$N,'8-市场占有率'!$B29,'3-班级学员信息表'!$Q:$Q,"&lt;&gt;"&amp;" ")+COUNTIFS('3-班级学员信息表'!$I:$I,"中班",'3-班级学员信息表'!$N:$N,'8-市场占有率'!$B29,'3-班级学员信息表'!$Q:$Q,"&lt;&gt;"&amp;" ")+COUNTIFS('3-班级学员信息表'!$I:$I,"大班",'3-班级学员信息表'!$N:$N,'8-市场占有率'!$B29,'3-班级学员信息表'!$Q:$Q,"&lt;&gt;"&amp;" ")</f>
        <v>3</v>
      </c>
      <c r="D29" s="88">
        <f>COUNTIFS('3-班级学员信息表'!$I:$I,'8-市场占有率'!D$5,'3-班级学员信息表'!$N:$N,'8-市场占有率'!$B29,'3-班级学员信息表'!$Q:$Q,"&lt;&gt;"&amp;" ")</f>
        <v>0</v>
      </c>
      <c r="E29" s="88">
        <f>COUNTIFS('3-班级学员信息表'!$I:$I,'8-市场占有率'!E$5,'3-班级学员信息表'!$N:$N,'8-市场占有率'!$B29,'3-班级学员信息表'!$Q:$Q,"&lt;&gt;"&amp;" ")</f>
        <v>0</v>
      </c>
      <c r="F29" s="88">
        <f>COUNTIFS('3-班级学员信息表'!$I:$I,'8-市场占有率'!F$5,'3-班级学员信息表'!$N:$N,'8-市场占有率'!$B29,'3-班级学员信息表'!$Q:$Q,"&lt;&gt;"&amp;" ")</f>
        <v>0</v>
      </c>
      <c r="G29" s="88">
        <f>COUNTIFS('3-班级学员信息表'!$I:$I,'8-市场占有率'!G$5,'3-班级学员信息表'!$N:$N,'8-市场占有率'!$B29,'3-班级学员信息表'!$Q:$Q,"&lt;&gt;"&amp;" ")</f>
        <v>0</v>
      </c>
      <c r="H29" s="88">
        <f>COUNTIFS('3-班级学员信息表'!$I:$I,'8-市场占有率'!H$5,'3-班级学员信息表'!$N:$N,'8-市场占有率'!$B29,'3-班级学员信息表'!$Q:$Q,"&lt;&gt;"&amp;" ")</f>
        <v>0</v>
      </c>
      <c r="I29" s="88">
        <f>COUNTIFS('3-班级学员信息表'!$I:$I,'8-市场占有率'!I$5,'3-班级学员信息表'!$N:$N,'8-市场占有率'!$B29,'3-班级学员信息表'!$Q:$Q,"&lt;&gt;"&amp;" ")</f>
        <v>0</v>
      </c>
      <c r="J29" s="88">
        <f>COUNTIFS('3-班级学员信息表'!$I:$I,'8-市场占有率'!J$5,'3-班级学员信息表'!$N:$N,'8-市场占有率'!$B29,'3-班级学员信息表'!$Q:$Q,"&lt;&gt;"&amp;" ")</f>
        <v>0</v>
      </c>
      <c r="K29" s="88">
        <f>COUNTIFS('3-班级学员信息表'!$I:$I,'8-市场占有率'!K$5,'3-班级学员信息表'!$N:$N,'8-市场占有率'!$B29,'3-班级学员信息表'!$Q:$Q,"&lt;&gt;"&amp;" ")</f>
        <v>0</v>
      </c>
      <c r="L29" s="88">
        <f>COUNTIFS('3-班级学员信息表'!$I:$I,"初三",'3-班级学员信息表'!$N:$N,'8-市场占有率'!$B29,'3-班级学员信息表'!$Q:$Q,"&lt;&gt;"&amp;" ")+COUNTIFS('3-班级学员信息表'!$I:$I,"高一",'3-班级学员信息表'!$N:$N,'8-市场占有率'!$B29,'3-班级学员信息表'!$Q:$Q,"&lt;&gt;"&amp;" ")+COUNTIFS('3-班级学员信息表'!$I:$I,"高二",'3-班级学员信息表'!$N:$N,'8-市场占有率'!$B29,'3-班级学员信息表'!$Q:$Q,"&lt;&gt;"&amp;" ")+COUNTIFS('3-班级学员信息表'!$I:$I,"高三",'3-班级学员信息表'!$N:$N,'8-市场占有率'!$B29,'3-班级学员信息表'!$Q:$Q,"&lt;&gt;"&amp;" ")+COUNTIFS('3-班级学员信息表'!$I:$I,"其他",'3-班级学员信息表'!$N:$N,'8-市场占有率'!$B29,'3-班级学员信息表'!$Q:$Q,"&lt;&gt;"&amp;" ")</f>
        <v>0</v>
      </c>
      <c r="M29" s="88">
        <f t="shared" si="2"/>
        <v>3</v>
      </c>
      <c r="N29" s="91"/>
      <c r="O29" s="89">
        <f t="shared" si="1"/>
        <v>0</v>
      </c>
    </row>
    <row r="30" spans="1:15">
      <c r="A30" s="86">
        <v>24</v>
      </c>
      <c r="B30" s="210" t="s">
        <v>2025</v>
      </c>
      <c r="C30" s="88">
        <f>COUNTIFS('3-班级学员信息表'!$I:$I,"小班",'3-班级学员信息表'!$N:$N,'8-市场占有率'!$B30,'3-班级学员信息表'!$Q:$Q,"&lt;&gt;"&amp;" ")+COUNTIFS('3-班级学员信息表'!$I:$I,"中班",'3-班级学员信息表'!$N:$N,'8-市场占有率'!$B30,'3-班级学员信息表'!$Q:$Q,"&lt;&gt;"&amp;" ")+COUNTIFS('3-班级学员信息表'!$I:$I,"大班",'3-班级学员信息表'!$N:$N,'8-市场占有率'!$B30,'3-班级学员信息表'!$Q:$Q,"&lt;&gt;"&amp;" ")</f>
        <v>5</v>
      </c>
      <c r="D30" s="88">
        <f>COUNTIFS('3-班级学员信息表'!$I:$I,'8-市场占有率'!D$5,'3-班级学员信息表'!$N:$N,'8-市场占有率'!$B30,'3-班级学员信息表'!$Q:$Q,"&lt;&gt;"&amp;" ")</f>
        <v>0</v>
      </c>
      <c r="E30" s="88">
        <f>COUNTIFS('3-班级学员信息表'!$I:$I,'8-市场占有率'!E$5,'3-班级学员信息表'!$N:$N,'8-市场占有率'!$B30,'3-班级学员信息表'!$Q:$Q,"&lt;&gt;"&amp;" ")</f>
        <v>0</v>
      </c>
      <c r="F30" s="88">
        <f>COUNTIFS('3-班级学员信息表'!$I:$I,'8-市场占有率'!F$5,'3-班级学员信息表'!$N:$N,'8-市场占有率'!$B30,'3-班级学员信息表'!$Q:$Q,"&lt;&gt;"&amp;" ")</f>
        <v>0</v>
      </c>
      <c r="G30" s="88">
        <f>COUNTIFS('3-班级学员信息表'!$I:$I,'8-市场占有率'!G$5,'3-班级学员信息表'!$N:$N,'8-市场占有率'!$B30,'3-班级学员信息表'!$Q:$Q,"&lt;&gt;"&amp;" ")</f>
        <v>0</v>
      </c>
      <c r="H30" s="88">
        <f>COUNTIFS('3-班级学员信息表'!$I:$I,'8-市场占有率'!H$5,'3-班级学员信息表'!$N:$N,'8-市场占有率'!$B30,'3-班级学员信息表'!$Q:$Q,"&lt;&gt;"&amp;" ")</f>
        <v>0</v>
      </c>
      <c r="I30" s="88">
        <f>COUNTIFS('3-班级学员信息表'!$I:$I,'8-市场占有率'!I$5,'3-班级学员信息表'!$N:$N,'8-市场占有率'!$B30,'3-班级学员信息表'!$Q:$Q,"&lt;&gt;"&amp;" ")</f>
        <v>0</v>
      </c>
      <c r="J30" s="88">
        <f>COUNTIFS('3-班级学员信息表'!$I:$I,'8-市场占有率'!J$5,'3-班级学员信息表'!$N:$N,'8-市场占有率'!$B30,'3-班级学员信息表'!$Q:$Q,"&lt;&gt;"&amp;" ")</f>
        <v>0</v>
      </c>
      <c r="K30" s="88">
        <f>COUNTIFS('3-班级学员信息表'!$I:$I,'8-市场占有率'!K$5,'3-班级学员信息表'!$N:$N,'8-市场占有率'!$B30,'3-班级学员信息表'!$Q:$Q,"&lt;&gt;"&amp;" ")</f>
        <v>0</v>
      </c>
      <c r="L30" s="88">
        <f>COUNTIFS('3-班级学员信息表'!$I:$I,"初三",'3-班级学员信息表'!$N:$N,'8-市场占有率'!$B30,'3-班级学员信息表'!$Q:$Q,"&lt;&gt;"&amp;" ")+COUNTIFS('3-班级学员信息表'!$I:$I,"高一",'3-班级学员信息表'!$N:$N,'8-市场占有率'!$B30,'3-班级学员信息表'!$Q:$Q,"&lt;&gt;"&amp;" ")+COUNTIFS('3-班级学员信息表'!$I:$I,"高二",'3-班级学员信息表'!$N:$N,'8-市场占有率'!$B30,'3-班级学员信息表'!$Q:$Q,"&lt;&gt;"&amp;" ")+COUNTIFS('3-班级学员信息表'!$I:$I,"高三",'3-班级学员信息表'!$N:$N,'8-市场占有率'!$B30,'3-班级学员信息表'!$Q:$Q,"&lt;&gt;"&amp;" ")+COUNTIFS('3-班级学员信息表'!$I:$I,"其他",'3-班级学员信息表'!$N:$N,'8-市场占有率'!$B30,'3-班级学员信息表'!$Q:$Q,"&lt;&gt;"&amp;" ")</f>
        <v>0</v>
      </c>
      <c r="M30" s="88">
        <f t="shared" si="2"/>
        <v>5</v>
      </c>
      <c r="N30" s="91"/>
      <c r="O30" s="89">
        <f t="shared" si="1"/>
        <v>0</v>
      </c>
    </row>
    <row r="31" spans="1:15">
      <c r="A31" s="86">
        <v>25</v>
      </c>
      <c r="B31" s="210" t="s">
        <v>4573</v>
      </c>
      <c r="C31" s="88">
        <f>COUNTIFS('3-班级学员信息表'!$I:$I,"小班",'3-班级学员信息表'!$N:$N,'8-市场占有率'!$B31,'3-班级学员信息表'!$Q:$Q,"&lt;&gt;"&amp;" ")+COUNTIFS('3-班级学员信息表'!$I:$I,"中班",'3-班级学员信息表'!$N:$N,'8-市场占有率'!$B31,'3-班级学员信息表'!$Q:$Q,"&lt;&gt;"&amp;" ")+COUNTIFS('3-班级学员信息表'!$I:$I,"大班",'3-班级学员信息表'!$N:$N,'8-市场占有率'!$B31,'3-班级学员信息表'!$Q:$Q,"&lt;&gt;"&amp;" ")</f>
        <v>0</v>
      </c>
      <c r="D31" s="88">
        <f>COUNTIFS('3-班级学员信息表'!$I:$I,'8-市场占有率'!D$5,'3-班级学员信息表'!$N:$N,'8-市场占有率'!$B31,'3-班级学员信息表'!$Q:$Q,"&lt;&gt;"&amp;" ")</f>
        <v>1</v>
      </c>
      <c r="E31" s="88">
        <v>3</v>
      </c>
      <c r="F31" s="88">
        <f>COUNTIFS('3-班级学员信息表'!$I:$I,'8-市场占有率'!F$5,'3-班级学员信息表'!$N:$N,'8-市场占有率'!$B31,'3-班级学员信息表'!$Q:$Q,"&lt;&gt;"&amp;" ")</f>
        <v>0</v>
      </c>
      <c r="G31" s="88">
        <f>COUNTIFS('3-班级学员信息表'!$I:$I,'8-市场占有率'!G$5,'3-班级学员信息表'!$N:$N,'8-市场占有率'!$B31,'3-班级学员信息表'!$Q:$Q,"&lt;&gt;"&amp;" ")</f>
        <v>0</v>
      </c>
      <c r="H31" s="88">
        <f>COUNTIFS('3-班级学员信息表'!$I:$I,'8-市场占有率'!H$5,'3-班级学员信息表'!$N:$N,'8-市场占有率'!$B31,'3-班级学员信息表'!$Q:$Q,"&lt;&gt;"&amp;" ")</f>
        <v>0</v>
      </c>
      <c r="I31" s="88">
        <f>COUNTIFS('3-班级学员信息表'!$I:$I,'8-市场占有率'!I$5,'3-班级学员信息表'!$N:$N,'8-市场占有率'!$B31,'3-班级学员信息表'!$Q:$Q,"&lt;&gt;"&amp;" ")</f>
        <v>0</v>
      </c>
      <c r="J31" s="88">
        <f>COUNTIFS('3-班级学员信息表'!$I:$I,'8-市场占有率'!J$5,'3-班级学员信息表'!$N:$N,'8-市场占有率'!$B31,'3-班级学员信息表'!$Q:$Q,"&lt;&gt;"&amp;" ")</f>
        <v>0</v>
      </c>
      <c r="K31" s="88">
        <f>COUNTIFS('3-班级学员信息表'!$I:$I,'8-市场占有率'!K$5,'3-班级学员信息表'!$N:$N,'8-市场占有率'!$B31,'3-班级学员信息表'!$Q:$Q,"&lt;&gt;"&amp;" ")</f>
        <v>0</v>
      </c>
      <c r="L31" s="88">
        <f>COUNTIFS('3-班级学员信息表'!$I:$I,"初三",'3-班级学员信息表'!$N:$N,'8-市场占有率'!$B31,'3-班级学员信息表'!$Q:$Q,"&lt;&gt;"&amp;" ")+COUNTIFS('3-班级学员信息表'!$I:$I,"高一",'3-班级学员信息表'!$N:$N,'8-市场占有率'!$B31,'3-班级学员信息表'!$Q:$Q,"&lt;&gt;"&amp;" ")+COUNTIFS('3-班级学员信息表'!$I:$I,"高二",'3-班级学员信息表'!$N:$N,'8-市场占有率'!$B31,'3-班级学员信息表'!$Q:$Q,"&lt;&gt;"&amp;" ")+COUNTIFS('3-班级学员信息表'!$I:$I,"高三",'3-班级学员信息表'!$N:$N,'8-市场占有率'!$B31,'3-班级学员信息表'!$Q:$Q,"&lt;&gt;"&amp;" ")+COUNTIFS('3-班级学员信息表'!$I:$I,"其他",'3-班级学员信息表'!$N:$N,'8-市场占有率'!$B31,'3-班级学员信息表'!$Q:$Q,"&lt;&gt;"&amp;" ")</f>
        <v>0</v>
      </c>
      <c r="M31" s="88">
        <f t="shared" si="2"/>
        <v>4</v>
      </c>
      <c r="N31" s="91"/>
      <c r="O31" s="89">
        <f t="shared" si="1"/>
        <v>0</v>
      </c>
    </row>
    <row r="32" spans="1:15">
      <c r="A32" s="86">
        <v>26</v>
      </c>
      <c r="B32" s="210" t="s">
        <v>2100</v>
      </c>
      <c r="C32" s="88">
        <f>COUNTIFS('3-班级学员信息表'!$I:$I,"小班",'3-班级学员信息表'!$N:$N,'8-市场占有率'!$B32,'3-班级学员信息表'!$Q:$Q,"&lt;&gt;"&amp;" ")+COUNTIFS('3-班级学员信息表'!$I:$I,"中班",'3-班级学员信息表'!$N:$N,'8-市场占有率'!$B32,'3-班级学员信息表'!$Q:$Q,"&lt;&gt;"&amp;" ")+COUNTIFS('3-班级学员信息表'!$I:$I,"大班",'3-班级学员信息表'!$N:$N,'8-市场占有率'!$B32,'3-班级学员信息表'!$Q:$Q,"&lt;&gt;"&amp;" ")</f>
        <v>2</v>
      </c>
      <c r="D32" s="88">
        <f>COUNTIFS('3-班级学员信息表'!$I:$I,'8-市场占有率'!D$5,'3-班级学员信息表'!$N:$N,'8-市场占有率'!$B32,'3-班级学员信息表'!$Q:$Q,"&lt;&gt;"&amp;" ")</f>
        <v>0</v>
      </c>
      <c r="E32" s="88">
        <f>COUNTIFS('3-班级学员信息表'!$I:$I,'8-市场占有率'!E$5,'3-班级学员信息表'!$N:$N,'8-市场占有率'!$B32,'3-班级学员信息表'!$Q:$Q,"&lt;&gt;"&amp;" ")</f>
        <v>0</v>
      </c>
      <c r="F32" s="88">
        <f>COUNTIFS('3-班级学员信息表'!$I:$I,'8-市场占有率'!F$5,'3-班级学员信息表'!$N:$N,'8-市场占有率'!$B32,'3-班级学员信息表'!$Q:$Q,"&lt;&gt;"&amp;" ")</f>
        <v>0</v>
      </c>
      <c r="G32" s="88">
        <f>COUNTIFS('3-班级学员信息表'!$I:$I,'8-市场占有率'!G$5,'3-班级学员信息表'!$N:$N,'8-市场占有率'!$B32,'3-班级学员信息表'!$Q:$Q,"&lt;&gt;"&amp;" ")</f>
        <v>0</v>
      </c>
      <c r="H32" s="88">
        <f>COUNTIFS('3-班级学员信息表'!$I:$I,'8-市场占有率'!H$5,'3-班级学员信息表'!$N:$N,'8-市场占有率'!$B32,'3-班级学员信息表'!$Q:$Q,"&lt;&gt;"&amp;" ")</f>
        <v>0</v>
      </c>
      <c r="I32" s="88">
        <f>COUNTIFS('3-班级学员信息表'!$I:$I,'8-市场占有率'!I$5,'3-班级学员信息表'!$N:$N,'8-市场占有率'!$B32,'3-班级学员信息表'!$Q:$Q,"&lt;&gt;"&amp;" ")</f>
        <v>0</v>
      </c>
      <c r="J32" s="88">
        <f>COUNTIFS('3-班级学员信息表'!$I:$I,'8-市场占有率'!J$5,'3-班级学员信息表'!$N:$N,'8-市场占有率'!$B32,'3-班级学员信息表'!$Q:$Q,"&lt;&gt;"&amp;" ")</f>
        <v>0</v>
      </c>
      <c r="K32" s="88">
        <f>COUNTIFS('3-班级学员信息表'!$I:$I,'8-市场占有率'!K$5,'3-班级学员信息表'!$N:$N,'8-市场占有率'!$B32,'3-班级学员信息表'!$Q:$Q,"&lt;&gt;"&amp;" ")</f>
        <v>0</v>
      </c>
      <c r="L32" s="88">
        <f>COUNTIFS('3-班级学员信息表'!$I:$I,"初三",'3-班级学员信息表'!$N:$N,'8-市场占有率'!$B32,'3-班级学员信息表'!$Q:$Q,"&lt;&gt;"&amp;" ")+COUNTIFS('3-班级学员信息表'!$I:$I,"高一",'3-班级学员信息表'!$N:$N,'8-市场占有率'!$B32,'3-班级学员信息表'!$Q:$Q,"&lt;&gt;"&amp;" ")+COUNTIFS('3-班级学员信息表'!$I:$I,"高二",'3-班级学员信息表'!$N:$N,'8-市场占有率'!$B32,'3-班级学员信息表'!$Q:$Q,"&lt;&gt;"&amp;" ")+COUNTIFS('3-班级学员信息表'!$I:$I,"高三",'3-班级学员信息表'!$N:$N,'8-市场占有率'!$B32,'3-班级学员信息表'!$Q:$Q,"&lt;&gt;"&amp;" ")+COUNTIFS('3-班级学员信息表'!$I:$I,"其他",'3-班级学员信息表'!$N:$N,'8-市场占有率'!$B32,'3-班级学员信息表'!$Q:$Q,"&lt;&gt;"&amp;" ")</f>
        <v>0</v>
      </c>
      <c r="M32" s="88">
        <f t="shared" si="2"/>
        <v>2</v>
      </c>
      <c r="N32" s="91"/>
      <c r="O32" s="89">
        <f t="shared" si="1"/>
        <v>0</v>
      </c>
    </row>
    <row r="33" spans="1:15">
      <c r="A33" s="86">
        <v>27</v>
      </c>
      <c r="B33" s="210" t="s">
        <v>2071</v>
      </c>
      <c r="C33" s="88">
        <f>COUNTIFS('3-班级学员信息表'!$I:$I,"小班",'3-班级学员信息表'!$N:$N,'8-市场占有率'!$B33,'3-班级学员信息表'!$Q:$Q,"&lt;&gt;"&amp;" ")+COUNTIFS('3-班级学员信息表'!$I:$I,"中班",'3-班级学员信息表'!$N:$N,'8-市场占有率'!$B33,'3-班级学员信息表'!$Q:$Q,"&lt;&gt;"&amp;" ")+COUNTIFS('3-班级学员信息表'!$I:$I,"大班",'3-班级学员信息表'!$N:$N,'8-市场占有率'!$B33,'3-班级学员信息表'!$Q:$Q,"&lt;&gt;"&amp;" ")</f>
        <v>2</v>
      </c>
      <c r="D33" s="88">
        <f>COUNTIFS('3-班级学员信息表'!$I:$I,'8-市场占有率'!D$5,'3-班级学员信息表'!$N:$N,'8-市场占有率'!$B33,'3-班级学员信息表'!$Q:$Q,"&lt;&gt;"&amp;" ")</f>
        <v>0</v>
      </c>
      <c r="E33" s="88">
        <f>COUNTIFS('3-班级学员信息表'!$I:$I,'8-市场占有率'!E$5,'3-班级学员信息表'!$N:$N,'8-市场占有率'!$B33,'3-班级学员信息表'!$Q:$Q,"&lt;&gt;"&amp;" ")</f>
        <v>0</v>
      </c>
      <c r="F33" s="88">
        <f>COUNTIFS('3-班级学员信息表'!$I:$I,'8-市场占有率'!F$5,'3-班级学员信息表'!$N:$N,'8-市场占有率'!$B33,'3-班级学员信息表'!$Q:$Q,"&lt;&gt;"&amp;" ")</f>
        <v>0</v>
      </c>
      <c r="G33" s="88">
        <f>COUNTIFS('3-班级学员信息表'!$I:$I,'8-市场占有率'!G$5,'3-班级学员信息表'!$N:$N,'8-市场占有率'!$B33,'3-班级学员信息表'!$Q:$Q,"&lt;&gt;"&amp;" ")</f>
        <v>0</v>
      </c>
      <c r="H33" s="88">
        <f>COUNTIFS('3-班级学员信息表'!$I:$I,'8-市场占有率'!H$5,'3-班级学员信息表'!$N:$N,'8-市场占有率'!$B33,'3-班级学员信息表'!$Q:$Q,"&lt;&gt;"&amp;" ")</f>
        <v>0</v>
      </c>
      <c r="I33" s="88">
        <f>COUNTIFS('3-班级学员信息表'!$I:$I,'8-市场占有率'!I$5,'3-班级学员信息表'!$N:$N,'8-市场占有率'!$B33,'3-班级学员信息表'!$Q:$Q,"&lt;&gt;"&amp;" ")</f>
        <v>0</v>
      </c>
      <c r="J33" s="88">
        <f>COUNTIFS('3-班级学员信息表'!$I:$I,'8-市场占有率'!J$5,'3-班级学员信息表'!$N:$N,'8-市场占有率'!$B33,'3-班级学员信息表'!$Q:$Q,"&lt;&gt;"&amp;" ")</f>
        <v>0</v>
      </c>
      <c r="K33" s="88">
        <f>COUNTIFS('3-班级学员信息表'!$I:$I,'8-市场占有率'!K$5,'3-班级学员信息表'!$N:$N,'8-市场占有率'!$B33,'3-班级学员信息表'!$Q:$Q,"&lt;&gt;"&amp;" ")</f>
        <v>0</v>
      </c>
      <c r="L33" s="88">
        <f>COUNTIFS('3-班级学员信息表'!$I:$I,"初三",'3-班级学员信息表'!$N:$N,'8-市场占有率'!$B33,'3-班级学员信息表'!$Q:$Q,"&lt;&gt;"&amp;" ")+COUNTIFS('3-班级学员信息表'!$I:$I,"高一",'3-班级学员信息表'!$N:$N,'8-市场占有率'!$B33,'3-班级学员信息表'!$Q:$Q,"&lt;&gt;"&amp;" ")+COUNTIFS('3-班级学员信息表'!$I:$I,"高二",'3-班级学员信息表'!$N:$N,'8-市场占有率'!$B33,'3-班级学员信息表'!$Q:$Q,"&lt;&gt;"&amp;" ")+COUNTIFS('3-班级学员信息表'!$I:$I,"高三",'3-班级学员信息表'!$N:$N,'8-市场占有率'!$B33,'3-班级学员信息表'!$Q:$Q,"&lt;&gt;"&amp;" ")+COUNTIFS('3-班级学员信息表'!$I:$I,"其他",'3-班级学员信息表'!$N:$N,'8-市场占有率'!$B33,'3-班级学员信息表'!$Q:$Q,"&lt;&gt;"&amp;" ")</f>
        <v>0</v>
      </c>
      <c r="M33" s="88">
        <f t="shared" si="2"/>
        <v>2</v>
      </c>
      <c r="N33" s="91"/>
      <c r="O33" s="89">
        <f t="shared" si="1"/>
        <v>0</v>
      </c>
    </row>
    <row r="34" spans="1:15">
      <c r="A34" s="86">
        <v>28</v>
      </c>
      <c r="B34" s="210" t="s">
        <v>3271</v>
      </c>
      <c r="C34" s="88">
        <f>COUNTIFS('3-班级学员信息表'!$I:$I,"小班",'3-班级学员信息表'!$N:$N,'8-市场占有率'!$B34,'3-班级学员信息表'!$Q:$Q,"&lt;&gt;"&amp;" ")+COUNTIFS('3-班级学员信息表'!$I:$I,"中班",'3-班级学员信息表'!$N:$N,'8-市场占有率'!$B34,'3-班级学员信息表'!$Q:$Q,"&lt;&gt;"&amp;" ")+COUNTIFS('3-班级学员信息表'!$I:$I,"大班",'3-班级学员信息表'!$N:$N,'8-市场占有率'!$B34,'3-班级学员信息表'!$Q:$Q,"&lt;&gt;"&amp;" ")</f>
        <v>0</v>
      </c>
      <c r="D34" s="88">
        <f>COUNTIFS('3-班级学员信息表'!$I:$I,'8-市场占有率'!D$5,'3-班级学员信息表'!$N:$N,'8-市场占有率'!$B34,'3-班级学员信息表'!$Q:$Q,"&lt;&gt;"&amp;" ")</f>
        <v>0</v>
      </c>
      <c r="E34" s="88">
        <f>COUNTIFS('3-班级学员信息表'!$I:$I,'8-市场占有率'!E$5,'3-班级学员信息表'!$N:$N,'8-市场占有率'!$B34,'3-班级学员信息表'!$Q:$Q,"&lt;&gt;"&amp;" ")</f>
        <v>0</v>
      </c>
      <c r="F34" s="88">
        <f>COUNTIFS('3-班级学员信息表'!$I:$I,'8-市场占有率'!F$5,'3-班级学员信息表'!$N:$N,'8-市场占有率'!$B34,'3-班级学员信息表'!$Q:$Q,"&lt;&gt;"&amp;" ")</f>
        <v>1</v>
      </c>
      <c r="G34" s="88">
        <f>COUNTIFS('3-班级学员信息表'!$I:$I,'8-市场占有率'!G$5,'3-班级学员信息表'!$N:$N,'8-市场占有率'!$B34,'3-班级学员信息表'!$Q:$Q,"&lt;&gt;"&amp;" ")</f>
        <v>0</v>
      </c>
      <c r="H34" s="88">
        <f>COUNTIFS('3-班级学员信息表'!$I:$I,'8-市场占有率'!H$5,'3-班级学员信息表'!$N:$N,'8-市场占有率'!$B34,'3-班级学员信息表'!$Q:$Q,"&lt;&gt;"&amp;" ")</f>
        <v>1</v>
      </c>
      <c r="I34" s="88">
        <f>COUNTIFS('3-班级学员信息表'!$I:$I,'8-市场占有率'!I$5,'3-班级学员信息表'!$N:$N,'8-市场占有率'!$B34,'3-班级学员信息表'!$Q:$Q,"&lt;&gt;"&amp;" ")</f>
        <v>0</v>
      </c>
      <c r="J34" s="88">
        <f>COUNTIFS('3-班级学员信息表'!$I:$I,'8-市场占有率'!J$5,'3-班级学员信息表'!$N:$N,'8-市场占有率'!$B34,'3-班级学员信息表'!$Q:$Q,"&lt;&gt;"&amp;" ")</f>
        <v>0</v>
      </c>
      <c r="K34" s="88">
        <f>COUNTIFS('3-班级学员信息表'!$I:$I,'8-市场占有率'!K$5,'3-班级学员信息表'!$N:$N,'8-市场占有率'!$B34,'3-班级学员信息表'!$Q:$Q,"&lt;&gt;"&amp;" ")</f>
        <v>0</v>
      </c>
      <c r="L34" s="88">
        <f>COUNTIFS('3-班级学员信息表'!$I:$I,"初三",'3-班级学员信息表'!$N:$N,'8-市场占有率'!$B34,'3-班级学员信息表'!$Q:$Q,"&lt;&gt;"&amp;" ")+COUNTIFS('3-班级学员信息表'!$I:$I,"高一",'3-班级学员信息表'!$N:$N,'8-市场占有率'!$B34,'3-班级学员信息表'!$Q:$Q,"&lt;&gt;"&amp;" ")+COUNTIFS('3-班级学员信息表'!$I:$I,"高二",'3-班级学员信息表'!$N:$N,'8-市场占有率'!$B34,'3-班级学员信息表'!$Q:$Q,"&lt;&gt;"&amp;" ")+COUNTIFS('3-班级学员信息表'!$I:$I,"高三",'3-班级学员信息表'!$N:$N,'8-市场占有率'!$B34,'3-班级学员信息表'!$Q:$Q,"&lt;&gt;"&amp;" ")+COUNTIFS('3-班级学员信息表'!$I:$I,"其他",'3-班级学员信息表'!$N:$N,'8-市场占有率'!$B34,'3-班级学员信息表'!$Q:$Q,"&lt;&gt;"&amp;" ")</f>
        <v>0</v>
      </c>
      <c r="M34" s="88">
        <f t="shared" si="2"/>
        <v>2</v>
      </c>
      <c r="N34" s="91"/>
      <c r="O34" s="89">
        <f t="shared" si="1"/>
        <v>0</v>
      </c>
    </row>
    <row r="35" spans="1:15">
      <c r="A35" s="86">
        <v>29</v>
      </c>
      <c r="B35" s="210" t="s">
        <v>3041</v>
      </c>
      <c r="C35" s="88">
        <f>COUNTIFS('3-班级学员信息表'!$I:$I,"小班",'3-班级学员信息表'!$N:$N,'8-市场占有率'!$B35,'3-班级学员信息表'!$Q:$Q,"&lt;&gt;"&amp;" ")+COUNTIFS('3-班级学员信息表'!$I:$I,"中班",'3-班级学员信息表'!$N:$N,'8-市场占有率'!$B35,'3-班级学员信息表'!$Q:$Q,"&lt;&gt;"&amp;" ")+COUNTIFS('3-班级学员信息表'!$I:$I,"大班",'3-班级学员信息表'!$N:$N,'8-市场占有率'!$B35,'3-班级学员信息表'!$Q:$Q,"&lt;&gt;"&amp;" ")</f>
        <v>2</v>
      </c>
      <c r="D35" s="88">
        <f>COUNTIFS('3-班级学员信息表'!$I:$I,'8-市场占有率'!D$5,'3-班级学员信息表'!$N:$N,'8-市场占有率'!$B35,'3-班级学员信息表'!$Q:$Q,"&lt;&gt;"&amp;" ")</f>
        <v>0</v>
      </c>
      <c r="E35" s="88">
        <f>COUNTIFS('3-班级学员信息表'!$I:$I,'8-市场占有率'!E$5,'3-班级学员信息表'!$N:$N,'8-市场占有率'!$B35,'3-班级学员信息表'!$Q:$Q,"&lt;&gt;"&amp;" ")</f>
        <v>0</v>
      </c>
      <c r="F35" s="88">
        <f>COUNTIFS('3-班级学员信息表'!$I:$I,'8-市场占有率'!F$5,'3-班级学员信息表'!$N:$N,'8-市场占有率'!$B35,'3-班级学员信息表'!$Q:$Q,"&lt;&gt;"&amp;" ")</f>
        <v>0</v>
      </c>
      <c r="G35" s="88">
        <f>COUNTIFS('3-班级学员信息表'!$I:$I,'8-市场占有率'!G$5,'3-班级学员信息表'!$N:$N,'8-市场占有率'!$B35,'3-班级学员信息表'!$Q:$Q,"&lt;&gt;"&amp;" ")</f>
        <v>0</v>
      </c>
      <c r="H35" s="88">
        <f>COUNTIFS('3-班级学员信息表'!$I:$I,'8-市场占有率'!H$5,'3-班级学员信息表'!$N:$N,'8-市场占有率'!$B35,'3-班级学员信息表'!$Q:$Q,"&lt;&gt;"&amp;" ")</f>
        <v>0</v>
      </c>
      <c r="I35" s="88">
        <f>COUNTIFS('3-班级学员信息表'!$I:$I,'8-市场占有率'!I$5,'3-班级学员信息表'!$N:$N,'8-市场占有率'!$B35,'3-班级学员信息表'!$Q:$Q,"&lt;&gt;"&amp;" ")</f>
        <v>0</v>
      </c>
      <c r="J35" s="88">
        <f>COUNTIFS('3-班级学员信息表'!$I:$I,'8-市场占有率'!J$5,'3-班级学员信息表'!$N:$N,'8-市场占有率'!$B35,'3-班级学员信息表'!$Q:$Q,"&lt;&gt;"&amp;" ")</f>
        <v>0</v>
      </c>
      <c r="K35" s="88">
        <f>COUNTIFS('3-班级学员信息表'!$I:$I,'8-市场占有率'!K$5,'3-班级学员信息表'!$N:$N,'8-市场占有率'!$B35,'3-班级学员信息表'!$Q:$Q,"&lt;&gt;"&amp;" ")</f>
        <v>0</v>
      </c>
      <c r="L35" s="88">
        <f>COUNTIFS('3-班级学员信息表'!$I:$I,"初三",'3-班级学员信息表'!$N:$N,'8-市场占有率'!$B35,'3-班级学员信息表'!$Q:$Q,"&lt;&gt;"&amp;" ")+COUNTIFS('3-班级学员信息表'!$I:$I,"高一",'3-班级学员信息表'!$N:$N,'8-市场占有率'!$B35,'3-班级学员信息表'!$Q:$Q,"&lt;&gt;"&amp;" ")+COUNTIFS('3-班级学员信息表'!$I:$I,"高二",'3-班级学员信息表'!$N:$N,'8-市场占有率'!$B35,'3-班级学员信息表'!$Q:$Q,"&lt;&gt;"&amp;" ")+COUNTIFS('3-班级学员信息表'!$I:$I,"高三",'3-班级学员信息表'!$N:$N,'8-市场占有率'!$B35,'3-班级学员信息表'!$Q:$Q,"&lt;&gt;"&amp;" ")+COUNTIFS('3-班级学员信息表'!$I:$I,"其他",'3-班级学员信息表'!$N:$N,'8-市场占有率'!$B35,'3-班级学员信息表'!$Q:$Q,"&lt;&gt;"&amp;" ")</f>
        <v>0</v>
      </c>
      <c r="M35" s="88">
        <f t="shared" si="2"/>
        <v>2</v>
      </c>
      <c r="N35" s="91"/>
      <c r="O35" s="89">
        <f t="shared" si="1"/>
        <v>0</v>
      </c>
    </row>
    <row r="36" spans="1:15">
      <c r="A36" s="86">
        <v>30</v>
      </c>
      <c r="B36" s="210" t="s">
        <v>3103</v>
      </c>
      <c r="C36" s="88">
        <f>COUNTIFS('3-班级学员信息表'!$I:$I,"小班",'3-班级学员信息表'!$N:$N,'8-市场占有率'!$B36,'3-班级学员信息表'!$Q:$Q,"&lt;&gt;"&amp;" ")+COUNTIFS('3-班级学员信息表'!$I:$I,"中班",'3-班级学员信息表'!$N:$N,'8-市场占有率'!$B36,'3-班级学员信息表'!$Q:$Q,"&lt;&gt;"&amp;" ")+COUNTIFS('3-班级学员信息表'!$I:$I,"大班",'3-班级学员信息表'!$N:$N,'8-市场占有率'!$B36,'3-班级学员信息表'!$Q:$Q,"&lt;&gt;"&amp;" ")</f>
        <v>0</v>
      </c>
      <c r="D36" s="88">
        <f>COUNTIFS('3-班级学员信息表'!$I:$I,'8-市场占有率'!D$5,'3-班级学员信息表'!$N:$N,'8-市场占有率'!$B36,'3-班级学员信息表'!$Q:$Q,"&lt;&gt;"&amp;" ")</f>
        <v>2</v>
      </c>
      <c r="E36" s="88">
        <f>COUNTIFS('3-班级学员信息表'!$I:$I,'8-市场占有率'!E$5,'3-班级学员信息表'!$N:$N,'8-市场占有率'!$B36,'3-班级学员信息表'!$Q:$Q,"&lt;&gt;"&amp;" ")</f>
        <v>0</v>
      </c>
      <c r="F36" s="88">
        <f>COUNTIFS('3-班级学员信息表'!$I:$I,'8-市场占有率'!F$5,'3-班级学员信息表'!$N:$N,'8-市场占有率'!$B36,'3-班级学员信息表'!$Q:$Q,"&lt;&gt;"&amp;" ")</f>
        <v>0</v>
      </c>
      <c r="G36" s="88">
        <f>COUNTIFS('3-班级学员信息表'!$I:$I,'8-市场占有率'!G$5,'3-班级学员信息表'!$N:$N,'8-市场占有率'!$B36,'3-班级学员信息表'!$Q:$Q,"&lt;&gt;"&amp;" ")</f>
        <v>0</v>
      </c>
      <c r="H36" s="88">
        <f>COUNTIFS('3-班级学员信息表'!$I:$I,'8-市场占有率'!H$5,'3-班级学员信息表'!$N:$N,'8-市场占有率'!$B36,'3-班级学员信息表'!$Q:$Q,"&lt;&gt;"&amp;" ")</f>
        <v>0</v>
      </c>
      <c r="I36" s="88">
        <f>COUNTIFS('3-班级学员信息表'!$I:$I,'8-市场占有率'!I$5,'3-班级学员信息表'!$N:$N,'8-市场占有率'!$B36,'3-班级学员信息表'!$Q:$Q,"&lt;&gt;"&amp;" ")</f>
        <v>0</v>
      </c>
      <c r="J36" s="88">
        <f>COUNTIFS('3-班级学员信息表'!$I:$I,'8-市场占有率'!J$5,'3-班级学员信息表'!$N:$N,'8-市场占有率'!$B36,'3-班级学员信息表'!$Q:$Q,"&lt;&gt;"&amp;" ")</f>
        <v>0</v>
      </c>
      <c r="K36" s="88">
        <f>COUNTIFS('3-班级学员信息表'!$I:$I,'8-市场占有率'!K$5,'3-班级学员信息表'!$N:$N,'8-市场占有率'!$B36,'3-班级学员信息表'!$Q:$Q,"&lt;&gt;"&amp;" ")</f>
        <v>0</v>
      </c>
      <c r="L36" s="88">
        <f>COUNTIFS('3-班级学员信息表'!$I:$I,"初三",'3-班级学员信息表'!$N:$N,'8-市场占有率'!$B36,'3-班级学员信息表'!$Q:$Q,"&lt;&gt;"&amp;" ")+COUNTIFS('3-班级学员信息表'!$I:$I,"高一",'3-班级学员信息表'!$N:$N,'8-市场占有率'!$B36,'3-班级学员信息表'!$Q:$Q,"&lt;&gt;"&amp;" ")+COUNTIFS('3-班级学员信息表'!$I:$I,"高二",'3-班级学员信息表'!$N:$N,'8-市场占有率'!$B36,'3-班级学员信息表'!$Q:$Q,"&lt;&gt;"&amp;" ")+COUNTIFS('3-班级学员信息表'!$I:$I,"高三",'3-班级学员信息表'!$N:$N,'8-市场占有率'!$B36,'3-班级学员信息表'!$Q:$Q,"&lt;&gt;"&amp;" ")+COUNTIFS('3-班级学员信息表'!$I:$I,"其他",'3-班级学员信息表'!$N:$N,'8-市场占有率'!$B36,'3-班级学员信息表'!$Q:$Q,"&lt;&gt;"&amp;" ")</f>
        <v>0</v>
      </c>
      <c r="M36" s="88">
        <f t="shared" si="2"/>
        <v>2</v>
      </c>
      <c r="N36" s="91"/>
      <c r="O36" s="89">
        <f t="shared" si="1"/>
        <v>0</v>
      </c>
    </row>
    <row r="37" spans="1:15">
      <c r="A37" s="86">
        <v>31</v>
      </c>
      <c r="B37" s="210" t="s">
        <v>2435</v>
      </c>
      <c r="C37" s="88">
        <f>COUNTIFS('3-班级学员信息表'!$I:$I,"小班",'3-班级学员信息表'!$N:$N,'8-市场占有率'!$B37,'3-班级学员信息表'!$Q:$Q,"&lt;&gt;"&amp;" ")+COUNTIFS('3-班级学员信息表'!$I:$I,"中班",'3-班级学员信息表'!$N:$N,'8-市场占有率'!$B37,'3-班级学员信息表'!$Q:$Q,"&lt;&gt;"&amp;" ")+COUNTIFS('3-班级学员信息表'!$I:$I,"大班",'3-班级学员信息表'!$N:$N,'8-市场占有率'!$B37,'3-班级学员信息表'!$Q:$Q,"&lt;&gt;"&amp;" ")</f>
        <v>0</v>
      </c>
      <c r="D37" s="88">
        <f>COUNTIFS('3-班级学员信息表'!$I:$I,'8-市场占有率'!D$5,'3-班级学员信息表'!$N:$N,'8-市场占有率'!$B37,'3-班级学员信息表'!$Q:$Q,"&lt;&gt;"&amp;" ")</f>
        <v>1</v>
      </c>
      <c r="E37" s="88">
        <f>COUNTIFS('3-班级学员信息表'!$I:$I,'8-市场占有率'!E$5,'3-班级学员信息表'!$N:$N,'8-市场占有率'!$B37,'3-班级学员信息表'!$Q:$Q,"&lt;&gt;"&amp;" ")</f>
        <v>0</v>
      </c>
      <c r="F37" s="88">
        <f>COUNTIFS('3-班级学员信息表'!$I:$I,'8-市场占有率'!F$5,'3-班级学员信息表'!$N:$N,'8-市场占有率'!$B37,'3-班级学员信息表'!$Q:$Q,"&lt;&gt;"&amp;" ")</f>
        <v>0</v>
      </c>
      <c r="G37" s="88">
        <f>COUNTIFS('3-班级学员信息表'!$I:$I,'8-市场占有率'!G$5,'3-班级学员信息表'!$N:$N,'8-市场占有率'!$B37,'3-班级学员信息表'!$Q:$Q,"&lt;&gt;"&amp;" ")</f>
        <v>1</v>
      </c>
      <c r="H37" s="88">
        <f>COUNTIFS('3-班级学员信息表'!$I:$I,'8-市场占有率'!H$5,'3-班级学员信息表'!$N:$N,'8-市场占有率'!$B37,'3-班级学员信息表'!$Q:$Q,"&lt;&gt;"&amp;" ")</f>
        <v>0</v>
      </c>
      <c r="I37" s="88">
        <f>COUNTIFS('3-班级学员信息表'!$I:$I,'8-市场占有率'!I$5,'3-班级学员信息表'!$N:$N,'8-市场占有率'!$B37,'3-班级学员信息表'!$Q:$Q,"&lt;&gt;"&amp;" ")</f>
        <v>0</v>
      </c>
      <c r="J37" s="88">
        <f>COUNTIFS('3-班级学员信息表'!$I:$I,'8-市场占有率'!J$5,'3-班级学员信息表'!$N:$N,'8-市场占有率'!$B37,'3-班级学员信息表'!$Q:$Q,"&lt;&gt;"&amp;" ")</f>
        <v>0</v>
      </c>
      <c r="K37" s="88">
        <f>COUNTIFS('3-班级学员信息表'!$I:$I,'8-市场占有率'!K$5,'3-班级学员信息表'!$N:$N,'8-市场占有率'!$B37,'3-班级学员信息表'!$Q:$Q,"&lt;&gt;"&amp;" ")</f>
        <v>0</v>
      </c>
      <c r="L37" s="88">
        <f>COUNTIFS('3-班级学员信息表'!$I:$I,"初三",'3-班级学员信息表'!$N:$N,'8-市场占有率'!$B37,'3-班级学员信息表'!$Q:$Q,"&lt;&gt;"&amp;" ")+COUNTIFS('3-班级学员信息表'!$I:$I,"高一",'3-班级学员信息表'!$N:$N,'8-市场占有率'!$B37,'3-班级学员信息表'!$Q:$Q,"&lt;&gt;"&amp;" ")+COUNTIFS('3-班级学员信息表'!$I:$I,"高二",'3-班级学员信息表'!$N:$N,'8-市场占有率'!$B37,'3-班级学员信息表'!$Q:$Q,"&lt;&gt;"&amp;" ")+COUNTIFS('3-班级学员信息表'!$I:$I,"高三",'3-班级学员信息表'!$N:$N,'8-市场占有率'!$B37,'3-班级学员信息表'!$Q:$Q,"&lt;&gt;"&amp;" ")+COUNTIFS('3-班级学员信息表'!$I:$I,"其他",'3-班级学员信息表'!$N:$N,'8-市场占有率'!$B37,'3-班级学员信息表'!$Q:$Q,"&lt;&gt;"&amp;" ")</f>
        <v>0</v>
      </c>
      <c r="M37" s="88">
        <f t="shared" si="2"/>
        <v>2</v>
      </c>
      <c r="N37" s="91"/>
      <c r="O37" s="89">
        <f t="shared" si="1"/>
        <v>0</v>
      </c>
    </row>
    <row r="38" spans="1:15">
      <c r="A38" s="86">
        <v>32</v>
      </c>
      <c r="B38" s="210" t="s">
        <v>3892</v>
      </c>
      <c r="C38" s="88">
        <f>COUNTIFS('3-班级学员信息表'!$I:$I,"小班",'3-班级学员信息表'!$N:$N,'8-市场占有率'!$B38,'3-班级学员信息表'!$Q:$Q,"&lt;&gt;"&amp;" ")+COUNTIFS('3-班级学员信息表'!$I:$I,"中班",'3-班级学员信息表'!$N:$N,'8-市场占有率'!$B38,'3-班级学员信息表'!$Q:$Q,"&lt;&gt;"&amp;" ")+COUNTIFS('3-班级学员信息表'!$I:$I,"大班",'3-班级学员信息表'!$N:$N,'8-市场占有率'!$B38,'3-班级学员信息表'!$Q:$Q,"&lt;&gt;"&amp;" ")</f>
        <v>0</v>
      </c>
      <c r="D38" s="88">
        <v>3</v>
      </c>
      <c r="E38" s="88">
        <v>2</v>
      </c>
      <c r="F38" s="88">
        <v>3</v>
      </c>
      <c r="G38" s="88">
        <f>COUNTIFS('3-班级学员信息表'!$I:$I,'8-市场占有率'!G$5,'3-班级学员信息表'!$N:$N,'8-市场占有率'!$B38,'3-班级学员信息表'!$Q:$Q,"&lt;&gt;"&amp;" ")</f>
        <v>1</v>
      </c>
      <c r="H38" s="88">
        <f>COUNTIFS('3-班级学员信息表'!$I:$I,'8-市场占有率'!H$5,'3-班级学员信息表'!$N:$N,'8-市场占有率'!$B38,'3-班级学员信息表'!$Q:$Q,"&lt;&gt;"&amp;" ")</f>
        <v>1</v>
      </c>
      <c r="I38" s="88">
        <f>COUNTIFS('3-班级学员信息表'!$I:$I,'8-市场占有率'!I$5,'3-班级学员信息表'!$N:$N,'8-市场占有率'!$B38,'3-班级学员信息表'!$Q:$Q,"&lt;&gt;"&amp;" ")</f>
        <v>0</v>
      </c>
      <c r="J38" s="88">
        <f>COUNTIFS('3-班级学员信息表'!$I:$I,'8-市场占有率'!J$5,'3-班级学员信息表'!$N:$N,'8-市场占有率'!$B38,'3-班级学员信息表'!$Q:$Q,"&lt;&gt;"&amp;" ")</f>
        <v>0</v>
      </c>
      <c r="K38" s="88">
        <f>COUNTIFS('3-班级学员信息表'!$I:$I,'8-市场占有率'!K$5,'3-班级学员信息表'!$N:$N,'8-市场占有率'!$B38,'3-班级学员信息表'!$Q:$Q,"&lt;&gt;"&amp;" ")</f>
        <v>0</v>
      </c>
      <c r="L38" s="88">
        <f>COUNTIFS('3-班级学员信息表'!$I:$I,"初三",'3-班级学员信息表'!$N:$N,'8-市场占有率'!$B38,'3-班级学员信息表'!$Q:$Q,"&lt;&gt;"&amp;" ")+COUNTIFS('3-班级学员信息表'!$I:$I,"高一",'3-班级学员信息表'!$N:$N,'8-市场占有率'!$B38,'3-班级学员信息表'!$Q:$Q,"&lt;&gt;"&amp;" ")+COUNTIFS('3-班级学员信息表'!$I:$I,"高二",'3-班级学员信息表'!$N:$N,'8-市场占有率'!$B38,'3-班级学员信息表'!$Q:$Q,"&lt;&gt;"&amp;" ")+COUNTIFS('3-班级学员信息表'!$I:$I,"高三",'3-班级学员信息表'!$N:$N,'8-市场占有率'!$B38,'3-班级学员信息表'!$Q:$Q,"&lt;&gt;"&amp;" ")+COUNTIFS('3-班级学员信息表'!$I:$I,"其他",'3-班级学员信息表'!$N:$N,'8-市场占有率'!$B38,'3-班级学员信息表'!$Q:$Q,"&lt;&gt;"&amp;" ")</f>
        <v>0</v>
      </c>
      <c r="M38" s="88">
        <f t="shared" si="2"/>
        <v>10</v>
      </c>
      <c r="N38" s="91"/>
      <c r="O38" s="89">
        <f t="shared" si="1"/>
        <v>0</v>
      </c>
    </row>
    <row r="39" spans="1:15">
      <c r="A39" s="86">
        <v>33</v>
      </c>
      <c r="B39" s="210" t="s">
        <v>2457</v>
      </c>
      <c r="C39" s="88">
        <f>COUNTIFS('3-班级学员信息表'!$I:$I,"小班",'3-班级学员信息表'!$N:$N,'8-市场占有率'!$B39,'3-班级学员信息表'!$Q:$Q,"&lt;&gt;"&amp;" ")+COUNTIFS('3-班级学员信息表'!$I:$I,"中班",'3-班级学员信息表'!$N:$N,'8-市场占有率'!$B39,'3-班级学员信息表'!$Q:$Q,"&lt;&gt;"&amp;" ")+COUNTIFS('3-班级学员信息表'!$I:$I,"大班",'3-班级学员信息表'!$N:$N,'8-市场占有率'!$B39,'3-班级学员信息表'!$Q:$Q,"&lt;&gt;"&amp;" ")</f>
        <v>2</v>
      </c>
      <c r="D39" s="88">
        <f>COUNTIFS('3-班级学员信息表'!$I:$I,'8-市场占有率'!D$5,'3-班级学员信息表'!$N:$N,'8-市场占有率'!$B39,'3-班级学员信息表'!$Q:$Q,"&lt;&gt;"&amp;" ")</f>
        <v>0</v>
      </c>
      <c r="E39" s="88">
        <f>COUNTIFS('3-班级学员信息表'!$I:$I,'8-市场占有率'!E$5,'3-班级学员信息表'!$N:$N,'8-市场占有率'!$B39,'3-班级学员信息表'!$Q:$Q,"&lt;&gt;"&amp;" ")</f>
        <v>0</v>
      </c>
      <c r="F39" s="88">
        <f>COUNTIFS('3-班级学员信息表'!$I:$I,'8-市场占有率'!F$5,'3-班级学员信息表'!$N:$N,'8-市场占有率'!$B39,'3-班级学员信息表'!$Q:$Q,"&lt;&gt;"&amp;" ")</f>
        <v>0</v>
      </c>
      <c r="G39" s="88">
        <f>COUNTIFS('3-班级学员信息表'!$I:$I,'8-市场占有率'!G$5,'3-班级学员信息表'!$N:$N,'8-市场占有率'!$B39,'3-班级学员信息表'!$Q:$Q,"&lt;&gt;"&amp;" ")</f>
        <v>0</v>
      </c>
      <c r="H39" s="88">
        <f>COUNTIFS('3-班级学员信息表'!$I:$I,'8-市场占有率'!H$5,'3-班级学员信息表'!$N:$N,'8-市场占有率'!$B39,'3-班级学员信息表'!$Q:$Q,"&lt;&gt;"&amp;" ")</f>
        <v>0</v>
      </c>
      <c r="I39" s="88">
        <f>COUNTIFS('3-班级学员信息表'!$I:$I,'8-市场占有率'!I$5,'3-班级学员信息表'!$N:$N,'8-市场占有率'!$B39,'3-班级学员信息表'!$Q:$Q,"&lt;&gt;"&amp;" ")</f>
        <v>0</v>
      </c>
      <c r="J39" s="88">
        <f>COUNTIFS('3-班级学员信息表'!$I:$I,'8-市场占有率'!J$5,'3-班级学员信息表'!$N:$N,'8-市场占有率'!$B39,'3-班级学员信息表'!$Q:$Q,"&lt;&gt;"&amp;" ")</f>
        <v>0</v>
      </c>
      <c r="K39" s="88">
        <f>COUNTIFS('3-班级学员信息表'!$I:$I,'8-市场占有率'!K$5,'3-班级学员信息表'!$N:$N,'8-市场占有率'!$B39,'3-班级学员信息表'!$Q:$Q,"&lt;&gt;"&amp;" ")</f>
        <v>0</v>
      </c>
      <c r="L39" s="88">
        <f>COUNTIFS('3-班级学员信息表'!$I:$I,"初三",'3-班级学员信息表'!$N:$N,'8-市场占有率'!$B39,'3-班级学员信息表'!$Q:$Q,"&lt;&gt;"&amp;" ")+COUNTIFS('3-班级学员信息表'!$I:$I,"高一",'3-班级学员信息表'!$N:$N,'8-市场占有率'!$B39,'3-班级学员信息表'!$Q:$Q,"&lt;&gt;"&amp;" ")+COUNTIFS('3-班级学员信息表'!$I:$I,"高二",'3-班级学员信息表'!$N:$N,'8-市场占有率'!$B39,'3-班级学员信息表'!$Q:$Q,"&lt;&gt;"&amp;" ")+COUNTIFS('3-班级学员信息表'!$I:$I,"高三",'3-班级学员信息表'!$N:$N,'8-市场占有率'!$B39,'3-班级学员信息表'!$Q:$Q,"&lt;&gt;"&amp;" ")+COUNTIFS('3-班级学员信息表'!$I:$I,"其他",'3-班级学员信息表'!$N:$N,'8-市场占有率'!$B39,'3-班级学员信息表'!$Q:$Q,"&lt;&gt;"&amp;" ")</f>
        <v>0</v>
      </c>
      <c r="M39" s="88">
        <f t="shared" si="2"/>
        <v>2</v>
      </c>
      <c r="N39" s="91"/>
      <c r="O39" s="89">
        <f t="shared" si="1"/>
        <v>0</v>
      </c>
    </row>
    <row r="40" spans="1:15">
      <c r="A40" s="86">
        <v>34</v>
      </c>
      <c r="B40" s="210" t="s">
        <v>3712</v>
      </c>
      <c r="C40" s="88">
        <f>COUNTIFS('3-班级学员信息表'!$I:$I,"小班",'3-班级学员信息表'!$N:$N,'8-市场占有率'!$B40,'3-班级学员信息表'!$Q:$Q,"&lt;&gt;"&amp;" ")+COUNTIFS('3-班级学员信息表'!$I:$I,"中班",'3-班级学员信息表'!$N:$N,'8-市场占有率'!$B40,'3-班级学员信息表'!$Q:$Q,"&lt;&gt;"&amp;" ")+COUNTIFS('3-班级学员信息表'!$I:$I,"大班",'3-班级学员信息表'!$N:$N,'8-市场占有率'!$B40,'3-班级学员信息表'!$Q:$Q,"&lt;&gt;"&amp;" ")</f>
        <v>0</v>
      </c>
      <c r="D40" s="88">
        <f>COUNTIFS('3-班级学员信息表'!$I:$I,'8-市场占有率'!D$5,'3-班级学员信息表'!$N:$N,'8-市场占有率'!$B40,'3-班级学员信息表'!$Q:$Q,"&lt;&gt;"&amp;" ")</f>
        <v>0</v>
      </c>
      <c r="E40" s="88">
        <f>COUNTIFS('3-班级学员信息表'!$I:$I,'8-市场占有率'!E$5,'3-班级学员信息表'!$N:$N,'8-市场占有率'!$B40,'3-班级学员信息表'!$Q:$Q,"&lt;&gt;"&amp;" ")</f>
        <v>0</v>
      </c>
      <c r="F40" s="88">
        <f>COUNTIFS('3-班级学员信息表'!$I:$I,'8-市场占有率'!F$5,'3-班级学员信息表'!$N:$N,'8-市场占有率'!$B40,'3-班级学员信息表'!$Q:$Q,"&lt;&gt;"&amp;" ")</f>
        <v>0</v>
      </c>
      <c r="G40" s="88">
        <f>COUNTIFS('3-班级学员信息表'!$I:$I,'8-市场占有率'!G$5,'3-班级学员信息表'!$N:$N,'8-市场占有率'!$B40,'3-班级学员信息表'!$Q:$Q,"&lt;&gt;"&amp;" ")</f>
        <v>0</v>
      </c>
      <c r="H40" s="88">
        <f>COUNTIFS('3-班级学员信息表'!$I:$I,'8-市场占有率'!H$5,'3-班级学员信息表'!$N:$N,'8-市场占有率'!$B40,'3-班级学员信息表'!$Q:$Q,"&lt;&gt;"&amp;" ")</f>
        <v>0</v>
      </c>
      <c r="I40" s="88">
        <f>COUNTIFS('3-班级学员信息表'!$I:$I,'8-市场占有率'!I$5,'3-班级学员信息表'!$N:$N,'8-市场占有率'!$B40,'3-班级学员信息表'!$Q:$Q,"&lt;&gt;"&amp;" ")</f>
        <v>0</v>
      </c>
      <c r="J40" s="88">
        <f>COUNTIFS('3-班级学员信息表'!$I:$I,'8-市场占有率'!J$5,'3-班级学员信息表'!$N:$N,'8-市场占有率'!$B40,'3-班级学员信息表'!$Q:$Q,"&lt;&gt;"&amp;" ")</f>
        <v>2</v>
      </c>
      <c r="K40" s="88">
        <f>COUNTIFS('3-班级学员信息表'!$I:$I,'8-市场占有率'!K$5,'3-班级学员信息表'!$N:$N,'8-市场占有率'!$B40,'3-班级学员信息表'!$Q:$Q,"&lt;&gt;"&amp;" ")</f>
        <v>0</v>
      </c>
      <c r="L40" s="88">
        <f>COUNTIFS('3-班级学员信息表'!$I:$I,"初三",'3-班级学员信息表'!$N:$N,'8-市场占有率'!$B40,'3-班级学员信息表'!$Q:$Q,"&lt;&gt;"&amp;" ")+COUNTIFS('3-班级学员信息表'!$I:$I,"高一",'3-班级学员信息表'!$N:$N,'8-市场占有率'!$B40,'3-班级学员信息表'!$Q:$Q,"&lt;&gt;"&amp;" ")+COUNTIFS('3-班级学员信息表'!$I:$I,"高二",'3-班级学员信息表'!$N:$N,'8-市场占有率'!$B40,'3-班级学员信息表'!$Q:$Q,"&lt;&gt;"&amp;" ")+COUNTIFS('3-班级学员信息表'!$I:$I,"高三",'3-班级学员信息表'!$N:$N,'8-市场占有率'!$B40,'3-班级学员信息表'!$Q:$Q,"&lt;&gt;"&amp;" ")+COUNTIFS('3-班级学员信息表'!$I:$I,"其他",'3-班级学员信息表'!$N:$N,'8-市场占有率'!$B40,'3-班级学员信息表'!$Q:$Q,"&lt;&gt;"&amp;" ")</f>
        <v>0</v>
      </c>
      <c r="M40" s="88">
        <f t="shared" si="2"/>
        <v>2</v>
      </c>
      <c r="N40" s="91"/>
      <c r="O40" s="89">
        <f t="shared" si="1"/>
        <v>0</v>
      </c>
    </row>
    <row r="41" spans="1:15">
      <c r="A41" s="86">
        <v>35</v>
      </c>
      <c r="B41" s="210" t="s">
        <v>2203</v>
      </c>
      <c r="C41" s="88">
        <f>COUNTIFS('3-班级学员信息表'!$I:$I,"小班",'3-班级学员信息表'!$N:$N,'8-市场占有率'!$B41,'3-班级学员信息表'!$Q:$Q,"&lt;&gt;"&amp;" ")+COUNTIFS('3-班级学员信息表'!$I:$I,"中班",'3-班级学员信息表'!$N:$N,'8-市场占有率'!$B41,'3-班级学员信息表'!$Q:$Q,"&lt;&gt;"&amp;" ")+COUNTIFS('3-班级学员信息表'!$I:$I,"大班",'3-班级学员信息表'!$N:$N,'8-市场占有率'!$B41,'3-班级学员信息表'!$Q:$Q,"&lt;&gt;"&amp;" ")</f>
        <v>0</v>
      </c>
      <c r="D41" s="88">
        <f>COUNTIFS('3-班级学员信息表'!$I:$I,'8-市场占有率'!D$5,'3-班级学员信息表'!$N:$N,'8-市场占有率'!$B41,'3-班级学员信息表'!$Q:$Q,"&lt;&gt;"&amp;" ")</f>
        <v>1</v>
      </c>
      <c r="E41" s="88">
        <f>COUNTIFS('3-班级学员信息表'!$I:$I,'8-市场占有率'!E$5,'3-班级学员信息表'!$N:$N,'8-市场占有率'!$B41,'3-班级学员信息表'!$Q:$Q,"&lt;&gt;"&amp;" ")</f>
        <v>1</v>
      </c>
      <c r="F41" s="88">
        <f>COUNTIFS('3-班级学员信息表'!$I:$I,'8-市场占有率'!F$5,'3-班级学员信息表'!$N:$N,'8-市场占有率'!$B41,'3-班级学员信息表'!$Q:$Q,"&lt;&gt;"&amp;" ")</f>
        <v>0</v>
      </c>
      <c r="G41" s="88">
        <f>COUNTIFS('3-班级学员信息表'!$I:$I,'8-市场占有率'!G$5,'3-班级学员信息表'!$N:$N,'8-市场占有率'!$B41,'3-班级学员信息表'!$Q:$Q,"&lt;&gt;"&amp;" ")</f>
        <v>0</v>
      </c>
      <c r="H41" s="88">
        <f>COUNTIFS('3-班级学员信息表'!$I:$I,'8-市场占有率'!H$5,'3-班级学员信息表'!$N:$N,'8-市场占有率'!$B41,'3-班级学员信息表'!$Q:$Q,"&lt;&gt;"&amp;" ")</f>
        <v>0</v>
      </c>
      <c r="I41" s="88">
        <f>COUNTIFS('3-班级学员信息表'!$I:$I,'8-市场占有率'!I$5,'3-班级学员信息表'!$N:$N,'8-市场占有率'!$B41,'3-班级学员信息表'!$Q:$Q,"&lt;&gt;"&amp;" ")</f>
        <v>0</v>
      </c>
      <c r="J41" s="88">
        <f>COUNTIFS('3-班级学员信息表'!$I:$I,'8-市场占有率'!J$5,'3-班级学员信息表'!$N:$N,'8-市场占有率'!$B41,'3-班级学员信息表'!$Q:$Q,"&lt;&gt;"&amp;" ")</f>
        <v>0</v>
      </c>
      <c r="K41" s="88">
        <f>COUNTIFS('3-班级学员信息表'!$I:$I,'8-市场占有率'!K$5,'3-班级学员信息表'!$N:$N,'8-市场占有率'!$B41,'3-班级学员信息表'!$Q:$Q,"&lt;&gt;"&amp;" ")</f>
        <v>0</v>
      </c>
      <c r="L41" s="88">
        <f>COUNTIFS('3-班级学员信息表'!$I:$I,"初三",'3-班级学员信息表'!$N:$N,'8-市场占有率'!$B41,'3-班级学员信息表'!$Q:$Q,"&lt;&gt;"&amp;" ")+COUNTIFS('3-班级学员信息表'!$I:$I,"高一",'3-班级学员信息表'!$N:$N,'8-市场占有率'!$B41,'3-班级学员信息表'!$Q:$Q,"&lt;&gt;"&amp;" ")+COUNTIFS('3-班级学员信息表'!$I:$I,"高二",'3-班级学员信息表'!$N:$N,'8-市场占有率'!$B41,'3-班级学员信息表'!$Q:$Q,"&lt;&gt;"&amp;" ")+COUNTIFS('3-班级学员信息表'!$I:$I,"高三",'3-班级学员信息表'!$N:$N,'8-市场占有率'!$B41,'3-班级学员信息表'!$Q:$Q,"&lt;&gt;"&amp;" ")+COUNTIFS('3-班级学员信息表'!$I:$I,"其他",'3-班级学员信息表'!$N:$N,'8-市场占有率'!$B41,'3-班级学员信息表'!$Q:$Q,"&lt;&gt;"&amp;" ")</f>
        <v>2</v>
      </c>
      <c r="M41" s="88">
        <f t="shared" si="2"/>
        <v>4</v>
      </c>
      <c r="N41" s="91"/>
      <c r="O41" s="89">
        <f t="shared" si="1"/>
        <v>0</v>
      </c>
    </row>
    <row r="42" spans="1:15">
      <c r="A42" s="86">
        <v>36</v>
      </c>
      <c r="B42" s="210" t="s">
        <v>2704</v>
      </c>
      <c r="C42" s="88">
        <f>COUNTIFS('3-班级学员信息表'!$I:$I,"小班",'3-班级学员信息表'!$N:$N,'8-市场占有率'!$B42,'3-班级学员信息表'!$Q:$Q,"&lt;&gt;"&amp;" ")+COUNTIFS('3-班级学员信息表'!$I:$I,"中班",'3-班级学员信息表'!$N:$N,'8-市场占有率'!$B42,'3-班级学员信息表'!$Q:$Q,"&lt;&gt;"&amp;" ")+COUNTIFS('3-班级学员信息表'!$I:$I,"大班",'3-班级学员信息表'!$N:$N,'8-市场占有率'!$B42,'3-班级学员信息表'!$Q:$Q,"&lt;&gt;"&amp;" ")</f>
        <v>0</v>
      </c>
      <c r="D42" s="88">
        <f>COUNTIFS('3-班级学员信息表'!$I:$I,'8-市场占有率'!D$5,'3-班级学员信息表'!$N:$N,'8-市场占有率'!$B42,'3-班级学员信息表'!$Q:$Q,"&lt;&gt;"&amp;" ")</f>
        <v>0</v>
      </c>
      <c r="E42" s="88">
        <f>COUNTIFS('3-班级学员信息表'!$I:$I,'8-市场占有率'!E$5,'3-班级学员信息表'!$N:$N,'8-市场占有率'!$B42,'3-班级学员信息表'!$Q:$Q,"&lt;&gt;"&amp;" ")</f>
        <v>0</v>
      </c>
      <c r="F42" s="88">
        <f>COUNTIFS('3-班级学员信息表'!$I:$I,'8-市场占有率'!F$5,'3-班级学员信息表'!$N:$N,'8-市场占有率'!$B42,'3-班级学员信息表'!$Q:$Q,"&lt;&gt;"&amp;" ")</f>
        <v>0</v>
      </c>
      <c r="G42" s="88">
        <f>COUNTIFS('3-班级学员信息表'!$I:$I,'8-市场占有率'!G$5,'3-班级学员信息表'!$N:$N,'8-市场占有率'!$B42,'3-班级学员信息表'!$Q:$Q,"&lt;&gt;"&amp;" ")</f>
        <v>0</v>
      </c>
      <c r="H42" s="88">
        <f>COUNTIFS('3-班级学员信息表'!$I:$I,'8-市场占有率'!H$5,'3-班级学员信息表'!$N:$N,'8-市场占有率'!$B42,'3-班级学员信息表'!$Q:$Q,"&lt;&gt;"&amp;" ")</f>
        <v>0</v>
      </c>
      <c r="I42" s="88">
        <f>COUNTIFS('3-班级学员信息表'!$I:$I,'8-市场占有率'!I$5,'3-班级学员信息表'!$N:$N,'8-市场占有率'!$B42,'3-班级学员信息表'!$Q:$Q,"&lt;&gt;"&amp;" ")</f>
        <v>0</v>
      </c>
      <c r="J42" s="88">
        <f>COUNTIFS('3-班级学员信息表'!$I:$I,'8-市场占有率'!J$5,'3-班级学员信息表'!$N:$N,'8-市场占有率'!$B42,'3-班级学员信息表'!$Q:$Q,"&lt;&gt;"&amp;" ")</f>
        <v>1</v>
      </c>
      <c r="K42" s="88">
        <f>COUNTIFS('3-班级学员信息表'!$I:$I,'8-市场占有率'!K$5,'3-班级学员信息表'!$N:$N,'8-市场占有率'!$B42,'3-班级学员信息表'!$Q:$Q,"&lt;&gt;"&amp;" ")</f>
        <v>0</v>
      </c>
      <c r="L42" s="88">
        <f>COUNTIFS('3-班级学员信息表'!$I:$I,"初三",'3-班级学员信息表'!$N:$N,'8-市场占有率'!$B42,'3-班级学员信息表'!$Q:$Q,"&lt;&gt;"&amp;" ")+COUNTIFS('3-班级学员信息表'!$I:$I,"高一",'3-班级学员信息表'!$N:$N,'8-市场占有率'!$B42,'3-班级学员信息表'!$Q:$Q,"&lt;&gt;"&amp;" ")+COUNTIFS('3-班级学员信息表'!$I:$I,"高二",'3-班级学员信息表'!$N:$N,'8-市场占有率'!$B42,'3-班级学员信息表'!$Q:$Q,"&lt;&gt;"&amp;" ")+COUNTIFS('3-班级学员信息表'!$I:$I,"高三",'3-班级学员信息表'!$N:$N,'8-市场占有率'!$B42,'3-班级学员信息表'!$Q:$Q,"&lt;&gt;"&amp;" ")+COUNTIFS('3-班级学员信息表'!$I:$I,"其他",'3-班级学员信息表'!$N:$N,'8-市场占有率'!$B42,'3-班级学员信息表'!$Q:$Q,"&lt;&gt;"&amp;" ")</f>
        <v>0</v>
      </c>
      <c r="M42" s="88">
        <f t="shared" si="2"/>
        <v>1</v>
      </c>
      <c r="N42" s="91"/>
      <c r="O42" s="89">
        <f t="shared" si="1"/>
        <v>0</v>
      </c>
    </row>
    <row r="43" spans="1:15">
      <c r="A43" s="86">
        <v>37</v>
      </c>
      <c r="B43" s="210" t="s">
        <v>4550</v>
      </c>
      <c r="C43" s="88">
        <f>COUNTIFS('3-班级学员信息表'!$I:$I,"小班",'3-班级学员信息表'!$N:$N,'8-市场占有率'!$B43,'3-班级学员信息表'!$Q:$Q,"&lt;&gt;"&amp;" ")+COUNTIFS('3-班级学员信息表'!$I:$I,"中班",'3-班级学员信息表'!$N:$N,'8-市场占有率'!$B43,'3-班级学员信息表'!$Q:$Q,"&lt;&gt;"&amp;" ")+COUNTIFS('3-班级学员信息表'!$I:$I,"大班",'3-班级学员信息表'!$N:$N,'8-市场占有率'!$B43,'3-班级学员信息表'!$Q:$Q,"&lt;&gt;"&amp;" ")</f>
        <v>0</v>
      </c>
      <c r="D43" s="88">
        <f>COUNTIFS('3-班级学员信息表'!$I:$I,'8-市场占有率'!D$5,'3-班级学员信息表'!$N:$N,'8-市场占有率'!$B43,'3-班级学员信息表'!$Q:$Q,"&lt;&gt;"&amp;" ")</f>
        <v>0</v>
      </c>
      <c r="E43" s="88">
        <f>COUNTIFS('3-班级学员信息表'!$I:$I,'8-市场占有率'!E$5,'3-班级学员信息表'!$N:$N,'8-市场占有率'!$B43,'3-班级学员信息表'!$Q:$Q,"&lt;&gt;"&amp;" ")</f>
        <v>1</v>
      </c>
      <c r="F43" s="88">
        <f>COUNTIFS('3-班级学员信息表'!$I:$I,'8-市场占有率'!F$5,'3-班级学员信息表'!$N:$N,'8-市场占有率'!$B43,'3-班级学员信息表'!$Q:$Q,"&lt;&gt;"&amp;" ")</f>
        <v>0</v>
      </c>
      <c r="G43" s="88">
        <f>COUNTIFS('3-班级学员信息表'!$I:$I,'8-市场占有率'!G$5,'3-班级学员信息表'!$N:$N,'8-市场占有率'!$B43,'3-班级学员信息表'!$Q:$Q,"&lt;&gt;"&amp;" ")</f>
        <v>0</v>
      </c>
      <c r="H43" s="88">
        <f>COUNTIFS('3-班级学员信息表'!$I:$I,'8-市场占有率'!H$5,'3-班级学员信息表'!$N:$N,'8-市场占有率'!$B43,'3-班级学员信息表'!$Q:$Q,"&lt;&gt;"&amp;" ")</f>
        <v>0</v>
      </c>
      <c r="I43" s="88">
        <f>COUNTIFS('3-班级学员信息表'!$I:$I,'8-市场占有率'!I$5,'3-班级学员信息表'!$N:$N,'8-市场占有率'!$B43,'3-班级学员信息表'!$Q:$Q,"&lt;&gt;"&amp;" ")</f>
        <v>0</v>
      </c>
      <c r="J43" s="88">
        <f>COUNTIFS('3-班级学员信息表'!$I:$I,'8-市场占有率'!J$5,'3-班级学员信息表'!$N:$N,'8-市场占有率'!$B43,'3-班级学员信息表'!$Q:$Q,"&lt;&gt;"&amp;" ")</f>
        <v>0</v>
      </c>
      <c r="K43" s="88">
        <f>COUNTIFS('3-班级学员信息表'!$I:$I,'8-市场占有率'!K$5,'3-班级学员信息表'!$N:$N,'8-市场占有率'!$B43,'3-班级学员信息表'!$Q:$Q,"&lt;&gt;"&amp;" ")</f>
        <v>0</v>
      </c>
      <c r="L43" s="88">
        <f>COUNTIFS('3-班级学员信息表'!$I:$I,"初三",'3-班级学员信息表'!$N:$N,'8-市场占有率'!$B43,'3-班级学员信息表'!$Q:$Q,"&lt;&gt;"&amp;" ")+COUNTIFS('3-班级学员信息表'!$I:$I,"高一",'3-班级学员信息表'!$N:$N,'8-市场占有率'!$B43,'3-班级学员信息表'!$Q:$Q,"&lt;&gt;"&amp;" ")+COUNTIFS('3-班级学员信息表'!$I:$I,"高二",'3-班级学员信息表'!$N:$N,'8-市场占有率'!$B43,'3-班级学员信息表'!$Q:$Q,"&lt;&gt;"&amp;" ")+COUNTIFS('3-班级学员信息表'!$I:$I,"高三",'3-班级学员信息表'!$N:$N,'8-市场占有率'!$B43,'3-班级学员信息表'!$Q:$Q,"&lt;&gt;"&amp;" ")+COUNTIFS('3-班级学员信息表'!$I:$I,"其他",'3-班级学员信息表'!$N:$N,'8-市场占有率'!$B43,'3-班级学员信息表'!$Q:$Q,"&lt;&gt;"&amp;" ")</f>
        <v>0</v>
      </c>
      <c r="M43" s="88">
        <f t="shared" si="2"/>
        <v>1</v>
      </c>
      <c r="N43" s="91"/>
      <c r="O43" s="89">
        <f t="shared" si="1"/>
        <v>0</v>
      </c>
    </row>
    <row r="44" spans="1:15">
      <c r="A44" s="86">
        <v>38</v>
      </c>
      <c r="B44" s="210" t="s">
        <v>3984</v>
      </c>
      <c r="C44" s="88">
        <f>COUNTIFS('3-班级学员信息表'!$I:$I,"小班",'3-班级学员信息表'!$N:$N,'8-市场占有率'!$B44,'3-班级学员信息表'!$Q:$Q,"&lt;&gt;"&amp;" ")+COUNTIFS('3-班级学员信息表'!$I:$I,"中班",'3-班级学员信息表'!$N:$N,'8-市场占有率'!$B44,'3-班级学员信息表'!$Q:$Q,"&lt;&gt;"&amp;" ")+COUNTIFS('3-班级学员信息表'!$I:$I,"大班",'3-班级学员信息表'!$N:$N,'8-市场占有率'!$B44,'3-班级学员信息表'!$Q:$Q,"&lt;&gt;"&amp;" ")</f>
        <v>0</v>
      </c>
      <c r="D44" s="88">
        <f>COUNTIFS('3-班级学员信息表'!$I:$I,'8-市场占有率'!D$5,'3-班级学员信息表'!$N:$N,'8-市场占有率'!$B44,'3-班级学员信息表'!$Q:$Q,"&lt;&gt;"&amp;" ")</f>
        <v>0</v>
      </c>
      <c r="E44" s="88">
        <f>COUNTIFS('3-班级学员信息表'!$I:$I,'8-市场占有率'!E$5,'3-班级学员信息表'!$N:$N,'8-市场占有率'!$B44,'3-班级学员信息表'!$Q:$Q,"&lt;&gt;"&amp;" ")</f>
        <v>0</v>
      </c>
      <c r="F44" s="88">
        <f>COUNTIFS('3-班级学员信息表'!$I:$I,'8-市场占有率'!F$5,'3-班级学员信息表'!$N:$N,'8-市场占有率'!$B44,'3-班级学员信息表'!$Q:$Q,"&lt;&gt;"&amp;" ")</f>
        <v>0</v>
      </c>
      <c r="G44" s="88">
        <f>COUNTIFS('3-班级学员信息表'!$I:$I,'8-市场占有率'!G$5,'3-班级学员信息表'!$N:$N,'8-市场占有率'!$B44,'3-班级学员信息表'!$Q:$Q,"&lt;&gt;"&amp;" ")</f>
        <v>0</v>
      </c>
      <c r="H44" s="88">
        <f>COUNTIFS('3-班级学员信息表'!$I:$I,'8-市场占有率'!H$5,'3-班级学员信息表'!$N:$N,'8-市场占有率'!$B44,'3-班级学员信息表'!$Q:$Q,"&lt;&gt;"&amp;" ")</f>
        <v>0</v>
      </c>
      <c r="I44" s="88">
        <f>COUNTIFS('3-班级学员信息表'!$I:$I,'8-市场占有率'!I$5,'3-班级学员信息表'!$N:$N,'8-市场占有率'!$B44,'3-班级学员信息表'!$Q:$Q,"&lt;&gt;"&amp;" ")</f>
        <v>0</v>
      </c>
      <c r="J44" s="88">
        <f>COUNTIFS('3-班级学员信息表'!$I:$I,'8-市场占有率'!J$5,'3-班级学员信息表'!$N:$N,'8-市场占有率'!$B44,'3-班级学员信息表'!$Q:$Q,"&lt;&gt;"&amp;" ")</f>
        <v>0</v>
      </c>
      <c r="K44" s="88">
        <f>COUNTIFS('3-班级学员信息表'!$I:$I,'8-市场占有率'!K$5,'3-班级学员信息表'!$N:$N,'8-市场占有率'!$B44,'3-班级学员信息表'!$Q:$Q,"&lt;&gt;"&amp;" ")</f>
        <v>0</v>
      </c>
      <c r="L44" s="88">
        <f>COUNTIFS('3-班级学员信息表'!$I:$I,"初三",'3-班级学员信息表'!$N:$N,'8-市场占有率'!$B44,'3-班级学员信息表'!$Q:$Q,"&lt;&gt;"&amp;" ")+COUNTIFS('3-班级学员信息表'!$I:$I,"高一",'3-班级学员信息表'!$N:$N,'8-市场占有率'!$B44,'3-班级学员信息表'!$Q:$Q,"&lt;&gt;"&amp;" ")+COUNTIFS('3-班级学员信息表'!$I:$I,"高二",'3-班级学员信息表'!$N:$N,'8-市场占有率'!$B44,'3-班级学员信息表'!$Q:$Q,"&lt;&gt;"&amp;" ")+COUNTIFS('3-班级学员信息表'!$I:$I,"高三",'3-班级学员信息表'!$N:$N,'8-市场占有率'!$B44,'3-班级学员信息表'!$Q:$Q,"&lt;&gt;"&amp;" ")+COUNTIFS('3-班级学员信息表'!$I:$I,"其他",'3-班级学员信息表'!$N:$N,'8-市场占有率'!$B44,'3-班级学员信息表'!$Q:$Q,"&lt;&gt;"&amp;" ")</f>
        <v>2</v>
      </c>
      <c r="M44" s="88">
        <f t="shared" si="2"/>
        <v>2</v>
      </c>
      <c r="N44" s="91"/>
      <c r="O44" s="89">
        <f t="shared" si="1"/>
        <v>0</v>
      </c>
    </row>
    <row r="45" spans="1:15">
      <c r="A45" s="86">
        <v>39</v>
      </c>
      <c r="B45" s="210" t="s">
        <v>6835</v>
      </c>
      <c r="C45" s="88">
        <f>COUNTIFS('3-班级学员信息表'!$I:$I,"小班",'3-班级学员信息表'!$N:$N,'8-市场占有率'!$B45,'3-班级学员信息表'!$Q:$Q,"&lt;&gt;"&amp;" ")+COUNTIFS('3-班级学员信息表'!$I:$I,"中班",'3-班级学员信息表'!$N:$N,'8-市场占有率'!$B45,'3-班级学员信息表'!$Q:$Q,"&lt;&gt;"&amp;" ")+COUNTIFS('3-班级学员信息表'!$I:$I,"大班",'3-班级学员信息表'!$N:$N,'8-市场占有率'!$B45,'3-班级学员信息表'!$Q:$Q,"&lt;&gt;"&amp;" ")</f>
        <v>1</v>
      </c>
      <c r="D45" s="88">
        <f>COUNTIFS('3-班级学员信息表'!$I:$I,'8-市场占有率'!D$5,'3-班级学员信息表'!$N:$N,'8-市场占有率'!$B45,'3-班级学员信息表'!$Q:$Q,"&lt;&gt;"&amp;" ")</f>
        <v>0</v>
      </c>
      <c r="E45" s="88">
        <f>COUNTIFS('3-班级学员信息表'!$I:$I,'8-市场占有率'!E$5,'3-班级学员信息表'!$N:$N,'8-市场占有率'!$B45,'3-班级学员信息表'!$Q:$Q,"&lt;&gt;"&amp;" ")</f>
        <v>0</v>
      </c>
      <c r="F45" s="88">
        <f>COUNTIFS('3-班级学员信息表'!$I:$I,'8-市场占有率'!F$5,'3-班级学员信息表'!$N:$N,'8-市场占有率'!$B45,'3-班级学员信息表'!$Q:$Q,"&lt;&gt;"&amp;" ")</f>
        <v>0</v>
      </c>
      <c r="G45" s="88">
        <f>COUNTIFS('3-班级学员信息表'!$I:$I,'8-市场占有率'!G$5,'3-班级学员信息表'!$N:$N,'8-市场占有率'!$B45,'3-班级学员信息表'!$Q:$Q,"&lt;&gt;"&amp;" ")</f>
        <v>0</v>
      </c>
      <c r="H45" s="88">
        <f>COUNTIFS('3-班级学员信息表'!$I:$I,'8-市场占有率'!H$5,'3-班级学员信息表'!$N:$N,'8-市场占有率'!$B45,'3-班级学员信息表'!$Q:$Q,"&lt;&gt;"&amp;" ")</f>
        <v>0</v>
      </c>
      <c r="I45" s="88">
        <f>COUNTIFS('3-班级学员信息表'!$I:$I,'8-市场占有率'!I$5,'3-班级学员信息表'!$N:$N,'8-市场占有率'!$B45,'3-班级学员信息表'!$Q:$Q,"&lt;&gt;"&amp;" ")</f>
        <v>0</v>
      </c>
      <c r="J45" s="88">
        <f>COUNTIFS('3-班级学员信息表'!$I:$I,'8-市场占有率'!J$5,'3-班级学员信息表'!$N:$N,'8-市场占有率'!$B45,'3-班级学员信息表'!$Q:$Q,"&lt;&gt;"&amp;" ")</f>
        <v>0</v>
      </c>
      <c r="K45" s="88">
        <f>COUNTIFS('3-班级学员信息表'!$I:$I,'8-市场占有率'!K$5,'3-班级学员信息表'!$N:$N,'8-市场占有率'!$B45,'3-班级学员信息表'!$Q:$Q,"&lt;&gt;"&amp;" ")</f>
        <v>0</v>
      </c>
      <c r="L45" s="88">
        <f>COUNTIFS('3-班级学员信息表'!$I:$I,"初三",'3-班级学员信息表'!$N:$N,'8-市场占有率'!$B45,'3-班级学员信息表'!$Q:$Q,"&lt;&gt;"&amp;" ")+COUNTIFS('3-班级学员信息表'!$I:$I,"高一",'3-班级学员信息表'!$N:$N,'8-市场占有率'!$B45,'3-班级学员信息表'!$Q:$Q,"&lt;&gt;"&amp;" ")+COUNTIFS('3-班级学员信息表'!$I:$I,"高二",'3-班级学员信息表'!$N:$N,'8-市场占有率'!$B45,'3-班级学员信息表'!$Q:$Q,"&lt;&gt;"&amp;" ")+COUNTIFS('3-班级学员信息表'!$I:$I,"高三",'3-班级学员信息表'!$N:$N,'8-市场占有率'!$B45,'3-班级学员信息表'!$Q:$Q,"&lt;&gt;"&amp;" ")+COUNTIFS('3-班级学员信息表'!$I:$I,"其他",'3-班级学员信息表'!$N:$N,'8-市场占有率'!$B45,'3-班级学员信息表'!$Q:$Q,"&lt;&gt;"&amp;" ")</f>
        <v>0</v>
      </c>
      <c r="M45" s="88">
        <f t="shared" si="2"/>
        <v>1</v>
      </c>
      <c r="N45" s="91"/>
      <c r="O45" s="89">
        <f t="shared" si="1"/>
        <v>0</v>
      </c>
    </row>
    <row r="46" spans="1:15">
      <c r="A46" s="86">
        <v>40</v>
      </c>
      <c r="B46" s="210" t="s">
        <v>4563</v>
      </c>
      <c r="C46" s="88">
        <f>COUNTIFS('3-班级学员信息表'!$I:$I,"小班",'3-班级学员信息表'!$N:$N,'8-市场占有率'!$B46,'3-班级学员信息表'!$Q:$Q,"&lt;&gt;"&amp;" ")+COUNTIFS('3-班级学员信息表'!$I:$I,"中班",'3-班级学员信息表'!$N:$N,'8-市场占有率'!$B46,'3-班级学员信息表'!$Q:$Q,"&lt;&gt;"&amp;" ")+COUNTIFS('3-班级学员信息表'!$I:$I,"大班",'3-班级学员信息表'!$N:$N,'8-市场占有率'!$B46,'3-班级学员信息表'!$Q:$Q,"&lt;&gt;"&amp;" ")</f>
        <v>0</v>
      </c>
      <c r="D46" s="88">
        <f>COUNTIFS('3-班级学员信息表'!$I:$I,'8-市场占有率'!D$5,'3-班级学员信息表'!$N:$N,'8-市场占有率'!$B46,'3-班级学员信息表'!$Q:$Q,"&lt;&gt;"&amp;" ")</f>
        <v>0</v>
      </c>
      <c r="E46" s="88">
        <f>COUNTIFS('3-班级学员信息表'!$I:$I,'8-市场占有率'!E$5,'3-班级学员信息表'!$N:$N,'8-市场占有率'!$B46,'3-班级学员信息表'!$Q:$Q,"&lt;&gt;"&amp;" ")</f>
        <v>0</v>
      </c>
      <c r="F46" s="88">
        <f>COUNTIFS('3-班级学员信息表'!$I:$I,'8-市场占有率'!F$5,'3-班级学员信息表'!$N:$N,'8-市场占有率'!$B46,'3-班级学员信息表'!$Q:$Q,"&lt;&gt;"&amp;" ")</f>
        <v>1</v>
      </c>
      <c r="G46" s="88">
        <f>COUNTIFS('3-班级学员信息表'!$I:$I,'8-市场占有率'!G$5,'3-班级学员信息表'!$N:$N,'8-市场占有率'!$B46,'3-班级学员信息表'!$Q:$Q,"&lt;&gt;"&amp;" ")</f>
        <v>0</v>
      </c>
      <c r="H46" s="88">
        <f>COUNTIFS('3-班级学员信息表'!$I:$I,'8-市场占有率'!H$5,'3-班级学员信息表'!$N:$N,'8-市场占有率'!$B46,'3-班级学员信息表'!$Q:$Q,"&lt;&gt;"&amp;" ")</f>
        <v>0</v>
      </c>
      <c r="I46" s="88">
        <f>COUNTIFS('3-班级学员信息表'!$I:$I,'8-市场占有率'!I$5,'3-班级学员信息表'!$N:$N,'8-市场占有率'!$B46,'3-班级学员信息表'!$Q:$Q,"&lt;&gt;"&amp;" ")</f>
        <v>0</v>
      </c>
      <c r="J46" s="88">
        <f>COUNTIFS('3-班级学员信息表'!$I:$I,'8-市场占有率'!J$5,'3-班级学员信息表'!$N:$N,'8-市场占有率'!$B46,'3-班级学员信息表'!$Q:$Q,"&lt;&gt;"&amp;" ")</f>
        <v>0</v>
      </c>
      <c r="K46" s="88">
        <f>COUNTIFS('3-班级学员信息表'!$I:$I,'8-市场占有率'!K$5,'3-班级学员信息表'!$N:$N,'8-市场占有率'!$B46,'3-班级学员信息表'!$Q:$Q,"&lt;&gt;"&amp;" ")</f>
        <v>0</v>
      </c>
      <c r="L46" s="88">
        <f>COUNTIFS('3-班级学员信息表'!$I:$I,"初三",'3-班级学员信息表'!$N:$N,'8-市场占有率'!$B46,'3-班级学员信息表'!$Q:$Q,"&lt;&gt;"&amp;" ")+COUNTIFS('3-班级学员信息表'!$I:$I,"高一",'3-班级学员信息表'!$N:$N,'8-市场占有率'!$B46,'3-班级学员信息表'!$Q:$Q,"&lt;&gt;"&amp;" ")+COUNTIFS('3-班级学员信息表'!$I:$I,"高二",'3-班级学员信息表'!$N:$N,'8-市场占有率'!$B46,'3-班级学员信息表'!$Q:$Q,"&lt;&gt;"&amp;" ")+COUNTIFS('3-班级学员信息表'!$I:$I,"高三",'3-班级学员信息表'!$N:$N,'8-市场占有率'!$B46,'3-班级学员信息表'!$Q:$Q,"&lt;&gt;"&amp;" ")+COUNTIFS('3-班级学员信息表'!$I:$I,"其他",'3-班级学员信息表'!$N:$N,'8-市场占有率'!$B46,'3-班级学员信息表'!$Q:$Q,"&lt;&gt;"&amp;" ")</f>
        <v>0</v>
      </c>
      <c r="M46" s="88">
        <f t="shared" si="2"/>
        <v>1</v>
      </c>
      <c r="N46" s="91"/>
      <c r="O46" s="89">
        <f t="shared" si="1"/>
        <v>0</v>
      </c>
    </row>
    <row r="47" spans="1:15">
      <c r="A47" s="86">
        <v>41</v>
      </c>
      <c r="B47" s="210" t="s">
        <v>2584</v>
      </c>
      <c r="C47" s="88">
        <f>COUNTIFS('3-班级学员信息表'!$I:$I,"小班",'3-班级学员信息表'!$N:$N,'8-市场占有率'!$B47,'3-班级学员信息表'!$Q:$Q,"&lt;&gt;"&amp;" ")+COUNTIFS('3-班级学员信息表'!$I:$I,"中班",'3-班级学员信息表'!$N:$N,'8-市场占有率'!$B47,'3-班级学员信息表'!$Q:$Q,"&lt;&gt;"&amp;" ")+COUNTIFS('3-班级学员信息表'!$I:$I,"大班",'3-班级学员信息表'!$N:$N,'8-市场占有率'!$B47,'3-班级学员信息表'!$Q:$Q,"&lt;&gt;"&amp;" ")</f>
        <v>0</v>
      </c>
      <c r="D47" s="88">
        <f>COUNTIFS('3-班级学员信息表'!$I:$I,'8-市场占有率'!D$5,'3-班级学员信息表'!$N:$N,'8-市场占有率'!$B47,'3-班级学员信息表'!$Q:$Q,"&lt;&gt;"&amp;" ")</f>
        <v>0</v>
      </c>
      <c r="E47" s="88">
        <f>COUNTIFS('3-班级学员信息表'!$I:$I,'8-市场占有率'!E$5,'3-班级学员信息表'!$N:$N,'8-市场占有率'!$B47,'3-班级学员信息表'!$Q:$Q,"&lt;&gt;"&amp;" ")</f>
        <v>0</v>
      </c>
      <c r="F47" s="88">
        <v>2</v>
      </c>
      <c r="G47" s="88">
        <f>COUNTIFS('3-班级学员信息表'!$I:$I,'8-市场占有率'!G$5,'3-班级学员信息表'!$N:$N,'8-市场占有率'!$B47,'3-班级学员信息表'!$Q:$Q,"&lt;&gt;"&amp;" ")</f>
        <v>0</v>
      </c>
      <c r="H47" s="88">
        <f>COUNTIFS('3-班级学员信息表'!$I:$I,'8-市场占有率'!H$5,'3-班级学员信息表'!$N:$N,'8-市场占有率'!$B47,'3-班级学员信息表'!$Q:$Q,"&lt;&gt;"&amp;" ")</f>
        <v>1</v>
      </c>
      <c r="I47" s="88">
        <f>COUNTIFS('3-班级学员信息表'!$I:$I,'8-市场占有率'!I$5,'3-班级学员信息表'!$N:$N,'8-市场占有率'!$B47,'3-班级学员信息表'!$Q:$Q,"&lt;&gt;"&amp;" ")</f>
        <v>0</v>
      </c>
      <c r="J47" s="88">
        <f>COUNTIFS('3-班级学员信息表'!$I:$I,'8-市场占有率'!J$5,'3-班级学员信息表'!$N:$N,'8-市场占有率'!$B47,'3-班级学员信息表'!$Q:$Q,"&lt;&gt;"&amp;" ")</f>
        <v>0</v>
      </c>
      <c r="K47" s="88">
        <f>COUNTIFS('3-班级学员信息表'!$I:$I,'8-市场占有率'!K$5,'3-班级学员信息表'!$N:$N,'8-市场占有率'!$B47,'3-班级学员信息表'!$Q:$Q,"&lt;&gt;"&amp;" ")</f>
        <v>0</v>
      </c>
      <c r="L47" s="88">
        <f>COUNTIFS('3-班级学员信息表'!$I:$I,"初三",'3-班级学员信息表'!$N:$N,'8-市场占有率'!$B47,'3-班级学员信息表'!$Q:$Q,"&lt;&gt;"&amp;" ")+COUNTIFS('3-班级学员信息表'!$I:$I,"高一",'3-班级学员信息表'!$N:$N,'8-市场占有率'!$B47,'3-班级学员信息表'!$Q:$Q,"&lt;&gt;"&amp;" ")+COUNTIFS('3-班级学员信息表'!$I:$I,"高二",'3-班级学员信息表'!$N:$N,'8-市场占有率'!$B47,'3-班级学员信息表'!$Q:$Q,"&lt;&gt;"&amp;" ")+COUNTIFS('3-班级学员信息表'!$I:$I,"高三",'3-班级学员信息表'!$N:$N,'8-市场占有率'!$B47,'3-班级学员信息表'!$Q:$Q,"&lt;&gt;"&amp;" ")+COUNTIFS('3-班级学员信息表'!$I:$I,"其他",'3-班级学员信息表'!$N:$N,'8-市场占有率'!$B47,'3-班级学员信息表'!$Q:$Q,"&lt;&gt;"&amp;" ")</f>
        <v>0</v>
      </c>
      <c r="M47" s="88">
        <f t="shared" si="2"/>
        <v>3</v>
      </c>
      <c r="N47" s="91"/>
      <c r="O47" s="89">
        <f t="shared" si="1"/>
        <v>0</v>
      </c>
    </row>
    <row r="48" spans="1:15">
      <c r="A48" s="86">
        <v>42</v>
      </c>
      <c r="B48" s="210" t="s">
        <v>3499</v>
      </c>
      <c r="C48" s="88">
        <f>COUNTIFS('3-班级学员信息表'!$I:$I,"小班",'3-班级学员信息表'!$N:$N,'8-市场占有率'!$B48,'3-班级学员信息表'!$Q:$Q,"&lt;&gt;"&amp;" ")+COUNTIFS('3-班级学员信息表'!$I:$I,"中班",'3-班级学员信息表'!$N:$N,'8-市场占有率'!$B48,'3-班级学员信息表'!$Q:$Q,"&lt;&gt;"&amp;" ")+COUNTIFS('3-班级学员信息表'!$I:$I,"大班",'3-班级学员信息表'!$N:$N,'8-市场占有率'!$B48,'3-班级学员信息表'!$Q:$Q,"&lt;&gt;"&amp;" ")</f>
        <v>0</v>
      </c>
      <c r="D48" s="88">
        <f>COUNTIFS('3-班级学员信息表'!$I:$I,'8-市场占有率'!D$5,'3-班级学员信息表'!$N:$N,'8-市场占有率'!$B48,'3-班级学员信息表'!$Q:$Q,"&lt;&gt;"&amp;" ")</f>
        <v>0</v>
      </c>
      <c r="E48" s="88">
        <f>COUNTIFS('3-班级学员信息表'!$I:$I,'8-市场占有率'!E$5,'3-班级学员信息表'!$N:$N,'8-市场占有率'!$B48,'3-班级学员信息表'!$Q:$Q,"&lt;&gt;"&amp;" ")</f>
        <v>0</v>
      </c>
      <c r="F48" s="88">
        <f>COUNTIFS('3-班级学员信息表'!$I:$I,'8-市场占有率'!F$5,'3-班级学员信息表'!$N:$N,'8-市场占有率'!$B48,'3-班级学员信息表'!$Q:$Q,"&lt;&gt;"&amp;" ")</f>
        <v>0</v>
      </c>
      <c r="G48" s="88">
        <f>COUNTIFS('3-班级学员信息表'!$I:$I,'8-市场占有率'!G$5,'3-班级学员信息表'!$N:$N,'8-市场占有率'!$B48,'3-班级学员信息表'!$Q:$Q,"&lt;&gt;"&amp;" ")</f>
        <v>0</v>
      </c>
      <c r="H48" s="88">
        <f>COUNTIFS('3-班级学员信息表'!$I:$I,'8-市场占有率'!H$5,'3-班级学员信息表'!$N:$N,'8-市场占有率'!$B48,'3-班级学员信息表'!$Q:$Q,"&lt;&gt;"&amp;" ")</f>
        <v>0</v>
      </c>
      <c r="I48" s="88">
        <f>COUNTIFS('3-班级学员信息表'!$I:$I,'8-市场占有率'!I$5,'3-班级学员信息表'!$N:$N,'8-市场占有率'!$B48,'3-班级学员信息表'!$Q:$Q,"&lt;&gt;"&amp;" ")</f>
        <v>0</v>
      </c>
      <c r="J48" s="88">
        <f>COUNTIFS('3-班级学员信息表'!$I:$I,'8-市场占有率'!J$5,'3-班级学员信息表'!$N:$N,'8-市场占有率'!$B48,'3-班级学员信息表'!$Q:$Q,"&lt;&gt;"&amp;" ")</f>
        <v>0</v>
      </c>
      <c r="K48" s="88">
        <f>COUNTIFS('3-班级学员信息表'!$I:$I,'8-市场占有率'!K$5,'3-班级学员信息表'!$N:$N,'8-市场占有率'!$B48,'3-班级学员信息表'!$Q:$Q,"&lt;&gt;"&amp;" ")</f>
        <v>0</v>
      </c>
      <c r="L48" s="88">
        <f>COUNTIFS('3-班级学员信息表'!$I:$I,"初三",'3-班级学员信息表'!$N:$N,'8-市场占有率'!$B48,'3-班级学员信息表'!$Q:$Q,"&lt;&gt;"&amp;" ")+COUNTIFS('3-班级学员信息表'!$I:$I,"高一",'3-班级学员信息表'!$N:$N,'8-市场占有率'!$B48,'3-班级学员信息表'!$Q:$Q,"&lt;&gt;"&amp;" ")+COUNTIFS('3-班级学员信息表'!$I:$I,"高二",'3-班级学员信息表'!$N:$N,'8-市场占有率'!$B48,'3-班级学员信息表'!$Q:$Q,"&lt;&gt;"&amp;" ")+COUNTIFS('3-班级学员信息表'!$I:$I,"高三",'3-班级学员信息表'!$N:$N,'8-市场占有率'!$B48,'3-班级学员信息表'!$Q:$Q,"&lt;&gt;"&amp;" ")+COUNTIFS('3-班级学员信息表'!$I:$I,"其他",'3-班级学员信息表'!$N:$N,'8-市场占有率'!$B48,'3-班级学员信息表'!$Q:$Q,"&lt;&gt;"&amp;" ")</f>
        <v>0</v>
      </c>
      <c r="M48" s="88">
        <f t="shared" si="2"/>
        <v>0</v>
      </c>
      <c r="N48" s="91"/>
      <c r="O48" s="89">
        <f t="shared" si="1"/>
        <v>0</v>
      </c>
    </row>
    <row r="49" spans="1:15">
      <c r="A49" s="86">
        <v>43</v>
      </c>
      <c r="B49" s="210" t="s">
        <v>1625</v>
      </c>
      <c r="C49" s="88">
        <f>COUNTIFS('3-班级学员信息表'!$I:$I,"小班",'3-班级学员信息表'!$N:$N,'8-市场占有率'!$B49,'3-班级学员信息表'!$Q:$Q,"&lt;&gt;"&amp;" ")+COUNTIFS('3-班级学员信息表'!$I:$I,"中班",'3-班级学员信息表'!$N:$N,'8-市场占有率'!$B49,'3-班级学员信息表'!$Q:$Q,"&lt;&gt;"&amp;" ")+COUNTIFS('3-班级学员信息表'!$I:$I,"大班",'3-班级学员信息表'!$N:$N,'8-市场占有率'!$B49,'3-班级学员信息表'!$Q:$Q,"&lt;&gt;"&amp;" ")</f>
        <v>0</v>
      </c>
      <c r="D49" s="88">
        <f>COUNTIFS('3-班级学员信息表'!$I:$I,'8-市场占有率'!D$5,'3-班级学员信息表'!$N:$N,'8-市场占有率'!$B49,'3-班级学员信息表'!$Q:$Q,"&lt;&gt;"&amp;" ")</f>
        <v>4</v>
      </c>
      <c r="E49" s="88">
        <f>COUNTIFS('3-班级学员信息表'!$I:$I,'8-市场占有率'!E$5,'3-班级学员信息表'!$N:$N,'8-市场占有率'!$B49,'3-班级学员信息表'!$Q:$Q,"&lt;&gt;"&amp;" ")</f>
        <v>10</v>
      </c>
      <c r="F49" s="88">
        <f>COUNTIFS('3-班级学员信息表'!$I:$I,'8-市场占有率'!F$5,'3-班级学员信息表'!$N:$N,'8-市场占有率'!$B49,'3-班级学员信息表'!$Q:$Q,"&lt;&gt;"&amp;" ")</f>
        <v>0</v>
      </c>
      <c r="G49" s="88">
        <f>COUNTIFS('3-班级学员信息表'!$I:$I,'8-市场占有率'!G$5,'3-班级学员信息表'!$N:$N,'8-市场占有率'!$B49,'3-班级学员信息表'!$Q:$Q,"&lt;&gt;"&amp;" ")</f>
        <v>0</v>
      </c>
      <c r="H49" s="88">
        <f>COUNTIFS('3-班级学员信息表'!$I:$I,'8-市场占有率'!H$5,'3-班级学员信息表'!$N:$N,'8-市场占有率'!$B49,'3-班级学员信息表'!$Q:$Q,"&lt;&gt;"&amp;" ")</f>
        <v>0</v>
      </c>
      <c r="I49" s="88">
        <f>COUNTIFS('3-班级学员信息表'!$I:$I,'8-市场占有率'!I$5,'3-班级学员信息表'!$N:$N,'8-市场占有率'!$B49,'3-班级学员信息表'!$Q:$Q,"&lt;&gt;"&amp;" ")</f>
        <v>0</v>
      </c>
      <c r="J49" s="88">
        <f>COUNTIFS('3-班级学员信息表'!$I:$I,'8-市场占有率'!J$5,'3-班级学员信息表'!$N:$N,'8-市场占有率'!$B49,'3-班级学员信息表'!$Q:$Q,"&lt;&gt;"&amp;" ")</f>
        <v>0</v>
      </c>
      <c r="K49" s="88">
        <f>COUNTIFS('3-班级学员信息表'!$I:$I,'8-市场占有率'!K$5,'3-班级学员信息表'!$N:$N,'8-市场占有率'!$B49,'3-班级学员信息表'!$Q:$Q,"&lt;&gt;"&amp;" ")</f>
        <v>0</v>
      </c>
      <c r="L49" s="88">
        <f>COUNTIFS('3-班级学员信息表'!$I:$I,"初三",'3-班级学员信息表'!$N:$N,'8-市场占有率'!$B49,'3-班级学员信息表'!$Q:$Q,"&lt;&gt;"&amp;" ")+COUNTIFS('3-班级学员信息表'!$I:$I,"高一",'3-班级学员信息表'!$N:$N,'8-市场占有率'!$B49,'3-班级学员信息表'!$Q:$Q,"&lt;&gt;"&amp;" ")+COUNTIFS('3-班级学员信息表'!$I:$I,"高二",'3-班级学员信息表'!$N:$N,'8-市场占有率'!$B49,'3-班级学员信息表'!$Q:$Q,"&lt;&gt;"&amp;" ")+COUNTIFS('3-班级学员信息表'!$I:$I,"高三",'3-班级学员信息表'!$N:$N,'8-市场占有率'!$B49,'3-班级学员信息表'!$Q:$Q,"&lt;&gt;"&amp;" ")+COUNTIFS('3-班级学员信息表'!$I:$I,"其他",'3-班级学员信息表'!$N:$N,'8-市场占有率'!$B49,'3-班级学员信息表'!$Q:$Q,"&lt;&gt;"&amp;" ")</f>
        <v>0</v>
      </c>
      <c r="M49" s="88">
        <f t="shared" si="2"/>
        <v>14</v>
      </c>
      <c r="N49" s="91"/>
      <c r="O49" s="89">
        <f t="shared" si="1"/>
        <v>0</v>
      </c>
    </row>
    <row r="50" spans="1:15">
      <c r="A50" s="86">
        <v>44</v>
      </c>
      <c r="B50" s="210" t="s">
        <v>3369</v>
      </c>
      <c r="C50" s="88">
        <f>COUNTIFS('3-班级学员信息表'!$I:$I,"小班",'3-班级学员信息表'!$N:$N,'8-市场占有率'!$B50,'3-班级学员信息表'!$Q:$Q,"&lt;&gt;"&amp;" ")+COUNTIFS('3-班级学员信息表'!$I:$I,"中班",'3-班级学员信息表'!$N:$N,'8-市场占有率'!$B50,'3-班级学员信息表'!$Q:$Q,"&lt;&gt;"&amp;" ")+COUNTIFS('3-班级学员信息表'!$I:$I,"大班",'3-班级学员信息表'!$N:$N,'8-市场占有率'!$B50,'3-班级学员信息表'!$Q:$Q,"&lt;&gt;"&amp;" ")</f>
        <v>3</v>
      </c>
      <c r="D50" s="88">
        <f>COUNTIFS('3-班级学员信息表'!$I:$I,'8-市场占有率'!D$5,'3-班级学员信息表'!$N:$N,'8-市场占有率'!$B50,'3-班级学员信息表'!$Q:$Q,"&lt;&gt;"&amp;" ")</f>
        <v>0</v>
      </c>
      <c r="E50" s="88">
        <f>COUNTIFS('3-班级学员信息表'!$I:$I,'8-市场占有率'!E$5,'3-班级学员信息表'!$N:$N,'8-市场占有率'!$B50,'3-班级学员信息表'!$Q:$Q,"&lt;&gt;"&amp;" ")</f>
        <v>0</v>
      </c>
      <c r="F50" s="88">
        <f>COUNTIFS('3-班级学员信息表'!$I:$I,'8-市场占有率'!F$5,'3-班级学员信息表'!$N:$N,'8-市场占有率'!$B50,'3-班级学员信息表'!$Q:$Q,"&lt;&gt;"&amp;" ")</f>
        <v>0</v>
      </c>
      <c r="G50" s="88">
        <f>COUNTIFS('3-班级学员信息表'!$I:$I,'8-市场占有率'!G$5,'3-班级学员信息表'!$N:$N,'8-市场占有率'!$B50,'3-班级学员信息表'!$Q:$Q,"&lt;&gt;"&amp;" ")</f>
        <v>0</v>
      </c>
      <c r="H50" s="88">
        <f>COUNTIFS('3-班级学员信息表'!$I:$I,'8-市场占有率'!H$5,'3-班级学员信息表'!$N:$N,'8-市场占有率'!$B50,'3-班级学员信息表'!$Q:$Q,"&lt;&gt;"&amp;" ")</f>
        <v>0</v>
      </c>
      <c r="I50" s="88">
        <f>COUNTIFS('3-班级学员信息表'!$I:$I,'8-市场占有率'!I$5,'3-班级学员信息表'!$N:$N,'8-市场占有率'!$B50,'3-班级学员信息表'!$Q:$Q,"&lt;&gt;"&amp;" ")</f>
        <v>0</v>
      </c>
      <c r="J50" s="88">
        <f>COUNTIFS('3-班级学员信息表'!$I:$I,'8-市场占有率'!J$5,'3-班级学员信息表'!$N:$N,'8-市场占有率'!$B50,'3-班级学员信息表'!$Q:$Q,"&lt;&gt;"&amp;" ")</f>
        <v>0</v>
      </c>
      <c r="K50" s="88">
        <f>COUNTIFS('3-班级学员信息表'!$I:$I,'8-市场占有率'!K$5,'3-班级学员信息表'!$N:$N,'8-市场占有率'!$B50,'3-班级学员信息表'!$Q:$Q,"&lt;&gt;"&amp;" ")</f>
        <v>0</v>
      </c>
      <c r="L50" s="88">
        <f>COUNTIFS('3-班级学员信息表'!$I:$I,"初三",'3-班级学员信息表'!$N:$N,'8-市场占有率'!$B50,'3-班级学员信息表'!$Q:$Q,"&lt;&gt;"&amp;" ")+COUNTIFS('3-班级学员信息表'!$I:$I,"高一",'3-班级学员信息表'!$N:$N,'8-市场占有率'!$B50,'3-班级学员信息表'!$Q:$Q,"&lt;&gt;"&amp;" ")+COUNTIFS('3-班级学员信息表'!$I:$I,"高二",'3-班级学员信息表'!$N:$N,'8-市场占有率'!$B50,'3-班级学员信息表'!$Q:$Q,"&lt;&gt;"&amp;" ")+COUNTIFS('3-班级学员信息表'!$I:$I,"高三",'3-班级学员信息表'!$N:$N,'8-市场占有率'!$B50,'3-班级学员信息表'!$Q:$Q,"&lt;&gt;"&amp;" ")+COUNTIFS('3-班级学员信息表'!$I:$I,"其他",'3-班级学员信息表'!$N:$N,'8-市场占有率'!$B50,'3-班级学员信息表'!$Q:$Q,"&lt;&gt;"&amp;" ")</f>
        <v>0</v>
      </c>
      <c r="M50" s="88">
        <f t="shared" si="2"/>
        <v>3</v>
      </c>
      <c r="N50" s="91"/>
      <c r="O50" s="89">
        <f t="shared" si="1"/>
        <v>0</v>
      </c>
    </row>
    <row r="51" spans="1:15">
      <c r="A51" s="86">
        <v>45</v>
      </c>
      <c r="B51" s="210" t="s">
        <v>3430</v>
      </c>
      <c r="C51" s="88">
        <f>COUNTIFS('3-班级学员信息表'!$I:$I,"小班",'3-班级学员信息表'!$N:$N,'8-市场占有率'!$B51,'3-班级学员信息表'!$Q:$Q,"&lt;&gt;"&amp;" ")+COUNTIFS('3-班级学员信息表'!$I:$I,"中班",'3-班级学员信息表'!$N:$N,'8-市场占有率'!$B51,'3-班级学员信息表'!$Q:$Q,"&lt;&gt;"&amp;" ")+COUNTIFS('3-班级学员信息表'!$I:$I,"大班",'3-班级学员信息表'!$N:$N,'8-市场占有率'!$B51,'3-班级学员信息表'!$Q:$Q,"&lt;&gt;"&amp;" ")</f>
        <v>0</v>
      </c>
      <c r="D51" s="88">
        <f>COUNTIFS('3-班级学员信息表'!$I:$I,'8-市场占有率'!D$5,'3-班级学员信息表'!$N:$N,'8-市场占有率'!$B51,'3-班级学员信息表'!$Q:$Q,"&lt;&gt;"&amp;" ")</f>
        <v>0</v>
      </c>
      <c r="E51" s="88">
        <f>COUNTIFS('3-班级学员信息表'!$I:$I,'8-市场占有率'!E$5,'3-班级学员信息表'!$N:$N,'8-市场占有率'!$B51,'3-班级学员信息表'!$Q:$Q,"&lt;&gt;"&amp;" ")</f>
        <v>0</v>
      </c>
      <c r="F51" s="88">
        <f>COUNTIFS('3-班级学员信息表'!$I:$I,'8-市场占有率'!F$5,'3-班级学员信息表'!$N:$N,'8-市场占有率'!$B51,'3-班级学员信息表'!$Q:$Q,"&lt;&gt;"&amp;" ")</f>
        <v>1</v>
      </c>
      <c r="G51" s="88">
        <f>COUNTIFS('3-班级学员信息表'!$I:$I,'8-市场占有率'!G$5,'3-班级学员信息表'!$N:$N,'8-市场占有率'!$B51,'3-班级学员信息表'!$Q:$Q,"&lt;&gt;"&amp;" ")</f>
        <v>0</v>
      </c>
      <c r="H51" s="88">
        <f>COUNTIFS('3-班级学员信息表'!$I:$I,'8-市场占有率'!H$5,'3-班级学员信息表'!$N:$N,'8-市场占有率'!$B51,'3-班级学员信息表'!$Q:$Q,"&lt;&gt;"&amp;" ")</f>
        <v>0</v>
      </c>
      <c r="I51" s="88">
        <f>COUNTIFS('3-班级学员信息表'!$I:$I,'8-市场占有率'!I$5,'3-班级学员信息表'!$N:$N,'8-市场占有率'!$B51,'3-班级学员信息表'!$Q:$Q,"&lt;&gt;"&amp;" ")</f>
        <v>0</v>
      </c>
      <c r="J51" s="88">
        <f>COUNTIFS('3-班级学员信息表'!$I:$I,'8-市场占有率'!J$5,'3-班级学员信息表'!$N:$N,'8-市场占有率'!$B51,'3-班级学员信息表'!$Q:$Q,"&lt;&gt;"&amp;" ")</f>
        <v>0</v>
      </c>
      <c r="K51" s="88">
        <f>COUNTIFS('3-班级学员信息表'!$I:$I,'8-市场占有率'!K$5,'3-班级学员信息表'!$N:$N,'8-市场占有率'!$B51,'3-班级学员信息表'!$Q:$Q,"&lt;&gt;"&amp;" ")</f>
        <v>0</v>
      </c>
      <c r="L51" s="88">
        <f>COUNTIFS('3-班级学员信息表'!$I:$I,"初三",'3-班级学员信息表'!$N:$N,'8-市场占有率'!$B51,'3-班级学员信息表'!$Q:$Q,"&lt;&gt;"&amp;" ")+COUNTIFS('3-班级学员信息表'!$I:$I,"高一",'3-班级学员信息表'!$N:$N,'8-市场占有率'!$B51,'3-班级学员信息表'!$Q:$Q,"&lt;&gt;"&amp;" ")+COUNTIFS('3-班级学员信息表'!$I:$I,"高二",'3-班级学员信息表'!$N:$N,'8-市场占有率'!$B51,'3-班级学员信息表'!$Q:$Q,"&lt;&gt;"&amp;" ")+COUNTIFS('3-班级学员信息表'!$I:$I,"高三",'3-班级学员信息表'!$N:$N,'8-市场占有率'!$B51,'3-班级学员信息表'!$Q:$Q,"&lt;&gt;"&amp;" ")+COUNTIFS('3-班级学员信息表'!$I:$I,"其他",'3-班级学员信息表'!$N:$N,'8-市场占有率'!$B51,'3-班级学员信息表'!$Q:$Q,"&lt;&gt;"&amp;" ")</f>
        <v>0</v>
      </c>
      <c r="M51" s="88">
        <f t="shared" si="2"/>
        <v>1</v>
      </c>
      <c r="N51" s="91"/>
      <c r="O51" s="89">
        <f t="shared" si="1"/>
        <v>0</v>
      </c>
    </row>
    <row r="52" spans="1:15">
      <c r="A52" s="86">
        <v>46</v>
      </c>
      <c r="B52" s="210" t="s">
        <v>1733</v>
      </c>
      <c r="C52" s="88">
        <f>COUNTIFS('3-班级学员信息表'!$I:$I,"小班",'3-班级学员信息表'!$N:$N,'8-市场占有率'!$B52,'3-班级学员信息表'!$Q:$Q,"&lt;&gt;"&amp;" ")+COUNTIFS('3-班级学员信息表'!$I:$I,"中班",'3-班级学员信息表'!$N:$N,'8-市场占有率'!$B52,'3-班级学员信息表'!$Q:$Q,"&lt;&gt;"&amp;" ")+COUNTIFS('3-班级学员信息表'!$I:$I,"大班",'3-班级学员信息表'!$N:$N,'8-市场占有率'!$B52,'3-班级学员信息表'!$Q:$Q,"&lt;&gt;"&amp;" ")</f>
        <v>0</v>
      </c>
      <c r="D52" s="88">
        <f>COUNTIFS('3-班级学员信息表'!$I:$I,'8-市场占有率'!D$5,'3-班级学员信息表'!$N:$N,'8-市场占有率'!$B52,'3-班级学员信息表'!$Q:$Q,"&lt;&gt;"&amp;" ")</f>
        <v>0</v>
      </c>
      <c r="E52" s="88">
        <f>COUNTIFS('3-班级学员信息表'!$I:$I,'8-市场占有率'!E$5,'3-班级学员信息表'!$N:$N,'8-市场占有率'!$B52,'3-班级学员信息表'!$Q:$Q,"&lt;&gt;"&amp;" ")</f>
        <v>0</v>
      </c>
      <c r="F52" s="88">
        <f>COUNTIFS('3-班级学员信息表'!$I:$I,'8-市场占有率'!F$5,'3-班级学员信息表'!$N:$N,'8-市场占有率'!$B52,'3-班级学员信息表'!$Q:$Q,"&lt;&gt;"&amp;" ")</f>
        <v>1</v>
      </c>
      <c r="G52" s="88">
        <f>COUNTIFS('3-班级学员信息表'!$I:$I,'8-市场占有率'!G$5,'3-班级学员信息表'!$N:$N,'8-市场占有率'!$B52,'3-班级学员信息表'!$Q:$Q,"&lt;&gt;"&amp;" ")</f>
        <v>0</v>
      </c>
      <c r="H52" s="88">
        <f>COUNTIFS('3-班级学员信息表'!$I:$I,'8-市场占有率'!H$5,'3-班级学员信息表'!$N:$N,'8-市场占有率'!$B52,'3-班级学员信息表'!$Q:$Q,"&lt;&gt;"&amp;" ")</f>
        <v>0</v>
      </c>
      <c r="I52" s="88">
        <f>COUNTIFS('3-班级学员信息表'!$I:$I,'8-市场占有率'!I$5,'3-班级学员信息表'!$N:$N,'8-市场占有率'!$B52,'3-班级学员信息表'!$Q:$Q,"&lt;&gt;"&amp;" ")</f>
        <v>0</v>
      </c>
      <c r="J52" s="88">
        <f>COUNTIFS('3-班级学员信息表'!$I:$I,'8-市场占有率'!J$5,'3-班级学员信息表'!$N:$N,'8-市场占有率'!$B52,'3-班级学员信息表'!$Q:$Q,"&lt;&gt;"&amp;" ")</f>
        <v>0</v>
      </c>
      <c r="K52" s="88">
        <f>COUNTIFS('3-班级学员信息表'!$I:$I,'8-市场占有率'!K$5,'3-班级学员信息表'!$N:$N,'8-市场占有率'!$B52,'3-班级学员信息表'!$Q:$Q,"&lt;&gt;"&amp;" ")</f>
        <v>0</v>
      </c>
      <c r="L52" s="88">
        <f>COUNTIFS('3-班级学员信息表'!$I:$I,"初三",'3-班级学员信息表'!$N:$N,'8-市场占有率'!$B52,'3-班级学员信息表'!$Q:$Q,"&lt;&gt;"&amp;" ")+COUNTIFS('3-班级学员信息表'!$I:$I,"高一",'3-班级学员信息表'!$N:$N,'8-市场占有率'!$B52,'3-班级学员信息表'!$Q:$Q,"&lt;&gt;"&amp;" ")+COUNTIFS('3-班级学员信息表'!$I:$I,"高二",'3-班级学员信息表'!$N:$N,'8-市场占有率'!$B52,'3-班级学员信息表'!$Q:$Q,"&lt;&gt;"&amp;" ")+COUNTIFS('3-班级学员信息表'!$I:$I,"高三",'3-班级学员信息表'!$N:$N,'8-市场占有率'!$B52,'3-班级学员信息表'!$Q:$Q,"&lt;&gt;"&amp;" ")+COUNTIFS('3-班级学员信息表'!$I:$I,"其他",'3-班级学员信息表'!$N:$N,'8-市场占有率'!$B52,'3-班级学员信息表'!$Q:$Q,"&lt;&gt;"&amp;" ")</f>
        <v>0</v>
      </c>
      <c r="M52" s="88">
        <f t="shared" si="2"/>
        <v>1</v>
      </c>
      <c r="N52" s="91"/>
      <c r="O52" s="89">
        <f t="shared" si="1"/>
        <v>0</v>
      </c>
    </row>
    <row r="53" spans="1:15">
      <c r="A53" s="86">
        <v>47</v>
      </c>
      <c r="B53" s="210" t="s">
        <v>2607</v>
      </c>
      <c r="C53" s="88">
        <f>COUNTIFS('3-班级学员信息表'!$I:$I,"小班",'3-班级学员信息表'!$N:$N,'8-市场占有率'!$B53,'3-班级学员信息表'!$Q:$Q,"&lt;&gt;"&amp;" ")+COUNTIFS('3-班级学员信息表'!$I:$I,"中班",'3-班级学员信息表'!$N:$N,'8-市场占有率'!$B53,'3-班级学员信息表'!$Q:$Q,"&lt;&gt;"&amp;" ")+COUNTIFS('3-班级学员信息表'!$I:$I,"大班",'3-班级学员信息表'!$N:$N,'8-市场占有率'!$B53,'3-班级学员信息表'!$Q:$Q,"&lt;&gt;"&amp;" ")</f>
        <v>1</v>
      </c>
      <c r="D53" s="88">
        <f>COUNTIFS('3-班级学员信息表'!$I:$I,'8-市场占有率'!D$5,'3-班级学员信息表'!$N:$N,'8-市场占有率'!$B53,'3-班级学员信息表'!$Q:$Q,"&lt;&gt;"&amp;" ")</f>
        <v>0</v>
      </c>
      <c r="E53" s="88">
        <f>COUNTIFS('3-班级学员信息表'!$I:$I,'8-市场占有率'!E$5,'3-班级学员信息表'!$N:$N,'8-市场占有率'!$B53,'3-班级学员信息表'!$Q:$Q,"&lt;&gt;"&amp;" ")</f>
        <v>0</v>
      </c>
      <c r="F53" s="88">
        <f>COUNTIFS('3-班级学员信息表'!$I:$I,'8-市场占有率'!F$5,'3-班级学员信息表'!$N:$N,'8-市场占有率'!$B53,'3-班级学员信息表'!$Q:$Q,"&lt;&gt;"&amp;" ")</f>
        <v>0</v>
      </c>
      <c r="G53" s="88">
        <f>COUNTIFS('3-班级学员信息表'!$I:$I,'8-市场占有率'!G$5,'3-班级学员信息表'!$N:$N,'8-市场占有率'!$B53,'3-班级学员信息表'!$Q:$Q,"&lt;&gt;"&amp;" ")</f>
        <v>0</v>
      </c>
      <c r="H53" s="88">
        <f>COUNTIFS('3-班级学员信息表'!$I:$I,'8-市场占有率'!H$5,'3-班级学员信息表'!$N:$N,'8-市场占有率'!$B53,'3-班级学员信息表'!$Q:$Q,"&lt;&gt;"&amp;" ")</f>
        <v>0</v>
      </c>
      <c r="I53" s="88">
        <f>COUNTIFS('3-班级学员信息表'!$I:$I,'8-市场占有率'!I$5,'3-班级学员信息表'!$N:$N,'8-市场占有率'!$B53,'3-班级学员信息表'!$Q:$Q,"&lt;&gt;"&amp;" ")</f>
        <v>0</v>
      </c>
      <c r="J53" s="88">
        <f>COUNTIFS('3-班级学员信息表'!$I:$I,'8-市场占有率'!J$5,'3-班级学员信息表'!$N:$N,'8-市场占有率'!$B53,'3-班级学员信息表'!$Q:$Q,"&lt;&gt;"&amp;" ")</f>
        <v>0</v>
      </c>
      <c r="K53" s="88">
        <f>COUNTIFS('3-班级学员信息表'!$I:$I,'8-市场占有率'!K$5,'3-班级学员信息表'!$N:$N,'8-市场占有率'!$B53,'3-班级学员信息表'!$Q:$Q,"&lt;&gt;"&amp;" ")</f>
        <v>0</v>
      </c>
      <c r="L53" s="88">
        <f>COUNTIFS('3-班级学员信息表'!$I:$I,"初三",'3-班级学员信息表'!$N:$N,'8-市场占有率'!$B53,'3-班级学员信息表'!$Q:$Q,"&lt;&gt;"&amp;" ")+COUNTIFS('3-班级学员信息表'!$I:$I,"高一",'3-班级学员信息表'!$N:$N,'8-市场占有率'!$B53,'3-班级学员信息表'!$Q:$Q,"&lt;&gt;"&amp;" ")+COUNTIFS('3-班级学员信息表'!$I:$I,"高二",'3-班级学员信息表'!$N:$N,'8-市场占有率'!$B53,'3-班级学员信息表'!$Q:$Q,"&lt;&gt;"&amp;" ")+COUNTIFS('3-班级学员信息表'!$I:$I,"高三",'3-班级学员信息表'!$N:$N,'8-市场占有率'!$B53,'3-班级学员信息表'!$Q:$Q,"&lt;&gt;"&amp;" ")+COUNTIFS('3-班级学员信息表'!$I:$I,"其他",'3-班级学员信息表'!$N:$N,'8-市场占有率'!$B53,'3-班级学员信息表'!$Q:$Q,"&lt;&gt;"&amp;" ")</f>
        <v>0</v>
      </c>
      <c r="M53" s="88">
        <f t="shared" si="2"/>
        <v>1</v>
      </c>
      <c r="N53" s="91"/>
      <c r="O53" s="89">
        <f t="shared" si="1"/>
        <v>0</v>
      </c>
    </row>
    <row r="54" spans="1:15">
      <c r="A54" s="86">
        <v>48</v>
      </c>
      <c r="B54" s="210" t="s">
        <v>2993</v>
      </c>
      <c r="C54" s="88">
        <f>COUNTIFS('3-班级学员信息表'!$I:$I,"小班",'3-班级学员信息表'!$N:$N,'8-市场占有率'!$B54,'3-班级学员信息表'!$Q:$Q,"&lt;&gt;"&amp;" ")+COUNTIFS('3-班级学员信息表'!$I:$I,"中班",'3-班级学员信息表'!$N:$N,'8-市场占有率'!$B54,'3-班级学员信息表'!$Q:$Q,"&lt;&gt;"&amp;" ")+COUNTIFS('3-班级学员信息表'!$I:$I,"大班",'3-班级学员信息表'!$N:$N,'8-市场占有率'!$B54,'3-班级学员信息表'!$Q:$Q,"&lt;&gt;"&amp;" ")</f>
        <v>1</v>
      </c>
      <c r="D54" s="88">
        <f>COUNTIFS('3-班级学员信息表'!$I:$I,'8-市场占有率'!D$5,'3-班级学员信息表'!$N:$N,'8-市场占有率'!$B54,'3-班级学员信息表'!$Q:$Q,"&lt;&gt;"&amp;" ")</f>
        <v>0</v>
      </c>
      <c r="E54" s="88">
        <f>COUNTIFS('3-班级学员信息表'!$I:$I,'8-市场占有率'!E$5,'3-班级学员信息表'!$N:$N,'8-市场占有率'!$B54,'3-班级学员信息表'!$Q:$Q,"&lt;&gt;"&amp;" ")</f>
        <v>0</v>
      </c>
      <c r="F54" s="88">
        <f>COUNTIFS('3-班级学员信息表'!$I:$I,'8-市场占有率'!F$5,'3-班级学员信息表'!$N:$N,'8-市场占有率'!$B54,'3-班级学员信息表'!$Q:$Q,"&lt;&gt;"&amp;" ")</f>
        <v>0</v>
      </c>
      <c r="G54" s="88">
        <f>COUNTIFS('3-班级学员信息表'!$I:$I,'8-市场占有率'!G$5,'3-班级学员信息表'!$N:$N,'8-市场占有率'!$B54,'3-班级学员信息表'!$Q:$Q,"&lt;&gt;"&amp;" ")</f>
        <v>0</v>
      </c>
      <c r="H54" s="88">
        <f>COUNTIFS('3-班级学员信息表'!$I:$I,'8-市场占有率'!H$5,'3-班级学员信息表'!$N:$N,'8-市场占有率'!$B54,'3-班级学员信息表'!$Q:$Q,"&lt;&gt;"&amp;" ")</f>
        <v>0</v>
      </c>
      <c r="I54" s="88">
        <f>COUNTIFS('3-班级学员信息表'!$I:$I,'8-市场占有率'!I$5,'3-班级学员信息表'!$N:$N,'8-市场占有率'!$B54,'3-班级学员信息表'!$Q:$Q,"&lt;&gt;"&amp;" ")</f>
        <v>0</v>
      </c>
      <c r="J54" s="88">
        <f>COUNTIFS('3-班级学员信息表'!$I:$I,'8-市场占有率'!J$5,'3-班级学员信息表'!$N:$N,'8-市场占有率'!$B54,'3-班级学员信息表'!$Q:$Q,"&lt;&gt;"&amp;" ")</f>
        <v>0</v>
      </c>
      <c r="K54" s="88">
        <f>COUNTIFS('3-班级学员信息表'!$I:$I,'8-市场占有率'!K$5,'3-班级学员信息表'!$N:$N,'8-市场占有率'!$B54,'3-班级学员信息表'!$Q:$Q,"&lt;&gt;"&amp;" ")</f>
        <v>0</v>
      </c>
      <c r="L54" s="88">
        <f>COUNTIFS('3-班级学员信息表'!$I:$I,"初三",'3-班级学员信息表'!$N:$N,'8-市场占有率'!$B54,'3-班级学员信息表'!$Q:$Q,"&lt;&gt;"&amp;" ")+COUNTIFS('3-班级学员信息表'!$I:$I,"高一",'3-班级学员信息表'!$N:$N,'8-市场占有率'!$B54,'3-班级学员信息表'!$Q:$Q,"&lt;&gt;"&amp;" ")+COUNTIFS('3-班级学员信息表'!$I:$I,"高二",'3-班级学员信息表'!$N:$N,'8-市场占有率'!$B54,'3-班级学员信息表'!$Q:$Q,"&lt;&gt;"&amp;" ")+COUNTIFS('3-班级学员信息表'!$I:$I,"高三",'3-班级学员信息表'!$N:$N,'8-市场占有率'!$B54,'3-班级学员信息表'!$Q:$Q,"&lt;&gt;"&amp;" ")+COUNTIFS('3-班级学员信息表'!$I:$I,"其他",'3-班级学员信息表'!$N:$N,'8-市场占有率'!$B54,'3-班级学员信息表'!$Q:$Q,"&lt;&gt;"&amp;" ")</f>
        <v>0</v>
      </c>
      <c r="M54" s="88">
        <f t="shared" si="2"/>
        <v>1</v>
      </c>
      <c r="N54" s="91"/>
      <c r="O54" s="89">
        <f t="shared" si="1"/>
        <v>0</v>
      </c>
    </row>
    <row r="55" spans="1:15">
      <c r="A55" s="86">
        <v>49</v>
      </c>
      <c r="B55" s="210" t="s">
        <v>2780</v>
      </c>
      <c r="C55" s="88">
        <f>COUNTIFS('3-班级学员信息表'!$I:$I,"小班",'3-班级学员信息表'!$N:$N,'8-市场占有率'!$B55,'3-班级学员信息表'!$Q:$Q,"&lt;&gt;"&amp;" ")+COUNTIFS('3-班级学员信息表'!$I:$I,"中班",'3-班级学员信息表'!$N:$N,'8-市场占有率'!$B55,'3-班级学员信息表'!$Q:$Q,"&lt;&gt;"&amp;" ")+COUNTIFS('3-班级学员信息表'!$I:$I,"大班",'3-班级学员信息表'!$N:$N,'8-市场占有率'!$B55,'3-班级学员信息表'!$Q:$Q,"&lt;&gt;"&amp;" ")</f>
        <v>1</v>
      </c>
      <c r="D55" s="88">
        <f>COUNTIFS('3-班级学员信息表'!$I:$I,'8-市场占有率'!D$5,'3-班级学员信息表'!$N:$N,'8-市场占有率'!$B55,'3-班级学员信息表'!$Q:$Q,"&lt;&gt;"&amp;" ")</f>
        <v>0</v>
      </c>
      <c r="E55" s="88">
        <f>COUNTIFS('3-班级学员信息表'!$I:$I,'8-市场占有率'!E$5,'3-班级学员信息表'!$N:$N,'8-市场占有率'!$B55,'3-班级学员信息表'!$Q:$Q,"&lt;&gt;"&amp;" ")</f>
        <v>0</v>
      </c>
      <c r="F55" s="88">
        <f>COUNTIFS('3-班级学员信息表'!$I:$I,'8-市场占有率'!F$5,'3-班级学员信息表'!$N:$N,'8-市场占有率'!$B55,'3-班级学员信息表'!$Q:$Q,"&lt;&gt;"&amp;" ")</f>
        <v>0</v>
      </c>
      <c r="G55" s="88">
        <f>COUNTIFS('3-班级学员信息表'!$I:$I,'8-市场占有率'!G$5,'3-班级学员信息表'!$N:$N,'8-市场占有率'!$B55,'3-班级学员信息表'!$Q:$Q,"&lt;&gt;"&amp;" ")</f>
        <v>0</v>
      </c>
      <c r="H55" s="88">
        <f>COUNTIFS('3-班级学员信息表'!$I:$I,'8-市场占有率'!H$5,'3-班级学员信息表'!$N:$N,'8-市场占有率'!$B55,'3-班级学员信息表'!$Q:$Q,"&lt;&gt;"&amp;" ")</f>
        <v>0</v>
      </c>
      <c r="I55" s="88">
        <f>COUNTIFS('3-班级学员信息表'!$I:$I,'8-市场占有率'!I$5,'3-班级学员信息表'!$N:$N,'8-市场占有率'!$B55,'3-班级学员信息表'!$Q:$Q,"&lt;&gt;"&amp;" ")</f>
        <v>0</v>
      </c>
      <c r="J55" s="88">
        <f>COUNTIFS('3-班级学员信息表'!$I:$I,'8-市场占有率'!J$5,'3-班级学员信息表'!$N:$N,'8-市场占有率'!$B55,'3-班级学员信息表'!$Q:$Q,"&lt;&gt;"&amp;" ")</f>
        <v>0</v>
      </c>
      <c r="K55" s="88">
        <f>COUNTIFS('3-班级学员信息表'!$I:$I,'8-市场占有率'!K$5,'3-班级学员信息表'!$N:$N,'8-市场占有率'!$B55,'3-班级学员信息表'!$Q:$Q,"&lt;&gt;"&amp;" ")</f>
        <v>0</v>
      </c>
      <c r="L55" s="88">
        <f>COUNTIFS('3-班级学员信息表'!$I:$I,"初三",'3-班级学员信息表'!$N:$N,'8-市场占有率'!$B55,'3-班级学员信息表'!$Q:$Q,"&lt;&gt;"&amp;" ")+COUNTIFS('3-班级学员信息表'!$I:$I,"高一",'3-班级学员信息表'!$N:$N,'8-市场占有率'!$B55,'3-班级学员信息表'!$Q:$Q,"&lt;&gt;"&amp;" ")+COUNTIFS('3-班级学员信息表'!$I:$I,"高二",'3-班级学员信息表'!$N:$N,'8-市场占有率'!$B55,'3-班级学员信息表'!$Q:$Q,"&lt;&gt;"&amp;" ")+COUNTIFS('3-班级学员信息表'!$I:$I,"高三",'3-班级学员信息表'!$N:$N,'8-市场占有率'!$B55,'3-班级学员信息表'!$Q:$Q,"&lt;&gt;"&amp;" ")+COUNTIFS('3-班级学员信息表'!$I:$I,"其他",'3-班级学员信息表'!$N:$N,'8-市场占有率'!$B55,'3-班级学员信息表'!$Q:$Q,"&lt;&gt;"&amp;" ")</f>
        <v>0</v>
      </c>
      <c r="M55" s="88">
        <f t="shared" si="2"/>
        <v>1</v>
      </c>
      <c r="N55" s="91"/>
      <c r="O55" s="89">
        <f t="shared" si="1"/>
        <v>0</v>
      </c>
    </row>
    <row r="56" spans="1:15">
      <c r="A56" s="86">
        <v>50</v>
      </c>
      <c r="B56" s="210" t="s">
        <v>2851</v>
      </c>
      <c r="C56" s="88">
        <f>COUNTIFS('3-班级学员信息表'!$I:$I,"小班",'3-班级学员信息表'!$N:$N,'8-市场占有率'!$B56,'3-班级学员信息表'!$Q:$Q,"&lt;&gt;"&amp;" ")+COUNTIFS('3-班级学员信息表'!$I:$I,"中班",'3-班级学员信息表'!$N:$N,'8-市场占有率'!$B56,'3-班级学员信息表'!$Q:$Q,"&lt;&gt;"&amp;" ")+COUNTIFS('3-班级学员信息表'!$I:$I,"大班",'3-班级学员信息表'!$N:$N,'8-市场占有率'!$B56,'3-班级学员信息表'!$Q:$Q,"&lt;&gt;"&amp;" ")</f>
        <v>0</v>
      </c>
      <c r="D56" s="88">
        <f>COUNTIFS('3-班级学员信息表'!$I:$I,'8-市场占有率'!D$5,'3-班级学员信息表'!$N:$N,'8-市场占有率'!$B56,'3-班级学员信息表'!$Q:$Q,"&lt;&gt;"&amp;" ")</f>
        <v>0</v>
      </c>
      <c r="E56" s="88">
        <f>COUNTIFS('3-班级学员信息表'!$I:$I,'8-市场占有率'!E$5,'3-班级学员信息表'!$N:$N,'8-市场占有率'!$B56,'3-班级学员信息表'!$Q:$Q,"&lt;&gt;"&amp;" ")</f>
        <v>0</v>
      </c>
      <c r="F56" s="88">
        <f>COUNTIFS('3-班级学员信息表'!$I:$I,'8-市场占有率'!F$5,'3-班级学员信息表'!$N:$N,'8-市场占有率'!$B56,'3-班级学员信息表'!$Q:$Q,"&lt;&gt;"&amp;" ")</f>
        <v>0</v>
      </c>
      <c r="G56" s="88">
        <f>COUNTIFS('3-班级学员信息表'!$I:$I,'8-市场占有率'!G$5,'3-班级学员信息表'!$N:$N,'8-市场占有率'!$B56,'3-班级学员信息表'!$Q:$Q,"&lt;&gt;"&amp;" ")</f>
        <v>1</v>
      </c>
      <c r="H56" s="88">
        <f>COUNTIFS('3-班级学员信息表'!$I:$I,'8-市场占有率'!H$5,'3-班级学员信息表'!$N:$N,'8-市场占有率'!$B56,'3-班级学员信息表'!$Q:$Q,"&lt;&gt;"&amp;" ")</f>
        <v>0</v>
      </c>
      <c r="I56" s="88">
        <f>COUNTIFS('3-班级学员信息表'!$I:$I,'8-市场占有率'!I$5,'3-班级学员信息表'!$N:$N,'8-市场占有率'!$B56,'3-班级学员信息表'!$Q:$Q,"&lt;&gt;"&amp;" ")</f>
        <v>0</v>
      </c>
      <c r="J56" s="88">
        <f>COUNTIFS('3-班级学员信息表'!$I:$I,'8-市场占有率'!J$5,'3-班级学员信息表'!$N:$N,'8-市场占有率'!$B56,'3-班级学员信息表'!$Q:$Q,"&lt;&gt;"&amp;" ")</f>
        <v>0</v>
      </c>
      <c r="K56" s="88">
        <f>COUNTIFS('3-班级学员信息表'!$I:$I,'8-市场占有率'!K$5,'3-班级学员信息表'!$N:$N,'8-市场占有率'!$B56,'3-班级学员信息表'!$Q:$Q,"&lt;&gt;"&amp;" ")</f>
        <v>0</v>
      </c>
      <c r="L56" s="88">
        <f>COUNTIFS('3-班级学员信息表'!$I:$I,"初三",'3-班级学员信息表'!$N:$N,'8-市场占有率'!$B56,'3-班级学员信息表'!$Q:$Q,"&lt;&gt;"&amp;" ")+COUNTIFS('3-班级学员信息表'!$I:$I,"高一",'3-班级学员信息表'!$N:$N,'8-市场占有率'!$B56,'3-班级学员信息表'!$Q:$Q,"&lt;&gt;"&amp;" ")+COUNTIFS('3-班级学员信息表'!$I:$I,"高二",'3-班级学员信息表'!$N:$N,'8-市场占有率'!$B56,'3-班级学员信息表'!$Q:$Q,"&lt;&gt;"&amp;" ")+COUNTIFS('3-班级学员信息表'!$I:$I,"高三",'3-班级学员信息表'!$N:$N,'8-市场占有率'!$B56,'3-班级学员信息表'!$Q:$Q,"&lt;&gt;"&amp;" ")+COUNTIFS('3-班级学员信息表'!$I:$I,"其他",'3-班级学员信息表'!$N:$N,'8-市场占有率'!$B56,'3-班级学员信息表'!$Q:$Q,"&lt;&gt;"&amp;" ")</f>
        <v>0</v>
      </c>
      <c r="M56" s="88">
        <f t="shared" si="2"/>
        <v>1</v>
      </c>
      <c r="N56" s="91"/>
      <c r="O56" s="89">
        <f t="shared" si="1"/>
        <v>0</v>
      </c>
    </row>
    <row r="57" spans="1:15">
      <c r="A57" s="86">
        <v>51</v>
      </c>
      <c r="B57" s="210" t="s">
        <v>4349</v>
      </c>
      <c r="C57" s="88">
        <f>COUNTIFS('3-班级学员信息表'!$I:$I,"小班",'3-班级学员信息表'!$N:$N,'8-市场占有率'!$B57,'3-班级学员信息表'!$Q:$Q,"&lt;&gt;"&amp;" ")+COUNTIFS('3-班级学员信息表'!$I:$I,"中班",'3-班级学员信息表'!$N:$N,'8-市场占有率'!$B57,'3-班级学员信息表'!$Q:$Q,"&lt;&gt;"&amp;" ")+COUNTIFS('3-班级学员信息表'!$I:$I,"大班",'3-班级学员信息表'!$N:$N,'8-市场占有率'!$B57,'3-班级学员信息表'!$Q:$Q,"&lt;&gt;"&amp;" ")</f>
        <v>1</v>
      </c>
      <c r="D57" s="88">
        <f>COUNTIFS('3-班级学员信息表'!$I:$I,'8-市场占有率'!D$5,'3-班级学员信息表'!$N:$N,'8-市场占有率'!$B57,'3-班级学员信息表'!$Q:$Q,"&lt;&gt;"&amp;" ")</f>
        <v>0</v>
      </c>
      <c r="E57" s="88">
        <f>COUNTIFS('3-班级学员信息表'!$I:$I,'8-市场占有率'!E$5,'3-班级学员信息表'!$N:$N,'8-市场占有率'!$B57,'3-班级学员信息表'!$Q:$Q,"&lt;&gt;"&amp;" ")</f>
        <v>0</v>
      </c>
      <c r="F57" s="88">
        <f>COUNTIFS('3-班级学员信息表'!$I:$I,'8-市场占有率'!F$5,'3-班级学员信息表'!$N:$N,'8-市场占有率'!$B57,'3-班级学员信息表'!$Q:$Q,"&lt;&gt;"&amp;" ")</f>
        <v>0</v>
      </c>
      <c r="G57" s="88">
        <f>COUNTIFS('3-班级学员信息表'!$I:$I,'8-市场占有率'!G$5,'3-班级学员信息表'!$N:$N,'8-市场占有率'!$B57,'3-班级学员信息表'!$Q:$Q,"&lt;&gt;"&amp;" ")</f>
        <v>0</v>
      </c>
      <c r="H57" s="88">
        <f>COUNTIFS('3-班级学员信息表'!$I:$I,'8-市场占有率'!H$5,'3-班级学员信息表'!$N:$N,'8-市场占有率'!$B57,'3-班级学员信息表'!$Q:$Q,"&lt;&gt;"&amp;" ")</f>
        <v>0</v>
      </c>
      <c r="I57" s="88">
        <f>COUNTIFS('3-班级学员信息表'!$I:$I,'8-市场占有率'!I$5,'3-班级学员信息表'!$N:$N,'8-市场占有率'!$B57,'3-班级学员信息表'!$Q:$Q,"&lt;&gt;"&amp;" ")</f>
        <v>0</v>
      </c>
      <c r="J57" s="88">
        <f>COUNTIFS('3-班级学员信息表'!$I:$I,'8-市场占有率'!J$5,'3-班级学员信息表'!$N:$N,'8-市场占有率'!$B57,'3-班级学员信息表'!$Q:$Q,"&lt;&gt;"&amp;" ")</f>
        <v>0</v>
      </c>
      <c r="K57" s="88">
        <f>COUNTIFS('3-班级学员信息表'!$I:$I,'8-市场占有率'!K$5,'3-班级学员信息表'!$N:$N,'8-市场占有率'!$B57,'3-班级学员信息表'!$Q:$Q,"&lt;&gt;"&amp;" ")</f>
        <v>0</v>
      </c>
      <c r="L57" s="88">
        <f>COUNTIFS('3-班级学员信息表'!$I:$I,"初三",'3-班级学员信息表'!$N:$N,'8-市场占有率'!$B57,'3-班级学员信息表'!$Q:$Q,"&lt;&gt;"&amp;" ")+COUNTIFS('3-班级学员信息表'!$I:$I,"高一",'3-班级学员信息表'!$N:$N,'8-市场占有率'!$B57,'3-班级学员信息表'!$Q:$Q,"&lt;&gt;"&amp;" ")+COUNTIFS('3-班级学员信息表'!$I:$I,"高二",'3-班级学员信息表'!$N:$N,'8-市场占有率'!$B57,'3-班级学员信息表'!$Q:$Q,"&lt;&gt;"&amp;" ")+COUNTIFS('3-班级学员信息表'!$I:$I,"高三",'3-班级学员信息表'!$N:$N,'8-市场占有率'!$B57,'3-班级学员信息表'!$Q:$Q,"&lt;&gt;"&amp;" ")+COUNTIFS('3-班级学员信息表'!$I:$I,"其他",'3-班级学员信息表'!$N:$N,'8-市场占有率'!$B57,'3-班级学员信息表'!$Q:$Q,"&lt;&gt;"&amp;" ")</f>
        <v>0</v>
      </c>
      <c r="M57" s="88">
        <f t="shared" si="2"/>
        <v>1</v>
      </c>
      <c r="N57" s="91"/>
      <c r="O57" s="89">
        <f t="shared" si="1"/>
        <v>0</v>
      </c>
    </row>
    <row r="58" spans="1:15">
      <c r="A58" s="86">
        <v>52</v>
      </c>
      <c r="B58" s="210" t="s">
        <v>5102</v>
      </c>
      <c r="C58" s="88">
        <f>COUNTIFS('3-班级学员信息表'!$I:$I,"小班",'3-班级学员信息表'!$N:$N,'8-市场占有率'!$B58,'3-班级学员信息表'!$Q:$Q,"&lt;&gt;"&amp;" ")+COUNTIFS('3-班级学员信息表'!$I:$I,"中班",'3-班级学员信息表'!$N:$N,'8-市场占有率'!$B58,'3-班级学员信息表'!$Q:$Q,"&lt;&gt;"&amp;" ")+COUNTIFS('3-班级学员信息表'!$I:$I,"大班",'3-班级学员信息表'!$N:$N,'8-市场占有率'!$B58,'3-班级学员信息表'!$Q:$Q,"&lt;&gt;"&amp;" ")</f>
        <v>0</v>
      </c>
      <c r="D58" s="88">
        <f>COUNTIFS('3-班级学员信息表'!$I:$I,'8-市场占有率'!D$5,'3-班级学员信息表'!$N:$N,'8-市场占有率'!$B58,'3-班级学员信息表'!$Q:$Q,"&lt;&gt;"&amp;" ")</f>
        <v>0</v>
      </c>
      <c r="E58" s="88">
        <f>COUNTIFS('3-班级学员信息表'!$I:$I,'8-市场占有率'!E$5,'3-班级学员信息表'!$N:$N,'8-市场占有率'!$B58,'3-班级学员信息表'!$Q:$Q,"&lt;&gt;"&amp;" ")</f>
        <v>0</v>
      </c>
      <c r="F58" s="88">
        <f>COUNTIFS('3-班级学员信息表'!$I:$I,'8-市场占有率'!F$5,'3-班级学员信息表'!$N:$N,'8-市场占有率'!$B58,'3-班级学员信息表'!$Q:$Q,"&lt;&gt;"&amp;" ")</f>
        <v>0</v>
      </c>
      <c r="G58" s="88">
        <f>COUNTIFS('3-班级学员信息表'!$I:$I,'8-市场占有率'!G$5,'3-班级学员信息表'!$N:$N,'8-市场占有率'!$B58,'3-班级学员信息表'!$Q:$Q,"&lt;&gt;"&amp;" ")</f>
        <v>0</v>
      </c>
      <c r="H58" s="88">
        <f>COUNTIFS('3-班级学员信息表'!$I:$I,'8-市场占有率'!H$5,'3-班级学员信息表'!$N:$N,'8-市场占有率'!$B58,'3-班级学员信息表'!$Q:$Q,"&lt;&gt;"&amp;" ")</f>
        <v>0</v>
      </c>
      <c r="I58" s="88">
        <f>COUNTIFS('3-班级学员信息表'!$I:$I,'8-市场占有率'!I$5,'3-班级学员信息表'!$N:$N,'8-市场占有率'!$B58,'3-班级学员信息表'!$Q:$Q,"&lt;&gt;"&amp;" ")</f>
        <v>0</v>
      </c>
      <c r="J58" s="88">
        <f>COUNTIFS('3-班级学员信息表'!$I:$I,'8-市场占有率'!J$5,'3-班级学员信息表'!$N:$N,'8-市场占有率'!$B58,'3-班级学员信息表'!$Q:$Q,"&lt;&gt;"&amp;" ")</f>
        <v>0</v>
      </c>
      <c r="K58" s="88">
        <f>COUNTIFS('3-班级学员信息表'!$I:$I,'8-市场占有率'!K$5,'3-班级学员信息表'!$N:$N,'8-市场占有率'!$B58,'3-班级学员信息表'!$Q:$Q,"&lt;&gt;"&amp;" ")</f>
        <v>0</v>
      </c>
      <c r="L58" s="88">
        <f>COUNTIFS('3-班级学员信息表'!$I:$I,"初三",'3-班级学员信息表'!$N:$N,'8-市场占有率'!$B58,'3-班级学员信息表'!$Q:$Q,"&lt;&gt;"&amp;" ")+COUNTIFS('3-班级学员信息表'!$I:$I,"高一",'3-班级学员信息表'!$N:$N,'8-市场占有率'!$B58,'3-班级学员信息表'!$Q:$Q,"&lt;&gt;"&amp;" ")+COUNTIFS('3-班级学员信息表'!$I:$I,"高二",'3-班级学员信息表'!$N:$N,'8-市场占有率'!$B58,'3-班级学员信息表'!$Q:$Q,"&lt;&gt;"&amp;" ")+COUNTIFS('3-班级学员信息表'!$I:$I,"高三",'3-班级学员信息表'!$N:$N,'8-市场占有率'!$B58,'3-班级学员信息表'!$Q:$Q,"&lt;&gt;"&amp;" ")+COUNTIFS('3-班级学员信息表'!$I:$I,"其他",'3-班级学员信息表'!$N:$N,'8-市场占有率'!$B58,'3-班级学员信息表'!$Q:$Q,"&lt;&gt;"&amp;" ")</f>
        <v>0</v>
      </c>
      <c r="M58" s="88">
        <f t="shared" si="2"/>
        <v>0</v>
      </c>
      <c r="N58" s="92"/>
      <c r="O58" s="89">
        <f t="shared" si="1"/>
        <v>0</v>
      </c>
    </row>
    <row r="59" spans="1:15">
      <c r="A59" s="86">
        <v>53</v>
      </c>
      <c r="B59" s="210" t="s">
        <v>1985</v>
      </c>
      <c r="C59" s="88">
        <f>COUNTIFS('3-班级学员信息表'!$I:$I,"小班",'3-班级学员信息表'!$N:$N,'8-市场占有率'!$B59,'3-班级学员信息表'!$Q:$Q,"&lt;&gt;"&amp;" ")+COUNTIFS('3-班级学员信息表'!$I:$I,"中班",'3-班级学员信息表'!$N:$N,'8-市场占有率'!$B59,'3-班级学员信息表'!$Q:$Q,"&lt;&gt;"&amp;" ")+COUNTIFS('3-班级学员信息表'!$I:$I,"大班",'3-班级学员信息表'!$N:$N,'8-市场占有率'!$B59,'3-班级学员信息表'!$Q:$Q,"&lt;&gt;"&amp;" ")</f>
        <v>5</v>
      </c>
      <c r="D59" s="88">
        <f>COUNTIFS('3-班级学员信息表'!$I:$I,'8-市场占有率'!D$5,'3-班级学员信息表'!$N:$N,'8-市场占有率'!$B59,'3-班级学员信息表'!$Q:$Q,"&lt;&gt;"&amp;" ")</f>
        <v>0</v>
      </c>
      <c r="E59" s="88">
        <f>COUNTIFS('3-班级学员信息表'!$I:$I,'8-市场占有率'!E$5,'3-班级学员信息表'!$N:$N,'8-市场占有率'!$B59,'3-班级学员信息表'!$Q:$Q,"&lt;&gt;"&amp;" ")</f>
        <v>0</v>
      </c>
      <c r="F59" s="88">
        <f>COUNTIFS('3-班级学员信息表'!$I:$I,'8-市场占有率'!F$5,'3-班级学员信息表'!$N:$N,'8-市场占有率'!$B59,'3-班级学员信息表'!$Q:$Q,"&lt;&gt;"&amp;" ")</f>
        <v>0</v>
      </c>
      <c r="G59" s="88">
        <f>COUNTIFS('3-班级学员信息表'!$I:$I,'8-市场占有率'!G$5,'3-班级学员信息表'!$N:$N,'8-市场占有率'!$B59,'3-班级学员信息表'!$Q:$Q,"&lt;&gt;"&amp;" ")</f>
        <v>0</v>
      </c>
      <c r="H59" s="88">
        <f>COUNTIFS('3-班级学员信息表'!$I:$I,'8-市场占有率'!H$5,'3-班级学员信息表'!$N:$N,'8-市场占有率'!$B59,'3-班级学员信息表'!$Q:$Q,"&lt;&gt;"&amp;" ")</f>
        <v>0</v>
      </c>
      <c r="I59" s="88">
        <f>COUNTIFS('3-班级学员信息表'!$I:$I,'8-市场占有率'!I$5,'3-班级学员信息表'!$N:$N,'8-市场占有率'!$B59,'3-班级学员信息表'!$Q:$Q,"&lt;&gt;"&amp;" ")</f>
        <v>0</v>
      </c>
      <c r="J59" s="88">
        <f>COUNTIFS('3-班级学员信息表'!$I:$I,'8-市场占有率'!J$5,'3-班级学员信息表'!$N:$N,'8-市场占有率'!$B59,'3-班级学员信息表'!$Q:$Q,"&lt;&gt;"&amp;" ")</f>
        <v>0</v>
      </c>
      <c r="K59" s="88">
        <f>COUNTIFS('3-班级学员信息表'!$I:$I,'8-市场占有率'!K$5,'3-班级学员信息表'!$N:$N,'8-市场占有率'!$B59,'3-班级学员信息表'!$Q:$Q,"&lt;&gt;"&amp;" ")</f>
        <v>0</v>
      </c>
      <c r="L59" s="88">
        <f>COUNTIFS('3-班级学员信息表'!$I:$I,"初三",'3-班级学员信息表'!$N:$N,'8-市场占有率'!$B59,'3-班级学员信息表'!$Q:$Q,"&lt;&gt;"&amp;" ")+COUNTIFS('3-班级学员信息表'!$I:$I,"高一",'3-班级学员信息表'!$N:$N,'8-市场占有率'!$B59,'3-班级学员信息表'!$Q:$Q,"&lt;&gt;"&amp;" ")+COUNTIFS('3-班级学员信息表'!$I:$I,"高二",'3-班级学员信息表'!$N:$N,'8-市场占有率'!$B59,'3-班级学员信息表'!$Q:$Q,"&lt;&gt;"&amp;" ")+COUNTIFS('3-班级学员信息表'!$I:$I,"高三",'3-班级学员信息表'!$N:$N,'8-市场占有率'!$B59,'3-班级学员信息表'!$Q:$Q,"&lt;&gt;"&amp;" ")+COUNTIFS('3-班级学员信息表'!$I:$I,"其他",'3-班级学员信息表'!$N:$N,'8-市场占有率'!$B59,'3-班级学员信息表'!$Q:$Q,"&lt;&gt;"&amp;" ")</f>
        <v>0</v>
      </c>
      <c r="M59" s="88">
        <f t="shared" si="2"/>
        <v>5</v>
      </c>
      <c r="N59" s="91"/>
      <c r="O59" s="89">
        <f t="shared" si="1"/>
        <v>0</v>
      </c>
    </row>
    <row r="60" spans="1:15">
      <c r="A60" s="86">
        <v>54</v>
      </c>
      <c r="B60" s="210" t="s">
        <v>4168</v>
      </c>
      <c r="C60" s="88">
        <f>COUNTIFS('3-班级学员信息表'!$I:$I,"小班",'3-班级学员信息表'!$N:$N,'8-市场占有率'!$B60,'3-班级学员信息表'!$Q:$Q,"&lt;&gt;"&amp;" ")+COUNTIFS('3-班级学员信息表'!$I:$I,"中班",'3-班级学员信息表'!$N:$N,'8-市场占有率'!$B60,'3-班级学员信息表'!$Q:$Q,"&lt;&gt;"&amp;" ")+COUNTIFS('3-班级学员信息表'!$I:$I,"大班",'3-班级学员信息表'!$N:$N,'8-市场占有率'!$B60,'3-班级学员信息表'!$Q:$Q,"&lt;&gt;"&amp;" ")</f>
        <v>0</v>
      </c>
      <c r="D60" s="88">
        <f>COUNTIFS('3-班级学员信息表'!$I:$I,'8-市场占有率'!D$5,'3-班级学员信息表'!$N:$N,'8-市场占有率'!$B60,'3-班级学员信息表'!$Q:$Q,"&lt;&gt;"&amp;" ")</f>
        <v>0</v>
      </c>
      <c r="E60" s="88">
        <f>COUNTIFS('3-班级学员信息表'!$I:$I,'8-市场占有率'!E$5,'3-班级学员信息表'!$N:$N,'8-市场占有率'!$B60,'3-班级学员信息表'!$Q:$Q,"&lt;&gt;"&amp;" ")</f>
        <v>1</v>
      </c>
      <c r="F60" s="88">
        <f>COUNTIFS('3-班级学员信息表'!$I:$I,'8-市场占有率'!F$5,'3-班级学员信息表'!$N:$N,'8-市场占有率'!$B60,'3-班级学员信息表'!$Q:$Q,"&lt;&gt;"&amp;" ")</f>
        <v>0</v>
      </c>
      <c r="G60" s="88">
        <f>COUNTIFS('3-班级学员信息表'!$I:$I,'8-市场占有率'!G$5,'3-班级学员信息表'!$N:$N,'8-市场占有率'!$B60,'3-班级学员信息表'!$Q:$Q,"&lt;&gt;"&amp;" ")</f>
        <v>0</v>
      </c>
      <c r="H60" s="88">
        <f>COUNTIFS('3-班级学员信息表'!$I:$I,'8-市场占有率'!H$5,'3-班级学员信息表'!$N:$N,'8-市场占有率'!$B60,'3-班级学员信息表'!$Q:$Q,"&lt;&gt;"&amp;" ")</f>
        <v>0</v>
      </c>
      <c r="I60" s="88">
        <f>COUNTIFS('3-班级学员信息表'!$I:$I,'8-市场占有率'!I$5,'3-班级学员信息表'!$N:$N,'8-市场占有率'!$B60,'3-班级学员信息表'!$Q:$Q,"&lt;&gt;"&amp;" ")</f>
        <v>0</v>
      </c>
      <c r="J60" s="88">
        <f>COUNTIFS('3-班级学员信息表'!$I:$I,'8-市场占有率'!J$5,'3-班级学员信息表'!$N:$N,'8-市场占有率'!$B60,'3-班级学员信息表'!$Q:$Q,"&lt;&gt;"&amp;" ")</f>
        <v>0</v>
      </c>
      <c r="K60" s="88">
        <f>COUNTIFS('3-班级学员信息表'!$I:$I,'8-市场占有率'!K$5,'3-班级学员信息表'!$N:$N,'8-市场占有率'!$B60,'3-班级学员信息表'!$Q:$Q,"&lt;&gt;"&amp;" ")</f>
        <v>0</v>
      </c>
      <c r="L60" s="88">
        <f>COUNTIFS('3-班级学员信息表'!$I:$I,"初三",'3-班级学员信息表'!$N:$N,'8-市场占有率'!$B60,'3-班级学员信息表'!$Q:$Q,"&lt;&gt;"&amp;" ")+COUNTIFS('3-班级学员信息表'!$I:$I,"高一",'3-班级学员信息表'!$N:$N,'8-市场占有率'!$B60,'3-班级学员信息表'!$Q:$Q,"&lt;&gt;"&amp;" ")+COUNTIFS('3-班级学员信息表'!$I:$I,"高二",'3-班级学员信息表'!$N:$N,'8-市场占有率'!$B60,'3-班级学员信息表'!$Q:$Q,"&lt;&gt;"&amp;" ")+COUNTIFS('3-班级学员信息表'!$I:$I,"高三",'3-班级学员信息表'!$N:$N,'8-市场占有率'!$B60,'3-班级学员信息表'!$Q:$Q,"&lt;&gt;"&amp;" ")+COUNTIFS('3-班级学员信息表'!$I:$I,"其他",'3-班级学员信息表'!$N:$N,'8-市场占有率'!$B60,'3-班级学员信息表'!$Q:$Q,"&lt;&gt;"&amp;" ")</f>
        <v>0</v>
      </c>
      <c r="M60" s="88">
        <f t="shared" si="2"/>
        <v>1</v>
      </c>
      <c r="N60" s="91"/>
      <c r="O60" s="89">
        <f t="shared" si="1"/>
        <v>0</v>
      </c>
    </row>
    <row r="61" spans="1:15">
      <c r="A61" s="86">
        <v>55</v>
      </c>
      <c r="B61" s="210" t="s">
        <v>4619</v>
      </c>
      <c r="C61" s="88">
        <f>COUNTIFS('3-班级学员信息表'!$I:$I,"小班",'3-班级学员信息表'!$N:$N,'8-市场占有率'!$B61,'3-班级学员信息表'!$Q:$Q,"&lt;&gt;"&amp;" ")+COUNTIFS('3-班级学员信息表'!$I:$I,"中班",'3-班级学员信息表'!$N:$N,'8-市场占有率'!$B61,'3-班级学员信息表'!$Q:$Q,"&lt;&gt;"&amp;" ")+COUNTIFS('3-班级学员信息表'!$I:$I,"大班",'3-班级学员信息表'!$N:$N,'8-市场占有率'!$B61,'3-班级学员信息表'!$Q:$Q,"&lt;&gt;"&amp;" ")</f>
        <v>0</v>
      </c>
      <c r="D61" s="88">
        <f>COUNTIFS('3-班级学员信息表'!$I:$I,'8-市场占有率'!D$5,'3-班级学员信息表'!$N:$N,'8-市场占有率'!$B61,'3-班级学员信息表'!$Q:$Q,"&lt;&gt;"&amp;" ")</f>
        <v>0</v>
      </c>
      <c r="E61" s="88">
        <f>COUNTIFS('3-班级学员信息表'!$I:$I,'8-市场占有率'!E$5,'3-班级学员信息表'!$N:$N,'8-市场占有率'!$B61,'3-班级学员信息表'!$Q:$Q,"&lt;&gt;"&amp;" ")</f>
        <v>0</v>
      </c>
      <c r="F61" s="88">
        <f>COUNTIFS('3-班级学员信息表'!$I:$I,'8-市场占有率'!F$5,'3-班级学员信息表'!$N:$N,'8-市场占有率'!$B61,'3-班级学员信息表'!$Q:$Q,"&lt;&gt;"&amp;" ")</f>
        <v>0</v>
      </c>
      <c r="G61" s="88">
        <f>COUNTIFS('3-班级学员信息表'!$I:$I,'8-市场占有率'!G$5,'3-班级学员信息表'!$N:$N,'8-市场占有率'!$B61,'3-班级学员信息表'!$Q:$Q,"&lt;&gt;"&amp;" ")</f>
        <v>0</v>
      </c>
      <c r="H61" s="88">
        <f>COUNTIFS('3-班级学员信息表'!$I:$I,'8-市场占有率'!H$5,'3-班级学员信息表'!$N:$N,'8-市场占有率'!$B61,'3-班级学员信息表'!$Q:$Q,"&lt;&gt;"&amp;" ")</f>
        <v>0</v>
      </c>
      <c r="I61" s="88">
        <f>COUNTIFS('3-班级学员信息表'!$I:$I,'8-市场占有率'!I$5,'3-班级学员信息表'!$N:$N,'8-市场占有率'!$B61,'3-班级学员信息表'!$Q:$Q,"&lt;&gt;"&amp;" ")</f>
        <v>0</v>
      </c>
      <c r="J61" s="88">
        <f>COUNTIFS('3-班级学员信息表'!$I:$I,'8-市场占有率'!J$5,'3-班级学员信息表'!$N:$N,'8-市场占有率'!$B61,'3-班级学员信息表'!$Q:$Q,"&lt;&gt;"&amp;" ")</f>
        <v>0</v>
      </c>
      <c r="K61" s="88">
        <f>COUNTIFS('3-班级学员信息表'!$I:$I,'8-市场占有率'!K$5,'3-班级学员信息表'!$N:$N,'8-市场占有率'!$B61,'3-班级学员信息表'!$Q:$Q,"&lt;&gt;"&amp;" ")</f>
        <v>0</v>
      </c>
      <c r="L61" s="88">
        <f>COUNTIFS('3-班级学员信息表'!$I:$I,"初三",'3-班级学员信息表'!$N:$N,'8-市场占有率'!$B61,'3-班级学员信息表'!$Q:$Q,"&lt;&gt;"&amp;" ")+COUNTIFS('3-班级学员信息表'!$I:$I,"高一",'3-班级学员信息表'!$N:$N,'8-市场占有率'!$B61,'3-班级学员信息表'!$Q:$Q,"&lt;&gt;"&amp;" ")+COUNTIFS('3-班级学员信息表'!$I:$I,"高二",'3-班级学员信息表'!$N:$N,'8-市场占有率'!$B61,'3-班级学员信息表'!$Q:$Q,"&lt;&gt;"&amp;" ")+COUNTIFS('3-班级学员信息表'!$I:$I,"高三",'3-班级学员信息表'!$N:$N,'8-市场占有率'!$B61,'3-班级学员信息表'!$Q:$Q,"&lt;&gt;"&amp;" ")+COUNTIFS('3-班级学员信息表'!$I:$I,"其他",'3-班级学员信息表'!$N:$N,'8-市场占有率'!$B61,'3-班级学员信息表'!$Q:$Q,"&lt;&gt;"&amp;" ")</f>
        <v>1</v>
      </c>
      <c r="M61" s="88">
        <f t="shared" si="2"/>
        <v>1</v>
      </c>
      <c r="N61" s="91"/>
      <c r="O61" s="89">
        <f t="shared" si="1"/>
        <v>0</v>
      </c>
    </row>
    <row r="62" spans="1:15">
      <c r="A62" s="86">
        <v>56</v>
      </c>
      <c r="B62" s="210" t="s">
        <v>2425</v>
      </c>
      <c r="C62" s="88">
        <f>COUNTIFS('3-班级学员信息表'!$I:$I,"小班",'3-班级学员信息表'!$N:$N,'8-市场占有率'!$B62,'3-班级学员信息表'!$Q:$Q,"&lt;&gt;"&amp;" ")+COUNTIFS('3-班级学员信息表'!$I:$I,"中班",'3-班级学员信息表'!$N:$N,'8-市场占有率'!$B62,'3-班级学员信息表'!$Q:$Q,"&lt;&gt;"&amp;" ")+COUNTIFS('3-班级学员信息表'!$I:$I,"大班",'3-班级学员信息表'!$N:$N,'8-市场占有率'!$B62,'3-班级学员信息表'!$Q:$Q,"&lt;&gt;"&amp;" ")</f>
        <v>0</v>
      </c>
      <c r="D62" s="88">
        <f>COUNTIFS('3-班级学员信息表'!$I:$I,'8-市场占有率'!D$5,'3-班级学员信息表'!$N:$N,'8-市场占有率'!$B62,'3-班级学员信息表'!$Q:$Q,"&lt;&gt;"&amp;" ")</f>
        <v>1</v>
      </c>
      <c r="E62" s="88">
        <f>COUNTIFS('3-班级学员信息表'!$I:$I,'8-市场占有率'!E$5,'3-班级学员信息表'!$N:$N,'8-市场占有率'!$B62,'3-班级学员信息表'!$Q:$Q,"&lt;&gt;"&amp;" ")</f>
        <v>1</v>
      </c>
      <c r="F62" s="88">
        <f>COUNTIFS('3-班级学员信息表'!$I:$I,'8-市场占有率'!F$5,'3-班级学员信息表'!$N:$N,'8-市场占有率'!$B62,'3-班级学员信息表'!$Q:$Q,"&lt;&gt;"&amp;" ")</f>
        <v>0</v>
      </c>
      <c r="G62" s="88">
        <f>COUNTIFS('3-班级学员信息表'!$I:$I,'8-市场占有率'!G$5,'3-班级学员信息表'!$N:$N,'8-市场占有率'!$B62,'3-班级学员信息表'!$Q:$Q,"&lt;&gt;"&amp;" ")</f>
        <v>0</v>
      </c>
      <c r="H62" s="88">
        <f>COUNTIFS('3-班级学员信息表'!$I:$I,'8-市场占有率'!H$5,'3-班级学员信息表'!$N:$N,'8-市场占有率'!$B62,'3-班级学员信息表'!$Q:$Q,"&lt;&gt;"&amp;" ")</f>
        <v>0</v>
      </c>
      <c r="I62" s="88">
        <f>COUNTIFS('3-班级学员信息表'!$I:$I,'8-市场占有率'!I$5,'3-班级学员信息表'!$N:$N,'8-市场占有率'!$B62,'3-班级学员信息表'!$Q:$Q,"&lt;&gt;"&amp;" ")</f>
        <v>0</v>
      </c>
      <c r="J62" s="88">
        <f>COUNTIFS('3-班级学员信息表'!$I:$I,'8-市场占有率'!J$5,'3-班级学员信息表'!$N:$N,'8-市场占有率'!$B62,'3-班级学员信息表'!$Q:$Q,"&lt;&gt;"&amp;" ")</f>
        <v>0</v>
      </c>
      <c r="K62" s="88">
        <f>COUNTIFS('3-班级学员信息表'!$I:$I,'8-市场占有率'!K$5,'3-班级学员信息表'!$N:$N,'8-市场占有率'!$B62,'3-班级学员信息表'!$Q:$Q,"&lt;&gt;"&amp;" ")</f>
        <v>0</v>
      </c>
      <c r="L62" s="88">
        <f>COUNTIFS('3-班级学员信息表'!$I:$I,"初三",'3-班级学员信息表'!$N:$N,'8-市场占有率'!$B62,'3-班级学员信息表'!$Q:$Q,"&lt;&gt;"&amp;" ")+COUNTIFS('3-班级学员信息表'!$I:$I,"高一",'3-班级学员信息表'!$N:$N,'8-市场占有率'!$B62,'3-班级学员信息表'!$Q:$Q,"&lt;&gt;"&amp;" ")+COUNTIFS('3-班级学员信息表'!$I:$I,"高二",'3-班级学员信息表'!$N:$N,'8-市场占有率'!$B62,'3-班级学员信息表'!$Q:$Q,"&lt;&gt;"&amp;" ")+COUNTIFS('3-班级学员信息表'!$I:$I,"高三",'3-班级学员信息表'!$N:$N,'8-市场占有率'!$B62,'3-班级学员信息表'!$Q:$Q,"&lt;&gt;"&amp;" ")+COUNTIFS('3-班级学员信息表'!$I:$I,"其他",'3-班级学员信息表'!$N:$N,'8-市场占有率'!$B62,'3-班级学员信息表'!$Q:$Q,"&lt;&gt;"&amp;" ")</f>
        <v>0</v>
      </c>
      <c r="M62" s="88">
        <f t="shared" si="2"/>
        <v>2</v>
      </c>
      <c r="N62" s="91"/>
      <c r="O62" s="89">
        <f t="shared" si="1"/>
        <v>0</v>
      </c>
    </row>
    <row r="63" spans="1:15">
      <c r="A63" s="86">
        <v>57</v>
      </c>
      <c r="B63" s="210" t="s">
        <v>3259</v>
      </c>
      <c r="C63" s="88">
        <f>COUNTIFS('3-班级学员信息表'!$I:$I,"小班",'3-班级学员信息表'!$N:$N,'8-市场占有率'!$B63,'3-班级学员信息表'!$Q:$Q,"&lt;&gt;"&amp;" ")+COUNTIFS('3-班级学员信息表'!$I:$I,"中班",'3-班级学员信息表'!$N:$N,'8-市场占有率'!$B63,'3-班级学员信息表'!$Q:$Q,"&lt;&gt;"&amp;" ")+COUNTIFS('3-班级学员信息表'!$I:$I,"大班",'3-班级学员信息表'!$N:$N,'8-市场占有率'!$B63,'3-班级学员信息表'!$Q:$Q,"&lt;&gt;"&amp;" ")</f>
        <v>0</v>
      </c>
      <c r="D63" s="88">
        <f>COUNTIFS('3-班级学员信息表'!$I:$I,'8-市场占有率'!D$5,'3-班级学员信息表'!$N:$N,'8-市场占有率'!$B63,'3-班级学员信息表'!$Q:$Q,"&lt;&gt;"&amp;" ")</f>
        <v>0</v>
      </c>
      <c r="E63" s="88">
        <f>COUNTIFS('3-班级学员信息表'!$I:$I,'8-市场占有率'!E$5,'3-班级学员信息表'!$N:$N,'8-市场占有率'!$B63,'3-班级学员信息表'!$Q:$Q,"&lt;&gt;"&amp;" ")</f>
        <v>1</v>
      </c>
      <c r="F63" s="88">
        <f>COUNTIFS('3-班级学员信息表'!$I:$I,'8-市场占有率'!F$5,'3-班级学员信息表'!$N:$N,'8-市场占有率'!$B63,'3-班级学员信息表'!$Q:$Q,"&lt;&gt;"&amp;" ")</f>
        <v>0</v>
      </c>
      <c r="G63" s="88">
        <f>COUNTIFS('3-班级学员信息表'!$I:$I,'8-市场占有率'!G$5,'3-班级学员信息表'!$N:$N,'8-市场占有率'!$B63,'3-班级学员信息表'!$Q:$Q,"&lt;&gt;"&amp;" ")</f>
        <v>1</v>
      </c>
      <c r="H63" s="88">
        <f>COUNTIFS('3-班级学员信息表'!$I:$I,'8-市场占有率'!H$5,'3-班级学员信息表'!$N:$N,'8-市场占有率'!$B63,'3-班级学员信息表'!$Q:$Q,"&lt;&gt;"&amp;" ")</f>
        <v>0</v>
      </c>
      <c r="I63" s="88">
        <f>COUNTIFS('3-班级学员信息表'!$I:$I,'8-市场占有率'!I$5,'3-班级学员信息表'!$N:$N,'8-市场占有率'!$B63,'3-班级学员信息表'!$Q:$Q,"&lt;&gt;"&amp;" ")</f>
        <v>0</v>
      </c>
      <c r="J63" s="88">
        <f>COUNTIFS('3-班级学员信息表'!$I:$I,'8-市场占有率'!J$5,'3-班级学员信息表'!$N:$N,'8-市场占有率'!$B63,'3-班级学员信息表'!$Q:$Q,"&lt;&gt;"&amp;" ")</f>
        <v>0</v>
      </c>
      <c r="K63" s="88">
        <f>COUNTIFS('3-班级学员信息表'!$I:$I,'8-市场占有率'!K$5,'3-班级学员信息表'!$N:$N,'8-市场占有率'!$B63,'3-班级学员信息表'!$Q:$Q,"&lt;&gt;"&amp;" ")</f>
        <v>0</v>
      </c>
      <c r="L63" s="88">
        <f>COUNTIFS('3-班级学员信息表'!$I:$I,"初三",'3-班级学员信息表'!$N:$N,'8-市场占有率'!$B63,'3-班级学员信息表'!$Q:$Q,"&lt;&gt;"&amp;" ")+COUNTIFS('3-班级学员信息表'!$I:$I,"高一",'3-班级学员信息表'!$N:$N,'8-市场占有率'!$B63,'3-班级学员信息表'!$Q:$Q,"&lt;&gt;"&amp;" ")+COUNTIFS('3-班级学员信息表'!$I:$I,"高二",'3-班级学员信息表'!$N:$N,'8-市场占有率'!$B63,'3-班级学员信息表'!$Q:$Q,"&lt;&gt;"&amp;" ")+COUNTIFS('3-班级学员信息表'!$I:$I,"高三",'3-班级学员信息表'!$N:$N,'8-市场占有率'!$B63,'3-班级学员信息表'!$Q:$Q,"&lt;&gt;"&amp;" ")+COUNTIFS('3-班级学员信息表'!$I:$I,"其他",'3-班级学员信息表'!$N:$N,'8-市场占有率'!$B63,'3-班级学员信息表'!$Q:$Q,"&lt;&gt;"&amp;" ")</f>
        <v>0</v>
      </c>
      <c r="M63" s="88">
        <f t="shared" si="2"/>
        <v>2</v>
      </c>
      <c r="N63" s="91"/>
      <c r="O63" s="89">
        <f t="shared" si="1"/>
        <v>0</v>
      </c>
    </row>
    <row r="64" spans="1:15">
      <c r="A64" s="86">
        <v>58</v>
      </c>
      <c r="B64" s="210" t="s">
        <v>3236</v>
      </c>
      <c r="C64" s="88">
        <f>COUNTIFS('3-班级学员信息表'!$I:$I,"小班",'3-班级学员信息表'!$N:$N,'8-市场占有率'!$B64,'3-班级学员信息表'!$Q:$Q,"&lt;&gt;"&amp;" ")+COUNTIFS('3-班级学员信息表'!$I:$I,"中班",'3-班级学员信息表'!$N:$N,'8-市场占有率'!$B64,'3-班级学员信息表'!$Q:$Q,"&lt;&gt;"&amp;" ")+COUNTIFS('3-班级学员信息表'!$I:$I,"大班",'3-班级学员信息表'!$N:$N,'8-市场占有率'!$B64,'3-班级学员信息表'!$Q:$Q,"&lt;&gt;"&amp;" ")</f>
        <v>0</v>
      </c>
      <c r="D64" s="88">
        <f>COUNTIFS('3-班级学员信息表'!$I:$I,'8-市场占有率'!D$5,'3-班级学员信息表'!$N:$N,'8-市场占有率'!$B64,'3-班级学员信息表'!$Q:$Q,"&lt;&gt;"&amp;" ")</f>
        <v>0</v>
      </c>
      <c r="E64" s="88">
        <f>COUNTIFS('3-班级学员信息表'!$I:$I,'8-市场占有率'!E$5,'3-班级学员信息表'!$N:$N,'8-市场占有率'!$B64,'3-班级学员信息表'!$Q:$Q,"&lt;&gt;"&amp;" ")</f>
        <v>0</v>
      </c>
      <c r="F64" s="88">
        <f>COUNTIFS('3-班级学员信息表'!$I:$I,'8-市场占有率'!F$5,'3-班级学员信息表'!$N:$N,'8-市场占有率'!$B64,'3-班级学员信息表'!$Q:$Q,"&lt;&gt;"&amp;" ")</f>
        <v>0</v>
      </c>
      <c r="G64" s="88">
        <f>COUNTIFS('3-班级学员信息表'!$I:$I,'8-市场占有率'!G$5,'3-班级学员信息表'!$N:$N,'8-市场占有率'!$B64,'3-班级学员信息表'!$Q:$Q,"&lt;&gt;"&amp;" ")</f>
        <v>0</v>
      </c>
      <c r="H64" s="88">
        <f>COUNTIFS('3-班级学员信息表'!$I:$I,'8-市场占有率'!H$5,'3-班级学员信息表'!$N:$N,'8-市场占有率'!$B64,'3-班级学员信息表'!$Q:$Q,"&lt;&gt;"&amp;" ")</f>
        <v>0</v>
      </c>
      <c r="I64" s="88">
        <f>COUNTIFS('3-班级学员信息表'!$I:$I,'8-市场占有率'!I$5,'3-班级学员信息表'!$N:$N,'8-市场占有率'!$B64,'3-班级学员信息表'!$Q:$Q,"&lt;&gt;"&amp;" ")</f>
        <v>0</v>
      </c>
      <c r="J64" s="88">
        <f>COUNTIFS('3-班级学员信息表'!$I:$I,'8-市场占有率'!J$5,'3-班级学员信息表'!$N:$N,'8-市场占有率'!$B64,'3-班级学员信息表'!$Q:$Q,"&lt;&gt;"&amp;" ")</f>
        <v>0</v>
      </c>
      <c r="K64" s="88">
        <f>COUNTIFS('3-班级学员信息表'!$I:$I,'8-市场占有率'!K$5,'3-班级学员信息表'!$N:$N,'8-市场占有率'!$B64,'3-班级学员信息表'!$Q:$Q,"&lt;&gt;"&amp;" ")</f>
        <v>1</v>
      </c>
      <c r="L64" s="88">
        <f>COUNTIFS('3-班级学员信息表'!$I:$I,"初三",'3-班级学员信息表'!$N:$N,'8-市场占有率'!$B64,'3-班级学员信息表'!$Q:$Q,"&lt;&gt;"&amp;" ")+COUNTIFS('3-班级学员信息表'!$I:$I,"高一",'3-班级学员信息表'!$N:$N,'8-市场占有率'!$B64,'3-班级学员信息表'!$Q:$Q,"&lt;&gt;"&amp;" ")+COUNTIFS('3-班级学员信息表'!$I:$I,"高二",'3-班级学员信息表'!$N:$N,'8-市场占有率'!$B64,'3-班级学员信息表'!$Q:$Q,"&lt;&gt;"&amp;" ")+COUNTIFS('3-班级学员信息表'!$I:$I,"高三",'3-班级学员信息表'!$N:$N,'8-市场占有率'!$B64,'3-班级学员信息表'!$Q:$Q,"&lt;&gt;"&amp;" ")+COUNTIFS('3-班级学员信息表'!$I:$I,"其他",'3-班级学员信息表'!$N:$N,'8-市场占有率'!$B64,'3-班级学员信息表'!$Q:$Q,"&lt;&gt;"&amp;" ")</f>
        <v>0</v>
      </c>
      <c r="M64" s="88">
        <f t="shared" si="2"/>
        <v>1</v>
      </c>
      <c r="N64" s="91"/>
      <c r="O64" s="89">
        <f t="shared" si="1"/>
        <v>0</v>
      </c>
    </row>
    <row r="65" spans="1:15">
      <c r="A65" s="86">
        <v>59</v>
      </c>
      <c r="B65" s="210" t="s">
        <v>3925</v>
      </c>
      <c r="C65" s="88">
        <f>COUNTIFS('3-班级学员信息表'!$I:$I,"小班",'3-班级学员信息表'!$N:$N,'8-市场占有率'!$B65,'3-班级学员信息表'!$Q:$Q,"&lt;&gt;"&amp;" ")+COUNTIFS('3-班级学员信息表'!$I:$I,"中班",'3-班级学员信息表'!$N:$N,'8-市场占有率'!$B65,'3-班级学员信息表'!$Q:$Q,"&lt;&gt;"&amp;" ")+COUNTIFS('3-班级学员信息表'!$I:$I,"大班",'3-班级学员信息表'!$N:$N,'8-市场占有率'!$B65,'3-班级学员信息表'!$Q:$Q,"&lt;&gt;"&amp;" ")</f>
        <v>0</v>
      </c>
      <c r="D65" s="88">
        <f>COUNTIFS('3-班级学员信息表'!$I:$I,'8-市场占有率'!D$5,'3-班级学员信息表'!$N:$N,'8-市场占有率'!$B65,'3-班级学员信息表'!$Q:$Q,"&lt;&gt;"&amp;" ")</f>
        <v>0</v>
      </c>
      <c r="E65" s="88">
        <f>COUNTIFS('3-班级学员信息表'!$I:$I,'8-市场占有率'!E$5,'3-班级学员信息表'!$N:$N,'8-市场占有率'!$B65,'3-班级学员信息表'!$Q:$Q,"&lt;&gt;"&amp;" ")</f>
        <v>0</v>
      </c>
      <c r="F65" s="88">
        <f>COUNTIFS('3-班级学员信息表'!$I:$I,'8-市场占有率'!F$5,'3-班级学员信息表'!$N:$N,'8-市场占有率'!$B65,'3-班级学员信息表'!$Q:$Q,"&lt;&gt;"&amp;" ")</f>
        <v>0</v>
      </c>
      <c r="G65" s="88">
        <f>COUNTIFS('3-班级学员信息表'!$I:$I,'8-市场占有率'!G$5,'3-班级学员信息表'!$N:$N,'8-市场占有率'!$B65,'3-班级学员信息表'!$Q:$Q,"&lt;&gt;"&amp;" ")</f>
        <v>0</v>
      </c>
      <c r="H65" s="88">
        <f>COUNTIFS('3-班级学员信息表'!$I:$I,'8-市场占有率'!H$5,'3-班级学员信息表'!$N:$N,'8-市场占有率'!$B65,'3-班级学员信息表'!$Q:$Q,"&lt;&gt;"&amp;" ")</f>
        <v>0</v>
      </c>
      <c r="I65" s="88">
        <f>COUNTIFS('3-班级学员信息表'!$I:$I,'8-市场占有率'!I$5,'3-班级学员信息表'!$N:$N,'8-市场占有率'!$B65,'3-班级学员信息表'!$Q:$Q,"&lt;&gt;"&amp;" ")</f>
        <v>0</v>
      </c>
      <c r="J65" s="88">
        <f>COUNTIFS('3-班级学员信息表'!$I:$I,'8-市场占有率'!J$5,'3-班级学员信息表'!$N:$N,'8-市场占有率'!$B65,'3-班级学员信息表'!$Q:$Q,"&lt;&gt;"&amp;" ")</f>
        <v>0</v>
      </c>
      <c r="K65" s="88">
        <f>COUNTIFS('3-班级学员信息表'!$I:$I,'8-市场占有率'!K$5,'3-班级学员信息表'!$N:$N,'8-市场占有率'!$B65,'3-班级学员信息表'!$Q:$Q,"&lt;&gt;"&amp;" ")</f>
        <v>0</v>
      </c>
      <c r="L65" s="88">
        <f>COUNTIFS('3-班级学员信息表'!$I:$I,"初三",'3-班级学员信息表'!$N:$N,'8-市场占有率'!$B65,'3-班级学员信息表'!$Q:$Q,"&lt;&gt;"&amp;" ")+COUNTIFS('3-班级学员信息表'!$I:$I,"高一",'3-班级学员信息表'!$N:$N,'8-市场占有率'!$B65,'3-班级学员信息表'!$Q:$Q,"&lt;&gt;"&amp;" ")+COUNTIFS('3-班级学员信息表'!$I:$I,"高二",'3-班级学员信息表'!$N:$N,'8-市场占有率'!$B65,'3-班级学员信息表'!$Q:$Q,"&lt;&gt;"&amp;" ")+COUNTIFS('3-班级学员信息表'!$I:$I,"高三",'3-班级学员信息表'!$N:$N,'8-市场占有率'!$B65,'3-班级学员信息表'!$Q:$Q,"&lt;&gt;"&amp;" ")+COUNTIFS('3-班级学员信息表'!$I:$I,"其他",'3-班级学员信息表'!$N:$N,'8-市场占有率'!$B65,'3-班级学员信息表'!$Q:$Q,"&lt;&gt;"&amp;" ")</f>
        <v>0</v>
      </c>
      <c r="M65" s="88">
        <f t="shared" si="2"/>
        <v>0</v>
      </c>
      <c r="N65" s="91"/>
      <c r="O65" s="89">
        <f t="shared" si="1"/>
        <v>0</v>
      </c>
    </row>
    <row r="66" spans="1:15">
      <c r="A66" s="86">
        <v>60</v>
      </c>
      <c r="B66" s="210" t="s">
        <v>4534</v>
      </c>
      <c r="C66" s="88">
        <f>COUNTIFS('3-班级学员信息表'!$I:$I,"小班",'3-班级学员信息表'!$N:$N,'8-市场占有率'!$B66,'3-班级学员信息表'!$Q:$Q,"&lt;&gt;"&amp;" ")+COUNTIFS('3-班级学员信息表'!$I:$I,"中班",'3-班级学员信息表'!$N:$N,'8-市场占有率'!$B66,'3-班级学员信息表'!$Q:$Q,"&lt;&gt;"&amp;" ")+COUNTIFS('3-班级学员信息表'!$I:$I,"大班",'3-班级学员信息表'!$N:$N,'8-市场占有率'!$B66,'3-班级学员信息表'!$Q:$Q,"&lt;&gt;"&amp;" ")</f>
        <v>0</v>
      </c>
      <c r="D66" s="88">
        <f>COUNTIFS('3-班级学员信息表'!$I:$I,'8-市场占有率'!D$5,'3-班级学员信息表'!$N:$N,'8-市场占有率'!$B66,'3-班级学员信息表'!$Q:$Q,"&lt;&gt;"&amp;" ")</f>
        <v>0</v>
      </c>
      <c r="E66" s="88">
        <f>COUNTIFS('3-班级学员信息表'!$I:$I,'8-市场占有率'!E$5,'3-班级学员信息表'!$N:$N,'8-市场占有率'!$B66,'3-班级学员信息表'!$Q:$Q,"&lt;&gt;"&amp;" ")</f>
        <v>0</v>
      </c>
      <c r="F66" s="88">
        <f>COUNTIFS('3-班级学员信息表'!$I:$I,'8-市场占有率'!F$5,'3-班级学员信息表'!$N:$N,'8-市场占有率'!$B66,'3-班级学员信息表'!$Q:$Q,"&lt;&gt;"&amp;" ")</f>
        <v>0</v>
      </c>
      <c r="G66" s="88">
        <f>COUNTIFS('3-班级学员信息表'!$I:$I,'8-市场占有率'!G$5,'3-班级学员信息表'!$N:$N,'8-市场占有率'!$B66,'3-班级学员信息表'!$Q:$Q,"&lt;&gt;"&amp;" ")</f>
        <v>0</v>
      </c>
      <c r="H66" s="88">
        <f>COUNTIFS('3-班级学员信息表'!$I:$I,'8-市场占有率'!H$5,'3-班级学员信息表'!$N:$N,'8-市场占有率'!$B66,'3-班级学员信息表'!$Q:$Q,"&lt;&gt;"&amp;" ")</f>
        <v>1</v>
      </c>
      <c r="I66" s="88">
        <f>COUNTIFS('3-班级学员信息表'!$I:$I,'8-市场占有率'!I$5,'3-班级学员信息表'!$N:$N,'8-市场占有率'!$B66,'3-班级学员信息表'!$Q:$Q,"&lt;&gt;"&amp;" ")</f>
        <v>0</v>
      </c>
      <c r="J66" s="88">
        <f>COUNTIFS('3-班级学员信息表'!$I:$I,'8-市场占有率'!J$5,'3-班级学员信息表'!$N:$N,'8-市场占有率'!$B66,'3-班级学员信息表'!$Q:$Q,"&lt;&gt;"&amp;" ")</f>
        <v>0</v>
      </c>
      <c r="K66" s="88">
        <f>COUNTIFS('3-班级学员信息表'!$I:$I,'8-市场占有率'!K$5,'3-班级学员信息表'!$N:$N,'8-市场占有率'!$B66,'3-班级学员信息表'!$Q:$Q,"&lt;&gt;"&amp;" ")</f>
        <v>0</v>
      </c>
      <c r="L66" s="88">
        <f>COUNTIFS('3-班级学员信息表'!$I:$I,"初三",'3-班级学员信息表'!$N:$N,'8-市场占有率'!$B66,'3-班级学员信息表'!$Q:$Q,"&lt;&gt;"&amp;" ")+COUNTIFS('3-班级学员信息表'!$I:$I,"高一",'3-班级学员信息表'!$N:$N,'8-市场占有率'!$B66,'3-班级学员信息表'!$Q:$Q,"&lt;&gt;"&amp;" ")+COUNTIFS('3-班级学员信息表'!$I:$I,"高二",'3-班级学员信息表'!$N:$N,'8-市场占有率'!$B66,'3-班级学员信息表'!$Q:$Q,"&lt;&gt;"&amp;" ")+COUNTIFS('3-班级学员信息表'!$I:$I,"高三",'3-班级学员信息表'!$N:$N,'8-市场占有率'!$B66,'3-班级学员信息表'!$Q:$Q,"&lt;&gt;"&amp;" ")+COUNTIFS('3-班级学员信息表'!$I:$I,"其他",'3-班级学员信息表'!$N:$N,'8-市场占有率'!$B66,'3-班级学员信息表'!$Q:$Q,"&lt;&gt;"&amp;" ")</f>
        <v>0</v>
      </c>
      <c r="M66" s="88">
        <f t="shared" si="2"/>
        <v>1</v>
      </c>
      <c r="N66" s="91"/>
      <c r="O66" s="89">
        <f t="shared" si="1"/>
        <v>0</v>
      </c>
    </row>
    <row r="67" spans="1:15">
      <c r="A67" s="86">
        <v>61</v>
      </c>
      <c r="B67" s="210" t="s">
        <v>4647</v>
      </c>
      <c r="C67" s="88">
        <f>COUNTIFS('3-班级学员信息表'!$I:$I,"小班",'3-班级学员信息表'!$N:$N,'8-市场占有率'!$B67,'3-班级学员信息表'!$Q:$Q,"&lt;&gt;"&amp;" ")+COUNTIFS('3-班级学员信息表'!$I:$I,"中班",'3-班级学员信息表'!$N:$N,'8-市场占有率'!$B67,'3-班级学员信息表'!$Q:$Q,"&lt;&gt;"&amp;" ")+COUNTIFS('3-班级学员信息表'!$I:$I,"大班",'3-班级学员信息表'!$N:$N,'8-市场占有率'!$B67,'3-班级学员信息表'!$Q:$Q,"&lt;&gt;"&amp;" ")</f>
        <v>1</v>
      </c>
      <c r="D67" s="88">
        <f>COUNTIFS('3-班级学员信息表'!$I:$I,'8-市场占有率'!D$5,'3-班级学员信息表'!$N:$N,'8-市场占有率'!$B67,'3-班级学员信息表'!$Q:$Q,"&lt;&gt;"&amp;" ")</f>
        <v>1</v>
      </c>
      <c r="E67" s="88">
        <f>COUNTIFS('3-班级学员信息表'!$I:$I,'8-市场占有率'!E$5,'3-班级学员信息表'!$N:$N,'8-市场占有率'!$B67,'3-班级学员信息表'!$Q:$Q,"&lt;&gt;"&amp;" ")</f>
        <v>0</v>
      </c>
      <c r="F67" s="88">
        <f>COUNTIFS('3-班级学员信息表'!$I:$I,'8-市场占有率'!F$5,'3-班级学员信息表'!$N:$N,'8-市场占有率'!$B67,'3-班级学员信息表'!$Q:$Q,"&lt;&gt;"&amp;" ")</f>
        <v>0</v>
      </c>
      <c r="G67" s="88">
        <f>COUNTIFS('3-班级学员信息表'!$I:$I,'8-市场占有率'!G$5,'3-班级学员信息表'!$N:$N,'8-市场占有率'!$B67,'3-班级学员信息表'!$Q:$Q,"&lt;&gt;"&amp;" ")</f>
        <v>0</v>
      </c>
      <c r="H67" s="88">
        <f>COUNTIFS('3-班级学员信息表'!$I:$I,'8-市场占有率'!H$5,'3-班级学员信息表'!$N:$N,'8-市场占有率'!$B67,'3-班级学员信息表'!$Q:$Q,"&lt;&gt;"&amp;" ")</f>
        <v>0</v>
      </c>
      <c r="I67" s="88">
        <f>COUNTIFS('3-班级学员信息表'!$I:$I,'8-市场占有率'!I$5,'3-班级学员信息表'!$N:$N,'8-市场占有率'!$B67,'3-班级学员信息表'!$Q:$Q,"&lt;&gt;"&amp;" ")</f>
        <v>0</v>
      </c>
      <c r="J67" s="88">
        <f>COUNTIFS('3-班级学员信息表'!$I:$I,'8-市场占有率'!J$5,'3-班级学员信息表'!$N:$N,'8-市场占有率'!$B67,'3-班级学员信息表'!$Q:$Q,"&lt;&gt;"&amp;" ")</f>
        <v>0</v>
      </c>
      <c r="K67" s="88">
        <f>COUNTIFS('3-班级学员信息表'!$I:$I,'8-市场占有率'!K$5,'3-班级学员信息表'!$N:$N,'8-市场占有率'!$B67,'3-班级学员信息表'!$Q:$Q,"&lt;&gt;"&amp;" ")</f>
        <v>0</v>
      </c>
      <c r="L67" s="88">
        <f>COUNTIFS('3-班级学员信息表'!$I:$I,"初三",'3-班级学员信息表'!$N:$N,'8-市场占有率'!$B67,'3-班级学员信息表'!$Q:$Q,"&lt;&gt;"&amp;" ")+COUNTIFS('3-班级学员信息表'!$I:$I,"高一",'3-班级学员信息表'!$N:$N,'8-市场占有率'!$B67,'3-班级学员信息表'!$Q:$Q,"&lt;&gt;"&amp;" ")+COUNTIFS('3-班级学员信息表'!$I:$I,"高二",'3-班级学员信息表'!$N:$N,'8-市场占有率'!$B67,'3-班级学员信息表'!$Q:$Q,"&lt;&gt;"&amp;" ")+COUNTIFS('3-班级学员信息表'!$I:$I,"高三",'3-班级学员信息表'!$N:$N,'8-市场占有率'!$B67,'3-班级学员信息表'!$Q:$Q,"&lt;&gt;"&amp;" ")+COUNTIFS('3-班级学员信息表'!$I:$I,"其他",'3-班级学员信息表'!$N:$N,'8-市场占有率'!$B67,'3-班级学员信息表'!$Q:$Q,"&lt;&gt;"&amp;" ")</f>
        <v>0</v>
      </c>
      <c r="M67" s="88">
        <f t="shared" si="2"/>
        <v>2</v>
      </c>
      <c r="N67" s="91"/>
      <c r="O67" s="89">
        <f t="shared" si="1"/>
        <v>0</v>
      </c>
    </row>
    <row r="68" spans="1:15">
      <c r="A68" s="86">
        <v>62</v>
      </c>
      <c r="B68" s="210" t="s">
        <v>2350</v>
      </c>
      <c r="C68" s="88">
        <f>COUNTIFS('3-班级学员信息表'!$I:$I,"小班",'3-班级学员信息表'!$N:$N,'8-市场占有率'!$B68,'3-班级学员信息表'!$Q:$Q,"&lt;&gt;"&amp;" ")+COUNTIFS('3-班级学员信息表'!$I:$I,"中班",'3-班级学员信息表'!$N:$N,'8-市场占有率'!$B68,'3-班级学员信息表'!$Q:$Q,"&lt;&gt;"&amp;" ")+COUNTIFS('3-班级学员信息表'!$I:$I,"大班",'3-班级学员信息表'!$N:$N,'8-市场占有率'!$B68,'3-班级学员信息表'!$Q:$Q,"&lt;&gt;"&amp;" ")</f>
        <v>0</v>
      </c>
      <c r="D68" s="88">
        <f>COUNTIFS('3-班级学员信息表'!$I:$I,'8-市场占有率'!D$5,'3-班级学员信息表'!$N:$N,'8-市场占有率'!$B68,'3-班级学员信息表'!$Q:$Q,"&lt;&gt;"&amp;" ")</f>
        <v>1</v>
      </c>
      <c r="E68" s="88">
        <f>COUNTIFS('3-班级学员信息表'!$I:$I,'8-市场占有率'!E$5,'3-班级学员信息表'!$N:$N,'8-市场占有率'!$B68,'3-班级学员信息表'!$Q:$Q,"&lt;&gt;"&amp;" ")</f>
        <v>0</v>
      </c>
      <c r="F68" s="88">
        <f>COUNTIFS('3-班级学员信息表'!$I:$I,'8-市场占有率'!F$5,'3-班级学员信息表'!$N:$N,'8-市场占有率'!$B68,'3-班级学员信息表'!$Q:$Q,"&lt;&gt;"&amp;" ")</f>
        <v>0</v>
      </c>
      <c r="G68" s="88">
        <f>COUNTIFS('3-班级学员信息表'!$I:$I,'8-市场占有率'!G$5,'3-班级学员信息表'!$N:$N,'8-市场占有率'!$B68,'3-班级学员信息表'!$Q:$Q,"&lt;&gt;"&amp;" ")</f>
        <v>1</v>
      </c>
      <c r="H68" s="88">
        <f>COUNTIFS('3-班级学员信息表'!$I:$I,'8-市场占有率'!H$5,'3-班级学员信息表'!$N:$N,'8-市场占有率'!$B68,'3-班级学员信息表'!$Q:$Q,"&lt;&gt;"&amp;" ")</f>
        <v>0</v>
      </c>
      <c r="I68" s="88">
        <f>COUNTIFS('3-班级学员信息表'!$I:$I,'8-市场占有率'!I$5,'3-班级学员信息表'!$N:$N,'8-市场占有率'!$B68,'3-班级学员信息表'!$Q:$Q,"&lt;&gt;"&amp;" ")</f>
        <v>0</v>
      </c>
      <c r="J68" s="88">
        <f>COUNTIFS('3-班级学员信息表'!$I:$I,'8-市场占有率'!J$5,'3-班级学员信息表'!$N:$N,'8-市场占有率'!$B68,'3-班级学员信息表'!$Q:$Q,"&lt;&gt;"&amp;" ")</f>
        <v>0</v>
      </c>
      <c r="K68" s="88">
        <f>COUNTIFS('3-班级学员信息表'!$I:$I,'8-市场占有率'!K$5,'3-班级学员信息表'!$N:$N,'8-市场占有率'!$B68,'3-班级学员信息表'!$Q:$Q,"&lt;&gt;"&amp;" ")</f>
        <v>0</v>
      </c>
      <c r="L68" s="88">
        <f>COUNTIFS('3-班级学员信息表'!$I:$I,"初三",'3-班级学员信息表'!$N:$N,'8-市场占有率'!$B68,'3-班级学员信息表'!$Q:$Q,"&lt;&gt;"&amp;" ")+COUNTIFS('3-班级学员信息表'!$I:$I,"高一",'3-班级学员信息表'!$N:$N,'8-市场占有率'!$B68,'3-班级学员信息表'!$Q:$Q,"&lt;&gt;"&amp;" ")+COUNTIFS('3-班级学员信息表'!$I:$I,"高二",'3-班级学员信息表'!$N:$N,'8-市场占有率'!$B68,'3-班级学员信息表'!$Q:$Q,"&lt;&gt;"&amp;" ")+COUNTIFS('3-班级学员信息表'!$I:$I,"高三",'3-班级学员信息表'!$N:$N,'8-市场占有率'!$B68,'3-班级学员信息表'!$Q:$Q,"&lt;&gt;"&amp;" ")+COUNTIFS('3-班级学员信息表'!$I:$I,"其他",'3-班级学员信息表'!$N:$N,'8-市场占有率'!$B68,'3-班级学员信息表'!$Q:$Q,"&lt;&gt;"&amp;" ")</f>
        <v>0</v>
      </c>
      <c r="M68" s="88">
        <f t="shared" si="2"/>
        <v>2</v>
      </c>
      <c r="N68" s="91"/>
      <c r="O68" s="89">
        <f t="shared" si="1"/>
        <v>0</v>
      </c>
    </row>
    <row r="69" spans="1:15">
      <c r="A69" s="86">
        <v>63</v>
      </c>
      <c r="B69" s="210" t="s">
        <v>2601</v>
      </c>
      <c r="C69" s="88">
        <f>COUNTIFS('3-班级学员信息表'!$I:$I,"小班",'3-班级学员信息表'!$N:$N,'8-市场占有率'!$B69,'3-班级学员信息表'!$Q:$Q,"&lt;&gt;"&amp;" ")+COUNTIFS('3-班级学员信息表'!$I:$I,"中班",'3-班级学员信息表'!$N:$N,'8-市场占有率'!$B69,'3-班级学员信息表'!$Q:$Q,"&lt;&gt;"&amp;" ")+COUNTIFS('3-班级学员信息表'!$I:$I,"大班",'3-班级学员信息表'!$N:$N,'8-市场占有率'!$B69,'3-班级学员信息表'!$Q:$Q,"&lt;&gt;"&amp;" ")</f>
        <v>1</v>
      </c>
      <c r="D69" s="88">
        <f>COUNTIFS('3-班级学员信息表'!$I:$I,'8-市场占有率'!D$5,'3-班级学员信息表'!$N:$N,'8-市场占有率'!$B69,'3-班级学员信息表'!$Q:$Q,"&lt;&gt;"&amp;" ")</f>
        <v>0</v>
      </c>
      <c r="E69" s="88">
        <f>COUNTIFS('3-班级学员信息表'!$I:$I,'8-市场占有率'!E$5,'3-班级学员信息表'!$N:$N,'8-市场占有率'!$B69,'3-班级学员信息表'!$Q:$Q,"&lt;&gt;"&amp;" ")</f>
        <v>0</v>
      </c>
      <c r="F69" s="88">
        <f>COUNTIFS('3-班级学员信息表'!$I:$I,'8-市场占有率'!F$5,'3-班级学员信息表'!$N:$N,'8-市场占有率'!$B69,'3-班级学员信息表'!$Q:$Q,"&lt;&gt;"&amp;" ")</f>
        <v>0</v>
      </c>
      <c r="G69" s="88">
        <f>COUNTIFS('3-班级学员信息表'!$I:$I,'8-市场占有率'!G$5,'3-班级学员信息表'!$N:$N,'8-市场占有率'!$B69,'3-班级学员信息表'!$Q:$Q,"&lt;&gt;"&amp;" ")</f>
        <v>0</v>
      </c>
      <c r="H69" s="88">
        <f>COUNTIFS('3-班级学员信息表'!$I:$I,'8-市场占有率'!H$5,'3-班级学员信息表'!$N:$N,'8-市场占有率'!$B69,'3-班级学员信息表'!$Q:$Q,"&lt;&gt;"&amp;" ")</f>
        <v>0</v>
      </c>
      <c r="I69" s="88">
        <f>COUNTIFS('3-班级学员信息表'!$I:$I,'8-市场占有率'!I$5,'3-班级学员信息表'!$N:$N,'8-市场占有率'!$B69,'3-班级学员信息表'!$Q:$Q,"&lt;&gt;"&amp;" ")</f>
        <v>0</v>
      </c>
      <c r="J69" s="88">
        <f>COUNTIFS('3-班级学员信息表'!$I:$I,'8-市场占有率'!J$5,'3-班级学员信息表'!$N:$N,'8-市场占有率'!$B69,'3-班级学员信息表'!$Q:$Q,"&lt;&gt;"&amp;" ")</f>
        <v>0</v>
      </c>
      <c r="K69" s="88">
        <f>COUNTIFS('3-班级学员信息表'!$I:$I,'8-市场占有率'!K$5,'3-班级学员信息表'!$N:$N,'8-市场占有率'!$B69,'3-班级学员信息表'!$Q:$Q,"&lt;&gt;"&amp;" ")</f>
        <v>0</v>
      </c>
      <c r="L69" s="88">
        <f>COUNTIFS('3-班级学员信息表'!$I:$I,"初三",'3-班级学员信息表'!$N:$N,'8-市场占有率'!$B69,'3-班级学员信息表'!$Q:$Q,"&lt;&gt;"&amp;" ")+COUNTIFS('3-班级学员信息表'!$I:$I,"高一",'3-班级学员信息表'!$N:$N,'8-市场占有率'!$B69,'3-班级学员信息表'!$Q:$Q,"&lt;&gt;"&amp;" ")+COUNTIFS('3-班级学员信息表'!$I:$I,"高二",'3-班级学员信息表'!$N:$N,'8-市场占有率'!$B69,'3-班级学员信息表'!$Q:$Q,"&lt;&gt;"&amp;" ")+COUNTIFS('3-班级学员信息表'!$I:$I,"高三",'3-班级学员信息表'!$N:$N,'8-市场占有率'!$B69,'3-班级学员信息表'!$Q:$Q,"&lt;&gt;"&amp;" ")+COUNTIFS('3-班级学员信息表'!$I:$I,"其他",'3-班级学员信息表'!$N:$N,'8-市场占有率'!$B69,'3-班级学员信息表'!$Q:$Q,"&lt;&gt;"&amp;" ")</f>
        <v>0</v>
      </c>
      <c r="M69" s="88">
        <f t="shared" si="2"/>
        <v>1</v>
      </c>
      <c r="N69" s="91"/>
      <c r="O69" s="89">
        <f t="shared" si="1"/>
        <v>0</v>
      </c>
    </row>
    <row r="70" spans="1:15">
      <c r="A70" s="86">
        <v>64</v>
      </c>
      <c r="B70" s="210" t="s">
        <v>2485</v>
      </c>
      <c r="C70" s="88">
        <f>COUNTIFS('3-班级学员信息表'!$I:$I,"小班",'3-班级学员信息表'!$N:$N,'8-市场占有率'!$B70,'3-班级学员信息表'!$Q:$Q,"&lt;&gt;"&amp;" ")+COUNTIFS('3-班级学员信息表'!$I:$I,"中班",'3-班级学员信息表'!$N:$N,'8-市场占有率'!$B70,'3-班级学员信息表'!$Q:$Q,"&lt;&gt;"&amp;" ")+COUNTIFS('3-班级学员信息表'!$I:$I,"大班",'3-班级学员信息表'!$N:$N,'8-市场占有率'!$B70,'3-班级学员信息表'!$Q:$Q,"&lt;&gt;"&amp;" ")</f>
        <v>0</v>
      </c>
      <c r="D70" s="88">
        <f>COUNTIFS('3-班级学员信息表'!$I:$I,'8-市场占有率'!D$5,'3-班级学员信息表'!$N:$N,'8-市场占有率'!$B70,'3-班级学员信息表'!$Q:$Q,"&lt;&gt;"&amp;" ")</f>
        <v>0</v>
      </c>
      <c r="E70" s="88">
        <f>COUNTIFS('3-班级学员信息表'!$I:$I,'8-市场占有率'!E$5,'3-班级学员信息表'!$N:$N,'8-市场占有率'!$B70,'3-班级学员信息表'!$Q:$Q,"&lt;&gt;"&amp;" ")</f>
        <v>0</v>
      </c>
      <c r="F70" s="88">
        <f>COUNTIFS('3-班级学员信息表'!$I:$I,'8-市场占有率'!F$5,'3-班级学员信息表'!$N:$N,'8-市场占有率'!$B70,'3-班级学员信息表'!$Q:$Q,"&lt;&gt;"&amp;" ")</f>
        <v>0</v>
      </c>
      <c r="G70" s="88">
        <f>COUNTIFS('3-班级学员信息表'!$I:$I,'8-市场占有率'!G$5,'3-班级学员信息表'!$N:$N,'8-市场占有率'!$B70,'3-班级学员信息表'!$Q:$Q,"&lt;&gt;"&amp;" ")</f>
        <v>1</v>
      </c>
      <c r="H70" s="88">
        <f>COUNTIFS('3-班级学员信息表'!$I:$I,'8-市场占有率'!H$5,'3-班级学员信息表'!$N:$N,'8-市场占有率'!$B70,'3-班级学员信息表'!$Q:$Q,"&lt;&gt;"&amp;" ")</f>
        <v>0</v>
      </c>
      <c r="I70" s="88">
        <f>COUNTIFS('3-班级学员信息表'!$I:$I,'8-市场占有率'!I$5,'3-班级学员信息表'!$N:$N,'8-市场占有率'!$B70,'3-班级学员信息表'!$Q:$Q,"&lt;&gt;"&amp;" ")</f>
        <v>0</v>
      </c>
      <c r="J70" s="88">
        <f>COUNTIFS('3-班级学员信息表'!$I:$I,'8-市场占有率'!J$5,'3-班级学员信息表'!$N:$N,'8-市场占有率'!$B70,'3-班级学员信息表'!$Q:$Q,"&lt;&gt;"&amp;" ")</f>
        <v>0</v>
      </c>
      <c r="K70" s="88">
        <f>COUNTIFS('3-班级学员信息表'!$I:$I,'8-市场占有率'!K$5,'3-班级学员信息表'!$N:$N,'8-市场占有率'!$B70,'3-班级学员信息表'!$Q:$Q,"&lt;&gt;"&amp;" ")</f>
        <v>0</v>
      </c>
      <c r="L70" s="88">
        <f>COUNTIFS('3-班级学员信息表'!$I:$I,"初三",'3-班级学员信息表'!$N:$N,'8-市场占有率'!$B70,'3-班级学员信息表'!$Q:$Q,"&lt;&gt;"&amp;" ")+COUNTIFS('3-班级学员信息表'!$I:$I,"高一",'3-班级学员信息表'!$N:$N,'8-市场占有率'!$B70,'3-班级学员信息表'!$Q:$Q,"&lt;&gt;"&amp;" ")+COUNTIFS('3-班级学员信息表'!$I:$I,"高二",'3-班级学员信息表'!$N:$N,'8-市场占有率'!$B70,'3-班级学员信息表'!$Q:$Q,"&lt;&gt;"&amp;" ")+COUNTIFS('3-班级学员信息表'!$I:$I,"高三",'3-班级学员信息表'!$N:$N,'8-市场占有率'!$B70,'3-班级学员信息表'!$Q:$Q,"&lt;&gt;"&amp;" ")+COUNTIFS('3-班级学员信息表'!$I:$I,"其他",'3-班级学员信息表'!$N:$N,'8-市场占有率'!$B70,'3-班级学员信息表'!$Q:$Q,"&lt;&gt;"&amp;" ")</f>
        <v>0</v>
      </c>
      <c r="M70" s="88">
        <f t="shared" si="2"/>
        <v>1</v>
      </c>
      <c r="N70" s="91"/>
      <c r="O70" s="89">
        <f t="shared" si="1"/>
        <v>0</v>
      </c>
    </row>
    <row r="71" spans="1:15">
      <c r="A71" s="86">
        <v>65</v>
      </c>
      <c r="B71" s="210" t="s">
        <v>2117</v>
      </c>
      <c r="C71" s="88">
        <f>COUNTIFS('3-班级学员信息表'!$I:$I,"小班",'3-班级学员信息表'!$N:$N,'8-市场占有率'!$B71,'3-班级学员信息表'!$Q:$Q,"&lt;&gt;"&amp;" ")+COUNTIFS('3-班级学员信息表'!$I:$I,"中班",'3-班级学员信息表'!$N:$N,'8-市场占有率'!$B71,'3-班级学员信息表'!$Q:$Q,"&lt;&gt;"&amp;" ")+COUNTIFS('3-班级学员信息表'!$I:$I,"大班",'3-班级学员信息表'!$N:$N,'8-市场占有率'!$B71,'3-班级学员信息表'!$Q:$Q,"&lt;&gt;"&amp;" ")</f>
        <v>1</v>
      </c>
      <c r="D71" s="88">
        <f>COUNTIFS('3-班级学员信息表'!$I:$I,'8-市场占有率'!D$5,'3-班级学员信息表'!$N:$N,'8-市场占有率'!$B71,'3-班级学员信息表'!$Q:$Q,"&lt;&gt;"&amp;" ")</f>
        <v>0</v>
      </c>
      <c r="E71" s="88">
        <f>COUNTIFS('3-班级学员信息表'!$I:$I,'8-市场占有率'!E$5,'3-班级学员信息表'!$N:$N,'8-市场占有率'!$B71,'3-班级学员信息表'!$Q:$Q,"&lt;&gt;"&amp;" ")</f>
        <v>0</v>
      </c>
      <c r="F71" s="88">
        <f>COUNTIFS('3-班级学员信息表'!$I:$I,'8-市场占有率'!F$5,'3-班级学员信息表'!$N:$N,'8-市场占有率'!$B71,'3-班级学员信息表'!$Q:$Q,"&lt;&gt;"&amp;" ")</f>
        <v>0</v>
      </c>
      <c r="G71" s="88">
        <f>COUNTIFS('3-班级学员信息表'!$I:$I,'8-市场占有率'!G$5,'3-班级学员信息表'!$N:$N,'8-市场占有率'!$B71,'3-班级学员信息表'!$Q:$Q,"&lt;&gt;"&amp;" ")</f>
        <v>0</v>
      </c>
      <c r="H71" s="88">
        <f>COUNTIFS('3-班级学员信息表'!$I:$I,'8-市场占有率'!H$5,'3-班级学员信息表'!$N:$N,'8-市场占有率'!$B71,'3-班级学员信息表'!$Q:$Q,"&lt;&gt;"&amp;" ")</f>
        <v>0</v>
      </c>
      <c r="I71" s="88">
        <f>COUNTIFS('3-班级学员信息表'!$I:$I,'8-市场占有率'!I$5,'3-班级学员信息表'!$N:$N,'8-市场占有率'!$B71,'3-班级学员信息表'!$Q:$Q,"&lt;&gt;"&amp;" ")</f>
        <v>0</v>
      </c>
      <c r="J71" s="88">
        <f>COUNTIFS('3-班级学员信息表'!$I:$I,'8-市场占有率'!J$5,'3-班级学员信息表'!$N:$N,'8-市场占有率'!$B71,'3-班级学员信息表'!$Q:$Q,"&lt;&gt;"&amp;" ")</f>
        <v>0</v>
      </c>
      <c r="K71" s="88">
        <f>COUNTIFS('3-班级学员信息表'!$I:$I,'8-市场占有率'!K$5,'3-班级学员信息表'!$N:$N,'8-市场占有率'!$B71,'3-班级学员信息表'!$Q:$Q,"&lt;&gt;"&amp;" ")</f>
        <v>0</v>
      </c>
      <c r="L71" s="88">
        <f>COUNTIFS('3-班级学员信息表'!$I:$I,"初三",'3-班级学员信息表'!$N:$N,'8-市场占有率'!$B71,'3-班级学员信息表'!$Q:$Q,"&lt;&gt;"&amp;" ")+COUNTIFS('3-班级学员信息表'!$I:$I,"高一",'3-班级学员信息表'!$N:$N,'8-市场占有率'!$B71,'3-班级学员信息表'!$Q:$Q,"&lt;&gt;"&amp;" ")+COUNTIFS('3-班级学员信息表'!$I:$I,"高二",'3-班级学员信息表'!$N:$N,'8-市场占有率'!$B71,'3-班级学员信息表'!$Q:$Q,"&lt;&gt;"&amp;" ")+COUNTIFS('3-班级学员信息表'!$I:$I,"高三",'3-班级学员信息表'!$N:$N,'8-市场占有率'!$B71,'3-班级学员信息表'!$Q:$Q,"&lt;&gt;"&amp;" ")+COUNTIFS('3-班级学员信息表'!$I:$I,"其他",'3-班级学员信息表'!$N:$N,'8-市场占有率'!$B71,'3-班级学员信息表'!$Q:$Q,"&lt;&gt;"&amp;" ")</f>
        <v>0</v>
      </c>
      <c r="M71" s="88">
        <f t="shared" si="2"/>
        <v>1</v>
      </c>
      <c r="N71" s="91"/>
      <c r="O71" s="89">
        <f t="shared" ref="O71:O134" si="3">IFERROR(M71/N71,0)</f>
        <v>0</v>
      </c>
    </row>
    <row r="72" spans="1:15">
      <c r="A72" s="86">
        <v>66</v>
      </c>
      <c r="B72" s="210" t="s">
        <v>2183</v>
      </c>
      <c r="C72" s="88">
        <f>COUNTIFS('3-班级学员信息表'!$I:$I,"小班",'3-班级学员信息表'!$N:$N,'8-市场占有率'!$B72,'3-班级学员信息表'!$Q:$Q,"&lt;&gt;"&amp;" ")+COUNTIFS('3-班级学员信息表'!$I:$I,"中班",'3-班级学员信息表'!$N:$N,'8-市场占有率'!$B72,'3-班级学员信息表'!$Q:$Q,"&lt;&gt;"&amp;" ")+COUNTIFS('3-班级学员信息表'!$I:$I,"大班",'3-班级学员信息表'!$N:$N,'8-市场占有率'!$B72,'3-班级学员信息表'!$Q:$Q,"&lt;&gt;"&amp;" ")</f>
        <v>0</v>
      </c>
      <c r="D72" s="88">
        <f>COUNTIFS('3-班级学员信息表'!$I:$I,'8-市场占有率'!D$5,'3-班级学员信息表'!$N:$N,'8-市场占有率'!$B72,'3-班级学员信息表'!$Q:$Q,"&lt;&gt;"&amp;" ")</f>
        <v>0</v>
      </c>
      <c r="E72" s="88">
        <f>COUNTIFS('3-班级学员信息表'!$I:$I,'8-市场占有率'!E$5,'3-班级学员信息表'!$N:$N,'8-市场占有率'!$B72,'3-班级学员信息表'!$Q:$Q,"&lt;&gt;"&amp;" ")</f>
        <v>1</v>
      </c>
      <c r="F72" s="88">
        <f>COUNTIFS('3-班级学员信息表'!$I:$I,'8-市场占有率'!F$5,'3-班级学员信息表'!$N:$N,'8-市场占有率'!$B72,'3-班级学员信息表'!$Q:$Q,"&lt;&gt;"&amp;" ")</f>
        <v>0</v>
      </c>
      <c r="G72" s="88">
        <f>COUNTIFS('3-班级学员信息表'!$I:$I,'8-市场占有率'!G$5,'3-班级学员信息表'!$N:$N,'8-市场占有率'!$B72,'3-班级学员信息表'!$Q:$Q,"&lt;&gt;"&amp;" ")</f>
        <v>0</v>
      </c>
      <c r="H72" s="88">
        <f>COUNTIFS('3-班级学员信息表'!$I:$I,'8-市场占有率'!H$5,'3-班级学员信息表'!$N:$N,'8-市场占有率'!$B72,'3-班级学员信息表'!$Q:$Q,"&lt;&gt;"&amp;" ")</f>
        <v>0</v>
      </c>
      <c r="I72" s="88">
        <f>COUNTIFS('3-班级学员信息表'!$I:$I,'8-市场占有率'!I$5,'3-班级学员信息表'!$N:$N,'8-市场占有率'!$B72,'3-班级学员信息表'!$Q:$Q,"&lt;&gt;"&amp;" ")</f>
        <v>0</v>
      </c>
      <c r="J72" s="88">
        <f>COUNTIFS('3-班级学员信息表'!$I:$I,'8-市场占有率'!J$5,'3-班级学员信息表'!$N:$N,'8-市场占有率'!$B72,'3-班级学员信息表'!$Q:$Q,"&lt;&gt;"&amp;" ")</f>
        <v>0</v>
      </c>
      <c r="K72" s="88">
        <f>COUNTIFS('3-班级学员信息表'!$I:$I,'8-市场占有率'!K$5,'3-班级学员信息表'!$N:$N,'8-市场占有率'!$B72,'3-班级学员信息表'!$Q:$Q,"&lt;&gt;"&amp;" ")</f>
        <v>0</v>
      </c>
      <c r="L72" s="88">
        <f>COUNTIFS('3-班级学员信息表'!$I:$I,"初三",'3-班级学员信息表'!$N:$N,'8-市场占有率'!$B72,'3-班级学员信息表'!$Q:$Q,"&lt;&gt;"&amp;" ")+COUNTIFS('3-班级学员信息表'!$I:$I,"高一",'3-班级学员信息表'!$N:$N,'8-市场占有率'!$B72,'3-班级学员信息表'!$Q:$Q,"&lt;&gt;"&amp;" ")+COUNTIFS('3-班级学员信息表'!$I:$I,"高二",'3-班级学员信息表'!$N:$N,'8-市场占有率'!$B72,'3-班级学员信息表'!$Q:$Q,"&lt;&gt;"&amp;" ")+COUNTIFS('3-班级学员信息表'!$I:$I,"高三",'3-班级学员信息表'!$N:$N,'8-市场占有率'!$B72,'3-班级学员信息表'!$Q:$Q,"&lt;&gt;"&amp;" ")+COUNTIFS('3-班级学员信息表'!$I:$I,"其他",'3-班级学员信息表'!$N:$N,'8-市场占有率'!$B72,'3-班级学员信息表'!$Q:$Q,"&lt;&gt;"&amp;" ")</f>
        <v>0</v>
      </c>
      <c r="M72" s="88">
        <f t="shared" ref="M72:M134" si="4">SUM(C72:L72)</f>
        <v>1</v>
      </c>
      <c r="N72" s="91"/>
      <c r="O72" s="89">
        <f t="shared" si="3"/>
        <v>0</v>
      </c>
    </row>
    <row r="73" spans="1:15">
      <c r="A73" s="86">
        <v>67</v>
      </c>
      <c r="B73" s="210" t="s">
        <v>1764</v>
      </c>
      <c r="C73" s="88">
        <f>COUNTIFS('3-班级学员信息表'!$I:$I,"小班",'3-班级学员信息表'!$N:$N,'8-市场占有率'!$B73,'3-班级学员信息表'!$Q:$Q,"&lt;&gt;"&amp;" ")+COUNTIFS('3-班级学员信息表'!$I:$I,"中班",'3-班级学员信息表'!$N:$N,'8-市场占有率'!$B73,'3-班级学员信息表'!$Q:$Q,"&lt;&gt;"&amp;" ")+COUNTIFS('3-班级学员信息表'!$I:$I,"大班",'3-班级学员信息表'!$N:$N,'8-市场占有率'!$B73,'3-班级学员信息表'!$Q:$Q,"&lt;&gt;"&amp;" ")</f>
        <v>0</v>
      </c>
      <c r="D73" s="88">
        <f>COUNTIFS('3-班级学员信息表'!$I:$I,'8-市场占有率'!D$5,'3-班级学员信息表'!$N:$N,'8-市场占有率'!$B73,'3-班级学员信息表'!$Q:$Q,"&lt;&gt;"&amp;" ")</f>
        <v>0</v>
      </c>
      <c r="E73" s="88">
        <f>COUNTIFS('3-班级学员信息表'!$I:$I,'8-市场占有率'!E$5,'3-班级学员信息表'!$N:$N,'8-市场占有率'!$B73,'3-班级学员信息表'!$Q:$Q,"&lt;&gt;"&amp;" ")</f>
        <v>0</v>
      </c>
      <c r="F73" s="88">
        <f>COUNTIFS('3-班级学员信息表'!$I:$I,'8-市场占有率'!F$5,'3-班级学员信息表'!$N:$N,'8-市场占有率'!$B73,'3-班级学员信息表'!$Q:$Q,"&lt;&gt;"&amp;" ")</f>
        <v>1</v>
      </c>
      <c r="G73" s="88">
        <f>COUNTIFS('3-班级学员信息表'!$I:$I,'8-市场占有率'!G$5,'3-班级学员信息表'!$N:$N,'8-市场占有率'!$B73,'3-班级学员信息表'!$Q:$Q,"&lt;&gt;"&amp;" ")</f>
        <v>0</v>
      </c>
      <c r="H73" s="88">
        <f>COUNTIFS('3-班级学员信息表'!$I:$I,'8-市场占有率'!H$5,'3-班级学员信息表'!$N:$N,'8-市场占有率'!$B73,'3-班级学员信息表'!$Q:$Q,"&lt;&gt;"&amp;" ")</f>
        <v>0</v>
      </c>
      <c r="I73" s="88">
        <f>COUNTIFS('3-班级学员信息表'!$I:$I,'8-市场占有率'!I$5,'3-班级学员信息表'!$N:$N,'8-市场占有率'!$B73,'3-班级学员信息表'!$Q:$Q,"&lt;&gt;"&amp;" ")</f>
        <v>0</v>
      </c>
      <c r="J73" s="88">
        <f>COUNTIFS('3-班级学员信息表'!$I:$I,'8-市场占有率'!J$5,'3-班级学员信息表'!$N:$N,'8-市场占有率'!$B73,'3-班级学员信息表'!$Q:$Q,"&lt;&gt;"&amp;" ")</f>
        <v>0</v>
      </c>
      <c r="K73" s="88">
        <f>COUNTIFS('3-班级学员信息表'!$I:$I,'8-市场占有率'!K$5,'3-班级学员信息表'!$N:$N,'8-市场占有率'!$B73,'3-班级学员信息表'!$Q:$Q,"&lt;&gt;"&amp;" ")</f>
        <v>0</v>
      </c>
      <c r="L73" s="88">
        <f>COUNTIFS('3-班级学员信息表'!$I:$I,"初三",'3-班级学员信息表'!$N:$N,'8-市场占有率'!$B73,'3-班级学员信息表'!$Q:$Q,"&lt;&gt;"&amp;" ")+COUNTIFS('3-班级学员信息表'!$I:$I,"高一",'3-班级学员信息表'!$N:$N,'8-市场占有率'!$B73,'3-班级学员信息表'!$Q:$Q,"&lt;&gt;"&amp;" ")+COUNTIFS('3-班级学员信息表'!$I:$I,"高二",'3-班级学员信息表'!$N:$N,'8-市场占有率'!$B73,'3-班级学员信息表'!$Q:$Q,"&lt;&gt;"&amp;" ")+COUNTIFS('3-班级学员信息表'!$I:$I,"高三",'3-班级学员信息表'!$N:$N,'8-市场占有率'!$B73,'3-班级学员信息表'!$Q:$Q,"&lt;&gt;"&amp;" ")+COUNTIFS('3-班级学员信息表'!$I:$I,"其他",'3-班级学员信息表'!$N:$N,'8-市场占有率'!$B73,'3-班级学员信息表'!$Q:$Q,"&lt;&gt;"&amp;" ")</f>
        <v>0</v>
      </c>
      <c r="M73" s="88">
        <f t="shared" si="4"/>
        <v>1</v>
      </c>
      <c r="N73" s="91"/>
      <c r="O73" s="89">
        <f t="shared" si="3"/>
        <v>0</v>
      </c>
    </row>
    <row r="74" spans="1:15">
      <c r="A74" s="86">
        <v>68</v>
      </c>
      <c r="B74" s="210" t="s">
        <v>3318</v>
      </c>
      <c r="C74" s="88">
        <f>COUNTIFS('3-班级学员信息表'!$I:$I,"小班",'3-班级学员信息表'!$N:$N,'8-市场占有率'!$B74,'3-班级学员信息表'!$Q:$Q,"&lt;&gt;"&amp;" ")+COUNTIFS('3-班级学员信息表'!$I:$I,"中班",'3-班级学员信息表'!$N:$N,'8-市场占有率'!$B74,'3-班级学员信息表'!$Q:$Q,"&lt;&gt;"&amp;" ")+COUNTIFS('3-班级学员信息表'!$I:$I,"大班",'3-班级学员信息表'!$N:$N,'8-市场占有率'!$B74,'3-班级学员信息表'!$Q:$Q,"&lt;&gt;"&amp;" ")</f>
        <v>0</v>
      </c>
      <c r="D74" s="88">
        <f>COUNTIFS('3-班级学员信息表'!$I:$I,'8-市场占有率'!D$5,'3-班级学员信息表'!$N:$N,'8-市场占有率'!$B74,'3-班级学员信息表'!$Q:$Q,"&lt;&gt;"&amp;" ")</f>
        <v>0</v>
      </c>
      <c r="E74" s="88">
        <f>COUNTIFS('3-班级学员信息表'!$I:$I,'8-市场占有率'!E$5,'3-班级学员信息表'!$N:$N,'8-市场占有率'!$B74,'3-班级学员信息表'!$Q:$Q,"&lt;&gt;"&amp;" ")</f>
        <v>0</v>
      </c>
      <c r="F74" s="88">
        <f>COUNTIFS('3-班级学员信息表'!$I:$I,'8-市场占有率'!F$5,'3-班级学员信息表'!$N:$N,'8-市场占有率'!$B74,'3-班级学员信息表'!$Q:$Q,"&lt;&gt;"&amp;" ")</f>
        <v>1</v>
      </c>
      <c r="G74" s="88">
        <f>COUNTIFS('3-班级学员信息表'!$I:$I,'8-市场占有率'!G$5,'3-班级学员信息表'!$N:$N,'8-市场占有率'!$B74,'3-班级学员信息表'!$Q:$Q,"&lt;&gt;"&amp;" ")</f>
        <v>0</v>
      </c>
      <c r="H74" s="88">
        <f>COUNTIFS('3-班级学员信息表'!$I:$I,'8-市场占有率'!H$5,'3-班级学员信息表'!$N:$N,'8-市场占有率'!$B74,'3-班级学员信息表'!$Q:$Q,"&lt;&gt;"&amp;" ")</f>
        <v>0</v>
      </c>
      <c r="I74" s="88">
        <f>COUNTIFS('3-班级学员信息表'!$I:$I,'8-市场占有率'!I$5,'3-班级学员信息表'!$N:$N,'8-市场占有率'!$B74,'3-班级学员信息表'!$Q:$Q,"&lt;&gt;"&amp;" ")</f>
        <v>0</v>
      </c>
      <c r="J74" s="88">
        <f>COUNTIFS('3-班级学员信息表'!$I:$I,'8-市场占有率'!J$5,'3-班级学员信息表'!$N:$N,'8-市场占有率'!$B74,'3-班级学员信息表'!$Q:$Q,"&lt;&gt;"&amp;" ")</f>
        <v>0</v>
      </c>
      <c r="K74" s="88">
        <f>COUNTIFS('3-班级学员信息表'!$I:$I,'8-市场占有率'!K$5,'3-班级学员信息表'!$N:$N,'8-市场占有率'!$B74,'3-班级学员信息表'!$Q:$Q,"&lt;&gt;"&amp;" ")</f>
        <v>0</v>
      </c>
      <c r="L74" s="88">
        <f>COUNTIFS('3-班级学员信息表'!$I:$I,"初三",'3-班级学员信息表'!$N:$N,'8-市场占有率'!$B74,'3-班级学员信息表'!$Q:$Q,"&lt;&gt;"&amp;" ")+COUNTIFS('3-班级学员信息表'!$I:$I,"高一",'3-班级学员信息表'!$N:$N,'8-市场占有率'!$B74,'3-班级学员信息表'!$Q:$Q,"&lt;&gt;"&amp;" ")+COUNTIFS('3-班级学员信息表'!$I:$I,"高二",'3-班级学员信息表'!$N:$N,'8-市场占有率'!$B74,'3-班级学员信息表'!$Q:$Q,"&lt;&gt;"&amp;" ")+COUNTIFS('3-班级学员信息表'!$I:$I,"高三",'3-班级学员信息表'!$N:$N,'8-市场占有率'!$B74,'3-班级学员信息表'!$Q:$Q,"&lt;&gt;"&amp;" ")+COUNTIFS('3-班级学员信息表'!$I:$I,"其他",'3-班级学员信息表'!$N:$N,'8-市场占有率'!$B74,'3-班级学员信息表'!$Q:$Q,"&lt;&gt;"&amp;" ")</f>
        <v>0</v>
      </c>
      <c r="M74" s="88">
        <f t="shared" si="4"/>
        <v>1</v>
      </c>
      <c r="N74" s="91"/>
      <c r="O74" s="89">
        <f t="shared" si="3"/>
        <v>0</v>
      </c>
    </row>
    <row r="75" spans="1:15">
      <c r="A75" s="86">
        <v>69</v>
      </c>
      <c r="B75" s="210" t="s">
        <v>4098</v>
      </c>
      <c r="C75" s="88">
        <f>COUNTIFS('3-班级学员信息表'!$I:$I,"小班",'3-班级学员信息表'!$N:$N,'8-市场占有率'!$B75,'3-班级学员信息表'!$Q:$Q,"&lt;&gt;"&amp;" ")+COUNTIFS('3-班级学员信息表'!$I:$I,"中班",'3-班级学员信息表'!$N:$N,'8-市场占有率'!$B75,'3-班级学员信息表'!$Q:$Q,"&lt;&gt;"&amp;" ")+COUNTIFS('3-班级学员信息表'!$I:$I,"大班",'3-班级学员信息表'!$N:$N,'8-市场占有率'!$B75,'3-班级学员信息表'!$Q:$Q,"&lt;&gt;"&amp;" ")</f>
        <v>1</v>
      </c>
      <c r="D75" s="88">
        <f>COUNTIFS('3-班级学员信息表'!$I:$I,'8-市场占有率'!D$5,'3-班级学员信息表'!$N:$N,'8-市场占有率'!$B75,'3-班级学员信息表'!$Q:$Q,"&lt;&gt;"&amp;" ")</f>
        <v>0</v>
      </c>
      <c r="E75" s="88">
        <f>COUNTIFS('3-班级学员信息表'!$I:$I,'8-市场占有率'!E$5,'3-班级学员信息表'!$N:$N,'8-市场占有率'!$B75,'3-班级学员信息表'!$Q:$Q,"&lt;&gt;"&amp;" ")</f>
        <v>0</v>
      </c>
      <c r="F75" s="88">
        <f>COUNTIFS('3-班级学员信息表'!$I:$I,'8-市场占有率'!F$5,'3-班级学员信息表'!$N:$N,'8-市场占有率'!$B75,'3-班级学员信息表'!$Q:$Q,"&lt;&gt;"&amp;" ")</f>
        <v>0</v>
      </c>
      <c r="G75" s="88">
        <f>COUNTIFS('3-班级学员信息表'!$I:$I,'8-市场占有率'!G$5,'3-班级学员信息表'!$N:$N,'8-市场占有率'!$B75,'3-班级学员信息表'!$Q:$Q,"&lt;&gt;"&amp;" ")</f>
        <v>0</v>
      </c>
      <c r="H75" s="88">
        <f>COUNTIFS('3-班级学员信息表'!$I:$I,'8-市场占有率'!H$5,'3-班级学员信息表'!$N:$N,'8-市场占有率'!$B75,'3-班级学员信息表'!$Q:$Q,"&lt;&gt;"&amp;" ")</f>
        <v>0</v>
      </c>
      <c r="I75" s="88">
        <f>COUNTIFS('3-班级学员信息表'!$I:$I,'8-市场占有率'!I$5,'3-班级学员信息表'!$N:$N,'8-市场占有率'!$B75,'3-班级学员信息表'!$Q:$Q,"&lt;&gt;"&amp;" ")</f>
        <v>0</v>
      </c>
      <c r="J75" s="88">
        <f>COUNTIFS('3-班级学员信息表'!$I:$I,'8-市场占有率'!J$5,'3-班级学员信息表'!$N:$N,'8-市场占有率'!$B75,'3-班级学员信息表'!$Q:$Q,"&lt;&gt;"&amp;" ")</f>
        <v>0</v>
      </c>
      <c r="K75" s="88">
        <f>COUNTIFS('3-班级学员信息表'!$I:$I,'8-市场占有率'!K$5,'3-班级学员信息表'!$N:$N,'8-市场占有率'!$B75,'3-班级学员信息表'!$Q:$Q,"&lt;&gt;"&amp;" ")</f>
        <v>0</v>
      </c>
      <c r="L75" s="88">
        <f>COUNTIFS('3-班级学员信息表'!$I:$I,"初三",'3-班级学员信息表'!$N:$N,'8-市场占有率'!$B75,'3-班级学员信息表'!$Q:$Q,"&lt;&gt;"&amp;" ")+COUNTIFS('3-班级学员信息表'!$I:$I,"高一",'3-班级学员信息表'!$N:$N,'8-市场占有率'!$B75,'3-班级学员信息表'!$Q:$Q,"&lt;&gt;"&amp;" ")+COUNTIFS('3-班级学员信息表'!$I:$I,"高二",'3-班级学员信息表'!$N:$N,'8-市场占有率'!$B75,'3-班级学员信息表'!$Q:$Q,"&lt;&gt;"&amp;" ")+COUNTIFS('3-班级学员信息表'!$I:$I,"高三",'3-班级学员信息表'!$N:$N,'8-市场占有率'!$B75,'3-班级学员信息表'!$Q:$Q,"&lt;&gt;"&amp;" ")+COUNTIFS('3-班级学员信息表'!$I:$I,"其他",'3-班级学员信息表'!$N:$N,'8-市场占有率'!$B75,'3-班级学员信息表'!$Q:$Q,"&lt;&gt;"&amp;" ")</f>
        <v>0</v>
      </c>
      <c r="M75" s="88">
        <f t="shared" si="4"/>
        <v>1</v>
      </c>
      <c r="N75" s="91"/>
      <c r="O75" s="89">
        <f t="shared" si="3"/>
        <v>0</v>
      </c>
    </row>
    <row r="76" spans="1:15">
      <c r="A76" s="86">
        <v>70</v>
      </c>
      <c r="B76" s="210" t="s">
        <v>3581</v>
      </c>
      <c r="C76" s="88">
        <f>COUNTIFS('3-班级学员信息表'!$I:$I,"小班",'3-班级学员信息表'!$N:$N,'8-市场占有率'!$B76,'3-班级学员信息表'!$Q:$Q,"&lt;&gt;"&amp;" ")+COUNTIFS('3-班级学员信息表'!$I:$I,"中班",'3-班级学员信息表'!$N:$N,'8-市场占有率'!$B76,'3-班级学员信息表'!$Q:$Q,"&lt;&gt;"&amp;" ")+COUNTIFS('3-班级学员信息表'!$I:$I,"大班",'3-班级学员信息表'!$N:$N,'8-市场占有率'!$B76,'3-班级学员信息表'!$Q:$Q,"&lt;&gt;"&amp;" ")</f>
        <v>0</v>
      </c>
      <c r="D76" s="88">
        <f>COUNTIFS('3-班级学员信息表'!$I:$I,'8-市场占有率'!D$5,'3-班级学员信息表'!$N:$N,'8-市场占有率'!$B76,'3-班级学员信息表'!$Q:$Q,"&lt;&gt;"&amp;" ")</f>
        <v>0</v>
      </c>
      <c r="E76" s="88">
        <f>COUNTIFS('3-班级学员信息表'!$I:$I,'8-市场占有率'!E$5,'3-班级学员信息表'!$N:$N,'8-市场占有率'!$B76,'3-班级学员信息表'!$Q:$Q,"&lt;&gt;"&amp;" ")</f>
        <v>1</v>
      </c>
      <c r="F76" s="88">
        <f>COUNTIFS('3-班级学员信息表'!$I:$I,'8-市场占有率'!F$5,'3-班级学员信息表'!$N:$N,'8-市场占有率'!$B76,'3-班级学员信息表'!$Q:$Q,"&lt;&gt;"&amp;" ")</f>
        <v>0</v>
      </c>
      <c r="G76" s="88">
        <f>COUNTIFS('3-班级学员信息表'!$I:$I,'8-市场占有率'!G$5,'3-班级学员信息表'!$N:$N,'8-市场占有率'!$B76,'3-班级学员信息表'!$Q:$Q,"&lt;&gt;"&amp;" ")</f>
        <v>0</v>
      </c>
      <c r="H76" s="88">
        <f>COUNTIFS('3-班级学员信息表'!$I:$I,'8-市场占有率'!H$5,'3-班级学员信息表'!$N:$N,'8-市场占有率'!$B76,'3-班级学员信息表'!$Q:$Q,"&lt;&gt;"&amp;" ")</f>
        <v>0</v>
      </c>
      <c r="I76" s="88">
        <f>COUNTIFS('3-班级学员信息表'!$I:$I,'8-市场占有率'!I$5,'3-班级学员信息表'!$N:$N,'8-市场占有率'!$B76,'3-班级学员信息表'!$Q:$Q,"&lt;&gt;"&amp;" ")</f>
        <v>0</v>
      </c>
      <c r="J76" s="88">
        <f>COUNTIFS('3-班级学员信息表'!$I:$I,'8-市场占有率'!J$5,'3-班级学员信息表'!$N:$N,'8-市场占有率'!$B76,'3-班级学员信息表'!$Q:$Q,"&lt;&gt;"&amp;" ")</f>
        <v>0</v>
      </c>
      <c r="K76" s="88">
        <f>COUNTIFS('3-班级学员信息表'!$I:$I,'8-市场占有率'!K$5,'3-班级学员信息表'!$N:$N,'8-市场占有率'!$B76,'3-班级学员信息表'!$Q:$Q,"&lt;&gt;"&amp;" ")</f>
        <v>0</v>
      </c>
      <c r="L76" s="88">
        <f>COUNTIFS('3-班级学员信息表'!$I:$I,"初三",'3-班级学员信息表'!$N:$N,'8-市场占有率'!$B76,'3-班级学员信息表'!$Q:$Q,"&lt;&gt;"&amp;" ")+COUNTIFS('3-班级学员信息表'!$I:$I,"高一",'3-班级学员信息表'!$N:$N,'8-市场占有率'!$B76,'3-班级学员信息表'!$Q:$Q,"&lt;&gt;"&amp;" ")+COUNTIFS('3-班级学员信息表'!$I:$I,"高二",'3-班级学员信息表'!$N:$N,'8-市场占有率'!$B76,'3-班级学员信息表'!$Q:$Q,"&lt;&gt;"&amp;" ")+COUNTIFS('3-班级学员信息表'!$I:$I,"高三",'3-班级学员信息表'!$N:$N,'8-市场占有率'!$B76,'3-班级学员信息表'!$Q:$Q,"&lt;&gt;"&amp;" ")+COUNTIFS('3-班级学员信息表'!$I:$I,"其他",'3-班级学员信息表'!$N:$N,'8-市场占有率'!$B76,'3-班级学员信息表'!$Q:$Q,"&lt;&gt;"&amp;" ")</f>
        <v>0</v>
      </c>
      <c r="M76" s="88">
        <f t="shared" si="4"/>
        <v>1</v>
      </c>
      <c r="N76" s="91"/>
      <c r="O76" s="89">
        <f t="shared" si="3"/>
        <v>0</v>
      </c>
    </row>
    <row r="77" spans="1:15">
      <c r="A77" s="86">
        <v>71</v>
      </c>
      <c r="B77" s="210" t="s">
        <v>2009</v>
      </c>
      <c r="C77" s="88">
        <f>COUNTIFS('3-班级学员信息表'!$I:$I,"小班",'3-班级学员信息表'!$N:$N,'8-市场占有率'!$B77,'3-班级学员信息表'!$Q:$Q,"&lt;&gt;"&amp;" ")+COUNTIFS('3-班级学员信息表'!$I:$I,"中班",'3-班级学员信息表'!$N:$N,'8-市场占有率'!$B77,'3-班级学员信息表'!$Q:$Q,"&lt;&gt;"&amp;" ")+COUNTIFS('3-班级学员信息表'!$I:$I,"大班",'3-班级学员信息表'!$N:$N,'8-市场占有率'!$B77,'3-班级学员信息表'!$Q:$Q,"&lt;&gt;"&amp;" ")</f>
        <v>0</v>
      </c>
      <c r="D77" s="88">
        <f>COUNTIFS('3-班级学员信息表'!$I:$I,'8-市场占有率'!D$5,'3-班级学员信息表'!$N:$N,'8-市场占有率'!$B77,'3-班级学员信息表'!$Q:$Q,"&lt;&gt;"&amp;" ")</f>
        <v>0</v>
      </c>
      <c r="E77" s="88">
        <f>COUNTIFS('3-班级学员信息表'!$I:$I,'8-市场占有率'!E$5,'3-班级学员信息表'!$N:$N,'8-市场占有率'!$B77,'3-班级学员信息表'!$Q:$Q,"&lt;&gt;"&amp;" ")</f>
        <v>0</v>
      </c>
      <c r="F77" s="88">
        <f>COUNTIFS('3-班级学员信息表'!$I:$I,'8-市场占有率'!F$5,'3-班级学员信息表'!$N:$N,'8-市场占有率'!$B77,'3-班级学员信息表'!$Q:$Q,"&lt;&gt;"&amp;" ")</f>
        <v>0</v>
      </c>
      <c r="G77" s="88">
        <f>COUNTIFS('3-班级学员信息表'!$I:$I,'8-市场占有率'!G$5,'3-班级学员信息表'!$N:$N,'8-市场占有率'!$B77,'3-班级学员信息表'!$Q:$Q,"&lt;&gt;"&amp;" ")</f>
        <v>0</v>
      </c>
      <c r="H77" s="88">
        <f>COUNTIFS('3-班级学员信息表'!$I:$I,'8-市场占有率'!H$5,'3-班级学员信息表'!$N:$N,'8-市场占有率'!$B77,'3-班级学员信息表'!$Q:$Q,"&lt;&gt;"&amp;" ")</f>
        <v>0</v>
      </c>
      <c r="I77" s="88">
        <f>COUNTIFS('3-班级学员信息表'!$I:$I,'8-市场占有率'!I$5,'3-班级学员信息表'!$N:$N,'8-市场占有率'!$B77,'3-班级学员信息表'!$Q:$Q,"&lt;&gt;"&amp;" ")</f>
        <v>0</v>
      </c>
      <c r="J77" s="88">
        <f>COUNTIFS('3-班级学员信息表'!$I:$I,'8-市场占有率'!J$5,'3-班级学员信息表'!$N:$N,'8-市场占有率'!$B77,'3-班级学员信息表'!$Q:$Q,"&lt;&gt;"&amp;" ")</f>
        <v>0</v>
      </c>
      <c r="K77" s="88">
        <f>COUNTIFS('3-班级学员信息表'!$I:$I,'8-市场占有率'!K$5,'3-班级学员信息表'!$N:$N,'8-市场占有率'!$B77,'3-班级学员信息表'!$Q:$Q,"&lt;&gt;"&amp;" ")</f>
        <v>0</v>
      </c>
      <c r="L77" s="88">
        <f>COUNTIFS('3-班级学员信息表'!$I:$I,"初三",'3-班级学员信息表'!$N:$N,'8-市场占有率'!$B77,'3-班级学员信息表'!$Q:$Q,"&lt;&gt;"&amp;" ")+COUNTIFS('3-班级学员信息表'!$I:$I,"高一",'3-班级学员信息表'!$N:$N,'8-市场占有率'!$B77,'3-班级学员信息表'!$Q:$Q,"&lt;&gt;"&amp;" ")+COUNTIFS('3-班级学员信息表'!$I:$I,"高二",'3-班级学员信息表'!$N:$N,'8-市场占有率'!$B77,'3-班级学员信息表'!$Q:$Q,"&lt;&gt;"&amp;" ")+COUNTIFS('3-班级学员信息表'!$I:$I,"高三",'3-班级学员信息表'!$N:$N,'8-市场占有率'!$B77,'3-班级学员信息表'!$Q:$Q,"&lt;&gt;"&amp;" ")+COUNTIFS('3-班级学员信息表'!$I:$I,"其他",'3-班级学员信息表'!$N:$N,'8-市场占有率'!$B77,'3-班级学员信息表'!$Q:$Q,"&lt;&gt;"&amp;" ")</f>
        <v>0</v>
      </c>
      <c r="M77" s="88">
        <f t="shared" si="4"/>
        <v>0</v>
      </c>
      <c r="N77" s="91"/>
      <c r="O77" s="89">
        <f t="shared" si="3"/>
        <v>0</v>
      </c>
    </row>
    <row r="78" spans="1:15">
      <c r="A78" s="86">
        <v>72</v>
      </c>
      <c r="B78" s="210" t="s">
        <v>2174</v>
      </c>
      <c r="C78" s="88">
        <f>COUNTIFS('3-班级学员信息表'!$I:$I,"小班",'3-班级学员信息表'!$N:$N,'8-市场占有率'!$B78,'3-班级学员信息表'!$Q:$Q,"&lt;&gt;"&amp;" ")+COUNTIFS('3-班级学员信息表'!$I:$I,"中班",'3-班级学员信息表'!$N:$N,'8-市场占有率'!$B78,'3-班级学员信息表'!$Q:$Q,"&lt;&gt;"&amp;" ")+COUNTIFS('3-班级学员信息表'!$I:$I,"大班",'3-班级学员信息表'!$N:$N,'8-市场占有率'!$B78,'3-班级学员信息表'!$Q:$Q,"&lt;&gt;"&amp;" ")</f>
        <v>0</v>
      </c>
      <c r="D78" s="88">
        <f>COUNTIFS('3-班级学员信息表'!$I:$I,'8-市场占有率'!D$5,'3-班级学员信息表'!$N:$N,'8-市场占有率'!$B78,'3-班级学员信息表'!$Q:$Q,"&lt;&gt;"&amp;" ")</f>
        <v>0</v>
      </c>
      <c r="E78" s="88">
        <f>COUNTIFS('3-班级学员信息表'!$I:$I,'8-市场占有率'!E$5,'3-班级学员信息表'!$N:$N,'8-市场占有率'!$B78,'3-班级学员信息表'!$Q:$Q,"&lt;&gt;"&amp;" ")</f>
        <v>0</v>
      </c>
      <c r="F78" s="88">
        <f>COUNTIFS('3-班级学员信息表'!$I:$I,'8-市场占有率'!F$5,'3-班级学员信息表'!$N:$N,'8-市场占有率'!$B78,'3-班级学员信息表'!$Q:$Q,"&lt;&gt;"&amp;" ")</f>
        <v>0</v>
      </c>
      <c r="G78" s="88">
        <f>COUNTIFS('3-班级学员信息表'!$I:$I,'8-市场占有率'!G$5,'3-班级学员信息表'!$N:$N,'8-市场占有率'!$B78,'3-班级学员信息表'!$Q:$Q,"&lt;&gt;"&amp;" ")</f>
        <v>0</v>
      </c>
      <c r="H78" s="88">
        <f>COUNTIFS('3-班级学员信息表'!$I:$I,'8-市场占有率'!H$5,'3-班级学员信息表'!$N:$N,'8-市场占有率'!$B78,'3-班级学员信息表'!$Q:$Q,"&lt;&gt;"&amp;" ")</f>
        <v>0</v>
      </c>
      <c r="I78" s="88">
        <f>COUNTIFS('3-班级学员信息表'!$I:$I,'8-市场占有率'!I$5,'3-班级学员信息表'!$N:$N,'8-市场占有率'!$B78,'3-班级学员信息表'!$Q:$Q,"&lt;&gt;"&amp;" ")</f>
        <v>0</v>
      </c>
      <c r="J78" s="88">
        <f>COUNTIFS('3-班级学员信息表'!$I:$I,'8-市场占有率'!J$5,'3-班级学员信息表'!$N:$N,'8-市场占有率'!$B78,'3-班级学员信息表'!$Q:$Q,"&lt;&gt;"&amp;" ")</f>
        <v>0</v>
      </c>
      <c r="K78" s="88">
        <f>COUNTIFS('3-班级学员信息表'!$I:$I,'8-市场占有率'!K$5,'3-班级学员信息表'!$N:$N,'8-市场占有率'!$B78,'3-班级学员信息表'!$Q:$Q,"&lt;&gt;"&amp;" ")</f>
        <v>0</v>
      </c>
      <c r="L78" s="88">
        <f>COUNTIFS('3-班级学员信息表'!$I:$I,"初三",'3-班级学员信息表'!$N:$N,'8-市场占有率'!$B78,'3-班级学员信息表'!$Q:$Q,"&lt;&gt;"&amp;" ")+COUNTIFS('3-班级学员信息表'!$I:$I,"高一",'3-班级学员信息表'!$N:$N,'8-市场占有率'!$B78,'3-班级学员信息表'!$Q:$Q,"&lt;&gt;"&amp;" ")+COUNTIFS('3-班级学员信息表'!$I:$I,"高二",'3-班级学员信息表'!$N:$N,'8-市场占有率'!$B78,'3-班级学员信息表'!$Q:$Q,"&lt;&gt;"&amp;" ")+COUNTIFS('3-班级学员信息表'!$I:$I,"高三",'3-班级学员信息表'!$N:$N,'8-市场占有率'!$B78,'3-班级学员信息表'!$Q:$Q,"&lt;&gt;"&amp;" ")+COUNTIFS('3-班级学员信息表'!$I:$I,"其他",'3-班级学员信息表'!$N:$N,'8-市场占有率'!$B78,'3-班级学员信息表'!$Q:$Q,"&lt;&gt;"&amp;" ")</f>
        <v>0</v>
      </c>
      <c r="M78" s="88">
        <f t="shared" si="4"/>
        <v>0</v>
      </c>
      <c r="N78" s="91"/>
      <c r="O78" s="89">
        <f t="shared" si="3"/>
        <v>0</v>
      </c>
    </row>
    <row r="79" spans="1:15">
      <c r="A79" s="86">
        <v>73</v>
      </c>
      <c r="B79" s="210" t="s">
        <v>4984</v>
      </c>
      <c r="C79" s="88">
        <f>COUNTIFS('3-班级学员信息表'!$I:$I,"小班",'3-班级学员信息表'!$N:$N,'8-市场占有率'!$B79,'3-班级学员信息表'!$Q:$Q,"&lt;&gt;"&amp;" ")+COUNTIFS('3-班级学员信息表'!$I:$I,"中班",'3-班级学员信息表'!$N:$N,'8-市场占有率'!$B79,'3-班级学员信息表'!$Q:$Q,"&lt;&gt;"&amp;" ")+COUNTIFS('3-班级学员信息表'!$I:$I,"大班",'3-班级学员信息表'!$N:$N,'8-市场占有率'!$B79,'3-班级学员信息表'!$Q:$Q,"&lt;&gt;"&amp;" ")</f>
        <v>0</v>
      </c>
      <c r="D79" s="88">
        <f>COUNTIFS('3-班级学员信息表'!$I:$I,'8-市场占有率'!D$5,'3-班级学员信息表'!$N:$N,'8-市场占有率'!$B79,'3-班级学员信息表'!$Q:$Q,"&lt;&gt;"&amp;" ")</f>
        <v>0</v>
      </c>
      <c r="E79" s="88">
        <f>COUNTIFS('3-班级学员信息表'!$I:$I,'8-市场占有率'!E$5,'3-班级学员信息表'!$N:$N,'8-市场占有率'!$B79,'3-班级学员信息表'!$Q:$Q,"&lt;&gt;"&amp;" ")</f>
        <v>0</v>
      </c>
      <c r="F79" s="88">
        <f>COUNTIFS('3-班级学员信息表'!$I:$I,'8-市场占有率'!F$5,'3-班级学员信息表'!$N:$N,'8-市场占有率'!$B79,'3-班级学员信息表'!$Q:$Q,"&lt;&gt;"&amp;" ")</f>
        <v>1</v>
      </c>
      <c r="G79" s="88">
        <f>COUNTIFS('3-班级学员信息表'!$I:$I,'8-市场占有率'!G$5,'3-班级学员信息表'!$N:$N,'8-市场占有率'!$B79,'3-班级学员信息表'!$Q:$Q,"&lt;&gt;"&amp;" ")</f>
        <v>0</v>
      </c>
      <c r="H79" s="88">
        <f>COUNTIFS('3-班级学员信息表'!$I:$I,'8-市场占有率'!H$5,'3-班级学员信息表'!$N:$N,'8-市场占有率'!$B79,'3-班级学员信息表'!$Q:$Q,"&lt;&gt;"&amp;" ")</f>
        <v>0</v>
      </c>
      <c r="I79" s="88">
        <f>COUNTIFS('3-班级学员信息表'!$I:$I,'8-市场占有率'!I$5,'3-班级学员信息表'!$N:$N,'8-市场占有率'!$B79,'3-班级学员信息表'!$Q:$Q,"&lt;&gt;"&amp;" ")</f>
        <v>0</v>
      </c>
      <c r="J79" s="88">
        <f>COUNTIFS('3-班级学员信息表'!$I:$I,'8-市场占有率'!J$5,'3-班级学员信息表'!$N:$N,'8-市场占有率'!$B79,'3-班级学员信息表'!$Q:$Q,"&lt;&gt;"&amp;" ")</f>
        <v>0</v>
      </c>
      <c r="K79" s="88">
        <f>COUNTIFS('3-班级学员信息表'!$I:$I,'8-市场占有率'!K$5,'3-班级学员信息表'!$N:$N,'8-市场占有率'!$B79,'3-班级学员信息表'!$Q:$Q,"&lt;&gt;"&amp;" ")</f>
        <v>0</v>
      </c>
      <c r="L79" s="88">
        <f>COUNTIFS('3-班级学员信息表'!$I:$I,"初三",'3-班级学员信息表'!$N:$N,'8-市场占有率'!$B79,'3-班级学员信息表'!$Q:$Q,"&lt;&gt;"&amp;" ")+COUNTIFS('3-班级学员信息表'!$I:$I,"高一",'3-班级学员信息表'!$N:$N,'8-市场占有率'!$B79,'3-班级学员信息表'!$Q:$Q,"&lt;&gt;"&amp;" ")+COUNTIFS('3-班级学员信息表'!$I:$I,"高二",'3-班级学员信息表'!$N:$N,'8-市场占有率'!$B79,'3-班级学员信息表'!$Q:$Q,"&lt;&gt;"&amp;" ")+COUNTIFS('3-班级学员信息表'!$I:$I,"高三",'3-班级学员信息表'!$N:$N,'8-市场占有率'!$B79,'3-班级学员信息表'!$Q:$Q,"&lt;&gt;"&amp;" ")+COUNTIFS('3-班级学员信息表'!$I:$I,"其他",'3-班级学员信息表'!$N:$N,'8-市场占有率'!$B79,'3-班级学员信息表'!$Q:$Q,"&lt;&gt;"&amp;" ")</f>
        <v>0</v>
      </c>
      <c r="M79" s="88">
        <f t="shared" si="4"/>
        <v>1</v>
      </c>
      <c r="N79" s="91"/>
      <c r="O79" s="89">
        <f t="shared" si="3"/>
        <v>0</v>
      </c>
    </row>
    <row r="80" spans="1:15">
      <c r="A80" s="86">
        <v>74</v>
      </c>
      <c r="B80" s="210" t="s">
        <v>2720</v>
      </c>
      <c r="C80" s="88">
        <f>COUNTIFS('3-班级学员信息表'!$I:$I,"小班",'3-班级学员信息表'!$N:$N,'8-市场占有率'!$B80,'3-班级学员信息表'!$Q:$Q,"&lt;&gt;"&amp;" ")+COUNTIFS('3-班级学员信息表'!$I:$I,"中班",'3-班级学员信息表'!$N:$N,'8-市场占有率'!$B80,'3-班级学员信息表'!$Q:$Q,"&lt;&gt;"&amp;" ")+COUNTIFS('3-班级学员信息表'!$I:$I,"大班",'3-班级学员信息表'!$N:$N,'8-市场占有率'!$B80,'3-班级学员信息表'!$Q:$Q,"&lt;&gt;"&amp;" ")</f>
        <v>2</v>
      </c>
      <c r="D80" s="88">
        <f>COUNTIFS('3-班级学员信息表'!$I:$I,'8-市场占有率'!D$5,'3-班级学员信息表'!$N:$N,'8-市场占有率'!$B80,'3-班级学员信息表'!$Q:$Q,"&lt;&gt;"&amp;" ")</f>
        <v>0</v>
      </c>
      <c r="E80" s="88">
        <f>COUNTIFS('3-班级学员信息表'!$I:$I,'8-市场占有率'!E$5,'3-班级学员信息表'!$N:$N,'8-市场占有率'!$B80,'3-班级学员信息表'!$Q:$Q,"&lt;&gt;"&amp;" ")</f>
        <v>0</v>
      </c>
      <c r="F80" s="88">
        <f>COUNTIFS('3-班级学员信息表'!$I:$I,'8-市场占有率'!F$5,'3-班级学员信息表'!$N:$N,'8-市场占有率'!$B80,'3-班级学员信息表'!$Q:$Q,"&lt;&gt;"&amp;" ")</f>
        <v>0</v>
      </c>
      <c r="G80" s="88">
        <f>COUNTIFS('3-班级学员信息表'!$I:$I,'8-市场占有率'!G$5,'3-班级学员信息表'!$N:$N,'8-市场占有率'!$B80,'3-班级学员信息表'!$Q:$Q,"&lt;&gt;"&amp;" ")</f>
        <v>0</v>
      </c>
      <c r="H80" s="88">
        <f>COUNTIFS('3-班级学员信息表'!$I:$I,'8-市场占有率'!H$5,'3-班级学员信息表'!$N:$N,'8-市场占有率'!$B80,'3-班级学员信息表'!$Q:$Q,"&lt;&gt;"&amp;" ")</f>
        <v>0</v>
      </c>
      <c r="I80" s="88">
        <f>COUNTIFS('3-班级学员信息表'!$I:$I,'8-市场占有率'!I$5,'3-班级学员信息表'!$N:$N,'8-市场占有率'!$B80,'3-班级学员信息表'!$Q:$Q,"&lt;&gt;"&amp;" ")</f>
        <v>0</v>
      </c>
      <c r="J80" s="88">
        <f>COUNTIFS('3-班级学员信息表'!$I:$I,'8-市场占有率'!J$5,'3-班级学员信息表'!$N:$N,'8-市场占有率'!$B80,'3-班级学员信息表'!$Q:$Q,"&lt;&gt;"&amp;" ")</f>
        <v>0</v>
      </c>
      <c r="K80" s="88">
        <f>COUNTIFS('3-班级学员信息表'!$I:$I,'8-市场占有率'!K$5,'3-班级学员信息表'!$N:$N,'8-市场占有率'!$B80,'3-班级学员信息表'!$Q:$Q,"&lt;&gt;"&amp;" ")</f>
        <v>0</v>
      </c>
      <c r="L80" s="88">
        <f>COUNTIFS('3-班级学员信息表'!$I:$I,"初三",'3-班级学员信息表'!$N:$N,'8-市场占有率'!$B80,'3-班级学员信息表'!$Q:$Q,"&lt;&gt;"&amp;" ")+COUNTIFS('3-班级学员信息表'!$I:$I,"高一",'3-班级学员信息表'!$N:$N,'8-市场占有率'!$B80,'3-班级学员信息表'!$Q:$Q,"&lt;&gt;"&amp;" ")+COUNTIFS('3-班级学员信息表'!$I:$I,"高二",'3-班级学员信息表'!$N:$N,'8-市场占有率'!$B80,'3-班级学员信息表'!$Q:$Q,"&lt;&gt;"&amp;" ")+COUNTIFS('3-班级学员信息表'!$I:$I,"高三",'3-班级学员信息表'!$N:$N,'8-市场占有率'!$B80,'3-班级学员信息表'!$Q:$Q,"&lt;&gt;"&amp;" ")+COUNTIFS('3-班级学员信息表'!$I:$I,"其他",'3-班级学员信息表'!$N:$N,'8-市场占有率'!$B80,'3-班级学员信息表'!$Q:$Q,"&lt;&gt;"&amp;" ")</f>
        <v>0</v>
      </c>
      <c r="M80" s="88">
        <f t="shared" si="4"/>
        <v>2</v>
      </c>
      <c r="N80" s="91"/>
      <c r="O80" s="89">
        <f t="shared" si="3"/>
        <v>0</v>
      </c>
    </row>
    <row r="81" spans="1:15">
      <c r="A81" s="86">
        <v>75</v>
      </c>
      <c r="B81" s="210" t="s">
        <v>2687</v>
      </c>
      <c r="C81" s="88">
        <f>COUNTIFS('3-班级学员信息表'!$I:$I,"小班",'3-班级学员信息表'!$N:$N,'8-市场占有率'!$B81,'3-班级学员信息表'!$Q:$Q,"&lt;&gt;"&amp;" ")+COUNTIFS('3-班级学员信息表'!$I:$I,"中班",'3-班级学员信息表'!$N:$N,'8-市场占有率'!$B81,'3-班级学员信息表'!$Q:$Q,"&lt;&gt;"&amp;" ")+COUNTIFS('3-班级学员信息表'!$I:$I,"大班",'3-班级学员信息表'!$N:$N,'8-市场占有率'!$B81,'3-班级学员信息表'!$Q:$Q,"&lt;&gt;"&amp;" ")</f>
        <v>0</v>
      </c>
      <c r="D81" s="88">
        <f>COUNTIFS('3-班级学员信息表'!$I:$I,'8-市场占有率'!D$5,'3-班级学员信息表'!$N:$N,'8-市场占有率'!$B81,'3-班级学员信息表'!$Q:$Q,"&lt;&gt;"&amp;" ")</f>
        <v>1</v>
      </c>
      <c r="E81" s="88">
        <f>COUNTIFS('3-班级学员信息表'!$I:$I,'8-市场占有率'!E$5,'3-班级学员信息表'!$N:$N,'8-市场占有率'!$B81,'3-班级学员信息表'!$Q:$Q,"&lt;&gt;"&amp;" ")</f>
        <v>2</v>
      </c>
      <c r="F81" s="88">
        <f>COUNTIFS('3-班级学员信息表'!$I:$I,'8-市场占有率'!F$5,'3-班级学员信息表'!$N:$N,'8-市场占有率'!$B81,'3-班级学员信息表'!$Q:$Q,"&lt;&gt;"&amp;" ")</f>
        <v>0</v>
      </c>
      <c r="G81" s="88">
        <f>COUNTIFS('3-班级学员信息表'!$I:$I,'8-市场占有率'!G$5,'3-班级学员信息表'!$N:$N,'8-市场占有率'!$B81,'3-班级学员信息表'!$Q:$Q,"&lt;&gt;"&amp;" ")</f>
        <v>0</v>
      </c>
      <c r="H81" s="88">
        <f>COUNTIFS('3-班级学员信息表'!$I:$I,'8-市场占有率'!H$5,'3-班级学员信息表'!$N:$N,'8-市场占有率'!$B81,'3-班级学员信息表'!$Q:$Q,"&lt;&gt;"&amp;" ")</f>
        <v>0</v>
      </c>
      <c r="I81" s="88">
        <f>COUNTIFS('3-班级学员信息表'!$I:$I,'8-市场占有率'!I$5,'3-班级学员信息表'!$N:$N,'8-市场占有率'!$B81,'3-班级学员信息表'!$Q:$Q,"&lt;&gt;"&amp;" ")</f>
        <v>0</v>
      </c>
      <c r="J81" s="88">
        <f>COUNTIFS('3-班级学员信息表'!$I:$I,'8-市场占有率'!J$5,'3-班级学员信息表'!$N:$N,'8-市场占有率'!$B81,'3-班级学员信息表'!$Q:$Q,"&lt;&gt;"&amp;" ")</f>
        <v>0</v>
      </c>
      <c r="K81" s="88">
        <f>COUNTIFS('3-班级学员信息表'!$I:$I,'8-市场占有率'!K$5,'3-班级学员信息表'!$N:$N,'8-市场占有率'!$B81,'3-班级学员信息表'!$Q:$Q,"&lt;&gt;"&amp;" ")</f>
        <v>0</v>
      </c>
      <c r="L81" s="88">
        <f>COUNTIFS('3-班级学员信息表'!$I:$I,"初三",'3-班级学员信息表'!$N:$N,'8-市场占有率'!$B81,'3-班级学员信息表'!$Q:$Q,"&lt;&gt;"&amp;" ")+COUNTIFS('3-班级学员信息表'!$I:$I,"高一",'3-班级学员信息表'!$N:$N,'8-市场占有率'!$B81,'3-班级学员信息表'!$Q:$Q,"&lt;&gt;"&amp;" ")+COUNTIFS('3-班级学员信息表'!$I:$I,"高二",'3-班级学员信息表'!$N:$N,'8-市场占有率'!$B81,'3-班级学员信息表'!$Q:$Q,"&lt;&gt;"&amp;" ")+COUNTIFS('3-班级学员信息表'!$I:$I,"高三",'3-班级学员信息表'!$N:$N,'8-市场占有率'!$B81,'3-班级学员信息表'!$Q:$Q,"&lt;&gt;"&amp;" ")+COUNTIFS('3-班级学员信息表'!$I:$I,"其他",'3-班级学员信息表'!$N:$N,'8-市场占有率'!$B81,'3-班级学员信息表'!$Q:$Q,"&lt;&gt;"&amp;" ")</f>
        <v>0</v>
      </c>
      <c r="M81" s="88">
        <f t="shared" si="4"/>
        <v>3</v>
      </c>
      <c r="N81" s="91"/>
      <c r="O81" s="89">
        <f t="shared" si="3"/>
        <v>0</v>
      </c>
    </row>
    <row r="82" spans="1:15">
      <c r="A82" s="86">
        <v>76</v>
      </c>
      <c r="B82" s="210" t="s">
        <v>1746</v>
      </c>
      <c r="C82" s="88">
        <f>COUNTIFS('3-班级学员信息表'!$I:$I,"小班",'3-班级学员信息表'!$N:$N,'8-市场占有率'!$B82,'3-班级学员信息表'!$Q:$Q,"&lt;&gt;"&amp;" ")+COUNTIFS('3-班级学员信息表'!$I:$I,"中班",'3-班级学员信息表'!$N:$N,'8-市场占有率'!$B82,'3-班级学员信息表'!$Q:$Q,"&lt;&gt;"&amp;" ")+COUNTIFS('3-班级学员信息表'!$I:$I,"大班",'3-班级学员信息表'!$N:$N,'8-市场占有率'!$B82,'3-班级学员信息表'!$Q:$Q,"&lt;&gt;"&amp;" ")</f>
        <v>1</v>
      </c>
      <c r="D82" s="88">
        <f>COUNTIFS('3-班级学员信息表'!$I:$I,'8-市场占有率'!D$5,'3-班级学员信息表'!$N:$N,'8-市场占有率'!$B82,'3-班级学员信息表'!$Q:$Q,"&lt;&gt;"&amp;" ")</f>
        <v>0</v>
      </c>
      <c r="E82" s="88">
        <f>COUNTIFS('3-班级学员信息表'!$I:$I,'8-市场占有率'!E$5,'3-班级学员信息表'!$N:$N,'8-市场占有率'!$B82,'3-班级学员信息表'!$Q:$Q,"&lt;&gt;"&amp;" ")</f>
        <v>0</v>
      </c>
      <c r="F82" s="88">
        <f>COUNTIFS('3-班级学员信息表'!$I:$I,'8-市场占有率'!F$5,'3-班级学员信息表'!$N:$N,'8-市场占有率'!$B82,'3-班级学员信息表'!$Q:$Q,"&lt;&gt;"&amp;" ")</f>
        <v>0</v>
      </c>
      <c r="G82" s="88">
        <f>COUNTIFS('3-班级学员信息表'!$I:$I,'8-市场占有率'!G$5,'3-班级学员信息表'!$N:$N,'8-市场占有率'!$B82,'3-班级学员信息表'!$Q:$Q,"&lt;&gt;"&amp;" ")</f>
        <v>0</v>
      </c>
      <c r="H82" s="88">
        <f>COUNTIFS('3-班级学员信息表'!$I:$I,'8-市场占有率'!H$5,'3-班级学员信息表'!$N:$N,'8-市场占有率'!$B82,'3-班级学员信息表'!$Q:$Q,"&lt;&gt;"&amp;" ")</f>
        <v>0</v>
      </c>
      <c r="I82" s="88">
        <f>COUNTIFS('3-班级学员信息表'!$I:$I,'8-市场占有率'!I$5,'3-班级学员信息表'!$N:$N,'8-市场占有率'!$B82,'3-班级学员信息表'!$Q:$Q,"&lt;&gt;"&amp;" ")</f>
        <v>0</v>
      </c>
      <c r="J82" s="88">
        <f>COUNTIFS('3-班级学员信息表'!$I:$I,'8-市场占有率'!J$5,'3-班级学员信息表'!$N:$N,'8-市场占有率'!$B82,'3-班级学员信息表'!$Q:$Q,"&lt;&gt;"&amp;" ")</f>
        <v>0</v>
      </c>
      <c r="K82" s="88">
        <f>COUNTIFS('3-班级学员信息表'!$I:$I,'8-市场占有率'!K$5,'3-班级学员信息表'!$N:$N,'8-市场占有率'!$B82,'3-班级学员信息表'!$Q:$Q,"&lt;&gt;"&amp;" ")</f>
        <v>0</v>
      </c>
      <c r="L82" s="88">
        <f>COUNTIFS('3-班级学员信息表'!$I:$I,"初三",'3-班级学员信息表'!$N:$N,'8-市场占有率'!$B82,'3-班级学员信息表'!$Q:$Q,"&lt;&gt;"&amp;" ")+COUNTIFS('3-班级学员信息表'!$I:$I,"高一",'3-班级学员信息表'!$N:$N,'8-市场占有率'!$B82,'3-班级学员信息表'!$Q:$Q,"&lt;&gt;"&amp;" ")+COUNTIFS('3-班级学员信息表'!$I:$I,"高二",'3-班级学员信息表'!$N:$N,'8-市场占有率'!$B82,'3-班级学员信息表'!$Q:$Q,"&lt;&gt;"&amp;" ")+COUNTIFS('3-班级学员信息表'!$I:$I,"高三",'3-班级学员信息表'!$N:$N,'8-市场占有率'!$B82,'3-班级学员信息表'!$Q:$Q,"&lt;&gt;"&amp;" ")+COUNTIFS('3-班级学员信息表'!$I:$I,"其他",'3-班级学员信息表'!$N:$N,'8-市场占有率'!$B82,'3-班级学员信息表'!$Q:$Q,"&lt;&gt;"&amp;" ")</f>
        <v>0</v>
      </c>
      <c r="M82" s="88">
        <f t="shared" si="4"/>
        <v>1</v>
      </c>
      <c r="N82" s="91"/>
      <c r="O82" s="89">
        <f t="shared" si="3"/>
        <v>0</v>
      </c>
    </row>
    <row r="83" spans="1:15">
      <c r="A83" s="86">
        <v>77</v>
      </c>
      <c r="B83" s="210" t="s">
        <v>2557</v>
      </c>
      <c r="C83" s="88">
        <f>COUNTIFS('3-班级学员信息表'!$I:$I,"小班",'3-班级学员信息表'!$N:$N,'8-市场占有率'!$B83,'3-班级学员信息表'!$Q:$Q,"&lt;&gt;"&amp;" ")+COUNTIFS('3-班级学员信息表'!$I:$I,"中班",'3-班级学员信息表'!$N:$N,'8-市场占有率'!$B83,'3-班级学员信息表'!$Q:$Q,"&lt;&gt;"&amp;" ")+COUNTIFS('3-班级学员信息表'!$I:$I,"大班",'3-班级学员信息表'!$N:$N,'8-市场占有率'!$B83,'3-班级学员信息表'!$Q:$Q,"&lt;&gt;"&amp;" ")</f>
        <v>0</v>
      </c>
      <c r="D83" s="88">
        <f>COUNTIFS('3-班级学员信息表'!$I:$I,'8-市场占有率'!D$5,'3-班级学员信息表'!$N:$N,'8-市场占有率'!$B83,'3-班级学员信息表'!$Q:$Q,"&lt;&gt;"&amp;" ")</f>
        <v>1</v>
      </c>
      <c r="E83" s="88">
        <f>COUNTIFS('3-班级学员信息表'!$I:$I,'8-市场占有率'!E$5,'3-班级学员信息表'!$N:$N,'8-市场占有率'!$B83,'3-班级学员信息表'!$Q:$Q,"&lt;&gt;"&amp;" ")</f>
        <v>0</v>
      </c>
      <c r="F83" s="88">
        <f>COUNTIFS('3-班级学员信息表'!$I:$I,'8-市场占有率'!F$5,'3-班级学员信息表'!$N:$N,'8-市场占有率'!$B83,'3-班级学员信息表'!$Q:$Q,"&lt;&gt;"&amp;" ")</f>
        <v>0</v>
      </c>
      <c r="G83" s="88">
        <f>COUNTIFS('3-班级学员信息表'!$I:$I,'8-市场占有率'!G$5,'3-班级学员信息表'!$N:$N,'8-市场占有率'!$B83,'3-班级学员信息表'!$Q:$Q,"&lt;&gt;"&amp;" ")</f>
        <v>0</v>
      </c>
      <c r="H83" s="88">
        <f>COUNTIFS('3-班级学员信息表'!$I:$I,'8-市场占有率'!H$5,'3-班级学员信息表'!$N:$N,'8-市场占有率'!$B83,'3-班级学员信息表'!$Q:$Q,"&lt;&gt;"&amp;" ")</f>
        <v>0</v>
      </c>
      <c r="I83" s="88">
        <f>COUNTIFS('3-班级学员信息表'!$I:$I,'8-市场占有率'!I$5,'3-班级学员信息表'!$N:$N,'8-市场占有率'!$B83,'3-班级学员信息表'!$Q:$Q,"&lt;&gt;"&amp;" ")</f>
        <v>0</v>
      </c>
      <c r="J83" s="88">
        <f>COUNTIFS('3-班级学员信息表'!$I:$I,'8-市场占有率'!J$5,'3-班级学员信息表'!$N:$N,'8-市场占有率'!$B83,'3-班级学员信息表'!$Q:$Q,"&lt;&gt;"&amp;" ")</f>
        <v>0</v>
      </c>
      <c r="K83" s="88">
        <f>COUNTIFS('3-班级学员信息表'!$I:$I,'8-市场占有率'!K$5,'3-班级学员信息表'!$N:$N,'8-市场占有率'!$B83,'3-班级学员信息表'!$Q:$Q,"&lt;&gt;"&amp;" ")</f>
        <v>0</v>
      </c>
      <c r="L83" s="88">
        <f>COUNTIFS('3-班级学员信息表'!$I:$I,"初三",'3-班级学员信息表'!$N:$N,'8-市场占有率'!$B83,'3-班级学员信息表'!$Q:$Q,"&lt;&gt;"&amp;" ")+COUNTIFS('3-班级学员信息表'!$I:$I,"高一",'3-班级学员信息表'!$N:$N,'8-市场占有率'!$B83,'3-班级学员信息表'!$Q:$Q,"&lt;&gt;"&amp;" ")+COUNTIFS('3-班级学员信息表'!$I:$I,"高二",'3-班级学员信息表'!$N:$N,'8-市场占有率'!$B83,'3-班级学员信息表'!$Q:$Q,"&lt;&gt;"&amp;" ")+COUNTIFS('3-班级学员信息表'!$I:$I,"高三",'3-班级学员信息表'!$N:$N,'8-市场占有率'!$B83,'3-班级学员信息表'!$Q:$Q,"&lt;&gt;"&amp;" ")+COUNTIFS('3-班级学员信息表'!$I:$I,"其他",'3-班级学员信息表'!$N:$N,'8-市场占有率'!$B83,'3-班级学员信息表'!$Q:$Q,"&lt;&gt;"&amp;" ")</f>
        <v>0</v>
      </c>
      <c r="M83" s="88">
        <f t="shared" si="4"/>
        <v>1</v>
      </c>
      <c r="N83" s="91"/>
      <c r="O83" s="89">
        <f t="shared" si="3"/>
        <v>0</v>
      </c>
    </row>
    <row r="84" spans="1:15">
      <c r="A84" s="86">
        <v>78</v>
      </c>
      <c r="B84" s="210" t="s">
        <v>1968</v>
      </c>
      <c r="C84" s="88">
        <f>COUNTIFS('3-班级学员信息表'!$I:$I,"小班",'3-班级学员信息表'!$N:$N,'8-市场占有率'!$B84,'3-班级学员信息表'!$Q:$Q,"&lt;&gt;"&amp;" ")+COUNTIFS('3-班级学员信息表'!$I:$I,"中班",'3-班级学员信息表'!$N:$N,'8-市场占有率'!$B84,'3-班级学员信息表'!$Q:$Q,"&lt;&gt;"&amp;" ")+COUNTIFS('3-班级学员信息表'!$I:$I,"大班",'3-班级学员信息表'!$N:$N,'8-市场占有率'!$B84,'3-班级学员信息表'!$Q:$Q,"&lt;&gt;"&amp;" ")</f>
        <v>1</v>
      </c>
      <c r="D84" s="88">
        <f>COUNTIFS('3-班级学员信息表'!$I:$I,'8-市场占有率'!D$5,'3-班级学员信息表'!$N:$N,'8-市场占有率'!$B84,'3-班级学员信息表'!$Q:$Q,"&lt;&gt;"&amp;" ")</f>
        <v>0</v>
      </c>
      <c r="E84" s="88">
        <f>COUNTIFS('3-班级学员信息表'!$I:$I,'8-市场占有率'!E$5,'3-班级学员信息表'!$N:$N,'8-市场占有率'!$B84,'3-班级学员信息表'!$Q:$Q,"&lt;&gt;"&amp;" ")</f>
        <v>0</v>
      </c>
      <c r="F84" s="88">
        <f>COUNTIFS('3-班级学员信息表'!$I:$I,'8-市场占有率'!F$5,'3-班级学员信息表'!$N:$N,'8-市场占有率'!$B84,'3-班级学员信息表'!$Q:$Q,"&lt;&gt;"&amp;" ")</f>
        <v>0</v>
      </c>
      <c r="G84" s="88">
        <f>COUNTIFS('3-班级学员信息表'!$I:$I,'8-市场占有率'!G$5,'3-班级学员信息表'!$N:$N,'8-市场占有率'!$B84,'3-班级学员信息表'!$Q:$Q,"&lt;&gt;"&amp;" ")</f>
        <v>0</v>
      </c>
      <c r="H84" s="88">
        <f>COUNTIFS('3-班级学员信息表'!$I:$I,'8-市场占有率'!H$5,'3-班级学员信息表'!$N:$N,'8-市场占有率'!$B84,'3-班级学员信息表'!$Q:$Q,"&lt;&gt;"&amp;" ")</f>
        <v>0</v>
      </c>
      <c r="I84" s="88">
        <f>COUNTIFS('3-班级学员信息表'!$I:$I,'8-市场占有率'!I$5,'3-班级学员信息表'!$N:$N,'8-市场占有率'!$B84,'3-班级学员信息表'!$Q:$Q,"&lt;&gt;"&amp;" ")</f>
        <v>0</v>
      </c>
      <c r="J84" s="88">
        <f>COUNTIFS('3-班级学员信息表'!$I:$I,'8-市场占有率'!J$5,'3-班级学员信息表'!$N:$N,'8-市场占有率'!$B84,'3-班级学员信息表'!$Q:$Q,"&lt;&gt;"&amp;" ")</f>
        <v>0</v>
      </c>
      <c r="K84" s="88">
        <f>COUNTIFS('3-班级学员信息表'!$I:$I,'8-市场占有率'!K$5,'3-班级学员信息表'!$N:$N,'8-市场占有率'!$B84,'3-班级学员信息表'!$Q:$Q,"&lt;&gt;"&amp;" ")</f>
        <v>0</v>
      </c>
      <c r="L84" s="88">
        <f>COUNTIFS('3-班级学员信息表'!$I:$I,"初三",'3-班级学员信息表'!$N:$N,'8-市场占有率'!$B84,'3-班级学员信息表'!$Q:$Q,"&lt;&gt;"&amp;" ")+COUNTIFS('3-班级学员信息表'!$I:$I,"高一",'3-班级学员信息表'!$N:$N,'8-市场占有率'!$B84,'3-班级学员信息表'!$Q:$Q,"&lt;&gt;"&amp;" ")+COUNTIFS('3-班级学员信息表'!$I:$I,"高二",'3-班级学员信息表'!$N:$N,'8-市场占有率'!$B84,'3-班级学员信息表'!$Q:$Q,"&lt;&gt;"&amp;" ")+COUNTIFS('3-班级学员信息表'!$I:$I,"高三",'3-班级学员信息表'!$N:$N,'8-市场占有率'!$B84,'3-班级学员信息表'!$Q:$Q,"&lt;&gt;"&amp;" ")+COUNTIFS('3-班级学员信息表'!$I:$I,"其他",'3-班级学员信息表'!$N:$N,'8-市场占有率'!$B84,'3-班级学员信息表'!$Q:$Q,"&lt;&gt;"&amp;" ")</f>
        <v>0</v>
      </c>
      <c r="M84" s="88">
        <f t="shared" si="4"/>
        <v>1</v>
      </c>
      <c r="N84" s="91"/>
      <c r="O84" s="89">
        <f t="shared" si="3"/>
        <v>0</v>
      </c>
    </row>
    <row r="85" spans="1:15">
      <c r="A85" s="86">
        <v>79</v>
      </c>
      <c r="B85" s="210" t="s">
        <v>2535</v>
      </c>
      <c r="C85" s="88">
        <f>COUNTIFS('3-班级学员信息表'!$I:$I,"小班",'3-班级学员信息表'!$N:$N,'8-市场占有率'!$B85,'3-班级学员信息表'!$Q:$Q,"&lt;&gt;"&amp;" ")+COUNTIFS('3-班级学员信息表'!$I:$I,"中班",'3-班级学员信息表'!$N:$N,'8-市场占有率'!$B85,'3-班级学员信息表'!$Q:$Q,"&lt;&gt;"&amp;" ")+COUNTIFS('3-班级学员信息表'!$I:$I,"大班",'3-班级学员信息表'!$N:$N,'8-市场占有率'!$B85,'3-班级学员信息表'!$Q:$Q,"&lt;&gt;"&amp;" ")</f>
        <v>0</v>
      </c>
      <c r="D85" s="88">
        <f>COUNTIFS('3-班级学员信息表'!$I:$I,'8-市场占有率'!D$5,'3-班级学员信息表'!$N:$N,'8-市场占有率'!$B85,'3-班级学员信息表'!$Q:$Q,"&lt;&gt;"&amp;" ")</f>
        <v>2</v>
      </c>
      <c r="E85" s="88">
        <f>COUNTIFS('3-班级学员信息表'!$I:$I,'8-市场占有率'!E$5,'3-班级学员信息表'!$N:$N,'8-市场占有率'!$B85,'3-班级学员信息表'!$Q:$Q,"&lt;&gt;"&amp;" ")</f>
        <v>0</v>
      </c>
      <c r="F85" s="88">
        <f>COUNTIFS('3-班级学员信息表'!$I:$I,'8-市场占有率'!F$5,'3-班级学员信息表'!$N:$N,'8-市场占有率'!$B85,'3-班级学员信息表'!$Q:$Q,"&lt;&gt;"&amp;" ")</f>
        <v>0</v>
      </c>
      <c r="G85" s="88">
        <f>COUNTIFS('3-班级学员信息表'!$I:$I,'8-市场占有率'!G$5,'3-班级学员信息表'!$N:$N,'8-市场占有率'!$B85,'3-班级学员信息表'!$Q:$Q,"&lt;&gt;"&amp;" ")</f>
        <v>0</v>
      </c>
      <c r="H85" s="88">
        <f>COUNTIFS('3-班级学员信息表'!$I:$I,'8-市场占有率'!H$5,'3-班级学员信息表'!$N:$N,'8-市场占有率'!$B85,'3-班级学员信息表'!$Q:$Q,"&lt;&gt;"&amp;" ")</f>
        <v>0</v>
      </c>
      <c r="I85" s="88">
        <f>COUNTIFS('3-班级学员信息表'!$I:$I,'8-市场占有率'!I$5,'3-班级学员信息表'!$N:$N,'8-市场占有率'!$B85,'3-班级学员信息表'!$Q:$Q,"&lt;&gt;"&amp;" ")</f>
        <v>0</v>
      </c>
      <c r="J85" s="88">
        <f>COUNTIFS('3-班级学员信息表'!$I:$I,'8-市场占有率'!J$5,'3-班级学员信息表'!$N:$N,'8-市场占有率'!$B85,'3-班级学员信息表'!$Q:$Q,"&lt;&gt;"&amp;" ")</f>
        <v>0</v>
      </c>
      <c r="K85" s="88">
        <f>COUNTIFS('3-班级学员信息表'!$I:$I,'8-市场占有率'!K$5,'3-班级学员信息表'!$N:$N,'8-市场占有率'!$B85,'3-班级学员信息表'!$Q:$Q,"&lt;&gt;"&amp;" ")</f>
        <v>0</v>
      </c>
      <c r="L85" s="88">
        <f>COUNTIFS('3-班级学员信息表'!$I:$I,"初三",'3-班级学员信息表'!$N:$N,'8-市场占有率'!$B85,'3-班级学员信息表'!$Q:$Q,"&lt;&gt;"&amp;" ")+COUNTIFS('3-班级学员信息表'!$I:$I,"高一",'3-班级学员信息表'!$N:$N,'8-市场占有率'!$B85,'3-班级学员信息表'!$Q:$Q,"&lt;&gt;"&amp;" ")+COUNTIFS('3-班级学员信息表'!$I:$I,"高二",'3-班级学员信息表'!$N:$N,'8-市场占有率'!$B85,'3-班级学员信息表'!$Q:$Q,"&lt;&gt;"&amp;" ")+COUNTIFS('3-班级学员信息表'!$I:$I,"高三",'3-班级学员信息表'!$N:$N,'8-市场占有率'!$B85,'3-班级学员信息表'!$Q:$Q,"&lt;&gt;"&amp;" ")+COUNTIFS('3-班级学员信息表'!$I:$I,"其他",'3-班级学员信息表'!$N:$N,'8-市场占有率'!$B85,'3-班级学员信息表'!$Q:$Q,"&lt;&gt;"&amp;" ")</f>
        <v>0</v>
      </c>
      <c r="M85" s="88">
        <f t="shared" si="4"/>
        <v>2</v>
      </c>
      <c r="N85" s="91"/>
      <c r="O85" s="89">
        <f t="shared" si="3"/>
        <v>0</v>
      </c>
    </row>
    <row r="86" spans="1:15">
      <c r="A86" s="86">
        <v>80</v>
      </c>
      <c r="B86" s="210" t="s">
        <v>3251</v>
      </c>
      <c r="C86" s="88">
        <f>COUNTIFS('3-班级学员信息表'!$I:$I,"小班",'3-班级学员信息表'!$N:$N,'8-市场占有率'!$B86,'3-班级学员信息表'!$Q:$Q,"&lt;&gt;"&amp;" ")+COUNTIFS('3-班级学员信息表'!$I:$I,"中班",'3-班级学员信息表'!$N:$N,'8-市场占有率'!$B86,'3-班级学员信息表'!$Q:$Q,"&lt;&gt;"&amp;" ")+COUNTIFS('3-班级学员信息表'!$I:$I,"大班",'3-班级学员信息表'!$N:$N,'8-市场占有率'!$B86,'3-班级学员信息表'!$Q:$Q,"&lt;&gt;"&amp;" ")</f>
        <v>0</v>
      </c>
      <c r="D86" s="88">
        <f>COUNTIFS('3-班级学员信息表'!$I:$I,'8-市场占有率'!D$5,'3-班级学员信息表'!$N:$N,'8-市场占有率'!$B86,'3-班级学员信息表'!$Q:$Q,"&lt;&gt;"&amp;" ")</f>
        <v>0</v>
      </c>
      <c r="E86" s="88">
        <f>COUNTIFS('3-班级学员信息表'!$I:$I,'8-市场占有率'!E$5,'3-班级学员信息表'!$N:$N,'8-市场占有率'!$B86,'3-班级学员信息表'!$Q:$Q,"&lt;&gt;"&amp;" ")</f>
        <v>0</v>
      </c>
      <c r="F86" s="88">
        <f>COUNTIFS('3-班级学员信息表'!$I:$I,'8-市场占有率'!F$5,'3-班级学员信息表'!$N:$N,'8-市场占有率'!$B86,'3-班级学员信息表'!$Q:$Q,"&lt;&gt;"&amp;" ")</f>
        <v>0</v>
      </c>
      <c r="G86" s="88">
        <f>COUNTIFS('3-班级学员信息表'!$I:$I,'8-市场占有率'!G$5,'3-班级学员信息表'!$N:$N,'8-市场占有率'!$B86,'3-班级学员信息表'!$Q:$Q,"&lt;&gt;"&amp;" ")</f>
        <v>1</v>
      </c>
      <c r="H86" s="88">
        <f>COUNTIFS('3-班级学员信息表'!$I:$I,'8-市场占有率'!H$5,'3-班级学员信息表'!$N:$N,'8-市场占有率'!$B86,'3-班级学员信息表'!$Q:$Q,"&lt;&gt;"&amp;" ")</f>
        <v>0</v>
      </c>
      <c r="I86" s="88">
        <f>COUNTIFS('3-班级学员信息表'!$I:$I,'8-市场占有率'!I$5,'3-班级学员信息表'!$N:$N,'8-市场占有率'!$B86,'3-班级学员信息表'!$Q:$Q,"&lt;&gt;"&amp;" ")</f>
        <v>0</v>
      </c>
      <c r="J86" s="88">
        <f>COUNTIFS('3-班级学员信息表'!$I:$I,'8-市场占有率'!J$5,'3-班级学员信息表'!$N:$N,'8-市场占有率'!$B86,'3-班级学员信息表'!$Q:$Q,"&lt;&gt;"&amp;" ")</f>
        <v>0</v>
      </c>
      <c r="K86" s="88">
        <f>COUNTIFS('3-班级学员信息表'!$I:$I,'8-市场占有率'!K$5,'3-班级学员信息表'!$N:$N,'8-市场占有率'!$B86,'3-班级学员信息表'!$Q:$Q,"&lt;&gt;"&amp;" ")</f>
        <v>0</v>
      </c>
      <c r="L86" s="88">
        <f>COUNTIFS('3-班级学员信息表'!$I:$I,"初三",'3-班级学员信息表'!$N:$N,'8-市场占有率'!$B86,'3-班级学员信息表'!$Q:$Q,"&lt;&gt;"&amp;" ")+COUNTIFS('3-班级学员信息表'!$I:$I,"高一",'3-班级学员信息表'!$N:$N,'8-市场占有率'!$B86,'3-班级学员信息表'!$Q:$Q,"&lt;&gt;"&amp;" ")+COUNTIFS('3-班级学员信息表'!$I:$I,"高二",'3-班级学员信息表'!$N:$N,'8-市场占有率'!$B86,'3-班级学员信息表'!$Q:$Q,"&lt;&gt;"&amp;" ")+COUNTIFS('3-班级学员信息表'!$I:$I,"高三",'3-班级学员信息表'!$N:$N,'8-市场占有率'!$B86,'3-班级学员信息表'!$Q:$Q,"&lt;&gt;"&amp;" ")+COUNTIFS('3-班级学员信息表'!$I:$I,"其他",'3-班级学员信息表'!$N:$N,'8-市场占有率'!$B86,'3-班级学员信息表'!$Q:$Q,"&lt;&gt;"&amp;" ")</f>
        <v>0</v>
      </c>
      <c r="M86" s="88">
        <f t="shared" si="4"/>
        <v>1</v>
      </c>
      <c r="N86" s="91"/>
      <c r="O86" s="89">
        <f t="shared" si="3"/>
        <v>0</v>
      </c>
    </row>
    <row r="87" spans="1:15">
      <c r="A87" s="86">
        <v>81</v>
      </c>
      <c r="B87" s="210" t="s">
        <v>1949</v>
      </c>
      <c r="C87" s="88">
        <f>COUNTIFS('3-班级学员信息表'!$I:$I,"小班",'3-班级学员信息表'!$N:$N,'8-市场占有率'!$B87,'3-班级学员信息表'!$Q:$Q,"&lt;&gt;"&amp;" ")+COUNTIFS('3-班级学员信息表'!$I:$I,"中班",'3-班级学员信息表'!$N:$N,'8-市场占有率'!$B87,'3-班级学员信息表'!$Q:$Q,"&lt;&gt;"&amp;" ")+COUNTIFS('3-班级学员信息表'!$I:$I,"大班",'3-班级学员信息表'!$N:$N,'8-市场占有率'!$B87,'3-班级学员信息表'!$Q:$Q,"&lt;&gt;"&amp;" ")</f>
        <v>0</v>
      </c>
      <c r="D87" s="88">
        <f>COUNTIFS('3-班级学员信息表'!$I:$I,'8-市场占有率'!D$5,'3-班级学员信息表'!$N:$N,'8-市场占有率'!$B87,'3-班级学员信息表'!$Q:$Q,"&lt;&gt;"&amp;" ")</f>
        <v>1</v>
      </c>
      <c r="E87" s="88">
        <f>COUNTIFS('3-班级学员信息表'!$I:$I,'8-市场占有率'!E$5,'3-班级学员信息表'!$N:$N,'8-市场占有率'!$B87,'3-班级学员信息表'!$Q:$Q,"&lt;&gt;"&amp;" ")</f>
        <v>0</v>
      </c>
      <c r="F87" s="88">
        <f>COUNTIFS('3-班级学员信息表'!$I:$I,'8-市场占有率'!F$5,'3-班级学员信息表'!$N:$N,'8-市场占有率'!$B87,'3-班级学员信息表'!$Q:$Q,"&lt;&gt;"&amp;" ")</f>
        <v>1</v>
      </c>
      <c r="G87" s="88">
        <f>COUNTIFS('3-班级学员信息表'!$I:$I,'8-市场占有率'!G$5,'3-班级学员信息表'!$N:$N,'8-市场占有率'!$B87,'3-班级学员信息表'!$Q:$Q,"&lt;&gt;"&amp;" ")</f>
        <v>0</v>
      </c>
      <c r="H87" s="88">
        <f>COUNTIFS('3-班级学员信息表'!$I:$I,'8-市场占有率'!H$5,'3-班级学员信息表'!$N:$N,'8-市场占有率'!$B87,'3-班级学员信息表'!$Q:$Q,"&lt;&gt;"&amp;" ")</f>
        <v>0</v>
      </c>
      <c r="I87" s="88">
        <f>COUNTIFS('3-班级学员信息表'!$I:$I,'8-市场占有率'!I$5,'3-班级学员信息表'!$N:$N,'8-市场占有率'!$B87,'3-班级学员信息表'!$Q:$Q,"&lt;&gt;"&amp;" ")</f>
        <v>0</v>
      </c>
      <c r="J87" s="88">
        <f>COUNTIFS('3-班级学员信息表'!$I:$I,'8-市场占有率'!J$5,'3-班级学员信息表'!$N:$N,'8-市场占有率'!$B87,'3-班级学员信息表'!$Q:$Q,"&lt;&gt;"&amp;" ")</f>
        <v>0</v>
      </c>
      <c r="K87" s="88">
        <f>COUNTIFS('3-班级学员信息表'!$I:$I,'8-市场占有率'!K$5,'3-班级学员信息表'!$N:$N,'8-市场占有率'!$B87,'3-班级学员信息表'!$Q:$Q,"&lt;&gt;"&amp;" ")</f>
        <v>0</v>
      </c>
      <c r="L87" s="88">
        <f>COUNTIFS('3-班级学员信息表'!$I:$I,"初三",'3-班级学员信息表'!$N:$N,'8-市场占有率'!$B87,'3-班级学员信息表'!$Q:$Q,"&lt;&gt;"&amp;" ")+COUNTIFS('3-班级学员信息表'!$I:$I,"高一",'3-班级学员信息表'!$N:$N,'8-市场占有率'!$B87,'3-班级学员信息表'!$Q:$Q,"&lt;&gt;"&amp;" ")+COUNTIFS('3-班级学员信息表'!$I:$I,"高二",'3-班级学员信息表'!$N:$N,'8-市场占有率'!$B87,'3-班级学员信息表'!$Q:$Q,"&lt;&gt;"&amp;" ")+COUNTIFS('3-班级学员信息表'!$I:$I,"高三",'3-班级学员信息表'!$N:$N,'8-市场占有率'!$B87,'3-班级学员信息表'!$Q:$Q,"&lt;&gt;"&amp;" ")+COUNTIFS('3-班级学员信息表'!$I:$I,"其他",'3-班级学员信息表'!$N:$N,'8-市场占有率'!$B87,'3-班级学员信息表'!$Q:$Q,"&lt;&gt;"&amp;" ")</f>
        <v>0</v>
      </c>
      <c r="M87" s="88">
        <f t="shared" si="4"/>
        <v>2</v>
      </c>
      <c r="N87" s="91"/>
      <c r="O87" s="89">
        <f t="shared" si="3"/>
        <v>0</v>
      </c>
    </row>
    <row r="88" spans="1:15">
      <c r="A88" s="86">
        <v>82</v>
      </c>
      <c r="B88" s="210" t="s">
        <v>2306</v>
      </c>
      <c r="C88" s="88">
        <f>COUNTIFS('3-班级学员信息表'!$I:$I,"小班",'3-班级学员信息表'!$N:$N,'8-市场占有率'!$B88,'3-班级学员信息表'!$Q:$Q,"&lt;&gt;"&amp;" ")+COUNTIFS('3-班级学员信息表'!$I:$I,"中班",'3-班级学员信息表'!$N:$N,'8-市场占有率'!$B88,'3-班级学员信息表'!$Q:$Q,"&lt;&gt;"&amp;" ")+COUNTIFS('3-班级学员信息表'!$I:$I,"大班",'3-班级学员信息表'!$N:$N,'8-市场占有率'!$B88,'3-班级学员信息表'!$Q:$Q,"&lt;&gt;"&amp;" ")</f>
        <v>2</v>
      </c>
      <c r="D88" s="88">
        <f>COUNTIFS('3-班级学员信息表'!$I:$I,'8-市场占有率'!D$5,'3-班级学员信息表'!$N:$N,'8-市场占有率'!$B88,'3-班级学员信息表'!$Q:$Q,"&lt;&gt;"&amp;" ")</f>
        <v>0</v>
      </c>
      <c r="E88" s="88">
        <f>COUNTIFS('3-班级学员信息表'!$I:$I,'8-市场占有率'!E$5,'3-班级学员信息表'!$N:$N,'8-市场占有率'!$B88,'3-班级学员信息表'!$Q:$Q,"&lt;&gt;"&amp;" ")</f>
        <v>0</v>
      </c>
      <c r="F88" s="88">
        <f>COUNTIFS('3-班级学员信息表'!$I:$I,'8-市场占有率'!F$5,'3-班级学员信息表'!$N:$N,'8-市场占有率'!$B88,'3-班级学员信息表'!$Q:$Q,"&lt;&gt;"&amp;" ")</f>
        <v>0</v>
      </c>
      <c r="G88" s="88">
        <f>COUNTIFS('3-班级学员信息表'!$I:$I,'8-市场占有率'!G$5,'3-班级学员信息表'!$N:$N,'8-市场占有率'!$B88,'3-班级学员信息表'!$Q:$Q,"&lt;&gt;"&amp;" ")</f>
        <v>0</v>
      </c>
      <c r="H88" s="88">
        <f>COUNTIFS('3-班级学员信息表'!$I:$I,'8-市场占有率'!H$5,'3-班级学员信息表'!$N:$N,'8-市场占有率'!$B88,'3-班级学员信息表'!$Q:$Q,"&lt;&gt;"&amp;" ")</f>
        <v>0</v>
      </c>
      <c r="I88" s="88">
        <f>COUNTIFS('3-班级学员信息表'!$I:$I,'8-市场占有率'!I$5,'3-班级学员信息表'!$N:$N,'8-市场占有率'!$B88,'3-班级学员信息表'!$Q:$Q,"&lt;&gt;"&amp;" ")</f>
        <v>0</v>
      </c>
      <c r="J88" s="88">
        <f>COUNTIFS('3-班级学员信息表'!$I:$I,'8-市场占有率'!J$5,'3-班级学员信息表'!$N:$N,'8-市场占有率'!$B88,'3-班级学员信息表'!$Q:$Q,"&lt;&gt;"&amp;" ")</f>
        <v>0</v>
      </c>
      <c r="K88" s="88">
        <f>COUNTIFS('3-班级学员信息表'!$I:$I,'8-市场占有率'!K$5,'3-班级学员信息表'!$N:$N,'8-市场占有率'!$B88,'3-班级学员信息表'!$Q:$Q,"&lt;&gt;"&amp;" ")</f>
        <v>0</v>
      </c>
      <c r="L88" s="88">
        <f>COUNTIFS('3-班级学员信息表'!$I:$I,"初三",'3-班级学员信息表'!$N:$N,'8-市场占有率'!$B88,'3-班级学员信息表'!$Q:$Q,"&lt;&gt;"&amp;" ")+COUNTIFS('3-班级学员信息表'!$I:$I,"高一",'3-班级学员信息表'!$N:$N,'8-市场占有率'!$B88,'3-班级学员信息表'!$Q:$Q,"&lt;&gt;"&amp;" ")+COUNTIFS('3-班级学员信息表'!$I:$I,"高二",'3-班级学员信息表'!$N:$N,'8-市场占有率'!$B88,'3-班级学员信息表'!$Q:$Q,"&lt;&gt;"&amp;" ")+COUNTIFS('3-班级学员信息表'!$I:$I,"高三",'3-班级学员信息表'!$N:$N,'8-市场占有率'!$B88,'3-班级学员信息表'!$Q:$Q,"&lt;&gt;"&amp;" ")+COUNTIFS('3-班级学员信息表'!$I:$I,"其他",'3-班级学员信息表'!$N:$N,'8-市场占有率'!$B88,'3-班级学员信息表'!$Q:$Q,"&lt;&gt;"&amp;" ")</f>
        <v>0</v>
      </c>
      <c r="M88" s="88">
        <f t="shared" si="4"/>
        <v>2</v>
      </c>
      <c r="N88" s="91"/>
      <c r="O88" s="89">
        <f t="shared" si="3"/>
        <v>0</v>
      </c>
    </row>
    <row r="89" spans="1:15">
      <c r="A89" s="86">
        <v>83</v>
      </c>
      <c r="B89" s="210" t="s">
        <v>3401</v>
      </c>
      <c r="C89" s="88">
        <f>COUNTIFS('3-班级学员信息表'!$I:$I,"小班",'3-班级学员信息表'!$N:$N,'8-市场占有率'!$B89,'3-班级学员信息表'!$Q:$Q,"&lt;&gt;"&amp;" ")+COUNTIFS('3-班级学员信息表'!$I:$I,"中班",'3-班级学员信息表'!$N:$N,'8-市场占有率'!$B89,'3-班级学员信息表'!$Q:$Q,"&lt;&gt;"&amp;" ")+COUNTIFS('3-班级学员信息表'!$I:$I,"大班",'3-班级学员信息表'!$N:$N,'8-市场占有率'!$B89,'3-班级学员信息表'!$Q:$Q,"&lt;&gt;"&amp;" ")</f>
        <v>0</v>
      </c>
      <c r="D89" s="88">
        <f>COUNTIFS('3-班级学员信息表'!$I:$I,'8-市场占有率'!D$5,'3-班级学员信息表'!$N:$N,'8-市场占有率'!$B89,'3-班级学员信息表'!$Q:$Q,"&lt;&gt;"&amp;" ")</f>
        <v>0</v>
      </c>
      <c r="E89" s="88">
        <f>COUNTIFS('3-班级学员信息表'!$I:$I,'8-市场占有率'!E$5,'3-班级学员信息表'!$N:$N,'8-市场占有率'!$B89,'3-班级学员信息表'!$Q:$Q,"&lt;&gt;"&amp;" ")</f>
        <v>1</v>
      </c>
      <c r="F89" s="88">
        <f>COUNTIFS('3-班级学员信息表'!$I:$I,'8-市场占有率'!F$5,'3-班级学员信息表'!$N:$N,'8-市场占有率'!$B89,'3-班级学员信息表'!$Q:$Q,"&lt;&gt;"&amp;" ")</f>
        <v>0</v>
      </c>
      <c r="G89" s="88">
        <f>COUNTIFS('3-班级学员信息表'!$I:$I,'8-市场占有率'!G$5,'3-班级学员信息表'!$N:$N,'8-市场占有率'!$B89,'3-班级学员信息表'!$Q:$Q,"&lt;&gt;"&amp;" ")</f>
        <v>1</v>
      </c>
      <c r="H89" s="88">
        <f>COUNTIFS('3-班级学员信息表'!$I:$I,'8-市场占有率'!H$5,'3-班级学员信息表'!$N:$N,'8-市场占有率'!$B89,'3-班级学员信息表'!$Q:$Q,"&lt;&gt;"&amp;" ")</f>
        <v>0</v>
      </c>
      <c r="I89" s="88">
        <f>COUNTIFS('3-班级学员信息表'!$I:$I,'8-市场占有率'!I$5,'3-班级学员信息表'!$N:$N,'8-市场占有率'!$B89,'3-班级学员信息表'!$Q:$Q,"&lt;&gt;"&amp;" ")</f>
        <v>0</v>
      </c>
      <c r="J89" s="88">
        <f>COUNTIFS('3-班级学员信息表'!$I:$I,'8-市场占有率'!J$5,'3-班级学员信息表'!$N:$N,'8-市场占有率'!$B89,'3-班级学员信息表'!$Q:$Q,"&lt;&gt;"&amp;" ")</f>
        <v>0</v>
      </c>
      <c r="K89" s="88">
        <f>COUNTIFS('3-班级学员信息表'!$I:$I,'8-市场占有率'!K$5,'3-班级学员信息表'!$N:$N,'8-市场占有率'!$B89,'3-班级学员信息表'!$Q:$Q,"&lt;&gt;"&amp;" ")</f>
        <v>0</v>
      </c>
      <c r="L89" s="88">
        <f>COUNTIFS('3-班级学员信息表'!$I:$I,"初三",'3-班级学员信息表'!$N:$N,'8-市场占有率'!$B89,'3-班级学员信息表'!$Q:$Q,"&lt;&gt;"&amp;" ")+COUNTIFS('3-班级学员信息表'!$I:$I,"高一",'3-班级学员信息表'!$N:$N,'8-市场占有率'!$B89,'3-班级学员信息表'!$Q:$Q,"&lt;&gt;"&amp;" ")+COUNTIFS('3-班级学员信息表'!$I:$I,"高二",'3-班级学员信息表'!$N:$N,'8-市场占有率'!$B89,'3-班级学员信息表'!$Q:$Q,"&lt;&gt;"&amp;" ")+COUNTIFS('3-班级学员信息表'!$I:$I,"高三",'3-班级学员信息表'!$N:$N,'8-市场占有率'!$B89,'3-班级学员信息表'!$Q:$Q,"&lt;&gt;"&amp;" ")+COUNTIFS('3-班级学员信息表'!$I:$I,"其他",'3-班级学员信息表'!$N:$N,'8-市场占有率'!$B89,'3-班级学员信息表'!$Q:$Q,"&lt;&gt;"&amp;" ")</f>
        <v>0</v>
      </c>
      <c r="M89" s="88">
        <f t="shared" si="4"/>
        <v>2</v>
      </c>
      <c r="N89" s="91"/>
      <c r="O89" s="89">
        <f t="shared" si="3"/>
        <v>0</v>
      </c>
    </row>
    <row r="90" spans="1:15">
      <c r="A90" s="86">
        <v>84</v>
      </c>
      <c r="B90" s="210" t="s">
        <v>1791</v>
      </c>
      <c r="C90" s="88">
        <f>COUNTIFS('3-班级学员信息表'!$I:$I,"小班",'3-班级学员信息表'!$N:$N,'8-市场占有率'!$B90,'3-班级学员信息表'!$Q:$Q,"&lt;&gt;"&amp;" ")+COUNTIFS('3-班级学员信息表'!$I:$I,"中班",'3-班级学员信息表'!$N:$N,'8-市场占有率'!$B90,'3-班级学员信息表'!$Q:$Q,"&lt;&gt;"&amp;" ")+COUNTIFS('3-班级学员信息表'!$I:$I,"大班",'3-班级学员信息表'!$N:$N,'8-市场占有率'!$B90,'3-班级学员信息表'!$Q:$Q,"&lt;&gt;"&amp;" ")</f>
        <v>2</v>
      </c>
      <c r="D90" s="88">
        <f>COUNTIFS('3-班级学员信息表'!$I:$I,'8-市场占有率'!D$5,'3-班级学员信息表'!$N:$N,'8-市场占有率'!$B90,'3-班级学员信息表'!$Q:$Q,"&lt;&gt;"&amp;" ")</f>
        <v>0</v>
      </c>
      <c r="E90" s="88">
        <f>COUNTIFS('3-班级学员信息表'!$I:$I,'8-市场占有率'!E$5,'3-班级学员信息表'!$N:$N,'8-市场占有率'!$B90,'3-班级学员信息表'!$Q:$Q,"&lt;&gt;"&amp;" ")</f>
        <v>0</v>
      </c>
      <c r="F90" s="88">
        <f>COUNTIFS('3-班级学员信息表'!$I:$I,'8-市场占有率'!F$5,'3-班级学员信息表'!$N:$N,'8-市场占有率'!$B90,'3-班级学员信息表'!$Q:$Q,"&lt;&gt;"&amp;" ")</f>
        <v>0</v>
      </c>
      <c r="G90" s="88">
        <f>COUNTIFS('3-班级学员信息表'!$I:$I,'8-市场占有率'!G$5,'3-班级学员信息表'!$N:$N,'8-市场占有率'!$B90,'3-班级学员信息表'!$Q:$Q,"&lt;&gt;"&amp;" ")</f>
        <v>0</v>
      </c>
      <c r="H90" s="88">
        <f>COUNTIFS('3-班级学员信息表'!$I:$I,'8-市场占有率'!H$5,'3-班级学员信息表'!$N:$N,'8-市场占有率'!$B90,'3-班级学员信息表'!$Q:$Q,"&lt;&gt;"&amp;" ")</f>
        <v>0</v>
      </c>
      <c r="I90" s="88">
        <f>COUNTIFS('3-班级学员信息表'!$I:$I,'8-市场占有率'!I$5,'3-班级学员信息表'!$N:$N,'8-市场占有率'!$B90,'3-班级学员信息表'!$Q:$Q,"&lt;&gt;"&amp;" ")</f>
        <v>0</v>
      </c>
      <c r="J90" s="88">
        <f>COUNTIFS('3-班级学员信息表'!$I:$I,'8-市场占有率'!J$5,'3-班级学员信息表'!$N:$N,'8-市场占有率'!$B90,'3-班级学员信息表'!$Q:$Q,"&lt;&gt;"&amp;" ")</f>
        <v>0</v>
      </c>
      <c r="K90" s="88">
        <f>COUNTIFS('3-班级学员信息表'!$I:$I,'8-市场占有率'!K$5,'3-班级学员信息表'!$N:$N,'8-市场占有率'!$B90,'3-班级学员信息表'!$Q:$Q,"&lt;&gt;"&amp;" ")</f>
        <v>0</v>
      </c>
      <c r="L90" s="88">
        <f>COUNTIFS('3-班级学员信息表'!$I:$I,"初三",'3-班级学员信息表'!$N:$N,'8-市场占有率'!$B90,'3-班级学员信息表'!$Q:$Q,"&lt;&gt;"&amp;" ")+COUNTIFS('3-班级学员信息表'!$I:$I,"高一",'3-班级学员信息表'!$N:$N,'8-市场占有率'!$B90,'3-班级学员信息表'!$Q:$Q,"&lt;&gt;"&amp;" ")+COUNTIFS('3-班级学员信息表'!$I:$I,"高二",'3-班级学员信息表'!$N:$N,'8-市场占有率'!$B90,'3-班级学员信息表'!$Q:$Q,"&lt;&gt;"&amp;" ")+COUNTIFS('3-班级学员信息表'!$I:$I,"高三",'3-班级学员信息表'!$N:$N,'8-市场占有率'!$B90,'3-班级学员信息表'!$Q:$Q,"&lt;&gt;"&amp;" ")+COUNTIFS('3-班级学员信息表'!$I:$I,"其他",'3-班级学员信息表'!$N:$N,'8-市场占有率'!$B90,'3-班级学员信息表'!$Q:$Q,"&lt;&gt;"&amp;" ")</f>
        <v>0</v>
      </c>
      <c r="M90" s="88">
        <f t="shared" si="4"/>
        <v>2</v>
      </c>
      <c r="N90" s="91"/>
      <c r="O90" s="89">
        <f t="shared" si="3"/>
        <v>0</v>
      </c>
    </row>
    <row r="91" spans="1:15">
      <c r="A91" s="86">
        <v>85</v>
      </c>
      <c r="B91" s="210" t="s">
        <v>4694</v>
      </c>
      <c r="C91" s="88">
        <f>COUNTIFS('3-班级学员信息表'!$I:$I,"小班",'3-班级学员信息表'!$N:$N,'8-市场占有率'!$B91,'3-班级学员信息表'!$Q:$Q,"&lt;&gt;"&amp;" ")+COUNTIFS('3-班级学员信息表'!$I:$I,"中班",'3-班级学员信息表'!$N:$N,'8-市场占有率'!$B91,'3-班级学员信息表'!$Q:$Q,"&lt;&gt;"&amp;" ")+COUNTIFS('3-班级学员信息表'!$I:$I,"大班",'3-班级学员信息表'!$N:$N,'8-市场占有率'!$B91,'3-班级学员信息表'!$Q:$Q,"&lt;&gt;"&amp;" ")</f>
        <v>0</v>
      </c>
      <c r="D91" s="88">
        <f>COUNTIFS('3-班级学员信息表'!$I:$I,'8-市场占有率'!D$5,'3-班级学员信息表'!$N:$N,'8-市场占有率'!$B91,'3-班级学员信息表'!$Q:$Q,"&lt;&gt;"&amp;" ")</f>
        <v>0</v>
      </c>
      <c r="E91" s="88">
        <f>COUNTIFS('3-班级学员信息表'!$I:$I,'8-市场占有率'!E$5,'3-班级学员信息表'!$N:$N,'8-市场占有率'!$B91,'3-班级学员信息表'!$Q:$Q,"&lt;&gt;"&amp;" ")</f>
        <v>0</v>
      </c>
      <c r="F91" s="88">
        <f>COUNTIFS('3-班级学员信息表'!$I:$I,'8-市场占有率'!F$5,'3-班级学员信息表'!$N:$N,'8-市场占有率'!$B91,'3-班级学员信息表'!$Q:$Q,"&lt;&gt;"&amp;" ")</f>
        <v>0</v>
      </c>
      <c r="G91" s="88">
        <f>COUNTIFS('3-班级学员信息表'!$I:$I,'8-市场占有率'!G$5,'3-班级学员信息表'!$N:$N,'8-市场占有率'!$B91,'3-班级学员信息表'!$Q:$Q,"&lt;&gt;"&amp;" ")</f>
        <v>0</v>
      </c>
      <c r="H91" s="88">
        <f>COUNTIFS('3-班级学员信息表'!$I:$I,'8-市场占有率'!H$5,'3-班级学员信息表'!$N:$N,'8-市场占有率'!$B91,'3-班级学员信息表'!$Q:$Q,"&lt;&gt;"&amp;" ")</f>
        <v>0</v>
      </c>
      <c r="I91" s="88">
        <f>COUNTIFS('3-班级学员信息表'!$I:$I,'8-市场占有率'!I$5,'3-班级学员信息表'!$N:$N,'8-市场占有率'!$B91,'3-班级学员信息表'!$Q:$Q,"&lt;&gt;"&amp;" ")</f>
        <v>0</v>
      </c>
      <c r="J91" s="88">
        <f>COUNTIFS('3-班级学员信息表'!$I:$I,'8-市场占有率'!J$5,'3-班级学员信息表'!$N:$N,'8-市场占有率'!$B91,'3-班级学员信息表'!$Q:$Q,"&lt;&gt;"&amp;" ")</f>
        <v>0</v>
      </c>
      <c r="K91" s="88">
        <f>COUNTIFS('3-班级学员信息表'!$I:$I,'8-市场占有率'!K$5,'3-班级学员信息表'!$N:$N,'8-市场占有率'!$B91,'3-班级学员信息表'!$Q:$Q,"&lt;&gt;"&amp;" ")</f>
        <v>0</v>
      </c>
      <c r="L91" s="88">
        <f>COUNTIFS('3-班级学员信息表'!$I:$I,"初三",'3-班级学员信息表'!$N:$N,'8-市场占有率'!$B91,'3-班级学员信息表'!$Q:$Q,"&lt;&gt;"&amp;" ")+COUNTIFS('3-班级学员信息表'!$I:$I,"高一",'3-班级学员信息表'!$N:$N,'8-市场占有率'!$B91,'3-班级学员信息表'!$Q:$Q,"&lt;&gt;"&amp;" ")+COUNTIFS('3-班级学员信息表'!$I:$I,"高二",'3-班级学员信息表'!$N:$N,'8-市场占有率'!$B91,'3-班级学员信息表'!$Q:$Q,"&lt;&gt;"&amp;" ")+COUNTIFS('3-班级学员信息表'!$I:$I,"高三",'3-班级学员信息表'!$N:$N,'8-市场占有率'!$B91,'3-班级学员信息表'!$Q:$Q,"&lt;&gt;"&amp;" ")+COUNTIFS('3-班级学员信息表'!$I:$I,"其他",'3-班级学员信息表'!$N:$N,'8-市场占有率'!$B91,'3-班级学员信息表'!$Q:$Q,"&lt;&gt;"&amp;" ")</f>
        <v>0</v>
      </c>
      <c r="M91" s="88">
        <f t="shared" si="4"/>
        <v>0</v>
      </c>
      <c r="N91" s="91"/>
      <c r="O91" s="89">
        <f t="shared" si="3"/>
        <v>0</v>
      </c>
    </row>
    <row r="92" spans="1:15">
      <c r="A92" s="86">
        <v>86</v>
      </c>
      <c r="B92" s="210" t="s">
        <v>6836</v>
      </c>
      <c r="C92" s="88">
        <f>COUNTIFS('3-班级学员信息表'!$I:$I,"小班",'3-班级学员信息表'!$N:$N,'8-市场占有率'!$B92,'3-班级学员信息表'!$Q:$Q,"&lt;&gt;"&amp;" ")+COUNTIFS('3-班级学员信息表'!$I:$I,"中班",'3-班级学员信息表'!$N:$N,'8-市场占有率'!$B92,'3-班级学员信息表'!$Q:$Q,"&lt;&gt;"&amp;" ")+COUNTIFS('3-班级学员信息表'!$I:$I,"大班",'3-班级学员信息表'!$N:$N,'8-市场占有率'!$B92,'3-班级学员信息表'!$Q:$Q,"&lt;&gt;"&amp;" ")</f>
        <v>0</v>
      </c>
      <c r="D92" s="88">
        <f>COUNTIFS('3-班级学员信息表'!$I:$I,'8-市场占有率'!D$5,'3-班级学员信息表'!$N:$N,'8-市场占有率'!$B92,'3-班级学员信息表'!$Q:$Q,"&lt;&gt;"&amp;" ")</f>
        <v>0</v>
      </c>
      <c r="E92" s="88">
        <f>COUNTIFS('3-班级学员信息表'!$I:$I,'8-市场占有率'!E$5,'3-班级学员信息表'!$N:$N,'8-市场占有率'!$B92,'3-班级学员信息表'!$Q:$Q,"&lt;&gt;"&amp;" ")</f>
        <v>1</v>
      </c>
      <c r="F92" s="88">
        <f>COUNTIFS('3-班级学员信息表'!$I:$I,'8-市场占有率'!F$5,'3-班级学员信息表'!$N:$N,'8-市场占有率'!$B92,'3-班级学员信息表'!$Q:$Q,"&lt;&gt;"&amp;" ")</f>
        <v>0</v>
      </c>
      <c r="G92" s="88">
        <f>COUNTIFS('3-班级学员信息表'!$I:$I,'8-市场占有率'!G$5,'3-班级学员信息表'!$N:$N,'8-市场占有率'!$B92,'3-班级学员信息表'!$Q:$Q,"&lt;&gt;"&amp;" ")</f>
        <v>0</v>
      </c>
      <c r="H92" s="88">
        <f>COUNTIFS('3-班级学员信息表'!$I:$I,'8-市场占有率'!H$5,'3-班级学员信息表'!$N:$N,'8-市场占有率'!$B92,'3-班级学员信息表'!$Q:$Q,"&lt;&gt;"&amp;" ")</f>
        <v>0</v>
      </c>
      <c r="I92" s="88">
        <f>COUNTIFS('3-班级学员信息表'!$I:$I,'8-市场占有率'!I$5,'3-班级学员信息表'!$N:$N,'8-市场占有率'!$B92,'3-班级学员信息表'!$Q:$Q,"&lt;&gt;"&amp;" ")</f>
        <v>0</v>
      </c>
      <c r="J92" s="88">
        <f>COUNTIFS('3-班级学员信息表'!$I:$I,'8-市场占有率'!J$5,'3-班级学员信息表'!$N:$N,'8-市场占有率'!$B92,'3-班级学员信息表'!$Q:$Q,"&lt;&gt;"&amp;" ")</f>
        <v>0</v>
      </c>
      <c r="K92" s="88">
        <f>COUNTIFS('3-班级学员信息表'!$I:$I,'8-市场占有率'!K$5,'3-班级学员信息表'!$N:$N,'8-市场占有率'!$B92,'3-班级学员信息表'!$Q:$Q,"&lt;&gt;"&amp;" ")</f>
        <v>0</v>
      </c>
      <c r="L92" s="88">
        <f>COUNTIFS('3-班级学员信息表'!$I:$I,"初三",'3-班级学员信息表'!$N:$N,'8-市场占有率'!$B92,'3-班级学员信息表'!$Q:$Q,"&lt;&gt;"&amp;" ")+COUNTIFS('3-班级学员信息表'!$I:$I,"高一",'3-班级学员信息表'!$N:$N,'8-市场占有率'!$B92,'3-班级学员信息表'!$Q:$Q,"&lt;&gt;"&amp;" ")+COUNTIFS('3-班级学员信息表'!$I:$I,"高二",'3-班级学员信息表'!$N:$N,'8-市场占有率'!$B92,'3-班级学员信息表'!$Q:$Q,"&lt;&gt;"&amp;" ")+COUNTIFS('3-班级学员信息表'!$I:$I,"高三",'3-班级学员信息表'!$N:$N,'8-市场占有率'!$B92,'3-班级学员信息表'!$Q:$Q,"&lt;&gt;"&amp;" ")+COUNTIFS('3-班级学员信息表'!$I:$I,"其他",'3-班级学员信息表'!$N:$N,'8-市场占有率'!$B92,'3-班级学员信息表'!$Q:$Q,"&lt;&gt;"&amp;" ")</f>
        <v>0</v>
      </c>
      <c r="M92" s="88">
        <f t="shared" si="4"/>
        <v>1</v>
      </c>
      <c r="N92" s="91"/>
      <c r="O92" s="89">
        <f t="shared" si="3"/>
        <v>0</v>
      </c>
    </row>
    <row r="93" spans="1:15">
      <c r="A93" s="86">
        <v>87</v>
      </c>
      <c r="B93" s="210" t="s">
        <v>3103</v>
      </c>
      <c r="C93" s="88">
        <f>COUNTIFS('3-班级学员信息表'!$I:$I,"小班",'3-班级学员信息表'!$N:$N,'8-市场占有率'!$B93,'3-班级学员信息表'!$Q:$Q,"&lt;&gt;"&amp;" ")+COUNTIFS('3-班级学员信息表'!$I:$I,"中班",'3-班级学员信息表'!$N:$N,'8-市场占有率'!$B93,'3-班级学员信息表'!$Q:$Q,"&lt;&gt;"&amp;" ")+COUNTIFS('3-班级学员信息表'!$I:$I,"大班",'3-班级学员信息表'!$N:$N,'8-市场占有率'!$B93,'3-班级学员信息表'!$Q:$Q,"&lt;&gt;"&amp;" ")</f>
        <v>0</v>
      </c>
      <c r="D93" s="88">
        <f>COUNTIFS('3-班级学员信息表'!$I:$I,'8-市场占有率'!D$5,'3-班级学员信息表'!$N:$N,'8-市场占有率'!$B93,'3-班级学员信息表'!$Q:$Q,"&lt;&gt;"&amp;" ")</f>
        <v>2</v>
      </c>
      <c r="E93" s="88">
        <f>COUNTIFS('3-班级学员信息表'!$I:$I,'8-市场占有率'!E$5,'3-班级学员信息表'!$N:$N,'8-市场占有率'!$B93,'3-班级学员信息表'!$Q:$Q,"&lt;&gt;"&amp;" ")</f>
        <v>0</v>
      </c>
      <c r="F93" s="88">
        <f>COUNTIFS('3-班级学员信息表'!$I:$I,'8-市场占有率'!F$5,'3-班级学员信息表'!$N:$N,'8-市场占有率'!$B93,'3-班级学员信息表'!$Q:$Q,"&lt;&gt;"&amp;" ")</f>
        <v>0</v>
      </c>
      <c r="G93" s="88">
        <f>COUNTIFS('3-班级学员信息表'!$I:$I,'8-市场占有率'!G$5,'3-班级学员信息表'!$N:$N,'8-市场占有率'!$B93,'3-班级学员信息表'!$Q:$Q,"&lt;&gt;"&amp;" ")</f>
        <v>0</v>
      </c>
      <c r="H93" s="88">
        <f>COUNTIFS('3-班级学员信息表'!$I:$I,'8-市场占有率'!H$5,'3-班级学员信息表'!$N:$N,'8-市场占有率'!$B93,'3-班级学员信息表'!$Q:$Q,"&lt;&gt;"&amp;" ")</f>
        <v>0</v>
      </c>
      <c r="I93" s="88">
        <f>COUNTIFS('3-班级学员信息表'!$I:$I,'8-市场占有率'!I$5,'3-班级学员信息表'!$N:$N,'8-市场占有率'!$B93,'3-班级学员信息表'!$Q:$Q,"&lt;&gt;"&amp;" ")</f>
        <v>0</v>
      </c>
      <c r="J93" s="88">
        <f>COUNTIFS('3-班级学员信息表'!$I:$I,'8-市场占有率'!J$5,'3-班级学员信息表'!$N:$N,'8-市场占有率'!$B93,'3-班级学员信息表'!$Q:$Q,"&lt;&gt;"&amp;" ")</f>
        <v>0</v>
      </c>
      <c r="K93" s="88">
        <f>COUNTIFS('3-班级学员信息表'!$I:$I,'8-市场占有率'!K$5,'3-班级学员信息表'!$N:$N,'8-市场占有率'!$B93,'3-班级学员信息表'!$Q:$Q,"&lt;&gt;"&amp;" ")</f>
        <v>0</v>
      </c>
      <c r="L93" s="88">
        <f>COUNTIFS('3-班级学员信息表'!$I:$I,"初三",'3-班级学员信息表'!$N:$N,'8-市场占有率'!$B93,'3-班级学员信息表'!$Q:$Q,"&lt;&gt;"&amp;" ")+COUNTIFS('3-班级学员信息表'!$I:$I,"高一",'3-班级学员信息表'!$N:$N,'8-市场占有率'!$B93,'3-班级学员信息表'!$Q:$Q,"&lt;&gt;"&amp;" ")+COUNTIFS('3-班级学员信息表'!$I:$I,"高二",'3-班级学员信息表'!$N:$N,'8-市场占有率'!$B93,'3-班级学员信息表'!$Q:$Q,"&lt;&gt;"&amp;" ")+COUNTIFS('3-班级学员信息表'!$I:$I,"高三",'3-班级学员信息表'!$N:$N,'8-市场占有率'!$B93,'3-班级学员信息表'!$Q:$Q,"&lt;&gt;"&amp;" ")+COUNTIFS('3-班级学员信息表'!$I:$I,"其他",'3-班级学员信息表'!$N:$N,'8-市场占有率'!$B93,'3-班级学员信息表'!$Q:$Q,"&lt;&gt;"&amp;" ")</f>
        <v>0</v>
      </c>
      <c r="M93" s="88">
        <f t="shared" si="4"/>
        <v>2</v>
      </c>
      <c r="N93" s="91"/>
      <c r="O93" s="89">
        <f t="shared" si="3"/>
        <v>0</v>
      </c>
    </row>
    <row r="94" spans="1:15">
      <c r="A94" s="86">
        <v>88</v>
      </c>
      <c r="B94" s="210" t="s">
        <v>6837</v>
      </c>
      <c r="C94" s="88">
        <f>COUNTIFS('3-班级学员信息表'!$I:$I,"小班",'3-班级学员信息表'!$N:$N,'8-市场占有率'!$B94,'3-班级学员信息表'!$Q:$Q,"&lt;&gt;"&amp;" ")+COUNTIFS('3-班级学员信息表'!$I:$I,"中班",'3-班级学员信息表'!$N:$N,'8-市场占有率'!$B94,'3-班级学员信息表'!$Q:$Q,"&lt;&gt;"&amp;" ")+COUNTIFS('3-班级学员信息表'!$I:$I,"大班",'3-班级学员信息表'!$N:$N,'8-市场占有率'!$B94,'3-班级学员信息表'!$Q:$Q,"&lt;&gt;"&amp;" ")</f>
        <v>2</v>
      </c>
      <c r="D94" s="88">
        <f>COUNTIFS('3-班级学员信息表'!$I:$I,'8-市场占有率'!D$5,'3-班级学员信息表'!$N:$N,'8-市场占有率'!$B94,'3-班级学员信息表'!$Q:$Q,"&lt;&gt;"&amp;" ")</f>
        <v>0</v>
      </c>
      <c r="E94" s="88">
        <f>COUNTIFS('3-班级学员信息表'!$I:$I,'8-市场占有率'!E$5,'3-班级学员信息表'!$N:$N,'8-市场占有率'!$B94,'3-班级学员信息表'!$Q:$Q,"&lt;&gt;"&amp;" ")</f>
        <v>0</v>
      </c>
      <c r="F94" s="88">
        <f>COUNTIFS('3-班级学员信息表'!$I:$I,'8-市场占有率'!F$5,'3-班级学员信息表'!$N:$N,'8-市场占有率'!$B94,'3-班级学员信息表'!$Q:$Q,"&lt;&gt;"&amp;" ")</f>
        <v>0</v>
      </c>
      <c r="G94" s="88">
        <f>COUNTIFS('3-班级学员信息表'!$I:$I,'8-市场占有率'!G$5,'3-班级学员信息表'!$N:$N,'8-市场占有率'!$B94,'3-班级学员信息表'!$Q:$Q,"&lt;&gt;"&amp;" ")</f>
        <v>0</v>
      </c>
      <c r="H94" s="88">
        <f>COUNTIFS('3-班级学员信息表'!$I:$I,'8-市场占有率'!H$5,'3-班级学员信息表'!$N:$N,'8-市场占有率'!$B94,'3-班级学员信息表'!$Q:$Q,"&lt;&gt;"&amp;" ")</f>
        <v>0</v>
      </c>
      <c r="I94" s="88">
        <f>COUNTIFS('3-班级学员信息表'!$I:$I,'8-市场占有率'!I$5,'3-班级学员信息表'!$N:$N,'8-市场占有率'!$B94,'3-班级学员信息表'!$Q:$Q,"&lt;&gt;"&amp;" ")</f>
        <v>0</v>
      </c>
      <c r="J94" s="88">
        <f>COUNTIFS('3-班级学员信息表'!$I:$I,'8-市场占有率'!J$5,'3-班级学员信息表'!$N:$N,'8-市场占有率'!$B94,'3-班级学员信息表'!$Q:$Q,"&lt;&gt;"&amp;" ")</f>
        <v>0</v>
      </c>
      <c r="K94" s="88">
        <f>COUNTIFS('3-班级学员信息表'!$I:$I,'8-市场占有率'!K$5,'3-班级学员信息表'!$N:$N,'8-市场占有率'!$B94,'3-班级学员信息表'!$Q:$Q,"&lt;&gt;"&amp;" ")</f>
        <v>0</v>
      </c>
      <c r="L94" s="88">
        <f>COUNTIFS('3-班级学员信息表'!$I:$I,"初三",'3-班级学员信息表'!$N:$N,'8-市场占有率'!$B94,'3-班级学员信息表'!$Q:$Q,"&lt;&gt;"&amp;" ")+COUNTIFS('3-班级学员信息表'!$I:$I,"高一",'3-班级学员信息表'!$N:$N,'8-市场占有率'!$B94,'3-班级学员信息表'!$Q:$Q,"&lt;&gt;"&amp;" ")+COUNTIFS('3-班级学员信息表'!$I:$I,"高二",'3-班级学员信息表'!$N:$N,'8-市场占有率'!$B94,'3-班级学员信息表'!$Q:$Q,"&lt;&gt;"&amp;" ")+COUNTIFS('3-班级学员信息表'!$I:$I,"高三",'3-班级学员信息表'!$N:$N,'8-市场占有率'!$B94,'3-班级学员信息表'!$Q:$Q,"&lt;&gt;"&amp;" ")+COUNTIFS('3-班级学员信息表'!$I:$I,"其他",'3-班级学员信息表'!$N:$N,'8-市场占有率'!$B94,'3-班级学员信息表'!$Q:$Q,"&lt;&gt;"&amp;" ")</f>
        <v>0</v>
      </c>
      <c r="M94" s="88">
        <f t="shared" si="4"/>
        <v>2</v>
      </c>
      <c r="N94" s="91"/>
      <c r="O94" s="89">
        <f t="shared" si="3"/>
        <v>0</v>
      </c>
    </row>
    <row r="95" spans="1:15">
      <c r="A95" s="86">
        <v>89</v>
      </c>
      <c r="B95" s="210" t="s">
        <v>3430</v>
      </c>
      <c r="C95" s="88">
        <f>COUNTIFS('3-班级学员信息表'!$I:$I,"小班",'3-班级学员信息表'!$N:$N,'8-市场占有率'!$B95,'3-班级学员信息表'!$Q:$Q,"&lt;&gt;"&amp;" ")+COUNTIFS('3-班级学员信息表'!$I:$I,"中班",'3-班级学员信息表'!$N:$N,'8-市场占有率'!$B95,'3-班级学员信息表'!$Q:$Q,"&lt;&gt;"&amp;" ")+COUNTIFS('3-班级学员信息表'!$I:$I,"大班",'3-班级学员信息表'!$N:$N,'8-市场占有率'!$B95,'3-班级学员信息表'!$Q:$Q,"&lt;&gt;"&amp;" ")</f>
        <v>0</v>
      </c>
      <c r="D95" s="88">
        <f>COUNTIFS('3-班级学员信息表'!$I:$I,'8-市场占有率'!D$5,'3-班级学员信息表'!$N:$N,'8-市场占有率'!$B95,'3-班级学员信息表'!$Q:$Q,"&lt;&gt;"&amp;" ")</f>
        <v>0</v>
      </c>
      <c r="E95" s="88">
        <f>COUNTIFS('3-班级学员信息表'!$I:$I,'8-市场占有率'!E$5,'3-班级学员信息表'!$N:$N,'8-市场占有率'!$B95,'3-班级学员信息表'!$Q:$Q,"&lt;&gt;"&amp;" ")</f>
        <v>0</v>
      </c>
      <c r="F95" s="88">
        <f>COUNTIFS('3-班级学员信息表'!$I:$I,'8-市场占有率'!F$5,'3-班级学员信息表'!$N:$N,'8-市场占有率'!$B95,'3-班级学员信息表'!$Q:$Q,"&lt;&gt;"&amp;" ")</f>
        <v>1</v>
      </c>
      <c r="G95" s="88">
        <f>COUNTIFS('3-班级学员信息表'!$I:$I,'8-市场占有率'!G$5,'3-班级学员信息表'!$N:$N,'8-市场占有率'!$B95,'3-班级学员信息表'!$Q:$Q,"&lt;&gt;"&amp;" ")</f>
        <v>0</v>
      </c>
      <c r="H95" s="88">
        <f>COUNTIFS('3-班级学员信息表'!$I:$I,'8-市场占有率'!H$5,'3-班级学员信息表'!$N:$N,'8-市场占有率'!$B95,'3-班级学员信息表'!$Q:$Q,"&lt;&gt;"&amp;" ")</f>
        <v>0</v>
      </c>
      <c r="I95" s="88">
        <f>COUNTIFS('3-班级学员信息表'!$I:$I,'8-市场占有率'!I$5,'3-班级学员信息表'!$N:$N,'8-市场占有率'!$B95,'3-班级学员信息表'!$Q:$Q,"&lt;&gt;"&amp;" ")</f>
        <v>0</v>
      </c>
      <c r="J95" s="88">
        <f>COUNTIFS('3-班级学员信息表'!$I:$I,'8-市场占有率'!J$5,'3-班级学员信息表'!$N:$N,'8-市场占有率'!$B95,'3-班级学员信息表'!$Q:$Q,"&lt;&gt;"&amp;" ")</f>
        <v>0</v>
      </c>
      <c r="K95" s="88">
        <f>COUNTIFS('3-班级学员信息表'!$I:$I,'8-市场占有率'!K$5,'3-班级学员信息表'!$N:$N,'8-市场占有率'!$B95,'3-班级学员信息表'!$Q:$Q,"&lt;&gt;"&amp;" ")</f>
        <v>0</v>
      </c>
      <c r="L95" s="88">
        <f>COUNTIFS('3-班级学员信息表'!$I:$I,"初三",'3-班级学员信息表'!$N:$N,'8-市场占有率'!$B95,'3-班级学员信息表'!$Q:$Q,"&lt;&gt;"&amp;" ")+COUNTIFS('3-班级学员信息表'!$I:$I,"高一",'3-班级学员信息表'!$N:$N,'8-市场占有率'!$B95,'3-班级学员信息表'!$Q:$Q,"&lt;&gt;"&amp;" ")+COUNTIFS('3-班级学员信息表'!$I:$I,"高二",'3-班级学员信息表'!$N:$N,'8-市场占有率'!$B95,'3-班级学员信息表'!$Q:$Q,"&lt;&gt;"&amp;" ")+COUNTIFS('3-班级学员信息表'!$I:$I,"高三",'3-班级学员信息表'!$N:$N,'8-市场占有率'!$B95,'3-班级学员信息表'!$Q:$Q,"&lt;&gt;"&amp;" ")+COUNTIFS('3-班级学员信息表'!$I:$I,"其他",'3-班级学员信息表'!$N:$N,'8-市场占有率'!$B95,'3-班级学员信息表'!$Q:$Q,"&lt;&gt;"&amp;" ")</f>
        <v>0</v>
      </c>
      <c r="M95" s="88">
        <f t="shared" si="4"/>
        <v>1</v>
      </c>
      <c r="N95" s="91"/>
      <c r="O95" s="89">
        <f t="shared" si="3"/>
        <v>0</v>
      </c>
    </row>
    <row r="96" spans="1:15">
      <c r="A96" s="86">
        <v>90</v>
      </c>
      <c r="B96" s="210" t="s">
        <v>3595</v>
      </c>
      <c r="C96" s="88">
        <f>COUNTIFS('3-班级学员信息表'!$I:$I,"小班",'3-班级学员信息表'!$N:$N,'8-市场占有率'!$B96,'3-班级学员信息表'!$Q:$Q,"&lt;&gt;"&amp;" ")+COUNTIFS('3-班级学员信息表'!$I:$I,"中班",'3-班级学员信息表'!$N:$N,'8-市场占有率'!$B96,'3-班级学员信息表'!$Q:$Q,"&lt;&gt;"&amp;" ")+COUNTIFS('3-班级学员信息表'!$I:$I,"大班",'3-班级学员信息表'!$N:$N,'8-市场占有率'!$B96,'3-班级学员信息表'!$Q:$Q,"&lt;&gt;"&amp;" ")</f>
        <v>0</v>
      </c>
      <c r="D96" s="88">
        <f>COUNTIFS('3-班级学员信息表'!$I:$I,'8-市场占有率'!D$5,'3-班级学员信息表'!$N:$N,'8-市场占有率'!$B96,'3-班级学员信息表'!$Q:$Q,"&lt;&gt;"&amp;" ")</f>
        <v>1</v>
      </c>
      <c r="E96" s="88">
        <f>COUNTIFS('3-班级学员信息表'!$I:$I,'8-市场占有率'!E$5,'3-班级学员信息表'!$N:$N,'8-市场占有率'!$B96,'3-班级学员信息表'!$Q:$Q,"&lt;&gt;"&amp;" ")</f>
        <v>0</v>
      </c>
      <c r="F96" s="88">
        <f>COUNTIFS('3-班级学员信息表'!$I:$I,'8-市场占有率'!F$5,'3-班级学员信息表'!$N:$N,'8-市场占有率'!$B96,'3-班级学员信息表'!$Q:$Q,"&lt;&gt;"&amp;" ")</f>
        <v>0</v>
      </c>
      <c r="G96" s="88">
        <f>COUNTIFS('3-班级学员信息表'!$I:$I,'8-市场占有率'!G$5,'3-班级学员信息表'!$N:$N,'8-市场占有率'!$B96,'3-班级学员信息表'!$Q:$Q,"&lt;&gt;"&amp;" ")</f>
        <v>0</v>
      </c>
      <c r="H96" s="88">
        <f>COUNTIFS('3-班级学员信息表'!$I:$I,'8-市场占有率'!H$5,'3-班级学员信息表'!$N:$N,'8-市场占有率'!$B96,'3-班级学员信息表'!$Q:$Q,"&lt;&gt;"&amp;" ")</f>
        <v>0</v>
      </c>
      <c r="I96" s="88">
        <f>COUNTIFS('3-班级学员信息表'!$I:$I,'8-市场占有率'!I$5,'3-班级学员信息表'!$N:$N,'8-市场占有率'!$B96,'3-班级学员信息表'!$Q:$Q,"&lt;&gt;"&amp;" ")</f>
        <v>0</v>
      </c>
      <c r="J96" s="88">
        <f>COUNTIFS('3-班级学员信息表'!$I:$I,'8-市场占有率'!J$5,'3-班级学员信息表'!$N:$N,'8-市场占有率'!$B96,'3-班级学员信息表'!$Q:$Q,"&lt;&gt;"&amp;" ")</f>
        <v>0</v>
      </c>
      <c r="K96" s="88">
        <f>COUNTIFS('3-班级学员信息表'!$I:$I,'8-市场占有率'!K$5,'3-班级学员信息表'!$N:$N,'8-市场占有率'!$B96,'3-班级学员信息表'!$Q:$Q,"&lt;&gt;"&amp;" ")</f>
        <v>0</v>
      </c>
      <c r="L96" s="88">
        <f>COUNTIFS('3-班级学员信息表'!$I:$I,"初三",'3-班级学员信息表'!$N:$N,'8-市场占有率'!$B96,'3-班级学员信息表'!$Q:$Q,"&lt;&gt;"&amp;" ")+COUNTIFS('3-班级学员信息表'!$I:$I,"高一",'3-班级学员信息表'!$N:$N,'8-市场占有率'!$B96,'3-班级学员信息表'!$Q:$Q,"&lt;&gt;"&amp;" ")+COUNTIFS('3-班级学员信息表'!$I:$I,"高二",'3-班级学员信息表'!$N:$N,'8-市场占有率'!$B96,'3-班级学员信息表'!$Q:$Q,"&lt;&gt;"&amp;" ")+COUNTIFS('3-班级学员信息表'!$I:$I,"高三",'3-班级学员信息表'!$N:$N,'8-市场占有率'!$B96,'3-班级学员信息表'!$Q:$Q,"&lt;&gt;"&amp;" ")+COUNTIFS('3-班级学员信息表'!$I:$I,"其他",'3-班级学员信息表'!$N:$N,'8-市场占有率'!$B96,'3-班级学员信息表'!$Q:$Q,"&lt;&gt;"&amp;" ")</f>
        <v>0</v>
      </c>
      <c r="M96" s="88">
        <f t="shared" si="4"/>
        <v>1</v>
      </c>
      <c r="N96" s="91"/>
      <c r="O96" s="89">
        <f t="shared" si="3"/>
        <v>0</v>
      </c>
    </row>
    <row r="97" spans="1:15">
      <c r="A97" s="86">
        <v>91</v>
      </c>
      <c r="B97" s="210" t="s">
        <v>3984</v>
      </c>
      <c r="C97" s="88">
        <f>COUNTIFS('3-班级学员信息表'!$I:$I,"小班",'3-班级学员信息表'!$N:$N,'8-市场占有率'!$B97,'3-班级学员信息表'!$Q:$Q,"&lt;&gt;"&amp;" ")+COUNTIFS('3-班级学员信息表'!$I:$I,"中班",'3-班级学员信息表'!$N:$N,'8-市场占有率'!$B97,'3-班级学员信息表'!$Q:$Q,"&lt;&gt;"&amp;" ")+COUNTIFS('3-班级学员信息表'!$I:$I,"大班",'3-班级学员信息表'!$N:$N,'8-市场占有率'!$B97,'3-班级学员信息表'!$Q:$Q,"&lt;&gt;"&amp;" ")</f>
        <v>0</v>
      </c>
      <c r="D97" s="88">
        <f>COUNTIFS('3-班级学员信息表'!$I:$I,'8-市场占有率'!D$5,'3-班级学员信息表'!$N:$N,'8-市场占有率'!$B97,'3-班级学员信息表'!$Q:$Q,"&lt;&gt;"&amp;" ")</f>
        <v>0</v>
      </c>
      <c r="E97" s="88">
        <f>COUNTIFS('3-班级学员信息表'!$I:$I,'8-市场占有率'!E$5,'3-班级学员信息表'!$N:$N,'8-市场占有率'!$B97,'3-班级学员信息表'!$Q:$Q,"&lt;&gt;"&amp;" ")</f>
        <v>0</v>
      </c>
      <c r="F97" s="88">
        <f>COUNTIFS('3-班级学员信息表'!$I:$I,'8-市场占有率'!F$5,'3-班级学员信息表'!$N:$N,'8-市场占有率'!$B97,'3-班级学员信息表'!$Q:$Q,"&lt;&gt;"&amp;" ")</f>
        <v>0</v>
      </c>
      <c r="G97" s="88">
        <f>COUNTIFS('3-班级学员信息表'!$I:$I,'8-市场占有率'!G$5,'3-班级学员信息表'!$N:$N,'8-市场占有率'!$B97,'3-班级学员信息表'!$Q:$Q,"&lt;&gt;"&amp;" ")</f>
        <v>0</v>
      </c>
      <c r="H97" s="88">
        <f>COUNTIFS('3-班级学员信息表'!$I:$I,'8-市场占有率'!H$5,'3-班级学员信息表'!$N:$N,'8-市场占有率'!$B97,'3-班级学员信息表'!$Q:$Q,"&lt;&gt;"&amp;" ")</f>
        <v>0</v>
      </c>
      <c r="I97" s="88">
        <f>COUNTIFS('3-班级学员信息表'!$I:$I,'8-市场占有率'!I$5,'3-班级学员信息表'!$N:$N,'8-市场占有率'!$B97,'3-班级学员信息表'!$Q:$Q,"&lt;&gt;"&amp;" ")</f>
        <v>0</v>
      </c>
      <c r="J97" s="88">
        <f>COUNTIFS('3-班级学员信息表'!$I:$I,'8-市场占有率'!J$5,'3-班级学员信息表'!$N:$N,'8-市场占有率'!$B97,'3-班级学员信息表'!$Q:$Q,"&lt;&gt;"&amp;" ")</f>
        <v>0</v>
      </c>
      <c r="K97" s="88">
        <f>COUNTIFS('3-班级学员信息表'!$I:$I,'8-市场占有率'!K$5,'3-班级学员信息表'!$N:$N,'8-市场占有率'!$B97,'3-班级学员信息表'!$Q:$Q,"&lt;&gt;"&amp;" ")</f>
        <v>0</v>
      </c>
      <c r="L97" s="88">
        <f>COUNTIFS('3-班级学员信息表'!$I:$I,"初三",'3-班级学员信息表'!$N:$N,'8-市场占有率'!$B97,'3-班级学员信息表'!$Q:$Q,"&lt;&gt;"&amp;" ")+COUNTIFS('3-班级学员信息表'!$I:$I,"高一",'3-班级学员信息表'!$N:$N,'8-市场占有率'!$B97,'3-班级学员信息表'!$Q:$Q,"&lt;&gt;"&amp;" ")+COUNTIFS('3-班级学员信息表'!$I:$I,"高二",'3-班级学员信息表'!$N:$N,'8-市场占有率'!$B97,'3-班级学员信息表'!$Q:$Q,"&lt;&gt;"&amp;" ")+COUNTIFS('3-班级学员信息表'!$I:$I,"高三",'3-班级学员信息表'!$N:$N,'8-市场占有率'!$B97,'3-班级学员信息表'!$Q:$Q,"&lt;&gt;"&amp;" ")+COUNTIFS('3-班级学员信息表'!$I:$I,"其他",'3-班级学员信息表'!$N:$N,'8-市场占有率'!$B97,'3-班级学员信息表'!$Q:$Q,"&lt;&gt;"&amp;" ")</f>
        <v>2</v>
      </c>
      <c r="M97" s="88">
        <f t="shared" si="4"/>
        <v>2</v>
      </c>
      <c r="N97" s="91"/>
      <c r="O97" s="89">
        <f t="shared" si="3"/>
        <v>0</v>
      </c>
    </row>
    <row r="98" spans="1:15">
      <c r="A98" s="86">
        <v>92</v>
      </c>
      <c r="B98" s="210" t="s">
        <v>6838</v>
      </c>
      <c r="C98" s="88">
        <f>COUNTIFS('3-班级学员信息表'!$I:$I,"小班",'3-班级学员信息表'!$N:$N,'8-市场占有率'!$B98,'3-班级学员信息表'!$Q:$Q,"&lt;&gt;"&amp;" ")+COUNTIFS('3-班级学员信息表'!$I:$I,"中班",'3-班级学员信息表'!$N:$N,'8-市场占有率'!$B98,'3-班级学员信息表'!$Q:$Q,"&lt;&gt;"&amp;" ")+COUNTIFS('3-班级学员信息表'!$I:$I,"大班",'3-班级学员信息表'!$N:$N,'8-市场占有率'!$B98,'3-班级学员信息表'!$Q:$Q,"&lt;&gt;"&amp;" ")</f>
        <v>1</v>
      </c>
      <c r="D98" s="88">
        <f>COUNTIFS('3-班级学员信息表'!$I:$I,'8-市场占有率'!D$5,'3-班级学员信息表'!$N:$N,'8-市场占有率'!$B98,'3-班级学员信息表'!$Q:$Q,"&lt;&gt;"&amp;" ")</f>
        <v>0</v>
      </c>
      <c r="E98" s="88">
        <f>COUNTIFS('3-班级学员信息表'!$I:$I,'8-市场占有率'!E$5,'3-班级学员信息表'!$N:$N,'8-市场占有率'!$B98,'3-班级学员信息表'!$Q:$Q,"&lt;&gt;"&amp;" ")</f>
        <v>0</v>
      </c>
      <c r="F98" s="88">
        <f>COUNTIFS('3-班级学员信息表'!$I:$I,'8-市场占有率'!F$5,'3-班级学员信息表'!$N:$N,'8-市场占有率'!$B98,'3-班级学员信息表'!$Q:$Q,"&lt;&gt;"&amp;" ")</f>
        <v>0</v>
      </c>
      <c r="G98" s="88">
        <f>COUNTIFS('3-班级学员信息表'!$I:$I,'8-市场占有率'!G$5,'3-班级学员信息表'!$N:$N,'8-市场占有率'!$B98,'3-班级学员信息表'!$Q:$Q,"&lt;&gt;"&amp;" ")</f>
        <v>0</v>
      </c>
      <c r="H98" s="88">
        <f>COUNTIFS('3-班级学员信息表'!$I:$I,'8-市场占有率'!H$5,'3-班级学员信息表'!$N:$N,'8-市场占有率'!$B98,'3-班级学员信息表'!$Q:$Q,"&lt;&gt;"&amp;" ")</f>
        <v>0</v>
      </c>
      <c r="I98" s="88">
        <f>COUNTIFS('3-班级学员信息表'!$I:$I,'8-市场占有率'!I$5,'3-班级学员信息表'!$N:$N,'8-市场占有率'!$B98,'3-班级学员信息表'!$Q:$Q,"&lt;&gt;"&amp;" ")</f>
        <v>0</v>
      </c>
      <c r="J98" s="88">
        <f>COUNTIFS('3-班级学员信息表'!$I:$I,'8-市场占有率'!J$5,'3-班级学员信息表'!$N:$N,'8-市场占有率'!$B98,'3-班级学员信息表'!$Q:$Q,"&lt;&gt;"&amp;" ")</f>
        <v>0</v>
      </c>
      <c r="K98" s="88">
        <f>COUNTIFS('3-班级学员信息表'!$I:$I,'8-市场占有率'!K$5,'3-班级学员信息表'!$N:$N,'8-市场占有率'!$B98,'3-班级学员信息表'!$Q:$Q,"&lt;&gt;"&amp;" ")</f>
        <v>0</v>
      </c>
      <c r="L98" s="88">
        <f>COUNTIFS('3-班级学员信息表'!$I:$I,"初三",'3-班级学员信息表'!$N:$N,'8-市场占有率'!$B98,'3-班级学员信息表'!$Q:$Q,"&lt;&gt;"&amp;" ")+COUNTIFS('3-班级学员信息表'!$I:$I,"高一",'3-班级学员信息表'!$N:$N,'8-市场占有率'!$B98,'3-班级学员信息表'!$Q:$Q,"&lt;&gt;"&amp;" ")+COUNTIFS('3-班级学员信息表'!$I:$I,"高二",'3-班级学员信息表'!$N:$N,'8-市场占有率'!$B98,'3-班级学员信息表'!$Q:$Q,"&lt;&gt;"&amp;" ")+COUNTIFS('3-班级学员信息表'!$I:$I,"高三",'3-班级学员信息表'!$N:$N,'8-市场占有率'!$B98,'3-班级学员信息表'!$Q:$Q,"&lt;&gt;"&amp;" ")+COUNTIFS('3-班级学员信息表'!$I:$I,"其他",'3-班级学员信息表'!$N:$N,'8-市场占有率'!$B98,'3-班级学员信息表'!$Q:$Q,"&lt;&gt;"&amp;" ")</f>
        <v>0</v>
      </c>
      <c r="M98" s="88">
        <f t="shared" si="4"/>
        <v>1</v>
      </c>
      <c r="N98" s="91"/>
      <c r="O98" s="89">
        <f t="shared" si="3"/>
        <v>0</v>
      </c>
    </row>
    <row r="99" spans="1:15">
      <c r="A99" s="86">
        <v>93</v>
      </c>
      <c r="B99" s="90" t="s">
        <v>6839</v>
      </c>
      <c r="C99" s="88">
        <f>COUNTIFS('3-班级学员信息表'!$I:$I,"小班",'3-班级学员信息表'!$N:$N,'8-市场占有率'!$B99,'3-班级学员信息表'!$Q:$Q,"&lt;&gt;"&amp;" ")+COUNTIFS('3-班级学员信息表'!$I:$I,"中班",'3-班级学员信息表'!$N:$N,'8-市场占有率'!$B99,'3-班级学员信息表'!$Q:$Q,"&lt;&gt;"&amp;" ")+COUNTIFS('3-班级学员信息表'!$I:$I,"大班",'3-班级学员信息表'!$N:$N,'8-市场占有率'!$B99,'3-班级学员信息表'!$Q:$Q,"&lt;&gt;"&amp;" ")</f>
        <v>0</v>
      </c>
      <c r="D99" s="88">
        <f>COUNTIFS('3-班级学员信息表'!$I:$I,'8-市场占有率'!D$5,'3-班级学员信息表'!$N:$N,'8-市场占有率'!$B99,'3-班级学员信息表'!$Q:$Q,"&lt;&gt;"&amp;" ")</f>
        <v>0</v>
      </c>
      <c r="E99" s="88">
        <f>COUNTIFS('3-班级学员信息表'!$I:$I,'8-市场占有率'!E$5,'3-班级学员信息表'!$N:$N,'8-市场占有率'!$B99,'3-班级学员信息表'!$Q:$Q,"&lt;&gt;"&amp;" ")</f>
        <v>0</v>
      </c>
      <c r="F99" s="88">
        <f>COUNTIFS('3-班级学员信息表'!$I:$I,'8-市场占有率'!F$5,'3-班级学员信息表'!$N:$N,'8-市场占有率'!$B99,'3-班级学员信息表'!$Q:$Q,"&lt;&gt;"&amp;" ")</f>
        <v>0</v>
      </c>
      <c r="G99" s="88">
        <f>COUNTIFS('3-班级学员信息表'!$I:$I,'8-市场占有率'!G$5,'3-班级学员信息表'!$N:$N,'8-市场占有率'!$B99,'3-班级学员信息表'!$Q:$Q,"&lt;&gt;"&amp;" ")</f>
        <v>0</v>
      </c>
      <c r="H99" s="88">
        <f>COUNTIFS('3-班级学员信息表'!$I:$I,'8-市场占有率'!H$5,'3-班级学员信息表'!$N:$N,'8-市场占有率'!$B99,'3-班级学员信息表'!$Q:$Q,"&lt;&gt;"&amp;" ")</f>
        <v>0</v>
      </c>
      <c r="I99" s="88">
        <f>COUNTIFS('3-班级学员信息表'!$I:$I,'8-市场占有率'!I$5,'3-班级学员信息表'!$N:$N,'8-市场占有率'!$B99,'3-班级学员信息表'!$Q:$Q,"&lt;&gt;"&amp;" ")</f>
        <v>0</v>
      </c>
      <c r="J99" s="88">
        <f>COUNTIFS('3-班级学员信息表'!$I:$I,'8-市场占有率'!J$5,'3-班级学员信息表'!$N:$N,'8-市场占有率'!$B99,'3-班级学员信息表'!$Q:$Q,"&lt;&gt;"&amp;" ")</f>
        <v>0</v>
      </c>
      <c r="K99" s="88">
        <f>COUNTIFS('3-班级学员信息表'!$I:$I,'8-市场占有率'!K$5,'3-班级学员信息表'!$N:$N,'8-市场占有率'!$B99,'3-班级学员信息表'!$Q:$Q,"&lt;&gt;"&amp;" ")</f>
        <v>0</v>
      </c>
      <c r="L99" s="88">
        <f>COUNTIFS('3-班级学员信息表'!$I:$I,"初三",'3-班级学员信息表'!$N:$N,'8-市场占有率'!$B99,'3-班级学员信息表'!$Q:$Q,"&lt;&gt;"&amp;" ")+COUNTIFS('3-班级学员信息表'!$I:$I,"高一",'3-班级学员信息表'!$N:$N,'8-市场占有率'!$B99,'3-班级学员信息表'!$Q:$Q,"&lt;&gt;"&amp;" ")+COUNTIFS('3-班级学员信息表'!$I:$I,"高二",'3-班级学员信息表'!$N:$N,'8-市场占有率'!$B99,'3-班级学员信息表'!$Q:$Q,"&lt;&gt;"&amp;" ")+COUNTIFS('3-班级学员信息表'!$I:$I,"高三",'3-班级学员信息表'!$N:$N,'8-市场占有率'!$B99,'3-班级学员信息表'!$Q:$Q,"&lt;&gt;"&amp;" ")+COUNTIFS('3-班级学员信息表'!$I:$I,"其他",'3-班级学员信息表'!$N:$N,'8-市场占有率'!$B99,'3-班级学员信息表'!$Q:$Q,"&lt;&gt;"&amp;" ")</f>
        <v>0</v>
      </c>
      <c r="M99" s="88">
        <f t="shared" si="4"/>
        <v>0</v>
      </c>
      <c r="N99" s="91"/>
      <c r="O99" s="89">
        <f t="shared" si="3"/>
        <v>0</v>
      </c>
    </row>
    <row r="100" spans="1:15">
      <c r="A100" s="86">
        <v>94</v>
      </c>
      <c r="B100" s="210" t="s">
        <v>6840</v>
      </c>
      <c r="C100" s="88">
        <f>COUNTIFS('3-班级学员信息表'!$I:$I,"小班",'3-班级学员信息表'!$N:$N,'8-市场占有率'!$B100,'3-班级学员信息表'!$Q:$Q,"&lt;&gt;"&amp;" ")+COUNTIFS('3-班级学员信息表'!$I:$I,"中班",'3-班级学员信息表'!$N:$N,'8-市场占有率'!$B100,'3-班级学员信息表'!$Q:$Q,"&lt;&gt;"&amp;" ")+COUNTIFS('3-班级学员信息表'!$I:$I,"大班",'3-班级学员信息表'!$N:$N,'8-市场占有率'!$B100,'3-班级学员信息表'!$Q:$Q,"&lt;&gt;"&amp;" ")</f>
        <v>0</v>
      </c>
      <c r="D100" s="88">
        <f>COUNTIFS('3-班级学员信息表'!$I:$I,'8-市场占有率'!D$5,'3-班级学员信息表'!$N:$N,'8-市场占有率'!$B100,'3-班级学员信息表'!$Q:$Q,"&lt;&gt;"&amp;" ")</f>
        <v>0</v>
      </c>
      <c r="E100" s="88">
        <f>COUNTIFS('3-班级学员信息表'!$I:$I,'8-市场占有率'!E$5,'3-班级学员信息表'!$N:$N,'8-市场占有率'!$B100,'3-班级学员信息表'!$Q:$Q,"&lt;&gt;"&amp;" ")</f>
        <v>0</v>
      </c>
      <c r="F100" s="88">
        <f>COUNTIFS('3-班级学员信息表'!$I:$I,'8-市场占有率'!F$5,'3-班级学员信息表'!$N:$N,'8-市场占有率'!$B100,'3-班级学员信息表'!$Q:$Q,"&lt;&gt;"&amp;" ")</f>
        <v>0</v>
      </c>
      <c r="G100" s="88">
        <f>COUNTIFS('3-班级学员信息表'!$I:$I,'8-市场占有率'!G$5,'3-班级学员信息表'!$N:$N,'8-市场占有率'!$B100,'3-班级学员信息表'!$Q:$Q,"&lt;&gt;"&amp;" ")</f>
        <v>0</v>
      </c>
      <c r="H100" s="88">
        <f>COUNTIFS('3-班级学员信息表'!$I:$I,'8-市场占有率'!H$5,'3-班级学员信息表'!$N:$N,'8-市场占有率'!$B100,'3-班级学员信息表'!$Q:$Q,"&lt;&gt;"&amp;" ")</f>
        <v>0</v>
      </c>
      <c r="I100" s="88">
        <f>COUNTIFS('3-班级学员信息表'!$I:$I,'8-市场占有率'!I$5,'3-班级学员信息表'!$N:$N,'8-市场占有率'!$B100,'3-班级学员信息表'!$Q:$Q,"&lt;&gt;"&amp;" ")</f>
        <v>0</v>
      </c>
      <c r="J100" s="88">
        <f>COUNTIFS('3-班级学员信息表'!$I:$I,'8-市场占有率'!J$5,'3-班级学员信息表'!$N:$N,'8-市场占有率'!$B100,'3-班级学员信息表'!$Q:$Q,"&lt;&gt;"&amp;" ")</f>
        <v>0</v>
      </c>
      <c r="K100" s="88">
        <f>COUNTIFS('3-班级学员信息表'!$I:$I,'8-市场占有率'!K$5,'3-班级学员信息表'!$N:$N,'8-市场占有率'!$B100,'3-班级学员信息表'!$Q:$Q,"&lt;&gt;"&amp;" ")</f>
        <v>0</v>
      </c>
      <c r="L100" s="88">
        <f>COUNTIFS('3-班级学员信息表'!$I:$I,"初三",'3-班级学员信息表'!$N:$N,'8-市场占有率'!$B100,'3-班级学员信息表'!$Q:$Q,"&lt;&gt;"&amp;" ")+COUNTIFS('3-班级学员信息表'!$I:$I,"高一",'3-班级学员信息表'!$N:$N,'8-市场占有率'!$B100,'3-班级学员信息表'!$Q:$Q,"&lt;&gt;"&amp;" ")+COUNTIFS('3-班级学员信息表'!$I:$I,"高二",'3-班级学员信息表'!$N:$N,'8-市场占有率'!$B100,'3-班级学员信息表'!$Q:$Q,"&lt;&gt;"&amp;" ")+COUNTIFS('3-班级学员信息表'!$I:$I,"高三",'3-班级学员信息表'!$N:$N,'8-市场占有率'!$B100,'3-班级学员信息表'!$Q:$Q,"&lt;&gt;"&amp;" ")+COUNTIFS('3-班级学员信息表'!$I:$I,"其他",'3-班级学员信息表'!$N:$N,'8-市场占有率'!$B100,'3-班级学员信息表'!$Q:$Q,"&lt;&gt;"&amp;" ")</f>
        <v>0</v>
      </c>
      <c r="M100" s="88">
        <f t="shared" si="4"/>
        <v>0</v>
      </c>
      <c r="N100" s="91"/>
      <c r="O100" s="89">
        <f t="shared" si="3"/>
        <v>0</v>
      </c>
    </row>
    <row r="101" spans="1:15">
      <c r="A101" s="86">
        <v>95</v>
      </c>
      <c r="B101" s="210" t="s">
        <v>6841</v>
      </c>
      <c r="C101" s="88">
        <f>COUNTIFS('3-班级学员信息表'!$I:$I,"小班",'3-班级学员信息表'!$N:$N,'8-市场占有率'!$B101,'3-班级学员信息表'!$Q:$Q,"&lt;&gt;"&amp;" ")+COUNTIFS('3-班级学员信息表'!$I:$I,"中班",'3-班级学员信息表'!$N:$N,'8-市场占有率'!$B101,'3-班级学员信息表'!$Q:$Q,"&lt;&gt;"&amp;" ")+COUNTIFS('3-班级学员信息表'!$I:$I,"大班",'3-班级学员信息表'!$N:$N,'8-市场占有率'!$B101,'3-班级学员信息表'!$Q:$Q,"&lt;&gt;"&amp;" ")</f>
        <v>0</v>
      </c>
      <c r="D101" s="88">
        <f>COUNTIFS('3-班级学员信息表'!$I:$I,'8-市场占有率'!D$5,'3-班级学员信息表'!$N:$N,'8-市场占有率'!$B101,'3-班级学员信息表'!$Q:$Q,"&lt;&gt;"&amp;" ")</f>
        <v>0</v>
      </c>
      <c r="E101" s="88">
        <f>COUNTIFS('3-班级学员信息表'!$I:$I,'8-市场占有率'!E$5,'3-班级学员信息表'!$N:$N,'8-市场占有率'!$B101,'3-班级学员信息表'!$Q:$Q,"&lt;&gt;"&amp;" ")</f>
        <v>0</v>
      </c>
      <c r="F101" s="88">
        <f>COUNTIFS('3-班级学员信息表'!$I:$I,'8-市场占有率'!F$5,'3-班级学员信息表'!$N:$N,'8-市场占有率'!$B101,'3-班级学员信息表'!$Q:$Q,"&lt;&gt;"&amp;" ")</f>
        <v>0</v>
      </c>
      <c r="G101" s="88">
        <f>COUNTIFS('3-班级学员信息表'!$I:$I,'8-市场占有率'!G$5,'3-班级学员信息表'!$N:$N,'8-市场占有率'!$B101,'3-班级学员信息表'!$Q:$Q,"&lt;&gt;"&amp;" ")</f>
        <v>0</v>
      </c>
      <c r="H101" s="88">
        <f>COUNTIFS('3-班级学员信息表'!$I:$I,'8-市场占有率'!H$5,'3-班级学员信息表'!$N:$N,'8-市场占有率'!$B101,'3-班级学员信息表'!$Q:$Q,"&lt;&gt;"&amp;" ")</f>
        <v>0</v>
      </c>
      <c r="I101" s="88">
        <f>COUNTIFS('3-班级学员信息表'!$I:$I,'8-市场占有率'!I$5,'3-班级学员信息表'!$N:$N,'8-市场占有率'!$B101,'3-班级学员信息表'!$Q:$Q,"&lt;&gt;"&amp;" ")</f>
        <v>0</v>
      </c>
      <c r="J101" s="88">
        <f>COUNTIFS('3-班级学员信息表'!$I:$I,'8-市场占有率'!J$5,'3-班级学员信息表'!$N:$N,'8-市场占有率'!$B101,'3-班级学员信息表'!$Q:$Q,"&lt;&gt;"&amp;" ")</f>
        <v>0</v>
      </c>
      <c r="K101" s="88">
        <f>COUNTIFS('3-班级学员信息表'!$I:$I,'8-市场占有率'!K$5,'3-班级学员信息表'!$N:$N,'8-市场占有率'!$B101,'3-班级学员信息表'!$Q:$Q,"&lt;&gt;"&amp;" ")</f>
        <v>0</v>
      </c>
      <c r="L101" s="88">
        <f>COUNTIFS('3-班级学员信息表'!$I:$I,"初三",'3-班级学员信息表'!$N:$N,'8-市场占有率'!$B101,'3-班级学员信息表'!$Q:$Q,"&lt;&gt;"&amp;" ")+COUNTIFS('3-班级学员信息表'!$I:$I,"高一",'3-班级学员信息表'!$N:$N,'8-市场占有率'!$B101,'3-班级学员信息表'!$Q:$Q,"&lt;&gt;"&amp;" ")+COUNTIFS('3-班级学员信息表'!$I:$I,"高二",'3-班级学员信息表'!$N:$N,'8-市场占有率'!$B101,'3-班级学员信息表'!$Q:$Q,"&lt;&gt;"&amp;" ")+COUNTIFS('3-班级学员信息表'!$I:$I,"高三",'3-班级学员信息表'!$N:$N,'8-市场占有率'!$B101,'3-班级学员信息表'!$Q:$Q,"&lt;&gt;"&amp;" ")+COUNTIFS('3-班级学员信息表'!$I:$I,"其他",'3-班级学员信息表'!$N:$N,'8-市场占有率'!$B101,'3-班级学员信息表'!$Q:$Q,"&lt;&gt;"&amp;" ")</f>
        <v>2</v>
      </c>
      <c r="M101" s="88">
        <f t="shared" si="4"/>
        <v>2</v>
      </c>
      <c r="N101" s="91"/>
      <c r="O101" s="89">
        <f t="shared" si="3"/>
        <v>0</v>
      </c>
    </row>
    <row r="102" spans="1:15">
      <c r="A102" s="86">
        <v>96</v>
      </c>
      <c r="B102" s="210" t="s">
        <v>6842</v>
      </c>
      <c r="C102" s="88">
        <v>2</v>
      </c>
      <c r="D102" s="88">
        <f>COUNTIFS('3-班级学员信息表'!$I:$I,'8-市场占有率'!D$5,'3-班级学员信息表'!$N:$N,'8-市场占有率'!$B102,'3-班级学员信息表'!$Q:$Q,"&lt;&gt;"&amp;" ")</f>
        <v>0</v>
      </c>
      <c r="E102" s="88">
        <f>COUNTIFS('3-班级学员信息表'!$I:$I,'8-市场占有率'!E$5,'3-班级学员信息表'!$N:$N,'8-市场占有率'!$B102,'3-班级学员信息表'!$Q:$Q,"&lt;&gt;"&amp;" ")</f>
        <v>0</v>
      </c>
      <c r="F102" s="88">
        <f>COUNTIFS('3-班级学员信息表'!$I:$I,'8-市场占有率'!F$5,'3-班级学员信息表'!$N:$N,'8-市场占有率'!$B102,'3-班级学员信息表'!$Q:$Q,"&lt;&gt;"&amp;" ")</f>
        <v>0</v>
      </c>
      <c r="G102" s="88">
        <f>COUNTIFS('3-班级学员信息表'!$I:$I,'8-市场占有率'!G$5,'3-班级学员信息表'!$N:$N,'8-市场占有率'!$B102,'3-班级学员信息表'!$Q:$Q,"&lt;&gt;"&amp;" ")</f>
        <v>0</v>
      </c>
      <c r="H102" s="88">
        <f>COUNTIFS('3-班级学员信息表'!$I:$I,'8-市场占有率'!H$5,'3-班级学员信息表'!$N:$N,'8-市场占有率'!$B102,'3-班级学员信息表'!$Q:$Q,"&lt;&gt;"&amp;" ")</f>
        <v>0</v>
      </c>
      <c r="I102" s="88">
        <f>COUNTIFS('3-班级学员信息表'!$I:$I,'8-市场占有率'!I$5,'3-班级学员信息表'!$N:$N,'8-市场占有率'!$B102,'3-班级学员信息表'!$Q:$Q,"&lt;&gt;"&amp;" ")</f>
        <v>0</v>
      </c>
      <c r="J102" s="88">
        <f>COUNTIFS('3-班级学员信息表'!$I:$I,'8-市场占有率'!J$5,'3-班级学员信息表'!$N:$N,'8-市场占有率'!$B102,'3-班级学员信息表'!$Q:$Q,"&lt;&gt;"&amp;" ")</f>
        <v>0</v>
      </c>
      <c r="K102" s="88">
        <f>COUNTIFS('3-班级学员信息表'!$I:$I,'8-市场占有率'!K$5,'3-班级学员信息表'!$N:$N,'8-市场占有率'!$B102,'3-班级学员信息表'!$Q:$Q,"&lt;&gt;"&amp;" ")</f>
        <v>0</v>
      </c>
      <c r="L102" s="88">
        <f>COUNTIFS('3-班级学员信息表'!$I:$I,"初三",'3-班级学员信息表'!$N:$N,'8-市场占有率'!$B102,'3-班级学员信息表'!$Q:$Q,"&lt;&gt;"&amp;" ")+COUNTIFS('3-班级学员信息表'!$I:$I,"高一",'3-班级学员信息表'!$N:$N,'8-市场占有率'!$B102,'3-班级学员信息表'!$Q:$Q,"&lt;&gt;"&amp;" ")+COUNTIFS('3-班级学员信息表'!$I:$I,"高二",'3-班级学员信息表'!$N:$N,'8-市场占有率'!$B102,'3-班级学员信息表'!$Q:$Q,"&lt;&gt;"&amp;" ")+COUNTIFS('3-班级学员信息表'!$I:$I,"高三",'3-班级学员信息表'!$N:$N,'8-市场占有率'!$B102,'3-班级学员信息表'!$Q:$Q,"&lt;&gt;"&amp;" ")+COUNTIFS('3-班级学员信息表'!$I:$I,"其他",'3-班级学员信息表'!$N:$N,'8-市场占有率'!$B102,'3-班级学员信息表'!$Q:$Q,"&lt;&gt;"&amp;" ")</f>
        <v>0</v>
      </c>
      <c r="M102" s="88">
        <f t="shared" si="4"/>
        <v>2</v>
      </c>
      <c r="N102" s="91"/>
      <c r="O102" s="89">
        <f t="shared" si="3"/>
        <v>0</v>
      </c>
    </row>
    <row r="103" spans="1:15">
      <c r="A103" s="86">
        <v>97</v>
      </c>
      <c r="B103" s="210" t="s">
        <v>6843</v>
      </c>
      <c r="C103" s="88">
        <f>COUNTIFS('3-班级学员信息表'!$I:$I,"小班",'3-班级学员信息表'!$N:$N,'8-市场占有率'!$B103,'3-班级学员信息表'!$Q:$Q,"&lt;&gt;"&amp;" ")+COUNTIFS('3-班级学员信息表'!$I:$I,"中班",'3-班级学员信息表'!$N:$N,'8-市场占有率'!$B103,'3-班级学员信息表'!$Q:$Q,"&lt;&gt;"&amp;" ")+COUNTIFS('3-班级学员信息表'!$I:$I,"大班",'3-班级学员信息表'!$N:$N,'8-市场占有率'!$B103,'3-班级学员信息表'!$Q:$Q,"&lt;&gt;"&amp;" ")</f>
        <v>0</v>
      </c>
      <c r="D103" s="88">
        <f>COUNTIFS('3-班级学员信息表'!$I:$I,'8-市场占有率'!D$5,'3-班级学员信息表'!$N:$N,'8-市场占有率'!$B103,'3-班级学员信息表'!$Q:$Q,"&lt;&gt;"&amp;" ")</f>
        <v>1</v>
      </c>
      <c r="E103" s="88">
        <f>COUNTIFS('3-班级学员信息表'!$I:$I,'8-市场占有率'!E$5,'3-班级学员信息表'!$N:$N,'8-市场占有率'!$B103,'3-班级学员信息表'!$Q:$Q,"&lt;&gt;"&amp;" ")</f>
        <v>0</v>
      </c>
      <c r="F103" s="88">
        <f>COUNTIFS('3-班级学员信息表'!$I:$I,'8-市场占有率'!F$5,'3-班级学员信息表'!$N:$N,'8-市场占有率'!$B103,'3-班级学员信息表'!$Q:$Q,"&lt;&gt;"&amp;" ")</f>
        <v>0</v>
      </c>
      <c r="G103" s="88">
        <f>COUNTIFS('3-班级学员信息表'!$I:$I,'8-市场占有率'!G$5,'3-班级学员信息表'!$N:$N,'8-市场占有率'!$B103,'3-班级学员信息表'!$Q:$Q,"&lt;&gt;"&amp;" ")</f>
        <v>0</v>
      </c>
      <c r="H103" s="88">
        <f>COUNTIFS('3-班级学员信息表'!$I:$I,'8-市场占有率'!H$5,'3-班级学员信息表'!$N:$N,'8-市场占有率'!$B103,'3-班级学员信息表'!$Q:$Q,"&lt;&gt;"&amp;" ")</f>
        <v>0</v>
      </c>
      <c r="I103" s="88">
        <f>COUNTIFS('3-班级学员信息表'!$I:$I,'8-市场占有率'!I$5,'3-班级学员信息表'!$N:$N,'8-市场占有率'!$B103,'3-班级学员信息表'!$Q:$Q,"&lt;&gt;"&amp;" ")</f>
        <v>0</v>
      </c>
      <c r="J103" s="88">
        <f>COUNTIFS('3-班级学员信息表'!$I:$I,'8-市场占有率'!J$5,'3-班级学员信息表'!$N:$N,'8-市场占有率'!$B103,'3-班级学员信息表'!$Q:$Q,"&lt;&gt;"&amp;" ")</f>
        <v>0</v>
      </c>
      <c r="K103" s="88">
        <f>COUNTIFS('3-班级学员信息表'!$I:$I,'8-市场占有率'!K$5,'3-班级学员信息表'!$N:$N,'8-市场占有率'!$B103,'3-班级学员信息表'!$Q:$Q,"&lt;&gt;"&amp;" ")</f>
        <v>0</v>
      </c>
      <c r="L103" s="88">
        <f>COUNTIFS('3-班级学员信息表'!$I:$I,"初三",'3-班级学员信息表'!$N:$N,'8-市场占有率'!$B103,'3-班级学员信息表'!$Q:$Q,"&lt;&gt;"&amp;" ")+COUNTIFS('3-班级学员信息表'!$I:$I,"高一",'3-班级学员信息表'!$N:$N,'8-市场占有率'!$B103,'3-班级学员信息表'!$Q:$Q,"&lt;&gt;"&amp;" ")+COUNTIFS('3-班级学员信息表'!$I:$I,"高二",'3-班级学员信息表'!$N:$N,'8-市场占有率'!$B103,'3-班级学员信息表'!$Q:$Q,"&lt;&gt;"&amp;" ")+COUNTIFS('3-班级学员信息表'!$I:$I,"高三",'3-班级学员信息表'!$N:$N,'8-市场占有率'!$B103,'3-班级学员信息表'!$Q:$Q,"&lt;&gt;"&amp;" ")+COUNTIFS('3-班级学员信息表'!$I:$I,"其他",'3-班级学员信息表'!$N:$N,'8-市场占有率'!$B103,'3-班级学员信息表'!$Q:$Q,"&lt;&gt;"&amp;" ")</f>
        <v>0</v>
      </c>
      <c r="M103" s="88">
        <f t="shared" si="4"/>
        <v>1</v>
      </c>
      <c r="N103" s="91"/>
      <c r="O103" s="89">
        <f t="shared" si="3"/>
        <v>0</v>
      </c>
    </row>
    <row r="104" spans="1:15">
      <c r="A104" s="86">
        <v>98</v>
      </c>
      <c r="B104" s="210" t="s">
        <v>6844</v>
      </c>
      <c r="C104" s="88">
        <v>2</v>
      </c>
      <c r="D104" s="88">
        <f>COUNTIFS('3-班级学员信息表'!$I:$I,'8-市场占有率'!D$5,'3-班级学员信息表'!$N:$N,'8-市场占有率'!$B104,'3-班级学员信息表'!$Q:$Q,"&lt;&gt;"&amp;" ")</f>
        <v>0</v>
      </c>
      <c r="E104" s="88">
        <f>COUNTIFS('3-班级学员信息表'!$I:$I,'8-市场占有率'!E$5,'3-班级学员信息表'!$N:$N,'8-市场占有率'!$B104,'3-班级学员信息表'!$Q:$Q,"&lt;&gt;"&amp;" ")</f>
        <v>0</v>
      </c>
      <c r="F104" s="88">
        <f>COUNTIFS('3-班级学员信息表'!$I:$I,'8-市场占有率'!F$5,'3-班级学员信息表'!$N:$N,'8-市场占有率'!$B104,'3-班级学员信息表'!$Q:$Q,"&lt;&gt;"&amp;" ")</f>
        <v>0</v>
      </c>
      <c r="G104" s="88">
        <f>COUNTIFS('3-班级学员信息表'!$I:$I,'8-市场占有率'!G$5,'3-班级学员信息表'!$N:$N,'8-市场占有率'!$B104,'3-班级学员信息表'!$Q:$Q,"&lt;&gt;"&amp;" ")</f>
        <v>0</v>
      </c>
      <c r="H104" s="88">
        <f>COUNTIFS('3-班级学员信息表'!$I:$I,'8-市场占有率'!H$5,'3-班级学员信息表'!$N:$N,'8-市场占有率'!$B104,'3-班级学员信息表'!$Q:$Q,"&lt;&gt;"&amp;" ")</f>
        <v>0</v>
      </c>
      <c r="I104" s="88">
        <f>COUNTIFS('3-班级学员信息表'!$I:$I,'8-市场占有率'!I$5,'3-班级学员信息表'!$N:$N,'8-市场占有率'!$B104,'3-班级学员信息表'!$Q:$Q,"&lt;&gt;"&amp;" ")</f>
        <v>0</v>
      </c>
      <c r="J104" s="88">
        <f>COUNTIFS('3-班级学员信息表'!$I:$I,'8-市场占有率'!J$5,'3-班级学员信息表'!$N:$N,'8-市场占有率'!$B104,'3-班级学员信息表'!$Q:$Q,"&lt;&gt;"&amp;" ")</f>
        <v>0</v>
      </c>
      <c r="K104" s="88">
        <f>COUNTIFS('3-班级学员信息表'!$I:$I,'8-市场占有率'!K$5,'3-班级学员信息表'!$N:$N,'8-市场占有率'!$B104,'3-班级学员信息表'!$Q:$Q,"&lt;&gt;"&amp;" ")</f>
        <v>0</v>
      </c>
      <c r="L104" s="88">
        <f>COUNTIFS('3-班级学员信息表'!$I:$I,"初三",'3-班级学员信息表'!$N:$N,'8-市场占有率'!$B104,'3-班级学员信息表'!$Q:$Q,"&lt;&gt;"&amp;" ")+COUNTIFS('3-班级学员信息表'!$I:$I,"高一",'3-班级学员信息表'!$N:$N,'8-市场占有率'!$B104,'3-班级学员信息表'!$Q:$Q,"&lt;&gt;"&amp;" ")+COUNTIFS('3-班级学员信息表'!$I:$I,"高二",'3-班级学员信息表'!$N:$N,'8-市场占有率'!$B104,'3-班级学员信息表'!$Q:$Q,"&lt;&gt;"&amp;" ")+COUNTIFS('3-班级学员信息表'!$I:$I,"高三",'3-班级学员信息表'!$N:$N,'8-市场占有率'!$B104,'3-班级学员信息表'!$Q:$Q,"&lt;&gt;"&amp;" ")+COUNTIFS('3-班级学员信息表'!$I:$I,"其他",'3-班级学员信息表'!$N:$N,'8-市场占有率'!$B104,'3-班级学员信息表'!$Q:$Q,"&lt;&gt;"&amp;" ")</f>
        <v>1</v>
      </c>
      <c r="M104" s="88">
        <f t="shared" si="4"/>
        <v>3</v>
      </c>
      <c r="N104" s="91"/>
      <c r="O104" s="89">
        <f t="shared" si="3"/>
        <v>0</v>
      </c>
    </row>
    <row r="105" spans="1:15">
      <c r="A105" s="86">
        <v>99</v>
      </c>
      <c r="B105" s="210" t="s">
        <v>6845</v>
      </c>
      <c r="C105" s="88">
        <v>3</v>
      </c>
      <c r="D105" s="88">
        <f>COUNTIFS('3-班级学员信息表'!$I:$I,'8-市场占有率'!D$5,'3-班级学员信息表'!$N:$N,'8-市场占有率'!$B105,'3-班级学员信息表'!$Q:$Q,"&lt;&gt;"&amp;" ")</f>
        <v>0</v>
      </c>
      <c r="E105" s="88">
        <f>COUNTIFS('3-班级学员信息表'!$I:$I,'8-市场占有率'!E$5,'3-班级学员信息表'!$N:$N,'8-市场占有率'!$B105,'3-班级学员信息表'!$Q:$Q,"&lt;&gt;"&amp;" ")</f>
        <v>0</v>
      </c>
      <c r="F105" s="88">
        <f>COUNTIFS('3-班级学员信息表'!$I:$I,'8-市场占有率'!F$5,'3-班级学员信息表'!$N:$N,'8-市场占有率'!$B105,'3-班级学员信息表'!$Q:$Q,"&lt;&gt;"&amp;" ")</f>
        <v>0</v>
      </c>
      <c r="G105" s="88">
        <f>COUNTIFS('3-班级学员信息表'!$I:$I,'8-市场占有率'!G$5,'3-班级学员信息表'!$N:$N,'8-市场占有率'!$B105,'3-班级学员信息表'!$Q:$Q,"&lt;&gt;"&amp;" ")</f>
        <v>0</v>
      </c>
      <c r="H105" s="88">
        <f>COUNTIFS('3-班级学员信息表'!$I:$I,'8-市场占有率'!H$5,'3-班级学员信息表'!$N:$N,'8-市场占有率'!$B105,'3-班级学员信息表'!$Q:$Q,"&lt;&gt;"&amp;" ")</f>
        <v>0</v>
      </c>
      <c r="I105" s="88">
        <f>COUNTIFS('3-班级学员信息表'!$I:$I,'8-市场占有率'!I$5,'3-班级学员信息表'!$N:$N,'8-市场占有率'!$B105,'3-班级学员信息表'!$Q:$Q,"&lt;&gt;"&amp;" ")</f>
        <v>0</v>
      </c>
      <c r="J105" s="88">
        <f>COUNTIFS('3-班级学员信息表'!$I:$I,'8-市场占有率'!J$5,'3-班级学员信息表'!$N:$N,'8-市场占有率'!$B105,'3-班级学员信息表'!$Q:$Q,"&lt;&gt;"&amp;" ")</f>
        <v>0</v>
      </c>
      <c r="K105" s="88">
        <f>COUNTIFS('3-班级学员信息表'!$I:$I,'8-市场占有率'!K$5,'3-班级学员信息表'!$N:$N,'8-市场占有率'!$B105,'3-班级学员信息表'!$Q:$Q,"&lt;&gt;"&amp;" ")</f>
        <v>0</v>
      </c>
      <c r="L105" s="88">
        <f>COUNTIFS('3-班级学员信息表'!$I:$I,"初三",'3-班级学员信息表'!$N:$N,'8-市场占有率'!$B105,'3-班级学员信息表'!$Q:$Q,"&lt;&gt;"&amp;" ")+COUNTIFS('3-班级学员信息表'!$I:$I,"高一",'3-班级学员信息表'!$N:$N,'8-市场占有率'!$B105,'3-班级学员信息表'!$Q:$Q,"&lt;&gt;"&amp;" ")+COUNTIFS('3-班级学员信息表'!$I:$I,"高二",'3-班级学员信息表'!$N:$N,'8-市场占有率'!$B105,'3-班级学员信息表'!$Q:$Q,"&lt;&gt;"&amp;" ")+COUNTIFS('3-班级学员信息表'!$I:$I,"高三",'3-班级学员信息表'!$N:$N,'8-市场占有率'!$B105,'3-班级学员信息表'!$Q:$Q,"&lt;&gt;"&amp;" ")+COUNTIFS('3-班级学员信息表'!$I:$I,"其他",'3-班级学员信息表'!$N:$N,'8-市场占有率'!$B105,'3-班级学员信息表'!$Q:$Q,"&lt;&gt;"&amp;" ")</f>
        <v>0</v>
      </c>
      <c r="M105" s="88">
        <f t="shared" si="4"/>
        <v>3</v>
      </c>
      <c r="N105" s="91"/>
      <c r="O105" s="89">
        <f t="shared" si="3"/>
        <v>0</v>
      </c>
    </row>
    <row r="106" spans="1:15">
      <c r="A106" s="86">
        <v>100</v>
      </c>
      <c r="B106" s="210" t="s">
        <v>7704</v>
      </c>
      <c r="C106" s="88">
        <f>COUNTIFS('3-班级学员信息表'!$I:$I,"小班",'3-班级学员信息表'!$N:$N,'8-市场占有率'!$B106,'3-班级学员信息表'!$Q:$Q,"&lt;&gt;"&amp;" ")+COUNTIFS('3-班级学员信息表'!$I:$I,"中班",'3-班级学员信息表'!$N:$N,'8-市场占有率'!$B106,'3-班级学员信息表'!$Q:$Q,"&lt;&gt;"&amp;" ")+COUNTIFS('3-班级学员信息表'!$I:$I,"大班",'3-班级学员信息表'!$N:$N,'8-市场占有率'!$B106,'3-班级学员信息表'!$Q:$Q,"&lt;&gt;"&amp;" ")</f>
        <v>1</v>
      </c>
      <c r="D106" s="88">
        <f>COUNTIFS('3-班级学员信息表'!$I:$I,'8-市场占有率'!D$5,'3-班级学员信息表'!$N:$N,'8-市场占有率'!$B106,'3-班级学员信息表'!$Q:$Q,"&lt;&gt;"&amp;" ")</f>
        <v>0</v>
      </c>
      <c r="E106" s="88">
        <f>COUNTIFS('3-班级学员信息表'!$I:$I,'8-市场占有率'!E$5,'3-班级学员信息表'!$N:$N,'8-市场占有率'!$B106,'3-班级学员信息表'!$Q:$Q,"&lt;&gt;"&amp;" ")</f>
        <v>0</v>
      </c>
      <c r="F106" s="88">
        <f>COUNTIFS('3-班级学员信息表'!$I:$I,'8-市场占有率'!F$5,'3-班级学员信息表'!$N:$N,'8-市场占有率'!$B106,'3-班级学员信息表'!$Q:$Q,"&lt;&gt;"&amp;" ")</f>
        <v>0</v>
      </c>
      <c r="G106" s="88">
        <f>COUNTIFS('3-班级学员信息表'!$I:$I,'8-市场占有率'!G$5,'3-班级学员信息表'!$N:$N,'8-市场占有率'!$B106,'3-班级学员信息表'!$Q:$Q,"&lt;&gt;"&amp;" ")</f>
        <v>0</v>
      </c>
      <c r="H106" s="88">
        <f>COUNTIFS('3-班级学员信息表'!$I:$I,'8-市场占有率'!H$5,'3-班级学员信息表'!$N:$N,'8-市场占有率'!$B106,'3-班级学员信息表'!$Q:$Q,"&lt;&gt;"&amp;" ")</f>
        <v>0</v>
      </c>
      <c r="I106" s="88">
        <f>COUNTIFS('3-班级学员信息表'!$I:$I,'8-市场占有率'!I$5,'3-班级学员信息表'!$N:$N,'8-市场占有率'!$B106,'3-班级学员信息表'!$Q:$Q,"&lt;&gt;"&amp;" ")</f>
        <v>0</v>
      </c>
      <c r="J106" s="88">
        <f>COUNTIFS('3-班级学员信息表'!$I:$I,'8-市场占有率'!J$5,'3-班级学员信息表'!$N:$N,'8-市场占有率'!$B106,'3-班级学员信息表'!$Q:$Q,"&lt;&gt;"&amp;" ")</f>
        <v>0</v>
      </c>
      <c r="K106" s="88">
        <f>COUNTIFS('3-班级学员信息表'!$I:$I,'8-市场占有率'!K$5,'3-班级学员信息表'!$N:$N,'8-市场占有率'!$B106,'3-班级学员信息表'!$Q:$Q,"&lt;&gt;"&amp;" ")</f>
        <v>0</v>
      </c>
      <c r="L106" s="88">
        <f>COUNTIFS('3-班级学员信息表'!$I:$I,"初三",'3-班级学员信息表'!$N:$N,'8-市场占有率'!$B106,'3-班级学员信息表'!$Q:$Q,"&lt;&gt;"&amp;" ")+COUNTIFS('3-班级学员信息表'!$I:$I,"高一",'3-班级学员信息表'!$N:$N,'8-市场占有率'!$B106,'3-班级学员信息表'!$Q:$Q,"&lt;&gt;"&amp;" ")+COUNTIFS('3-班级学员信息表'!$I:$I,"高二",'3-班级学员信息表'!$N:$N,'8-市场占有率'!$B106,'3-班级学员信息表'!$Q:$Q,"&lt;&gt;"&amp;" ")+COUNTIFS('3-班级学员信息表'!$I:$I,"高三",'3-班级学员信息表'!$N:$N,'8-市场占有率'!$B106,'3-班级学员信息表'!$Q:$Q,"&lt;&gt;"&amp;" ")+COUNTIFS('3-班级学员信息表'!$I:$I,"其他",'3-班级学员信息表'!$N:$N,'8-市场占有率'!$B106,'3-班级学员信息表'!$Q:$Q,"&lt;&gt;"&amp;" ")</f>
        <v>0</v>
      </c>
      <c r="M106" s="88">
        <f t="shared" si="4"/>
        <v>1</v>
      </c>
      <c r="N106" s="91"/>
      <c r="O106" s="89">
        <f t="shared" si="3"/>
        <v>0</v>
      </c>
    </row>
    <row r="107" spans="1:15">
      <c r="A107" s="86">
        <v>101</v>
      </c>
      <c r="B107" s="210" t="s">
        <v>7705</v>
      </c>
      <c r="C107" s="88">
        <f>COUNTIFS('3-班级学员信息表'!$I:$I,"小班",'3-班级学员信息表'!$N:$N,'8-市场占有率'!$B107,'3-班级学员信息表'!$Q:$Q,"&lt;&gt;"&amp;" ")+COUNTIFS('3-班级学员信息表'!$I:$I,"中班",'3-班级学员信息表'!$N:$N,'8-市场占有率'!$B107,'3-班级学员信息表'!$Q:$Q,"&lt;&gt;"&amp;" ")+COUNTIFS('3-班级学员信息表'!$I:$I,"大班",'3-班级学员信息表'!$N:$N,'8-市场占有率'!$B107,'3-班级学员信息表'!$Q:$Q,"&lt;&gt;"&amp;" ")</f>
        <v>0</v>
      </c>
      <c r="D107" s="88">
        <f>COUNTIFS('3-班级学员信息表'!$I:$I,'8-市场占有率'!D$5,'3-班级学员信息表'!$N:$N,'8-市场占有率'!$B107,'3-班级学员信息表'!$Q:$Q,"&lt;&gt;"&amp;" ")</f>
        <v>0</v>
      </c>
      <c r="E107" s="88">
        <f>COUNTIFS('3-班级学员信息表'!$I:$I,'8-市场占有率'!E$5,'3-班级学员信息表'!$N:$N,'8-市场占有率'!$B107,'3-班级学员信息表'!$Q:$Q,"&lt;&gt;"&amp;" ")</f>
        <v>1</v>
      </c>
      <c r="F107" s="88">
        <f>COUNTIFS('3-班级学员信息表'!$I:$I,'8-市场占有率'!F$5,'3-班级学员信息表'!$N:$N,'8-市场占有率'!$B107,'3-班级学员信息表'!$Q:$Q,"&lt;&gt;"&amp;" ")</f>
        <v>0</v>
      </c>
      <c r="G107" s="88">
        <f>COUNTIFS('3-班级学员信息表'!$I:$I,'8-市场占有率'!G$5,'3-班级学员信息表'!$N:$N,'8-市场占有率'!$B107,'3-班级学员信息表'!$Q:$Q,"&lt;&gt;"&amp;" ")</f>
        <v>0</v>
      </c>
      <c r="H107" s="88">
        <f>COUNTIFS('3-班级学员信息表'!$I:$I,'8-市场占有率'!H$5,'3-班级学员信息表'!$N:$N,'8-市场占有率'!$B107,'3-班级学员信息表'!$Q:$Q,"&lt;&gt;"&amp;" ")</f>
        <v>0</v>
      </c>
      <c r="I107" s="88">
        <f>COUNTIFS('3-班级学员信息表'!$I:$I,'8-市场占有率'!I$5,'3-班级学员信息表'!$N:$N,'8-市场占有率'!$B107,'3-班级学员信息表'!$Q:$Q,"&lt;&gt;"&amp;" ")</f>
        <v>0</v>
      </c>
      <c r="J107" s="88">
        <f>COUNTIFS('3-班级学员信息表'!$I:$I,'8-市场占有率'!J$5,'3-班级学员信息表'!$N:$N,'8-市场占有率'!$B107,'3-班级学员信息表'!$Q:$Q,"&lt;&gt;"&amp;" ")</f>
        <v>0</v>
      </c>
      <c r="K107" s="88">
        <f>COUNTIFS('3-班级学员信息表'!$I:$I,'8-市场占有率'!K$5,'3-班级学员信息表'!$N:$N,'8-市场占有率'!$B107,'3-班级学员信息表'!$Q:$Q,"&lt;&gt;"&amp;" ")</f>
        <v>0</v>
      </c>
      <c r="L107" s="88">
        <f>COUNTIFS('3-班级学员信息表'!$I:$I,"初三",'3-班级学员信息表'!$N:$N,'8-市场占有率'!$B107,'3-班级学员信息表'!$Q:$Q,"&lt;&gt;"&amp;" ")+COUNTIFS('3-班级学员信息表'!$I:$I,"高一",'3-班级学员信息表'!$N:$N,'8-市场占有率'!$B107,'3-班级学员信息表'!$Q:$Q,"&lt;&gt;"&amp;" ")+COUNTIFS('3-班级学员信息表'!$I:$I,"高二",'3-班级学员信息表'!$N:$N,'8-市场占有率'!$B107,'3-班级学员信息表'!$Q:$Q,"&lt;&gt;"&amp;" ")+COUNTIFS('3-班级学员信息表'!$I:$I,"高三",'3-班级学员信息表'!$N:$N,'8-市场占有率'!$B107,'3-班级学员信息表'!$Q:$Q,"&lt;&gt;"&amp;" ")+COUNTIFS('3-班级学员信息表'!$I:$I,"其他",'3-班级学员信息表'!$N:$N,'8-市场占有率'!$B107,'3-班级学员信息表'!$Q:$Q,"&lt;&gt;"&amp;" ")</f>
        <v>0</v>
      </c>
      <c r="M107" s="88">
        <f t="shared" si="4"/>
        <v>1</v>
      </c>
      <c r="N107" s="91"/>
      <c r="O107" s="89">
        <f t="shared" si="3"/>
        <v>0</v>
      </c>
    </row>
    <row r="108" spans="1:15">
      <c r="A108" s="86">
        <v>102</v>
      </c>
      <c r="B108" s="210" t="s">
        <v>7645</v>
      </c>
      <c r="C108" s="88">
        <f>COUNTIFS('3-班级学员信息表'!$I:$I,"小班",'3-班级学员信息表'!$N:$N,'8-市场占有率'!$B108,'3-班级学员信息表'!$Q:$Q,"&lt;&gt;"&amp;" ")+COUNTIFS('3-班级学员信息表'!$I:$I,"中班",'3-班级学员信息表'!$N:$N,'8-市场占有率'!$B108,'3-班级学员信息表'!$Q:$Q,"&lt;&gt;"&amp;" ")+COUNTIFS('3-班级学员信息表'!$I:$I,"大班",'3-班级学员信息表'!$N:$N,'8-市场占有率'!$B108,'3-班级学员信息表'!$Q:$Q,"&lt;&gt;"&amp;" ")</f>
        <v>0</v>
      </c>
      <c r="D108" s="88">
        <f>COUNTIFS('3-班级学员信息表'!$I:$I,'8-市场占有率'!D$5,'3-班级学员信息表'!$N:$N,'8-市场占有率'!$B108,'3-班级学员信息表'!$Q:$Q,"&lt;&gt;"&amp;" ")</f>
        <v>0</v>
      </c>
      <c r="E108" s="88">
        <f>COUNTIFS('3-班级学员信息表'!$I:$I,'8-市场占有率'!E$5,'3-班级学员信息表'!$N:$N,'8-市场占有率'!$B108,'3-班级学员信息表'!$Q:$Q,"&lt;&gt;"&amp;" ")</f>
        <v>0</v>
      </c>
      <c r="F108" s="88">
        <f>COUNTIFS('3-班级学员信息表'!$I:$I,'8-市场占有率'!F$5,'3-班级学员信息表'!$N:$N,'8-市场占有率'!$B108,'3-班级学员信息表'!$Q:$Q,"&lt;&gt;"&amp;" ")</f>
        <v>1</v>
      </c>
      <c r="G108" s="88">
        <f>COUNTIFS('3-班级学员信息表'!$I:$I,'8-市场占有率'!G$5,'3-班级学员信息表'!$N:$N,'8-市场占有率'!$B108,'3-班级学员信息表'!$Q:$Q,"&lt;&gt;"&amp;" ")</f>
        <v>0</v>
      </c>
      <c r="H108" s="88">
        <f>COUNTIFS('3-班级学员信息表'!$I:$I,'8-市场占有率'!H$5,'3-班级学员信息表'!$N:$N,'8-市场占有率'!$B108,'3-班级学员信息表'!$Q:$Q,"&lt;&gt;"&amp;" ")</f>
        <v>0</v>
      </c>
      <c r="I108" s="88">
        <f>COUNTIFS('3-班级学员信息表'!$I:$I,'8-市场占有率'!I$5,'3-班级学员信息表'!$N:$N,'8-市场占有率'!$B108,'3-班级学员信息表'!$Q:$Q,"&lt;&gt;"&amp;" ")</f>
        <v>0</v>
      </c>
      <c r="J108" s="88">
        <f>COUNTIFS('3-班级学员信息表'!$I:$I,'8-市场占有率'!J$5,'3-班级学员信息表'!$N:$N,'8-市场占有率'!$B108,'3-班级学员信息表'!$Q:$Q,"&lt;&gt;"&amp;" ")</f>
        <v>0</v>
      </c>
      <c r="K108" s="88">
        <f>COUNTIFS('3-班级学员信息表'!$I:$I,'8-市场占有率'!K$5,'3-班级学员信息表'!$N:$N,'8-市场占有率'!$B108,'3-班级学员信息表'!$Q:$Q,"&lt;&gt;"&amp;" ")</f>
        <v>0</v>
      </c>
      <c r="L108" s="88">
        <f>COUNTIFS('3-班级学员信息表'!$I:$I,"初三",'3-班级学员信息表'!$N:$N,'8-市场占有率'!$B108,'3-班级学员信息表'!$Q:$Q,"&lt;&gt;"&amp;" ")+COUNTIFS('3-班级学员信息表'!$I:$I,"高一",'3-班级学员信息表'!$N:$N,'8-市场占有率'!$B108,'3-班级学员信息表'!$Q:$Q,"&lt;&gt;"&amp;" ")+COUNTIFS('3-班级学员信息表'!$I:$I,"高二",'3-班级学员信息表'!$N:$N,'8-市场占有率'!$B108,'3-班级学员信息表'!$Q:$Q,"&lt;&gt;"&amp;" ")+COUNTIFS('3-班级学员信息表'!$I:$I,"高三",'3-班级学员信息表'!$N:$N,'8-市场占有率'!$B108,'3-班级学员信息表'!$Q:$Q,"&lt;&gt;"&amp;" ")+COUNTIFS('3-班级学员信息表'!$I:$I,"其他",'3-班级学员信息表'!$N:$N,'8-市场占有率'!$B108,'3-班级学员信息表'!$Q:$Q,"&lt;&gt;"&amp;" ")</f>
        <v>0</v>
      </c>
      <c r="M108" s="88">
        <f t="shared" si="4"/>
        <v>1</v>
      </c>
      <c r="N108" s="91"/>
      <c r="O108" s="89">
        <f t="shared" si="3"/>
        <v>0</v>
      </c>
    </row>
    <row r="109" spans="1:15">
      <c r="A109" s="86">
        <v>103</v>
      </c>
      <c r="B109" s="210" t="s">
        <v>7600</v>
      </c>
      <c r="C109" s="88">
        <f>COUNTIFS('3-班级学员信息表'!$I:$I,"小班",'3-班级学员信息表'!$N:$N,'8-市场占有率'!$B109,'3-班级学员信息表'!$Q:$Q,"&lt;&gt;"&amp;" ")+COUNTIFS('3-班级学员信息表'!$I:$I,"中班",'3-班级学员信息表'!$N:$N,'8-市场占有率'!$B109,'3-班级学员信息表'!$Q:$Q,"&lt;&gt;"&amp;" ")+COUNTIFS('3-班级学员信息表'!$I:$I,"大班",'3-班级学员信息表'!$N:$N,'8-市场占有率'!$B109,'3-班级学员信息表'!$Q:$Q,"&lt;&gt;"&amp;" ")</f>
        <v>0</v>
      </c>
      <c r="D109" s="88">
        <f>COUNTIFS('3-班级学员信息表'!$I:$I,'8-市场占有率'!D$5,'3-班级学员信息表'!$N:$N,'8-市场占有率'!$B109,'3-班级学员信息表'!$Q:$Q,"&lt;&gt;"&amp;" ")</f>
        <v>0</v>
      </c>
      <c r="E109" s="88">
        <f>COUNTIFS('3-班级学员信息表'!$I:$I,'8-市场占有率'!E$5,'3-班级学员信息表'!$N:$N,'8-市场占有率'!$B109,'3-班级学员信息表'!$Q:$Q,"&lt;&gt;"&amp;" ")</f>
        <v>1</v>
      </c>
      <c r="F109" s="88">
        <f>COUNTIFS('3-班级学员信息表'!$I:$I,'8-市场占有率'!F$5,'3-班级学员信息表'!$N:$N,'8-市场占有率'!$B109,'3-班级学员信息表'!$Q:$Q,"&lt;&gt;"&amp;" ")</f>
        <v>0</v>
      </c>
      <c r="G109" s="88">
        <f>COUNTIFS('3-班级学员信息表'!$I:$I,'8-市场占有率'!G$5,'3-班级学员信息表'!$N:$N,'8-市场占有率'!$B109,'3-班级学员信息表'!$Q:$Q,"&lt;&gt;"&amp;" ")</f>
        <v>0</v>
      </c>
      <c r="H109" s="88">
        <f>COUNTIFS('3-班级学员信息表'!$I:$I,'8-市场占有率'!H$5,'3-班级学员信息表'!$N:$N,'8-市场占有率'!$B109,'3-班级学员信息表'!$Q:$Q,"&lt;&gt;"&amp;" ")</f>
        <v>0</v>
      </c>
      <c r="I109" s="88">
        <f>COUNTIFS('3-班级学员信息表'!$I:$I,'8-市场占有率'!I$5,'3-班级学员信息表'!$N:$N,'8-市场占有率'!$B109,'3-班级学员信息表'!$Q:$Q,"&lt;&gt;"&amp;" ")</f>
        <v>0</v>
      </c>
      <c r="J109" s="88">
        <f>COUNTIFS('3-班级学员信息表'!$I:$I,'8-市场占有率'!J$5,'3-班级学员信息表'!$N:$N,'8-市场占有率'!$B109,'3-班级学员信息表'!$Q:$Q,"&lt;&gt;"&amp;" ")</f>
        <v>0</v>
      </c>
      <c r="K109" s="88">
        <f>COUNTIFS('3-班级学员信息表'!$I:$I,'8-市场占有率'!K$5,'3-班级学员信息表'!$N:$N,'8-市场占有率'!$B109,'3-班级学员信息表'!$Q:$Q,"&lt;&gt;"&amp;" ")</f>
        <v>0</v>
      </c>
      <c r="L109" s="88">
        <f>COUNTIFS('3-班级学员信息表'!$I:$I,"初三",'3-班级学员信息表'!$N:$N,'8-市场占有率'!$B109,'3-班级学员信息表'!$Q:$Q,"&lt;&gt;"&amp;" ")+COUNTIFS('3-班级学员信息表'!$I:$I,"高一",'3-班级学员信息表'!$N:$N,'8-市场占有率'!$B109,'3-班级学员信息表'!$Q:$Q,"&lt;&gt;"&amp;" ")+COUNTIFS('3-班级学员信息表'!$I:$I,"高二",'3-班级学员信息表'!$N:$N,'8-市场占有率'!$B109,'3-班级学员信息表'!$Q:$Q,"&lt;&gt;"&amp;" ")+COUNTIFS('3-班级学员信息表'!$I:$I,"高三",'3-班级学员信息表'!$N:$N,'8-市场占有率'!$B109,'3-班级学员信息表'!$Q:$Q,"&lt;&gt;"&amp;" ")+COUNTIFS('3-班级学员信息表'!$I:$I,"其他",'3-班级学员信息表'!$N:$N,'8-市场占有率'!$B109,'3-班级学员信息表'!$Q:$Q,"&lt;&gt;"&amp;" ")</f>
        <v>0</v>
      </c>
      <c r="M109" s="88">
        <f t="shared" si="4"/>
        <v>1</v>
      </c>
      <c r="N109" s="91"/>
      <c r="O109" s="89">
        <f t="shared" si="3"/>
        <v>0</v>
      </c>
    </row>
    <row r="110" spans="1:15">
      <c r="A110" s="86">
        <v>104</v>
      </c>
      <c r="B110" s="210" t="s">
        <v>7592</v>
      </c>
      <c r="C110" s="88">
        <f>COUNTIFS('3-班级学员信息表'!$I:$I,"小班",'3-班级学员信息表'!$N:$N,'8-市场占有率'!$B110,'3-班级学员信息表'!$Q:$Q,"&lt;&gt;"&amp;" ")+COUNTIFS('3-班级学员信息表'!$I:$I,"中班",'3-班级学员信息表'!$N:$N,'8-市场占有率'!$B110,'3-班级学员信息表'!$Q:$Q,"&lt;&gt;"&amp;" ")+COUNTIFS('3-班级学员信息表'!$I:$I,"大班",'3-班级学员信息表'!$N:$N,'8-市场占有率'!$B110,'3-班级学员信息表'!$Q:$Q,"&lt;&gt;"&amp;" ")</f>
        <v>1</v>
      </c>
      <c r="D110" s="88">
        <f>COUNTIFS('3-班级学员信息表'!$I:$I,'8-市场占有率'!D$5,'3-班级学员信息表'!$N:$N,'8-市场占有率'!$B110,'3-班级学员信息表'!$Q:$Q,"&lt;&gt;"&amp;" ")</f>
        <v>0</v>
      </c>
      <c r="E110" s="88">
        <f>COUNTIFS('3-班级学员信息表'!$I:$I,'8-市场占有率'!E$5,'3-班级学员信息表'!$N:$N,'8-市场占有率'!$B110,'3-班级学员信息表'!$Q:$Q,"&lt;&gt;"&amp;" ")</f>
        <v>0</v>
      </c>
      <c r="F110" s="88">
        <f>COUNTIFS('3-班级学员信息表'!$I:$I,'8-市场占有率'!F$5,'3-班级学员信息表'!$N:$N,'8-市场占有率'!$B110,'3-班级学员信息表'!$Q:$Q,"&lt;&gt;"&amp;" ")</f>
        <v>0</v>
      </c>
      <c r="G110" s="88">
        <f>COUNTIFS('3-班级学员信息表'!$I:$I,'8-市场占有率'!G$5,'3-班级学员信息表'!$N:$N,'8-市场占有率'!$B110,'3-班级学员信息表'!$Q:$Q,"&lt;&gt;"&amp;" ")</f>
        <v>0</v>
      </c>
      <c r="H110" s="88">
        <f>COUNTIFS('3-班级学员信息表'!$I:$I,'8-市场占有率'!H$5,'3-班级学员信息表'!$N:$N,'8-市场占有率'!$B110,'3-班级学员信息表'!$Q:$Q,"&lt;&gt;"&amp;" ")</f>
        <v>0</v>
      </c>
      <c r="I110" s="88">
        <f>COUNTIFS('3-班级学员信息表'!$I:$I,'8-市场占有率'!I$5,'3-班级学员信息表'!$N:$N,'8-市场占有率'!$B110,'3-班级学员信息表'!$Q:$Q,"&lt;&gt;"&amp;" ")</f>
        <v>0</v>
      </c>
      <c r="J110" s="88">
        <f>COUNTIFS('3-班级学员信息表'!$I:$I,'8-市场占有率'!J$5,'3-班级学员信息表'!$N:$N,'8-市场占有率'!$B110,'3-班级学员信息表'!$Q:$Q,"&lt;&gt;"&amp;" ")</f>
        <v>0</v>
      </c>
      <c r="K110" s="88">
        <f>COUNTIFS('3-班级学员信息表'!$I:$I,'8-市场占有率'!K$5,'3-班级学员信息表'!$N:$N,'8-市场占有率'!$B110,'3-班级学员信息表'!$Q:$Q,"&lt;&gt;"&amp;" ")</f>
        <v>0</v>
      </c>
      <c r="L110" s="88">
        <f>COUNTIFS('3-班级学员信息表'!$I:$I,"初三",'3-班级学员信息表'!$N:$N,'8-市场占有率'!$B110,'3-班级学员信息表'!$Q:$Q,"&lt;&gt;"&amp;" ")+COUNTIFS('3-班级学员信息表'!$I:$I,"高一",'3-班级学员信息表'!$N:$N,'8-市场占有率'!$B110,'3-班级学员信息表'!$Q:$Q,"&lt;&gt;"&amp;" ")+COUNTIFS('3-班级学员信息表'!$I:$I,"高二",'3-班级学员信息表'!$N:$N,'8-市场占有率'!$B110,'3-班级学员信息表'!$Q:$Q,"&lt;&gt;"&amp;" ")+COUNTIFS('3-班级学员信息表'!$I:$I,"高三",'3-班级学员信息表'!$N:$N,'8-市场占有率'!$B110,'3-班级学员信息表'!$Q:$Q,"&lt;&gt;"&amp;" ")+COUNTIFS('3-班级学员信息表'!$I:$I,"其他",'3-班级学员信息表'!$N:$N,'8-市场占有率'!$B110,'3-班级学员信息表'!$Q:$Q,"&lt;&gt;"&amp;" ")</f>
        <v>0</v>
      </c>
      <c r="M110" s="88">
        <f t="shared" si="4"/>
        <v>1</v>
      </c>
      <c r="N110" s="91"/>
      <c r="O110" s="89">
        <f t="shared" si="3"/>
        <v>0</v>
      </c>
    </row>
    <row r="111" spans="1:15">
      <c r="A111" s="86">
        <v>105</v>
      </c>
      <c r="B111" s="210"/>
      <c r="C111" s="88">
        <f>COUNTIFS('3-班级学员信息表'!$I:$I,"小班",'3-班级学员信息表'!$N:$N,'8-市场占有率'!$B111,'3-班级学员信息表'!$Q:$Q,"&lt;&gt;"&amp;" ")+COUNTIFS('3-班级学员信息表'!$I:$I,"中班",'3-班级学员信息表'!$N:$N,'8-市场占有率'!$B111,'3-班级学员信息表'!$Q:$Q,"&lt;&gt;"&amp;" ")+COUNTIFS('3-班级学员信息表'!$I:$I,"大班",'3-班级学员信息表'!$N:$N,'8-市场占有率'!$B111,'3-班级学员信息表'!$Q:$Q,"&lt;&gt;"&amp;" ")</f>
        <v>0</v>
      </c>
      <c r="D111" s="88">
        <f>COUNTIFS('3-班级学员信息表'!$I:$I,'8-市场占有率'!D$5,'3-班级学员信息表'!$N:$N,'8-市场占有率'!$B111,'3-班级学员信息表'!$Q:$Q,"&lt;&gt;"&amp;" ")</f>
        <v>0</v>
      </c>
      <c r="E111" s="88">
        <f>COUNTIFS('3-班级学员信息表'!$I:$I,'8-市场占有率'!E$5,'3-班级学员信息表'!$N:$N,'8-市场占有率'!$B111,'3-班级学员信息表'!$Q:$Q,"&lt;&gt;"&amp;" ")</f>
        <v>0</v>
      </c>
      <c r="F111" s="88">
        <f>COUNTIFS('3-班级学员信息表'!$I:$I,'8-市场占有率'!F$5,'3-班级学员信息表'!$N:$N,'8-市场占有率'!$B111,'3-班级学员信息表'!$Q:$Q,"&lt;&gt;"&amp;" ")</f>
        <v>0</v>
      </c>
      <c r="G111" s="88">
        <f>COUNTIFS('3-班级学员信息表'!$I:$I,'8-市场占有率'!G$5,'3-班级学员信息表'!$N:$N,'8-市场占有率'!$B111,'3-班级学员信息表'!$Q:$Q,"&lt;&gt;"&amp;" ")</f>
        <v>0</v>
      </c>
      <c r="H111" s="88">
        <f>COUNTIFS('3-班级学员信息表'!$I:$I,'8-市场占有率'!H$5,'3-班级学员信息表'!$N:$N,'8-市场占有率'!$B111,'3-班级学员信息表'!$Q:$Q,"&lt;&gt;"&amp;" ")</f>
        <v>0</v>
      </c>
      <c r="I111" s="88">
        <f>COUNTIFS('3-班级学员信息表'!$I:$I,'8-市场占有率'!I$5,'3-班级学员信息表'!$N:$N,'8-市场占有率'!$B111,'3-班级学员信息表'!$Q:$Q,"&lt;&gt;"&amp;" ")</f>
        <v>0</v>
      </c>
      <c r="J111" s="88">
        <f>COUNTIFS('3-班级学员信息表'!$I:$I,'8-市场占有率'!J$5,'3-班级学员信息表'!$N:$N,'8-市场占有率'!$B111,'3-班级学员信息表'!$Q:$Q,"&lt;&gt;"&amp;" ")</f>
        <v>0</v>
      </c>
      <c r="K111" s="88">
        <f>COUNTIFS('3-班级学员信息表'!$I:$I,'8-市场占有率'!K$5,'3-班级学员信息表'!$N:$N,'8-市场占有率'!$B111,'3-班级学员信息表'!$Q:$Q,"&lt;&gt;"&amp;" ")</f>
        <v>0</v>
      </c>
      <c r="L111" s="88">
        <f>COUNTIFS('3-班级学员信息表'!$I:$I,"初三",'3-班级学员信息表'!$N:$N,'8-市场占有率'!$B111,'3-班级学员信息表'!$Q:$Q,"&lt;&gt;"&amp;" ")+COUNTIFS('3-班级学员信息表'!$I:$I,"高一",'3-班级学员信息表'!$N:$N,'8-市场占有率'!$B111,'3-班级学员信息表'!$Q:$Q,"&lt;&gt;"&amp;" ")+COUNTIFS('3-班级学员信息表'!$I:$I,"高二",'3-班级学员信息表'!$N:$N,'8-市场占有率'!$B111,'3-班级学员信息表'!$Q:$Q,"&lt;&gt;"&amp;" ")+COUNTIFS('3-班级学员信息表'!$I:$I,"高三",'3-班级学员信息表'!$N:$N,'8-市场占有率'!$B111,'3-班级学员信息表'!$Q:$Q,"&lt;&gt;"&amp;" ")+COUNTIFS('3-班级学员信息表'!$I:$I,"其他",'3-班级学员信息表'!$N:$N,'8-市场占有率'!$B111,'3-班级学员信息表'!$Q:$Q,"&lt;&gt;"&amp;" ")</f>
        <v>0</v>
      </c>
      <c r="M111" s="88">
        <f t="shared" si="4"/>
        <v>0</v>
      </c>
      <c r="N111" s="91"/>
      <c r="O111" s="89">
        <f t="shared" si="3"/>
        <v>0</v>
      </c>
    </row>
    <row r="112" spans="1:15">
      <c r="A112" s="86">
        <v>106</v>
      </c>
      <c r="B112" s="210"/>
      <c r="C112" s="88">
        <f>COUNTIFS('3-班级学员信息表'!$I:$I,"小班",'3-班级学员信息表'!$N:$N,'8-市场占有率'!$B112,'3-班级学员信息表'!$Q:$Q,"&lt;&gt;"&amp;" ")+COUNTIFS('3-班级学员信息表'!$I:$I,"中班",'3-班级学员信息表'!$N:$N,'8-市场占有率'!$B112,'3-班级学员信息表'!$Q:$Q,"&lt;&gt;"&amp;" ")+COUNTIFS('3-班级学员信息表'!$I:$I,"大班",'3-班级学员信息表'!$N:$N,'8-市场占有率'!$B112,'3-班级学员信息表'!$Q:$Q,"&lt;&gt;"&amp;" ")</f>
        <v>0</v>
      </c>
      <c r="D112" s="88">
        <f>COUNTIFS('3-班级学员信息表'!$I:$I,'8-市场占有率'!D$5,'3-班级学员信息表'!$N:$N,'8-市场占有率'!$B112,'3-班级学员信息表'!$Q:$Q,"&lt;&gt;"&amp;" ")</f>
        <v>0</v>
      </c>
      <c r="E112" s="88">
        <f>COUNTIFS('3-班级学员信息表'!$I:$I,'8-市场占有率'!E$5,'3-班级学员信息表'!$N:$N,'8-市场占有率'!$B112,'3-班级学员信息表'!$Q:$Q,"&lt;&gt;"&amp;" ")</f>
        <v>0</v>
      </c>
      <c r="F112" s="88">
        <f>COUNTIFS('3-班级学员信息表'!$I:$I,'8-市场占有率'!F$5,'3-班级学员信息表'!$N:$N,'8-市场占有率'!$B112,'3-班级学员信息表'!$Q:$Q,"&lt;&gt;"&amp;" ")</f>
        <v>0</v>
      </c>
      <c r="G112" s="88">
        <f>COUNTIFS('3-班级学员信息表'!$I:$I,'8-市场占有率'!G$5,'3-班级学员信息表'!$N:$N,'8-市场占有率'!$B112,'3-班级学员信息表'!$Q:$Q,"&lt;&gt;"&amp;" ")</f>
        <v>0</v>
      </c>
      <c r="H112" s="88">
        <f>COUNTIFS('3-班级学员信息表'!$I:$I,'8-市场占有率'!H$5,'3-班级学员信息表'!$N:$N,'8-市场占有率'!$B112,'3-班级学员信息表'!$Q:$Q,"&lt;&gt;"&amp;" ")</f>
        <v>0</v>
      </c>
      <c r="I112" s="88">
        <f>COUNTIFS('3-班级学员信息表'!$I:$I,'8-市场占有率'!I$5,'3-班级学员信息表'!$N:$N,'8-市场占有率'!$B112,'3-班级学员信息表'!$Q:$Q,"&lt;&gt;"&amp;" ")</f>
        <v>0</v>
      </c>
      <c r="J112" s="88">
        <f>COUNTIFS('3-班级学员信息表'!$I:$I,'8-市场占有率'!J$5,'3-班级学员信息表'!$N:$N,'8-市场占有率'!$B112,'3-班级学员信息表'!$Q:$Q,"&lt;&gt;"&amp;" ")</f>
        <v>0</v>
      </c>
      <c r="K112" s="88">
        <f>COUNTIFS('3-班级学员信息表'!$I:$I,'8-市场占有率'!K$5,'3-班级学员信息表'!$N:$N,'8-市场占有率'!$B112,'3-班级学员信息表'!$Q:$Q,"&lt;&gt;"&amp;" ")</f>
        <v>0</v>
      </c>
      <c r="L112" s="88">
        <f>COUNTIFS('3-班级学员信息表'!$I:$I,"初三",'3-班级学员信息表'!$N:$N,'8-市场占有率'!$B112,'3-班级学员信息表'!$Q:$Q,"&lt;&gt;"&amp;" ")+COUNTIFS('3-班级学员信息表'!$I:$I,"高一",'3-班级学员信息表'!$N:$N,'8-市场占有率'!$B112,'3-班级学员信息表'!$Q:$Q,"&lt;&gt;"&amp;" ")+COUNTIFS('3-班级学员信息表'!$I:$I,"高二",'3-班级学员信息表'!$N:$N,'8-市场占有率'!$B112,'3-班级学员信息表'!$Q:$Q,"&lt;&gt;"&amp;" ")+COUNTIFS('3-班级学员信息表'!$I:$I,"高三",'3-班级学员信息表'!$N:$N,'8-市场占有率'!$B112,'3-班级学员信息表'!$Q:$Q,"&lt;&gt;"&amp;" ")+COUNTIFS('3-班级学员信息表'!$I:$I,"其他",'3-班级学员信息表'!$N:$N,'8-市场占有率'!$B112,'3-班级学员信息表'!$Q:$Q,"&lt;&gt;"&amp;" ")</f>
        <v>0</v>
      </c>
      <c r="M112" s="88">
        <f t="shared" si="4"/>
        <v>0</v>
      </c>
      <c r="N112" s="91"/>
      <c r="O112" s="89">
        <f t="shared" si="3"/>
        <v>0</v>
      </c>
    </row>
    <row r="113" spans="1:15">
      <c r="A113" s="86">
        <v>107</v>
      </c>
      <c r="B113" s="90"/>
      <c r="C113" s="88">
        <f>COUNTIFS('3-班级学员信息表'!$I:$I,"小班",'3-班级学员信息表'!$N:$N,'8-市场占有率'!$B113,'3-班级学员信息表'!$Q:$Q,"&lt;&gt;"&amp;" ")+COUNTIFS('3-班级学员信息表'!$I:$I,"中班",'3-班级学员信息表'!$N:$N,'8-市场占有率'!$B113,'3-班级学员信息表'!$Q:$Q,"&lt;&gt;"&amp;" ")+COUNTIFS('3-班级学员信息表'!$I:$I,"大班",'3-班级学员信息表'!$N:$N,'8-市场占有率'!$B113,'3-班级学员信息表'!$Q:$Q,"&lt;&gt;"&amp;" ")</f>
        <v>0</v>
      </c>
      <c r="D113" s="88">
        <f>COUNTIFS('3-班级学员信息表'!$I:$I,'8-市场占有率'!D$5,'3-班级学员信息表'!$N:$N,'8-市场占有率'!$B113,'3-班级学员信息表'!$Q:$Q,"&lt;&gt;"&amp;" ")</f>
        <v>0</v>
      </c>
      <c r="E113" s="88">
        <f>COUNTIFS('3-班级学员信息表'!$I:$I,'8-市场占有率'!E$5,'3-班级学员信息表'!$N:$N,'8-市场占有率'!$B113,'3-班级学员信息表'!$Q:$Q,"&lt;&gt;"&amp;" ")</f>
        <v>0</v>
      </c>
      <c r="F113" s="88">
        <f>COUNTIFS('3-班级学员信息表'!$I:$I,'8-市场占有率'!F$5,'3-班级学员信息表'!$N:$N,'8-市场占有率'!$B113,'3-班级学员信息表'!$Q:$Q,"&lt;&gt;"&amp;" ")</f>
        <v>0</v>
      </c>
      <c r="G113" s="88">
        <f>COUNTIFS('3-班级学员信息表'!$I:$I,'8-市场占有率'!G$5,'3-班级学员信息表'!$N:$N,'8-市场占有率'!$B113,'3-班级学员信息表'!$Q:$Q,"&lt;&gt;"&amp;" ")</f>
        <v>0</v>
      </c>
      <c r="H113" s="88">
        <f>COUNTIFS('3-班级学员信息表'!$I:$I,'8-市场占有率'!H$5,'3-班级学员信息表'!$N:$N,'8-市场占有率'!$B113,'3-班级学员信息表'!$Q:$Q,"&lt;&gt;"&amp;" ")</f>
        <v>0</v>
      </c>
      <c r="I113" s="88">
        <f>COUNTIFS('3-班级学员信息表'!$I:$I,'8-市场占有率'!I$5,'3-班级学员信息表'!$N:$N,'8-市场占有率'!$B113,'3-班级学员信息表'!$Q:$Q,"&lt;&gt;"&amp;" ")</f>
        <v>0</v>
      </c>
      <c r="J113" s="88">
        <f>COUNTIFS('3-班级学员信息表'!$I:$I,'8-市场占有率'!J$5,'3-班级学员信息表'!$N:$N,'8-市场占有率'!$B113,'3-班级学员信息表'!$Q:$Q,"&lt;&gt;"&amp;" ")</f>
        <v>0</v>
      </c>
      <c r="K113" s="88">
        <f>COUNTIFS('3-班级学员信息表'!$I:$I,'8-市场占有率'!K$5,'3-班级学员信息表'!$N:$N,'8-市场占有率'!$B113,'3-班级学员信息表'!$Q:$Q,"&lt;&gt;"&amp;" ")</f>
        <v>0</v>
      </c>
      <c r="L113" s="88">
        <f>COUNTIFS('3-班级学员信息表'!$I:$I,"初三",'3-班级学员信息表'!$N:$N,'8-市场占有率'!$B113,'3-班级学员信息表'!$Q:$Q,"&lt;&gt;"&amp;" ")+COUNTIFS('3-班级学员信息表'!$I:$I,"高一",'3-班级学员信息表'!$N:$N,'8-市场占有率'!$B113,'3-班级学员信息表'!$Q:$Q,"&lt;&gt;"&amp;" ")+COUNTIFS('3-班级学员信息表'!$I:$I,"高二",'3-班级学员信息表'!$N:$N,'8-市场占有率'!$B113,'3-班级学员信息表'!$Q:$Q,"&lt;&gt;"&amp;" ")+COUNTIFS('3-班级学员信息表'!$I:$I,"高三",'3-班级学员信息表'!$N:$N,'8-市场占有率'!$B113,'3-班级学员信息表'!$Q:$Q,"&lt;&gt;"&amp;" ")+COUNTIFS('3-班级学员信息表'!$I:$I,"其他",'3-班级学员信息表'!$N:$N,'8-市场占有率'!$B113,'3-班级学员信息表'!$Q:$Q,"&lt;&gt;"&amp;" ")</f>
        <v>0</v>
      </c>
      <c r="M113" s="88">
        <f t="shared" si="4"/>
        <v>0</v>
      </c>
      <c r="N113" s="91"/>
      <c r="O113" s="89">
        <f t="shared" si="3"/>
        <v>0</v>
      </c>
    </row>
    <row r="114" spans="1:15">
      <c r="A114" s="86">
        <v>108</v>
      </c>
      <c r="B114" s="90"/>
      <c r="C114" s="88">
        <f>COUNTIFS('3-班级学员信息表'!$I:$I,"小班",'3-班级学员信息表'!$N:$N,'8-市场占有率'!$B114,'3-班级学员信息表'!$Q:$Q,"&lt;&gt;"&amp;" ")+COUNTIFS('3-班级学员信息表'!$I:$I,"中班",'3-班级学员信息表'!$N:$N,'8-市场占有率'!$B114,'3-班级学员信息表'!$Q:$Q,"&lt;&gt;"&amp;" ")+COUNTIFS('3-班级学员信息表'!$I:$I,"大班",'3-班级学员信息表'!$N:$N,'8-市场占有率'!$B114,'3-班级学员信息表'!$Q:$Q,"&lt;&gt;"&amp;" ")</f>
        <v>0</v>
      </c>
      <c r="D114" s="88">
        <f>COUNTIFS('3-班级学员信息表'!$I:$I,'8-市场占有率'!D$5,'3-班级学员信息表'!$N:$N,'8-市场占有率'!$B114,'3-班级学员信息表'!$Q:$Q,"&lt;&gt;"&amp;" ")</f>
        <v>0</v>
      </c>
      <c r="E114" s="88">
        <f>COUNTIFS('3-班级学员信息表'!$I:$I,'8-市场占有率'!E$5,'3-班级学员信息表'!$N:$N,'8-市场占有率'!$B114,'3-班级学员信息表'!$Q:$Q,"&lt;&gt;"&amp;" ")</f>
        <v>0</v>
      </c>
      <c r="F114" s="88">
        <f>COUNTIFS('3-班级学员信息表'!$I:$I,'8-市场占有率'!F$5,'3-班级学员信息表'!$N:$N,'8-市场占有率'!$B114,'3-班级学员信息表'!$Q:$Q,"&lt;&gt;"&amp;" ")</f>
        <v>0</v>
      </c>
      <c r="G114" s="88">
        <f>COUNTIFS('3-班级学员信息表'!$I:$I,'8-市场占有率'!G$5,'3-班级学员信息表'!$N:$N,'8-市场占有率'!$B114,'3-班级学员信息表'!$Q:$Q,"&lt;&gt;"&amp;" ")</f>
        <v>0</v>
      </c>
      <c r="H114" s="88">
        <f>COUNTIFS('3-班级学员信息表'!$I:$I,'8-市场占有率'!H$5,'3-班级学员信息表'!$N:$N,'8-市场占有率'!$B114,'3-班级学员信息表'!$Q:$Q,"&lt;&gt;"&amp;" ")</f>
        <v>0</v>
      </c>
      <c r="I114" s="88">
        <f>COUNTIFS('3-班级学员信息表'!$I:$I,'8-市场占有率'!I$5,'3-班级学员信息表'!$N:$N,'8-市场占有率'!$B114,'3-班级学员信息表'!$Q:$Q,"&lt;&gt;"&amp;" ")</f>
        <v>0</v>
      </c>
      <c r="J114" s="88">
        <f>COUNTIFS('3-班级学员信息表'!$I:$I,'8-市场占有率'!J$5,'3-班级学员信息表'!$N:$N,'8-市场占有率'!$B114,'3-班级学员信息表'!$Q:$Q,"&lt;&gt;"&amp;" ")</f>
        <v>0</v>
      </c>
      <c r="K114" s="88">
        <f>COUNTIFS('3-班级学员信息表'!$I:$I,'8-市场占有率'!K$5,'3-班级学员信息表'!$N:$N,'8-市场占有率'!$B114,'3-班级学员信息表'!$Q:$Q,"&lt;&gt;"&amp;" ")</f>
        <v>0</v>
      </c>
      <c r="L114" s="88">
        <f>COUNTIFS('3-班级学员信息表'!$I:$I,"初三",'3-班级学员信息表'!$N:$N,'8-市场占有率'!$B114,'3-班级学员信息表'!$Q:$Q,"&lt;&gt;"&amp;" ")+COUNTIFS('3-班级学员信息表'!$I:$I,"高一",'3-班级学员信息表'!$N:$N,'8-市场占有率'!$B114,'3-班级学员信息表'!$Q:$Q,"&lt;&gt;"&amp;" ")+COUNTIFS('3-班级学员信息表'!$I:$I,"高二",'3-班级学员信息表'!$N:$N,'8-市场占有率'!$B114,'3-班级学员信息表'!$Q:$Q,"&lt;&gt;"&amp;" ")+COUNTIFS('3-班级学员信息表'!$I:$I,"高三",'3-班级学员信息表'!$N:$N,'8-市场占有率'!$B114,'3-班级学员信息表'!$Q:$Q,"&lt;&gt;"&amp;" ")+COUNTIFS('3-班级学员信息表'!$I:$I,"其他",'3-班级学员信息表'!$N:$N,'8-市场占有率'!$B114,'3-班级学员信息表'!$Q:$Q,"&lt;&gt;"&amp;" ")</f>
        <v>0</v>
      </c>
      <c r="M114" s="88">
        <f t="shared" si="4"/>
        <v>0</v>
      </c>
      <c r="N114" s="91"/>
      <c r="O114" s="89">
        <f t="shared" si="3"/>
        <v>0</v>
      </c>
    </row>
    <row r="115" spans="1:15">
      <c r="A115" s="86">
        <v>109</v>
      </c>
      <c r="B115" s="90"/>
      <c r="C115" s="88">
        <f>COUNTIFS('3-班级学员信息表'!$I:$I,"小班",'3-班级学员信息表'!$N:$N,'8-市场占有率'!$B115,'3-班级学员信息表'!$Q:$Q,"&lt;&gt;"&amp;" ")+COUNTIFS('3-班级学员信息表'!$I:$I,"中班",'3-班级学员信息表'!$N:$N,'8-市场占有率'!$B115,'3-班级学员信息表'!$Q:$Q,"&lt;&gt;"&amp;" ")+COUNTIFS('3-班级学员信息表'!$I:$I,"大班",'3-班级学员信息表'!$N:$N,'8-市场占有率'!$B115,'3-班级学员信息表'!$Q:$Q,"&lt;&gt;"&amp;" ")</f>
        <v>0</v>
      </c>
      <c r="D115" s="88">
        <f>COUNTIFS('3-班级学员信息表'!$I:$I,'8-市场占有率'!D$5,'3-班级学员信息表'!$N:$N,'8-市场占有率'!$B115,'3-班级学员信息表'!$Q:$Q,"&lt;&gt;"&amp;" ")</f>
        <v>0</v>
      </c>
      <c r="E115" s="88">
        <f>COUNTIFS('3-班级学员信息表'!$I:$I,'8-市场占有率'!E$5,'3-班级学员信息表'!$N:$N,'8-市场占有率'!$B115,'3-班级学员信息表'!$Q:$Q,"&lt;&gt;"&amp;" ")</f>
        <v>0</v>
      </c>
      <c r="F115" s="88">
        <f>COUNTIFS('3-班级学员信息表'!$I:$I,'8-市场占有率'!F$5,'3-班级学员信息表'!$N:$N,'8-市场占有率'!$B115,'3-班级学员信息表'!$Q:$Q,"&lt;&gt;"&amp;" ")</f>
        <v>0</v>
      </c>
      <c r="G115" s="88">
        <f>COUNTIFS('3-班级学员信息表'!$I:$I,'8-市场占有率'!G$5,'3-班级学员信息表'!$N:$N,'8-市场占有率'!$B115,'3-班级学员信息表'!$Q:$Q,"&lt;&gt;"&amp;" ")</f>
        <v>0</v>
      </c>
      <c r="H115" s="88">
        <f>COUNTIFS('3-班级学员信息表'!$I:$I,'8-市场占有率'!H$5,'3-班级学员信息表'!$N:$N,'8-市场占有率'!$B115,'3-班级学员信息表'!$Q:$Q,"&lt;&gt;"&amp;" ")</f>
        <v>0</v>
      </c>
      <c r="I115" s="88">
        <f>COUNTIFS('3-班级学员信息表'!$I:$I,'8-市场占有率'!I$5,'3-班级学员信息表'!$N:$N,'8-市场占有率'!$B115,'3-班级学员信息表'!$Q:$Q,"&lt;&gt;"&amp;" ")</f>
        <v>0</v>
      </c>
      <c r="J115" s="88">
        <f>COUNTIFS('3-班级学员信息表'!$I:$I,'8-市场占有率'!J$5,'3-班级学员信息表'!$N:$N,'8-市场占有率'!$B115,'3-班级学员信息表'!$Q:$Q,"&lt;&gt;"&amp;" ")</f>
        <v>0</v>
      </c>
      <c r="K115" s="88">
        <f>COUNTIFS('3-班级学员信息表'!$I:$I,'8-市场占有率'!K$5,'3-班级学员信息表'!$N:$N,'8-市场占有率'!$B115,'3-班级学员信息表'!$Q:$Q,"&lt;&gt;"&amp;" ")</f>
        <v>0</v>
      </c>
      <c r="L115" s="88">
        <f>COUNTIFS('3-班级学员信息表'!$I:$I,"初三",'3-班级学员信息表'!$N:$N,'8-市场占有率'!$B115,'3-班级学员信息表'!$Q:$Q,"&lt;&gt;"&amp;" ")+COUNTIFS('3-班级学员信息表'!$I:$I,"高一",'3-班级学员信息表'!$N:$N,'8-市场占有率'!$B115,'3-班级学员信息表'!$Q:$Q,"&lt;&gt;"&amp;" ")+COUNTIFS('3-班级学员信息表'!$I:$I,"高二",'3-班级学员信息表'!$N:$N,'8-市场占有率'!$B115,'3-班级学员信息表'!$Q:$Q,"&lt;&gt;"&amp;" ")+COUNTIFS('3-班级学员信息表'!$I:$I,"高三",'3-班级学员信息表'!$N:$N,'8-市场占有率'!$B115,'3-班级学员信息表'!$Q:$Q,"&lt;&gt;"&amp;" ")+COUNTIFS('3-班级学员信息表'!$I:$I,"其他",'3-班级学员信息表'!$N:$N,'8-市场占有率'!$B115,'3-班级学员信息表'!$Q:$Q,"&lt;&gt;"&amp;" ")</f>
        <v>0</v>
      </c>
      <c r="M115" s="88">
        <f t="shared" si="4"/>
        <v>0</v>
      </c>
      <c r="N115" s="91"/>
      <c r="O115" s="89">
        <f t="shared" si="3"/>
        <v>0</v>
      </c>
    </row>
    <row r="116" spans="1:15">
      <c r="A116" s="86">
        <v>110</v>
      </c>
      <c r="B116" s="90"/>
      <c r="C116" s="88">
        <f>COUNTIFS('3-班级学员信息表'!$I:$I,"小班",'3-班级学员信息表'!$N:$N,'8-市场占有率'!$B116,'3-班级学员信息表'!$Q:$Q,"&lt;&gt;"&amp;" ")+COUNTIFS('3-班级学员信息表'!$I:$I,"中班",'3-班级学员信息表'!$N:$N,'8-市场占有率'!$B116,'3-班级学员信息表'!$Q:$Q,"&lt;&gt;"&amp;" ")+COUNTIFS('3-班级学员信息表'!$I:$I,"大班",'3-班级学员信息表'!$N:$N,'8-市场占有率'!$B116,'3-班级学员信息表'!$Q:$Q,"&lt;&gt;"&amp;" ")</f>
        <v>0</v>
      </c>
      <c r="D116" s="88">
        <f>COUNTIFS('3-班级学员信息表'!$I:$I,'8-市场占有率'!D$5,'3-班级学员信息表'!$N:$N,'8-市场占有率'!$B116,'3-班级学员信息表'!$Q:$Q,"&lt;&gt;"&amp;" ")</f>
        <v>0</v>
      </c>
      <c r="E116" s="88">
        <f>COUNTIFS('3-班级学员信息表'!$I:$I,'8-市场占有率'!E$5,'3-班级学员信息表'!$N:$N,'8-市场占有率'!$B116,'3-班级学员信息表'!$Q:$Q,"&lt;&gt;"&amp;" ")</f>
        <v>0</v>
      </c>
      <c r="F116" s="88">
        <f>COUNTIFS('3-班级学员信息表'!$I:$I,'8-市场占有率'!F$5,'3-班级学员信息表'!$N:$N,'8-市场占有率'!$B116,'3-班级学员信息表'!$Q:$Q,"&lt;&gt;"&amp;" ")</f>
        <v>0</v>
      </c>
      <c r="G116" s="88">
        <f>COUNTIFS('3-班级学员信息表'!$I:$I,'8-市场占有率'!G$5,'3-班级学员信息表'!$N:$N,'8-市场占有率'!$B116,'3-班级学员信息表'!$Q:$Q,"&lt;&gt;"&amp;" ")</f>
        <v>0</v>
      </c>
      <c r="H116" s="88">
        <f>COUNTIFS('3-班级学员信息表'!$I:$I,'8-市场占有率'!H$5,'3-班级学员信息表'!$N:$N,'8-市场占有率'!$B116,'3-班级学员信息表'!$Q:$Q,"&lt;&gt;"&amp;" ")</f>
        <v>0</v>
      </c>
      <c r="I116" s="88">
        <f>COUNTIFS('3-班级学员信息表'!$I:$I,'8-市场占有率'!I$5,'3-班级学员信息表'!$N:$N,'8-市场占有率'!$B116,'3-班级学员信息表'!$Q:$Q,"&lt;&gt;"&amp;" ")</f>
        <v>0</v>
      </c>
      <c r="J116" s="88">
        <f>COUNTIFS('3-班级学员信息表'!$I:$I,'8-市场占有率'!J$5,'3-班级学员信息表'!$N:$N,'8-市场占有率'!$B116,'3-班级学员信息表'!$Q:$Q,"&lt;&gt;"&amp;" ")</f>
        <v>0</v>
      </c>
      <c r="K116" s="88">
        <f>COUNTIFS('3-班级学员信息表'!$I:$I,'8-市场占有率'!K$5,'3-班级学员信息表'!$N:$N,'8-市场占有率'!$B116,'3-班级学员信息表'!$Q:$Q,"&lt;&gt;"&amp;" ")</f>
        <v>0</v>
      </c>
      <c r="L116" s="88">
        <f>COUNTIFS('3-班级学员信息表'!$I:$I,"初三",'3-班级学员信息表'!$N:$N,'8-市场占有率'!$B116,'3-班级学员信息表'!$Q:$Q,"&lt;&gt;"&amp;" ")+COUNTIFS('3-班级学员信息表'!$I:$I,"高一",'3-班级学员信息表'!$N:$N,'8-市场占有率'!$B116,'3-班级学员信息表'!$Q:$Q,"&lt;&gt;"&amp;" ")+COUNTIFS('3-班级学员信息表'!$I:$I,"高二",'3-班级学员信息表'!$N:$N,'8-市场占有率'!$B116,'3-班级学员信息表'!$Q:$Q,"&lt;&gt;"&amp;" ")+COUNTIFS('3-班级学员信息表'!$I:$I,"高三",'3-班级学员信息表'!$N:$N,'8-市场占有率'!$B116,'3-班级学员信息表'!$Q:$Q,"&lt;&gt;"&amp;" ")+COUNTIFS('3-班级学员信息表'!$I:$I,"其他",'3-班级学员信息表'!$N:$N,'8-市场占有率'!$B116,'3-班级学员信息表'!$Q:$Q,"&lt;&gt;"&amp;" ")</f>
        <v>0</v>
      </c>
      <c r="M116" s="88">
        <f t="shared" si="4"/>
        <v>0</v>
      </c>
      <c r="N116" s="91"/>
      <c r="O116" s="89">
        <f t="shared" si="3"/>
        <v>0</v>
      </c>
    </row>
    <row r="117" spans="1:15">
      <c r="A117" s="86">
        <v>111</v>
      </c>
      <c r="B117" s="90"/>
      <c r="C117" s="88">
        <f>COUNTIFS('3-班级学员信息表'!$I:$I,"小班",'3-班级学员信息表'!$N:$N,'8-市场占有率'!$B117,'3-班级学员信息表'!$Q:$Q,"&lt;&gt;"&amp;" ")+COUNTIFS('3-班级学员信息表'!$I:$I,"中班",'3-班级学员信息表'!$N:$N,'8-市场占有率'!$B117,'3-班级学员信息表'!$Q:$Q,"&lt;&gt;"&amp;" ")+COUNTIFS('3-班级学员信息表'!$I:$I,"大班",'3-班级学员信息表'!$N:$N,'8-市场占有率'!$B117,'3-班级学员信息表'!$Q:$Q,"&lt;&gt;"&amp;" ")</f>
        <v>0</v>
      </c>
      <c r="D117" s="88">
        <f>COUNTIFS('3-班级学员信息表'!$I:$I,'8-市场占有率'!D$5,'3-班级学员信息表'!$N:$N,'8-市场占有率'!$B117,'3-班级学员信息表'!$Q:$Q,"&lt;&gt;"&amp;" ")</f>
        <v>0</v>
      </c>
      <c r="E117" s="88">
        <f>COUNTIFS('3-班级学员信息表'!$I:$I,'8-市场占有率'!E$5,'3-班级学员信息表'!$N:$N,'8-市场占有率'!$B117,'3-班级学员信息表'!$Q:$Q,"&lt;&gt;"&amp;" ")</f>
        <v>0</v>
      </c>
      <c r="F117" s="88">
        <f>COUNTIFS('3-班级学员信息表'!$I:$I,'8-市场占有率'!F$5,'3-班级学员信息表'!$N:$N,'8-市场占有率'!$B117,'3-班级学员信息表'!$Q:$Q,"&lt;&gt;"&amp;" ")</f>
        <v>0</v>
      </c>
      <c r="G117" s="88">
        <f>COUNTIFS('3-班级学员信息表'!$I:$I,'8-市场占有率'!G$5,'3-班级学员信息表'!$N:$N,'8-市场占有率'!$B117,'3-班级学员信息表'!$Q:$Q,"&lt;&gt;"&amp;" ")</f>
        <v>0</v>
      </c>
      <c r="H117" s="88">
        <f>COUNTIFS('3-班级学员信息表'!$I:$I,'8-市场占有率'!H$5,'3-班级学员信息表'!$N:$N,'8-市场占有率'!$B117,'3-班级学员信息表'!$Q:$Q,"&lt;&gt;"&amp;" ")</f>
        <v>0</v>
      </c>
      <c r="I117" s="88">
        <f>COUNTIFS('3-班级学员信息表'!$I:$I,'8-市场占有率'!I$5,'3-班级学员信息表'!$N:$N,'8-市场占有率'!$B117,'3-班级学员信息表'!$Q:$Q,"&lt;&gt;"&amp;" ")</f>
        <v>0</v>
      </c>
      <c r="J117" s="88">
        <f>COUNTIFS('3-班级学员信息表'!$I:$I,'8-市场占有率'!J$5,'3-班级学员信息表'!$N:$N,'8-市场占有率'!$B117,'3-班级学员信息表'!$Q:$Q,"&lt;&gt;"&amp;" ")</f>
        <v>0</v>
      </c>
      <c r="K117" s="88">
        <f>COUNTIFS('3-班级学员信息表'!$I:$I,'8-市场占有率'!K$5,'3-班级学员信息表'!$N:$N,'8-市场占有率'!$B117,'3-班级学员信息表'!$Q:$Q,"&lt;&gt;"&amp;" ")</f>
        <v>0</v>
      </c>
      <c r="L117" s="88">
        <f>COUNTIFS('3-班级学员信息表'!$I:$I,"初三",'3-班级学员信息表'!$N:$N,'8-市场占有率'!$B117,'3-班级学员信息表'!$Q:$Q,"&lt;&gt;"&amp;" ")+COUNTIFS('3-班级学员信息表'!$I:$I,"高一",'3-班级学员信息表'!$N:$N,'8-市场占有率'!$B117,'3-班级学员信息表'!$Q:$Q,"&lt;&gt;"&amp;" ")+COUNTIFS('3-班级学员信息表'!$I:$I,"高二",'3-班级学员信息表'!$N:$N,'8-市场占有率'!$B117,'3-班级学员信息表'!$Q:$Q,"&lt;&gt;"&amp;" ")+COUNTIFS('3-班级学员信息表'!$I:$I,"高三",'3-班级学员信息表'!$N:$N,'8-市场占有率'!$B117,'3-班级学员信息表'!$Q:$Q,"&lt;&gt;"&amp;" ")+COUNTIFS('3-班级学员信息表'!$I:$I,"其他",'3-班级学员信息表'!$N:$N,'8-市场占有率'!$B117,'3-班级学员信息表'!$Q:$Q,"&lt;&gt;"&amp;" ")</f>
        <v>0</v>
      </c>
      <c r="M117" s="88">
        <f t="shared" si="4"/>
        <v>0</v>
      </c>
      <c r="N117" s="91"/>
      <c r="O117" s="89">
        <f t="shared" si="3"/>
        <v>0</v>
      </c>
    </row>
    <row r="118" spans="1:15">
      <c r="A118" s="86">
        <v>112</v>
      </c>
      <c r="B118" s="90"/>
      <c r="C118" s="88">
        <f>COUNTIFS('3-班级学员信息表'!$I:$I,"小班",'3-班级学员信息表'!$N:$N,'8-市场占有率'!$B118,'3-班级学员信息表'!$Q:$Q,"&lt;&gt;"&amp;" ")+COUNTIFS('3-班级学员信息表'!$I:$I,"中班",'3-班级学员信息表'!$N:$N,'8-市场占有率'!$B118,'3-班级学员信息表'!$Q:$Q,"&lt;&gt;"&amp;" ")+COUNTIFS('3-班级学员信息表'!$I:$I,"大班",'3-班级学员信息表'!$N:$N,'8-市场占有率'!$B118,'3-班级学员信息表'!$Q:$Q,"&lt;&gt;"&amp;" ")</f>
        <v>0</v>
      </c>
      <c r="D118" s="88">
        <f>COUNTIFS('3-班级学员信息表'!$I:$I,'8-市场占有率'!D$5,'3-班级学员信息表'!$N:$N,'8-市场占有率'!$B118,'3-班级学员信息表'!$Q:$Q,"&lt;&gt;"&amp;" ")</f>
        <v>0</v>
      </c>
      <c r="E118" s="88">
        <f>COUNTIFS('3-班级学员信息表'!$I:$I,'8-市场占有率'!E$5,'3-班级学员信息表'!$N:$N,'8-市场占有率'!$B118,'3-班级学员信息表'!$Q:$Q,"&lt;&gt;"&amp;" ")</f>
        <v>0</v>
      </c>
      <c r="F118" s="88">
        <f>COUNTIFS('3-班级学员信息表'!$I:$I,'8-市场占有率'!F$5,'3-班级学员信息表'!$N:$N,'8-市场占有率'!$B118,'3-班级学员信息表'!$Q:$Q,"&lt;&gt;"&amp;" ")</f>
        <v>0</v>
      </c>
      <c r="G118" s="88">
        <f>COUNTIFS('3-班级学员信息表'!$I:$I,'8-市场占有率'!G$5,'3-班级学员信息表'!$N:$N,'8-市场占有率'!$B118,'3-班级学员信息表'!$Q:$Q,"&lt;&gt;"&amp;" ")</f>
        <v>0</v>
      </c>
      <c r="H118" s="88">
        <f>COUNTIFS('3-班级学员信息表'!$I:$I,'8-市场占有率'!H$5,'3-班级学员信息表'!$N:$N,'8-市场占有率'!$B118,'3-班级学员信息表'!$Q:$Q,"&lt;&gt;"&amp;" ")</f>
        <v>0</v>
      </c>
      <c r="I118" s="88">
        <f>COUNTIFS('3-班级学员信息表'!$I:$I,'8-市场占有率'!I$5,'3-班级学员信息表'!$N:$N,'8-市场占有率'!$B118,'3-班级学员信息表'!$Q:$Q,"&lt;&gt;"&amp;" ")</f>
        <v>0</v>
      </c>
      <c r="J118" s="88">
        <f>COUNTIFS('3-班级学员信息表'!$I:$I,'8-市场占有率'!J$5,'3-班级学员信息表'!$N:$N,'8-市场占有率'!$B118,'3-班级学员信息表'!$Q:$Q,"&lt;&gt;"&amp;" ")</f>
        <v>0</v>
      </c>
      <c r="K118" s="88">
        <f>COUNTIFS('3-班级学员信息表'!$I:$I,'8-市场占有率'!K$5,'3-班级学员信息表'!$N:$N,'8-市场占有率'!$B118,'3-班级学员信息表'!$Q:$Q,"&lt;&gt;"&amp;" ")</f>
        <v>0</v>
      </c>
      <c r="L118" s="88">
        <f>COUNTIFS('3-班级学员信息表'!$I:$I,"初三",'3-班级学员信息表'!$N:$N,'8-市场占有率'!$B118,'3-班级学员信息表'!$Q:$Q,"&lt;&gt;"&amp;" ")+COUNTIFS('3-班级学员信息表'!$I:$I,"高一",'3-班级学员信息表'!$N:$N,'8-市场占有率'!$B118,'3-班级学员信息表'!$Q:$Q,"&lt;&gt;"&amp;" ")+COUNTIFS('3-班级学员信息表'!$I:$I,"高二",'3-班级学员信息表'!$N:$N,'8-市场占有率'!$B118,'3-班级学员信息表'!$Q:$Q,"&lt;&gt;"&amp;" ")+COUNTIFS('3-班级学员信息表'!$I:$I,"高三",'3-班级学员信息表'!$N:$N,'8-市场占有率'!$B118,'3-班级学员信息表'!$Q:$Q,"&lt;&gt;"&amp;" ")+COUNTIFS('3-班级学员信息表'!$I:$I,"其他",'3-班级学员信息表'!$N:$N,'8-市场占有率'!$B118,'3-班级学员信息表'!$Q:$Q,"&lt;&gt;"&amp;" ")</f>
        <v>0</v>
      </c>
      <c r="M118" s="88">
        <f t="shared" si="4"/>
        <v>0</v>
      </c>
      <c r="N118" s="91"/>
      <c r="O118" s="89">
        <f t="shared" si="3"/>
        <v>0</v>
      </c>
    </row>
    <row r="119" spans="1:15">
      <c r="A119" s="86">
        <v>113</v>
      </c>
      <c r="B119" s="90"/>
      <c r="C119" s="88">
        <f>COUNTIFS('3-班级学员信息表'!$I:$I,"小班",'3-班级学员信息表'!$N:$N,'8-市场占有率'!$B119,'3-班级学员信息表'!$Q:$Q,"&lt;&gt;"&amp;" ")+COUNTIFS('3-班级学员信息表'!$I:$I,"中班",'3-班级学员信息表'!$N:$N,'8-市场占有率'!$B119,'3-班级学员信息表'!$Q:$Q,"&lt;&gt;"&amp;" ")+COUNTIFS('3-班级学员信息表'!$I:$I,"大班",'3-班级学员信息表'!$N:$N,'8-市场占有率'!$B119,'3-班级学员信息表'!$Q:$Q,"&lt;&gt;"&amp;" ")</f>
        <v>0</v>
      </c>
      <c r="D119" s="88">
        <f>COUNTIFS('3-班级学员信息表'!$I:$I,'8-市场占有率'!D$5,'3-班级学员信息表'!$N:$N,'8-市场占有率'!$B119,'3-班级学员信息表'!$Q:$Q,"&lt;&gt;"&amp;" ")</f>
        <v>0</v>
      </c>
      <c r="E119" s="88">
        <f>COUNTIFS('3-班级学员信息表'!$I:$I,'8-市场占有率'!E$5,'3-班级学员信息表'!$N:$N,'8-市场占有率'!$B119,'3-班级学员信息表'!$Q:$Q,"&lt;&gt;"&amp;" ")</f>
        <v>0</v>
      </c>
      <c r="F119" s="88">
        <f>COUNTIFS('3-班级学员信息表'!$I:$I,'8-市场占有率'!F$5,'3-班级学员信息表'!$N:$N,'8-市场占有率'!$B119,'3-班级学员信息表'!$Q:$Q,"&lt;&gt;"&amp;" ")</f>
        <v>0</v>
      </c>
      <c r="G119" s="88">
        <f>COUNTIFS('3-班级学员信息表'!$I:$I,'8-市场占有率'!G$5,'3-班级学员信息表'!$N:$N,'8-市场占有率'!$B119,'3-班级学员信息表'!$Q:$Q,"&lt;&gt;"&amp;" ")</f>
        <v>0</v>
      </c>
      <c r="H119" s="88">
        <f>COUNTIFS('3-班级学员信息表'!$I:$I,'8-市场占有率'!H$5,'3-班级学员信息表'!$N:$N,'8-市场占有率'!$B119,'3-班级学员信息表'!$Q:$Q,"&lt;&gt;"&amp;" ")</f>
        <v>0</v>
      </c>
      <c r="I119" s="88">
        <f>COUNTIFS('3-班级学员信息表'!$I:$I,'8-市场占有率'!I$5,'3-班级学员信息表'!$N:$N,'8-市场占有率'!$B119,'3-班级学员信息表'!$Q:$Q,"&lt;&gt;"&amp;" ")</f>
        <v>0</v>
      </c>
      <c r="J119" s="88">
        <f>COUNTIFS('3-班级学员信息表'!$I:$I,'8-市场占有率'!J$5,'3-班级学员信息表'!$N:$N,'8-市场占有率'!$B119,'3-班级学员信息表'!$Q:$Q,"&lt;&gt;"&amp;" ")</f>
        <v>0</v>
      </c>
      <c r="K119" s="88">
        <f>COUNTIFS('3-班级学员信息表'!$I:$I,'8-市场占有率'!K$5,'3-班级学员信息表'!$N:$N,'8-市场占有率'!$B119,'3-班级学员信息表'!$Q:$Q,"&lt;&gt;"&amp;" ")</f>
        <v>0</v>
      </c>
      <c r="L119" s="88">
        <f>COUNTIFS('3-班级学员信息表'!$I:$I,"初三",'3-班级学员信息表'!$N:$N,'8-市场占有率'!$B119,'3-班级学员信息表'!$Q:$Q,"&lt;&gt;"&amp;" ")+COUNTIFS('3-班级学员信息表'!$I:$I,"高一",'3-班级学员信息表'!$N:$N,'8-市场占有率'!$B119,'3-班级学员信息表'!$Q:$Q,"&lt;&gt;"&amp;" ")+COUNTIFS('3-班级学员信息表'!$I:$I,"高二",'3-班级学员信息表'!$N:$N,'8-市场占有率'!$B119,'3-班级学员信息表'!$Q:$Q,"&lt;&gt;"&amp;" ")+COUNTIFS('3-班级学员信息表'!$I:$I,"高三",'3-班级学员信息表'!$N:$N,'8-市场占有率'!$B119,'3-班级学员信息表'!$Q:$Q,"&lt;&gt;"&amp;" ")+COUNTIFS('3-班级学员信息表'!$I:$I,"其他",'3-班级学员信息表'!$N:$N,'8-市场占有率'!$B119,'3-班级学员信息表'!$Q:$Q,"&lt;&gt;"&amp;" ")</f>
        <v>0</v>
      </c>
      <c r="M119" s="88">
        <f t="shared" si="4"/>
        <v>0</v>
      </c>
      <c r="N119" s="91"/>
      <c r="O119" s="89">
        <f t="shared" si="3"/>
        <v>0</v>
      </c>
    </row>
    <row r="120" spans="1:15">
      <c r="A120" s="86">
        <v>114</v>
      </c>
      <c r="B120" s="90"/>
      <c r="C120" s="88">
        <f>COUNTIFS('3-班级学员信息表'!$I:$I,"小班",'3-班级学员信息表'!$N:$N,'8-市场占有率'!$B120,'3-班级学员信息表'!$Q:$Q,"&lt;&gt;"&amp;" ")+COUNTIFS('3-班级学员信息表'!$I:$I,"中班",'3-班级学员信息表'!$N:$N,'8-市场占有率'!$B120,'3-班级学员信息表'!$Q:$Q,"&lt;&gt;"&amp;" ")+COUNTIFS('3-班级学员信息表'!$I:$I,"大班",'3-班级学员信息表'!$N:$N,'8-市场占有率'!$B120,'3-班级学员信息表'!$Q:$Q,"&lt;&gt;"&amp;" ")</f>
        <v>0</v>
      </c>
      <c r="D120" s="88">
        <f>COUNTIFS('3-班级学员信息表'!$I:$I,'8-市场占有率'!D$5,'3-班级学员信息表'!$N:$N,'8-市场占有率'!$B120,'3-班级学员信息表'!$Q:$Q,"&lt;&gt;"&amp;" ")</f>
        <v>0</v>
      </c>
      <c r="E120" s="88">
        <f>COUNTIFS('3-班级学员信息表'!$I:$I,'8-市场占有率'!E$5,'3-班级学员信息表'!$N:$N,'8-市场占有率'!$B120,'3-班级学员信息表'!$Q:$Q,"&lt;&gt;"&amp;" ")</f>
        <v>0</v>
      </c>
      <c r="F120" s="88">
        <f>COUNTIFS('3-班级学员信息表'!$I:$I,'8-市场占有率'!F$5,'3-班级学员信息表'!$N:$N,'8-市场占有率'!$B120,'3-班级学员信息表'!$Q:$Q,"&lt;&gt;"&amp;" ")</f>
        <v>0</v>
      </c>
      <c r="G120" s="88">
        <f>COUNTIFS('3-班级学员信息表'!$I:$I,'8-市场占有率'!G$5,'3-班级学员信息表'!$N:$N,'8-市场占有率'!$B120,'3-班级学员信息表'!$Q:$Q,"&lt;&gt;"&amp;" ")</f>
        <v>0</v>
      </c>
      <c r="H120" s="88">
        <f>COUNTIFS('3-班级学员信息表'!$I:$I,'8-市场占有率'!H$5,'3-班级学员信息表'!$N:$N,'8-市场占有率'!$B120,'3-班级学员信息表'!$Q:$Q,"&lt;&gt;"&amp;" ")</f>
        <v>0</v>
      </c>
      <c r="I120" s="88">
        <f>COUNTIFS('3-班级学员信息表'!$I:$I,'8-市场占有率'!I$5,'3-班级学员信息表'!$N:$N,'8-市场占有率'!$B120,'3-班级学员信息表'!$Q:$Q,"&lt;&gt;"&amp;" ")</f>
        <v>0</v>
      </c>
      <c r="J120" s="88">
        <f>COUNTIFS('3-班级学员信息表'!$I:$I,'8-市场占有率'!J$5,'3-班级学员信息表'!$N:$N,'8-市场占有率'!$B120,'3-班级学员信息表'!$Q:$Q,"&lt;&gt;"&amp;" ")</f>
        <v>0</v>
      </c>
      <c r="K120" s="88">
        <f>COUNTIFS('3-班级学员信息表'!$I:$I,'8-市场占有率'!K$5,'3-班级学员信息表'!$N:$N,'8-市场占有率'!$B120,'3-班级学员信息表'!$Q:$Q,"&lt;&gt;"&amp;" ")</f>
        <v>0</v>
      </c>
      <c r="L120" s="88">
        <f>COUNTIFS('3-班级学员信息表'!$I:$I,"初三",'3-班级学员信息表'!$N:$N,'8-市场占有率'!$B120,'3-班级学员信息表'!$Q:$Q,"&lt;&gt;"&amp;" ")+COUNTIFS('3-班级学员信息表'!$I:$I,"高一",'3-班级学员信息表'!$N:$N,'8-市场占有率'!$B120,'3-班级学员信息表'!$Q:$Q,"&lt;&gt;"&amp;" ")+COUNTIFS('3-班级学员信息表'!$I:$I,"高二",'3-班级学员信息表'!$N:$N,'8-市场占有率'!$B120,'3-班级学员信息表'!$Q:$Q,"&lt;&gt;"&amp;" ")+COUNTIFS('3-班级学员信息表'!$I:$I,"高三",'3-班级学员信息表'!$N:$N,'8-市场占有率'!$B120,'3-班级学员信息表'!$Q:$Q,"&lt;&gt;"&amp;" ")+COUNTIFS('3-班级学员信息表'!$I:$I,"其他",'3-班级学员信息表'!$N:$N,'8-市场占有率'!$B120,'3-班级学员信息表'!$Q:$Q,"&lt;&gt;"&amp;" ")</f>
        <v>0</v>
      </c>
      <c r="M120" s="88">
        <f t="shared" si="4"/>
        <v>0</v>
      </c>
      <c r="N120" s="91"/>
      <c r="O120" s="89">
        <f t="shared" si="3"/>
        <v>0</v>
      </c>
    </row>
    <row r="121" spans="1:15">
      <c r="A121" s="86">
        <v>115</v>
      </c>
      <c r="B121" s="90"/>
      <c r="C121" s="88">
        <f>COUNTIFS('3-班级学员信息表'!$I:$I,"小班",'3-班级学员信息表'!$N:$N,'8-市场占有率'!$B121,'3-班级学员信息表'!$Q:$Q,"&lt;&gt;"&amp;" ")+COUNTIFS('3-班级学员信息表'!$I:$I,"中班",'3-班级学员信息表'!$N:$N,'8-市场占有率'!$B121,'3-班级学员信息表'!$Q:$Q,"&lt;&gt;"&amp;" ")+COUNTIFS('3-班级学员信息表'!$I:$I,"大班",'3-班级学员信息表'!$N:$N,'8-市场占有率'!$B121,'3-班级学员信息表'!$Q:$Q,"&lt;&gt;"&amp;" ")</f>
        <v>0</v>
      </c>
      <c r="D121" s="88">
        <f>COUNTIFS('3-班级学员信息表'!$I:$I,'8-市场占有率'!D$5,'3-班级学员信息表'!$N:$N,'8-市场占有率'!$B121,'3-班级学员信息表'!$Q:$Q,"&lt;&gt;"&amp;" ")</f>
        <v>0</v>
      </c>
      <c r="E121" s="88">
        <f>COUNTIFS('3-班级学员信息表'!$I:$I,'8-市场占有率'!E$5,'3-班级学员信息表'!$N:$N,'8-市场占有率'!$B121,'3-班级学员信息表'!$Q:$Q,"&lt;&gt;"&amp;" ")</f>
        <v>0</v>
      </c>
      <c r="F121" s="88">
        <f>COUNTIFS('3-班级学员信息表'!$I:$I,'8-市场占有率'!F$5,'3-班级学员信息表'!$N:$N,'8-市场占有率'!$B121,'3-班级学员信息表'!$Q:$Q,"&lt;&gt;"&amp;" ")</f>
        <v>0</v>
      </c>
      <c r="G121" s="88">
        <f>COUNTIFS('3-班级学员信息表'!$I:$I,'8-市场占有率'!G$5,'3-班级学员信息表'!$N:$N,'8-市场占有率'!$B121,'3-班级学员信息表'!$Q:$Q,"&lt;&gt;"&amp;" ")</f>
        <v>0</v>
      </c>
      <c r="H121" s="88">
        <f>COUNTIFS('3-班级学员信息表'!$I:$I,'8-市场占有率'!H$5,'3-班级学员信息表'!$N:$N,'8-市场占有率'!$B121,'3-班级学员信息表'!$Q:$Q,"&lt;&gt;"&amp;" ")</f>
        <v>0</v>
      </c>
      <c r="I121" s="88">
        <f>COUNTIFS('3-班级学员信息表'!$I:$I,'8-市场占有率'!I$5,'3-班级学员信息表'!$N:$N,'8-市场占有率'!$B121,'3-班级学员信息表'!$Q:$Q,"&lt;&gt;"&amp;" ")</f>
        <v>0</v>
      </c>
      <c r="J121" s="88">
        <f>COUNTIFS('3-班级学员信息表'!$I:$I,'8-市场占有率'!J$5,'3-班级学员信息表'!$N:$N,'8-市场占有率'!$B121,'3-班级学员信息表'!$Q:$Q,"&lt;&gt;"&amp;" ")</f>
        <v>0</v>
      </c>
      <c r="K121" s="88">
        <f>COUNTIFS('3-班级学员信息表'!$I:$I,'8-市场占有率'!K$5,'3-班级学员信息表'!$N:$N,'8-市场占有率'!$B121,'3-班级学员信息表'!$Q:$Q,"&lt;&gt;"&amp;" ")</f>
        <v>0</v>
      </c>
      <c r="L121" s="88">
        <f>COUNTIFS('3-班级学员信息表'!$I:$I,"初三",'3-班级学员信息表'!$N:$N,'8-市场占有率'!$B121,'3-班级学员信息表'!$Q:$Q,"&lt;&gt;"&amp;" ")+COUNTIFS('3-班级学员信息表'!$I:$I,"高一",'3-班级学员信息表'!$N:$N,'8-市场占有率'!$B121,'3-班级学员信息表'!$Q:$Q,"&lt;&gt;"&amp;" ")+COUNTIFS('3-班级学员信息表'!$I:$I,"高二",'3-班级学员信息表'!$N:$N,'8-市场占有率'!$B121,'3-班级学员信息表'!$Q:$Q,"&lt;&gt;"&amp;" ")+COUNTIFS('3-班级学员信息表'!$I:$I,"高三",'3-班级学员信息表'!$N:$N,'8-市场占有率'!$B121,'3-班级学员信息表'!$Q:$Q,"&lt;&gt;"&amp;" ")+COUNTIFS('3-班级学员信息表'!$I:$I,"其他",'3-班级学员信息表'!$N:$N,'8-市场占有率'!$B121,'3-班级学员信息表'!$Q:$Q,"&lt;&gt;"&amp;" ")</f>
        <v>0</v>
      </c>
      <c r="M121" s="88">
        <f t="shared" si="4"/>
        <v>0</v>
      </c>
      <c r="N121" s="91"/>
      <c r="O121" s="89">
        <f t="shared" si="3"/>
        <v>0</v>
      </c>
    </row>
    <row r="122" spans="1:15">
      <c r="A122" s="86">
        <v>116</v>
      </c>
      <c r="B122" s="90"/>
      <c r="C122" s="88">
        <f>COUNTIFS('3-班级学员信息表'!$I:$I,"小班",'3-班级学员信息表'!$N:$N,'8-市场占有率'!$B122,'3-班级学员信息表'!$Q:$Q,"&lt;&gt;"&amp;" ")+COUNTIFS('3-班级学员信息表'!$I:$I,"中班",'3-班级学员信息表'!$N:$N,'8-市场占有率'!$B122,'3-班级学员信息表'!$Q:$Q,"&lt;&gt;"&amp;" ")+COUNTIFS('3-班级学员信息表'!$I:$I,"大班",'3-班级学员信息表'!$N:$N,'8-市场占有率'!$B122,'3-班级学员信息表'!$Q:$Q,"&lt;&gt;"&amp;" ")</f>
        <v>0</v>
      </c>
      <c r="D122" s="88">
        <f>COUNTIFS('3-班级学员信息表'!$I:$I,'8-市场占有率'!D$5,'3-班级学员信息表'!$N:$N,'8-市场占有率'!$B122,'3-班级学员信息表'!$Q:$Q,"&lt;&gt;"&amp;" ")</f>
        <v>0</v>
      </c>
      <c r="E122" s="88">
        <f>COUNTIFS('3-班级学员信息表'!$I:$I,'8-市场占有率'!E$5,'3-班级学员信息表'!$N:$N,'8-市场占有率'!$B122,'3-班级学员信息表'!$Q:$Q,"&lt;&gt;"&amp;" ")</f>
        <v>0</v>
      </c>
      <c r="F122" s="88">
        <f>COUNTIFS('3-班级学员信息表'!$I:$I,'8-市场占有率'!F$5,'3-班级学员信息表'!$N:$N,'8-市场占有率'!$B122,'3-班级学员信息表'!$Q:$Q,"&lt;&gt;"&amp;" ")</f>
        <v>0</v>
      </c>
      <c r="G122" s="88">
        <f>COUNTIFS('3-班级学员信息表'!$I:$I,'8-市场占有率'!G$5,'3-班级学员信息表'!$N:$N,'8-市场占有率'!$B122,'3-班级学员信息表'!$Q:$Q,"&lt;&gt;"&amp;" ")</f>
        <v>0</v>
      </c>
      <c r="H122" s="88">
        <f>COUNTIFS('3-班级学员信息表'!$I:$I,'8-市场占有率'!H$5,'3-班级学员信息表'!$N:$N,'8-市场占有率'!$B122,'3-班级学员信息表'!$Q:$Q,"&lt;&gt;"&amp;" ")</f>
        <v>0</v>
      </c>
      <c r="I122" s="88">
        <f>COUNTIFS('3-班级学员信息表'!$I:$I,'8-市场占有率'!I$5,'3-班级学员信息表'!$N:$N,'8-市场占有率'!$B122,'3-班级学员信息表'!$Q:$Q,"&lt;&gt;"&amp;" ")</f>
        <v>0</v>
      </c>
      <c r="J122" s="88">
        <f>COUNTIFS('3-班级学员信息表'!$I:$I,'8-市场占有率'!J$5,'3-班级学员信息表'!$N:$N,'8-市场占有率'!$B122,'3-班级学员信息表'!$Q:$Q,"&lt;&gt;"&amp;" ")</f>
        <v>0</v>
      </c>
      <c r="K122" s="88">
        <f>COUNTIFS('3-班级学员信息表'!$I:$I,'8-市场占有率'!K$5,'3-班级学员信息表'!$N:$N,'8-市场占有率'!$B122,'3-班级学员信息表'!$Q:$Q,"&lt;&gt;"&amp;" ")</f>
        <v>0</v>
      </c>
      <c r="L122" s="88">
        <f>COUNTIFS('3-班级学员信息表'!$I:$I,"初三",'3-班级学员信息表'!$N:$N,'8-市场占有率'!$B122,'3-班级学员信息表'!$Q:$Q,"&lt;&gt;"&amp;" ")+COUNTIFS('3-班级学员信息表'!$I:$I,"高一",'3-班级学员信息表'!$N:$N,'8-市场占有率'!$B122,'3-班级学员信息表'!$Q:$Q,"&lt;&gt;"&amp;" ")+COUNTIFS('3-班级学员信息表'!$I:$I,"高二",'3-班级学员信息表'!$N:$N,'8-市场占有率'!$B122,'3-班级学员信息表'!$Q:$Q,"&lt;&gt;"&amp;" ")+COUNTIFS('3-班级学员信息表'!$I:$I,"高三",'3-班级学员信息表'!$N:$N,'8-市场占有率'!$B122,'3-班级学员信息表'!$Q:$Q,"&lt;&gt;"&amp;" ")+COUNTIFS('3-班级学员信息表'!$I:$I,"其他",'3-班级学员信息表'!$N:$N,'8-市场占有率'!$B122,'3-班级学员信息表'!$Q:$Q,"&lt;&gt;"&amp;" ")</f>
        <v>0</v>
      </c>
      <c r="M122" s="88">
        <f t="shared" si="4"/>
        <v>0</v>
      </c>
      <c r="N122" s="91"/>
      <c r="O122" s="89">
        <f t="shared" si="3"/>
        <v>0</v>
      </c>
    </row>
    <row r="123" spans="1:15">
      <c r="A123" s="86">
        <v>117</v>
      </c>
      <c r="B123" s="90"/>
      <c r="C123" s="88">
        <f>COUNTIFS('3-班级学员信息表'!$I:$I,"小班",'3-班级学员信息表'!$N:$N,'8-市场占有率'!$B123,'3-班级学员信息表'!$Q:$Q,"&lt;&gt;"&amp;" ")+COUNTIFS('3-班级学员信息表'!$I:$I,"中班",'3-班级学员信息表'!$N:$N,'8-市场占有率'!$B123,'3-班级学员信息表'!$Q:$Q,"&lt;&gt;"&amp;" ")+COUNTIFS('3-班级学员信息表'!$I:$I,"大班",'3-班级学员信息表'!$N:$N,'8-市场占有率'!$B123,'3-班级学员信息表'!$Q:$Q,"&lt;&gt;"&amp;" ")</f>
        <v>0</v>
      </c>
      <c r="D123" s="88">
        <f>COUNTIFS('3-班级学员信息表'!$I:$I,'8-市场占有率'!D$5,'3-班级学员信息表'!$N:$N,'8-市场占有率'!$B123,'3-班级学员信息表'!$Q:$Q,"&lt;&gt;"&amp;" ")</f>
        <v>0</v>
      </c>
      <c r="E123" s="88">
        <f>COUNTIFS('3-班级学员信息表'!$I:$I,'8-市场占有率'!E$5,'3-班级学员信息表'!$N:$N,'8-市场占有率'!$B123,'3-班级学员信息表'!$Q:$Q,"&lt;&gt;"&amp;" ")</f>
        <v>0</v>
      </c>
      <c r="F123" s="88">
        <f>COUNTIFS('3-班级学员信息表'!$I:$I,'8-市场占有率'!F$5,'3-班级学员信息表'!$N:$N,'8-市场占有率'!$B123,'3-班级学员信息表'!$Q:$Q,"&lt;&gt;"&amp;" ")</f>
        <v>0</v>
      </c>
      <c r="G123" s="88">
        <f>COUNTIFS('3-班级学员信息表'!$I:$I,'8-市场占有率'!G$5,'3-班级学员信息表'!$N:$N,'8-市场占有率'!$B123,'3-班级学员信息表'!$Q:$Q,"&lt;&gt;"&amp;" ")</f>
        <v>0</v>
      </c>
      <c r="H123" s="88">
        <f>COUNTIFS('3-班级学员信息表'!$I:$I,'8-市场占有率'!H$5,'3-班级学员信息表'!$N:$N,'8-市场占有率'!$B123,'3-班级学员信息表'!$Q:$Q,"&lt;&gt;"&amp;" ")</f>
        <v>0</v>
      </c>
      <c r="I123" s="88">
        <f>COUNTIFS('3-班级学员信息表'!$I:$I,'8-市场占有率'!I$5,'3-班级学员信息表'!$N:$N,'8-市场占有率'!$B123,'3-班级学员信息表'!$Q:$Q,"&lt;&gt;"&amp;" ")</f>
        <v>0</v>
      </c>
      <c r="J123" s="88">
        <f>COUNTIFS('3-班级学员信息表'!$I:$I,'8-市场占有率'!J$5,'3-班级学员信息表'!$N:$N,'8-市场占有率'!$B123,'3-班级学员信息表'!$Q:$Q,"&lt;&gt;"&amp;" ")</f>
        <v>0</v>
      </c>
      <c r="K123" s="88">
        <f>COUNTIFS('3-班级学员信息表'!$I:$I,'8-市场占有率'!K$5,'3-班级学员信息表'!$N:$N,'8-市场占有率'!$B123,'3-班级学员信息表'!$Q:$Q,"&lt;&gt;"&amp;" ")</f>
        <v>0</v>
      </c>
      <c r="L123" s="88">
        <f>COUNTIFS('3-班级学员信息表'!$I:$I,"初三",'3-班级学员信息表'!$N:$N,'8-市场占有率'!$B123,'3-班级学员信息表'!$Q:$Q,"&lt;&gt;"&amp;" ")+COUNTIFS('3-班级学员信息表'!$I:$I,"高一",'3-班级学员信息表'!$N:$N,'8-市场占有率'!$B123,'3-班级学员信息表'!$Q:$Q,"&lt;&gt;"&amp;" ")+COUNTIFS('3-班级学员信息表'!$I:$I,"高二",'3-班级学员信息表'!$N:$N,'8-市场占有率'!$B123,'3-班级学员信息表'!$Q:$Q,"&lt;&gt;"&amp;" ")+COUNTIFS('3-班级学员信息表'!$I:$I,"高三",'3-班级学员信息表'!$N:$N,'8-市场占有率'!$B123,'3-班级学员信息表'!$Q:$Q,"&lt;&gt;"&amp;" ")+COUNTIFS('3-班级学员信息表'!$I:$I,"其他",'3-班级学员信息表'!$N:$N,'8-市场占有率'!$B123,'3-班级学员信息表'!$Q:$Q,"&lt;&gt;"&amp;" ")</f>
        <v>0</v>
      </c>
      <c r="M123" s="88">
        <f t="shared" si="4"/>
        <v>0</v>
      </c>
      <c r="N123" s="91"/>
      <c r="O123" s="89">
        <f t="shared" si="3"/>
        <v>0</v>
      </c>
    </row>
    <row r="124" spans="1:15">
      <c r="A124" s="86">
        <v>118</v>
      </c>
      <c r="B124" s="90"/>
      <c r="C124" s="88">
        <f>COUNTIFS('3-班级学员信息表'!$I:$I,"小班",'3-班级学员信息表'!$N:$N,'8-市场占有率'!$B124,'3-班级学员信息表'!$Q:$Q,"&lt;&gt;"&amp;" ")+COUNTIFS('3-班级学员信息表'!$I:$I,"中班",'3-班级学员信息表'!$N:$N,'8-市场占有率'!$B124,'3-班级学员信息表'!$Q:$Q,"&lt;&gt;"&amp;" ")+COUNTIFS('3-班级学员信息表'!$I:$I,"大班",'3-班级学员信息表'!$N:$N,'8-市场占有率'!$B124,'3-班级学员信息表'!$Q:$Q,"&lt;&gt;"&amp;" ")</f>
        <v>0</v>
      </c>
      <c r="D124" s="88">
        <f>COUNTIFS('3-班级学员信息表'!$I:$I,'8-市场占有率'!D$5,'3-班级学员信息表'!$N:$N,'8-市场占有率'!$B124,'3-班级学员信息表'!$Q:$Q,"&lt;&gt;"&amp;" ")</f>
        <v>0</v>
      </c>
      <c r="E124" s="88">
        <f>COUNTIFS('3-班级学员信息表'!$I:$I,'8-市场占有率'!E$5,'3-班级学员信息表'!$N:$N,'8-市场占有率'!$B124,'3-班级学员信息表'!$Q:$Q,"&lt;&gt;"&amp;" ")</f>
        <v>0</v>
      </c>
      <c r="F124" s="88">
        <f>COUNTIFS('3-班级学员信息表'!$I:$I,'8-市场占有率'!F$5,'3-班级学员信息表'!$N:$N,'8-市场占有率'!$B124,'3-班级学员信息表'!$Q:$Q,"&lt;&gt;"&amp;" ")</f>
        <v>0</v>
      </c>
      <c r="G124" s="88">
        <f>COUNTIFS('3-班级学员信息表'!$I:$I,'8-市场占有率'!G$5,'3-班级学员信息表'!$N:$N,'8-市场占有率'!$B124,'3-班级学员信息表'!$Q:$Q,"&lt;&gt;"&amp;" ")</f>
        <v>0</v>
      </c>
      <c r="H124" s="88">
        <f>COUNTIFS('3-班级学员信息表'!$I:$I,'8-市场占有率'!H$5,'3-班级学员信息表'!$N:$N,'8-市场占有率'!$B124,'3-班级学员信息表'!$Q:$Q,"&lt;&gt;"&amp;" ")</f>
        <v>0</v>
      </c>
      <c r="I124" s="88">
        <f>COUNTIFS('3-班级学员信息表'!$I:$I,'8-市场占有率'!I$5,'3-班级学员信息表'!$N:$N,'8-市场占有率'!$B124,'3-班级学员信息表'!$Q:$Q,"&lt;&gt;"&amp;" ")</f>
        <v>0</v>
      </c>
      <c r="J124" s="88">
        <f>COUNTIFS('3-班级学员信息表'!$I:$I,'8-市场占有率'!J$5,'3-班级学员信息表'!$N:$N,'8-市场占有率'!$B124,'3-班级学员信息表'!$Q:$Q,"&lt;&gt;"&amp;" ")</f>
        <v>0</v>
      </c>
      <c r="K124" s="88">
        <f>COUNTIFS('3-班级学员信息表'!$I:$I,'8-市场占有率'!K$5,'3-班级学员信息表'!$N:$N,'8-市场占有率'!$B124,'3-班级学员信息表'!$Q:$Q,"&lt;&gt;"&amp;" ")</f>
        <v>0</v>
      </c>
      <c r="L124" s="88">
        <f>COUNTIFS('3-班级学员信息表'!$I:$I,"初三",'3-班级学员信息表'!$N:$N,'8-市场占有率'!$B124,'3-班级学员信息表'!$Q:$Q,"&lt;&gt;"&amp;" ")+COUNTIFS('3-班级学员信息表'!$I:$I,"高一",'3-班级学员信息表'!$N:$N,'8-市场占有率'!$B124,'3-班级学员信息表'!$Q:$Q,"&lt;&gt;"&amp;" ")+COUNTIFS('3-班级学员信息表'!$I:$I,"高二",'3-班级学员信息表'!$N:$N,'8-市场占有率'!$B124,'3-班级学员信息表'!$Q:$Q,"&lt;&gt;"&amp;" ")+COUNTIFS('3-班级学员信息表'!$I:$I,"高三",'3-班级学员信息表'!$N:$N,'8-市场占有率'!$B124,'3-班级学员信息表'!$Q:$Q,"&lt;&gt;"&amp;" ")+COUNTIFS('3-班级学员信息表'!$I:$I,"其他",'3-班级学员信息表'!$N:$N,'8-市场占有率'!$B124,'3-班级学员信息表'!$Q:$Q,"&lt;&gt;"&amp;" ")</f>
        <v>0</v>
      </c>
      <c r="M124" s="88">
        <f t="shared" si="4"/>
        <v>0</v>
      </c>
      <c r="N124" s="91"/>
      <c r="O124" s="89">
        <f t="shared" si="3"/>
        <v>0</v>
      </c>
    </row>
    <row r="125" spans="1:15">
      <c r="A125" s="86">
        <v>119</v>
      </c>
      <c r="B125" s="90"/>
      <c r="C125" s="88">
        <f>COUNTIFS('3-班级学员信息表'!$I:$I,"小班",'3-班级学员信息表'!$N:$N,'8-市场占有率'!$B125,'3-班级学员信息表'!$Q:$Q,"&lt;&gt;"&amp;" ")+COUNTIFS('3-班级学员信息表'!$I:$I,"中班",'3-班级学员信息表'!$N:$N,'8-市场占有率'!$B125,'3-班级学员信息表'!$Q:$Q,"&lt;&gt;"&amp;" ")+COUNTIFS('3-班级学员信息表'!$I:$I,"大班",'3-班级学员信息表'!$N:$N,'8-市场占有率'!$B125,'3-班级学员信息表'!$Q:$Q,"&lt;&gt;"&amp;" ")</f>
        <v>0</v>
      </c>
      <c r="D125" s="88">
        <f>COUNTIFS('3-班级学员信息表'!$I:$I,'8-市场占有率'!D$5,'3-班级学员信息表'!$N:$N,'8-市场占有率'!$B125,'3-班级学员信息表'!$Q:$Q,"&lt;&gt;"&amp;" ")</f>
        <v>0</v>
      </c>
      <c r="E125" s="88">
        <f>COUNTIFS('3-班级学员信息表'!$I:$I,'8-市场占有率'!E$5,'3-班级学员信息表'!$N:$N,'8-市场占有率'!$B125,'3-班级学员信息表'!$Q:$Q,"&lt;&gt;"&amp;" ")</f>
        <v>0</v>
      </c>
      <c r="F125" s="88">
        <f>COUNTIFS('3-班级学员信息表'!$I:$I,'8-市场占有率'!F$5,'3-班级学员信息表'!$N:$N,'8-市场占有率'!$B125,'3-班级学员信息表'!$Q:$Q,"&lt;&gt;"&amp;" ")</f>
        <v>0</v>
      </c>
      <c r="G125" s="88">
        <f>COUNTIFS('3-班级学员信息表'!$I:$I,'8-市场占有率'!G$5,'3-班级学员信息表'!$N:$N,'8-市场占有率'!$B125,'3-班级学员信息表'!$Q:$Q,"&lt;&gt;"&amp;" ")</f>
        <v>0</v>
      </c>
      <c r="H125" s="88">
        <f>COUNTIFS('3-班级学员信息表'!$I:$I,'8-市场占有率'!H$5,'3-班级学员信息表'!$N:$N,'8-市场占有率'!$B125,'3-班级学员信息表'!$Q:$Q,"&lt;&gt;"&amp;" ")</f>
        <v>0</v>
      </c>
      <c r="I125" s="88">
        <f>COUNTIFS('3-班级学员信息表'!$I:$I,'8-市场占有率'!I$5,'3-班级学员信息表'!$N:$N,'8-市场占有率'!$B125,'3-班级学员信息表'!$Q:$Q,"&lt;&gt;"&amp;" ")</f>
        <v>0</v>
      </c>
      <c r="J125" s="88">
        <f>COUNTIFS('3-班级学员信息表'!$I:$I,'8-市场占有率'!J$5,'3-班级学员信息表'!$N:$N,'8-市场占有率'!$B125,'3-班级学员信息表'!$Q:$Q,"&lt;&gt;"&amp;" ")</f>
        <v>0</v>
      </c>
      <c r="K125" s="88">
        <f>COUNTIFS('3-班级学员信息表'!$I:$I,'8-市场占有率'!K$5,'3-班级学员信息表'!$N:$N,'8-市场占有率'!$B125,'3-班级学员信息表'!$Q:$Q,"&lt;&gt;"&amp;" ")</f>
        <v>0</v>
      </c>
      <c r="L125" s="88">
        <f>COUNTIFS('3-班级学员信息表'!$I:$I,"初三",'3-班级学员信息表'!$N:$N,'8-市场占有率'!$B125,'3-班级学员信息表'!$Q:$Q,"&lt;&gt;"&amp;" ")+COUNTIFS('3-班级学员信息表'!$I:$I,"高一",'3-班级学员信息表'!$N:$N,'8-市场占有率'!$B125,'3-班级学员信息表'!$Q:$Q,"&lt;&gt;"&amp;" ")+COUNTIFS('3-班级学员信息表'!$I:$I,"高二",'3-班级学员信息表'!$N:$N,'8-市场占有率'!$B125,'3-班级学员信息表'!$Q:$Q,"&lt;&gt;"&amp;" ")+COUNTIFS('3-班级学员信息表'!$I:$I,"高三",'3-班级学员信息表'!$N:$N,'8-市场占有率'!$B125,'3-班级学员信息表'!$Q:$Q,"&lt;&gt;"&amp;" ")+COUNTIFS('3-班级学员信息表'!$I:$I,"其他",'3-班级学员信息表'!$N:$N,'8-市场占有率'!$B125,'3-班级学员信息表'!$Q:$Q,"&lt;&gt;"&amp;" ")</f>
        <v>0</v>
      </c>
      <c r="M125" s="88">
        <f t="shared" si="4"/>
        <v>0</v>
      </c>
      <c r="N125" s="91"/>
      <c r="O125" s="89">
        <f t="shared" si="3"/>
        <v>0</v>
      </c>
    </row>
    <row r="126" spans="1:15">
      <c r="A126" s="86">
        <v>120</v>
      </c>
      <c r="B126" s="90"/>
      <c r="C126" s="88">
        <f>COUNTIFS('3-班级学员信息表'!$I:$I,"小班",'3-班级学员信息表'!$N:$N,'8-市场占有率'!$B126,'3-班级学员信息表'!$Q:$Q,"&lt;&gt;"&amp;" ")+COUNTIFS('3-班级学员信息表'!$I:$I,"中班",'3-班级学员信息表'!$N:$N,'8-市场占有率'!$B126,'3-班级学员信息表'!$Q:$Q,"&lt;&gt;"&amp;" ")+COUNTIFS('3-班级学员信息表'!$I:$I,"大班",'3-班级学员信息表'!$N:$N,'8-市场占有率'!$B126,'3-班级学员信息表'!$Q:$Q,"&lt;&gt;"&amp;" ")</f>
        <v>0</v>
      </c>
      <c r="D126" s="88">
        <f>COUNTIFS('3-班级学员信息表'!$I:$I,'8-市场占有率'!D$5,'3-班级学员信息表'!$N:$N,'8-市场占有率'!$B126,'3-班级学员信息表'!$Q:$Q,"&lt;&gt;"&amp;" ")</f>
        <v>0</v>
      </c>
      <c r="E126" s="88">
        <f>COUNTIFS('3-班级学员信息表'!$I:$I,'8-市场占有率'!E$5,'3-班级学员信息表'!$N:$N,'8-市场占有率'!$B126,'3-班级学员信息表'!$Q:$Q,"&lt;&gt;"&amp;" ")</f>
        <v>0</v>
      </c>
      <c r="F126" s="88">
        <f>COUNTIFS('3-班级学员信息表'!$I:$I,'8-市场占有率'!F$5,'3-班级学员信息表'!$N:$N,'8-市场占有率'!$B126,'3-班级学员信息表'!$Q:$Q,"&lt;&gt;"&amp;" ")</f>
        <v>0</v>
      </c>
      <c r="G126" s="88">
        <f>COUNTIFS('3-班级学员信息表'!$I:$I,'8-市场占有率'!G$5,'3-班级学员信息表'!$N:$N,'8-市场占有率'!$B126,'3-班级学员信息表'!$Q:$Q,"&lt;&gt;"&amp;" ")</f>
        <v>0</v>
      </c>
      <c r="H126" s="88">
        <f>COUNTIFS('3-班级学员信息表'!$I:$I,'8-市场占有率'!H$5,'3-班级学员信息表'!$N:$N,'8-市场占有率'!$B126,'3-班级学员信息表'!$Q:$Q,"&lt;&gt;"&amp;" ")</f>
        <v>0</v>
      </c>
      <c r="I126" s="88">
        <f>COUNTIFS('3-班级学员信息表'!$I:$I,'8-市场占有率'!I$5,'3-班级学员信息表'!$N:$N,'8-市场占有率'!$B126,'3-班级学员信息表'!$Q:$Q,"&lt;&gt;"&amp;" ")</f>
        <v>0</v>
      </c>
      <c r="J126" s="88">
        <f>COUNTIFS('3-班级学员信息表'!$I:$I,'8-市场占有率'!J$5,'3-班级学员信息表'!$N:$N,'8-市场占有率'!$B126,'3-班级学员信息表'!$Q:$Q,"&lt;&gt;"&amp;" ")</f>
        <v>0</v>
      </c>
      <c r="K126" s="88">
        <f>COUNTIFS('3-班级学员信息表'!$I:$I,'8-市场占有率'!K$5,'3-班级学员信息表'!$N:$N,'8-市场占有率'!$B126,'3-班级学员信息表'!$Q:$Q,"&lt;&gt;"&amp;" ")</f>
        <v>0</v>
      </c>
      <c r="L126" s="88">
        <f>COUNTIFS('3-班级学员信息表'!$I:$I,"初三",'3-班级学员信息表'!$N:$N,'8-市场占有率'!$B126,'3-班级学员信息表'!$Q:$Q,"&lt;&gt;"&amp;" ")+COUNTIFS('3-班级学员信息表'!$I:$I,"高一",'3-班级学员信息表'!$N:$N,'8-市场占有率'!$B126,'3-班级学员信息表'!$Q:$Q,"&lt;&gt;"&amp;" ")+COUNTIFS('3-班级学员信息表'!$I:$I,"高二",'3-班级学员信息表'!$N:$N,'8-市场占有率'!$B126,'3-班级学员信息表'!$Q:$Q,"&lt;&gt;"&amp;" ")+COUNTIFS('3-班级学员信息表'!$I:$I,"高三",'3-班级学员信息表'!$N:$N,'8-市场占有率'!$B126,'3-班级学员信息表'!$Q:$Q,"&lt;&gt;"&amp;" ")+COUNTIFS('3-班级学员信息表'!$I:$I,"其他",'3-班级学员信息表'!$N:$N,'8-市场占有率'!$B126,'3-班级学员信息表'!$Q:$Q,"&lt;&gt;"&amp;" ")</f>
        <v>0</v>
      </c>
      <c r="M126" s="88">
        <f t="shared" si="4"/>
        <v>0</v>
      </c>
      <c r="N126" s="91"/>
      <c r="O126" s="89">
        <f t="shared" si="3"/>
        <v>0</v>
      </c>
    </row>
    <row r="127" spans="1:15">
      <c r="A127" s="86">
        <v>121</v>
      </c>
      <c r="B127" s="90"/>
      <c r="C127" s="88">
        <f>COUNTIFS('3-班级学员信息表'!$I:$I,"小班",'3-班级学员信息表'!$N:$N,'8-市场占有率'!$B127,'3-班级学员信息表'!$Q:$Q,"&lt;&gt;"&amp;" ")+COUNTIFS('3-班级学员信息表'!$I:$I,"中班",'3-班级学员信息表'!$N:$N,'8-市场占有率'!$B127,'3-班级学员信息表'!$Q:$Q,"&lt;&gt;"&amp;" ")+COUNTIFS('3-班级学员信息表'!$I:$I,"大班",'3-班级学员信息表'!$N:$N,'8-市场占有率'!$B127,'3-班级学员信息表'!$Q:$Q,"&lt;&gt;"&amp;" ")</f>
        <v>0</v>
      </c>
      <c r="D127" s="88">
        <f>COUNTIFS('3-班级学员信息表'!$I:$I,'8-市场占有率'!D$5,'3-班级学员信息表'!$N:$N,'8-市场占有率'!$B127,'3-班级学员信息表'!$Q:$Q,"&lt;&gt;"&amp;" ")</f>
        <v>0</v>
      </c>
      <c r="E127" s="88">
        <f>COUNTIFS('3-班级学员信息表'!$I:$I,'8-市场占有率'!E$5,'3-班级学员信息表'!$N:$N,'8-市场占有率'!$B127,'3-班级学员信息表'!$Q:$Q,"&lt;&gt;"&amp;" ")</f>
        <v>0</v>
      </c>
      <c r="F127" s="88">
        <f>COUNTIFS('3-班级学员信息表'!$I:$I,'8-市场占有率'!F$5,'3-班级学员信息表'!$N:$N,'8-市场占有率'!$B127,'3-班级学员信息表'!$Q:$Q,"&lt;&gt;"&amp;" ")</f>
        <v>0</v>
      </c>
      <c r="G127" s="88">
        <f>COUNTIFS('3-班级学员信息表'!$I:$I,'8-市场占有率'!G$5,'3-班级学员信息表'!$N:$N,'8-市场占有率'!$B127,'3-班级学员信息表'!$Q:$Q,"&lt;&gt;"&amp;" ")</f>
        <v>0</v>
      </c>
      <c r="H127" s="88">
        <f>COUNTIFS('3-班级学员信息表'!$I:$I,'8-市场占有率'!H$5,'3-班级学员信息表'!$N:$N,'8-市场占有率'!$B127,'3-班级学员信息表'!$Q:$Q,"&lt;&gt;"&amp;" ")</f>
        <v>0</v>
      </c>
      <c r="I127" s="88">
        <f>COUNTIFS('3-班级学员信息表'!$I:$I,'8-市场占有率'!I$5,'3-班级学员信息表'!$N:$N,'8-市场占有率'!$B127,'3-班级学员信息表'!$Q:$Q,"&lt;&gt;"&amp;" ")</f>
        <v>0</v>
      </c>
      <c r="J127" s="88">
        <f>COUNTIFS('3-班级学员信息表'!$I:$I,'8-市场占有率'!J$5,'3-班级学员信息表'!$N:$N,'8-市场占有率'!$B127,'3-班级学员信息表'!$Q:$Q,"&lt;&gt;"&amp;" ")</f>
        <v>0</v>
      </c>
      <c r="K127" s="88">
        <f>COUNTIFS('3-班级学员信息表'!$I:$I,'8-市场占有率'!K$5,'3-班级学员信息表'!$N:$N,'8-市场占有率'!$B127,'3-班级学员信息表'!$Q:$Q,"&lt;&gt;"&amp;" ")</f>
        <v>0</v>
      </c>
      <c r="L127" s="88">
        <f>COUNTIFS('3-班级学员信息表'!$I:$I,"初三",'3-班级学员信息表'!$N:$N,'8-市场占有率'!$B127,'3-班级学员信息表'!$Q:$Q,"&lt;&gt;"&amp;" ")+COUNTIFS('3-班级学员信息表'!$I:$I,"高一",'3-班级学员信息表'!$N:$N,'8-市场占有率'!$B127,'3-班级学员信息表'!$Q:$Q,"&lt;&gt;"&amp;" ")+COUNTIFS('3-班级学员信息表'!$I:$I,"高二",'3-班级学员信息表'!$N:$N,'8-市场占有率'!$B127,'3-班级学员信息表'!$Q:$Q,"&lt;&gt;"&amp;" ")+COUNTIFS('3-班级学员信息表'!$I:$I,"高三",'3-班级学员信息表'!$N:$N,'8-市场占有率'!$B127,'3-班级学员信息表'!$Q:$Q,"&lt;&gt;"&amp;" ")+COUNTIFS('3-班级学员信息表'!$I:$I,"其他",'3-班级学员信息表'!$N:$N,'8-市场占有率'!$B127,'3-班级学员信息表'!$Q:$Q,"&lt;&gt;"&amp;" ")</f>
        <v>0</v>
      </c>
      <c r="M127" s="88">
        <f t="shared" si="4"/>
        <v>0</v>
      </c>
      <c r="N127" s="91"/>
      <c r="O127" s="89">
        <f t="shared" si="3"/>
        <v>0</v>
      </c>
    </row>
    <row r="128" spans="1:15">
      <c r="A128" s="86">
        <v>122</v>
      </c>
      <c r="B128" s="90"/>
      <c r="C128" s="88">
        <f>COUNTIFS('3-班级学员信息表'!$I:$I,"小班",'3-班级学员信息表'!$N:$N,'8-市场占有率'!$B128,'3-班级学员信息表'!$Q:$Q,"&lt;&gt;"&amp;" ")+COUNTIFS('3-班级学员信息表'!$I:$I,"中班",'3-班级学员信息表'!$N:$N,'8-市场占有率'!$B128,'3-班级学员信息表'!$Q:$Q,"&lt;&gt;"&amp;" ")+COUNTIFS('3-班级学员信息表'!$I:$I,"大班",'3-班级学员信息表'!$N:$N,'8-市场占有率'!$B128,'3-班级学员信息表'!$Q:$Q,"&lt;&gt;"&amp;" ")</f>
        <v>0</v>
      </c>
      <c r="D128" s="88">
        <f>COUNTIFS('3-班级学员信息表'!$I:$I,'8-市场占有率'!D$5,'3-班级学员信息表'!$N:$N,'8-市场占有率'!$B128,'3-班级学员信息表'!$Q:$Q,"&lt;&gt;"&amp;" ")</f>
        <v>0</v>
      </c>
      <c r="E128" s="88">
        <f>COUNTIFS('3-班级学员信息表'!$I:$I,'8-市场占有率'!E$5,'3-班级学员信息表'!$N:$N,'8-市场占有率'!$B128,'3-班级学员信息表'!$Q:$Q,"&lt;&gt;"&amp;" ")</f>
        <v>0</v>
      </c>
      <c r="F128" s="88">
        <f>COUNTIFS('3-班级学员信息表'!$I:$I,'8-市场占有率'!F$5,'3-班级学员信息表'!$N:$N,'8-市场占有率'!$B128,'3-班级学员信息表'!$Q:$Q,"&lt;&gt;"&amp;" ")</f>
        <v>0</v>
      </c>
      <c r="G128" s="88">
        <f>COUNTIFS('3-班级学员信息表'!$I:$I,'8-市场占有率'!G$5,'3-班级学员信息表'!$N:$N,'8-市场占有率'!$B128,'3-班级学员信息表'!$Q:$Q,"&lt;&gt;"&amp;" ")</f>
        <v>0</v>
      </c>
      <c r="H128" s="88">
        <f>COUNTIFS('3-班级学员信息表'!$I:$I,'8-市场占有率'!H$5,'3-班级学员信息表'!$N:$N,'8-市场占有率'!$B128,'3-班级学员信息表'!$Q:$Q,"&lt;&gt;"&amp;" ")</f>
        <v>0</v>
      </c>
      <c r="I128" s="88">
        <f>COUNTIFS('3-班级学员信息表'!$I:$I,'8-市场占有率'!I$5,'3-班级学员信息表'!$N:$N,'8-市场占有率'!$B128,'3-班级学员信息表'!$Q:$Q,"&lt;&gt;"&amp;" ")</f>
        <v>0</v>
      </c>
      <c r="J128" s="88">
        <f>COUNTIFS('3-班级学员信息表'!$I:$I,'8-市场占有率'!J$5,'3-班级学员信息表'!$N:$N,'8-市场占有率'!$B128,'3-班级学员信息表'!$Q:$Q,"&lt;&gt;"&amp;" ")</f>
        <v>0</v>
      </c>
      <c r="K128" s="88">
        <f>COUNTIFS('3-班级学员信息表'!$I:$I,'8-市场占有率'!K$5,'3-班级学员信息表'!$N:$N,'8-市场占有率'!$B128,'3-班级学员信息表'!$Q:$Q,"&lt;&gt;"&amp;" ")</f>
        <v>0</v>
      </c>
      <c r="L128" s="88">
        <f>COUNTIFS('3-班级学员信息表'!$I:$I,"初三",'3-班级学员信息表'!$N:$N,'8-市场占有率'!$B128,'3-班级学员信息表'!$Q:$Q,"&lt;&gt;"&amp;" ")+COUNTIFS('3-班级学员信息表'!$I:$I,"高一",'3-班级学员信息表'!$N:$N,'8-市场占有率'!$B128,'3-班级学员信息表'!$Q:$Q,"&lt;&gt;"&amp;" ")+COUNTIFS('3-班级学员信息表'!$I:$I,"高二",'3-班级学员信息表'!$N:$N,'8-市场占有率'!$B128,'3-班级学员信息表'!$Q:$Q,"&lt;&gt;"&amp;" ")+COUNTIFS('3-班级学员信息表'!$I:$I,"高三",'3-班级学员信息表'!$N:$N,'8-市场占有率'!$B128,'3-班级学员信息表'!$Q:$Q,"&lt;&gt;"&amp;" ")+COUNTIFS('3-班级学员信息表'!$I:$I,"其他",'3-班级学员信息表'!$N:$N,'8-市场占有率'!$B128,'3-班级学员信息表'!$Q:$Q,"&lt;&gt;"&amp;" ")</f>
        <v>0</v>
      </c>
      <c r="M128" s="88">
        <f t="shared" si="4"/>
        <v>0</v>
      </c>
      <c r="N128" s="91"/>
      <c r="O128" s="89">
        <f t="shared" si="3"/>
        <v>0</v>
      </c>
    </row>
    <row r="129" spans="1:15">
      <c r="A129" s="86">
        <v>123</v>
      </c>
      <c r="B129" s="90"/>
      <c r="C129" s="88">
        <f>COUNTIFS('3-班级学员信息表'!$I:$I,"小班",'3-班级学员信息表'!$N:$N,'8-市场占有率'!$B129,'3-班级学员信息表'!$Q:$Q,"&lt;&gt;"&amp;" ")+COUNTIFS('3-班级学员信息表'!$I:$I,"中班",'3-班级学员信息表'!$N:$N,'8-市场占有率'!$B129,'3-班级学员信息表'!$Q:$Q,"&lt;&gt;"&amp;" ")+COUNTIFS('3-班级学员信息表'!$I:$I,"大班",'3-班级学员信息表'!$N:$N,'8-市场占有率'!$B129,'3-班级学员信息表'!$Q:$Q,"&lt;&gt;"&amp;" ")</f>
        <v>0</v>
      </c>
      <c r="D129" s="88">
        <f>COUNTIFS('3-班级学员信息表'!$I:$I,'8-市场占有率'!D$5,'3-班级学员信息表'!$N:$N,'8-市场占有率'!$B129,'3-班级学员信息表'!$Q:$Q,"&lt;&gt;"&amp;" ")</f>
        <v>0</v>
      </c>
      <c r="E129" s="88">
        <f>COUNTIFS('3-班级学员信息表'!$I:$I,'8-市场占有率'!E$5,'3-班级学员信息表'!$N:$N,'8-市场占有率'!$B129,'3-班级学员信息表'!$Q:$Q,"&lt;&gt;"&amp;" ")</f>
        <v>0</v>
      </c>
      <c r="F129" s="88">
        <f>COUNTIFS('3-班级学员信息表'!$I:$I,'8-市场占有率'!F$5,'3-班级学员信息表'!$N:$N,'8-市场占有率'!$B129,'3-班级学员信息表'!$Q:$Q,"&lt;&gt;"&amp;" ")</f>
        <v>0</v>
      </c>
      <c r="G129" s="88">
        <f>COUNTIFS('3-班级学员信息表'!$I:$I,'8-市场占有率'!G$5,'3-班级学员信息表'!$N:$N,'8-市场占有率'!$B129,'3-班级学员信息表'!$Q:$Q,"&lt;&gt;"&amp;" ")</f>
        <v>0</v>
      </c>
      <c r="H129" s="88">
        <f>COUNTIFS('3-班级学员信息表'!$I:$I,'8-市场占有率'!H$5,'3-班级学员信息表'!$N:$N,'8-市场占有率'!$B129,'3-班级学员信息表'!$Q:$Q,"&lt;&gt;"&amp;" ")</f>
        <v>0</v>
      </c>
      <c r="I129" s="88">
        <f>COUNTIFS('3-班级学员信息表'!$I:$I,'8-市场占有率'!I$5,'3-班级学员信息表'!$N:$N,'8-市场占有率'!$B129,'3-班级学员信息表'!$Q:$Q,"&lt;&gt;"&amp;" ")</f>
        <v>0</v>
      </c>
      <c r="J129" s="88">
        <f>COUNTIFS('3-班级学员信息表'!$I:$I,'8-市场占有率'!J$5,'3-班级学员信息表'!$N:$N,'8-市场占有率'!$B129,'3-班级学员信息表'!$Q:$Q,"&lt;&gt;"&amp;" ")</f>
        <v>0</v>
      </c>
      <c r="K129" s="88">
        <f>COUNTIFS('3-班级学员信息表'!$I:$I,'8-市场占有率'!K$5,'3-班级学员信息表'!$N:$N,'8-市场占有率'!$B129,'3-班级学员信息表'!$Q:$Q,"&lt;&gt;"&amp;" ")</f>
        <v>0</v>
      </c>
      <c r="L129" s="88">
        <f>COUNTIFS('3-班级学员信息表'!$I:$I,"初三",'3-班级学员信息表'!$N:$N,'8-市场占有率'!$B129,'3-班级学员信息表'!$Q:$Q,"&lt;&gt;"&amp;" ")+COUNTIFS('3-班级学员信息表'!$I:$I,"高一",'3-班级学员信息表'!$N:$N,'8-市场占有率'!$B129,'3-班级学员信息表'!$Q:$Q,"&lt;&gt;"&amp;" ")+COUNTIFS('3-班级学员信息表'!$I:$I,"高二",'3-班级学员信息表'!$N:$N,'8-市场占有率'!$B129,'3-班级学员信息表'!$Q:$Q,"&lt;&gt;"&amp;" ")+COUNTIFS('3-班级学员信息表'!$I:$I,"高三",'3-班级学员信息表'!$N:$N,'8-市场占有率'!$B129,'3-班级学员信息表'!$Q:$Q,"&lt;&gt;"&amp;" ")+COUNTIFS('3-班级学员信息表'!$I:$I,"其他",'3-班级学员信息表'!$N:$N,'8-市场占有率'!$B129,'3-班级学员信息表'!$Q:$Q,"&lt;&gt;"&amp;" ")</f>
        <v>0</v>
      </c>
      <c r="M129" s="88">
        <f t="shared" si="4"/>
        <v>0</v>
      </c>
      <c r="N129" s="91"/>
      <c r="O129" s="89">
        <f t="shared" si="3"/>
        <v>0</v>
      </c>
    </row>
    <row r="130" spans="1:15">
      <c r="A130" s="86">
        <v>124</v>
      </c>
      <c r="B130" s="90"/>
      <c r="C130" s="88">
        <f>COUNTIFS('3-班级学员信息表'!$I:$I,"小班",'3-班级学员信息表'!$N:$N,'8-市场占有率'!$B130,'3-班级学员信息表'!$Q:$Q,"&lt;&gt;"&amp;" ")+COUNTIFS('3-班级学员信息表'!$I:$I,"中班",'3-班级学员信息表'!$N:$N,'8-市场占有率'!$B130,'3-班级学员信息表'!$Q:$Q,"&lt;&gt;"&amp;" ")+COUNTIFS('3-班级学员信息表'!$I:$I,"大班",'3-班级学员信息表'!$N:$N,'8-市场占有率'!$B130,'3-班级学员信息表'!$Q:$Q,"&lt;&gt;"&amp;" ")</f>
        <v>0</v>
      </c>
      <c r="D130" s="88">
        <f>COUNTIFS('3-班级学员信息表'!$I:$I,'8-市场占有率'!D$5,'3-班级学员信息表'!$N:$N,'8-市场占有率'!$B130,'3-班级学员信息表'!$Q:$Q,"&lt;&gt;"&amp;" ")</f>
        <v>0</v>
      </c>
      <c r="E130" s="88">
        <f>COUNTIFS('3-班级学员信息表'!$I:$I,'8-市场占有率'!E$5,'3-班级学员信息表'!$N:$N,'8-市场占有率'!$B130,'3-班级学员信息表'!$Q:$Q,"&lt;&gt;"&amp;" ")</f>
        <v>0</v>
      </c>
      <c r="F130" s="88">
        <f>COUNTIFS('3-班级学员信息表'!$I:$I,'8-市场占有率'!F$5,'3-班级学员信息表'!$N:$N,'8-市场占有率'!$B130,'3-班级学员信息表'!$Q:$Q,"&lt;&gt;"&amp;" ")</f>
        <v>0</v>
      </c>
      <c r="G130" s="88">
        <f>COUNTIFS('3-班级学员信息表'!$I:$I,'8-市场占有率'!G$5,'3-班级学员信息表'!$N:$N,'8-市场占有率'!$B130,'3-班级学员信息表'!$Q:$Q,"&lt;&gt;"&amp;" ")</f>
        <v>0</v>
      </c>
      <c r="H130" s="88">
        <f>COUNTIFS('3-班级学员信息表'!$I:$I,'8-市场占有率'!H$5,'3-班级学员信息表'!$N:$N,'8-市场占有率'!$B130,'3-班级学员信息表'!$Q:$Q,"&lt;&gt;"&amp;" ")</f>
        <v>0</v>
      </c>
      <c r="I130" s="88">
        <f>COUNTIFS('3-班级学员信息表'!$I:$I,'8-市场占有率'!I$5,'3-班级学员信息表'!$N:$N,'8-市场占有率'!$B130,'3-班级学员信息表'!$Q:$Q,"&lt;&gt;"&amp;" ")</f>
        <v>0</v>
      </c>
      <c r="J130" s="88">
        <f>COUNTIFS('3-班级学员信息表'!$I:$I,'8-市场占有率'!J$5,'3-班级学员信息表'!$N:$N,'8-市场占有率'!$B130,'3-班级学员信息表'!$Q:$Q,"&lt;&gt;"&amp;" ")</f>
        <v>0</v>
      </c>
      <c r="K130" s="88">
        <f>COUNTIFS('3-班级学员信息表'!$I:$I,'8-市场占有率'!K$5,'3-班级学员信息表'!$N:$N,'8-市场占有率'!$B130,'3-班级学员信息表'!$Q:$Q,"&lt;&gt;"&amp;" ")</f>
        <v>0</v>
      </c>
      <c r="L130" s="88">
        <f>COUNTIFS('3-班级学员信息表'!$I:$I,"初三",'3-班级学员信息表'!$N:$N,'8-市场占有率'!$B130,'3-班级学员信息表'!$Q:$Q,"&lt;&gt;"&amp;" ")+COUNTIFS('3-班级学员信息表'!$I:$I,"高一",'3-班级学员信息表'!$N:$N,'8-市场占有率'!$B130,'3-班级学员信息表'!$Q:$Q,"&lt;&gt;"&amp;" ")+COUNTIFS('3-班级学员信息表'!$I:$I,"高二",'3-班级学员信息表'!$N:$N,'8-市场占有率'!$B130,'3-班级学员信息表'!$Q:$Q,"&lt;&gt;"&amp;" ")+COUNTIFS('3-班级学员信息表'!$I:$I,"高三",'3-班级学员信息表'!$N:$N,'8-市场占有率'!$B130,'3-班级学员信息表'!$Q:$Q,"&lt;&gt;"&amp;" ")+COUNTIFS('3-班级学员信息表'!$I:$I,"其他",'3-班级学员信息表'!$N:$N,'8-市场占有率'!$B130,'3-班级学员信息表'!$Q:$Q,"&lt;&gt;"&amp;" ")</f>
        <v>0</v>
      </c>
      <c r="M130" s="88">
        <f t="shared" si="4"/>
        <v>0</v>
      </c>
      <c r="N130" s="91"/>
      <c r="O130" s="89">
        <f t="shared" si="3"/>
        <v>0</v>
      </c>
    </row>
    <row r="131" spans="1:15">
      <c r="A131" s="86">
        <v>125</v>
      </c>
      <c r="B131" s="90"/>
      <c r="C131" s="88">
        <f>COUNTIFS('3-班级学员信息表'!$I:$I,"小班",'3-班级学员信息表'!$N:$N,'8-市场占有率'!$B131,'3-班级学员信息表'!$Q:$Q,"&lt;&gt;"&amp;" ")+COUNTIFS('3-班级学员信息表'!$I:$I,"中班",'3-班级学员信息表'!$N:$N,'8-市场占有率'!$B131,'3-班级学员信息表'!$Q:$Q,"&lt;&gt;"&amp;" ")+COUNTIFS('3-班级学员信息表'!$I:$I,"大班",'3-班级学员信息表'!$N:$N,'8-市场占有率'!$B131,'3-班级学员信息表'!$Q:$Q,"&lt;&gt;"&amp;" ")</f>
        <v>0</v>
      </c>
      <c r="D131" s="88">
        <f>COUNTIFS('3-班级学员信息表'!$I:$I,'8-市场占有率'!D$5,'3-班级学员信息表'!$N:$N,'8-市场占有率'!$B131,'3-班级学员信息表'!$Q:$Q,"&lt;&gt;"&amp;" ")</f>
        <v>0</v>
      </c>
      <c r="E131" s="88">
        <f>COUNTIFS('3-班级学员信息表'!$I:$I,'8-市场占有率'!E$5,'3-班级学员信息表'!$N:$N,'8-市场占有率'!$B131,'3-班级学员信息表'!$Q:$Q,"&lt;&gt;"&amp;" ")</f>
        <v>0</v>
      </c>
      <c r="F131" s="88">
        <f>COUNTIFS('3-班级学员信息表'!$I:$I,'8-市场占有率'!F$5,'3-班级学员信息表'!$N:$N,'8-市场占有率'!$B131,'3-班级学员信息表'!$Q:$Q,"&lt;&gt;"&amp;" ")</f>
        <v>0</v>
      </c>
      <c r="G131" s="88">
        <f>COUNTIFS('3-班级学员信息表'!$I:$I,'8-市场占有率'!G$5,'3-班级学员信息表'!$N:$N,'8-市场占有率'!$B131,'3-班级学员信息表'!$Q:$Q,"&lt;&gt;"&amp;" ")</f>
        <v>0</v>
      </c>
      <c r="H131" s="88">
        <f>COUNTIFS('3-班级学员信息表'!$I:$I,'8-市场占有率'!H$5,'3-班级学员信息表'!$N:$N,'8-市场占有率'!$B131,'3-班级学员信息表'!$Q:$Q,"&lt;&gt;"&amp;" ")</f>
        <v>0</v>
      </c>
      <c r="I131" s="88">
        <f>COUNTIFS('3-班级学员信息表'!$I:$I,'8-市场占有率'!I$5,'3-班级学员信息表'!$N:$N,'8-市场占有率'!$B131,'3-班级学员信息表'!$Q:$Q,"&lt;&gt;"&amp;" ")</f>
        <v>0</v>
      </c>
      <c r="J131" s="88">
        <f>COUNTIFS('3-班级学员信息表'!$I:$I,'8-市场占有率'!J$5,'3-班级学员信息表'!$N:$N,'8-市场占有率'!$B131,'3-班级学员信息表'!$Q:$Q,"&lt;&gt;"&amp;" ")</f>
        <v>0</v>
      </c>
      <c r="K131" s="88">
        <f>COUNTIFS('3-班级学员信息表'!$I:$I,'8-市场占有率'!K$5,'3-班级学员信息表'!$N:$N,'8-市场占有率'!$B131,'3-班级学员信息表'!$Q:$Q,"&lt;&gt;"&amp;" ")</f>
        <v>0</v>
      </c>
      <c r="L131" s="88">
        <f>COUNTIFS('3-班级学员信息表'!$I:$I,"初三",'3-班级学员信息表'!$N:$N,'8-市场占有率'!$B131,'3-班级学员信息表'!$Q:$Q,"&lt;&gt;"&amp;" ")+COUNTIFS('3-班级学员信息表'!$I:$I,"高一",'3-班级学员信息表'!$N:$N,'8-市场占有率'!$B131,'3-班级学员信息表'!$Q:$Q,"&lt;&gt;"&amp;" ")+COUNTIFS('3-班级学员信息表'!$I:$I,"高二",'3-班级学员信息表'!$N:$N,'8-市场占有率'!$B131,'3-班级学员信息表'!$Q:$Q,"&lt;&gt;"&amp;" ")+COUNTIFS('3-班级学员信息表'!$I:$I,"高三",'3-班级学员信息表'!$N:$N,'8-市场占有率'!$B131,'3-班级学员信息表'!$Q:$Q,"&lt;&gt;"&amp;" ")+COUNTIFS('3-班级学员信息表'!$I:$I,"其他",'3-班级学员信息表'!$N:$N,'8-市场占有率'!$B131,'3-班级学员信息表'!$Q:$Q,"&lt;&gt;"&amp;" ")</f>
        <v>0</v>
      </c>
      <c r="M131" s="88">
        <f t="shared" si="4"/>
        <v>0</v>
      </c>
      <c r="N131" s="91"/>
      <c r="O131" s="89">
        <f t="shared" si="3"/>
        <v>0</v>
      </c>
    </row>
    <row r="132" spans="1:15">
      <c r="A132" s="86">
        <v>126</v>
      </c>
      <c r="B132" s="90"/>
      <c r="C132" s="88">
        <f>COUNTIFS('3-班级学员信息表'!$I:$I,"小班",'3-班级学员信息表'!$N:$N,'8-市场占有率'!$B132,'3-班级学员信息表'!$Q:$Q,"&lt;&gt;"&amp;" ")+COUNTIFS('3-班级学员信息表'!$I:$I,"中班",'3-班级学员信息表'!$N:$N,'8-市场占有率'!$B132,'3-班级学员信息表'!$Q:$Q,"&lt;&gt;"&amp;" ")+COUNTIFS('3-班级学员信息表'!$I:$I,"大班",'3-班级学员信息表'!$N:$N,'8-市场占有率'!$B132,'3-班级学员信息表'!$Q:$Q,"&lt;&gt;"&amp;" ")</f>
        <v>0</v>
      </c>
      <c r="D132" s="88">
        <f>COUNTIFS('3-班级学员信息表'!$I:$I,'8-市场占有率'!D$5,'3-班级学员信息表'!$N:$N,'8-市场占有率'!$B132,'3-班级学员信息表'!$Q:$Q,"&lt;&gt;"&amp;" ")</f>
        <v>0</v>
      </c>
      <c r="E132" s="88">
        <f>COUNTIFS('3-班级学员信息表'!$I:$I,'8-市场占有率'!E$5,'3-班级学员信息表'!$N:$N,'8-市场占有率'!$B132,'3-班级学员信息表'!$Q:$Q,"&lt;&gt;"&amp;" ")</f>
        <v>0</v>
      </c>
      <c r="F132" s="88">
        <f>COUNTIFS('3-班级学员信息表'!$I:$I,'8-市场占有率'!F$5,'3-班级学员信息表'!$N:$N,'8-市场占有率'!$B132,'3-班级学员信息表'!$Q:$Q,"&lt;&gt;"&amp;" ")</f>
        <v>0</v>
      </c>
      <c r="G132" s="88">
        <f>COUNTIFS('3-班级学员信息表'!$I:$I,'8-市场占有率'!G$5,'3-班级学员信息表'!$N:$N,'8-市场占有率'!$B132,'3-班级学员信息表'!$Q:$Q,"&lt;&gt;"&amp;" ")</f>
        <v>0</v>
      </c>
      <c r="H132" s="88">
        <f>COUNTIFS('3-班级学员信息表'!$I:$I,'8-市场占有率'!H$5,'3-班级学员信息表'!$N:$N,'8-市场占有率'!$B132,'3-班级学员信息表'!$Q:$Q,"&lt;&gt;"&amp;" ")</f>
        <v>0</v>
      </c>
      <c r="I132" s="88">
        <f>COUNTIFS('3-班级学员信息表'!$I:$I,'8-市场占有率'!I$5,'3-班级学员信息表'!$N:$N,'8-市场占有率'!$B132,'3-班级学员信息表'!$Q:$Q,"&lt;&gt;"&amp;" ")</f>
        <v>0</v>
      </c>
      <c r="J132" s="88">
        <f>COUNTIFS('3-班级学员信息表'!$I:$I,'8-市场占有率'!J$5,'3-班级学员信息表'!$N:$N,'8-市场占有率'!$B132,'3-班级学员信息表'!$Q:$Q,"&lt;&gt;"&amp;" ")</f>
        <v>0</v>
      </c>
      <c r="K132" s="88">
        <f>COUNTIFS('3-班级学员信息表'!$I:$I,'8-市场占有率'!K$5,'3-班级学员信息表'!$N:$N,'8-市场占有率'!$B132,'3-班级学员信息表'!$Q:$Q,"&lt;&gt;"&amp;" ")</f>
        <v>0</v>
      </c>
      <c r="L132" s="88">
        <f>COUNTIFS('3-班级学员信息表'!$I:$I,"初三",'3-班级学员信息表'!$N:$N,'8-市场占有率'!$B132,'3-班级学员信息表'!$Q:$Q,"&lt;&gt;"&amp;" ")+COUNTIFS('3-班级学员信息表'!$I:$I,"高一",'3-班级学员信息表'!$N:$N,'8-市场占有率'!$B132,'3-班级学员信息表'!$Q:$Q,"&lt;&gt;"&amp;" ")+COUNTIFS('3-班级学员信息表'!$I:$I,"高二",'3-班级学员信息表'!$N:$N,'8-市场占有率'!$B132,'3-班级学员信息表'!$Q:$Q,"&lt;&gt;"&amp;" ")+COUNTIFS('3-班级学员信息表'!$I:$I,"高三",'3-班级学员信息表'!$N:$N,'8-市场占有率'!$B132,'3-班级学员信息表'!$Q:$Q,"&lt;&gt;"&amp;" ")+COUNTIFS('3-班级学员信息表'!$I:$I,"其他",'3-班级学员信息表'!$N:$N,'8-市场占有率'!$B132,'3-班级学员信息表'!$Q:$Q,"&lt;&gt;"&amp;" ")</f>
        <v>0</v>
      </c>
      <c r="M132" s="88">
        <f t="shared" si="4"/>
        <v>0</v>
      </c>
      <c r="N132" s="91"/>
      <c r="O132" s="89">
        <f t="shared" si="3"/>
        <v>0</v>
      </c>
    </row>
    <row r="133" spans="1:15">
      <c r="A133" s="86">
        <v>127</v>
      </c>
      <c r="B133" s="90"/>
      <c r="C133" s="88">
        <f>COUNTIFS('3-班级学员信息表'!$I:$I,"小班",'3-班级学员信息表'!$N:$N,'8-市场占有率'!$B133,'3-班级学员信息表'!$Q:$Q,"&lt;&gt;"&amp;" ")+COUNTIFS('3-班级学员信息表'!$I:$I,"中班",'3-班级学员信息表'!$N:$N,'8-市场占有率'!$B133,'3-班级学员信息表'!$Q:$Q,"&lt;&gt;"&amp;" ")+COUNTIFS('3-班级学员信息表'!$I:$I,"大班",'3-班级学员信息表'!$N:$N,'8-市场占有率'!$B133,'3-班级学员信息表'!$Q:$Q,"&lt;&gt;"&amp;" ")</f>
        <v>0</v>
      </c>
      <c r="D133" s="88">
        <f>COUNTIFS('3-班级学员信息表'!$I:$I,'8-市场占有率'!D$5,'3-班级学员信息表'!$N:$N,'8-市场占有率'!$B133,'3-班级学员信息表'!$Q:$Q,"&lt;&gt;"&amp;" ")</f>
        <v>0</v>
      </c>
      <c r="E133" s="88">
        <f>COUNTIFS('3-班级学员信息表'!$I:$I,'8-市场占有率'!E$5,'3-班级学员信息表'!$N:$N,'8-市场占有率'!$B133,'3-班级学员信息表'!$Q:$Q,"&lt;&gt;"&amp;" ")</f>
        <v>0</v>
      </c>
      <c r="F133" s="88">
        <f>COUNTIFS('3-班级学员信息表'!$I:$I,'8-市场占有率'!F$5,'3-班级学员信息表'!$N:$N,'8-市场占有率'!$B133,'3-班级学员信息表'!$Q:$Q,"&lt;&gt;"&amp;" ")</f>
        <v>0</v>
      </c>
      <c r="G133" s="88">
        <f>COUNTIFS('3-班级学员信息表'!$I:$I,'8-市场占有率'!G$5,'3-班级学员信息表'!$N:$N,'8-市场占有率'!$B133,'3-班级学员信息表'!$Q:$Q,"&lt;&gt;"&amp;" ")</f>
        <v>0</v>
      </c>
      <c r="H133" s="88">
        <f>COUNTIFS('3-班级学员信息表'!$I:$I,'8-市场占有率'!H$5,'3-班级学员信息表'!$N:$N,'8-市场占有率'!$B133,'3-班级学员信息表'!$Q:$Q,"&lt;&gt;"&amp;" ")</f>
        <v>0</v>
      </c>
      <c r="I133" s="88">
        <f>COUNTIFS('3-班级学员信息表'!$I:$I,'8-市场占有率'!I$5,'3-班级学员信息表'!$N:$N,'8-市场占有率'!$B133,'3-班级学员信息表'!$Q:$Q,"&lt;&gt;"&amp;" ")</f>
        <v>0</v>
      </c>
      <c r="J133" s="88">
        <f>COUNTIFS('3-班级学员信息表'!$I:$I,'8-市场占有率'!J$5,'3-班级学员信息表'!$N:$N,'8-市场占有率'!$B133,'3-班级学员信息表'!$Q:$Q,"&lt;&gt;"&amp;" ")</f>
        <v>0</v>
      </c>
      <c r="K133" s="88">
        <f>COUNTIFS('3-班级学员信息表'!$I:$I,'8-市场占有率'!K$5,'3-班级学员信息表'!$N:$N,'8-市场占有率'!$B133,'3-班级学员信息表'!$Q:$Q,"&lt;&gt;"&amp;" ")</f>
        <v>0</v>
      </c>
      <c r="L133" s="88">
        <f>COUNTIFS('3-班级学员信息表'!$I:$I,"初三",'3-班级学员信息表'!$N:$N,'8-市场占有率'!$B133,'3-班级学员信息表'!$Q:$Q,"&lt;&gt;"&amp;" ")+COUNTIFS('3-班级学员信息表'!$I:$I,"高一",'3-班级学员信息表'!$N:$N,'8-市场占有率'!$B133,'3-班级学员信息表'!$Q:$Q,"&lt;&gt;"&amp;" ")+COUNTIFS('3-班级学员信息表'!$I:$I,"高二",'3-班级学员信息表'!$N:$N,'8-市场占有率'!$B133,'3-班级学员信息表'!$Q:$Q,"&lt;&gt;"&amp;" ")+COUNTIFS('3-班级学员信息表'!$I:$I,"高三",'3-班级学员信息表'!$N:$N,'8-市场占有率'!$B133,'3-班级学员信息表'!$Q:$Q,"&lt;&gt;"&amp;" ")+COUNTIFS('3-班级学员信息表'!$I:$I,"其他",'3-班级学员信息表'!$N:$N,'8-市场占有率'!$B133,'3-班级学员信息表'!$Q:$Q,"&lt;&gt;"&amp;" ")</f>
        <v>0</v>
      </c>
      <c r="M133" s="88">
        <f t="shared" si="4"/>
        <v>0</v>
      </c>
      <c r="N133" s="91"/>
      <c r="O133" s="89">
        <f t="shared" si="3"/>
        <v>0</v>
      </c>
    </row>
    <row r="134" spans="1:15">
      <c r="A134" s="86">
        <v>128</v>
      </c>
      <c r="B134" s="90"/>
      <c r="C134" s="88">
        <f>COUNTIFS('3-班级学员信息表'!$I:$I,"小班",'3-班级学员信息表'!$N:$N,'8-市场占有率'!$B134,'3-班级学员信息表'!$Q:$Q,"&lt;&gt;"&amp;" ")+COUNTIFS('3-班级学员信息表'!$I:$I,"中班",'3-班级学员信息表'!$N:$N,'8-市场占有率'!$B134,'3-班级学员信息表'!$Q:$Q,"&lt;&gt;"&amp;" ")+COUNTIFS('3-班级学员信息表'!$I:$I,"大班",'3-班级学员信息表'!$N:$N,'8-市场占有率'!$B134,'3-班级学员信息表'!$Q:$Q,"&lt;&gt;"&amp;" ")</f>
        <v>0</v>
      </c>
      <c r="D134" s="88">
        <f>COUNTIFS('3-班级学员信息表'!$I:$I,'8-市场占有率'!D$5,'3-班级学员信息表'!$N:$N,'8-市场占有率'!$B134,'3-班级学员信息表'!$Q:$Q,"&lt;&gt;"&amp;" ")</f>
        <v>0</v>
      </c>
      <c r="E134" s="88">
        <f>COUNTIFS('3-班级学员信息表'!$I:$I,'8-市场占有率'!E$5,'3-班级学员信息表'!$N:$N,'8-市场占有率'!$B134,'3-班级学员信息表'!$Q:$Q,"&lt;&gt;"&amp;" ")</f>
        <v>0</v>
      </c>
      <c r="F134" s="88">
        <f>COUNTIFS('3-班级学员信息表'!$I:$I,'8-市场占有率'!F$5,'3-班级学员信息表'!$N:$N,'8-市场占有率'!$B134,'3-班级学员信息表'!$Q:$Q,"&lt;&gt;"&amp;" ")</f>
        <v>0</v>
      </c>
      <c r="G134" s="88">
        <f>COUNTIFS('3-班级学员信息表'!$I:$I,'8-市场占有率'!G$5,'3-班级学员信息表'!$N:$N,'8-市场占有率'!$B134,'3-班级学员信息表'!$Q:$Q,"&lt;&gt;"&amp;" ")</f>
        <v>0</v>
      </c>
      <c r="H134" s="88">
        <f>COUNTIFS('3-班级学员信息表'!$I:$I,'8-市场占有率'!H$5,'3-班级学员信息表'!$N:$N,'8-市场占有率'!$B134,'3-班级学员信息表'!$Q:$Q,"&lt;&gt;"&amp;" ")</f>
        <v>0</v>
      </c>
      <c r="I134" s="88">
        <f>COUNTIFS('3-班级学员信息表'!$I:$I,'8-市场占有率'!I$5,'3-班级学员信息表'!$N:$N,'8-市场占有率'!$B134,'3-班级学员信息表'!$Q:$Q,"&lt;&gt;"&amp;" ")</f>
        <v>0</v>
      </c>
      <c r="J134" s="88">
        <f>COUNTIFS('3-班级学员信息表'!$I:$I,'8-市场占有率'!J$5,'3-班级学员信息表'!$N:$N,'8-市场占有率'!$B134,'3-班级学员信息表'!$Q:$Q,"&lt;&gt;"&amp;" ")</f>
        <v>0</v>
      </c>
      <c r="K134" s="88">
        <f>COUNTIFS('3-班级学员信息表'!$I:$I,'8-市场占有率'!K$5,'3-班级学员信息表'!$N:$N,'8-市场占有率'!$B134,'3-班级学员信息表'!$Q:$Q,"&lt;&gt;"&amp;" ")</f>
        <v>0</v>
      </c>
      <c r="L134" s="88">
        <f>COUNTIFS('3-班级学员信息表'!$I:$I,"初三",'3-班级学员信息表'!$N:$N,'8-市场占有率'!$B134,'3-班级学员信息表'!$Q:$Q,"&lt;&gt;"&amp;" ")+COUNTIFS('3-班级学员信息表'!$I:$I,"高一",'3-班级学员信息表'!$N:$N,'8-市场占有率'!$B134,'3-班级学员信息表'!$Q:$Q,"&lt;&gt;"&amp;" ")+COUNTIFS('3-班级学员信息表'!$I:$I,"高二",'3-班级学员信息表'!$N:$N,'8-市场占有率'!$B134,'3-班级学员信息表'!$Q:$Q,"&lt;&gt;"&amp;" ")+COUNTIFS('3-班级学员信息表'!$I:$I,"高三",'3-班级学员信息表'!$N:$N,'8-市场占有率'!$B134,'3-班级学员信息表'!$Q:$Q,"&lt;&gt;"&amp;" ")+COUNTIFS('3-班级学员信息表'!$I:$I,"其他",'3-班级学员信息表'!$N:$N,'8-市场占有率'!$B134,'3-班级学员信息表'!$Q:$Q,"&lt;&gt;"&amp;" ")</f>
        <v>0</v>
      </c>
      <c r="M134" s="88">
        <f t="shared" si="4"/>
        <v>0</v>
      </c>
      <c r="N134" s="91"/>
      <c r="O134" s="89">
        <f t="shared" si="3"/>
        <v>0</v>
      </c>
    </row>
  </sheetData>
  <sheetProtection password="CC99" sheet="1" objects="1" scenarios="1" autoFilter="0" pivotTables="0"/>
  <protectedRanges>
    <protectedRange sqref="B1:B1048576" name="区域2"/>
    <protectedRange sqref="A2:XFD2" name="区域1"/>
    <protectedRange sqref="N1:N1048576" name="区域3"/>
  </protectedRanges>
  <mergeCells count="1">
    <mergeCell ref="A1:O1"/>
  </mergeCells>
  <phoneticPr fontId="2" type="noConversion"/>
  <conditionalFormatting sqref="C4:N4">
    <cfRule type="cellIs" dxfId="76" priority="9" operator="notEqual">
      <formula>0</formula>
    </cfRule>
  </conditionalFormatting>
  <conditionalFormatting sqref="T3">
    <cfRule type="cellIs" dxfId="75" priority="8" operator="notEqual">
      <formula>0</formula>
    </cfRule>
  </conditionalFormatting>
  <conditionalFormatting sqref="C4:N4">
    <cfRule type="cellIs" dxfId="74" priority="7" operator="notEqual">
      <formula>0</formula>
    </cfRule>
  </conditionalFormatting>
  <conditionalFormatting sqref="B109">
    <cfRule type="cellIs" dxfId="73" priority="4" operator="equal">
      <formula>"错误"</formula>
    </cfRule>
  </conditionalFormatting>
  <conditionalFormatting sqref="B109">
    <cfRule type="cellIs" dxfId="72" priority="3" operator="equal">
      <formula>"错误"</formula>
    </cfRule>
  </conditionalFormatting>
  <conditionalFormatting sqref="B110">
    <cfRule type="cellIs" dxfId="71" priority="2" operator="equal">
      <formula>"错误"</formula>
    </cfRule>
  </conditionalFormatting>
  <conditionalFormatting sqref="B110">
    <cfRule type="cellIs" dxfId="70" priority="1" operator="equal">
      <formula>"错误"</formula>
    </cfRule>
  </conditionalFormatting>
  <printOptions horizontalCentered="1"/>
  <pageMargins left="0" right="0" top="0.55118110236220474" bottom="0.74803149606299213" header="0.31496062992125984" footer="0.31496062992125984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425"/>
  <sheetViews>
    <sheetView workbookViewId="0">
      <pane xSplit="7" ySplit="3" topLeftCell="H4" activePane="bottomRight" state="frozen"/>
      <selection pane="topRight" activeCell="G1" sqref="G1"/>
      <selection pane="bottomLeft" activeCell="A4" sqref="A4"/>
      <selection pane="bottomRight" activeCell="F16" sqref="F16"/>
    </sheetView>
  </sheetViews>
  <sheetFormatPr defaultRowHeight="14.25"/>
  <cols>
    <col min="1" max="1" width="3.375" style="2" customWidth="1"/>
    <col min="2" max="2" width="4.5" style="2" bestFit="1" customWidth="1"/>
    <col min="3" max="3" width="6.5" style="2" customWidth="1"/>
    <col min="4" max="4" width="7.125" style="2" customWidth="1"/>
    <col min="5" max="5" width="6.25" style="2" customWidth="1"/>
    <col min="6" max="6" width="7.375" style="21" customWidth="1"/>
    <col min="7" max="7" width="7.125" style="2" customWidth="1"/>
    <col min="8" max="8" width="9" style="2"/>
    <col min="9" max="10" width="7.5" style="2" customWidth="1"/>
    <col min="11" max="11" width="8.375" style="2" customWidth="1"/>
    <col min="12" max="12" width="8.5" style="2" customWidth="1"/>
    <col min="13" max="13" width="5" style="2" customWidth="1"/>
    <col min="14" max="14" width="7.25" style="2" customWidth="1"/>
    <col min="15" max="15" width="9.75" style="2" bestFit="1" customWidth="1"/>
    <col min="16" max="16" width="6.375" style="2" customWidth="1"/>
    <col min="17" max="17" width="6.125" style="2" hidden="1" customWidth="1"/>
    <col min="18" max="18" width="6.25" style="2" hidden="1" customWidth="1"/>
    <col min="19" max="19" width="8.375" style="21" customWidth="1"/>
    <col min="20" max="20" width="12.25" style="2" bestFit="1" customWidth="1"/>
    <col min="21" max="21" width="7.25" style="2" customWidth="1"/>
    <col min="22" max="16384" width="9" style="2"/>
  </cols>
  <sheetData>
    <row r="1" spans="1:21" s="20" customFormat="1" ht="22.5">
      <c r="A1" s="18" t="s">
        <v>0</v>
      </c>
      <c r="B1" s="17" t="s">
        <v>1391</v>
      </c>
      <c r="C1" s="17" t="s">
        <v>1392</v>
      </c>
      <c r="D1" s="17" t="s">
        <v>1393</v>
      </c>
      <c r="E1" s="17" t="s">
        <v>1394</v>
      </c>
      <c r="F1" s="17" t="s">
        <v>6</v>
      </c>
      <c r="G1" s="16" t="s">
        <v>1395</v>
      </c>
      <c r="H1" s="16" t="s">
        <v>1396</v>
      </c>
      <c r="I1" s="16" t="s">
        <v>4</v>
      </c>
      <c r="J1" s="16" t="s">
        <v>5</v>
      </c>
      <c r="K1" s="15" t="s">
        <v>1397</v>
      </c>
      <c r="L1" s="15" t="s">
        <v>53</v>
      </c>
      <c r="M1" s="14" t="s">
        <v>55</v>
      </c>
      <c r="N1" s="14" t="s">
        <v>56</v>
      </c>
      <c r="O1" s="16" t="s">
        <v>35</v>
      </c>
      <c r="P1" s="16" t="s">
        <v>57</v>
      </c>
      <c r="Q1" s="16" t="s">
        <v>58</v>
      </c>
      <c r="R1" s="16" t="s">
        <v>19</v>
      </c>
      <c r="S1" s="16" t="s">
        <v>59</v>
      </c>
      <c r="T1" s="16" t="s">
        <v>60</v>
      </c>
      <c r="U1" s="16" t="s">
        <v>61</v>
      </c>
    </row>
    <row r="2" spans="1:21" s="20" customFormat="1">
      <c r="A2" s="13">
        <v>1</v>
      </c>
      <c r="B2" s="12" t="str">
        <f>MID('5-课消明细表'!$M$2,6,2)&amp;"月"</f>
        <v>07月</v>
      </c>
      <c r="C2" s="11" t="str">
        <f>+'5-课消明细表'!$G$2</f>
        <v>越秀五羊中心</v>
      </c>
      <c r="D2" s="10" t="s">
        <v>1591</v>
      </c>
      <c r="E2" s="9" t="s">
        <v>6847</v>
      </c>
      <c r="F2" s="12" t="str">
        <f>IF(E2="","",IFERROR(VLOOKUP(E2,'1-学员信息表'!A:AG,2,0),"错误"))</f>
        <v>伍越</v>
      </c>
      <c r="G2" s="12" t="str">
        <f>IF(E2="","",IF(ISERROR(VLOOKUP(E2,'3-班级学员信息表'!G:AC,12,0)),"错误",IF(VLOOKUP(E2,'3-班级学员信息表'!G:AC,12,0)="","错误",VLOOKUP(E2,'3-班级学员信息表'!G:AC,12,0))))</f>
        <v>未进班</v>
      </c>
      <c r="H2" s="12" t="str">
        <f>IF(E2="","",IF(ISERROR(VLOOKUP(E2,'3-班级学员信息表'!G:AC,13,0)),"错误",IF(VLOOKUP(E2,'3-班级学员信息表'!G:AC,13,0)="","错误",VLOOKUP(E2,'3-班级学员信息表'!G:AC,13,0))))</f>
        <v>未进班</v>
      </c>
      <c r="I2" s="8" t="str">
        <f>IF(E2="","",IFERROR(VLOOKUP(E2,'3-班级学员信息表'!G:AC,14,0),"错误"))</f>
        <v/>
      </c>
      <c r="J2" s="8" t="str">
        <f>IF(E2="","",IFERROR(VLOOKUP(E2,'3-班级学员信息表'!G:AC,15,0),"错误"))</f>
        <v/>
      </c>
      <c r="K2" s="7" t="str">
        <f>IF(E2="","",IFERROR(VLOOKUP(H2,'2-班级信息'!A:AH,6,0),"错误"))</f>
        <v/>
      </c>
      <c r="L2" s="7" t="str">
        <f>IF(E2="","",IFERROR(VLOOKUP(H2,'2-班级信息'!A:AH,29,0),"错误"))</f>
        <v/>
      </c>
      <c r="M2" s="6">
        <f>SUMIF('6-学员费用预警表'!A:A,'10-新增明细'!E2,'6-学员费用预警表'!F:F)</f>
        <v>16</v>
      </c>
      <c r="N2" s="5">
        <f>SUMIF('6-学员费用预警表'!A:A,'10-新增明细'!E2,'6-学员费用预警表'!I:I)</f>
        <v>0</v>
      </c>
      <c r="O2" s="8" t="str">
        <f>IF(E2="","",IFERROR(VLOOKUP(E2,'1-学员信息表'!A:AG,8,0),"错误"))</f>
        <v>13380071881</v>
      </c>
      <c r="P2" s="8" t="str">
        <f>IF(E2="","",IFERROR(VLOOKUP(E2,'4-收据记录表'!D:AN,26,0),"错误"))</f>
        <v>赵萍</v>
      </c>
      <c r="Q2" s="12"/>
      <c r="R2" s="11"/>
      <c r="S2" s="8" t="str">
        <f>IF(E2="","",IF(ISERROR(VLOOKUP(E2,'1-学员信息表'!A:AG,9,0)),"错误",IF(VLOOKUP(E2,'1-学员信息表'!A:AG,9,0)="","错误",VLOOKUP(E2,'1-学员信息表'!A:AG,9,0))))</f>
        <v>01-老带新</v>
      </c>
      <c r="T2" s="4" t="str">
        <f>IF(E2="","",IF(ISERROR(VLOOKUP(E2,'1-学员信息表'!A:AG,20,0)),"错误",IF(VLOOKUP(E2,'1-学员信息表'!A:AG,20,0)="","错误",VLOOKUP(E2,'1-学员信息表'!A:AG,20,0))))</f>
        <v>天河区南国学校</v>
      </c>
      <c r="U2" s="8" t="str">
        <f>IF(E2="","",IF(ISERROR(VLOOKUP(E2,'1-学员信息表'!A:AG,21,0)),"错误",IF(VLOOKUP(E2,'1-学员信息表'!A:AG,21,0)="","错误",VLOOKUP(E2,'1-学员信息表'!A:AG,21,0))))</f>
        <v>小班</v>
      </c>
    </row>
    <row r="3" spans="1:21" s="20" customFormat="1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越秀五羊中心</v>
      </c>
      <c r="D3" s="3" t="s">
        <v>1591</v>
      </c>
      <c r="E3" s="9" t="s">
        <v>6852</v>
      </c>
      <c r="F3" s="12" t="str">
        <f>IF(E3="","",IFERROR(VLOOKUP(E3,'1-学员信息表'!A:AG,2,0),"错误"))</f>
        <v>叶佳恩</v>
      </c>
      <c r="G3" s="12" t="str">
        <f>IF(E3="","",IF(ISERROR(VLOOKUP(E3,'3-班级学员信息表'!G:AC,12,0)),"错误",IF(VLOOKUP(E3,'3-班级学员信息表'!G:AC,12,0)="","错误",VLOOKUP(E3,'3-班级学员信息表'!G:AC,12,0))))</f>
        <v>未进班</v>
      </c>
      <c r="H3" s="12" t="str">
        <f>IF(E3="","",IF(ISERROR(VLOOKUP(E3,'3-班级学员信息表'!G:AC,13,0)),"错误",IF(VLOOKUP(E3,'3-班级学员信息表'!G:AC,13,0)="","错误",VLOOKUP(E3,'3-班级学员信息表'!G:AC,13,0))))</f>
        <v>未进班</v>
      </c>
      <c r="I3" s="8" t="str">
        <f>IF(E3="","",IFERROR(VLOOKUP(E3,'3-班级学员信息表'!G:AC,14,0),"错误"))</f>
        <v/>
      </c>
      <c r="J3" s="8" t="str">
        <f>IF(E3="","",IFERROR(VLOOKUP(E3,'3-班级学员信息表'!G:AC,15,0),"错误"))</f>
        <v/>
      </c>
      <c r="K3" s="7" t="str">
        <f>IF(E3="","",IFERROR(VLOOKUP(H3,'2-班级信息'!A:AH,6,0),"错误"))</f>
        <v/>
      </c>
      <c r="L3" s="7" t="str">
        <f>IF(E3="","",IFERROR(VLOOKUP(H3,'2-班级信息'!A:AH,29,0),"错误"))</f>
        <v/>
      </c>
      <c r="M3" s="6">
        <f>SUMIF('6-学员费用预警表'!A:A,'10-新增明细'!E3,'6-学员费用预警表'!F:F)</f>
        <v>16</v>
      </c>
      <c r="N3" s="5">
        <f>SUMIF('6-学员费用预警表'!A:A,'10-新增明细'!E3,'6-学员费用预警表'!I:I)</f>
        <v>0</v>
      </c>
      <c r="O3" s="8" t="str">
        <f>IF(E3="","",IFERROR(VLOOKUP(E3,'1-学员信息表'!A:AG,8,0),"错误"))</f>
        <v>18028540286</v>
      </c>
      <c r="P3" s="8" t="str">
        <f>IF(E3="","",IFERROR(VLOOKUP(E3,'4-收据记录表'!D:AN,26,0),"错误"))</f>
        <v>赵萍</v>
      </c>
      <c r="Q3" s="12"/>
      <c r="R3" s="11"/>
      <c r="S3" s="8" t="str">
        <f>IF(E3="","",IF(ISERROR(VLOOKUP(E3,'1-学员信息表'!A:AG,9,0)),"错误",IF(VLOOKUP(E3,'1-学员信息表'!A:AG,9,0)="","错误",VLOOKUP(E3,'1-学员信息表'!A:AG,9,0))))</f>
        <v>06-上门咨询</v>
      </c>
      <c r="T3" s="4" t="str">
        <f>IF(E3="","",IF(ISERROR(VLOOKUP(E3,'1-学员信息表'!A:AG,20,0)),"错误",IF(VLOOKUP(E3,'1-学员信息表'!A:AG,20,0)="","错误",VLOOKUP(E3,'1-学员信息表'!A:AG,20,0))))</f>
        <v>广州市越秀区烟墩路幼儿园</v>
      </c>
      <c r="U3" s="8" t="str">
        <f>IF(E3="","",IF(ISERROR(VLOOKUP(E3,'1-学员信息表'!A:AG,21,0)),"错误",IF(VLOOKUP(E3,'1-学员信息表'!A:AG,21,0)="","错误",VLOOKUP(E3,'1-学员信息表'!A:AG,21,0))))</f>
        <v>中班</v>
      </c>
    </row>
    <row r="4" spans="1:21" s="20" customFormat="1">
      <c r="A4" s="8">
        <f t="shared" ref="A4:A67" si="0">IF(E4&lt;&gt;"",A3+1,"")</f>
        <v>3</v>
      </c>
      <c r="B4" s="12" t="str">
        <f t="shared" ref="B4:B67" si="1">IF(E4&lt;&gt;"",$B$2,"")</f>
        <v>07月</v>
      </c>
      <c r="C4" s="11" t="str">
        <f t="shared" ref="C4:C67" si="2">IF(E4&lt;&gt;"",$C$2,"")</f>
        <v>越秀五羊中心</v>
      </c>
      <c r="D4" s="3" t="s">
        <v>1591</v>
      </c>
      <c r="E4" s="9" t="s">
        <v>6856</v>
      </c>
      <c r="F4" s="12" t="str">
        <f>IF(E4="","",IFERROR(VLOOKUP(E4,'1-学员信息表'!A:AG,2,0),"错误"))</f>
        <v>孙梁颀</v>
      </c>
      <c r="G4" s="12" t="str">
        <f>IF(E4="","",IF(ISERROR(VLOOKUP(E4,'3-班级学员信息表'!G:AC,12,0)),"错误",IF(VLOOKUP(E4,'3-班级学员信息表'!G:AC,12,0)="","错误",VLOOKUP(E4,'3-班级学员信息表'!G:AC,12,0))))</f>
        <v>未进班</v>
      </c>
      <c r="H4" s="12" t="str">
        <f>IF(E4="","",IF(ISERROR(VLOOKUP(E4,'3-班级学员信息表'!G:AC,13,0)),"错误",IF(VLOOKUP(E4,'3-班级学员信息表'!G:AC,13,0)="","错误",VLOOKUP(E4,'3-班级学员信息表'!G:AC,13,0))))</f>
        <v>未进班</v>
      </c>
      <c r="I4" s="8" t="str">
        <f>IF(E4="","",IFERROR(VLOOKUP(E4,'3-班级学员信息表'!G:AC,14,0),"错误"))</f>
        <v/>
      </c>
      <c r="J4" s="8" t="str">
        <f>IF(E4="","",IFERROR(VLOOKUP(E4,'3-班级学员信息表'!G:AC,15,0),"错误"))</f>
        <v/>
      </c>
      <c r="K4" s="7" t="str">
        <f>IF(E4="","",IFERROR(VLOOKUP(H4,'2-班级信息'!A:AH,6,0),"错误"))</f>
        <v/>
      </c>
      <c r="L4" s="7" t="str">
        <f>IF(E4="","",IFERROR(VLOOKUP(H4,'2-班级信息'!A:AH,29,0),"错误"))</f>
        <v/>
      </c>
      <c r="M4" s="6">
        <f>SUMIF('6-学员费用预警表'!A:A,'10-新增明细'!E4,'6-学员费用预警表'!F:F)</f>
        <v>16</v>
      </c>
      <c r="N4" s="5">
        <f>SUMIF('6-学员费用预警表'!A:A,'10-新增明细'!E4,'6-学员费用预警表'!I:I)</f>
        <v>0</v>
      </c>
      <c r="O4" s="8" t="str">
        <f>IF(E4="","",IFERROR(VLOOKUP(E4,'1-学员信息表'!A:AG,8,0),"错误"))</f>
        <v>13512723733</v>
      </c>
      <c r="P4" s="8" t="str">
        <f>IF(E4="","",IFERROR(VLOOKUP(E4,'4-收据记录表'!D:AN,26,0),"错误"))</f>
        <v>赵萍</v>
      </c>
      <c r="Q4" s="12"/>
      <c r="R4" s="11"/>
      <c r="S4" s="8" t="str">
        <f>IF(E4="","",IF(ISERROR(VLOOKUP(E4,'1-学员信息表'!A:AG,9,0)),"错误",IF(VLOOKUP(E4,'1-学员信息表'!A:AG,9,0)="","错误",VLOOKUP(E4,'1-学员信息表'!A:AG,9,0))))</f>
        <v>06-上门咨询</v>
      </c>
      <c r="T4" s="4" t="str">
        <f>IF(E4="","",IF(ISERROR(VLOOKUP(E4,'1-学员信息表'!A:AG,20,0)),"错误",IF(VLOOKUP(E4,'1-学员信息表'!A:AG,20,0)="","错误",VLOOKUP(E4,'1-学员信息表'!A:AG,20,0))))</f>
        <v>广州军区政治部幼儿园</v>
      </c>
      <c r="U4" s="8" t="str">
        <f>IF(E4="","",IF(ISERROR(VLOOKUP(E4,'1-学员信息表'!A:AG,21,0)),"错误",IF(VLOOKUP(E4,'1-学员信息表'!A:AG,21,0)="","错误",VLOOKUP(E4,'1-学员信息表'!A:AG,21,0))))</f>
        <v>大班</v>
      </c>
    </row>
    <row r="5" spans="1:21" s="20" customFormat="1">
      <c r="A5" s="8">
        <f t="shared" si="0"/>
        <v>4</v>
      </c>
      <c r="B5" s="12" t="str">
        <f t="shared" si="1"/>
        <v>07月</v>
      </c>
      <c r="C5" s="11" t="str">
        <f t="shared" si="2"/>
        <v>越秀五羊中心</v>
      </c>
      <c r="D5" s="3" t="s">
        <v>1591</v>
      </c>
      <c r="E5" s="9" t="s">
        <v>6860</v>
      </c>
      <c r="F5" s="12" t="str">
        <f>IF(E5="","",IFERROR(VLOOKUP(E5,'1-学员信息表'!A:AG,2,0),"错误"))</f>
        <v>杨帆顺</v>
      </c>
      <c r="G5" s="12" t="str">
        <f>IF(E5="","",IF(ISERROR(VLOOKUP(E5,'3-班级学员信息表'!G:AC,12,0)),"错误",IF(VLOOKUP(E5,'3-班级学员信息表'!G:AC,12,0)="","错误",VLOOKUP(E5,'3-班级学员信息表'!G:AC,12,0))))</f>
        <v>未进班</v>
      </c>
      <c r="H5" s="12" t="str">
        <f>IF(E5="","",IF(ISERROR(VLOOKUP(E5,'3-班级学员信息表'!G:AC,13,0)),"错误",IF(VLOOKUP(E5,'3-班级学员信息表'!G:AC,13,0)="","错误",VLOOKUP(E5,'3-班级学员信息表'!G:AC,13,0))))</f>
        <v>未进班</v>
      </c>
      <c r="I5" s="8" t="str">
        <f>IF(E5="","",IFERROR(VLOOKUP(E5,'3-班级学员信息表'!G:AC,14,0),"错误"))</f>
        <v/>
      </c>
      <c r="J5" s="8" t="str">
        <f>IF(E5="","",IFERROR(VLOOKUP(E5,'3-班级学员信息表'!G:AC,15,0),"错误"))</f>
        <v/>
      </c>
      <c r="K5" s="7" t="str">
        <f>IF(E5="","",IFERROR(VLOOKUP(H5,'2-班级信息'!A:AH,6,0),"错误"))</f>
        <v/>
      </c>
      <c r="L5" s="7" t="str">
        <f>IF(E5="","",IFERROR(VLOOKUP(H5,'2-班级信息'!A:AH,29,0),"错误"))</f>
        <v/>
      </c>
      <c r="M5" s="6">
        <f>SUMIF('6-学员费用预警表'!A:A,'10-新增明细'!E5,'6-学员费用预警表'!F:F)</f>
        <v>1</v>
      </c>
      <c r="N5" s="5">
        <f>SUMIF('6-学员费用预警表'!A:A,'10-新增明细'!E5,'6-学员费用预警表'!I:I)</f>
        <v>0</v>
      </c>
      <c r="O5" s="8" t="str">
        <f>IF(E5="","",IFERROR(VLOOKUP(E5,'1-学员信息表'!A:AG,8,0),"错误"))</f>
        <v>13889904385</v>
      </c>
      <c r="P5" s="8" t="str">
        <f>IF(E5="","",IFERROR(VLOOKUP(E5,'4-收据记录表'!D:AN,26,0),"错误"))</f>
        <v>梁冠玉</v>
      </c>
      <c r="Q5" s="12"/>
      <c r="R5" s="11"/>
      <c r="S5" s="8" t="str">
        <f>IF(E5="","",IF(ISERROR(VLOOKUP(E5,'1-学员信息表'!A:AG,9,0)),"错误",IF(VLOOKUP(E5,'1-学员信息表'!A:AG,9,0)="","错误",VLOOKUP(E5,'1-学员信息表'!A:AG,9,0))))</f>
        <v>03-课题：自然拼音</v>
      </c>
      <c r="T5" s="4" t="str">
        <f>IF(E5="","",IF(ISERROR(VLOOKUP(E5,'1-学员信息表'!A:AG,20,0)),"错误",IF(VLOOKUP(E5,'1-学员信息表'!A:AG,20,0)="","错误",VLOOKUP(E5,'1-学员信息表'!A:AG,20,0))))</f>
        <v>广州八一实验小学</v>
      </c>
      <c r="U5" s="8" t="str">
        <f>IF(E5="","",IF(ISERROR(VLOOKUP(E5,'1-学员信息表'!A:AG,21,0)),"错误",IF(VLOOKUP(E5,'1-学员信息表'!A:AG,21,0)="","错误",VLOOKUP(E5,'1-学员信息表'!A:AG,21,0))))</f>
        <v>四年级</v>
      </c>
    </row>
    <row r="6" spans="1:21" s="20" customFormat="1">
      <c r="A6" s="8">
        <f t="shared" si="0"/>
        <v>5</v>
      </c>
      <c r="B6" s="12" t="str">
        <f t="shared" si="1"/>
        <v>07月</v>
      </c>
      <c r="C6" s="11" t="str">
        <f t="shared" si="2"/>
        <v>越秀五羊中心</v>
      </c>
      <c r="D6" s="3" t="s">
        <v>1591</v>
      </c>
      <c r="E6" s="9" t="s">
        <v>6864</v>
      </c>
      <c r="F6" s="12" t="str">
        <f>IF(E6="","",IFERROR(VLOOKUP(E6,'1-学员信息表'!A:AG,2,0),"错误"))</f>
        <v>欧阳君妍</v>
      </c>
      <c r="G6" s="12" t="str">
        <f>IF(E6="","",IF(ISERROR(VLOOKUP(E6,'3-班级学员信息表'!G:AC,12,0)),"错误",IF(VLOOKUP(E6,'3-班级学员信息表'!G:AC,12,0)="","错误",VLOOKUP(E6,'3-班级学员信息表'!G:AC,12,0))))</f>
        <v>未进班</v>
      </c>
      <c r="H6" s="12" t="str">
        <f>IF(E6="","",IF(ISERROR(VLOOKUP(E6,'3-班级学员信息表'!G:AC,13,0)),"错误",IF(VLOOKUP(E6,'3-班级学员信息表'!G:AC,13,0)="","错误",VLOOKUP(E6,'3-班级学员信息表'!G:AC,13,0))))</f>
        <v>未进班</v>
      </c>
      <c r="I6" s="8" t="str">
        <f>IF(E6="","",IFERROR(VLOOKUP(E6,'3-班级学员信息表'!G:AC,14,0),"错误"))</f>
        <v/>
      </c>
      <c r="J6" s="8" t="str">
        <f>IF(E6="","",IFERROR(VLOOKUP(E6,'3-班级学员信息表'!G:AC,15,0),"错误"))</f>
        <v/>
      </c>
      <c r="K6" s="7" t="str">
        <f>IF(E6="","",IFERROR(VLOOKUP(H6,'2-班级信息'!A:AH,6,0),"错误"))</f>
        <v/>
      </c>
      <c r="L6" s="7" t="str">
        <f>IF(E6="","",IFERROR(VLOOKUP(H6,'2-班级信息'!A:AH,29,0),"错误"))</f>
        <v/>
      </c>
      <c r="M6" s="6">
        <f>SUMIF('6-学员费用预警表'!A:A,'10-新增明细'!E6,'6-学员费用预警表'!F:F)</f>
        <v>16</v>
      </c>
      <c r="N6" s="5">
        <f>SUMIF('6-学员费用预警表'!A:A,'10-新增明细'!E6,'6-学员费用预警表'!I:I)</f>
        <v>0</v>
      </c>
      <c r="O6" s="8" t="str">
        <f>IF(E6="","",IFERROR(VLOOKUP(E6,'1-学员信息表'!A:AG,8,0),"错误"))</f>
        <v>13822195540</v>
      </c>
      <c r="P6" s="8" t="str">
        <f>IF(E6="","",IFERROR(VLOOKUP(E6,'4-收据记录表'!D:AN,26,0),"错误"))</f>
        <v>赵萍</v>
      </c>
      <c r="Q6" s="12"/>
      <c r="R6" s="11"/>
      <c r="S6" s="8" t="str">
        <f>IF(E6="","",IF(ISERROR(VLOOKUP(E6,'1-学员信息表'!A:AG,9,0)),"错误",IF(VLOOKUP(E6,'1-学员信息表'!A:AG,9,0)="","错误",VLOOKUP(E6,'1-学员信息表'!A:AG,9,0))))</f>
        <v>06-上门咨询</v>
      </c>
      <c r="T6" s="4" t="str">
        <f>IF(E6="","",IF(ISERROR(VLOOKUP(E6,'1-学员信息表'!A:AG,20,0)),"错误",IF(VLOOKUP(E6,'1-学员信息表'!A:AG,20,0)="","错误",VLOOKUP(E6,'1-学员信息表'!A:AG,20,0))))</f>
        <v>广州市海珠区新港路小学</v>
      </c>
      <c r="U6" s="8" t="str">
        <f>IF(E6="","",IF(ISERROR(VLOOKUP(E6,'1-学员信息表'!A:AG,21,0)),"错误",IF(VLOOKUP(E6,'1-学员信息表'!A:AG,21,0)="","错误",VLOOKUP(E6,'1-学员信息表'!A:AG,21,0))))</f>
        <v>三年级</v>
      </c>
    </row>
    <row r="7" spans="1:21" s="20" customFormat="1">
      <c r="A7" s="8">
        <f t="shared" si="0"/>
        <v>6</v>
      </c>
      <c r="B7" s="12" t="str">
        <f t="shared" si="1"/>
        <v>07月</v>
      </c>
      <c r="C7" s="11" t="str">
        <f t="shared" si="2"/>
        <v>越秀五羊中心</v>
      </c>
      <c r="D7" s="3" t="s">
        <v>1591</v>
      </c>
      <c r="E7" s="9" t="s">
        <v>6868</v>
      </c>
      <c r="F7" s="12" t="str">
        <f>IF(E7="","",IFERROR(VLOOKUP(E7,'1-学员信息表'!A:AG,2,0),"错误"))</f>
        <v>易瑾鑫</v>
      </c>
      <c r="G7" s="12" t="str">
        <f>IF(E7="","",IF(ISERROR(VLOOKUP(E7,'3-班级学员信息表'!G:AC,12,0)),"错误",IF(VLOOKUP(E7,'3-班级学员信息表'!G:AC,12,0)="","错误",VLOOKUP(E7,'3-班级学员信息表'!G:AC,12,0))))</f>
        <v>未进班</v>
      </c>
      <c r="H7" s="12" t="str">
        <f>IF(E7="","",IF(ISERROR(VLOOKUP(E7,'3-班级学员信息表'!G:AC,13,0)),"错误",IF(VLOOKUP(E7,'3-班级学员信息表'!G:AC,13,0)="","错误",VLOOKUP(E7,'3-班级学员信息表'!G:AC,13,0))))</f>
        <v>未进班</v>
      </c>
      <c r="I7" s="8" t="str">
        <f>IF(E7="","",IFERROR(VLOOKUP(E7,'3-班级学员信息表'!G:AC,14,0),"错误"))</f>
        <v/>
      </c>
      <c r="J7" s="8" t="str">
        <f>IF(E7="","",IFERROR(VLOOKUP(E7,'3-班级学员信息表'!G:AC,15,0),"错误"))</f>
        <v/>
      </c>
      <c r="K7" s="7" t="str">
        <f>IF(E7="","",IFERROR(VLOOKUP(H7,'2-班级信息'!A:AH,6,0),"错误"))</f>
        <v/>
      </c>
      <c r="L7" s="7" t="str">
        <f>IF(E7="","",IFERROR(VLOOKUP(H7,'2-班级信息'!A:AH,29,0),"错误"))</f>
        <v/>
      </c>
      <c r="M7" s="6">
        <f>SUMIF('6-学员费用预警表'!A:A,'10-新增明细'!E7,'6-学员费用预警表'!F:F)</f>
        <v>16</v>
      </c>
      <c r="N7" s="5">
        <f>SUMIF('6-学员费用预警表'!A:A,'10-新增明细'!E7,'6-学员费用预警表'!I:I)</f>
        <v>0</v>
      </c>
      <c r="O7" s="8" t="str">
        <f>IF(E7="","",IFERROR(VLOOKUP(E7,'1-学员信息表'!A:AG,8,0),"错误"))</f>
        <v>13535084466</v>
      </c>
      <c r="P7" s="8" t="str">
        <f>IF(E7="","",IFERROR(VLOOKUP(E7,'4-收据记录表'!D:AN,26,0),"错误"))</f>
        <v>陈江英</v>
      </c>
      <c r="Q7" s="12"/>
      <c r="R7" s="11"/>
      <c r="S7" s="8" t="str">
        <f>IF(E7="","",IF(ISERROR(VLOOKUP(E7,'1-学员信息表'!A:AG,9,0)),"错误",IF(VLOOKUP(E7,'1-学员信息表'!A:AG,9,0)="","错误",VLOOKUP(E7,'1-学员信息表'!A:AG,9,0))))</f>
        <v>03-课题：自然拼音</v>
      </c>
      <c r="T7" s="4" t="str">
        <f>IF(E7="","",IF(ISERROR(VLOOKUP(E7,'1-学员信息表'!A:AG,20,0)),"错误",IF(VLOOKUP(E7,'1-学员信息表'!A:AG,20,0)="","错误",VLOOKUP(E7,'1-学员信息表'!A:AG,20,0))))</f>
        <v>广州市越秀区中山二路小学</v>
      </c>
      <c r="U7" s="8" t="str">
        <f>IF(E7="","",IF(ISERROR(VLOOKUP(E7,'1-学员信息表'!A:AG,21,0)),"错误",IF(VLOOKUP(E7,'1-学员信息表'!A:AG,21,0)="","错误",VLOOKUP(E7,'1-学员信息表'!A:AG,21,0))))</f>
        <v>四年级</v>
      </c>
    </row>
    <row r="8" spans="1:21" s="20" customFormat="1">
      <c r="A8" s="8">
        <f t="shared" si="0"/>
        <v>7</v>
      </c>
      <c r="B8" s="12" t="str">
        <f t="shared" si="1"/>
        <v>07月</v>
      </c>
      <c r="C8" s="11" t="str">
        <f t="shared" si="2"/>
        <v>越秀五羊中心</v>
      </c>
      <c r="D8" s="3" t="s">
        <v>1591</v>
      </c>
      <c r="E8" s="9" t="s">
        <v>6872</v>
      </c>
      <c r="F8" s="12" t="str">
        <f>IF(E8="","",IFERROR(VLOOKUP(E8,'1-学员信息表'!A:AG,2,0),"错误"))</f>
        <v>王贤泓</v>
      </c>
      <c r="G8" s="12" t="str">
        <f>IF(E8="","",IF(ISERROR(VLOOKUP(E8,'3-班级学员信息表'!G:AC,12,0)),"错误",IF(VLOOKUP(E8,'3-班级学员信息表'!G:AC,12,0)="","错误",VLOOKUP(E8,'3-班级学员信息表'!G:AC,12,0))))</f>
        <v>未进班</v>
      </c>
      <c r="H8" s="12" t="str">
        <f>IF(E8="","",IF(ISERROR(VLOOKUP(E8,'3-班级学员信息表'!G:AC,13,0)),"错误",IF(VLOOKUP(E8,'3-班级学员信息表'!G:AC,13,0)="","错误",VLOOKUP(E8,'3-班级学员信息表'!G:AC,13,0))))</f>
        <v>未进班</v>
      </c>
      <c r="I8" s="8" t="str">
        <f>IF(E8="","",IFERROR(VLOOKUP(E8,'3-班级学员信息表'!G:AC,14,0),"错误"))</f>
        <v/>
      </c>
      <c r="J8" s="8" t="str">
        <f>IF(E8="","",IFERROR(VLOOKUP(E8,'3-班级学员信息表'!G:AC,15,0),"错误"))</f>
        <v/>
      </c>
      <c r="K8" s="7" t="str">
        <f>IF(E8="","",IFERROR(VLOOKUP(H8,'2-班级信息'!A:AH,6,0),"错误"))</f>
        <v/>
      </c>
      <c r="L8" s="7" t="str">
        <f>IF(E8="","",IFERROR(VLOOKUP(H8,'2-班级信息'!A:AH,29,0),"错误"))</f>
        <v/>
      </c>
      <c r="M8" s="6">
        <f>SUMIF('6-学员费用预警表'!A:A,'10-新增明细'!E8,'6-学员费用预警表'!F:F)</f>
        <v>16</v>
      </c>
      <c r="N8" s="5">
        <f>SUMIF('6-学员费用预警表'!A:A,'10-新增明细'!E8,'6-学员费用预警表'!I:I)</f>
        <v>0</v>
      </c>
      <c r="O8" s="8" t="str">
        <f>IF(E8="","",IFERROR(VLOOKUP(E8,'1-学员信息表'!A:AG,8,0),"错误"))</f>
        <v>13556028916</v>
      </c>
      <c r="P8" s="8" t="str">
        <f>IF(E8="","",IFERROR(VLOOKUP(E8,'4-收据记录表'!D:AN,26,0),"错误"))</f>
        <v>赵萍</v>
      </c>
      <c r="Q8" s="12"/>
      <c r="R8" s="11"/>
      <c r="S8" s="8" t="s">
        <v>1554</v>
      </c>
      <c r="T8" s="4" t="s">
        <v>1891</v>
      </c>
      <c r="U8" s="8" t="str">
        <f>IF(E8="","",IF(ISERROR(VLOOKUP(E8,'1-学员信息表'!A:AG,21,0)),"错误",IF(VLOOKUP(E8,'1-学员信息表'!A:AG,21,0)="","错误",VLOOKUP(E8,'1-学员信息表'!A:AG,21,0))))</f>
        <v>二年级</v>
      </c>
    </row>
    <row r="9" spans="1:21" s="20" customFormat="1">
      <c r="A9" s="8">
        <f t="shared" si="0"/>
        <v>8</v>
      </c>
      <c r="B9" s="12" t="str">
        <f t="shared" si="1"/>
        <v>07月</v>
      </c>
      <c r="C9" s="11" t="str">
        <f t="shared" si="2"/>
        <v>越秀五羊中心</v>
      </c>
      <c r="D9" s="3" t="s">
        <v>1591</v>
      </c>
      <c r="E9" s="9" t="s">
        <v>6876</v>
      </c>
      <c r="F9" s="12" t="str">
        <f>IF(E9="","",IFERROR(VLOOKUP(E9,'1-学员信息表'!A:AG,2,0),"错误"))</f>
        <v>廖嘉颖</v>
      </c>
      <c r="G9" s="12" t="str">
        <f>IF(E9="","",IF(ISERROR(VLOOKUP(E9,'3-班级学员信息表'!G:AC,12,0)),"错误",IF(VLOOKUP(E9,'3-班级学员信息表'!G:AC,12,0)="","错误",VLOOKUP(E9,'3-班级学员信息表'!G:AC,12,0))))</f>
        <v>未进班</v>
      </c>
      <c r="H9" s="12" t="str">
        <f>IF(E9="","",IF(ISERROR(VLOOKUP(E9,'3-班级学员信息表'!G:AC,13,0)),"错误",IF(VLOOKUP(E9,'3-班级学员信息表'!G:AC,13,0)="","错误",VLOOKUP(E9,'3-班级学员信息表'!G:AC,13,0))))</f>
        <v>未进班</v>
      </c>
      <c r="I9" s="8" t="str">
        <f>IF(E9="","",IFERROR(VLOOKUP(E9,'3-班级学员信息表'!G:AC,14,0),"错误"))</f>
        <v/>
      </c>
      <c r="J9" s="8" t="str">
        <f>IF(E9="","",IFERROR(VLOOKUP(E9,'3-班级学员信息表'!G:AC,15,0),"错误"))</f>
        <v/>
      </c>
      <c r="K9" s="7" t="str">
        <f>IF(E9="","",IFERROR(VLOOKUP(H9,'2-班级信息'!A:AH,6,0),"错误"))</f>
        <v/>
      </c>
      <c r="L9" s="7" t="str">
        <f>IF(E9="","",IFERROR(VLOOKUP(H9,'2-班级信息'!A:AH,29,0),"错误"))</f>
        <v/>
      </c>
      <c r="M9" s="6">
        <f>SUMIF('6-学员费用预警表'!A:A,'10-新增明细'!E9,'6-学员费用预警表'!F:F)</f>
        <v>16</v>
      </c>
      <c r="N9" s="5">
        <f>SUMIF('6-学员费用预警表'!A:A,'10-新增明细'!E9,'6-学员费用预警表'!I:I)</f>
        <v>0</v>
      </c>
      <c r="O9" s="8" t="str">
        <f>IF(E9="","",IFERROR(VLOOKUP(E9,'1-学员信息表'!A:AG,8,0),"错误"))</f>
        <v>18664844602</v>
      </c>
      <c r="P9" s="8" t="str">
        <f>IF(E9="","",IFERROR(VLOOKUP(E9,'4-收据记录表'!D:AN,26,0),"错误"))</f>
        <v>赵萍</v>
      </c>
      <c r="Q9" s="12"/>
      <c r="R9" s="11"/>
      <c r="S9" s="8" t="s">
        <v>1554</v>
      </c>
      <c r="T9" s="4" t="str">
        <f>IF(E9="","",IF(ISERROR(VLOOKUP(E9,'1-学员信息表'!A:AG,20,0)),"错误",IF(VLOOKUP(E9,'1-学员信息表'!A:AG,20,0)="","错误",VLOOKUP(E9,'1-学员信息表'!A:AG,20,0))))</f>
        <v>育才小学</v>
      </c>
      <c r="U9" s="8" t="str">
        <f>IF(E9="","",IF(ISERROR(VLOOKUP(E9,'1-学员信息表'!A:AG,21,0)),"错误",IF(VLOOKUP(E9,'1-学员信息表'!A:AG,21,0)="","错误",VLOOKUP(E9,'1-学员信息表'!A:AG,21,0))))</f>
        <v>二年级</v>
      </c>
    </row>
    <row r="10" spans="1:21" s="20" customFormat="1">
      <c r="A10" s="8">
        <f t="shared" si="0"/>
        <v>9</v>
      </c>
      <c r="B10" s="12" t="str">
        <f t="shared" si="1"/>
        <v>07月</v>
      </c>
      <c r="C10" s="11" t="str">
        <f t="shared" si="2"/>
        <v>越秀五羊中心</v>
      </c>
      <c r="D10" s="3" t="s">
        <v>1591</v>
      </c>
      <c r="E10" s="9" t="s">
        <v>6879</v>
      </c>
      <c r="F10" s="12" t="str">
        <f>IF(E10="","",IFERROR(VLOOKUP(E10,'1-学员信息表'!A:AG,2,0),"错误"))</f>
        <v>罗粲</v>
      </c>
      <c r="G10" s="12" t="str">
        <f>IF(E10="","",IF(ISERROR(VLOOKUP(E10,'3-班级学员信息表'!G:AC,12,0)),"错误",IF(VLOOKUP(E10,'3-班级学员信息表'!G:AC,12,0)="","错误",VLOOKUP(E10,'3-班级学员信息表'!G:AC,12,0))))</f>
        <v>未进班</v>
      </c>
      <c r="H10" s="12" t="str">
        <f>IF(E10="","",IF(ISERROR(VLOOKUP(E10,'3-班级学员信息表'!G:AC,13,0)),"错误",IF(VLOOKUP(E10,'3-班级学员信息表'!G:AC,13,0)="","错误",VLOOKUP(E10,'3-班级学员信息表'!G:AC,13,0))))</f>
        <v>未进班</v>
      </c>
      <c r="I10" s="8" t="str">
        <f>IF(E10="","",IFERROR(VLOOKUP(E10,'3-班级学员信息表'!G:AC,14,0),"错误"))</f>
        <v/>
      </c>
      <c r="J10" s="8" t="str">
        <f>IF(E10="","",IFERROR(VLOOKUP(E10,'3-班级学员信息表'!G:AC,15,0),"错误"))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IF(E10="","",IFERROR(VLOOKUP(H10,'2-班级信息'!A:AH,29,0),"错误"))</f>
        <v/>
      </c>
      <c r="M10" s="6">
        <f>SUMIF('6-学员费用预警表'!A:A,'10-新增明细'!E10,'6-学员费用预警表'!F:F)</f>
        <v>64</v>
      </c>
      <c r="N10" s="5">
        <f>SUMIF('6-学员费用预警表'!A:A,'10-新增明细'!E10,'6-学员费用预警表'!I:I)</f>
        <v>0</v>
      </c>
      <c r="O10" s="8" t="str">
        <f>IF(E10="","",IFERROR(VLOOKUP(E10,'1-学员信息表'!A:AG,8,0),"错误"))</f>
        <v>13688858389</v>
      </c>
      <c r="P10" s="8" t="str">
        <f>IF(E10="","",IFERROR(VLOOKUP(E10,'4-收据记录表'!D:AN,26,0),"错误"))</f>
        <v>赵萍</v>
      </c>
      <c r="Q10" s="12"/>
      <c r="R10" s="11"/>
      <c r="S10" s="8" t="str">
        <f>IF(E10="","",IF(ISERROR(VLOOKUP(E10,'1-学员信息表'!A:AG,9,0)),"错误",IF(VLOOKUP(E10,'1-学员信息表'!A:AG,9,0)="","错误",VLOOKUP(E10,'1-学员信息表'!A:AG,9,0))))</f>
        <v>01-老带新</v>
      </c>
      <c r="T10" s="4" t="str">
        <f>IF(E10="","",IF(ISERROR(VLOOKUP(E10,'1-学员信息表'!A:AG,20,0)),"错误",IF(VLOOKUP(E10,'1-学员信息表'!A:AG,20,0)="","错误",VLOOKUP(E10,'1-学员信息表'!A:AG,20,0))))</f>
        <v>广州市越秀区东山培正小学</v>
      </c>
      <c r="U10" s="8" t="str">
        <f>IF(E10="","",IF(ISERROR(VLOOKUP(E10,'1-学员信息表'!A:AG,21,0)),"错误",IF(VLOOKUP(E10,'1-学员信息表'!A:AG,21,0)="","错误",VLOOKUP(E10,'1-学员信息表'!A:AG,21,0))))</f>
        <v>三年级</v>
      </c>
    </row>
    <row r="11" spans="1:21" s="20" customFormat="1">
      <c r="A11" s="8">
        <f t="shared" si="0"/>
        <v>10</v>
      </c>
      <c r="B11" s="12" t="str">
        <f t="shared" si="1"/>
        <v>07月</v>
      </c>
      <c r="C11" s="11" t="str">
        <f t="shared" si="2"/>
        <v>越秀五羊中心</v>
      </c>
      <c r="D11" s="3" t="s">
        <v>1591</v>
      </c>
      <c r="E11" s="9" t="s">
        <v>6884</v>
      </c>
      <c r="F11" s="12" t="str">
        <f>IF(E11="","",IFERROR(VLOOKUP(E11,'1-学员信息表'!A:AG,2,0),"错误"))</f>
        <v>钟子航</v>
      </c>
      <c r="G11" s="12" t="str">
        <f>IF(E11="","",IF(ISERROR(VLOOKUP(E11,'3-班级学员信息表'!G:AC,12,0)),"错误",IF(VLOOKUP(E11,'3-班级学员信息表'!G:AC,12,0)="","错误",VLOOKUP(E11,'3-班级学员信息表'!G:AC,12,0))))</f>
        <v>未进班</v>
      </c>
      <c r="H11" s="12" t="str">
        <f>IF(E11="","",IF(ISERROR(VLOOKUP(E11,'3-班级学员信息表'!G:AC,13,0)),"错误",IF(VLOOKUP(E11,'3-班级学员信息表'!G:AC,13,0)="","错误",VLOOKUP(E11,'3-班级学员信息表'!G:AC,13,0))))</f>
        <v>未进班</v>
      </c>
      <c r="I11" s="8" t="str">
        <f>IF(E11="","",IFERROR(VLOOKUP(E11,'3-班级学员信息表'!G:AC,14,0),"错误"))</f>
        <v/>
      </c>
      <c r="J11" s="8" t="str">
        <f>IF(E11="","",IFERROR(VLOOKUP(E11,'3-班级学员信息表'!G:AC,15,0),"错误"))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IF(E11="","",IFERROR(VLOOKUP(H11,'2-班级信息'!A:AH,29,0),"错误"))</f>
        <v/>
      </c>
      <c r="M11" s="6">
        <f>SUMIF('6-学员费用预警表'!A:A,'10-新增明细'!E11,'6-学员费用预警表'!F:F)</f>
        <v>16</v>
      </c>
      <c r="N11" s="5">
        <f>SUMIF('6-学员费用预警表'!A:A,'10-新增明细'!E11,'6-学员费用预警表'!I:I)</f>
        <v>0</v>
      </c>
      <c r="O11" s="8" t="str">
        <f>IF(E11="","",IFERROR(VLOOKUP(E11,'1-学员信息表'!A:AG,8,0),"错误"))</f>
        <v>13302300444</v>
      </c>
      <c r="P11" s="8" t="str">
        <f>IF(E11="","",IFERROR(VLOOKUP(E11,'4-收据记录表'!D:AN,26,0),"错误"))</f>
        <v>赵萍</v>
      </c>
      <c r="Q11" s="12"/>
      <c r="R11" s="11"/>
      <c r="S11" s="8" t="s">
        <v>1554</v>
      </c>
      <c r="T11" s="4" t="s">
        <v>1891</v>
      </c>
      <c r="U11" s="8" t="str">
        <f>IF(E11="","",IF(ISERROR(VLOOKUP(E11,'1-学员信息表'!A:AG,21,0)),"错误",IF(VLOOKUP(E11,'1-学员信息表'!A:AG,21,0)="","错误",VLOOKUP(E11,'1-学员信息表'!A:AG,21,0))))</f>
        <v>二年级</v>
      </c>
    </row>
    <row r="12" spans="1:21" s="20" customFormat="1">
      <c r="A12" s="8">
        <f t="shared" si="0"/>
        <v>11</v>
      </c>
      <c r="B12" s="12" t="str">
        <f t="shared" si="1"/>
        <v>07月</v>
      </c>
      <c r="C12" s="11" t="str">
        <f t="shared" si="2"/>
        <v>越秀五羊中心</v>
      </c>
      <c r="D12" s="3" t="s">
        <v>1591</v>
      </c>
      <c r="E12" s="9" t="s">
        <v>6888</v>
      </c>
      <c r="F12" s="12" t="str">
        <f>IF(E12="","",IFERROR(VLOOKUP(E12,'1-学员信息表'!A:AG,2,0),"错误"))</f>
        <v>伍乔</v>
      </c>
      <c r="G12" s="12" t="str">
        <f>IF(E12="","",IF(ISERROR(VLOOKUP(E12,'3-班级学员信息表'!G:AC,12,0)),"错误",IF(VLOOKUP(E12,'3-班级学员信息表'!G:AC,12,0)="","错误",VLOOKUP(E12,'3-班级学员信息表'!G:AC,12,0))))</f>
        <v>未进班</v>
      </c>
      <c r="H12" s="12" t="str">
        <f>IF(E12="","",IF(ISERROR(VLOOKUP(E12,'3-班级学员信息表'!G:AC,13,0)),"错误",IF(VLOOKUP(E12,'3-班级学员信息表'!G:AC,13,0)="","错误",VLOOKUP(E12,'3-班级学员信息表'!G:AC,13,0))))</f>
        <v>未进班</v>
      </c>
      <c r="I12" s="8" t="str">
        <f>IF(E12="","",IFERROR(VLOOKUP(E12,'3-班级学员信息表'!G:AC,14,0),"错误"))</f>
        <v/>
      </c>
      <c r="J12" s="8" t="str">
        <f>IF(E12="","",IFERROR(VLOOKUP(E12,'3-班级学员信息表'!G:AC,15,0),"错误"))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IF(E12="","",IFERROR(VLOOKUP(H12,'2-班级信息'!A:AH,29,0),"错误"))</f>
        <v/>
      </c>
      <c r="M12" s="6">
        <f>SUMIF('6-学员费用预警表'!A:A,'10-新增明细'!E12,'6-学员费用预警表'!F:F)</f>
        <v>16</v>
      </c>
      <c r="N12" s="5">
        <f>SUMIF('6-学员费用预警表'!A:A,'10-新增明细'!E12,'6-学员费用预警表'!I:I)</f>
        <v>0</v>
      </c>
      <c r="O12" s="8" t="str">
        <f>IF(E12="","",IFERROR(VLOOKUP(E12,'1-学员信息表'!A:AG,8,0),"错误"))</f>
        <v>13380071881</v>
      </c>
      <c r="P12" s="8" t="str">
        <f>IF(E12="","",IFERROR(VLOOKUP(E12,'4-收据记录表'!D:AN,26,0),"错误"))</f>
        <v>赵萍</v>
      </c>
      <c r="Q12" s="12"/>
      <c r="R12" s="11"/>
      <c r="S12" s="8" t="s">
        <v>1554</v>
      </c>
      <c r="T12" s="4" t="s">
        <v>1891</v>
      </c>
      <c r="U12" s="8" t="str">
        <f>IF(E12="","",IF(ISERROR(VLOOKUP(E12,'1-学员信息表'!A:AG,21,0)),"错误",IF(VLOOKUP(E12,'1-学员信息表'!A:AG,21,0)="","错误",VLOOKUP(E12,'1-学员信息表'!A:AG,21,0))))</f>
        <v>二年级</v>
      </c>
    </row>
    <row r="13" spans="1:21" s="20" customFormat="1">
      <c r="A13" s="8">
        <f t="shared" si="0"/>
        <v>12</v>
      </c>
      <c r="B13" s="12" t="str">
        <f t="shared" si="1"/>
        <v>07月</v>
      </c>
      <c r="C13" s="11" t="str">
        <f t="shared" si="2"/>
        <v>越秀五羊中心</v>
      </c>
      <c r="D13" s="3" t="s">
        <v>1591</v>
      </c>
      <c r="E13" s="9" t="s">
        <v>6893</v>
      </c>
      <c r="F13" s="12" t="str">
        <f>IF(E13="","",IFERROR(VLOOKUP(E13,'1-学员信息表'!A:AG,2,0),"错误"))</f>
        <v>吴子安</v>
      </c>
      <c r="G13" s="12" t="str">
        <f>IF(E13="","",IF(ISERROR(VLOOKUP(E13,'3-班级学员信息表'!G:AC,12,0)),"错误",IF(VLOOKUP(E13,'3-班级学员信息表'!G:AC,12,0)="","错误",VLOOKUP(E13,'3-班级学员信息表'!G:AC,12,0))))</f>
        <v>未进班</v>
      </c>
      <c r="H13" s="12" t="str">
        <f>IF(E13="","",IF(ISERROR(VLOOKUP(E13,'3-班级学员信息表'!G:AC,13,0)),"错误",IF(VLOOKUP(E13,'3-班级学员信息表'!G:AC,13,0)="","错误",VLOOKUP(E13,'3-班级学员信息表'!G:AC,13,0))))</f>
        <v>未进班</v>
      </c>
      <c r="I13" s="8" t="str">
        <f>IF(E13="","",IFERROR(VLOOKUP(E13,'3-班级学员信息表'!G:AC,14,0),"错误"))</f>
        <v/>
      </c>
      <c r="J13" s="8" t="str">
        <f>IF(E13="","",IFERROR(VLOOKUP(E13,'3-班级学员信息表'!G:AC,15,0),"错误"))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IF(E13="","",IFERROR(VLOOKUP(H13,'2-班级信息'!A:AH,29,0),"错误"))</f>
        <v/>
      </c>
      <c r="M13" s="6">
        <f>SUMIF('6-学员费用预警表'!A:A,'10-新增明细'!E13,'6-学员费用预警表'!F:F)</f>
        <v>16</v>
      </c>
      <c r="N13" s="5">
        <f>SUMIF('6-学员费用预警表'!A:A,'10-新增明细'!E13,'6-学员费用预警表'!I:I)</f>
        <v>0</v>
      </c>
      <c r="O13" s="8" t="str">
        <f>IF(E13="","",IFERROR(VLOOKUP(E13,'1-学员信息表'!A:AG,8,0),"错误"))</f>
        <v>13416226529</v>
      </c>
      <c r="P13" s="8" t="str">
        <f>IF(E13="","",IFERROR(VLOOKUP(E13,'4-收据记录表'!D:AN,26,0),"错误"))</f>
        <v>赵萍</v>
      </c>
      <c r="Q13" s="12"/>
      <c r="R13" s="11"/>
      <c r="S13" s="8" t="str">
        <f>IF(E13="","",IF(ISERROR(VLOOKUP(E13,'1-学员信息表'!A:AG,9,0)),"错误",IF(VLOOKUP(E13,'1-学员信息表'!A:AG,9,0)="","错误",VLOOKUP(E13,'1-学员信息表'!A:AG,9,0))))</f>
        <v>03-课题：自然拼音</v>
      </c>
      <c r="T13" s="4" t="str">
        <f>IF(E13="","",IF(ISERROR(VLOOKUP(E13,'1-学员信息表'!A:AG,20,0)),"错误",IF(VLOOKUP(E13,'1-学员信息表'!A:AG,20,0)="","错误",VLOOKUP(E13,'1-学员信息表'!A:AG,20,0))))</f>
        <v>东山实验小学</v>
      </c>
      <c r="U13" s="8" t="s">
        <v>7703</v>
      </c>
    </row>
    <row r="14" spans="1:21" s="20" customFormat="1">
      <c r="A14" s="8">
        <f t="shared" si="0"/>
        <v>13</v>
      </c>
      <c r="B14" s="12" t="str">
        <f t="shared" si="1"/>
        <v>07月</v>
      </c>
      <c r="C14" s="11" t="str">
        <f t="shared" si="2"/>
        <v>越秀五羊中心</v>
      </c>
      <c r="D14" s="3" t="s">
        <v>1591</v>
      </c>
      <c r="E14" s="9" t="s">
        <v>6897</v>
      </c>
      <c r="F14" s="12" t="str">
        <f>IF(E14="","",IFERROR(VLOOKUP(E14,'1-学员信息表'!A:AG,2,0),"错误"))</f>
        <v>王亦煊</v>
      </c>
      <c r="G14" s="12" t="str">
        <f>IF(E14="","",IF(ISERROR(VLOOKUP(E14,'3-班级学员信息表'!G:AC,12,0)),"错误",IF(VLOOKUP(E14,'3-班级学员信息表'!G:AC,12,0)="","错误",VLOOKUP(E14,'3-班级学员信息表'!G:AC,12,0))))</f>
        <v>未进班</v>
      </c>
      <c r="H14" s="12" t="str">
        <f>IF(E14="","",IF(ISERROR(VLOOKUP(E14,'3-班级学员信息表'!G:AC,13,0)),"错误",IF(VLOOKUP(E14,'3-班级学员信息表'!G:AC,13,0)="","错误",VLOOKUP(E14,'3-班级学员信息表'!G:AC,13,0))))</f>
        <v>未进班</v>
      </c>
      <c r="I14" s="8" t="str">
        <f>IF(E14="","",IFERROR(VLOOKUP(E14,'3-班级学员信息表'!G:AC,14,0),"错误"))</f>
        <v/>
      </c>
      <c r="J14" s="8" t="str">
        <f>IF(E14="","",IFERROR(VLOOKUP(E14,'3-班级学员信息表'!G:AC,15,0),"错误"))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IF(E14="","",IFERROR(VLOOKUP(H14,'2-班级信息'!A:AH,29,0),"错误"))</f>
        <v/>
      </c>
      <c r="M14" s="6">
        <f>SUMIF('6-学员费用预警表'!A:A,'10-新增明细'!E14,'6-学员费用预警表'!F:F)</f>
        <v>49</v>
      </c>
      <c r="N14" s="5">
        <f>SUMIF('6-学员费用预警表'!A:A,'10-新增明细'!E14,'6-学员费用预警表'!I:I)</f>
        <v>0</v>
      </c>
      <c r="O14" s="8" t="str">
        <f>IF(E14="","",IFERROR(VLOOKUP(E14,'1-学员信息表'!A:AG,8,0),"错误"))</f>
        <v>13828863480</v>
      </c>
      <c r="P14" s="8" t="str">
        <f>IF(E14="","",IFERROR(VLOOKUP(E14,'4-收据记录表'!D:AN,26,0),"错误"))</f>
        <v>梁冠玉</v>
      </c>
      <c r="Q14" s="12"/>
      <c r="R14" s="11"/>
      <c r="S14" s="8" t="str">
        <f>IF(E14="","",IF(ISERROR(VLOOKUP(E14,'1-学员信息表'!A:AG,9,0)),"错误",IF(VLOOKUP(E14,'1-学员信息表'!A:AG,9,0)="","错误",VLOOKUP(E14,'1-学员信息表'!A:AG,9,0))))</f>
        <v>01-老带新</v>
      </c>
      <c r="T14" s="4" t="str">
        <f>IF(E14="","",IF(ISERROR(VLOOKUP(E14,'1-学员信息表'!A:AG,20,0)),"错误",IF(VLOOKUP(E14,'1-学员信息表'!A:AG,20,0)="","错误",VLOOKUP(E14,'1-学员信息表'!A:AG,20,0))))</f>
        <v>广州市越秀区五羊小学</v>
      </c>
      <c r="U14" s="8" t="str">
        <f>IF(E14="","",IF(ISERROR(VLOOKUP(E14,'1-学员信息表'!A:AG,21,0)),"错误",IF(VLOOKUP(E14,'1-学员信息表'!A:AG,21,0)="","错误",VLOOKUP(E14,'1-学员信息表'!A:AG,21,0))))</f>
        <v>二年级</v>
      </c>
    </row>
    <row r="15" spans="1:21" s="20" customFormat="1" ht="13.5" customHeight="1">
      <c r="A15" s="8">
        <f t="shared" si="0"/>
        <v>14</v>
      </c>
      <c r="B15" s="12" t="str">
        <f t="shared" si="1"/>
        <v>07月</v>
      </c>
      <c r="C15" s="11" t="str">
        <f t="shared" si="2"/>
        <v>越秀五羊中心</v>
      </c>
      <c r="D15" s="3" t="s">
        <v>1591</v>
      </c>
      <c r="E15" s="9" t="s">
        <v>6903</v>
      </c>
      <c r="F15" s="12" t="str">
        <f>IF(E15="","",IFERROR(VLOOKUP(E15,'1-学员信息表'!A:AG,2,0),"错误"))</f>
        <v>杨雅如</v>
      </c>
      <c r="G15" s="12" t="str">
        <f>IF(E15="","",IF(ISERROR(VLOOKUP(E15,'3-班级学员信息表'!G:AC,12,0)),"错误",IF(VLOOKUP(E15,'3-班级学员信息表'!G:AC,12,0)="","错误",VLOOKUP(E15,'3-班级学员信息表'!G:AC,12,0))))</f>
        <v>未进班</v>
      </c>
      <c r="H15" s="12" t="str">
        <f>IF(E15="","",IF(ISERROR(VLOOKUP(E15,'3-班级学员信息表'!G:AC,13,0)),"错误",IF(VLOOKUP(E15,'3-班级学员信息表'!G:AC,13,0)="","错误",VLOOKUP(E15,'3-班级学员信息表'!G:AC,13,0))))</f>
        <v>未进班</v>
      </c>
      <c r="I15" s="8" t="str">
        <f>IF(E15="","",IFERROR(VLOOKUP(E15,'3-班级学员信息表'!G:AC,14,0),"错误"))</f>
        <v/>
      </c>
      <c r="J15" s="8" t="str">
        <f>IF(E15="","",IFERROR(VLOOKUP(E15,'3-班级学员信息表'!G:AC,15,0),"错误"))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IF(E15="","",IFERROR(VLOOKUP(H15,'2-班级信息'!A:AH,29,0),"错误"))</f>
        <v/>
      </c>
      <c r="M15" s="6">
        <f>SUMIF('6-学员费用预警表'!A:A,'10-新增明细'!E15,'6-学员费用预警表'!F:F)</f>
        <v>16</v>
      </c>
      <c r="N15" s="5">
        <f>SUMIF('6-学员费用预警表'!A:A,'10-新增明细'!E15,'6-学员费用预警表'!I:I)</f>
        <v>0</v>
      </c>
      <c r="O15" s="8" t="str">
        <f>IF(E15="","",IFERROR(VLOOKUP(E15,'1-学员信息表'!A:AG,8,0),"错误"))</f>
        <v>18922340810</v>
      </c>
      <c r="P15" s="8" t="str">
        <f>IF(E15="","",IFERROR(VLOOKUP(E15,'4-收据记录表'!D:AN,26,0),"错误"))</f>
        <v>赵萍</v>
      </c>
      <c r="Q15" s="12"/>
      <c r="R15" s="11"/>
      <c r="S15" s="8" t="str">
        <f>IF(E15="","",IF(ISERROR(VLOOKUP(E15,'1-学员信息表'!A:AG,9,0)),"错误",IF(VLOOKUP(E15,'1-学员信息表'!A:AG,9,0)="","错误",VLOOKUP(E15,'1-学员信息表'!A:AG,9,0))))</f>
        <v>07-网络咨询</v>
      </c>
      <c r="T15" s="4" t="s">
        <v>1625</v>
      </c>
      <c r="U15" s="8" t="s">
        <v>7703</v>
      </c>
    </row>
    <row r="16" spans="1:21" s="20" customFormat="1">
      <c r="A16" s="8">
        <f t="shared" si="0"/>
        <v>15</v>
      </c>
      <c r="B16" s="12" t="str">
        <f t="shared" si="1"/>
        <v>07月</v>
      </c>
      <c r="C16" s="11" t="str">
        <f t="shared" si="2"/>
        <v>越秀五羊中心</v>
      </c>
      <c r="D16" s="3" t="s">
        <v>1591</v>
      </c>
      <c r="E16" s="9" t="s">
        <v>6907</v>
      </c>
      <c r="F16" s="12" t="str">
        <f>IF(E16="","",IFERROR(VLOOKUP(E16,'1-学员信息表'!A:AG,2,0),"错误"))</f>
        <v>陆俊炫</v>
      </c>
      <c r="G16" s="12" t="str">
        <f>IF(E16="","",IF(ISERROR(VLOOKUP(E16,'3-班级学员信息表'!G:AC,12,0)),"错误",IF(VLOOKUP(E16,'3-班级学员信息表'!G:AC,12,0)="","错误",VLOOKUP(E16,'3-班级学员信息表'!G:AC,12,0))))</f>
        <v>未进班</v>
      </c>
      <c r="H16" s="12" t="str">
        <f>IF(E16="","",IF(ISERROR(VLOOKUP(E16,'3-班级学员信息表'!G:AC,13,0)),"错误",IF(VLOOKUP(E16,'3-班级学员信息表'!G:AC,13,0)="","错误",VLOOKUP(E16,'3-班级学员信息表'!G:AC,13,0))))</f>
        <v>未进班</v>
      </c>
      <c r="I16" s="8" t="str">
        <f>IF(E16="","",IFERROR(VLOOKUP(E16,'3-班级学员信息表'!G:AC,14,0),"错误"))</f>
        <v/>
      </c>
      <c r="J16" s="8" t="str">
        <f>IF(E16="","",IFERROR(VLOOKUP(E16,'3-班级学员信息表'!G:AC,15,0),"错误"))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IF(E16="","",IFERROR(VLOOKUP(H16,'2-班级信息'!A:AH,29,0),"错误"))</f>
        <v/>
      </c>
      <c r="M16" s="6">
        <f>SUMIF('6-学员费用预警表'!A:A,'10-新增明细'!E16,'6-学员费用预警表'!F:F)</f>
        <v>16</v>
      </c>
      <c r="N16" s="5">
        <f>SUMIF('6-学员费用预警表'!A:A,'10-新增明细'!E16,'6-学员费用预警表'!I:I)</f>
        <v>0</v>
      </c>
      <c r="O16" s="8" t="str">
        <f>IF(E16="","",IFERROR(VLOOKUP(E16,'1-学员信息表'!A:AG,8,0),"错误"))</f>
        <v>13560103221</v>
      </c>
      <c r="P16" s="8" t="str">
        <f>IF(E16="","",IFERROR(VLOOKUP(E16,'4-收据记录表'!D:AN,26,0),"错误"))</f>
        <v>赵萍</v>
      </c>
      <c r="Q16" s="12"/>
      <c r="R16" s="11"/>
      <c r="S16" s="8" t="str">
        <f>IF(E16="","",IF(ISERROR(VLOOKUP(E16,'1-学员信息表'!A:AG,9,0)),"错误",IF(VLOOKUP(E16,'1-学员信息表'!A:AG,9,0)="","错误",VLOOKUP(E16,'1-学员信息表'!A:AG,9,0))))</f>
        <v>07-网络咨询</v>
      </c>
      <c r="T16" s="4" t="s">
        <v>1858</v>
      </c>
      <c r="U16" s="8" t="str">
        <f>IF(E16="","",IF(ISERROR(VLOOKUP(E16,'1-学员信息表'!A:AG,21,0)),"错误",IF(VLOOKUP(E16,'1-学员信息表'!A:AG,21,0)="","错误",VLOOKUP(E16,'1-学员信息表'!A:AG,21,0))))</f>
        <v>小班</v>
      </c>
    </row>
    <row r="17" spans="1:21" s="20" customFormat="1">
      <c r="A17" s="8">
        <f t="shared" si="0"/>
        <v>16</v>
      </c>
      <c r="B17" s="12" t="str">
        <f t="shared" si="1"/>
        <v>07月</v>
      </c>
      <c r="C17" s="11" t="str">
        <f t="shared" si="2"/>
        <v>越秀五羊中心</v>
      </c>
      <c r="D17" s="3" t="s">
        <v>1591</v>
      </c>
      <c r="E17" s="9" t="s">
        <v>6910</v>
      </c>
      <c r="F17" s="12" t="str">
        <f>IF(E17="","",IFERROR(VLOOKUP(E17,'1-学员信息表'!A:AG,2,0),"错误"))</f>
        <v>黄瑗昕</v>
      </c>
      <c r="G17" s="12" t="str">
        <f>IF(E17="","",IF(ISERROR(VLOOKUP(E17,'3-班级学员信息表'!G:AC,12,0)),"错误",IF(VLOOKUP(E17,'3-班级学员信息表'!G:AC,12,0)="","错误",VLOOKUP(E17,'3-班级学员信息表'!G:AC,12,0))))</f>
        <v>未进班</v>
      </c>
      <c r="H17" s="12" t="str">
        <f>IF(E17="","",IF(ISERROR(VLOOKUP(E17,'3-班级学员信息表'!G:AC,13,0)),"错误",IF(VLOOKUP(E17,'3-班级学员信息表'!G:AC,13,0)="","错误",VLOOKUP(E17,'3-班级学员信息表'!G:AC,13,0))))</f>
        <v>未进班</v>
      </c>
      <c r="I17" s="8" t="str">
        <f>IF(E17="","",IFERROR(VLOOKUP(E17,'3-班级学员信息表'!G:AC,14,0),"错误"))</f>
        <v/>
      </c>
      <c r="J17" s="8" t="str">
        <f>IF(E17="","",IFERROR(VLOOKUP(E17,'3-班级学员信息表'!G:AC,15,0),"错误"))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IF(E17="","",IFERROR(VLOOKUP(H17,'2-班级信息'!A:AH,29,0),"错误"))</f>
        <v/>
      </c>
      <c r="M17" s="6">
        <f>SUMIF('6-学员费用预警表'!A:A,'10-新增明细'!E17,'6-学员费用预警表'!F:F)</f>
        <v>16</v>
      </c>
      <c r="N17" s="5">
        <f>SUMIF('6-学员费用预警表'!A:A,'10-新增明细'!E17,'6-学员费用预警表'!I:I)</f>
        <v>0</v>
      </c>
      <c r="O17" s="8" t="str">
        <f>IF(E17="","",IFERROR(VLOOKUP(E17,'1-学员信息表'!A:AG,8,0),"错误"))</f>
        <v>13826424652</v>
      </c>
      <c r="P17" s="8" t="str">
        <f>IF(E17="","",IFERROR(VLOOKUP(E17,'4-收据记录表'!D:AN,26,0),"错误"))</f>
        <v>赵萍</v>
      </c>
      <c r="Q17" s="12"/>
      <c r="R17" s="11"/>
      <c r="S17" s="8" t="str">
        <f>IF(E17="","",IF(ISERROR(VLOOKUP(E17,'1-学员信息表'!A:AG,9,0)),"错误",IF(VLOOKUP(E17,'1-学员信息表'!A:AG,9,0)="","错误",VLOOKUP(E17,'1-学员信息表'!A:AG,9,0))))</f>
        <v>01-老带新</v>
      </c>
      <c r="T17" s="4" t="s">
        <v>1858</v>
      </c>
      <c r="U17" s="8" t="str">
        <f>IF(E17="","",IF(ISERROR(VLOOKUP(E17,'1-学员信息表'!A:AG,21,0)),"错误",IF(VLOOKUP(E17,'1-学员信息表'!A:AG,21,0)="","错误",VLOOKUP(E17,'1-学员信息表'!A:AG,21,0))))</f>
        <v>中班</v>
      </c>
    </row>
    <row r="18" spans="1:21" s="20" customFormat="1">
      <c r="A18" s="8">
        <f t="shared" si="0"/>
        <v>17</v>
      </c>
      <c r="B18" s="12" t="str">
        <f t="shared" si="1"/>
        <v>07月</v>
      </c>
      <c r="C18" s="11" t="str">
        <f t="shared" si="2"/>
        <v>越秀五羊中心</v>
      </c>
      <c r="D18" s="3" t="s">
        <v>1591</v>
      </c>
      <c r="E18" s="9" t="s">
        <v>6917</v>
      </c>
      <c r="F18" s="12" t="str">
        <f>IF(E18="","",IFERROR(VLOOKUP(E18,'1-学员信息表'!A:AG,2,0),"错误"))</f>
        <v>沐牧</v>
      </c>
      <c r="G18" s="12" t="str">
        <f>IF(E18="","",IF(ISERROR(VLOOKUP(E18,'3-班级学员信息表'!G:AC,12,0)),"错误",IF(VLOOKUP(E18,'3-班级学员信息表'!G:AC,12,0)="","错误",VLOOKUP(E18,'3-班级学员信息表'!G:AC,12,0))))</f>
        <v>未进班</v>
      </c>
      <c r="H18" s="12" t="str">
        <f>IF(E18="","",IF(ISERROR(VLOOKUP(E18,'3-班级学员信息表'!G:AC,13,0)),"错误",IF(VLOOKUP(E18,'3-班级学员信息表'!G:AC,13,0)="","错误",VLOOKUP(E18,'3-班级学员信息表'!G:AC,13,0))))</f>
        <v>未进班</v>
      </c>
      <c r="I18" s="8" t="str">
        <f>IF(E18="","",IFERROR(VLOOKUP(E18,'3-班级学员信息表'!G:AC,14,0),"错误"))</f>
        <v/>
      </c>
      <c r="J18" s="8" t="str">
        <f>IF(E18="","",IFERROR(VLOOKUP(E18,'3-班级学员信息表'!G:AC,15,0),"错误"))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IF(E18="","",IFERROR(VLOOKUP(H18,'2-班级信息'!A:AH,29,0),"错误"))</f>
        <v/>
      </c>
      <c r="M18" s="6">
        <f>SUMIF('6-学员费用预警表'!A:A,'10-新增明细'!E18,'6-学员费用预警表'!F:F)</f>
        <v>16</v>
      </c>
      <c r="N18" s="5">
        <f>SUMIF('6-学员费用预警表'!A:A,'10-新增明细'!E18,'6-学员费用预警表'!I:I)</f>
        <v>0</v>
      </c>
      <c r="O18" s="8" t="str">
        <f>IF(E18="","",IFERROR(VLOOKUP(E18,'1-学员信息表'!A:AG,8,0),"错误"))</f>
        <v>18818850198</v>
      </c>
      <c r="P18" s="8" t="str">
        <f>IF(E18="","",IFERROR(VLOOKUP(E18,'4-收据记录表'!D:AN,26,0),"错误"))</f>
        <v>陈江英</v>
      </c>
      <c r="Q18" s="12"/>
      <c r="R18" s="11"/>
      <c r="S18" s="8" t="str">
        <f>IF(E18="","",IF(ISERROR(VLOOKUP(E18,'1-学员信息表'!A:AG,9,0)),"错误",IF(VLOOKUP(E18,'1-学员信息表'!A:AG,9,0)="","错误",VLOOKUP(E18,'1-学员信息表'!A:AG,9,0))))</f>
        <v>06-上门咨询</v>
      </c>
      <c r="T18" s="4" t="str">
        <f>IF(E18="","",IF(ISERROR(VLOOKUP(E18,'1-学员信息表'!A:AG,20,0)),"错误",IF(VLOOKUP(E18,'1-学员信息表'!A:AG,20,0)="","错误",VLOOKUP(E18,'1-学员信息表'!A:AG,20,0))))</f>
        <v>广州八一实验小学</v>
      </c>
      <c r="U18" s="8" t="str">
        <f>IF(E18="","",IF(ISERROR(VLOOKUP(E18,'1-学员信息表'!A:AG,21,0)),"错误",IF(VLOOKUP(E18,'1-学员信息表'!A:AG,21,0)="","错误",VLOOKUP(E18,'1-学员信息表'!A:AG,21,0))))</f>
        <v>一年级</v>
      </c>
    </row>
    <row r="19" spans="1:21" s="20" customFormat="1">
      <c r="A19" s="8">
        <f t="shared" si="0"/>
        <v>18</v>
      </c>
      <c r="B19" s="12" t="str">
        <f t="shared" si="1"/>
        <v>07月</v>
      </c>
      <c r="C19" s="11" t="str">
        <f t="shared" si="2"/>
        <v>越秀五羊中心</v>
      </c>
      <c r="D19" s="3" t="s">
        <v>1591</v>
      </c>
      <c r="E19" s="9" t="s">
        <v>6921</v>
      </c>
      <c r="F19" s="12" t="str">
        <f>IF(E19="","",IFERROR(VLOOKUP(E19,'1-学员信息表'!A:AG,2,0),"错误"))</f>
        <v>陈羿良</v>
      </c>
      <c r="G19" s="12" t="str">
        <f>IF(E19="","",IF(ISERROR(VLOOKUP(E19,'3-班级学员信息表'!G:AC,12,0)),"错误",IF(VLOOKUP(E19,'3-班级学员信息表'!G:AC,12,0)="","错误",VLOOKUP(E19,'3-班级学员信息表'!G:AC,12,0))))</f>
        <v>未进班</v>
      </c>
      <c r="H19" s="12" t="str">
        <f>IF(E19="","",IF(ISERROR(VLOOKUP(E19,'3-班级学员信息表'!G:AC,13,0)),"错误",IF(VLOOKUP(E19,'3-班级学员信息表'!G:AC,13,0)="","错误",VLOOKUP(E19,'3-班级学员信息表'!G:AC,13,0))))</f>
        <v>未进班</v>
      </c>
      <c r="I19" s="8" t="str">
        <f>IF(E19="","",IFERROR(VLOOKUP(E19,'3-班级学员信息表'!G:AC,14,0),"错误"))</f>
        <v/>
      </c>
      <c r="J19" s="8" t="str">
        <f>IF(E19="","",IFERROR(VLOOKUP(E19,'3-班级学员信息表'!G:AC,15,0),"错误"))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IF(E19="","",IFERROR(VLOOKUP(H19,'2-班级信息'!A:AH,29,0),"错误"))</f>
        <v/>
      </c>
      <c r="M19" s="6">
        <f>SUMIF('6-学员费用预警表'!A:A,'10-新增明细'!E19,'6-学员费用预警表'!F:F)</f>
        <v>16</v>
      </c>
      <c r="N19" s="5">
        <f>SUMIF('6-学员费用预警表'!A:A,'10-新增明细'!E19,'6-学员费用预警表'!I:I)</f>
        <v>0</v>
      </c>
      <c r="O19" s="8" t="str">
        <f>IF(E19="","",IFERROR(VLOOKUP(E19,'1-学员信息表'!A:AG,8,0),"错误"))</f>
        <v>13922191123</v>
      </c>
      <c r="P19" s="8" t="str">
        <f>IF(E19="","",IFERROR(VLOOKUP(E19,'4-收据记录表'!D:AN,26,0),"错误"))</f>
        <v>赵萍</v>
      </c>
      <c r="Q19" s="12"/>
      <c r="R19" s="11"/>
      <c r="S19" s="8" t="str">
        <f>IF(E19="","",IF(ISERROR(VLOOKUP(E19,'1-学员信息表'!A:AG,9,0)),"错误",IF(VLOOKUP(E19,'1-学员信息表'!A:AG,9,0)="","错误",VLOOKUP(E19,'1-学员信息表'!A:AG,9,0))))</f>
        <v>01-老带新</v>
      </c>
      <c r="T19" s="4" t="str">
        <f>IF(E19="","",IF(ISERROR(VLOOKUP(E19,'1-学员信息表'!A:AG,20,0)),"错误",IF(VLOOKUP(E19,'1-学员信息表'!A:AG,20,0)="","错误",VLOOKUP(E19,'1-学员信息表'!A:AG,20,0))))</f>
        <v>广州市越秀区署前路小学</v>
      </c>
      <c r="U19" s="8" t="str">
        <f>IF(E19="","",IF(ISERROR(VLOOKUP(E19,'1-学员信息表'!A:AG,21,0)),"错误",IF(VLOOKUP(E19,'1-学员信息表'!A:AG,21,0)="","错误",VLOOKUP(E19,'1-学员信息表'!A:AG,21,0))))</f>
        <v>一年级</v>
      </c>
    </row>
    <row r="20" spans="1:21" s="20" customFormat="1">
      <c r="A20" s="8">
        <f t="shared" si="0"/>
        <v>19</v>
      </c>
      <c r="B20" s="12" t="str">
        <f t="shared" si="1"/>
        <v>07月</v>
      </c>
      <c r="C20" s="11" t="str">
        <f t="shared" si="2"/>
        <v>越秀五羊中心</v>
      </c>
      <c r="D20" s="3" t="s">
        <v>1591</v>
      </c>
      <c r="E20" s="9" t="s">
        <v>3184</v>
      </c>
      <c r="F20" s="12" t="str">
        <f>IF(E20="","",IFERROR(VLOOKUP(E20,'1-学员信息表'!A:AG,2,0),"错误"))</f>
        <v>阮思皓</v>
      </c>
      <c r="G20" s="12" t="str">
        <f>IF(E20="","",IF(ISERROR(VLOOKUP(E20,'3-班级学员信息表'!G:AC,12,0)),"错误",IF(VLOOKUP(E20,'3-班级学员信息表'!G:AC,12,0)="","错误",VLOOKUP(E20,'3-班级学员信息表'!G:AC,12,0))))</f>
        <v>未进班</v>
      </c>
      <c r="H20" s="12" t="str">
        <f>IF(E20="","",IF(ISERROR(VLOOKUP(E20,'3-班级学员信息表'!G:AC,13,0)),"错误",IF(VLOOKUP(E20,'3-班级学员信息表'!G:AC,13,0)="","错误",VLOOKUP(E20,'3-班级学员信息表'!G:AC,13,0))))</f>
        <v>未进班</v>
      </c>
      <c r="I20" s="8" t="str">
        <f>IF(E20="","",IFERROR(VLOOKUP(E20,'3-班级学员信息表'!G:AC,14,0),"错误"))</f>
        <v/>
      </c>
      <c r="J20" s="8" t="str">
        <f>IF(E20="","",IFERROR(VLOOKUP(E20,'3-班级学员信息表'!G:AC,15,0),"错误"))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IF(E20="","",IFERROR(VLOOKUP(H20,'2-班级信息'!A:AH,29,0),"错误"))</f>
        <v/>
      </c>
      <c r="M20" s="6">
        <f>SUMIF('6-学员费用预警表'!A:A,'10-新增明细'!E20,'6-学员费用预警表'!F:F)</f>
        <v>16</v>
      </c>
      <c r="N20" s="5">
        <f>SUMIF('6-学员费用预警表'!A:A,'10-新增明细'!E20,'6-学员费用预警表'!I:I)</f>
        <v>0</v>
      </c>
      <c r="O20" s="8" t="str">
        <f>IF(E20="","",IFERROR(VLOOKUP(E20,'1-学员信息表'!A:AG,8,0),"错误"))</f>
        <v>13925118657</v>
      </c>
      <c r="P20" s="8" t="str">
        <f>IF(E20="","",IFERROR(VLOOKUP(E20,'4-收据记录表'!D:AN,26,0),"错误"))</f>
        <v>陈江英</v>
      </c>
      <c r="Q20" s="12"/>
      <c r="R20" s="11"/>
      <c r="S20" s="8" t="str">
        <f>IF(E20="","",IF(ISERROR(VLOOKUP(E20,'1-学员信息表'!A:AG,9,0)),"错误",IF(VLOOKUP(E20,'1-学员信息表'!A:AG,9,0)="","错误",VLOOKUP(E20,'1-学员信息表'!A:AG,9,0))))</f>
        <v>01-老带新</v>
      </c>
      <c r="T20" s="4" t="str">
        <f>IF(E20="","",IF(ISERROR(VLOOKUP(E20,'1-学员信息表'!A:AG,20,0)),"错误",IF(VLOOKUP(E20,'1-学员信息表'!A:AG,20,0)="","错误",VLOOKUP(E20,'1-学员信息表'!A:AG,20,0))))</f>
        <v>广州市越秀区五羊小学</v>
      </c>
      <c r="U20" s="8" t="str">
        <f>IF(E20="","",IF(ISERROR(VLOOKUP(E20,'1-学员信息表'!A:AG,21,0)),"错误",IF(VLOOKUP(E20,'1-学员信息表'!A:AG,21,0)="","错误",VLOOKUP(E20,'1-学员信息表'!A:AG,21,0))))</f>
        <v>一年级</v>
      </c>
    </row>
    <row r="21" spans="1:21" s="20" customFormat="1">
      <c r="A21" s="8">
        <f t="shared" si="0"/>
        <v>20</v>
      </c>
      <c r="B21" s="12" t="str">
        <f t="shared" si="1"/>
        <v>07月</v>
      </c>
      <c r="C21" s="11" t="str">
        <f t="shared" si="2"/>
        <v>越秀五羊中心</v>
      </c>
      <c r="D21" s="3" t="s">
        <v>1591</v>
      </c>
      <c r="E21" s="9" t="s">
        <v>4108</v>
      </c>
      <c r="F21" s="12" t="str">
        <f>IF(E21="","",IFERROR(VLOOKUP(E21,'1-学员信息表'!A:AG,2,0),"错误"))</f>
        <v>李思源</v>
      </c>
      <c r="G21" s="12" t="str">
        <f>IF(E21="","",IF(ISERROR(VLOOKUP(E21,'3-班级学员信息表'!G:AC,12,0)),"错误",IF(VLOOKUP(E21,'3-班级学员信息表'!G:AC,12,0)="","错误",VLOOKUP(E21,'3-班级学员信息表'!G:AC,12,0))))</f>
        <v>未进班</v>
      </c>
      <c r="H21" s="12" t="str">
        <f>IF(E21="","",IF(ISERROR(VLOOKUP(E21,'3-班级学员信息表'!G:AC,13,0)),"错误",IF(VLOOKUP(E21,'3-班级学员信息表'!G:AC,13,0)="","错误",VLOOKUP(E21,'3-班级学员信息表'!G:AC,13,0))))</f>
        <v>未进班</v>
      </c>
      <c r="I21" s="8" t="str">
        <f>IF(E21="","",IFERROR(VLOOKUP(E21,'3-班级学员信息表'!G:AC,14,0),"错误"))</f>
        <v/>
      </c>
      <c r="J21" s="8" t="str">
        <f>IF(E21="","",IFERROR(VLOOKUP(E21,'3-班级学员信息表'!G:AC,15,0),"错误"))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IF(E21="","",IFERROR(VLOOKUP(H21,'2-班级信息'!A:AH,29,0),"错误"))</f>
        <v/>
      </c>
      <c r="M21" s="6">
        <f>SUMIF('6-学员费用预警表'!A:A,'10-新增明细'!E21,'6-学员费用预警表'!F:F)</f>
        <v>16</v>
      </c>
      <c r="N21" s="5">
        <f>SUMIF('6-学员费用预警表'!A:A,'10-新增明细'!E21,'6-学员费用预警表'!I:I)</f>
        <v>0</v>
      </c>
      <c r="O21" s="8" t="str">
        <f>IF(E21="","",IFERROR(VLOOKUP(E21,'1-学员信息表'!A:AG,8,0),"错误"))</f>
        <v>13428827194</v>
      </c>
      <c r="P21" s="8" t="str">
        <f>IF(E21="","",IFERROR(VLOOKUP(E21,'4-收据记录表'!D:AN,26,0),"错误"))</f>
        <v>张春燕</v>
      </c>
      <c r="Q21" s="12"/>
      <c r="R21" s="11"/>
      <c r="S21" s="8" t="str">
        <f>IF(E21="","",IF(ISERROR(VLOOKUP(E21,'1-学员信息表'!A:AG,9,0)),"错误",IF(VLOOKUP(E21,'1-学员信息表'!A:AG,9,0)="","错误",VLOOKUP(E21,'1-学员信息表'!A:AG,9,0))))</f>
        <v>06-上门咨询</v>
      </c>
      <c r="T21" s="4" t="s">
        <v>1651</v>
      </c>
      <c r="U21" s="8" t="s">
        <v>7703</v>
      </c>
    </row>
    <row r="22" spans="1:21" s="20" customFormat="1">
      <c r="A22" s="8">
        <f t="shared" si="0"/>
        <v>21</v>
      </c>
      <c r="B22" s="12" t="str">
        <f t="shared" si="1"/>
        <v>07月</v>
      </c>
      <c r="C22" s="11" t="str">
        <f t="shared" si="2"/>
        <v>越秀五羊中心</v>
      </c>
      <c r="D22" s="3" t="s">
        <v>1591</v>
      </c>
      <c r="E22" s="9" t="s">
        <v>3831</v>
      </c>
      <c r="F22" s="12" t="str">
        <f>IF(E22="","",IFERROR(VLOOKUP(E22,'1-学员信息表'!A:AG,2,0),"错误"))</f>
        <v>林君瑜</v>
      </c>
      <c r="G22" s="12" t="str">
        <f>IF(E22="","",IF(ISERROR(VLOOKUP(E22,'3-班级学员信息表'!G:AC,12,0)),"错误",IF(VLOOKUP(E22,'3-班级学员信息表'!G:AC,12,0)="","错误",VLOOKUP(E22,'3-班级学员信息表'!G:AC,12,0))))</f>
        <v>未进班</v>
      </c>
      <c r="H22" s="12" t="str">
        <f>IF(E22="","",IF(ISERROR(VLOOKUP(E22,'3-班级学员信息表'!G:AC,13,0)),"错误",IF(VLOOKUP(E22,'3-班级学员信息表'!G:AC,13,0)="","错误",VLOOKUP(E22,'3-班级学员信息表'!G:AC,13,0))))</f>
        <v>未进班</v>
      </c>
      <c r="I22" s="8" t="str">
        <f>IF(E22="","",IFERROR(VLOOKUP(E22,'3-班级学员信息表'!G:AC,14,0),"错误"))</f>
        <v/>
      </c>
      <c r="J22" s="8" t="str">
        <f>IF(E22="","",IFERROR(VLOOKUP(E22,'3-班级学员信息表'!G:AC,15,0),"错误"))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IF(E22="","",IFERROR(VLOOKUP(H22,'2-班级信息'!A:AH,29,0),"错误"))</f>
        <v/>
      </c>
      <c r="M22" s="6">
        <f>SUMIF('6-学员费用预警表'!A:A,'10-新增明细'!E22,'6-学员费用预警表'!F:F)</f>
        <v>128</v>
      </c>
      <c r="N22" s="5">
        <f>SUMIF('6-学员费用预警表'!A:A,'10-新增明细'!E22,'6-学员费用预警表'!I:I)</f>
        <v>0</v>
      </c>
      <c r="O22" s="8" t="str">
        <f>IF(E22="","",IFERROR(VLOOKUP(E22,'1-学员信息表'!A:AG,8,0),"错误"))</f>
        <v>18922395991</v>
      </c>
      <c r="P22" s="8" t="str">
        <f>IF(E22="","",IFERROR(VLOOKUP(E22,'4-收据记录表'!D:AN,26,0),"错误"))</f>
        <v>赵萍</v>
      </c>
      <c r="Q22" s="12"/>
      <c r="R22" s="11"/>
      <c r="S22" s="8" t="str">
        <f>IF(E22="","",IF(ISERROR(VLOOKUP(E22,'1-学员信息表'!A:AG,9,0)),"错误",IF(VLOOKUP(E22,'1-学员信息表'!A:AG,9,0)="","错误",VLOOKUP(E22,'1-学员信息表'!A:AG,9,0))))</f>
        <v>10-其他渠道推荐</v>
      </c>
      <c r="T22" s="4" t="s">
        <v>1858</v>
      </c>
      <c r="U22" s="8" t="str">
        <f>IF(E22="","",IF(ISERROR(VLOOKUP(E22,'1-学员信息表'!A:AG,21,0)),"错误",IF(VLOOKUP(E22,'1-学员信息表'!A:AG,21,0)="","错误",VLOOKUP(E22,'1-学员信息表'!A:AG,21,0))))</f>
        <v>中班</v>
      </c>
    </row>
    <row r="23" spans="1:21">
      <c r="A23" s="8">
        <f t="shared" si="0"/>
        <v>22</v>
      </c>
      <c r="B23" s="12" t="str">
        <f t="shared" si="1"/>
        <v>07月</v>
      </c>
      <c r="C23" s="11" t="str">
        <f t="shared" si="2"/>
        <v>越秀五羊中心</v>
      </c>
      <c r="D23" s="3" t="s">
        <v>1591</v>
      </c>
      <c r="E23" s="9" t="s">
        <v>7131</v>
      </c>
      <c r="F23" s="12" t="str">
        <f>IF(E23="","",IFERROR(VLOOKUP(E23,'1-学员信息表'!A:AG,2,0),"错误"))</f>
        <v>黄小扬</v>
      </c>
      <c r="G23" s="12" t="str">
        <f>IF(E23="","",IF(ISERROR(VLOOKUP(E23,'3-班级学员信息表'!G:AC,12,0)),"错误",IF(VLOOKUP(E23,'3-班级学员信息表'!G:AC,12,0)="","错误",VLOOKUP(E23,'3-班级学员信息表'!G:AC,12,0))))</f>
        <v>未进班</v>
      </c>
      <c r="H23" s="12" t="str">
        <f>IF(E23="","",IF(ISERROR(VLOOKUP(E23,'3-班级学员信息表'!G:AC,13,0)),"错误",IF(VLOOKUP(E23,'3-班级学员信息表'!G:AC,13,0)="","错误",VLOOKUP(E23,'3-班级学员信息表'!G:AC,13,0))))</f>
        <v>未进班</v>
      </c>
      <c r="I23" s="8" t="str">
        <f>IF(E23="","",IFERROR(VLOOKUP(E23,'3-班级学员信息表'!G:AC,14,0),"错误"))</f>
        <v/>
      </c>
      <c r="J23" s="8" t="str">
        <f>IF(E23="","",IFERROR(VLOOKUP(E23,'3-班级学员信息表'!G:AC,15,0),"错误"))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IF(E23="","",IFERROR(VLOOKUP(H23,'2-班级信息'!A:AH,29,0),"错误"))</f>
        <v/>
      </c>
      <c r="M23" s="6">
        <f>SUMIF('6-学员费用预警表'!A:A,'10-新增明细'!E23,'6-学员费用预警表'!F:F)</f>
        <v>16</v>
      </c>
      <c r="N23" s="5">
        <f>SUMIF('6-学员费用预警表'!A:A,'10-新增明细'!E23,'6-学员费用预警表'!I:I)</f>
        <v>0</v>
      </c>
      <c r="O23" s="8" t="str">
        <f>IF(E23="","",IFERROR(VLOOKUP(E23,'1-学员信息表'!A:AG,8,0),"错误"))</f>
        <v>13316046969</v>
      </c>
      <c r="P23" s="8" t="str">
        <f>IF(E23="","",IFERROR(VLOOKUP(E23,'4-收据记录表'!D:AN,26,0),"错误"))</f>
        <v>赵萍</v>
      </c>
      <c r="Q23" s="12"/>
      <c r="R23" s="11"/>
      <c r="S23" s="8" t="str">
        <f>IF(E23="","",IF(ISERROR(VLOOKUP(E23,'1-学员信息表'!A:AG,9,0)),"错误",IF(VLOOKUP(E23,'1-学员信息表'!A:AG,9,0)="","错误",VLOOKUP(E23,'1-学员信息表'!A:AG,9,0))))</f>
        <v>01-老带新</v>
      </c>
      <c r="T23" s="4" t="s">
        <v>1858</v>
      </c>
      <c r="U23" s="8" t="str">
        <f>IF(E23="","",IF(ISERROR(VLOOKUP(E23,'1-学员信息表'!A:AG,21,0)),"错误",IF(VLOOKUP(E23,'1-学员信息表'!A:AG,21,0)="","错误",VLOOKUP(E23,'1-学员信息表'!A:AG,21,0))))</f>
        <v>小班</v>
      </c>
    </row>
    <row r="24" spans="1:21">
      <c r="A24" s="8">
        <f t="shared" si="0"/>
        <v>23</v>
      </c>
      <c r="B24" s="12" t="str">
        <f t="shared" si="1"/>
        <v>07月</v>
      </c>
      <c r="C24" s="11" t="str">
        <f t="shared" si="2"/>
        <v>越秀五羊中心</v>
      </c>
      <c r="D24" s="3" t="s">
        <v>1592</v>
      </c>
      <c r="E24" s="9" t="s">
        <v>7588</v>
      </c>
      <c r="F24" s="12" t="str">
        <f>IF(E24="","",IFERROR(VLOOKUP(E24,'1-学员信息表'!A:AG,2,0),"错误"))</f>
        <v>周明杰</v>
      </c>
      <c r="G24" s="12" t="str">
        <f>IF(E24="","",IF(ISERROR(VLOOKUP(E24,'3-班级学员信息表'!G:AC,12,0)),"错误",IF(VLOOKUP(E24,'3-班级学员信息表'!G:AC,12,0)="","错误",VLOOKUP(E24,'3-班级学员信息表'!G:AC,12,0))))</f>
        <v>未进班</v>
      </c>
      <c r="H24" s="12" t="str">
        <f>IF(E24="","",IF(ISERROR(VLOOKUP(E24,'3-班级学员信息表'!G:AC,13,0)),"错误",IF(VLOOKUP(E24,'3-班级学员信息表'!G:AC,13,0)="","错误",VLOOKUP(E24,'3-班级学员信息表'!G:AC,13,0))))</f>
        <v>未进班</v>
      </c>
      <c r="I24" s="8" t="str">
        <f>IF(E24="","",IFERROR(VLOOKUP(E24,'3-班级学员信息表'!G:AC,14,0),"错误"))</f>
        <v/>
      </c>
      <c r="J24" s="8" t="str">
        <f>IF(E24="","",IFERROR(VLOOKUP(E24,'3-班级学员信息表'!G:AC,15,0),"错误"))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IF(E24="","",IFERROR(VLOOKUP(H24,'2-班级信息'!A:AH,29,0),"错误"))</f>
        <v/>
      </c>
      <c r="M24" s="6">
        <f>SUMIF('6-学员费用预警表'!A:A,'10-新增明细'!E24,'6-学员费用预警表'!F:F)</f>
        <v>0</v>
      </c>
      <c r="N24" s="5">
        <f>SUMIF('6-学员费用预警表'!A:A,'10-新增明细'!E24,'6-学员费用预警表'!I:I)</f>
        <v>0</v>
      </c>
      <c r="O24" s="8" t="str">
        <f>IF(E24="","",IFERROR(VLOOKUP(E24,'1-学员信息表'!A:AG,8,0),"错误"))</f>
        <v>13609005265</v>
      </c>
      <c r="P24" s="8" t="str">
        <f>IF(E24="","",IFERROR(VLOOKUP(E24,'4-收据记录表'!D:AN,26,0),"错误"))</f>
        <v/>
      </c>
      <c r="Q24" s="12"/>
      <c r="R24" s="11"/>
      <c r="S24" s="8" t="str">
        <f>IF(E24="","",IF(ISERROR(VLOOKUP(E24,'1-学员信息表'!A:AG,9,0)),"错误",IF(VLOOKUP(E24,'1-学员信息表'!A:AG,9,0)="","错误",VLOOKUP(E24,'1-学员信息表'!A:AG,9,0))))</f>
        <v>05-地推</v>
      </c>
      <c r="T24" s="4" t="str">
        <f>IF(E24="","",IF(ISERROR(VLOOKUP(E24,'1-学员信息表'!A:AG,20,0)),"错误",IF(VLOOKUP(E24,'1-学员信息表'!A:AG,20,0)="","错误",VLOOKUP(E24,'1-学员信息表'!A:AG,20,0))))</f>
        <v>金海幼儿园</v>
      </c>
      <c r="U24" s="8" t="str">
        <f>IF(E24="","",IF(ISERROR(VLOOKUP(E24,'1-学员信息表'!A:AG,21,0)),"错误",IF(VLOOKUP(E24,'1-学员信息表'!A:AG,21,0)="","错误",VLOOKUP(E24,'1-学员信息表'!A:AG,21,0))))</f>
        <v>中班</v>
      </c>
    </row>
    <row r="25" spans="1:21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3"/>
      <c r="E25" s="9"/>
      <c r="F25" s="12" t="str">
        <f>IF(E25="","",IFERROR(VLOOKUP(E25,'1-学员信息表'!A:AG,2,0),"错误"))</f>
        <v/>
      </c>
      <c r="G25" s="12" t="str">
        <f>IF(E25="","",IF(ISERROR(VLOOKUP(E25,'3-班级学员信息表'!G:AC,12,0)),"错误",IF(VLOOKUP(E25,'3-班级学员信息表'!G:AC,12,0)="","错误",VLOOKUP(E25,'3-班级学员信息表'!G:AC,12,0))))</f>
        <v/>
      </c>
      <c r="H25" s="12" t="str">
        <f>IF(E25="","",IF(ISERROR(VLOOKUP(E25,'3-班级学员信息表'!G:AC,13,0)),"错误",IF(VLOOKUP(E25,'3-班级学员信息表'!G:AC,13,0)="","错误",VLOOKUP(E25,'3-班级学员信息表'!G:AC,13,0))))</f>
        <v/>
      </c>
      <c r="I25" s="8" t="str">
        <f>IF(E25="","",IFERROR(VLOOKUP(E25,'3-班级学员信息表'!G:AC,14,0),"错误"))</f>
        <v/>
      </c>
      <c r="J25" s="8" t="str">
        <f>IF(E25="","",IFERROR(VLOOKUP(E25,'3-班级学员信息表'!G:AC,15,0),"错误"))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IF(E25="","",IFERROR(VLOOKUP(H25,'2-班级信息'!A:AH,29,0),"错误"))</f>
        <v/>
      </c>
      <c r="M25" s="6">
        <f>SUMIF('6-学员费用预警表'!A:A,'10-新增明细'!E25,'6-学员费用预警表'!F:F)</f>
        <v>0</v>
      </c>
      <c r="N25" s="5">
        <f>SUMIF('6-学员费用预警表'!A:A,'10-新增明细'!E25,'6-学员费用预警表'!I:I)</f>
        <v>0</v>
      </c>
      <c r="O25" s="8" t="str">
        <f>IF(E25="","",IFERROR(VLOOKUP(E25,'1-学员信息表'!A:AG,8,0),"错误"))</f>
        <v/>
      </c>
      <c r="P25" s="8" t="str">
        <f>IF(E25="","",IFERROR(VLOOKUP(E25,'4-收据记录表'!D:AN,26,0),"错误"))</f>
        <v/>
      </c>
      <c r="Q25" s="12"/>
      <c r="R25" s="11"/>
      <c r="S25" s="8" t="str">
        <f>IF(E25="","",IF(ISERROR(VLOOKUP(E25,'1-学员信息表'!A:AG,9,0)),"错误",IF(VLOOKUP(E25,'1-学员信息表'!A:AG,9,0)="","错误",VLOOKUP(E25,'1-学员信息表'!A:AG,9,0))))</f>
        <v/>
      </c>
      <c r="T25" s="4" t="str">
        <f>IF(E25="","",IF(ISERROR(VLOOKUP(E25,'1-学员信息表'!A:AG,20,0)),"错误",IF(VLOOKUP(E25,'1-学员信息表'!A:AG,20,0)="","错误",VLOOKUP(E25,'1-学员信息表'!A:AG,20,0))))</f>
        <v/>
      </c>
      <c r="U25" s="8" t="str">
        <f>IF(E25="","",IF(ISERROR(VLOOKUP(E25,'1-学员信息表'!A:AG,21,0)),"错误",IF(VLOOKUP(E25,'1-学员信息表'!A:AG,21,0)="","错误",VLOOKUP(E25,'1-学员信息表'!A:AG,21,0))))</f>
        <v/>
      </c>
    </row>
    <row r="26" spans="1:21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3"/>
      <c r="E26" s="9"/>
      <c r="F26" s="12" t="str">
        <f>IF(E26="","",IFERROR(VLOOKUP(E26,'1-学员信息表'!A:AG,2,0),"错误"))</f>
        <v/>
      </c>
      <c r="G26" s="12" t="str">
        <f>IF(E26="","",IF(ISERROR(VLOOKUP(E26,'3-班级学员信息表'!G:AC,12,0)),"错误",IF(VLOOKUP(E26,'3-班级学员信息表'!G:AC,12,0)="","错误",VLOOKUP(E26,'3-班级学员信息表'!G:AC,12,0))))</f>
        <v/>
      </c>
      <c r="H26" s="12" t="str">
        <f>IF(E26="","",IF(ISERROR(VLOOKUP(E26,'3-班级学员信息表'!G:AC,13,0)),"错误",IF(VLOOKUP(E26,'3-班级学员信息表'!G:AC,13,0)="","错误",VLOOKUP(E26,'3-班级学员信息表'!G:AC,13,0))))</f>
        <v/>
      </c>
      <c r="I26" s="8" t="str">
        <f>IF(E26="","",IFERROR(VLOOKUP(E26,'3-班级学员信息表'!G:AC,14,0),"错误"))</f>
        <v/>
      </c>
      <c r="J26" s="8" t="str">
        <f>IF(E26="","",IFERROR(VLOOKUP(E26,'3-班级学员信息表'!G:AC,15,0),"错误"))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IF(E26="","",IFERROR(VLOOKUP(H26,'2-班级信息'!A:AH,29,0),"错误"))</f>
        <v/>
      </c>
      <c r="M26" s="6">
        <f>SUMIF('6-学员费用预警表'!A:A,'10-新增明细'!E26,'6-学员费用预警表'!F:F)</f>
        <v>0</v>
      </c>
      <c r="N26" s="5">
        <f>SUMIF('6-学员费用预警表'!A:A,'10-新增明细'!E26,'6-学员费用预警表'!I:I)</f>
        <v>0</v>
      </c>
      <c r="O26" s="8" t="str">
        <f>IF(E26="","",IFERROR(VLOOKUP(E26,'1-学员信息表'!A:AG,8,0),"错误"))</f>
        <v/>
      </c>
      <c r="P26" s="8" t="str">
        <f>IF(E26="","",IFERROR(VLOOKUP(E26,'4-收据记录表'!D:AN,26,0),"错误"))</f>
        <v/>
      </c>
      <c r="Q26" s="12"/>
      <c r="R26" s="11"/>
      <c r="S26" s="8" t="str">
        <f>IF(E26="","",IF(ISERROR(VLOOKUP(E26,'1-学员信息表'!A:AG,9,0)),"错误",IF(VLOOKUP(E26,'1-学员信息表'!A:AG,9,0)="","错误",VLOOKUP(E26,'1-学员信息表'!A:AG,9,0))))</f>
        <v/>
      </c>
      <c r="T26" s="4" t="str">
        <f>IF(E26="","",IF(ISERROR(VLOOKUP(E26,'1-学员信息表'!A:AG,20,0)),"错误",IF(VLOOKUP(E26,'1-学员信息表'!A:AG,20,0)="","错误",VLOOKUP(E26,'1-学员信息表'!A:AG,20,0))))</f>
        <v/>
      </c>
      <c r="U26" s="8" t="str">
        <f>IF(E26="","",IF(ISERROR(VLOOKUP(E26,'1-学员信息表'!A:AG,21,0)),"错误",IF(VLOOKUP(E26,'1-学员信息表'!A:AG,21,0)="","错误",VLOOKUP(E26,'1-学员信息表'!A:AG,21,0))))</f>
        <v/>
      </c>
    </row>
    <row r="27" spans="1:21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3"/>
      <c r="E27" s="9"/>
      <c r="F27" s="12" t="str">
        <f>IF(E27="","",IFERROR(VLOOKUP(E27,'1-学员信息表'!A:AG,2,0),"错误"))</f>
        <v/>
      </c>
      <c r="G27" s="12" t="str">
        <f>IF(E27="","",IF(ISERROR(VLOOKUP(E27,'3-班级学员信息表'!G:AC,12,0)),"错误",IF(VLOOKUP(E27,'3-班级学员信息表'!G:AC,12,0)="","错误",VLOOKUP(E27,'3-班级学员信息表'!G:AC,12,0))))</f>
        <v/>
      </c>
      <c r="H27" s="12" t="str">
        <f>IF(E27="","",IF(ISERROR(VLOOKUP(E27,'3-班级学员信息表'!G:AC,13,0)),"错误",IF(VLOOKUP(E27,'3-班级学员信息表'!G:AC,13,0)="","错误",VLOOKUP(E27,'3-班级学员信息表'!G:AC,13,0))))</f>
        <v/>
      </c>
      <c r="I27" s="8" t="str">
        <f>IF(E27="","",IFERROR(VLOOKUP(E27,'3-班级学员信息表'!G:AC,14,0),"错误"))</f>
        <v/>
      </c>
      <c r="J27" s="8" t="str">
        <f>IF(E27="","",IFERROR(VLOOKUP(E27,'3-班级学员信息表'!G:AC,15,0),"错误"))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IF(E27="","",IFERROR(VLOOKUP(H27,'2-班级信息'!A:AH,29,0),"错误"))</f>
        <v/>
      </c>
      <c r="M27" s="6">
        <f>SUMIF('6-学员费用预警表'!A:A,'10-新增明细'!E27,'6-学员费用预警表'!F:F)</f>
        <v>0</v>
      </c>
      <c r="N27" s="5">
        <f>SUMIF('6-学员费用预警表'!A:A,'10-新增明细'!E27,'6-学员费用预警表'!I:I)</f>
        <v>0</v>
      </c>
      <c r="O27" s="8" t="str">
        <f>IF(E27="","",IFERROR(VLOOKUP(E27,'1-学员信息表'!A:AG,8,0),"错误"))</f>
        <v/>
      </c>
      <c r="P27" s="8" t="str">
        <f>IF(E27="","",IFERROR(VLOOKUP(E27,'4-收据记录表'!D:AN,26,0),"错误"))</f>
        <v/>
      </c>
      <c r="Q27" s="12"/>
      <c r="R27" s="11"/>
      <c r="S27" s="8" t="str">
        <f>IF(E27="","",IF(ISERROR(VLOOKUP(E27,'1-学员信息表'!A:AG,9,0)),"错误",IF(VLOOKUP(E27,'1-学员信息表'!A:AG,9,0)="","错误",VLOOKUP(E27,'1-学员信息表'!A:AG,9,0))))</f>
        <v/>
      </c>
      <c r="T27" s="4" t="str">
        <f>IF(E27="","",IF(ISERROR(VLOOKUP(E27,'1-学员信息表'!A:AG,20,0)),"错误",IF(VLOOKUP(E27,'1-学员信息表'!A:AG,20,0)="","错误",VLOOKUP(E27,'1-学员信息表'!A:AG,20,0))))</f>
        <v/>
      </c>
      <c r="U27" s="8" t="str">
        <f>IF(E27="","",IF(ISERROR(VLOOKUP(E27,'1-学员信息表'!A:AG,21,0)),"错误",IF(VLOOKUP(E27,'1-学员信息表'!A:AG,21,0)="","错误",VLOOKUP(E27,'1-学员信息表'!A:AG,21,0))))</f>
        <v/>
      </c>
    </row>
    <row r="28" spans="1:21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3"/>
      <c r="E28" s="9"/>
      <c r="F28" s="12" t="str">
        <f>IF(E28="","",IFERROR(VLOOKUP(E28,'1-学员信息表'!A:AG,2,0),"错误"))</f>
        <v/>
      </c>
      <c r="G28" s="12" t="str">
        <f>IF(E28="","",IF(ISERROR(VLOOKUP(E28,'3-班级学员信息表'!G:AC,12,0)),"错误",IF(VLOOKUP(E28,'3-班级学员信息表'!G:AC,12,0)="","错误",VLOOKUP(E28,'3-班级学员信息表'!G:AC,12,0))))</f>
        <v/>
      </c>
      <c r="H28" s="12" t="str">
        <f>IF(E28="","",IF(ISERROR(VLOOKUP(E28,'3-班级学员信息表'!G:AC,13,0)),"错误",IF(VLOOKUP(E28,'3-班级学员信息表'!G:AC,13,0)="","错误",VLOOKUP(E28,'3-班级学员信息表'!G:AC,13,0))))</f>
        <v/>
      </c>
      <c r="I28" s="8" t="str">
        <f>IF(E28="","",IFERROR(VLOOKUP(E28,'3-班级学员信息表'!G:AC,14,0),"错误"))</f>
        <v/>
      </c>
      <c r="J28" s="8" t="str">
        <f>IF(E28="","",IFERROR(VLOOKUP(E28,'3-班级学员信息表'!G:AC,15,0),"错误"))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IF(E28="","",IFERROR(VLOOKUP(H28,'2-班级信息'!A:AH,29,0),"错误"))</f>
        <v/>
      </c>
      <c r="M28" s="6">
        <f>SUMIF('6-学员费用预警表'!A:A,'10-新增明细'!E28,'6-学员费用预警表'!F:F)</f>
        <v>0</v>
      </c>
      <c r="N28" s="5">
        <f>SUMIF('6-学员费用预警表'!A:A,'10-新增明细'!E28,'6-学员费用预警表'!I:I)</f>
        <v>0</v>
      </c>
      <c r="O28" s="8" t="str">
        <f>IF(E28="","",IFERROR(VLOOKUP(E28,'1-学员信息表'!A:AG,8,0),"错误"))</f>
        <v/>
      </c>
      <c r="P28" s="8" t="str">
        <f>IF(E28="","",IFERROR(VLOOKUP(E28,'4-收据记录表'!D:AN,26,0),"错误"))</f>
        <v/>
      </c>
      <c r="Q28" s="12"/>
      <c r="R28" s="11"/>
      <c r="S28" s="8" t="str">
        <f>IF(E28="","",IF(ISERROR(VLOOKUP(E28,'1-学员信息表'!A:AG,9,0)),"错误",IF(VLOOKUP(E28,'1-学员信息表'!A:AG,9,0)="","错误",VLOOKUP(E28,'1-学员信息表'!A:AG,9,0))))</f>
        <v/>
      </c>
      <c r="T28" s="4" t="str">
        <f>IF(E28="","",IF(ISERROR(VLOOKUP(E28,'1-学员信息表'!A:AG,20,0)),"错误",IF(VLOOKUP(E28,'1-学员信息表'!A:AG,20,0)="","错误",VLOOKUP(E28,'1-学员信息表'!A:AG,20,0))))</f>
        <v/>
      </c>
      <c r="U28" s="8" t="str">
        <f>IF(E28="","",IF(ISERROR(VLOOKUP(E28,'1-学员信息表'!A:AG,21,0)),"错误",IF(VLOOKUP(E28,'1-学员信息表'!A:AG,21,0)="","错误",VLOOKUP(E28,'1-学员信息表'!A:AG,21,0))))</f>
        <v/>
      </c>
    </row>
    <row r="29" spans="1:21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3"/>
      <c r="E29" s="9"/>
      <c r="F29" s="12" t="str">
        <f>IF(E29="","",IFERROR(VLOOKUP(E29,'1-学员信息表'!A:AG,2,0),"错误"))</f>
        <v/>
      </c>
      <c r="G29" s="12" t="str">
        <f>IF(E29="","",IF(ISERROR(VLOOKUP(E29,'3-班级学员信息表'!G:AC,12,0)),"错误",IF(VLOOKUP(E29,'3-班级学员信息表'!G:AC,12,0)="","错误",VLOOKUP(E29,'3-班级学员信息表'!G:AC,12,0))))</f>
        <v/>
      </c>
      <c r="H29" s="12" t="str">
        <f>IF(E29="","",IF(ISERROR(VLOOKUP(E29,'3-班级学员信息表'!G:AC,13,0)),"错误",IF(VLOOKUP(E29,'3-班级学员信息表'!G:AC,13,0)="","错误",VLOOKUP(E29,'3-班级学员信息表'!G:AC,13,0))))</f>
        <v/>
      </c>
      <c r="I29" s="8" t="str">
        <f>IF(E29="","",IFERROR(VLOOKUP(E29,'3-班级学员信息表'!G:AC,14,0),"错误"))</f>
        <v/>
      </c>
      <c r="J29" s="8" t="str">
        <f>IF(E29="","",IFERROR(VLOOKUP(E29,'3-班级学员信息表'!G:AC,15,0),"错误"))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IF(E29="","",IFERROR(VLOOKUP(H29,'2-班级信息'!A:AH,29,0),"错误"))</f>
        <v/>
      </c>
      <c r="M29" s="6">
        <f>SUMIF('6-学员费用预警表'!A:A,'10-新增明细'!E29,'6-学员费用预警表'!F:F)</f>
        <v>0</v>
      </c>
      <c r="N29" s="5">
        <f>SUMIF('6-学员费用预警表'!A:A,'10-新增明细'!E29,'6-学员费用预警表'!I:I)</f>
        <v>0</v>
      </c>
      <c r="O29" s="8" t="str">
        <f>IF(E29="","",IFERROR(VLOOKUP(E29,'1-学员信息表'!A:AG,8,0),"错误"))</f>
        <v/>
      </c>
      <c r="P29" s="8" t="str">
        <f>IF(E29="","",IFERROR(VLOOKUP(E29,'4-收据记录表'!D:AN,26,0),"错误"))</f>
        <v/>
      </c>
      <c r="Q29" s="12"/>
      <c r="R29" s="11"/>
      <c r="S29" s="8" t="str">
        <f>IF(E29="","",IF(ISERROR(VLOOKUP(E29,'1-学员信息表'!A:AG,9,0)),"错误",IF(VLOOKUP(E29,'1-学员信息表'!A:AG,9,0)="","错误",VLOOKUP(E29,'1-学员信息表'!A:AG,9,0))))</f>
        <v/>
      </c>
      <c r="T29" s="4" t="str">
        <f>IF(E29="","",IF(ISERROR(VLOOKUP(E29,'1-学员信息表'!A:AG,20,0)),"错误",IF(VLOOKUP(E29,'1-学员信息表'!A:AG,20,0)="","错误",VLOOKUP(E29,'1-学员信息表'!A:AG,20,0))))</f>
        <v/>
      </c>
      <c r="U29" s="8" t="str">
        <f>IF(E29="","",IF(ISERROR(VLOOKUP(E29,'1-学员信息表'!A:AG,21,0)),"错误",IF(VLOOKUP(E29,'1-学员信息表'!A:AG,21,0)="","错误",VLOOKUP(E29,'1-学员信息表'!A:AG,21,0))))</f>
        <v/>
      </c>
    </row>
    <row r="30" spans="1:21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3"/>
      <c r="E30" s="9"/>
      <c r="F30" s="12" t="str">
        <f>IF(E30="","",IFERROR(VLOOKUP(E30,'1-学员信息表'!A:AG,2,0),"错误"))</f>
        <v/>
      </c>
      <c r="G30" s="12" t="str">
        <f>IF(E30="","",IF(ISERROR(VLOOKUP(E30,'3-班级学员信息表'!G:AC,12,0)),"错误",IF(VLOOKUP(E30,'3-班级学员信息表'!G:AC,12,0)="","错误",VLOOKUP(E30,'3-班级学员信息表'!G:AC,12,0))))</f>
        <v/>
      </c>
      <c r="H30" s="12" t="str">
        <f>IF(E30="","",IF(ISERROR(VLOOKUP(E30,'3-班级学员信息表'!G:AC,13,0)),"错误",IF(VLOOKUP(E30,'3-班级学员信息表'!G:AC,13,0)="","错误",VLOOKUP(E30,'3-班级学员信息表'!G:AC,13,0))))</f>
        <v/>
      </c>
      <c r="I30" s="8" t="str">
        <f>IF(E30="","",IFERROR(VLOOKUP(E30,'3-班级学员信息表'!G:AC,14,0),"错误"))</f>
        <v/>
      </c>
      <c r="J30" s="8" t="str">
        <f>IF(E30="","",IFERROR(VLOOKUP(E30,'3-班级学员信息表'!G:AC,15,0),"错误"))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IF(E30="","",IFERROR(VLOOKUP(H30,'2-班级信息'!A:AH,29,0),"错误"))</f>
        <v/>
      </c>
      <c r="M30" s="6">
        <f>SUMIF('6-学员费用预警表'!A:A,'10-新增明细'!E30,'6-学员费用预警表'!F:F)</f>
        <v>0</v>
      </c>
      <c r="N30" s="5">
        <f>SUMIF('6-学员费用预警表'!A:A,'10-新增明细'!E30,'6-学员费用预警表'!I:I)</f>
        <v>0</v>
      </c>
      <c r="O30" s="8" t="str">
        <f>IF(E30="","",IFERROR(VLOOKUP(E30,'1-学员信息表'!A:AG,8,0),"错误"))</f>
        <v/>
      </c>
      <c r="P30" s="8" t="str">
        <f>IF(E30="","",IFERROR(VLOOKUP(E30,'4-收据记录表'!D:AN,26,0),"错误"))</f>
        <v/>
      </c>
      <c r="Q30" s="12"/>
      <c r="R30" s="11"/>
      <c r="S30" s="8" t="str">
        <f>IF(E30="","",IF(ISERROR(VLOOKUP(E30,'1-学员信息表'!A:AG,9,0)),"错误",IF(VLOOKUP(E30,'1-学员信息表'!A:AG,9,0)="","错误",VLOOKUP(E30,'1-学员信息表'!A:AG,9,0))))</f>
        <v/>
      </c>
      <c r="T30" s="4" t="str">
        <f>IF(E30="","",IF(ISERROR(VLOOKUP(E30,'1-学员信息表'!A:AG,20,0)),"错误",IF(VLOOKUP(E30,'1-学员信息表'!A:AG,20,0)="","错误",VLOOKUP(E30,'1-学员信息表'!A:AG,20,0))))</f>
        <v/>
      </c>
      <c r="U30" s="8" t="str">
        <f>IF(E30="","",IF(ISERROR(VLOOKUP(E30,'1-学员信息表'!A:AG,21,0)),"错误",IF(VLOOKUP(E30,'1-学员信息表'!A:AG,21,0)="","错误",VLOOKUP(E30,'1-学员信息表'!A:AG,21,0))))</f>
        <v/>
      </c>
    </row>
    <row r="31" spans="1:21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3"/>
      <c r="E31" s="9"/>
      <c r="F31" s="12" t="str">
        <f>IF(E31="","",IFERROR(VLOOKUP(E31,'1-学员信息表'!A:AG,2,0),"错误"))</f>
        <v/>
      </c>
      <c r="G31" s="12" t="str">
        <f>IF(E31="","",IF(ISERROR(VLOOKUP(E31,'3-班级学员信息表'!G:AC,12,0)),"错误",IF(VLOOKUP(E31,'3-班级学员信息表'!G:AC,12,0)="","错误",VLOOKUP(E31,'3-班级学员信息表'!G:AC,12,0))))</f>
        <v/>
      </c>
      <c r="H31" s="12" t="str">
        <f>IF(E31="","",IF(ISERROR(VLOOKUP(E31,'3-班级学员信息表'!G:AC,13,0)),"错误",IF(VLOOKUP(E31,'3-班级学员信息表'!G:AC,13,0)="","错误",VLOOKUP(E31,'3-班级学员信息表'!G:AC,13,0))))</f>
        <v/>
      </c>
      <c r="I31" s="8" t="str">
        <f>IF(E31="","",IFERROR(VLOOKUP(E31,'3-班级学员信息表'!G:AC,14,0),"错误"))</f>
        <v/>
      </c>
      <c r="J31" s="8" t="str">
        <f>IF(E31="","",IFERROR(VLOOKUP(E31,'3-班级学员信息表'!G:AC,15,0),"错误"))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IF(E31="","",IFERROR(VLOOKUP(H31,'2-班级信息'!A:AH,29,0),"错误"))</f>
        <v/>
      </c>
      <c r="M31" s="6">
        <f>SUMIF('6-学员费用预警表'!A:A,'10-新增明细'!E31,'6-学员费用预警表'!F:F)</f>
        <v>0</v>
      </c>
      <c r="N31" s="5">
        <f>SUMIF('6-学员费用预警表'!A:A,'10-新增明细'!E31,'6-学员费用预警表'!I:I)</f>
        <v>0</v>
      </c>
      <c r="O31" s="8" t="str">
        <f>IF(E31="","",IFERROR(VLOOKUP(E31,'1-学员信息表'!A:AG,8,0),"错误"))</f>
        <v/>
      </c>
      <c r="P31" s="8" t="str">
        <f>IF(E31="","",IFERROR(VLOOKUP(E31,'4-收据记录表'!D:AN,26,0),"错误"))</f>
        <v/>
      </c>
      <c r="Q31" s="12"/>
      <c r="R31" s="11"/>
      <c r="S31" s="8" t="str">
        <f>IF(E31="","",IF(ISERROR(VLOOKUP(E31,'1-学员信息表'!A:AG,9,0)),"错误",IF(VLOOKUP(E31,'1-学员信息表'!A:AG,9,0)="","错误",VLOOKUP(E31,'1-学员信息表'!A:AG,9,0))))</f>
        <v/>
      </c>
      <c r="T31" s="4" t="str">
        <f>IF(E31="","",IF(ISERROR(VLOOKUP(E31,'1-学员信息表'!A:AG,20,0)),"错误",IF(VLOOKUP(E31,'1-学员信息表'!A:AG,20,0)="","错误",VLOOKUP(E31,'1-学员信息表'!A:AG,20,0))))</f>
        <v/>
      </c>
      <c r="U31" s="8" t="str">
        <f>IF(E31="","",IF(ISERROR(VLOOKUP(E31,'1-学员信息表'!A:AG,21,0)),"错误",IF(VLOOKUP(E31,'1-学员信息表'!A:AG,21,0)="","错误",VLOOKUP(E31,'1-学员信息表'!A:AG,21,0))))</f>
        <v/>
      </c>
    </row>
    <row r="32" spans="1:21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3"/>
      <c r="E32" s="9"/>
      <c r="F32" s="12" t="str">
        <f>IF(E32="","",IFERROR(VLOOKUP(E32,'1-学员信息表'!A:AG,2,0),"错误"))</f>
        <v/>
      </c>
      <c r="G32" s="12" t="str">
        <f>IF(E32="","",IF(ISERROR(VLOOKUP(E32,'3-班级学员信息表'!G:AC,12,0)),"错误",IF(VLOOKUP(E32,'3-班级学员信息表'!G:AC,12,0)="","错误",VLOOKUP(E32,'3-班级学员信息表'!G:AC,12,0))))</f>
        <v/>
      </c>
      <c r="H32" s="12" t="str">
        <f>IF(E32="","",IF(ISERROR(VLOOKUP(E32,'3-班级学员信息表'!G:AC,13,0)),"错误",IF(VLOOKUP(E32,'3-班级学员信息表'!G:AC,13,0)="","错误",VLOOKUP(E32,'3-班级学员信息表'!G:AC,13,0))))</f>
        <v/>
      </c>
      <c r="I32" s="8" t="str">
        <f>IF(E32="","",IFERROR(VLOOKUP(E32,'3-班级学员信息表'!G:AC,14,0),"错误"))</f>
        <v/>
      </c>
      <c r="J32" s="8" t="str">
        <f>IF(E32="","",IFERROR(VLOOKUP(E32,'3-班级学员信息表'!G:AC,15,0),"错误"))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IF(E32="","",IFERROR(VLOOKUP(H32,'2-班级信息'!A:AH,29,0),"错误"))</f>
        <v/>
      </c>
      <c r="M32" s="6">
        <f>SUMIF('6-学员费用预警表'!A:A,'10-新增明细'!E32,'6-学员费用预警表'!F:F)</f>
        <v>0</v>
      </c>
      <c r="N32" s="5">
        <f>SUMIF('6-学员费用预警表'!A:A,'10-新增明细'!E32,'6-学员费用预警表'!I:I)</f>
        <v>0</v>
      </c>
      <c r="O32" s="8" t="str">
        <f>IF(E32="","",IFERROR(VLOOKUP(E32,'1-学员信息表'!A:AG,8,0),"错误"))</f>
        <v/>
      </c>
      <c r="P32" s="8" t="str">
        <f>IF(E32="","",IFERROR(VLOOKUP(E32,'4-收据记录表'!D:AN,26,0),"错误"))</f>
        <v/>
      </c>
      <c r="Q32" s="12"/>
      <c r="R32" s="11"/>
      <c r="S32" s="8" t="str">
        <f>IF(E32="","",IF(ISERROR(VLOOKUP(E32,'1-学员信息表'!A:AG,9,0)),"错误",IF(VLOOKUP(E32,'1-学员信息表'!A:AG,9,0)="","错误",VLOOKUP(E32,'1-学员信息表'!A:AG,9,0))))</f>
        <v/>
      </c>
      <c r="T32" s="4" t="str">
        <f>IF(E32="","",IF(ISERROR(VLOOKUP(E32,'1-学员信息表'!A:AG,20,0)),"错误",IF(VLOOKUP(E32,'1-学员信息表'!A:AG,20,0)="","错误",VLOOKUP(E32,'1-学员信息表'!A:AG,20,0))))</f>
        <v/>
      </c>
      <c r="U32" s="8" t="str">
        <f>IF(E32="","",IF(ISERROR(VLOOKUP(E32,'1-学员信息表'!A:AG,21,0)),"错误",IF(VLOOKUP(E32,'1-学员信息表'!A:AG,21,0)="","错误",VLOOKUP(E32,'1-学员信息表'!A:AG,21,0))))</f>
        <v/>
      </c>
    </row>
    <row r="33" spans="1:21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3"/>
      <c r="E33" s="9"/>
      <c r="F33" s="12" t="str">
        <f>IF(E33="","",IFERROR(VLOOKUP(E33,'1-学员信息表'!A:AG,2,0),"错误"))</f>
        <v/>
      </c>
      <c r="G33" s="12" t="str">
        <f>IF(E33="","",IF(ISERROR(VLOOKUP(E33,'3-班级学员信息表'!G:AC,12,0)),"错误",IF(VLOOKUP(E33,'3-班级学员信息表'!G:AC,12,0)="","错误",VLOOKUP(E33,'3-班级学员信息表'!G:AC,12,0))))</f>
        <v/>
      </c>
      <c r="H33" s="12" t="str">
        <f>IF(E33="","",IF(ISERROR(VLOOKUP(E33,'3-班级学员信息表'!G:AC,13,0)),"错误",IF(VLOOKUP(E33,'3-班级学员信息表'!G:AC,13,0)="","错误",VLOOKUP(E33,'3-班级学员信息表'!G:AC,13,0))))</f>
        <v/>
      </c>
      <c r="I33" s="8" t="str">
        <f>IF(E33="","",IFERROR(VLOOKUP(E33,'3-班级学员信息表'!G:AC,14,0),"错误"))</f>
        <v/>
      </c>
      <c r="J33" s="8" t="str">
        <f>IF(E33="","",IFERROR(VLOOKUP(E33,'3-班级学员信息表'!G:AC,15,0),"错误"))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IF(E33="","",IFERROR(VLOOKUP(H33,'2-班级信息'!A:AH,29,0),"错误"))</f>
        <v/>
      </c>
      <c r="M33" s="6">
        <f>SUMIF('6-学员费用预警表'!A:A,'10-新增明细'!E33,'6-学员费用预警表'!F:F)</f>
        <v>0</v>
      </c>
      <c r="N33" s="5">
        <f>SUMIF('6-学员费用预警表'!A:A,'10-新增明细'!E33,'6-学员费用预警表'!I:I)</f>
        <v>0</v>
      </c>
      <c r="O33" s="8" t="str">
        <f>IF(E33="","",IFERROR(VLOOKUP(E33,'1-学员信息表'!A:AG,8,0),"错误"))</f>
        <v/>
      </c>
      <c r="P33" s="8" t="str">
        <f>IF(E33="","",IFERROR(VLOOKUP(E33,'4-收据记录表'!D:AN,26,0),"错误"))</f>
        <v/>
      </c>
      <c r="Q33" s="12"/>
      <c r="R33" s="11"/>
      <c r="S33" s="8" t="str">
        <f>IF(E33="","",IF(ISERROR(VLOOKUP(E33,'1-学员信息表'!A:AG,9,0)),"错误",IF(VLOOKUP(E33,'1-学员信息表'!A:AG,9,0)="","错误",VLOOKUP(E33,'1-学员信息表'!A:AG,9,0))))</f>
        <v/>
      </c>
      <c r="T33" s="4" t="str">
        <f>IF(E33="","",IF(ISERROR(VLOOKUP(E33,'1-学员信息表'!A:AG,20,0)),"错误",IF(VLOOKUP(E33,'1-学员信息表'!A:AG,20,0)="","错误",VLOOKUP(E33,'1-学员信息表'!A:AG,20,0))))</f>
        <v/>
      </c>
      <c r="U33" s="8" t="str">
        <f>IF(E33="","",IF(ISERROR(VLOOKUP(E33,'1-学员信息表'!A:AG,21,0)),"错误",IF(VLOOKUP(E33,'1-学员信息表'!A:AG,21,0)="","错误",VLOOKUP(E33,'1-学员信息表'!A:AG,21,0))))</f>
        <v/>
      </c>
    </row>
    <row r="34" spans="1:21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3"/>
      <c r="E34" s="9"/>
      <c r="F34" s="12" t="str">
        <f>IF(E34="","",IFERROR(VLOOKUP(E34,'1-学员信息表'!A:AG,2,0),"错误"))</f>
        <v/>
      </c>
      <c r="G34" s="12" t="str">
        <f>IF(E34="","",IF(ISERROR(VLOOKUP(E34,'3-班级学员信息表'!G:AC,12,0)),"错误",IF(VLOOKUP(E34,'3-班级学员信息表'!G:AC,12,0)="","错误",VLOOKUP(E34,'3-班级学员信息表'!G:AC,12,0))))</f>
        <v/>
      </c>
      <c r="H34" s="12" t="str">
        <f>IF(E34="","",IF(ISERROR(VLOOKUP(E34,'3-班级学员信息表'!G:AC,13,0)),"错误",IF(VLOOKUP(E34,'3-班级学员信息表'!G:AC,13,0)="","错误",VLOOKUP(E34,'3-班级学员信息表'!G:AC,13,0))))</f>
        <v/>
      </c>
      <c r="I34" s="8" t="str">
        <f>IF(E34="","",IFERROR(VLOOKUP(E34,'3-班级学员信息表'!G:AC,14,0),"错误"))</f>
        <v/>
      </c>
      <c r="J34" s="8" t="str">
        <f>IF(E34="","",IFERROR(VLOOKUP(E34,'3-班级学员信息表'!G:AC,15,0),"错误"))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IF(E34="","",IFERROR(VLOOKUP(H34,'2-班级信息'!A:AH,29,0),"错误"))</f>
        <v/>
      </c>
      <c r="M34" s="6">
        <f>SUMIF('6-学员费用预警表'!A:A,'10-新增明细'!E34,'6-学员费用预警表'!F:F)</f>
        <v>0</v>
      </c>
      <c r="N34" s="5">
        <f>SUMIF('6-学员费用预警表'!A:A,'10-新增明细'!E34,'6-学员费用预警表'!I:I)</f>
        <v>0</v>
      </c>
      <c r="O34" s="8" t="str">
        <f>IF(E34="","",IFERROR(VLOOKUP(E34,'1-学员信息表'!A:AG,8,0),"错误"))</f>
        <v/>
      </c>
      <c r="P34" s="8" t="str">
        <f>IF(E34="","",IFERROR(VLOOKUP(E34,'4-收据记录表'!D:AN,26,0),"错误"))</f>
        <v/>
      </c>
      <c r="Q34" s="12"/>
      <c r="R34" s="11"/>
      <c r="S34" s="8" t="str">
        <f>IF(E34="","",IF(ISERROR(VLOOKUP(E34,'1-学员信息表'!A:AG,9,0)),"错误",IF(VLOOKUP(E34,'1-学员信息表'!A:AG,9,0)="","错误",VLOOKUP(E34,'1-学员信息表'!A:AG,9,0))))</f>
        <v/>
      </c>
      <c r="T34" s="4" t="str">
        <f>IF(E34="","",IF(ISERROR(VLOOKUP(E34,'1-学员信息表'!A:AG,20,0)),"错误",IF(VLOOKUP(E34,'1-学员信息表'!A:AG,20,0)="","错误",VLOOKUP(E34,'1-学员信息表'!A:AG,20,0))))</f>
        <v/>
      </c>
      <c r="U34" s="8" t="str">
        <f>IF(E34="","",IF(ISERROR(VLOOKUP(E34,'1-学员信息表'!A:AG,21,0)),"错误",IF(VLOOKUP(E34,'1-学员信息表'!A:AG,21,0)="","错误",VLOOKUP(E34,'1-学员信息表'!A:AG,21,0))))</f>
        <v/>
      </c>
    </row>
    <row r="35" spans="1:21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3"/>
      <c r="E35" s="9"/>
      <c r="F35" s="12" t="str">
        <f>IF(E35="","",IFERROR(VLOOKUP(E35,'1-学员信息表'!A:AG,2,0),"错误"))</f>
        <v/>
      </c>
      <c r="G35" s="12" t="str">
        <f>IF(E35="","",IF(ISERROR(VLOOKUP(E35,'3-班级学员信息表'!G:AC,12,0)),"错误",IF(VLOOKUP(E35,'3-班级学员信息表'!G:AC,12,0)="","错误",VLOOKUP(E35,'3-班级学员信息表'!G:AC,12,0))))</f>
        <v/>
      </c>
      <c r="H35" s="12" t="str">
        <f>IF(E35="","",IF(ISERROR(VLOOKUP(E35,'3-班级学员信息表'!G:AC,13,0)),"错误",IF(VLOOKUP(E35,'3-班级学员信息表'!G:AC,13,0)="","错误",VLOOKUP(E35,'3-班级学员信息表'!G:AC,13,0))))</f>
        <v/>
      </c>
      <c r="I35" s="8" t="str">
        <f>IF(E35="","",IFERROR(VLOOKUP(E35,'3-班级学员信息表'!G:AC,14,0),"错误"))</f>
        <v/>
      </c>
      <c r="J35" s="8" t="str">
        <f>IF(E35="","",IFERROR(VLOOKUP(E35,'3-班级学员信息表'!G:AC,15,0),"错误"))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IF(E35="","",IFERROR(VLOOKUP(H35,'2-班级信息'!A:AH,29,0),"错误"))</f>
        <v/>
      </c>
      <c r="M35" s="6">
        <f>SUMIF('6-学员费用预警表'!A:A,'10-新增明细'!E35,'6-学员费用预警表'!F:F)</f>
        <v>0</v>
      </c>
      <c r="N35" s="5">
        <f>SUMIF('6-学员费用预警表'!A:A,'10-新增明细'!E35,'6-学员费用预警表'!I:I)</f>
        <v>0</v>
      </c>
      <c r="O35" s="8" t="str">
        <f>IF(E35="","",IFERROR(VLOOKUP(E35,'1-学员信息表'!A:AG,8,0),"错误"))</f>
        <v/>
      </c>
      <c r="P35" s="8" t="str">
        <f>IF(E35="","",IFERROR(VLOOKUP(E35,'4-收据记录表'!D:AN,26,0),"错误"))</f>
        <v/>
      </c>
      <c r="Q35" s="12"/>
      <c r="R35" s="11"/>
      <c r="S35" s="8" t="str">
        <f>IF(E35="","",IF(ISERROR(VLOOKUP(E35,'1-学员信息表'!A:AG,9,0)),"错误",IF(VLOOKUP(E35,'1-学员信息表'!A:AG,9,0)="","错误",VLOOKUP(E35,'1-学员信息表'!A:AG,9,0))))</f>
        <v/>
      </c>
      <c r="T35" s="4" t="str">
        <f>IF(E35="","",IF(ISERROR(VLOOKUP(E35,'1-学员信息表'!A:AG,20,0)),"错误",IF(VLOOKUP(E35,'1-学员信息表'!A:AG,20,0)="","错误",VLOOKUP(E35,'1-学员信息表'!A:AG,20,0))))</f>
        <v/>
      </c>
      <c r="U35" s="8" t="str">
        <f>IF(E35="","",IF(ISERROR(VLOOKUP(E35,'1-学员信息表'!A:AG,21,0)),"错误",IF(VLOOKUP(E35,'1-学员信息表'!A:AG,21,0)="","错误",VLOOKUP(E35,'1-学员信息表'!A:AG,21,0))))</f>
        <v/>
      </c>
    </row>
    <row r="36" spans="1:21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3"/>
      <c r="E36" s="9"/>
      <c r="F36" s="12" t="str">
        <f>IF(E36="","",IFERROR(VLOOKUP(E36,'1-学员信息表'!A:AG,2,0),"错误"))</f>
        <v/>
      </c>
      <c r="G36" s="12" t="str">
        <f>IF(E36="","",IF(ISERROR(VLOOKUP(E36,'3-班级学员信息表'!G:AC,12,0)),"错误",IF(VLOOKUP(E36,'3-班级学员信息表'!G:AC,12,0)="","错误",VLOOKUP(E36,'3-班级学员信息表'!G:AC,12,0))))</f>
        <v/>
      </c>
      <c r="H36" s="12" t="str">
        <f>IF(E36="","",IF(ISERROR(VLOOKUP(E36,'3-班级学员信息表'!G:AC,13,0)),"错误",IF(VLOOKUP(E36,'3-班级学员信息表'!G:AC,13,0)="","错误",VLOOKUP(E36,'3-班级学员信息表'!G:AC,13,0))))</f>
        <v/>
      </c>
      <c r="I36" s="8" t="str">
        <f>IF(E36="","",IFERROR(VLOOKUP(E36,'3-班级学员信息表'!G:AC,14,0),"错误"))</f>
        <v/>
      </c>
      <c r="J36" s="8" t="str">
        <f>IF(E36="","",IFERROR(VLOOKUP(E36,'3-班级学员信息表'!G:AC,15,0),"错误"))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IF(E36="","",IFERROR(VLOOKUP(H36,'2-班级信息'!A:AH,29,0),"错误"))</f>
        <v/>
      </c>
      <c r="M36" s="6">
        <f>SUMIF('6-学员费用预警表'!A:A,'10-新增明细'!E36,'6-学员费用预警表'!F:F)</f>
        <v>0</v>
      </c>
      <c r="N36" s="5">
        <f>SUMIF('6-学员费用预警表'!A:A,'10-新增明细'!E36,'6-学员费用预警表'!I:I)</f>
        <v>0</v>
      </c>
      <c r="O36" s="8" t="str">
        <f>IF(E36="","",IFERROR(VLOOKUP(E36,'1-学员信息表'!A:AG,8,0),"错误"))</f>
        <v/>
      </c>
      <c r="P36" s="8" t="str">
        <f>IF(E36="","",IFERROR(VLOOKUP(E36,'4-收据记录表'!D:AN,26,0),"错误"))</f>
        <v/>
      </c>
      <c r="Q36" s="12"/>
      <c r="R36" s="11"/>
      <c r="S36" s="8" t="str">
        <f>IF(E36="","",IF(ISERROR(VLOOKUP(E36,'1-学员信息表'!A:AG,9,0)),"错误",IF(VLOOKUP(E36,'1-学员信息表'!A:AG,9,0)="","错误",VLOOKUP(E36,'1-学员信息表'!A:AG,9,0))))</f>
        <v/>
      </c>
      <c r="T36" s="4" t="str">
        <f>IF(E36="","",IF(ISERROR(VLOOKUP(E36,'1-学员信息表'!A:AG,20,0)),"错误",IF(VLOOKUP(E36,'1-学员信息表'!A:AG,20,0)="","错误",VLOOKUP(E36,'1-学员信息表'!A:AG,20,0))))</f>
        <v/>
      </c>
      <c r="U36" s="8" t="str">
        <f>IF(E36="","",IF(ISERROR(VLOOKUP(E36,'1-学员信息表'!A:AG,21,0)),"错误",IF(VLOOKUP(E36,'1-学员信息表'!A:AG,21,0)="","错误",VLOOKUP(E36,'1-学员信息表'!A:AG,21,0))))</f>
        <v/>
      </c>
    </row>
    <row r="37" spans="1:21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3"/>
      <c r="E37" s="9"/>
      <c r="F37" s="12" t="str">
        <f>IF(E37="","",IFERROR(VLOOKUP(E37,'1-学员信息表'!A:AG,2,0),"错误"))</f>
        <v/>
      </c>
      <c r="G37" s="12" t="str">
        <f>IF(E37="","",IF(ISERROR(VLOOKUP(E37,'3-班级学员信息表'!G:AC,12,0)),"错误",IF(VLOOKUP(E37,'3-班级学员信息表'!G:AC,12,0)="","错误",VLOOKUP(E37,'3-班级学员信息表'!G:AC,12,0))))</f>
        <v/>
      </c>
      <c r="H37" s="12" t="str">
        <f>IF(E37="","",IF(ISERROR(VLOOKUP(E37,'3-班级学员信息表'!G:AC,13,0)),"错误",IF(VLOOKUP(E37,'3-班级学员信息表'!G:AC,13,0)="","错误",VLOOKUP(E37,'3-班级学员信息表'!G:AC,13,0))))</f>
        <v/>
      </c>
      <c r="I37" s="8" t="str">
        <f>IF(E37="","",IFERROR(VLOOKUP(E37,'3-班级学员信息表'!G:AC,14,0),"错误"))</f>
        <v/>
      </c>
      <c r="J37" s="8" t="str">
        <f>IF(E37="","",IFERROR(VLOOKUP(E37,'3-班级学员信息表'!G:AC,15,0),"错误"))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IF(E37="","",IFERROR(VLOOKUP(H37,'2-班级信息'!A:AH,29,0),"错误"))</f>
        <v/>
      </c>
      <c r="M37" s="6">
        <f>SUMIF('6-学员费用预警表'!A:A,'10-新增明细'!E37,'6-学员费用预警表'!F:F)</f>
        <v>0</v>
      </c>
      <c r="N37" s="5">
        <f>SUMIF('6-学员费用预警表'!A:A,'10-新增明细'!E37,'6-学员费用预警表'!I:I)</f>
        <v>0</v>
      </c>
      <c r="O37" s="8" t="str">
        <f>IF(E37="","",IFERROR(VLOOKUP(E37,'1-学员信息表'!A:AG,8,0),"错误"))</f>
        <v/>
      </c>
      <c r="P37" s="8" t="str">
        <f>IF(E37="","",IFERROR(VLOOKUP(E37,'4-收据记录表'!D:AN,26,0),"错误"))</f>
        <v/>
      </c>
      <c r="Q37" s="12"/>
      <c r="R37" s="11"/>
      <c r="S37" s="8" t="str">
        <f>IF(E37="","",IF(ISERROR(VLOOKUP(E37,'1-学员信息表'!A:AG,9,0)),"错误",IF(VLOOKUP(E37,'1-学员信息表'!A:AG,9,0)="","错误",VLOOKUP(E37,'1-学员信息表'!A:AG,9,0))))</f>
        <v/>
      </c>
      <c r="T37" s="4" t="str">
        <f>IF(E37="","",IF(ISERROR(VLOOKUP(E37,'1-学员信息表'!A:AG,20,0)),"错误",IF(VLOOKUP(E37,'1-学员信息表'!A:AG,20,0)="","错误",VLOOKUP(E37,'1-学员信息表'!A:AG,20,0))))</f>
        <v/>
      </c>
      <c r="U37" s="8" t="str">
        <f>IF(E37="","",IF(ISERROR(VLOOKUP(E37,'1-学员信息表'!A:AG,21,0)),"错误",IF(VLOOKUP(E37,'1-学员信息表'!A:AG,21,0)="","错误",VLOOKUP(E37,'1-学员信息表'!A:AG,21,0))))</f>
        <v/>
      </c>
    </row>
    <row r="38" spans="1:21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3"/>
      <c r="E38" s="9"/>
      <c r="F38" s="12" t="str">
        <f>IF(E38="","",IFERROR(VLOOKUP(E38,'1-学员信息表'!A:AG,2,0),"错误"))</f>
        <v/>
      </c>
      <c r="G38" s="12" t="str">
        <f>IF(E38="","",IF(ISERROR(VLOOKUP(E38,'3-班级学员信息表'!G:AC,12,0)),"错误",IF(VLOOKUP(E38,'3-班级学员信息表'!G:AC,12,0)="","错误",VLOOKUP(E38,'3-班级学员信息表'!G:AC,12,0))))</f>
        <v/>
      </c>
      <c r="H38" s="12" t="str">
        <f>IF(E38="","",IF(ISERROR(VLOOKUP(E38,'3-班级学员信息表'!G:AC,13,0)),"错误",IF(VLOOKUP(E38,'3-班级学员信息表'!G:AC,13,0)="","错误",VLOOKUP(E38,'3-班级学员信息表'!G:AC,13,0))))</f>
        <v/>
      </c>
      <c r="I38" s="8" t="str">
        <f>IF(E38="","",IFERROR(VLOOKUP(E38,'3-班级学员信息表'!G:AC,14,0),"错误"))</f>
        <v/>
      </c>
      <c r="J38" s="8" t="str">
        <f>IF(E38="","",IFERROR(VLOOKUP(E38,'3-班级学员信息表'!G:AC,15,0),"错误"))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IF(E38="","",IFERROR(VLOOKUP(H38,'2-班级信息'!A:AH,29,0),"错误"))</f>
        <v/>
      </c>
      <c r="M38" s="6">
        <f>SUMIF('6-学员费用预警表'!A:A,'10-新增明细'!E38,'6-学员费用预警表'!F:F)</f>
        <v>0</v>
      </c>
      <c r="N38" s="5">
        <f>SUMIF('6-学员费用预警表'!A:A,'10-新增明细'!E38,'6-学员费用预警表'!I:I)</f>
        <v>0</v>
      </c>
      <c r="O38" s="8" t="str">
        <f>IF(E38="","",IFERROR(VLOOKUP(E38,'1-学员信息表'!A:AG,8,0),"错误"))</f>
        <v/>
      </c>
      <c r="P38" s="8" t="str">
        <f>IF(E38="","",IFERROR(VLOOKUP(E38,'4-收据记录表'!D:AN,26,0),"错误"))</f>
        <v/>
      </c>
      <c r="Q38" s="12"/>
      <c r="R38" s="11"/>
      <c r="S38" s="8" t="str">
        <f>IF(E38="","",IF(ISERROR(VLOOKUP(E38,'1-学员信息表'!A:AG,9,0)),"错误",IF(VLOOKUP(E38,'1-学员信息表'!A:AG,9,0)="","错误",VLOOKUP(E38,'1-学员信息表'!A:AG,9,0))))</f>
        <v/>
      </c>
      <c r="T38" s="4" t="str">
        <f>IF(E38="","",IF(ISERROR(VLOOKUP(E38,'1-学员信息表'!A:AG,20,0)),"错误",IF(VLOOKUP(E38,'1-学员信息表'!A:AG,20,0)="","错误",VLOOKUP(E38,'1-学员信息表'!A:AG,20,0))))</f>
        <v/>
      </c>
      <c r="U38" s="8" t="str">
        <f>IF(E38="","",IF(ISERROR(VLOOKUP(E38,'1-学员信息表'!A:AG,21,0)),"错误",IF(VLOOKUP(E38,'1-学员信息表'!A:AG,21,0)="","错误",VLOOKUP(E38,'1-学员信息表'!A:AG,21,0))))</f>
        <v/>
      </c>
    </row>
    <row r="39" spans="1:21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3"/>
      <c r="E39" s="9"/>
      <c r="F39" s="12" t="str">
        <f>IF(E39="","",IFERROR(VLOOKUP(E39,'1-学员信息表'!A:AG,2,0),"错误"))</f>
        <v/>
      </c>
      <c r="G39" s="12" t="str">
        <f>IF(E39="","",IF(ISERROR(VLOOKUP(E39,'3-班级学员信息表'!G:AC,12,0)),"错误",IF(VLOOKUP(E39,'3-班级学员信息表'!G:AC,12,0)="","错误",VLOOKUP(E39,'3-班级学员信息表'!G:AC,12,0))))</f>
        <v/>
      </c>
      <c r="H39" s="12" t="str">
        <f>IF(E39="","",IF(ISERROR(VLOOKUP(E39,'3-班级学员信息表'!G:AC,13,0)),"错误",IF(VLOOKUP(E39,'3-班级学员信息表'!G:AC,13,0)="","错误",VLOOKUP(E39,'3-班级学员信息表'!G:AC,13,0))))</f>
        <v/>
      </c>
      <c r="I39" s="8" t="str">
        <f>IF(E39="","",IFERROR(VLOOKUP(E39,'3-班级学员信息表'!G:AC,14,0),"错误"))</f>
        <v/>
      </c>
      <c r="J39" s="8" t="str">
        <f>IF(E39="","",IFERROR(VLOOKUP(E39,'3-班级学员信息表'!G:AC,15,0),"错误"))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IF(E39="","",IFERROR(VLOOKUP(H39,'2-班级信息'!A:AH,29,0),"错误"))</f>
        <v/>
      </c>
      <c r="M39" s="6">
        <f>SUMIF('6-学员费用预警表'!A:A,'10-新增明细'!E39,'6-学员费用预警表'!F:F)</f>
        <v>0</v>
      </c>
      <c r="N39" s="5">
        <f>SUMIF('6-学员费用预警表'!A:A,'10-新增明细'!E39,'6-学员费用预警表'!I:I)</f>
        <v>0</v>
      </c>
      <c r="O39" s="8" t="str">
        <f>IF(E39="","",IFERROR(VLOOKUP(E39,'1-学员信息表'!A:AG,8,0),"错误"))</f>
        <v/>
      </c>
      <c r="P39" s="8" t="str">
        <f>IF(E39="","",IFERROR(VLOOKUP(E39,'4-收据记录表'!D:AN,26,0),"错误"))</f>
        <v/>
      </c>
      <c r="Q39" s="12"/>
      <c r="R39" s="11"/>
      <c r="S39" s="8" t="str">
        <f>IF(E39="","",IF(ISERROR(VLOOKUP(E39,'1-学员信息表'!A:AG,9,0)),"错误",IF(VLOOKUP(E39,'1-学员信息表'!A:AG,9,0)="","错误",VLOOKUP(E39,'1-学员信息表'!A:AG,9,0))))</f>
        <v/>
      </c>
      <c r="T39" s="4" t="str">
        <f>IF(E39="","",IF(ISERROR(VLOOKUP(E39,'1-学员信息表'!A:AG,20,0)),"错误",IF(VLOOKUP(E39,'1-学员信息表'!A:AG,20,0)="","错误",VLOOKUP(E39,'1-学员信息表'!A:AG,20,0))))</f>
        <v/>
      </c>
      <c r="U39" s="8" t="str">
        <f>IF(E39="","",IF(ISERROR(VLOOKUP(E39,'1-学员信息表'!A:AG,21,0)),"错误",IF(VLOOKUP(E39,'1-学员信息表'!A:AG,21,0)="","错误",VLOOKUP(E39,'1-学员信息表'!A:AG,21,0))))</f>
        <v/>
      </c>
    </row>
    <row r="40" spans="1:21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3"/>
      <c r="E40" s="9"/>
      <c r="F40" s="12" t="str">
        <f>IF(E40="","",IFERROR(VLOOKUP(E40,'1-学员信息表'!A:AG,2,0),"错误"))</f>
        <v/>
      </c>
      <c r="G40" s="12" t="str">
        <f>IF(E40="","",IF(ISERROR(VLOOKUP(E40,'3-班级学员信息表'!G:AC,12,0)),"错误",IF(VLOOKUP(E40,'3-班级学员信息表'!G:AC,12,0)="","错误",VLOOKUP(E40,'3-班级学员信息表'!G:AC,12,0))))</f>
        <v/>
      </c>
      <c r="H40" s="12" t="str">
        <f>IF(E40="","",IF(ISERROR(VLOOKUP(E40,'3-班级学员信息表'!G:AC,13,0)),"错误",IF(VLOOKUP(E40,'3-班级学员信息表'!G:AC,13,0)="","错误",VLOOKUP(E40,'3-班级学员信息表'!G:AC,13,0))))</f>
        <v/>
      </c>
      <c r="I40" s="8" t="str">
        <f>IF(E40="","",IFERROR(VLOOKUP(E40,'3-班级学员信息表'!G:AC,14,0),"错误"))</f>
        <v/>
      </c>
      <c r="J40" s="8" t="str">
        <f>IF(E40="","",IFERROR(VLOOKUP(E40,'3-班级学员信息表'!G:AC,15,0),"错误"))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IF(E40="","",IFERROR(VLOOKUP(H40,'2-班级信息'!A:AH,29,0),"错误"))</f>
        <v/>
      </c>
      <c r="M40" s="6">
        <f>SUMIF('6-学员费用预警表'!A:A,'10-新增明细'!E40,'6-学员费用预警表'!F:F)</f>
        <v>0</v>
      </c>
      <c r="N40" s="5">
        <f>SUMIF('6-学员费用预警表'!A:A,'10-新增明细'!E40,'6-学员费用预警表'!I:I)</f>
        <v>0</v>
      </c>
      <c r="O40" s="8" t="str">
        <f>IF(E40="","",IFERROR(VLOOKUP(E40,'1-学员信息表'!A:AG,8,0),"错误"))</f>
        <v/>
      </c>
      <c r="P40" s="8" t="str">
        <f>IF(E40="","",IFERROR(VLOOKUP(E40,'4-收据记录表'!D:AN,26,0),"错误"))</f>
        <v/>
      </c>
      <c r="Q40" s="12"/>
      <c r="R40" s="11"/>
      <c r="S40" s="8" t="str">
        <f>IF(E40="","",IF(ISERROR(VLOOKUP(E40,'1-学员信息表'!A:AG,9,0)),"错误",IF(VLOOKUP(E40,'1-学员信息表'!A:AG,9,0)="","错误",VLOOKUP(E40,'1-学员信息表'!A:AG,9,0))))</f>
        <v/>
      </c>
      <c r="T40" s="4" t="str">
        <f>IF(E40="","",IF(ISERROR(VLOOKUP(E40,'1-学员信息表'!A:AG,20,0)),"错误",IF(VLOOKUP(E40,'1-学员信息表'!A:AG,20,0)="","错误",VLOOKUP(E40,'1-学员信息表'!A:AG,20,0))))</f>
        <v/>
      </c>
      <c r="U40" s="8" t="str">
        <f>IF(E40="","",IF(ISERROR(VLOOKUP(E40,'1-学员信息表'!A:AG,21,0)),"错误",IF(VLOOKUP(E40,'1-学员信息表'!A:AG,21,0)="","错误",VLOOKUP(E40,'1-学员信息表'!A:AG,21,0))))</f>
        <v/>
      </c>
    </row>
    <row r="41" spans="1:21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3"/>
      <c r="E41" s="9"/>
      <c r="F41" s="12" t="str">
        <f>IF(E41="","",IFERROR(VLOOKUP(E41,'1-学员信息表'!A:AG,2,0),"错误"))</f>
        <v/>
      </c>
      <c r="G41" s="12" t="str">
        <f>IF(E41="","",IF(ISERROR(VLOOKUP(E41,'3-班级学员信息表'!G:AC,12,0)),"错误",IF(VLOOKUP(E41,'3-班级学员信息表'!G:AC,12,0)="","错误",VLOOKUP(E41,'3-班级学员信息表'!G:AC,12,0))))</f>
        <v/>
      </c>
      <c r="H41" s="12" t="str">
        <f>IF(E41="","",IF(ISERROR(VLOOKUP(E41,'3-班级学员信息表'!G:AC,13,0)),"错误",IF(VLOOKUP(E41,'3-班级学员信息表'!G:AC,13,0)="","错误",VLOOKUP(E41,'3-班级学员信息表'!G:AC,13,0))))</f>
        <v/>
      </c>
      <c r="I41" s="8" t="str">
        <f>IF(E41="","",IFERROR(VLOOKUP(E41,'3-班级学员信息表'!G:AC,14,0),"错误"))</f>
        <v/>
      </c>
      <c r="J41" s="8" t="str">
        <f>IF(E41="","",IFERROR(VLOOKUP(E41,'3-班级学员信息表'!G:AC,15,0),"错误"))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IF(E41="","",IFERROR(VLOOKUP(H41,'2-班级信息'!A:AH,29,0),"错误"))</f>
        <v/>
      </c>
      <c r="M41" s="6">
        <f>SUMIF('6-学员费用预警表'!A:A,'10-新增明细'!E41,'6-学员费用预警表'!F:F)</f>
        <v>0</v>
      </c>
      <c r="N41" s="5">
        <f>SUMIF('6-学员费用预警表'!A:A,'10-新增明细'!E41,'6-学员费用预警表'!I:I)</f>
        <v>0</v>
      </c>
      <c r="O41" s="8" t="str">
        <f>IF(E41="","",IFERROR(VLOOKUP(E41,'1-学员信息表'!A:AG,8,0),"错误"))</f>
        <v/>
      </c>
      <c r="P41" s="8" t="str">
        <f>IF(E41="","",IFERROR(VLOOKUP(E41,'4-收据记录表'!D:AN,26,0),"错误"))</f>
        <v/>
      </c>
      <c r="Q41" s="12"/>
      <c r="R41" s="11"/>
      <c r="S41" s="8" t="str">
        <f>IF(E41="","",IF(ISERROR(VLOOKUP(E41,'1-学员信息表'!A:AG,9,0)),"错误",IF(VLOOKUP(E41,'1-学员信息表'!A:AG,9,0)="","错误",VLOOKUP(E41,'1-学员信息表'!A:AG,9,0))))</f>
        <v/>
      </c>
      <c r="T41" s="4" t="str">
        <f>IF(E41="","",IF(ISERROR(VLOOKUP(E41,'1-学员信息表'!A:AG,20,0)),"错误",IF(VLOOKUP(E41,'1-学员信息表'!A:AG,20,0)="","错误",VLOOKUP(E41,'1-学员信息表'!A:AG,20,0))))</f>
        <v/>
      </c>
      <c r="U41" s="8" t="str">
        <f>IF(E41="","",IF(ISERROR(VLOOKUP(E41,'1-学员信息表'!A:AG,21,0)),"错误",IF(VLOOKUP(E41,'1-学员信息表'!A:AG,21,0)="","错误",VLOOKUP(E41,'1-学员信息表'!A:AG,21,0))))</f>
        <v/>
      </c>
    </row>
    <row r="42" spans="1:21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3"/>
      <c r="E42" s="9"/>
      <c r="F42" s="12" t="str">
        <f>IF(E42="","",IFERROR(VLOOKUP(E42,'1-学员信息表'!A:AG,2,0),"错误"))</f>
        <v/>
      </c>
      <c r="G42" s="12" t="str">
        <f>IF(E42="","",IF(ISERROR(VLOOKUP(E42,'3-班级学员信息表'!G:AC,12,0)),"错误",IF(VLOOKUP(E42,'3-班级学员信息表'!G:AC,12,0)="","错误",VLOOKUP(E42,'3-班级学员信息表'!G:AC,12,0))))</f>
        <v/>
      </c>
      <c r="H42" s="12" t="str">
        <f>IF(E42="","",IF(ISERROR(VLOOKUP(E42,'3-班级学员信息表'!G:AC,13,0)),"错误",IF(VLOOKUP(E42,'3-班级学员信息表'!G:AC,13,0)="","错误",VLOOKUP(E42,'3-班级学员信息表'!G:AC,13,0))))</f>
        <v/>
      </c>
      <c r="I42" s="8" t="str">
        <f>IF(E42="","",IFERROR(VLOOKUP(E42,'3-班级学员信息表'!G:AC,14,0),"错误"))</f>
        <v/>
      </c>
      <c r="J42" s="8" t="str">
        <f>IF(E42="","",IFERROR(VLOOKUP(E42,'3-班级学员信息表'!G:AC,15,0),"错误"))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IF(E42="","",IFERROR(VLOOKUP(H42,'2-班级信息'!A:AH,29,0),"错误"))</f>
        <v/>
      </c>
      <c r="M42" s="6">
        <f>SUMIF('6-学员费用预警表'!A:A,'10-新增明细'!E42,'6-学员费用预警表'!F:F)</f>
        <v>0</v>
      </c>
      <c r="N42" s="5">
        <f>SUMIF('6-学员费用预警表'!A:A,'10-新增明细'!E42,'6-学员费用预警表'!I:I)</f>
        <v>0</v>
      </c>
      <c r="O42" s="8" t="str">
        <f>IF(E42="","",IFERROR(VLOOKUP(E42,'1-学员信息表'!A:AG,8,0),"错误"))</f>
        <v/>
      </c>
      <c r="P42" s="8" t="str">
        <f>IF(E42="","",IFERROR(VLOOKUP(E42,'4-收据记录表'!D:AN,26,0),"错误"))</f>
        <v/>
      </c>
      <c r="Q42" s="12"/>
      <c r="R42" s="11"/>
      <c r="S42" s="8" t="str">
        <f>IF(E42="","",IF(ISERROR(VLOOKUP(E42,'1-学员信息表'!A:AG,9,0)),"错误",IF(VLOOKUP(E42,'1-学员信息表'!A:AG,9,0)="","错误",VLOOKUP(E42,'1-学员信息表'!A:AG,9,0))))</f>
        <v/>
      </c>
      <c r="T42" s="4" t="str">
        <f>IF(E42="","",IF(ISERROR(VLOOKUP(E42,'1-学员信息表'!A:AG,20,0)),"错误",IF(VLOOKUP(E42,'1-学员信息表'!A:AG,20,0)="","错误",VLOOKUP(E42,'1-学员信息表'!A:AG,20,0))))</f>
        <v/>
      </c>
      <c r="U42" s="8" t="str">
        <f>IF(E42="","",IF(ISERROR(VLOOKUP(E42,'1-学员信息表'!A:AG,21,0)),"错误",IF(VLOOKUP(E42,'1-学员信息表'!A:AG,21,0)="","错误",VLOOKUP(E42,'1-学员信息表'!A:AG,21,0))))</f>
        <v/>
      </c>
    </row>
    <row r="43" spans="1:21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3"/>
      <c r="E43" s="9"/>
      <c r="F43" s="12" t="str">
        <f>IF(E43="","",IFERROR(VLOOKUP(E43,'1-学员信息表'!A:AG,2,0),"错误"))</f>
        <v/>
      </c>
      <c r="G43" s="12" t="str">
        <f>IF(E43="","",IF(ISERROR(VLOOKUP(E43,'3-班级学员信息表'!G:AC,12,0)),"错误",IF(VLOOKUP(E43,'3-班级学员信息表'!G:AC,12,0)="","错误",VLOOKUP(E43,'3-班级学员信息表'!G:AC,12,0))))</f>
        <v/>
      </c>
      <c r="H43" s="12" t="str">
        <f>IF(E43="","",IF(ISERROR(VLOOKUP(E43,'3-班级学员信息表'!G:AC,13,0)),"错误",IF(VLOOKUP(E43,'3-班级学员信息表'!G:AC,13,0)="","错误",VLOOKUP(E43,'3-班级学员信息表'!G:AC,13,0))))</f>
        <v/>
      </c>
      <c r="I43" s="8" t="str">
        <f>IF(E43="","",IFERROR(VLOOKUP(E43,'3-班级学员信息表'!G:AC,14,0),"错误"))</f>
        <v/>
      </c>
      <c r="J43" s="8" t="str">
        <f>IF(E43="","",IFERROR(VLOOKUP(E43,'3-班级学员信息表'!G:AC,15,0),"错误"))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IF(E43="","",IFERROR(VLOOKUP(H43,'2-班级信息'!A:AH,29,0),"错误"))</f>
        <v/>
      </c>
      <c r="M43" s="6">
        <f>SUMIF('6-学员费用预警表'!A:A,'10-新增明细'!E43,'6-学员费用预警表'!F:F)</f>
        <v>0</v>
      </c>
      <c r="N43" s="5">
        <f>SUMIF('6-学员费用预警表'!A:A,'10-新增明细'!E43,'6-学员费用预警表'!I:I)</f>
        <v>0</v>
      </c>
      <c r="O43" s="8" t="str">
        <f>IF(E43="","",IFERROR(VLOOKUP(E43,'1-学员信息表'!A:AG,8,0),"错误"))</f>
        <v/>
      </c>
      <c r="P43" s="8" t="str">
        <f>IF(E43="","",IFERROR(VLOOKUP(E43,'4-收据记录表'!D:AN,26,0),"错误"))</f>
        <v/>
      </c>
      <c r="Q43" s="12"/>
      <c r="R43" s="11"/>
      <c r="S43" s="8" t="str">
        <f>IF(E43="","",IF(ISERROR(VLOOKUP(E43,'1-学员信息表'!A:AG,9,0)),"错误",IF(VLOOKUP(E43,'1-学员信息表'!A:AG,9,0)="","错误",VLOOKUP(E43,'1-学员信息表'!A:AG,9,0))))</f>
        <v/>
      </c>
      <c r="T43" s="4" t="str">
        <f>IF(E43="","",IF(ISERROR(VLOOKUP(E43,'1-学员信息表'!A:AG,20,0)),"错误",IF(VLOOKUP(E43,'1-学员信息表'!A:AG,20,0)="","错误",VLOOKUP(E43,'1-学员信息表'!A:AG,20,0))))</f>
        <v/>
      </c>
      <c r="U43" s="8" t="str">
        <f>IF(E43="","",IF(ISERROR(VLOOKUP(E43,'1-学员信息表'!A:AG,21,0)),"错误",IF(VLOOKUP(E43,'1-学员信息表'!A:AG,21,0)="","错误",VLOOKUP(E43,'1-学员信息表'!A:AG,21,0))))</f>
        <v/>
      </c>
    </row>
    <row r="44" spans="1:21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3"/>
      <c r="E44" s="9"/>
      <c r="F44" s="12" t="str">
        <f>IF(E44="","",IFERROR(VLOOKUP(E44,'1-学员信息表'!A:AG,2,0),"错误"))</f>
        <v/>
      </c>
      <c r="G44" s="12" t="str">
        <f>IF(E44="","",IF(ISERROR(VLOOKUP(E44,'3-班级学员信息表'!G:AC,12,0)),"错误",IF(VLOOKUP(E44,'3-班级学员信息表'!G:AC,12,0)="","错误",VLOOKUP(E44,'3-班级学员信息表'!G:AC,12,0))))</f>
        <v/>
      </c>
      <c r="H44" s="12" t="str">
        <f>IF(E44="","",IF(ISERROR(VLOOKUP(E44,'3-班级学员信息表'!G:AC,13,0)),"错误",IF(VLOOKUP(E44,'3-班级学员信息表'!G:AC,13,0)="","错误",VLOOKUP(E44,'3-班级学员信息表'!G:AC,13,0))))</f>
        <v/>
      </c>
      <c r="I44" s="8" t="str">
        <f>IF(E44="","",IFERROR(VLOOKUP(E44,'3-班级学员信息表'!G:AC,14,0),"错误"))</f>
        <v/>
      </c>
      <c r="J44" s="8" t="str">
        <f>IF(E44="","",IFERROR(VLOOKUP(E44,'3-班级学员信息表'!G:AC,15,0),"错误"))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IF(E44="","",IFERROR(VLOOKUP(H44,'2-班级信息'!A:AH,29,0),"错误"))</f>
        <v/>
      </c>
      <c r="M44" s="6">
        <f>SUMIF('6-学员费用预警表'!A:A,'10-新增明细'!E44,'6-学员费用预警表'!F:F)</f>
        <v>0</v>
      </c>
      <c r="N44" s="5">
        <f>SUMIF('6-学员费用预警表'!A:A,'10-新增明细'!E44,'6-学员费用预警表'!I:I)</f>
        <v>0</v>
      </c>
      <c r="O44" s="8" t="str">
        <f>IF(E44="","",IFERROR(VLOOKUP(E44,'1-学员信息表'!A:AG,8,0),"错误"))</f>
        <v/>
      </c>
      <c r="P44" s="8" t="str">
        <f>IF(E44="","",IFERROR(VLOOKUP(E44,'4-收据记录表'!D:AN,26,0),"错误"))</f>
        <v/>
      </c>
      <c r="Q44" s="12"/>
      <c r="R44" s="11"/>
      <c r="S44" s="8" t="str">
        <f>IF(E44="","",IF(ISERROR(VLOOKUP(E44,'1-学员信息表'!A:AG,9,0)),"错误",IF(VLOOKUP(E44,'1-学员信息表'!A:AG,9,0)="","错误",VLOOKUP(E44,'1-学员信息表'!A:AG,9,0))))</f>
        <v/>
      </c>
      <c r="T44" s="4" t="str">
        <f>IF(E44="","",IF(ISERROR(VLOOKUP(E44,'1-学员信息表'!A:AG,20,0)),"错误",IF(VLOOKUP(E44,'1-学员信息表'!A:AG,20,0)="","错误",VLOOKUP(E44,'1-学员信息表'!A:AG,20,0))))</f>
        <v/>
      </c>
      <c r="U44" s="8" t="str">
        <f>IF(E44="","",IF(ISERROR(VLOOKUP(E44,'1-学员信息表'!A:AG,21,0)),"错误",IF(VLOOKUP(E44,'1-学员信息表'!A:AG,21,0)="","错误",VLOOKUP(E44,'1-学员信息表'!A:AG,21,0))))</f>
        <v/>
      </c>
    </row>
    <row r="45" spans="1:21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3"/>
      <c r="E45" s="9"/>
      <c r="F45" s="12" t="str">
        <f>IF(E45="","",IFERROR(VLOOKUP(E45,'1-学员信息表'!A:AG,2,0),"错误"))</f>
        <v/>
      </c>
      <c r="G45" s="12" t="str">
        <f>IF(E45="","",IF(ISERROR(VLOOKUP(E45,'3-班级学员信息表'!G:AC,12,0)),"错误",IF(VLOOKUP(E45,'3-班级学员信息表'!G:AC,12,0)="","错误",VLOOKUP(E45,'3-班级学员信息表'!G:AC,12,0))))</f>
        <v/>
      </c>
      <c r="H45" s="12" t="str">
        <f>IF(E45="","",IF(ISERROR(VLOOKUP(E45,'3-班级学员信息表'!G:AC,13,0)),"错误",IF(VLOOKUP(E45,'3-班级学员信息表'!G:AC,13,0)="","错误",VLOOKUP(E45,'3-班级学员信息表'!G:AC,13,0))))</f>
        <v/>
      </c>
      <c r="I45" s="8" t="str">
        <f>IF(E45="","",IFERROR(VLOOKUP(E45,'3-班级学员信息表'!G:AC,14,0),"错误"))</f>
        <v/>
      </c>
      <c r="J45" s="8" t="str">
        <f>IF(E45="","",IFERROR(VLOOKUP(E45,'3-班级学员信息表'!G:AC,15,0),"错误"))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IF(E45="","",IFERROR(VLOOKUP(H45,'2-班级信息'!A:AH,29,0),"错误"))</f>
        <v/>
      </c>
      <c r="M45" s="6">
        <f>SUMIF('6-学员费用预警表'!A:A,'10-新增明细'!E45,'6-学员费用预警表'!F:F)</f>
        <v>0</v>
      </c>
      <c r="N45" s="5">
        <f>SUMIF('6-学员费用预警表'!A:A,'10-新增明细'!E45,'6-学员费用预警表'!I:I)</f>
        <v>0</v>
      </c>
      <c r="O45" s="8" t="str">
        <f>IF(E45="","",IFERROR(VLOOKUP(E45,'1-学员信息表'!A:AG,8,0),"错误"))</f>
        <v/>
      </c>
      <c r="P45" s="8" t="str">
        <f>IF(E45="","",IFERROR(VLOOKUP(E45,'4-收据记录表'!D:AN,26,0),"错误"))</f>
        <v/>
      </c>
      <c r="Q45" s="12"/>
      <c r="R45" s="11"/>
      <c r="S45" s="8" t="str">
        <f>IF(E45="","",IF(ISERROR(VLOOKUP(E45,'1-学员信息表'!A:AG,9,0)),"错误",IF(VLOOKUP(E45,'1-学员信息表'!A:AG,9,0)="","错误",VLOOKUP(E45,'1-学员信息表'!A:AG,9,0))))</f>
        <v/>
      </c>
      <c r="T45" s="4" t="str">
        <f>IF(E45="","",IF(ISERROR(VLOOKUP(E45,'1-学员信息表'!A:AG,20,0)),"错误",IF(VLOOKUP(E45,'1-学员信息表'!A:AG,20,0)="","错误",VLOOKUP(E45,'1-学员信息表'!A:AG,20,0))))</f>
        <v/>
      </c>
      <c r="U45" s="8" t="str">
        <f>IF(E45="","",IF(ISERROR(VLOOKUP(E45,'1-学员信息表'!A:AG,21,0)),"错误",IF(VLOOKUP(E45,'1-学员信息表'!A:AG,21,0)="","错误",VLOOKUP(E45,'1-学员信息表'!A:AG,21,0))))</f>
        <v/>
      </c>
    </row>
    <row r="46" spans="1:21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3"/>
      <c r="E46" s="9"/>
      <c r="F46" s="12" t="str">
        <f>IF(E46="","",IFERROR(VLOOKUP(E46,'1-学员信息表'!A:AG,2,0),"错误"))</f>
        <v/>
      </c>
      <c r="G46" s="12" t="str">
        <f>IF(E46="","",IF(ISERROR(VLOOKUP(E46,'3-班级学员信息表'!G:AC,12,0)),"错误",IF(VLOOKUP(E46,'3-班级学员信息表'!G:AC,12,0)="","错误",VLOOKUP(E46,'3-班级学员信息表'!G:AC,12,0))))</f>
        <v/>
      </c>
      <c r="H46" s="12" t="str">
        <f>IF(E46="","",IF(ISERROR(VLOOKUP(E46,'3-班级学员信息表'!G:AC,13,0)),"错误",IF(VLOOKUP(E46,'3-班级学员信息表'!G:AC,13,0)="","错误",VLOOKUP(E46,'3-班级学员信息表'!G:AC,13,0))))</f>
        <v/>
      </c>
      <c r="I46" s="8" t="str">
        <f>IF(E46="","",IFERROR(VLOOKUP(E46,'3-班级学员信息表'!G:AC,14,0),"错误"))</f>
        <v/>
      </c>
      <c r="J46" s="8" t="str">
        <f>IF(E46="","",IFERROR(VLOOKUP(E46,'3-班级学员信息表'!G:AC,15,0),"错误"))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IF(E46="","",IFERROR(VLOOKUP(H46,'2-班级信息'!A:AH,29,0),"错误"))</f>
        <v/>
      </c>
      <c r="M46" s="6">
        <f>SUMIF('6-学员费用预警表'!A:A,'10-新增明细'!E46,'6-学员费用预警表'!F:F)</f>
        <v>0</v>
      </c>
      <c r="N46" s="5">
        <f>SUMIF('6-学员费用预警表'!A:A,'10-新增明细'!E46,'6-学员费用预警表'!I:I)</f>
        <v>0</v>
      </c>
      <c r="O46" s="8" t="str">
        <f>IF(E46="","",IFERROR(VLOOKUP(E46,'1-学员信息表'!A:AG,8,0),"错误"))</f>
        <v/>
      </c>
      <c r="P46" s="8" t="str">
        <f>IF(E46="","",IFERROR(VLOOKUP(E46,'4-收据记录表'!D:AN,26,0),"错误"))</f>
        <v/>
      </c>
      <c r="Q46" s="12"/>
      <c r="R46" s="11"/>
      <c r="S46" s="8" t="str">
        <f>IF(E46="","",IF(ISERROR(VLOOKUP(E46,'1-学员信息表'!A:AG,9,0)),"错误",IF(VLOOKUP(E46,'1-学员信息表'!A:AG,9,0)="","错误",VLOOKUP(E46,'1-学员信息表'!A:AG,9,0))))</f>
        <v/>
      </c>
      <c r="T46" s="4" t="str">
        <f>IF(E46="","",IF(ISERROR(VLOOKUP(E46,'1-学员信息表'!A:AG,20,0)),"错误",IF(VLOOKUP(E46,'1-学员信息表'!A:AG,20,0)="","错误",VLOOKUP(E46,'1-学员信息表'!A:AG,20,0))))</f>
        <v/>
      </c>
      <c r="U46" s="8" t="str">
        <f>IF(E46="","",IF(ISERROR(VLOOKUP(E46,'1-学员信息表'!A:AG,21,0)),"错误",IF(VLOOKUP(E46,'1-学员信息表'!A:AG,21,0)="","错误",VLOOKUP(E46,'1-学员信息表'!A:AG,21,0))))</f>
        <v/>
      </c>
    </row>
    <row r="47" spans="1:21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3"/>
      <c r="E47" s="9"/>
      <c r="F47" s="12" t="str">
        <f>IF(E47="","",IFERROR(VLOOKUP(E47,'1-学员信息表'!A:AG,2,0),"错误"))</f>
        <v/>
      </c>
      <c r="G47" s="12" t="str">
        <f>IF(E47="","",IF(ISERROR(VLOOKUP(E47,'3-班级学员信息表'!G:AC,12,0)),"错误",IF(VLOOKUP(E47,'3-班级学员信息表'!G:AC,12,0)="","错误",VLOOKUP(E47,'3-班级学员信息表'!G:AC,12,0))))</f>
        <v/>
      </c>
      <c r="H47" s="12" t="str">
        <f>IF(E47="","",IF(ISERROR(VLOOKUP(E47,'3-班级学员信息表'!G:AC,13,0)),"错误",IF(VLOOKUP(E47,'3-班级学员信息表'!G:AC,13,0)="","错误",VLOOKUP(E47,'3-班级学员信息表'!G:AC,13,0))))</f>
        <v/>
      </c>
      <c r="I47" s="8" t="str">
        <f>IF(E47="","",IFERROR(VLOOKUP(E47,'3-班级学员信息表'!G:AC,14,0),"错误"))</f>
        <v/>
      </c>
      <c r="J47" s="8" t="str">
        <f>IF(E47="","",IFERROR(VLOOKUP(E47,'3-班级学员信息表'!G:AC,15,0),"错误"))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IF(E47="","",IFERROR(VLOOKUP(H47,'2-班级信息'!A:AH,29,0),"错误"))</f>
        <v/>
      </c>
      <c r="M47" s="6">
        <f>SUMIF('6-学员费用预警表'!A:A,'10-新增明细'!E47,'6-学员费用预警表'!F:F)</f>
        <v>0</v>
      </c>
      <c r="N47" s="5">
        <f>SUMIF('6-学员费用预警表'!A:A,'10-新增明细'!E47,'6-学员费用预警表'!I:I)</f>
        <v>0</v>
      </c>
      <c r="O47" s="8" t="str">
        <f>IF(E47="","",IFERROR(VLOOKUP(E47,'1-学员信息表'!A:AG,8,0),"错误"))</f>
        <v/>
      </c>
      <c r="P47" s="8" t="str">
        <f>IF(E47="","",IFERROR(VLOOKUP(E47,'4-收据记录表'!D:AN,26,0),"错误"))</f>
        <v/>
      </c>
      <c r="Q47" s="12"/>
      <c r="R47" s="11"/>
      <c r="S47" s="8" t="str">
        <f>IF(E47="","",IF(ISERROR(VLOOKUP(E47,'1-学员信息表'!A:AG,9,0)),"错误",IF(VLOOKUP(E47,'1-学员信息表'!A:AG,9,0)="","错误",VLOOKUP(E47,'1-学员信息表'!A:AG,9,0))))</f>
        <v/>
      </c>
      <c r="T47" s="4" t="str">
        <f>IF(E47="","",IF(ISERROR(VLOOKUP(E47,'1-学员信息表'!A:AG,20,0)),"错误",IF(VLOOKUP(E47,'1-学员信息表'!A:AG,20,0)="","错误",VLOOKUP(E47,'1-学员信息表'!A:AG,20,0))))</f>
        <v/>
      </c>
      <c r="U47" s="8" t="str">
        <f>IF(E47="","",IF(ISERROR(VLOOKUP(E47,'1-学员信息表'!A:AG,21,0)),"错误",IF(VLOOKUP(E47,'1-学员信息表'!A:AG,21,0)="","错误",VLOOKUP(E47,'1-学员信息表'!A:AG,21,0))))</f>
        <v/>
      </c>
    </row>
    <row r="48" spans="1:21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3"/>
      <c r="E48" s="9"/>
      <c r="F48" s="12" t="str">
        <f>IF(E48="","",IFERROR(VLOOKUP(E48,'1-学员信息表'!A:AG,2,0),"错误"))</f>
        <v/>
      </c>
      <c r="G48" s="12" t="str">
        <f>IF(E48="","",IF(ISERROR(VLOOKUP(E48,'3-班级学员信息表'!G:AC,12,0)),"错误",IF(VLOOKUP(E48,'3-班级学员信息表'!G:AC,12,0)="","错误",VLOOKUP(E48,'3-班级学员信息表'!G:AC,12,0))))</f>
        <v/>
      </c>
      <c r="H48" s="12" t="str">
        <f>IF(E48="","",IF(ISERROR(VLOOKUP(E48,'3-班级学员信息表'!G:AC,13,0)),"错误",IF(VLOOKUP(E48,'3-班级学员信息表'!G:AC,13,0)="","错误",VLOOKUP(E48,'3-班级学员信息表'!G:AC,13,0))))</f>
        <v/>
      </c>
      <c r="I48" s="8" t="str">
        <f>IF(E48="","",IFERROR(VLOOKUP(E48,'3-班级学员信息表'!G:AC,14,0),"错误"))</f>
        <v/>
      </c>
      <c r="J48" s="8" t="str">
        <f>IF(E48="","",IFERROR(VLOOKUP(E48,'3-班级学员信息表'!G:AC,15,0),"错误"))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IF(E48="","",IFERROR(VLOOKUP(H48,'2-班级信息'!A:AH,29,0),"错误"))</f>
        <v/>
      </c>
      <c r="M48" s="6">
        <f>SUMIF('6-学员费用预警表'!A:A,'10-新增明细'!E48,'6-学员费用预警表'!F:F)</f>
        <v>0</v>
      </c>
      <c r="N48" s="5">
        <f>SUMIF('6-学员费用预警表'!A:A,'10-新增明细'!E48,'6-学员费用预警表'!I:I)</f>
        <v>0</v>
      </c>
      <c r="O48" s="8" t="str">
        <f>IF(E48="","",IFERROR(VLOOKUP(E48,'1-学员信息表'!A:AG,8,0),"错误"))</f>
        <v/>
      </c>
      <c r="P48" s="8" t="str">
        <f>IF(E48="","",IFERROR(VLOOKUP(E48,'4-收据记录表'!D:AN,26,0),"错误"))</f>
        <v/>
      </c>
      <c r="Q48" s="12"/>
      <c r="R48" s="11"/>
      <c r="S48" s="8" t="str">
        <f>IF(E48="","",IF(ISERROR(VLOOKUP(E48,'1-学员信息表'!A:AG,9,0)),"错误",IF(VLOOKUP(E48,'1-学员信息表'!A:AG,9,0)="","错误",VLOOKUP(E48,'1-学员信息表'!A:AG,9,0))))</f>
        <v/>
      </c>
      <c r="T48" s="4" t="str">
        <f>IF(E48="","",IF(ISERROR(VLOOKUP(E48,'1-学员信息表'!A:AG,20,0)),"错误",IF(VLOOKUP(E48,'1-学员信息表'!A:AG,20,0)="","错误",VLOOKUP(E48,'1-学员信息表'!A:AG,20,0))))</f>
        <v/>
      </c>
      <c r="U48" s="8" t="str">
        <f>IF(E48="","",IF(ISERROR(VLOOKUP(E48,'1-学员信息表'!A:AG,21,0)),"错误",IF(VLOOKUP(E48,'1-学员信息表'!A:AG,21,0)="","错误",VLOOKUP(E48,'1-学员信息表'!A:AG,21,0))))</f>
        <v/>
      </c>
    </row>
    <row r="49" spans="1:21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3"/>
      <c r="E49" s="9"/>
      <c r="F49" s="12" t="str">
        <f>IF(E49="","",IFERROR(VLOOKUP(E49,'1-学员信息表'!A:AG,2,0),"错误"))</f>
        <v/>
      </c>
      <c r="G49" s="12" t="str">
        <f>IF(E49="","",IF(ISERROR(VLOOKUP(E49,'3-班级学员信息表'!G:AC,12,0)),"错误",IF(VLOOKUP(E49,'3-班级学员信息表'!G:AC,12,0)="","错误",VLOOKUP(E49,'3-班级学员信息表'!G:AC,12,0))))</f>
        <v/>
      </c>
      <c r="H49" s="12" t="str">
        <f>IF(E49="","",IF(ISERROR(VLOOKUP(E49,'3-班级学员信息表'!G:AC,13,0)),"错误",IF(VLOOKUP(E49,'3-班级学员信息表'!G:AC,13,0)="","错误",VLOOKUP(E49,'3-班级学员信息表'!G:AC,13,0))))</f>
        <v/>
      </c>
      <c r="I49" s="8"/>
      <c r="J49" s="8" t="str">
        <f>IF(E49="","",IFERROR(VLOOKUP(E49,'3-班级学员信息表'!G:AC,15,0),"错误"))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IF(E49="","",IFERROR(VLOOKUP(H49,'2-班级信息'!A:AH,29,0),"错误"))</f>
        <v/>
      </c>
      <c r="M49" s="6">
        <f>SUMIF('6-学员费用预警表'!A:A,'10-新增明细'!E49,'6-学员费用预警表'!F:F)</f>
        <v>0</v>
      </c>
      <c r="N49" s="5">
        <f>SUMIF('6-学员费用预警表'!A:A,'10-新增明细'!E49,'6-学员费用预警表'!I:I)</f>
        <v>0</v>
      </c>
      <c r="O49" s="8" t="str">
        <f>IF(E49="","",IFERROR(VLOOKUP(E49,'1-学员信息表'!A:AG,8,0),"错误"))</f>
        <v/>
      </c>
      <c r="P49" s="8" t="str">
        <f>IF(E49="","",IFERROR(VLOOKUP(E49,'4-收据记录表'!D:AN,26,0),"错误"))</f>
        <v/>
      </c>
      <c r="Q49" s="12"/>
      <c r="R49" s="11"/>
      <c r="S49" s="8" t="str">
        <f>IF(E49="","",IF(ISERROR(VLOOKUP(E49,'1-学员信息表'!A:AG,9,0)),"错误",IF(VLOOKUP(E49,'1-学员信息表'!A:AG,9,0)="","错误",VLOOKUP(E49,'1-学员信息表'!A:AG,9,0))))</f>
        <v/>
      </c>
      <c r="T49" s="4" t="str">
        <f>IF(E49="","",IF(ISERROR(VLOOKUP(E49,'1-学员信息表'!A:AG,20,0)),"错误",IF(VLOOKUP(E49,'1-学员信息表'!A:AG,20,0)="","错误",VLOOKUP(E49,'1-学员信息表'!A:AG,20,0))))</f>
        <v/>
      </c>
      <c r="U49" s="8" t="str">
        <f>IF(E49="","",IF(ISERROR(VLOOKUP(E49,'1-学员信息表'!A:AG,21,0)),"错误",IF(VLOOKUP(E49,'1-学员信息表'!A:AG,21,0)="","错误",VLOOKUP(E49,'1-学员信息表'!A:AG,21,0))))</f>
        <v/>
      </c>
    </row>
    <row r="50" spans="1:21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3"/>
      <c r="E50" s="9"/>
      <c r="F50" s="12" t="str">
        <f>IF(E50="","",IFERROR(VLOOKUP(E50,'1-学员信息表'!A:AG,2,0),"错误"))</f>
        <v/>
      </c>
      <c r="G50" s="12" t="str">
        <f>IF(E50="","",IF(ISERROR(VLOOKUP(E50,'3-班级学员信息表'!G:AC,12,0)),"错误",IF(VLOOKUP(E50,'3-班级学员信息表'!G:AC,12,0)="","错误",VLOOKUP(E50,'3-班级学员信息表'!G:AC,12,0))))</f>
        <v/>
      </c>
      <c r="H50" s="12" t="str">
        <f>IF(E50="","",IF(ISERROR(VLOOKUP(E50,'3-班级学员信息表'!G:AC,13,0)),"错误",IF(VLOOKUP(E50,'3-班级学员信息表'!G:AC,13,0)="","错误",VLOOKUP(E50,'3-班级学员信息表'!G:AC,13,0))))</f>
        <v/>
      </c>
      <c r="I50" s="8" t="str">
        <f>IF(E50="","",IFERROR(VLOOKUP(E50,'3-班级学员信息表'!G:AC,14,0),"错误"))</f>
        <v/>
      </c>
      <c r="J50" s="8" t="str">
        <f>IF(E50="","",IFERROR(VLOOKUP(E50,'3-班级学员信息表'!G:AC,15,0),"错误"))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IF(E50="","",IFERROR(VLOOKUP(H50,'2-班级信息'!A:AH,29,0),"错误"))</f>
        <v/>
      </c>
      <c r="M50" s="6">
        <f>SUMIF('6-学员费用预警表'!A:A,'10-新增明细'!E50,'6-学员费用预警表'!F:F)</f>
        <v>0</v>
      </c>
      <c r="N50" s="5">
        <f>SUMIF('6-学员费用预警表'!A:A,'10-新增明细'!E50,'6-学员费用预警表'!I:I)</f>
        <v>0</v>
      </c>
      <c r="O50" s="8" t="str">
        <f>IF(E50="","",IFERROR(VLOOKUP(E50,'1-学员信息表'!A:AG,8,0),"错误"))</f>
        <v/>
      </c>
      <c r="P50" s="8" t="str">
        <f>IF(E50="","",IFERROR(VLOOKUP(E50,'4-收据记录表'!D:AN,26,0),"错误"))</f>
        <v/>
      </c>
      <c r="Q50" s="12"/>
      <c r="R50" s="11"/>
      <c r="S50" s="8" t="str">
        <f>IF(E50="","",IF(ISERROR(VLOOKUP(E50,'1-学员信息表'!A:AG,9,0)),"错误",IF(VLOOKUP(E50,'1-学员信息表'!A:AG,9,0)="","错误",VLOOKUP(E50,'1-学员信息表'!A:AG,9,0))))</f>
        <v/>
      </c>
      <c r="T50" s="4" t="str">
        <f>IF(E50="","",IF(ISERROR(VLOOKUP(E50,'1-学员信息表'!A:AG,20,0)),"错误",IF(VLOOKUP(E50,'1-学员信息表'!A:AG,20,0)="","错误",VLOOKUP(E50,'1-学员信息表'!A:AG,20,0))))</f>
        <v/>
      </c>
      <c r="U50" s="8" t="str">
        <f>IF(E50="","",IF(ISERROR(VLOOKUP(E50,'1-学员信息表'!A:AG,21,0)),"错误",IF(VLOOKUP(E50,'1-学员信息表'!A:AG,21,0)="","错误",VLOOKUP(E50,'1-学员信息表'!A:AG,21,0))))</f>
        <v/>
      </c>
    </row>
    <row r="51" spans="1:21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3"/>
      <c r="E51" s="9"/>
      <c r="F51" s="12" t="str">
        <f>IF(E51="","",IFERROR(VLOOKUP(E51,'1-学员信息表'!A:AG,2,0),"错误"))</f>
        <v/>
      </c>
      <c r="G51" s="12" t="str">
        <f>IF(E51="","",IF(ISERROR(VLOOKUP(E51,'3-班级学员信息表'!G:AC,12,0)),"错误",IF(VLOOKUP(E51,'3-班级学员信息表'!G:AC,12,0)="","错误",VLOOKUP(E51,'3-班级学员信息表'!G:AC,12,0))))</f>
        <v/>
      </c>
      <c r="H51" s="12" t="str">
        <f>IF(E51="","",IF(ISERROR(VLOOKUP(E51,'3-班级学员信息表'!G:AC,13,0)),"错误",IF(VLOOKUP(E51,'3-班级学员信息表'!G:AC,13,0)="","错误",VLOOKUP(E51,'3-班级学员信息表'!G:AC,13,0))))</f>
        <v/>
      </c>
      <c r="I51" s="8" t="str">
        <f>IF(E51="","",IFERROR(VLOOKUP(E51,'3-班级学员信息表'!G:AC,14,0),"错误"))</f>
        <v/>
      </c>
      <c r="J51" s="8" t="str">
        <f>IF(E51="","",IFERROR(VLOOKUP(E51,'3-班级学员信息表'!G:AC,15,0),"错误"))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IF(E51="","",IFERROR(VLOOKUP(H51,'2-班级信息'!A:AH,29,0),"错误"))</f>
        <v/>
      </c>
      <c r="M51" s="6">
        <f>SUMIF('6-学员费用预警表'!A:A,'10-新增明细'!E51,'6-学员费用预警表'!F:F)</f>
        <v>0</v>
      </c>
      <c r="N51" s="5">
        <f>SUMIF('6-学员费用预警表'!A:A,'10-新增明细'!E51,'6-学员费用预警表'!I:I)</f>
        <v>0</v>
      </c>
      <c r="O51" s="8" t="str">
        <f>IF(E51="","",IFERROR(VLOOKUP(E51,'1-学员信息表'!A:AG,8,0),"错误"))</f>
        <v/>
      </c>
      <c r="P51" s="8" t="str">
        <f>IF(E51="","",IFERROR(VLOOKUP(E51,'4-收据记录表'!D:AN,26,0),"错误"))</f>
        <v/>
      </c>
      <c r="Q51" s="12"/>
      <c r="R51" s="11"/>
      <c r="S51" s="8" t="str">
        <f>IF(E51="","",IF(ISERROR(VLOOKUP(E51,'1-学员信息表'!A:AG,9,0)),"错误",IF(VLOOKUP(E51,'1-学员信息表'!A:AG,9,0)="","错误",VLOOKUP(E51,'1-学员信息表'!A:AG,9,0))))</f>
        <v/>
      </c>
      <c r="T51" s="4" t="str">
        <f>IF(E51="","",IF(ISERROR(VLOOKUP(E51,'1-学员信息表'!A:AG,20,0)),"错误",IF(VLOOKUP(E51,'1-学员信息表'!A:AG,20,0)="","错误",VLOOKUP(E51,'1-学员信息表'!A:AG,20,0))))</f>
        <v/>
      </c>
      <c r="U51" s="8" t="str">
        <f>IF(E51="","",IF(ISERROR(VLOOKUP(E51,'1-学员信息表'!A:AG,21,0)),"错误",IF(VLOOKUP(E51,'1-学员信息表'!A:AG,21,0)="","错误",VLOOKUP(E51,'1-学员信息表'!A:AG,21,0))))</f>
        <v/>
      </c>
    </row>
    <row r="52" spans="1:21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3"/>
      <c r="E52" s="9"/>
      <c r="F52" s="12" t="str">
        <f>IF(E52="","",IFERROR(VLOOKUP(E52,'1-学员信息表'!A:AG,2,0),"错误"))</f>
        <v/>
      </c>
      <c r="G52" s="12" t="str">
        <f>IF(E52="","",IF(ISERROR(VLOOKUP(E52,'3-班级学员信息表'!G:AC,12,0)),"错误",IF(VLOOKUP(E52,'3-班级学员信息表'!G:AC,12,0)="","错误",VLOOKUP(E52,'3-班级学员信息表'!G:AC,12,0))))</f>
        <v/>
      </c>
      <c r="H52" s="12" t="str">
        <f>IF(E52="","",IF(ISERROR(VLOOKUP(E52,'3-班级学员信息表'!G:AC,13,0)),"错误",IF(VLOOKUP(E52,'3-班级学员信息表'!G:AC,13,0)="","错误",VLOOKUP(E52,'3-班级学员信息表'!G:AC,13,0))))</f>
        <v/>
      </c>
      <c r="I52" s="8" t="str">
        <f>IF(E52="","",IFERROR(VLOOKUP(E52,'3-班级学员信息表'!G:AC,14,0),"错误"))</f>
        <v/>
      </c>
      <c r="J52" s="8" t="str">
        <f>IF(E52="","",IFERROR(VLOOKUP(E52,'3-班级学员信息表'!G:AC,15,0),"错误"))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IF(E52="","",IFERROR(VLOOKUP(H52,'2-班级信息'!A:AH,29,0),"错误"))</f>
        <v/>
      </c>
      <c r="M52" s="6">
        <f>SUMIF('6-学员费用预警表'!A:A,'10-新增明细'!E52,'6-学员费用预警表'!F:F)</f>
        <v>0</v>
      </c>
      <c r="N52" s="5">
        <f>SUMIF('6-学员费用预警表'!A:A,'10-新增明细'!E52,'6-学员费用预警表'!I:I)</f>
        <v>0</v>
      </c>
      <c r="O52" s="8" t="str">
        <f>IF(E52="","",IFERROR(VLOOKUP(E52,'1-学员信息表'!A:AG,8,0),"错误"))</f>
        <v/>
      </c>
      <c r="P52" s="8" t="str">
        <f>IF(E52="","",IFERROR(VLOOKUP(E52,'4-收据记录表'!D:AN,26,0),"错误"))</f>
        <v/>
      </c>
      <c r="Q52" s="12"/>
      <c r="R52" s="11"/>
      <c r="S52" s="8" t="str">
        <f>IF(E52="","",IF(ISERROR(VLOOKUP(E52,'1-学员信息表'!A:AG,9,0)),"错误",IF(VLOOKUP(E52,'1-学员信息表'!A:AG,9,0)="","错误",VLOOKUP(E52,'1-学员信息表'!A:AG,9,0))))</f>
        <v/>
      </c>
      <c r="T52" s="4" t="str">
        <f>IF(E52="","",IF(ISERROR(VLOOKUP(E52,'1-学员信息表'!A:AG,20,0)),"错误",IF(VLOOKUP(E52,'1-学员信息表'!A:AG,20,0)="","错误",VLOOKUP(E52,'1-学员信息表'!A:AG,20,0))))</f>
        <v/>
      </c>
      <c r="U52" s="8" t="str">
        <f>IF(E52="","",IF(ISERROR(VLOOKUP(E52,'1-学员信息表'!A:AG,21,0)),"错误",IF(VLOOKUP(E52,'1-学员信息表'!A:AG,21,0)="","错误",VLOOKUP(E52,'1-学员信息表'!A:AG,21,0))))</f>
        <v/>
      </c>
    </row>
    <row r="53" spans="1:21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3"/>
      <c r="E53" s="9"/>
      <c r="F53" s="12" t="str">
        <f>IF(E53="","",IFERROR(VLOOKUP(E53,'1-学员信息表'!A:AG,2,0),"错误"))</f>
        <v/>
      </c>
      <c r="G53" s="12" t="str">
        <f>IF(E53="","",IF(ISERROR(VLOOKUP(E53,'3-班级学员信息表'!G:AC,12,0)),"错误",IF(VLOOKUP(E53,'3-班级学员信息表'!G:AC,12,0)="","错误",VLOOKUP(E53,'3-班级学员信息表'!G:AC,12,0))))</f>
        <v/>
      </c>
      <c r="H53" s="12" t="str">
        <f>IF(E53="","",IF(ISERROR(VLOOKUP(E53,'3-班级学员信息表'!G:AC,13,0)),"错误",IF(VLOOKUP(E53,'3-班级学员信息表'!G:AC,13,0)="","错误",VLOOKUP(E53,'3-班级学员信息表'!G:AC,13,0))))</f>
        <v/>
      </c>
      <c r="I53" s="8" t="str">
        <f>IF(E53="","",IFERROR(VLOOKUP(E53,'3-班级学员信息表'!G:AC,14,0),"错误"))</f>
        <v/>
      </c>
      <c r="J53" s="8" t="str">
        <f>IF(E53="","",IFERROR(VLOOKUP(E53,'3-班级学员信息表'!G:AC,15,0),"错误"))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IF(E53="","",IFERROR(VLOOKUP(H53,'2-班级信息'!A:AH,29,0),"错误"))</f>
        <v/>
      </c>
      <c r="M53" s="6">
        <f>SUMIF('6-学员费用预警表'!A:A,'10-新增明细'!E53,'6-学员费用预警表'!F:F)</f>
        <v>0</v>
      </c>
      <c r="N53" s="5">
        <f>SUMIF('6-学员费用预警表'!A:A,'10-新增明细'!E53,'6-学员费用预警表'!I:I)</f>
        <v>0</v>
      </c>
      <c r="O53" s="8" t="str">
        <f>IF(E53="","",IFERROR(VLOOKUP(E53,'1-学员信息表'!A:AG,8,0),"错误"))</f>
        <v/>
      </c>
      <c r="P53" s="8" t="str">
        <f>IF(E53="","",IFERROR(VLOOKUP(E53,'4-收据记录表'!D:AN,26,0),"错误"))</f>
        <v/>
      </c>
      <c r="Q53" s="12"/>
      <c r="R53" s="11"/>
      <c r="S53" s="8" t="str">
        <f>IF(E53="","",IF(ISERROR(VLOOKUP(E53,'1-学员信息表'!A:AG,9,0)),"错误",IF(VLOOKUP(E53,'1-学员信息表'!A:AG,9,0)="","错误",VLOOKUP(E53,'1-学员信息表'!A:AG,9,0))))</f>
        <v/>
      </c>
      <c r="T53" s="4" t="str">
        <f>IF(E53="","",IF(ISERROR(VLOOKUP(E53,'1-学员信息表'!A:AG,20,0)),"错误",IF(VLOOKUP(E53,'1-学员信息表'!A:AG,20,0)="","错误",VLOOKUP(E53,'1-学员信息表'!A:AG,20,0))))</f>
        <v/>
      </c>
      <c r="U53" s="8" t="str">
        <f>IF(E53="","",IF(ISERROR(VLOOKUP(E53,'1-学员信息表'!A:AG,21,0)),"错误",IF(VLOOKUP(E53,'1-学员信息表'!A:AG,21,0)="","错误",VLOOKUP(E53,'1-学员信息表'!A:AG,21,0))))</f>
        <v/>
      </c>
    </row>
    <row r="54" spans="1:21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3"/>
      <c r="E54" s="9"/>
      <c r="F54" s="12" t="str">
        <f>IF(E54="","",IFERROR(VLOOKUP(E54,'1-学员信息表'!A:AG,2,0),"错误"))</f>
        <v/>
      </c>
      <c r="G54" s="12" t="str">
        <f>IF(E54="","",IF(ISERROR(VLOOKUP(E54,'3-班级学员信息表'!G:AC,12,0)),"错误",IF(VLOOKUP(E54,'3-班级学员信息表'!G:AC,12,0)="","错误",VLOOKUP(E54,'3-班级学员信息表'!G:AC,12,0))))</f>
        <v/>
      </c>
      <c r="H54" s="12" t="str">
        <f>IF(E54="","",IF(ISERROR(VLOOKUP(E54,'3-班级学员信息表'!G:AC,13,0)),"错误",IF(VLOOKUP(E54,'3-班级学员信息表'!G:AC,13,0)="","错误",VLOOKUP(E54,'3-班级学员信息表'!G:AC,13,0))))</f>
        <v/>
      </c>
      <c r="I54" s="8" t="str">
        <f>IF(E54="","",IFERROR(VLOOKUP(E54,'3-班级学员信息表'!G:AC,14,0),"错误"))</f>
        <v/>
      </c>
      <c r="J54" s="8" t="str">
        <f>IF(E54="","",IFERROR(VLOOKUP(E54,'3-班级学员信息表'!G:AC,15,0),"错误"))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IF(E54="","",IFERROR(VLOOKUP(H54,'2-班级信息'!A:AH,29,0),"错误"))</f>
        <v/>
      </c>
      <c r="M54" s="6">
        <f>SUMIF('6-学员费用预警表'!A:A,'10-新增明细'!E54,'6-学员费用预警表'!F:F)</f>
        <v>0</v>
      </c>
      <c r="N54" s="5">
        <f>SUMIF('6-学员费用预警表'!A:A,'10-新增明细'!E54,'6-学员费用预警表'!I:I)</f>
        <v>0</v>
      </c>
      <c r="O54" s="8" t="str">
        <f>IF(E54="","",IFERROR(VLOOKUP(E54,'1-学员信息表'!A:AG,8,0),"错误"))</f>
        <v/>
      </c>
      <c r="P54" s="8" t="str">
        <f>IF(E54="","",IFERROR(VLOOKUP(E54,'4-收据记录表'!D:AN,26,0),"错误"))</f>
        <v/>
      </c>
      <c r="Q54" s="12"/>
      <c r="R54" s="11"/>
      <c r="S54" s="8" t="str">
        <f>IF(E54="","",IF(ISERROR(VLOOKUP(E54,'1-学员信息表'!A:AG,9,0)),"错误",IF(VLOOKUP(E54,'1-学员信息表'!A:AG,9,0)="","错误",VLOOKUP(E54,'1-学员信息表'!A:AG,9,0))))</f>
        <v/>
      </c>
      <c r="T54" s="4" t="str">
        <f>IF(E54="","",IF(ISERROR(VLOOKUP(E54,'1-学员信息表'!A:AG,20,0)),"错误",IF(VLOOKUP(E54,'1-学员信息表'!A:AG,20,0)="","错误",VLOOKUP(E54,'1-学员信息表'!A:AG,20,0))))</f>
        <v/>
      </c>
      <c r="U54" s="8" t="str">
        <f>IF(E54="","",IF(ISERROR(VLOOKUP(E54,'1-学员信息表'!A:AG,21,0)),"错误",IF(VLOOKUP(E54,'1-学员信息表'!A:AG,21,0)="","错误",VLOOKUP(E54,'1-学员信息表'!A:AG,21,0))))</f>
        <v/>
      </c>
    </row>
    <row r="55" spans="1:21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3"/>
      <c r="E55" s="9"/>
      <c r="F55" s="12" t="str">
        <f>IF(E55="","",IFERROR(VLOOKUP(E55,'1-学员信息表'!A:AG,2,0),"错误"))</f>
        <v/>
      </c>
      <c r="G55" s="12" t="str">
        <f>IF(E55="","",IF(ISERROR(VLOOKUP(E55,'3-班级学员信息表'!G:AC,12,0)),"错误",IF(VLOOKUP(E55,'3-班级学员信息表'!G:AC,12,0)="","错误",VLOOKUP(E55,'3-班级学员信息表'!G:AC,12,0))))</f>
        <v/>
      </c>
      <c r="H55" s="12" t="str">
        <f>IF(E55="","",IF(ISERROR(VLOOKUP(E55,'3-班级学员信息表'!G:AC,13,0)),"错误",IF(VLOOKUP(E55,'3-班级学员信息表'!G:AC,13,0)="","错误",VLOOKUP(E55,'3-班级学员信息表'!G:AC,13,0))))</f>
        <v/>
      </c>
      <c r="I55" s="8" t="str">
        <f>IF(E55="","",IFERROR(VLOOKUP(E55,'3-班级学员信息表'!G:AC,14,0),"错误"))</f>
        <v/>
      </c>
      <c r="J55" s="8" t="str">
        <f>IF(E55="","",IFERROR(VLOOKUP(E55,'3-班级学员信息表'!G:AC,15,0),"错误"))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IF(E55="","",IFERROR(VLOOKUP(H55,'2-班级信息'!A:AH,29,0),"错误"))</f>
        <v/>
      </c>
      <c r="M55" s="6">
        <f>SUMIF('6-学员费用预警表'!A:A,'10-新增明细'!E55,'6-学员费用预警表'!F:F)</f>
        <v>0</v>
      </c>
      <c r="N55" s="5">
        <f>SUMIF('6-学员费用预警表'!A:A,'10-新增明细'!E55,'6-学员费用预警表'!I:I)</f>
        <v>0</v>
      </c>
      <c r="O55" s="8" t="str">
        <f>IF(E55="","",IFERROR(VLOOKUP(E55,'1-学员信息表'!A:AG,8,0),"错误"))</f>
        <v/>
      </c>
      <c r="P55" s="8" t="str">
        <f>IF(E55="","",IFERROR(VLOOKUP(E55,'4-收据记录表'!D:AN,26,0),"错误"))</f>
        <v/>
      </c>
      <c r="Q55" s="12"/>
      <c r="R55" s="11"/>
      <c r="S55" s="8" t="str">
        <f>IF(E55="","",IF(ISERROR(VLOOKUP(E55,'1-学员信息表'!A:AG,9,0)),"错误",IF(VLOOKUP(E55,'1-学员信息表'!A:AG,9,0)="","错误",VLOOKUP(E55,'1-学员信息表'!A:AG,9,0))))</f>
        <v/>
      </c>
      <c r="T55" s="4" t="str">
        <f>IF(E55="","",IF(ISERROR(VLOOKUP(E55,'1-学员信息表'!A:AG,20,0)),"错误",IF(VLOOKUP(E55,'1-学员信息表'!A:AG,20,0)="","错误",VLOOKUP(E55,'1-学员信息表'!A:AG,20,0))))</f>
        <v/>
      </c>
      <c r="U55" s="8" t="str">
        <f>IF(E55="","",IF(ISERROR(VLOOKUP(E55,'1-学员信息表'!A:AG,21,0)),"错误",IF(VLOOKUP(E55,'1-学员信息表'!A:AG,21,0)="","错误",VLOOKUP(E55,'1-学员信息表'!A:AG,21,0))))</f>
        <v/>
      </c>
    </row>
    <row r="56" spans="1:21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3"/>
      <c r="E56" s="9"/>
      <c r="F56" s="12" t="str">
        <f>IF(E56="","",IFERROR(VLOOKUP(E56,'1-学员信息表'!A:AG,2,0),"错误"))</f>
        <v/>
      </c>
      <c r="G56" s="12" t="str">
        <f>IF(E56="","",IF(ISERROR(VLOOKUP(E56,'3-班级学员信息表'!G:AC,12,0)),"错误",IF(VLOOKUP(E56,'3-班级学员信息表'!G:AC,12,0)="","错误",VLOOKUP(E56,'3-班级学员信息表'!G:AC,12,0))))</f>
        <v/>
      </c>
      <c r="H56" s="12" t="str">
        <f>IF(E56="","",IF(ISERROR(VLOOKUP(E56,'3-班级学员信息表'!G:AC,13,0)),"错误",IF(VLOOKUP(E56,'3-班级学员信息表'!G:AC,13,0)="","错误",VLOOKUP(E56,'3-班级学员信息表'!G:AC,13,0))))</f>
        <v/>
      </c>
      <c r="I56" s="8" t="str">
        <f>IF(E56="","",IFERROR(VLOOKUP(E56,'3-班级学员信息表'!G:AC,14,0),"错误"))</f>
        <v/>
      </c>
      <c r="J56" s="8" t="str">
        <f>IF(E56="","",IFERROR(VLOOKUP(E56,'3-班级学员信息表'!G:AC,15,0),"错误"))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IF(E56="","",IFERROR(VLOOKUP(H56,'2-班级信息'!A:AH,29,0),"错误"))</f>
        <v/>
      </c>
      <c r="M56" s="6">
        <f>SUMIF('6-学员费用预警表'!A:A,'10-新增明细'!E56,'6-学员费用预警表'!F:F)</f>
        <v>0</v>
      </c>
      <c r="N56" s="5">
        <f>SUMIF('6-学员费用预警表'!A:A,'10-新增明细'!E56,'6-学员费用预警表'!I:I)</f>
        <v>0</v>
      </c>
      <c r="O56" s="8" t="str">
        <f>IF(E56="","",IFERROR(VLOOKUP(E56,'1-学员信息表'!A:AG,8,0),"错误"))</f>
        <v/>
      </c>
      <c r="P56" s="8" t="str">
        <f>IF(E56="","",IFERROR(VLOOKUP(E56,'4-收据记录表'!D:AN,26,0),"错误"))</f>
        <v/>
      </c>
      <c r="Q56" s="12"/>
      <c r="R56" s="11"/>
      <c r="S56" s="8" t="str">
        <f>IF(E56="","",IF(ISERROR(VLOOKUP(E56,'1-学员信息表'!A:AG,9,0)),"错误",IF(VLOOKUP(E56,'1-学员信息表'!A:AG,9,0)="","错误",VLOOKUP(E56,'1-学员信息表'!A:AG,9,0))))</f>
        <v/>
      </c>
      <c r="T56" s="4" t="str">
        <f>IF(E56="","",IF(ISERROR(VLOOKUP(E56,'1-学员信息表'!A:AG,20,0)),"错误",IF(VLOOKUP(E56,'1-学员信息表'!A:AG,20,0)="","错误",VLOOKUP(E56,'1-学员信息表'!A:AG,20,0))))</f>
        <v/>
      </c>
      <c r="U56" s="8" t="str">
        <f>IF(E56="","",IF(ISERROR(VLOOKUP(E56,'1-学员信息表'!A:AG,21,0)),"错误",IF(VLOOKUP(E56,'1-学员信息表'!A:AG,21,0)="","错误",VLOOKUP(E56,'1-学员信息表'!A:AG,21,0))))</f>
        <v/>
      </c>
    </row>
    <row r="57" spans="1:21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3"/>
      <c r="E57" s="102"/>
      <c r="F57" s="12" t="str">
        <f>IF(E57="","",IFERROR(VLOOKUP(E57,'1-学员信息表'!A:AG,2,0),"错误"))</f>
        <v/>
      </c>
      <c r="G57" s="12" t="s">
        <v>6827</v>
      </c>
      <c r="H57" s="12" t="s">
        <v>6827</v>
      </c>
      <c r="I57" s="8"/>
      <c r="J57" s="8"/>
      <c r="K57" s="7" t="str">
        <f>IF(E57="","",IFERROR(VLOOKUP(H57,'2-班级信息'!A:AH,6,0),"错误"))</f>
        <v/>
      </c>
      <c r="L57" s="7" t="str">
        <f>IF(E57="","",IFERROR(VLOOKUP(H57,'2-班级信息'!A:AH,29,0),"错误"))</f>
        <v/>
      </c>
      <c r="M57" s="6">
        <f>SUMIF('6-学员费用预警表'!A:A,'10-新增明细'!E57,'6-学员费用预警表'!F:F)</f>
        <v>0</v>
      </c>
      <c r="N57" s="5">
        <f>SUMIF('6-学员费用预警表'!A:A,'10-新增明细'!E57,'6-学员费用预警表'!I:I)</f>
        <v>0</v>
      </c>
      <c r="O57" s="8" t="str">
        <f>IF(E57="","",IFERROR(VLOOKUP(E57,'1-学员信息表'!A:AG,8,0),"错误"))</f>
        <v/>
      </c>
      <c r="P57" s="8" t="str">
        <f>IF(E57="","",IFERROR(VLOOKUP(E57,'4-收据记录表'!D:AN,26,0),"错误"))</f>
        <v/>
      </c>
      <c r="Q57" s="12"/>
      <c r="R57" s="11"/>
      <c r="S57" s="8" t="str">
        <f>IF(E57="","",IF(ISERROR(VLOOKUP(E57,'1-学员信息表'!A:AG,9,0)),"错误",IF(VLOOKUP(E57,'1-学员信息表'!A:AG,9,0)="","错误",VLOOKUP(E57,'1-学员信息表'!A:AG,9,0))))</f>
        <v/>
      </c>
      <c r="T57" s="4" t="str">
        <f>IF(E57="","",IF(ISERROR(VLOOKUP(E57,'1-学员信息表'!A:AG,20,0)),"错误",IF(VLOOKUP(E57,'1-学员信息表'!A:AG,20,0)="","错误",VLOOKUP(E57,'1-学员信息表'!A:AG,20,0))))</f>
        <v/>
      </c>
      <c r="U57" s="8" t="str">
        <f>IF(E57="","",IF(ISERROR(VLOOKUP(E57,'1-学员信息表'!A:AG,21,0)),"错误",IF(VLOOKUP(E57,'1-学员信息表'!A:AG,21,0)="","错误",VLOOKUP(E57,'1-学员信息表'!A:AG,21,0))))</f>
        <v/>
      </c>
    </row>
    <row r="58" spans="1:21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3"/>
      <c r="E58" s="9"/>
      <c r="F58" s="12" t="str">
        <f>IF(E58="","",IFERROR(VLOOKUP(E58,'1-学员信息表'!A:AG,2,0),"错误"))</f>
        <v/>
      </c>
      <c r="G58" s="12" t="s">
        <v>6827</v>
      </c>
      <c r="H58" s="12" t="s">
        <v>6827</v>
      </c>
      <c r="I58" s="8"/>
      <c r="J58" s="8"/>
      <c r="K58" s="7" t="str">
        <f>IF(E58="","",IFERROR(VLOOKUP(H58,'2-班级信息'!A:AH,6,0),"错误"))</f>
        <v/>
      </c>
      <c r="L58" s="7" t="str">
        <f>IF(E58="","",IFERROR(VLOOKUP(H58,'2-班级信息'!A:AH,29,0),"错误"))</f>
        <v/>
      </c>
      <c r="M58" s="6">
        <f>SUMIF('6-学员费用预警表'!A:A,'10-新增明细'!E58,'6-学员费用预警表'!F:F)</f>
        <v>0</v>
      </c>
      <c r="N58" s="5">
        <f>SUMIF('6-学员费用预警表'!A:A,'10-新增明细'!E58,'6-学员费用预警表'!I:I)</f>
        <v>0</v>
      </c>
      <c r="O58" s="8" t="str">
        <f>IF(E58="","",IFERROR(VLOOKUP(E58,'1-学员信息表'!A:AG,8,0),"错误"))</f>
        <v/>
      </c>
      <c r="P58" s="8" t="str">
        <f>IF(E58="","",IFERROR(VLOOKUP(E58,'4-收据记录表'!D:AN,26,0),"错误"))</f>
        <v/>
      </c>
      <c r="Q58" s="12"/>
      <c r="R58" s="11"/>
      <c r="S58" s="8" t="str">
        <f>IF(E58="","",IF(ISERROR(VLOOKUP(E58,'1-学员信息表'!A:AG,9,0)),"错误",IF(VLOOKUP(E58,'1-学员信息表'!A:AG,9,0)="","错误",VLOOKUP(E58,'1-学员信息表'!A:AG,9,0))))</f>
        <v/>
      </c>
      <c r="T58" s="4" t="str">
        <f>IF(E58="","",IF(ISERROR(VLOOKUP(E58,'1-学员信息表'!A:AG,20,0)),"错误",IF(VLOOKUP(E58,'1-学员信息表'!A:AG,20,0)="","错误",VLOOKUP(E58,'1-学员信息表'!A:AG,20,0))))</f>
        <v/>
      </c>
      <c r="U58" s="8" t="str">
        <f>IF(E58="","",IF(ISERROR(VLOOKUP(E58,'1-学员信息表'!A:AG,21,0)),"错误",IF(VLOOKUP(E58,'1-学员信息表'!A:AG,21,0)="","错误",VLOOKUP(E58,'1-学员信息表'!A:AG,21,0))))</f>
        <v/>
      </c>
    </row>
    <row r="59" spans="1:21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3"/>
      <c r="E59" s="9"/>
      <c r="F59" s="12" t="str">
        <f>IF(E59="","",IFERROR(VLOOKUP(E59,'1-学员信息表'!A:AG,2,0),"错误"))</f>
        <v/>
      </c>
      <c r="G59" s="12" t="s">
        <v>6827</v>
      </c>
      <c r="H59" s="12" t="s">
        <v>6827</v>
      </c>
      <c r="I59" s="8"/>
      <c r="J59" s="8"/>
      <c r="K59" s="7" t="str">
        <f>IF(E59="","",IFERROR(VLOOKUP(H59,'2-班级信息'!A:AH,6,0),"错误"))</f>
        <v/>
      </c>
      <c r="L59" s="7" t="str">
        <f>IF(E59="","",IFERROR(VLOOKUP(H59,'2-班级信息'!A:AH,29,0),"错误"))</f>
        <v/>
      </c>
      <c r="M59" s="6">
        <f>SUMIF('6-学员费用预警表'!A:A,'10-新增明细'!E59,'6-学员费用预警表'!F:F)</f>
        <v>0</v>
      </c>
      <c r="N59" s="5">
        <f>SUMIF('6-学员费用预警表'!A:A,'10-新增明细'!E59,'6-学员费用预警表'!I:I)</f>
        <v>0</v>
      </c>
      <c r="O59" s="8" t="str">
        <f>IF(E59="","",IFERROR(VLOOKUP(E59,'1-学员信息表'!A:AG,8,0),"错误"))</f>
        <v/>
      </c>
      <c r="P59" s="8" t="str">
        <f>IF(E59="","",IFERROR(VLOOKUP(E59,'4-收据记录表'!D:AN,26,0),"错误"))</f>
        <v/>
      </c>
      <c r="Q59" s="12"/>
      <c r="R59" s="11"/>
      <c r="S59" s="8" t="str">
        <f>IF(E59="","",IF(ISERROR(VLOOKUP(E59,'1-学员信息表'!A:AG,9,0)),"错误",IF(VLOOKUP(E59,'1-学员信息表'!A:AG,9,0)="","错误",VLOOKUP(E59,'1-学员信息表'!A:AG,9,0))))</f>
        <v/>
      </c>
      <c r="T59" s="4" t="str">
        <f>IF(E59="","",IF(ISERROR(VLOOKUP(E59,'1-学员信息表'!A:AG,20,0)),"错误",IF(VLOOKUP(E59,'1-学员信息表'!A:AG,20,0)="","错误",VLOOKUP(E59,'1-学员信息表'!A:AG,20,0))))</f>
        <v/>
      </c>
      <c r="U59" s="8" t="str">
        <f>IF(E59="","",IF(ISERROR(VLOOKUP(E59,'1-学员信息表'!A:AG,21,0)),"错误",IF(VLOOKUP(E59,'1-学员信息表'!A:AG,21,0)="","错误",VLOOKUP(E59,'1-学员信息表'!A:AG,21,0))))</f>
        <v/>
      </c>
    </row>
    <row r="60" spans="1:21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3"/>
      <c r="E60" s="9"/>
      <c r="F60" s="12" t="str">
        <f>IF(E60="","",IFERROR(VLOOKUP(E60,'1-学员信息表'!A:AG,2,0),"错误"))</f>
        <v/>
      </c>
      <c r="G60" s="12" t="s">
        <v>6827</v>
      </c>
      <c r="H60" s="12" t="s">
        <v>6827</v>
      </c>
      <c r="I60" s="8"/>
      <c r="J60" s="8"/>
      <c r="K60" s="7" t="str">
        <f>IF(E60="","",IFERROR(VLOOKUP(H60,'2-班级信息'!A:AH,6,0),"错误"))</f>
        <v/>
      </c>
      <c r="L60" s="7" t="str">
        <f>IF(E60="","",IFERROR(VLOOKUP(H60,'2-班级信息'!A:AH,29,0),"错误"))</f>
        <v/>
      </c>
      <c r="M60" s="6">
        <f>SUMIF('6-学员费用预警表'!A:A,'10-新增明细'!E60,'6-学员费用预警表'!F:F)</f>
        <v>0</v>
      </c>
      <c r="N60" s="5">
        <f>SUMIF('6-学员费用预警表'!A:A,'10-新增明细'!E60,'6-学员费用预警表'!I:I)</f>
        <v>0</v>
      </c>
      <c r="O60" s="8" t="str">
        <f>IF(E60="","",IFERROR(VLOOKUP(E60,'1-学员信息表'!A:AG,8,0),"错误"))</f>
        <v/>
      </c>
      <c r="P60" s="8" t="str">
        <f>IF(E60="","",IFERROR(VLOOKUP(E60,'4-收据记录表'!D:AN,26,0),"错误"))</f>
        <v/>
      </c>
      <c r="Q60" s="12"/>
      <c r="R60" s="11"/>
      <c r="S60" s="8" t="str">
        <f>IF(E60="","",IF(ISERROR(VLOOKUP(E60,'1-学员信息表'!A:AG,9,0)),"错误",IF(VLOOKUP(E60,'1-学员信息表'!A:AG,9,0)="","错误",VLOOKUP(E60,'1-学员信息表'!A:AG,9,0))))</f>
        <v/>
      </c>
      <c r="T60" s="4" t="str">
        <f>IF(E60="","",IF(ISERROR(VLOOKUP(E60,'1-学员信息表'!A:AG,20,0)),"错误",IF(VLOOKUP(E60,'1-学员信息表'!A:AG,20,0)="","错误",VLOOKUP(E60,'1-学员信息表'!A:AG,20,0))))</f>
        <v/>
      </c>
      <c r="U60" s="8" t="str">
        <f>IF(E60="","",IF(ISERROR(VLOOKUP(E60,'1-学员信息表'!A:AG,21,0)),"错误",IF(VLOOKUP(E60,'1-学员信息表'!A:AG,21,0)="","错误",VLOOKUP(E60,'1-学员信息表'!A:AG,21,0))))</f>
        <v/>
      </c>
    </row>
    <row r="61" spans="1:21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3"/>
      <c r="E61" s="9"/>
      <c r="F61" s="12" t="str">
        <f>IF(E61="","",IFERROR(VLOOKUP(E61,'1-学员信息表'!A:AG,2,0),"错误"))</f>
        <v/>
      </c>
      <c r="G61" s="12" t="str">
        <f>IF(E61="","",IF(ISERROR(VLOOKUP(E61,'3-班级学员信息表'!G:AC,12,0)),"错误",IF(VLOOKUP(E61,'3-班级学员信息表'!G:AC,12,0)="","错误",VLOOKUP(E61,'3-班级学员信息表'!G:AC,12,0))))</f>
        <v/>
      </c>
      <c r="H61" s="12" t="str">
        <f>IF(E61="","",IF(ISERROR(VLOOKUP(E61,'3-班级学员信息表'!G:AC,13,0)),"错误",IF(VLOOKUP(E61,'3-班级学员信息表'!G:AC,13,0)="","错误",VLOOKUP(E61,'3-班级学员信息表'!G:AC,13,0))))</f>
        <v/>
      </c>
      <c r="I61" s="8" t="str">
        <f>IF(E61="","",IFERROR(VLOOKUP(E61,'3-班级学员信息表'!G:AC,14,0),"错误"))</f>
        <v/>
      </c>
      <c r="J61" s="8" t="str">
        <f>IF(E61="","",IFERROR(VLOOKUP(E61,'3-班级学员信息表'!G:AC,15,0),"错误"))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IF(E61="","",IFERROR(VLOOKUP(H61,'2-班级信息'!A:AH,29,0),"错误"))</f>
        <v/>
      </c>
      <c r="M61" s="6">
        <f>SUMIF('6-学员费用预警表'!A:A,'10-新增明细'!E61,'6-学员费用预警表'!F:F)</f>
        <v>0</v>
      </c>
      <c r="N61" s="5">
        <f>SUMIF('6-学员费用预警表'!A:A,'10-新增明细'!E61,'6-学员费用预警表'!I:I)</f>
        <v>0</v>
      </c>
      <c r="O61" s="8" t="str">
        <f>IF(E61="","",IFERROR(VLOOKUP(E61,'1-学员信息表'!A:AG,8,0),"错误"))</f>
        <v/>
      </c>
      <c r="P61" s="8" t="str">
        <f>IF(E61="","",IFERROR(VLOOKUP(E61,'4-收据记录表'!D:AN,26,0),"错误"))</f>
        <v/>
      </c>
      <c r="Q61" s="12"/>
      <c r="R61" s="11"/>
      <c r="S61" s="8" t="str">
        <f>IF(E61="","",IF(ISERROR(VLOOKUP(E61,'1-学员信息表'!A:AG,9,0)),"错误",IF(VLOOKUP(E61,'1-学员信息表'!A:AG,9,0)="","错误",VLOOKUP(E61,'1-学员信息表'!A:AG,9,0))))</f>
        <v/>
      </c>
      <c r="T61" s="4" t="str">
        <f>IF(E61="","",IF(ISERROR(VLOOKUP(E61,'1-学员信息表'!A:AG,20,0)),"错误",IF(VLOOKUP(E61,'1-学员信息表'!A:AG,20,0)="","错误",VLOOKUP(E61,'1-学员信息表'!A:AG,20,0))))</f>
        <v/>
      </c>
      <c r="U61" s="8" t="str">
        <f>IF(E61="","",IF(ISERROR(VLOOKUP(E61,'1-学员信息表'!A:AG,21,0)),"错误",IF(VLOOKUP(E61,'1-学员信息表'!A:AG,21,0)="","错误",VLOOKUP(E61,'1-学员信息表'!A:AG,21,0))))</f>
        <v/>
      </c>
    </row>
    <row r="62" spans="1:21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3"/>
      <c r="E62" s="9"/>
      <c r="F62" s="12" t="str">
        <f>IF(E62="","",IFERROR(VLOOKUP(E62,'1-学员信息表'!A:AG,2,0),"错误"))</f>
        <v/>
      </c>
      <c r="G62" s="12" t="s">
        <v>6827</v>
      </c>
      <c r="H62" s="12" t="s">
        <v>6827</v>
      </c>
      <c r="I62" s="8"/>
      <c r="J62" s="8"/>
      <c r="K62" s="7" t="str">
        <f>IF(E62="","",IFERROR(VLOOKUP(H62,'2-班级信息'!A:AH,6,0),"错误"))</f>
        <v/>
      </c>
      <c r="L62" s="7" t="str">
        <f>IF(E62="","",IFERROR(VLOOKUP(H62,'2-班级信息'!A:AH,29,0),"错误"))</f>
        <v/>
      </c>
      <c r="M62" s="6">
        <f>SUMIF('6-学员费用预警表'!A:A,'10-新增明细'!E62,'6-学员费用预警表'!F:F)</f>
        <v>0</v>
      </c>
      <c r="N62" s="5">
        <f>SUMIF('6-学员费用预警表'!A:A,'10-新增明细'!E62,'6-学员费用预警表'!I:I)</f>
        <v>0</v>
      </c>
      <c r="O62" s="8" t="str">
        <f>IF(E62="","",IFERROR(VLOOKUP(E62,'1-学员信息表'!A:AG,8,0),"错误"))</f>
        <v/>
      </c>
      <c r="P62" s="8" t="str">
        <f>IF(E62="","",IFERROR(VLOOKUP(E62,'4-收据记录表'!D:AN,26,0),"错误"))</f>
        <v/>
      </c>
      <c r="Q62" s="12"/>
      <c r="R62" s="11"/>
      <c r="S62" s="8" t="str">
        <f>IF(E62="","",IF(ISERROR(VLOOKUP(E62,'1-学员信息表'!A:AG,9,0)),"错误",IF(VLOOKUP(E62,'1-学员信息表'!A:AG,9,0)="","错误",VLOOKUP(E62,'1-学员信息表'!A:AG,9,0))))</f>
        <v/>
      </c>
      <c r="T62" s="4" t="str">
        <f>IF(E62="","",IF(ISERROR(VLOOKUP(E62,'1-学员信息表'!A:AG,20,0)),"错误",IF(VLOOKUP(E62,'1-学员信息表'!A:AG,20,0)="","错误",VLOOKUP(E62,'1-学员信息表'!A:AG,20,0))))</f>
        <v/>
      </c>
      <c r="U62" s="8" t="str">
        <f>IF(E62="","",IF(ISERROR(VLOOKUP(E62,'1-学员信息表'!A:AG,21,0)),"错误",IF(VLOOKUP(E62,'1-学员信息表'!A:AG,21,0)="","错误",VLOOKUP(E62,'1-学员信息表'!A:AG,21,0))))</f>
        <v/>
      </c>
    </row>
    <row r="63" spans="1:21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3"/>
      <c r="E63" s="9"/>
      <c r="F63" s="12" t="str">
        <f>IF(E63="","",IFERROR(VLOOKUP(E63,'1-学员信息表'!A:AG,2,0),"错误"))</f>
        <v/>
      </c>
      <c r="G63" s="12" t="s">
        <v>6827</v>
      </c>
      <c r="H63" s="12" t="s">
        <v>6827</v>
      </c>
      <c r="I63" s="8"/>
      <c r="J63" s="8"/>
      <c r="K63" s="7" t="str">
        <f>IF(E63="","",IFERROR(VLOOKUP(H63,'2-班级信息'!A:AH,6,0),"错误"))</f>
        <v/>
      </c>
      <c r="L63" s="7" t="str">
        <f>IF(E63="","",IFERROR(VLOOKUP(H63,'2-班级信息'!A:AH,29,0),"错误"))</f>
        <v/>
      </c>
      <c r="M63" s="6">
        <f>SUMIF('6-学员费用预警表'!A:A,'10-新增明细'!E63,'6-学员费用预警表'!F:F)</f>
        <v>0</v>
      </c>
      <c r="N63" s="5">
        <f>SUMIF('6-学员费用预警表'!A:A,'10-新增明细'!E63,'6-学员费用预警表'!I:I)</f>
        <v>0</v>
      </c>
      <c r="O63" s="8" t="str">
        <f>IF(E63="","",IFERROR(VLOOKUP(E63,'1-学员信息表'!A:AG,8,0),"错误"))</f>
        <v/>
      </c>
      <c r="P63" s="8" t="str">
        <f>IF(E63="","",IFERROR(VLOOKUP(E63,'4-收据记录表'!D:AN,26,0),"错误"))</f>
        <v/>
      </c>
      <c r="Q63" s="12"/>
      <c r="R63" s="11"/>
      <c r="S63" s="8" t="str">
        <f>IF(E63="","",IF(ISERROR(VLOOKUP(E63,'1-学员信息表'!A:AG,9,0)),"错误",IF(VLOOKUP(E63,'1-学员信息表'!A:AG,9,0)="","错误",VLOOKUP(E63,'1-学员信息表'!A:AG,9,0))))</f>
        <v/>
      </c>
      <c r="T63" s="4" t="str">
        <f>IF(E63="","",IF(ISERROR(VLOOKUP(E63,'1-学员信息表'!A:AG,20,0)),"错误",IF(VLOOKUP(E63,'1-学员信息表'!A:AG,20,0)="","错误",VLOOKUP(E63,'1-学员信息表'!A:AG,20,0))))</f>
        <v/>
      </c>
      <c r="U63" s="8" t="str">
        <f>IF(E63="","",IF(ISERROR(VLOOKUP(E63,'1-学员信息表'!A:AG,21,0)),"错误",IF(VLOOKUP(E63,'1-学员信息表'!A:AG,21,0)="","错误",VLOOKUP(E63,'1-学员信息表'!A:AG,21,0))))</f>
        <v/>
      </c>
    </row>
    <row r="64" spans="1:21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3"/>
      <c r="E64" s="9"/>
      <c r="F64" s="12" t="str">
        <f>IF(E64="","",IFERROR(VLOOKUP(E64,'1-学员信息表'!A:AG,2,0),"错误"))</f>
        <v/>
      </c>
      <c r="G64" s="12" t="s">
        <v>6827</v>
      </c>
      <c r="H64" s="12" t="s">
        <v>6827</v>
      </c>
      <c r="I64" s="8"/>
      <c r="J64" s="8"/>
      <c r="K64" s="7" t="str">
        <f>IF(E64="","",IFERROR(VLOOKUP(H64,'2-班级信息'!A:AH,6,0),"错误"))</f>
        <v/>
      </c>
      <c r="L64" s="7" t="str">
        <f>IF(E64="","",IFERROR(VLOOKUP(H64,'2-班级信息'!A:AH,29,0),"错误"))</f>
        <v/>
      </c>
      <c r="M64" s="6">
        <f>SUMIF('6-学员费用预警表'!A:A,'10-新增明细'!E64,'6-学员费用预警表'!F:F)</f>
        <v>0</v>
      </c>
      <c r="N64" s="5">
        <f>SUMIF('6-学员费用预警表'!A:A,'10-新增明细'!E64,'6-学员费用预警表'!I:I)</f>
        <v>0</v>
      </c>
      <c r="O64" s="8" t="str">
        <f>IF(E64="","",IFERROR(VLOOKUP(E64,'1-学员信息表'!A:AG,8,0),"错误"))</f>
        <v/>
      </c>
      <c r="P64" s="8" t="str">
        <f>IF(E64="","",IFERROR(VLOOKUP(E64,'4-收据记录表'!D:AN,26,0),"错误"))</f>
        <v/>
      </c>
      <c r="Q64" s="12"/>
      <c r="R64" s="11"/>
      <c r="S64" s="8" t="str">
        <f>IF(E64="","",IF(ISERROR(VLOOKUP(E64,'1-学员信息表'!A:AG,9,0)),"错误",IF(VLOOKUP(E64,'1-学员信息表'!A:AG,9,0)="","错误",VLOOKUP(E64,'1-学员信息表'!A:AG,9,0))))</f>
        <v/>
      </c>
      <c r="T64" s="4" t="str">
        <f>IF(E64="","",IF(ISERROR(VLOOKUP(E64,'1-学员信息表'!A:AG,20,0)),"错误",IF(VLOOKUP(E64,'1-学员信息表'!A:AG,20,0)="","错误",VLOOKUP(E64,'1-学员信息表'!A:AG,20,0))))</f>
        <v/>
      </c>
      <c r="U64" s="8" t="str">
        <f>IF(E64="","",IF(ISERROR(VLOOKUP(E64,'1-学员信息表'!A:AG,21,0)),"错误",IF(VLOOKUP(E64,'1-学员信息表'!A:AG,21,0)="","错误",VLOOKUP(E64,'1-学员信息表'!A:AG,21,0))))</f>
        <v/>
      </c>
    </row>
    <row r="65" spans="1:23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3"/>
      <c r="E65" s="9"/>
      <c r="F65" s="12" t="str">
        <f>IF(E65="","",IFERROR(VLOOKUP(E65,'1-学员信息表'!A:AG,2,0),"错误"))</f>
        <v/>
      </c>
      <c r="G65" s="12" t="s">
        <v>6827</v>
      </c>
      <c r="H65" s="12" t="s">
        <v>6827</v>
      </c>
      <c r="I65" s="8"/>
      <c r="J65" s="8"/>
      <c r="K65" s="7" t="str">
        <f>IF(E65="","",IFERROR(VLOOKUP(H65,'2-班级信息'!A:AH,6,0),"错误"))</f>
        <v/>
      </c>
      <c r="L65" s="7" t="str">
        <f>IF(E65="","",IFERROR(VLOOKUP(H65,'2-班级信息'!A:AH,29,0),"错误"))</f>
        <v/>
      </c>
      <c r="M65" s="6">
        <f>SUMIF('6-学员费用预警表'!A:A,'10-新增明细'!E65,'6-学员费用预警表'!F:F)</f>
        <v>0</v>
      </c>
      <c r="N65" s="5">
        <f>SUMIF('6-学员费用预警表'!A:A,'10-新增明细'!E65,'6-学员费用预警表'!I:I)</f>
        <v>0</v>
      </c>
      <c r="O65" s="8" t="str">
        <f>IF(E65="","",IFERROR(VLOOKUP(E65,'1-学员信息表'!A:AG,8,0),"错误"))</f>
        <v/>
      </c>
      <c r="P65" s="8" t="str">
        <f>IF(E65="","",IFERROR(VLOOKUP(E65,'4-收据记录表'!D:AN,26,0),"错误"))</f>
        <v/>
      </c>
      <c r="Q65" s="12"/>
      <c r="R65" s="11"/>
      <c r="S65" s="8" t="str">
        <f>IF(E65="","",IF(ISERROR(VLOOKUP(E65,'1-学员信息表'!A:AG,9,0)),"错误",IF(VLOOKUP(E65,'1-学员信息表'!A:AG,9,0)="","错误",VLOOKUP(E65,'1-学员信息表'!A:AG,9,0))))</f>
        <v/>
      </c>
      <c r="T65" s="4" t="str">
        <f>IF(E65="","",IF(ISERROR(VLOOKUP(E65,'1-学员信息表'!A:AG,20,0)),"错误",IF(VLOOKUP(E65,'1-学员信息表'!A:AG,20,0)="","错误",VLOOKUP(E65,'1-学员信息表'!A:AG,20,0))))</f>
        <v/>
      </c>
      <c r="U65" s="8" t="str">
        <f>IF(E65="","",IF(ISERROR(VLOOKUP(E65,'1-学员信息表'!A:AG,21,0)),"错误",IF(VLOOKUP(E65,'1-学员信息表'!A:AG,21,0)="","错误",VLOOKUP(E65,'1-学员信息表'!A:AG,21,0))))</f>
        <v/>
      </c>
    </row>
    <row r="66" spans="1:23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3"/>
      <c r="E66" s="9"/>
      <c r="F66" s="12" t="str">
        <f>IF(E66="","",IFERROR(VLOOKUP(E66,'1-学员信息表'!A:AG,2,0),"错误"))</f>
        <v/>
      </c>
      <c r="G66" s="12" t="s">
        <v>6827</v>
      </c>
      <c r="H66" s="12" t="s">
        <v>6827</v>
      </c>
      <c r="I66" s="8"/>
      <c r="J66" s="8"/>
      <c r="K66" s="7" t="str">
        <f>IF(E66="","",IFERROR(VLOOKUP(H66,'2-班级信息'!A:AH,6,0),"错误"))</f>
        <v/>
      </c>
      <c r="L66" s="7" t="str">
        <f>IF(E66="","",IFERROR(VLOOKUP(H66,'2-班级信息'!A:AH,29,0),"错误"))</f>
        <v/>
      </c>
      <c r="M66" s="6">
        <f>SUMIF('6-学员费用预警表'!A:A,'10-新增明细'!E66,'6-学员费用预警表'!F:F)</f>
        <v>0</v>
      </c>
      <c r="N66" s="5">
        <f>SUMIF('6-学员费用预警表'!A:A,'10-新增明细'!E66,'6-学员费用预警表'!I:I)</f>
        <v>0</v>
      </c>
      <c r="O66" s="8" t="str">
        <f>IF(E66="","",IFERROR(VLOOKUP(E66,'1-学员信息表'!A:AG,8,0),"错误"))</f>
        <v/>
      </c>
      <c r="P66" s="8" t="str">
        <f>IF(E66="","",IFERROR(VLOOKUP(E66,'4-收据记录表'!D:AN,26,0),"错误"))</f>
        <v/>
      </c>
      <c r="Q66" s="12"/>
      <c r="R66" s="11"/>
      <c r="S66" s="8" t="str">
        <f>IF(E66="","",IF(ISERROR(VLOOKUP(E66,'1-学员信息表'!A:AG,9,0)),"错误",IF(VLOOKUP(E66,'1-学员信息表'!A:AG,9,0)="","错误",VLOOKUP(E66,'1-学员信息表'!A:AG,9,0))))</f>
        <v/>
      </c>
      <c r="T66" s="4" t="str">
        <f>IF(E66="","",IF(ISERROR(VLOOKUP(E66,'1-学员信息表'!A:AG,20,0)),"错误",IF(VLOOKUP(E66,'1-学员信息表'!A:AG,20,0)="","错误",VLOOKUP(E66,'1-学员信息表'!A:AG,20,0))))</f>
        <v/>
      </c>
      <c r="U66" s="8" t="str">
        <f>IF(E66="","",IF(ISERROR(VLOOKUP(E66,'1-学员信息表'!A:AG,21,0)),"错误",IF(VLOOKUP(E66,'1-学员信息表'!A:AG,21,0)="","错误",VLOOKUP(E66,'1-学员信息表'!A:AG,21,0))))</f>
        <v/>
      </c>
    </row>
    <row r="67" spans="1:23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3"/>
      <c r="E67" s="9"/>
      <c r="F67" s="12" t="str">
        <f>IF(E67="","",IFERROR(VLOOKUP(E67,'1-学员信息表'!A:AG,2,0),"错误"))</f>
        <v/>
      </c>
      <c r="G67" s="12" t="s">
        <v>6827</v>
      </c>
      <c r="H67" s="12" t="s">
        <v>6827</v>
      </c>
      <c r="I67" s="8"/>
      <c r="J67" s="8"/>
      <c r="K67" s="7" t="str">
        <f>IF(E67="","",IFERROR(VLOOKUP(H67,'2-班级信息'!A:AH,6,0),"错误"))</f>
        <v/>
      </c>
      <c r="L67" s="7" t="str">
        <f>IF(E67="","",IFERROR(VLOOKUP(H67,'2-班级信息'!A:AH,29,0),"错误"))</f>
        <v/>
      </c>
      <c r="M67" s="6">
        <f>SUMIF('6-学员费用预警表'!A:A,'10-新增明细'!E67,'6-学员费用预警表'!F:F)</f>
        <v>0</v>
      </c>
      <c r="N67" s="5">
        <f>SUMIF('6-学员费用预警表'!A:A,'10-新增明细'!E67,'6-学员费用预警表'!I:I)</f>
        <v>0</v>
      </c>
      <c r="O67" s="8" t="str">
        <f>IF(E67="","",IFERROR(VLOOKUP(E67,'1-学员信息表'!A:AG,8,0),"错误"))</f>
        <v/>
      </c>
      <c r="P67" s="8" t="str">
        <f>IF(E67="","",IFERROR(VLOOKUP(E67,'4-收据记录表'!D:AN,26,0),"错误"))</f>
        <v/>
      </c>
      <c r="Q67" s="12"/>
      <c r="R67" s="11"/>
      <c r="S67" s="8" t="str">
        <f>IF(E67="","",IF(ISERROR(VLOOKUP(E67,'1-学员信息表'!A:AG,9,0)),"错误",IF(VLOOKUP(E67,'1-学员信息表'!A:AG,9,0)="","错误",VLOOKUP(E67,'1-学员信息表'!A:AG,9,0))))</f>
        <v/>
      </c>
      <c r="T67" s="4" t="str">
        <f>IF(E67="","",IF(ISERROR(VLOOKUP(E67,'1-学员信息表'!A:AG,20,0)),"错误",IF(VLOOKUP(E67,'1-学员信息表'!A:AG,20,0)="","错误",VLOOKUP(E67,'1-学员信息表'!A:AG,20,0))))</f>
        <v/>
      </c>
      <c r="U67" s="8" t="str">
        <f>IF(E67="","",IF(ISERROR(VLOOKUP(E67,'1-学员信息表'!A:AG,21,0)),"错误",IF(VLOOKUP(E67,'1-学员信息表'!A:AG,21,0)="","错误",VLOOKUP(E67,'1-学员信息表'!A:AG,21,0))))</f>
        <v/>
      </c>
    </row>
    <row r="68" spans="1:23">
      <c r="A68" s="8" t="str">
        <f t="shared" ref="A68:A120" si="3">IF(E68&lt;&gt;"",A67+1,"")</f>
        <v/>
      </c>
      <c r="B68" s="12" t="str">
        <f t="shared" ref="B68:B120" si="4">IF(E68&lt;&gt;"",$B$2,"")</f>
        <v/>
      </c>
      <c r="C68" s="11" t="str">
        <f t="shared" ref="C68:C120" si="5">IF(E68&lt;&gt;"",$C$2,"")</f>
        <v/>
      </c>
      <c r="D68" s="3"/>
      <c r="E68" s="9"/>
      <c r="F68" s="12" t="str">
        <f>IF(E68="","",IFERROR(VLOOKUP(E68,'1-学员信息表'!A:AG,2,0),"错误"))</f>
        <v/>
      </c>
      <c r="G68" s="12" t="s">
        <v>6827</v>
      </c>
      <c r="H68" s="12" t="s">
        <v>6827</v>
      </c>
      <c r="I68" s="8"/>
      <c r="J68" s="8"/>
      <c r="K68" s="7" t="str">
        <f>IF(E68="","",IFERROR(VLOOKUP(H68,'2-班级信息'!A:AH,6,0),"错误"))</f>
        <v/>
      </c>
      <c r="L68" s="7" t="str">
        <f>IF(E68="","",IFERROR(VLOOKUP(H68,'2-班级信息'!A:AH,29,0),"错误"))</f>
        <v/>
      </c>
      <c r="M68" s="6">
        <f>SUMIF('6-学员费用预警表'!A:A,'10-新增明细'!E68,'6-学员费用预警表'!F:F)</f>
        <v>0</v>
      </c>
      <c r="N68" s="5">
        <f>SUMIF('6-学员费用预警表'!A:A,'10-新增明细'!E68,'6-学员费用预警表'!I:I)</f>
        <v>0</v>
      </c>
      <c r="O68" s="8" t="str">
        <f>IF(E68="","",IFERROR(VLOOKUP(E68,'1-学员信息表'!A:AG,8,0),"错误"))</f>
        <v/>
      </c>
      <c r="P68" s="8" t="str">
        <f>IF(E68="","",IFERROR(VLOOKUP(E68,'4-收据记录表'!D:AN,26,0),"错误"))</f>
        <v/>
      </c>
      <c r="Q68" s="12"/>
      <c r="R68" s="11"/>
      <c r="S68" s="8" t="str">
        <f>IF(E68="","",IF(ISERROR(VLOOKUP(E68,'1-学员信息表'!A:AG,9,0)),"错误",IF(VLOOKUP(E68,'1-学员信息表'!A:AG,9,0)="","错误",VLOOKUP(E68,'1-学员信息表'!A:AG,9,0))))</f>
        <v/>
      </c>
      <c r="T68" s="4" t="str">
        <f>IF(E68="","",IF(ISERROR(VLOOKUP(E68,'1-学员信息表'!A:AG,20,0)),"错误",IF(VLOOKUP(E68,'1-学员信息表'!A:AG,20,0)="","错误",VLOOKUP(E68,'1-学员信息表'!A:AG,20,0))))</f>
        <v/>
      </c>
      <c r="U68" s="8" t="str">
        <f>IF(E68="","",IF(ISERROR(VLOOKUP(E68,'1-学员信息表'!A:AG,21,0)),"错误",IF(VLOOKUP(E68,'1-学员信息表'!A:AG,21,0)="","错误",VLOOKUP(E68,'1-学员信息表'!A:AG,21,0))))</f>
        <v/>
      </c>
    </row>
    <row r="69" spans="1:23">
      <c r="A69" s="8" t="str">
        <f t="shared" si="3"/>
        <v/>
      </c>
      <c r="B69" s="12" t="str">
        <f t="shared" si="4"/>
        <v/>
      </c>
      <c r="C69" s="11" t="str">
        <f t="shared" si="5"/>
        <v/>
      </c>
      <c r="D69" s="3"/>
      <c r="E69" s="9"/>
      <c r="F69" s="12" t="str">
        <f>IF(E69="","",IFERROR(VLOOKUP(E69,'1-学员信息表'!A:AG,2,0),"错误"))</f>
        <v/>
      </c>
      <c r="G69" s="12" t="str">
        <f>IF(E69="","",IF(ISERROR(VLOOKUP(E69,'3-班级学员信息表'!G:AC,12,0)),"错误",IF(VLOOKUP(E69,'3-班级学员信息表'!G:AC,12,0)="","错误",VLOOKUP(E69,'3-班级学员信息表'!G:AC,12,0))))</f>
        <v/>
      </c>
      <c r="H69" s="12" t="str">
        <f>IF(E69="","",IF(ISERROR(VLOOKUP(E69,'3-班级学员信息表'!G:AC,13,0)),"错误",IF(VLOOKUP(E69,'3-班级学员信息表'!G:AC,13,0)="","错误",VLOOKUP(E69,'3-班级学员信息表'!G:AC,13,0))))</f>
        <v/>
      </c>
      <c r="I69" s="8" t="str">
        <f>IF(E69="","",IFERROR(VLOOKUP(E69,'3-班级学员信息表'!G:AC,14,0),"错误"))</f>
        <v/>
      </c>
      <c r="J69" s="8" t="str">
        <f>IF(E69="","",IFERROR(VLOOKUP(E69,'3-班级学员信息表'!G:AC,15,0),"错误"))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IF(E69="","",IFERROR(VLOOKUP(H69,'2-班级信息'!A:AH,29,0),"错误"))</f>
        <v/>
      </c>
      <c r="M69" s="6">
        <f>SUMIF('6-学员费用预警表'!A:A,'10-新增明细'!E69,'6-学员费用预警表'!F:F)</f>
        <v>0</v>
      </c>
      <c r="N69" s="5">
        <f>SUMIF('6-学员费用预警表'!A:A,'10-新增明细'!E69,'6-学员费用预警表'!I:I)</f>
        <v>0</v>
      </c>
      <c r="O69" s="8" t="str">
        <f>IF(E69="","",IFERROR(VLOOKUP(E69,'1-学员信息表'!A:AG,8,0),"错误"))</f>
        <v/>
      </c>
      <c r="P69" s="8" t="str">
        <f>IF(E69="","",IFERROR(VLOOKUP(E69,'4-收据记录表'!D:AN,26,0),"错误"))</f>
        <v/>
      </c>
      <c r="Q69" s="12"/>
      <c r="R69" s="11"/>
      <c r="S69" s="8" t="str">
        <f>IF(E69="","",IF(ISERROR(VLOOKUP(E69,'1-学员信息表'!A:AG,9,0)),"错误",IF(VLOOKUP(E69,'1-学员信息表'!A:AG,9,0)="","错误",VLOOKUP(E69,'1-学员信息表'!A:AG,9,0))))</f>
        <v/>
      </c>
      <c r="T69" s="4" t="str">
        <f>IF(E69="","",IF(ISERROR(VLOOKUP(E69,'1-学员信息表'!A:AG,20,0)),"错误",IF(VLOOKUP(E69,'1-学员信息表'!A:AG,20,0)="","错误",VLOOKUP(E69,'1-学员信息表'!A:AG,20,0))))</f>
        <v/>
      </c>
      <c r="U69" s="8" t="str">
        <f>IF(E69="","",IF(ISERROR(VLOOKUP(E69,'1-学员信息表'!A:AG,21,0)),"错误",IF(VLOOKUP(E69,'1-学员信息表'!A:AG,21,0)="","错误",VLOOKUP(E69,'1-学员信息表'!A:AG,21,0))))</f>
        <v/>
      </c>
    </row>
    <row r="70" spans="1:23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3"/>
      <c r="E70" s="9"/>
      <c r="F70" s="12" t="str">
        <f>IF(E70="","",IFERROR(VLOOKUP(E70,'1-学员信息表'!A:AG,2,0),"错误"))</f>
        <v/>
      </c>
      <c r="G70" s="12" t="s">
        <v>6827</v>
      </c>
      <c r="H70" s="12" t="s">
        <v>6827</v>
      </c>
      <c r="I70" s="8"/>
      <c r="J70" s="8"/>
      <c r="K70" s="7" t="str">
        <f>IF(E70="","",IFERROR(VLOOKUP(H70,'2-班级信息'!A:AH,6,0),"错误"))</f>
        <v/>
      </c>
      <c r="L70" s="7" t="str">
        <f>IF(E70="","",IFERROR(VLOOKUP(H70,'2-班级信息'!A:AH,29,0),"错误"))</f>
        <v/>
      </c>
      <c r="M70" s="6">
        <f>SUMIF('6-学员费用预警表'!A:A,'10-新增明细'!E70,'6-学员费用预警表'!F:F)</f>
        <v>0</v>
      </c>
      <c r="N70" s="5">
        <f>SUMIF('6-学员费用预警表'!A:A,'10-新增明细'!E70,'6-学员费用预警表'!I:I)</f>
        <v>0</v>
      </c>
      <c r="O70" s="8" t="str">
        <f>IF(E70="","",IFERROR(VLOOKUP(E70,'1-学员信息表'!A:AG,8,0),"错误"))</f>
        <v/>
      </c>
      <c r="P70" s="8" t="str">
        <f>IF(E70="","",IFERROR(VLOOKUP(E70,'4-收据记录表'!D:AN,26,0),"错误"))</f>
        <v/>
      </c>
      <c r="Q70" s="12"/>
      <c r="R70" s="11"/>
      <c r="S70" s="8" t="str">
        <f>IF(E70="","",IF(ISERROR(VLOOKUP(E70,'1-学员信息表'!A:AG,9,0)),"错误",IF(VLOOKUP(E70,'1-学员信息表'!A:AG,9,0)="","错误",VLOOKUP(E70,'1-学员信息表'!A:AG,9,0))))</f>
        <v/>
      </c>
      <c r="T70" s="4" t="str">
        <f>IF(E70="","",IF(ISERROR(VLOOKUP(E70,'1-学员信息表'!A:AG,20,0)),"错误",IF(VLOOKUP(E70,'1-学员信息表'!A:AG,20,0)="","错误",VLOOKUP(E70,'1-学员信息表'!A:AG,20,0))))</f>
        <v/>
      </c>
      <c r="U70" s="8" t="str">
        <f>IF(E70="","",IF(ISERROR(VLOOKUP(E70,'1-学员信息表'!A:AG,21,0)),"错误",IF(VLOOKUP(E70,'1-学员信息表'!A:AG,21,0)="","错误",VLOOKUP(E70,'1-学员信息表'!A:AG,21,0))))</f>
        <v/>
      </c>
    </row>
    <row r="71" spans="1:23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3"/>
      <c r="E71" s="9"/>
      <c r="F71" s="12" t="str">
        <f>IF(E71="","",IFERROR(VLOOKUP(E71,'1-学员信息表'!A:AG,2,0),"错误"))</f>
        <v/>
      </c>
      <c r="G71" s="12" t="str">
        <f>IF(E71="","",IF(ISERROR(VLOOKUP(E71,'3-班级学员信息表'!G:AC,12,0)),"错误",IF(VLOOKUP(E71,'3-班级学员信息表'!G:AC,12,0)="","错误",VLOOKUP(E71,'3-班级学员信息表'!G:AC,12,0))))</f>
        <v/>
      </c>
      <c r="H71" s="12" t="str">
        <f>IF(E71="","",IF(ISERROR(VLOOKUP(E71,'3-班级学员信息表'!G:AC,13,0)),"错误",IF(VLOOKUP(E71,'3-班级学员信息表'!G:AC,13,0)="","错误",VLOOKUP(E71,'3-班级学员信息表'!G:AC,13,0))))</f>
        <v/>
      </c>
      <c r="I71" s="8" t="str">
        <f>IF(E71="","",IFERROR(VLOOKUP(E71,'3-班级学员信息表'!G:AC,14,0),"错误"))</f>
        <v/>
      </c>
      <c r="J71" s="8" t="str">
        <f>IF(E71="","",IFERROR(VLOOKUP(E71,'3-班级学员信息表'!G:AC,15,0),"错误"))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IF(E71="","",IFERROR(VLOOKUP(H71,'2-班级信息'!A:AH,29,0),"错误"))</f>
        <v/>
      </c>
      <c r="M71" s="6">
        <f>SUMIF('6-学员费用预警表'!A:A,'10-新增明细'!E71,'6-学员费用预警表'!F:F)</f>
        <v>0</v>
      </c>
      <c r="N71" s="5">
        <f>SUMIF('6-学员费用预警表'!A:A,'10-新增明细'!E71,'6-学员费用预警表'!I:I)</f>
        <v>0</v>
      </c>
      <c r="O71" s="8" t="str">
        <f>IF(E71="","",IFERROR(VLOOKUP(E71,'1-学员信息表'!A:AG,8,0),"错误"))</f>
        <v/>
      </c>
      <c r="P71" s="8" t="str">
        <f>IF(E71="","",IFERROR(VLOOKUP(E71,'4-收据记录表'!D:AN,26,0),"错误"))</f>
        <v/>
      </c>
      <c r="Q71" s="12"/>
      <c r="R71" s="11"/>
      <c r="S71" s="8" t="str">
        <f>IF(E71="","",IF(ISERROR(VLOOKUP(E71,'1-学员信息表'!A:AG,9,0)),"错误",IF(VLOOKUP(E71,'1-学员信息表'!A:AG,9,0)="","错误",VLOOKUP(E71,'1-学员信息表'!A:AG,9,0))))</f>
        <v/>
      </c>
      <c r="T71" s="4" t="str">
        <f>IF(E71="","",IF(ISERROR(VLOOKUP(E71,'1-学员信息表'!A:AG,20,0)),"错误",IF(VLOOKUP(E71,'1-学员信息表'!A:AG,20,0)="","错误",VLOOKUP(E71,'1-学员信息表'!A:AG,20,0))))</f>
        <v/>
      </c>
      <c r="U71" s="8" t="str">
        <f>IF(E71="","",IF(ISERROR(VLOOKUP(E71,'1-学员信息表'!A:AG,21,0)),"错误",IF(VLOOKUP(E71,'1-学员信息表'!A:AG,21,0)="","错误",VLOOKUP(E71,'1-学员信息表'!A:AG,21,0))))</f>
        <v/>
      </c>
    </row>
    <row r="72" spans="1:23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3"/>
      <c r="E72" s="9"/>
      <c r="F72" s="12" t="str">
        <f>IF(E72="","",IFERROR(VLOOKUP(E72,'1-学员信息表'!A:AG,2,0),"错误"))</f>
        <v/>
      </c>
      <c r="G72" s="12" t="s">
        <v>6827</v>
      </c>
      <c r="H72" s="12" t="s">
        <v>6827</v>
      </c>
      <c r="I72" s="8"/>
      <c r="J72" s="8"/>
      <c r="K72" s="7" t="str">
        <f>IF(E72="","",IFERROR(VLOOKUP(H72,'2-班级信息'!A:AH,6,0),"错误"))</f>
        <v/>
      </c>
      <c r="L72" s="7" t="str">
        <f>IF(E72="","",IFERROR(VLOOKUP(H72,'2-班级信息'!A:AH,29,0),"错误"))</f>
        <v/>
      </c>
      <c r="M72" s="6">
        <f>SUMIF('6-学员费用预警表'!A:A,'10-新增明细'!E72,'6-学员费用预警表'!F:F)</f>
        <v>0</v>
      </c>
      <c r="N72" s="5">
        <f>SUMIF('6-学员费用预警表'!A:A,'10-新增明细'!E72,'6-学员费用预警表'!I:I)</f>
        <v>0</v>
      </c>
      <c r="O72" s="8" t="str">
        <f>IF(E72="","",IFERROR(VLOOKUP(E72,'1-学员信息表'!A:AG,8,0),"错误"))</f>
        <v/>
      </c>
      <c r="P72" s="8" t="str">
        <f>IF(E72="","",IFERROR(VLOOKUP(E72,'4-收据记录表'!D:AN,26,0),"错误"))</f>
        <v/>
      </c>
      <c r="Q72" s="12"/>
      <c r="R72" s="11"/>
      <c r="S72" s="8" t="str">
        <f>IF(E72="","",IF(ISERROR(VLOOKUP(E72,'1-学员信息表'!A:AG,9,0)),"错误",IF(VLOOKUP(E72,'1-学员信息表'!A:AG,9,0)="","错误",VLOOKUP(E72,'1-学员信息表'!A:AG,9,0))))</f>
        <v/>
      </c>
      <c r="T72" s="4" t="str">
        <f>IF(E72="","",IF(ISERROR(VLOOKUP(E72,'1-学员信息表'!A:AG,20,0)),"错误",IF(VLOOKUP(E72,'1-学员信息表'!A:AG,20,0)="","错误",VLOOKUP(E72,'1-学员信息表'!A:AG,20,0))))</f>
        <v/>
      </c>
      <c r="U72" s="8" t="str">
        <f>IF(E72="","",IF(ISERROR(VLOOKUP(E72,'1-学员信息表'!A:AG,21,0)),"错误",IF(VLOOKUP(E72,'1-学员信息表'!A:AG,21,0)="","错误",VLOOKUP(E72,'1-学员信息表'!A:AG,21,0))))</f>
        <v/>
      </c>
    </row>
    <row r="73" spans="1:23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3"/>
      <c r="E73" s="9"/>
      <c r="F73" s="12" t="str">
        <f>IF(E73="","",IFERROR(VLOOKUP(E73,'1-学员信息表'!A:AG,2,0),"错误"))</f>
        <v/>
      </c>
      <c r="G73" s="12" t="s">
        <v>6827</v>
      </c>
      <c r="H73" s="12" t="s">
        <v>6827</v>
      </c>
      <c r="I73" s="8"/>
      <c r="J73" s="8"/>
      <c r="K73" s="7" t="str">
        <f>IF(E73="","",IFERROR(VLOOKUP(H73,'2-班级信息'!A:AH,6,0),"错误"))</f>
        <v/>
      </c>
      <c r="L73" s="7" t="str">
        <f>IF(E73="","",IFERROR(VLOOKUP(H73,'2-班级信息'!A:AH,29,0),"错误"))</f>
        <v/>
      </c>
      <c r="M73" s="6">
        <f>SUMIF('6-学员费用预警表'!A:A,'10-新增明细'!E73,'6-学员费用预警表'!F:F)</f>
        <v>0</v>
      </c>
      <c r="N73" s="5">
        <f>SUMIF('6-学员费用预警表'!A:A,'10-新增明细'!E73,'6-学员费用预警表'!I:I)</f>
        <v>0</v>
      </c>
      <c r="O73" s="8" t="str">
        <f>IF(E73="","",IFERROR(VLOOKUP(E73,'1-学员信息表'!A:AG,8,0),"错误"))</f>
        <v/>
      </c>
      <c r="P73" s="8" t="str">
        <f>IF(E73="","",IFERROR(VLOOKUP(E73,'4-收据记录表'!D:AN,26,0),"错误"))</f>
        <v/>
      </c>
      <c r="Q73" s="12"/>
      <c r="R73" s="11"/>
      <c r="S73" s="8" t="str">
        <f>IF(E73="","",IF(ISERROR(VLOOKUP(E73,'1-学员信息表'!A:AG,9,0)),"错误",IF(VLOOKUP(E73,'1-学员信息表'!A:AG,9,0)="","错误",VLOOKUP(E73,'1-学员信息表'!A:AG,9,0))))</f>
        <v/>
      </c>
      <c r="T73" s="4" t="str">
        <f>IF(E73="","",IF(ISERROR(VLOOKUP(E73,'1-学员信息表'!A:AG,20,0)),"错误",IF(VLOOKUP(E73,'1-学员信息表'!A:AG,20,0)="","错误",VLOOKUP(E73,'1-学员信息表'!A:AG,20,0))))</f>
        <v/>
      </c>
      <c r="U73" s="8" t="str">
        <f>IF(E73="","",IF(ISERROR(VLOOKUP(E73,'1-学员信息表'!A:AG,21,0)),"错误",IF(VLOOKUP(E73,'1-学员信息表'!A:AG,21,0)="","错误",VLOOKUP(E73,'1-学员信息表'!A:AG,21,0))))</f>
        <v/>
      </c>
    </row>
    <row r="74" spans="1:23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3"/>
      <c r="E74" s="9"/>
      <c r="F74" s="12" t="str">
        <f>IF(E74="","",IFERROR(VLOOKUP(E74,'1-学员信息表'!A:AG,2,0),"错误"))</f>
        <v/>
      </c>
      <c r="G74" s="12" t="str">
        <f>IF(E74="","",IF(ISERROR(VLOOKUP(E74,'3-班级学员信息表'!G:AC,12,0)),"错误",IF(VLOOKUP(E74,'3-班级学员信息表'!G:AC,12,0)="","错误",VLOOKUP(E74,'3-班级学员信息表'!G:AC,12,0))))</f>
        <v/>
      </c>
      <c r="H74" s="12" t="str">
        <f>IF(E74="","",IF(ISERROR(VLOOKUP(E74,'3-班级学员信息表'!G:AC,13,0)),"错误",IF(VLOOKUP(E74,'3-班级学员信息表'!G:AC,13,0)="","错误",VLOOKUP(E74,'3-班级学员信息表'!G:AC,13,0))))</f>
        <v/>
      </c>
      <c r="I74" s="8" t="str">
        <f>IF(E74="","",IFERROR(VLOOKUP(E74,'3-班级学员信息表'!G:AC,14,0),"错误"))</f>
        <v/>
      </c>
      <c r="J74" s="8" t="str">
        <f>IF(E74="","",IFERROR(VLOOKUP(E74,'3-班级学员信息表'!G:AC,15,0),"错误"))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IF(E74="","",IFERROR(VLOOKUP(H74,'2-班级信息'!A:AH,29,0),"错误"))</f>
        <v/>
      </c>
      <c r="M74" s="6">
        <f>SUMIF('6-学员费用预警表'!A:A,'10-新增明细'!E74,'6-学员费用预警表'!F:F)</f>
        <v>0</v>
      </c>
      <c r="N74" s="5">
        <f>SUMIF('6-学员费用预警表'!A:A,'10-新增明细'!E74,'6-学员费用预警表'!I:I)</f>
        <v>0</v>
      </c>
      <c r="O74" s="8" t="str">
        <f>IF(E74="","",IFERROR(VLOOKUP(E74,'1-学员信息表'!A:AG,8,0),"错误"))</f>
        <v/>
      </c>
      <c r="P74" s="8" t="str">
        <f>IF(E74="","",IFERROR(VLOOKUP(E74,'4-收据记录表'!D:AN,26,0),"错误"))</f>
        <v/>
      </c>
      <c r="Q74" s="12"/>
      <c r="R74" s="11"/>
      <c r="S74" s="8" t="str">
        <f>IF(E74="","",IF(ISERROR(VLOOKUP(E74,'1-学员信息表'!A:AG,9,0)),"错误",IF(VLOOKUP(E74,'1-学员信息表'!A:AG,9,0)="","错误",VLOOKUP(E74,'1-学员信息表'!A:AG,9,0))))</f>
        <v/>
      </c>
      <c r="T74" s="4" t="str">
        <f>IF(E74="","",IF(ISERROR(VLOOKUP(E74,'1-学员信息表'!A:AG,20,0)),"错误",IF(VLOOKUP(E74,'1-学员信息表'!A:AG,20,0)="","错误",VLOOKUP(E74,'1-学员信息表'!A:AG,20,0))))</f>
        <v/>
      </c>
      <c r="U74" s="8" t="str">
        <f>IF(E74="","",IF(ISERROR(VLOOKUP(E74,'1-学员信息表'!A:AG,21,0)),"错误",IF(VLOOKUP(E74,'1-学员信息表'!A:AG,21,0)="","错误",VLOOKUP(E74,'1-学员信息表'!A:AG,21,0))))</f>
        <v/>
      </c>
    </row>
    <row r="75" spans="1:23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3"/>
      <c r="E75" s="9"/>
      <c r="F75" s="12" t="str">
        <f>IF(E75="","",IFERROR(VLOOKUP(E75,'1-学员信息表'!A:AG,2,0),"错误"))</f>
        <v/>
      </c>
      <c r="G75" s="12" t="str">
        <f>IF(E75="","",IF(ISERROR(VLOOKUP(E75,'3-班级学员信息表'!G:AC,12,0)),"错误",IF(VLOOKUP(E75,'3-班级学员信息表'!G:AC,12,0)="","错误",VLOOKUP(E75,'3-班级学员信息表'!G:AC,12,0))))</f>
        <v/>
      </c>
      <c r="H75" s="12" t="str">
        <f>IF(E75="","",IF(ISERROR(VLOOKUP(E75,'3-班级学员信息表'!G:AC,13,0)),"错误",IF(VLOOKUP(E75,'3-班级学员信息表'!G:AC,13,0)="","错误",VLOOKUP(E75,'3-班级学员信息表'!G:AC,13,0))))</f>
        <v/>
      </c>
      <c r="I75" s="8" t="str">
        <f>IF(E75="","",IFERROR(VLOOKUP(E75,'3-班级学员信息表'!G:AC,14,0),"错误"))</f>
        <v/>
      </c>
      <c r="J75" s="8" t="str">
        <f>IF(E75="","",IFERROR(VLOOKUP(E75,'3-班级学员信息表'!G:AC,15,0),"错误"))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IF(E75="","",IFERROR(VLOOKUP(H75,'2-班级信息'!A:AH,29,0),"错误"))</f>
        <v/>
      </c>
      <c r="M75" s="6">
        <f>SUMIF('6-学员费用预警表'!A:A,'10-新增明细'!E75,'6-学员费用预警表'!F:F)</f>
        <v>0</v>
      </c>
      <c r="N75" s="5">
        <f>SUMIF('6-学员费用预警表'!A:A,'10-新增明细'!E75,'6-学员费用预警表'!I:I)</f>
        <v>0</v>
      </c>
      <c r="O75" s="8" t="str">
        <f>IF(E75="","",IFERROR(VLOOKUP(E75,'1-学员信息表'!A:AG,8,0),"错误"))</f>
        <v/>
      </c>
      <c r="P75" s="8" t="str">
        <f>IF(E75="","",IFERROR(VLOOKUP(E75,'4-收据记录表'!D:AN,26,0),"错误"))</f>
        <v/>
      </c>
      <c r="Q75" s="12"/>
      <c r="R75" s="11"/>
      <c r="S75" s="8" t="str">
        <f>IF(E75="","",IF(ISERROR(VLOOKUP(E75,'1-学员信息表'!A:AG,9,0)),"错误",IF(VLOOKUP(E75,'1-学员信息表'!A:AG,9,0)="","错误",VLOOKUP(E75,'1-学员信息表'!A:AG,9,0))))</f>
        <v/>
      </c>
      <c r="T75" s="4" t="str">
        <f>IF(E75="","",IF(ISERROR(VLOOKUP(E75,'1-学员信息表'!A:AG,20,0)),"错误",IF(VLOOKUP(E75,'1-学员信息表'!A:AG,20,0)="","错误",VLOOKUP(E75,'1-学员信息表'!A:AG,20,0))))</f>
        <v/>
      </c>
      <c r="U75" s="8" t="str">
        <f>IF(E75="","",IF(ISERROR(VLOOKUP(E75,'1-学员信息表'!A:AG,21,0)),"错误",IF(VLOOKUP(E75,'1-学员信息表'!A:AG,21,0)="","错误",VLOOKUP(E75,'1-学员信息表'!A:AG,21,0))))</f>
        <v/>
      </c>
    </row>
    <row r="76" spans="1:23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3"/>
      <c r="E76" s="9"/>
      <c r="F76" s="12" t="str">
        <f>IF(E76="","",IFERROR(VLOOKUP(E76,'1-学员信息表'!A:AG,2,0),"错误"))</f>
        <v/>
      </c>
      <c r="G76" s="12" t="str">
        <f>IF(E76="","",IF(ISERROR(VLOOKUP(E76,'3-班级学员信息表'!G:AC,12,0)),"错误",IF(VLOOKUP(E76,'3-班级学员信息表'!G:AC,12,0)="","错误",VLOOKUP(E76,'3-班级学员信息表'!G:AC,12,0))))</f>
        <v/>
      </c>
      <c r="H76" s="12" t="str">
        <f>IF(E76="","",IF(ISERROR(VLOOKUP(E76,'3-班级学员信息表'!G:AC,13,0)),"错误",IF(VLOOKUP(E76,'3-班级学员信息表'!G:AC,13,0)="","错误",VLOOKUP(E76,'3-班级学员信息表'!G:AC,13,0))))</f>
        <v/>
      </c>
      <c r="I76" s="8" t="str">
        <f>IF(E76="","",IFERROR(VLOOKUP(E76,'3-班级学员信息表'!G:AC,14,0),"错误"))</f>
        <v/>
      </c>
      <c r="J76" s="8" t="str">
        <f>IF(E76="","",IFERROR(VLOOKUP(E76,'3-班级学员信息表'!G:AC,15,0),"错误"))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IF(E76="","",IFERROR(VLOOKUP(H76,'2-班级信息'!A:AH,29,0),"错误"))</f>
        <v/>
      </c>
      <c r="M76" s="6">
        <f>SUMIF('6-学员费用预警表'!A:A,'10-新增明细'!E76,'6-学员费用预警表'!F:F)</f>
        <v>0</v>
      </c>
      <c r="N76" s="5">
        <f>SUMIF('6-学员费用预警表'!A:A,'10-新增明细'!E76,'6-学员费用预警表'!I:I)</f>
        <v>0</v>
      </c>
      <c r="O76" s="8" t="str">
        <f>IF(E76="","",IFERROR(VLOOKUP(E76,'1-学员信息表'!A:AG,8,0),"错误"))</f>
        <v/>
      </c>
      <c r="P76" s="8" t="str">
        <f>IF(E76="","",IFERROR(VLOOKUP(E76,'4-收据记录表'!D:AN,26,0),"错误"))</f>
        <v/>
      </c>
      <c r="Q76" s="12"/>
      <c r="R76" s="11"/>
      <c r="S76" s="8" t="str">
        <f>IF(E76="","",IF(ISERROR(VLOOKUP(E76,'1-学员信息表'!A:AG,9,0)),"错误",IF(VLOOKUP(E76,'1-学员信息表'!A:AG,9,0)="","错误",VLOOKUP(E76,'1-学员信息表'!A:AG,9,0))))</f>
        <v/>
      </c>
      <c r="T76" s="4" t="str">
        <f>IF(E76="","",IF(ISERROR(VLOOKUP(E76,'1-学员信息表'!A:AG,20,0)),"错误",IF(VLOOKUP(E76,'1-学员信息表'!A:AG,20,0)="","错误",VLOOKUP(E76,'1-学员信息表'!A:AG,20,0))))</f>
        <v/>
      </c>
      <c r="U76" s="8" t="str">
        <f>IF(E76="","",IF(ISERROR(VLOOKUP(E76,'1-学员信息表'!A:AG,21,0)),"错误",IF(VLOOKUP(E76,'1-学员信息表'!A:AG,21,0)="","错误",VLOOKUP(E76,'1-学员信息表'!A:AG,21,0))))</f>
        <v/>
      </c>
    </row>
    <row r="77" spans="1:23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3"/>
      <c r="E77" s="9"/>
      <c r="F77" s="12" t="str">
        <f>IF(E77="","",IFERROR(VLOOKUP(E77,'1-学员信息表'!A:AG,2,0),"错误"))</f>
        <v/>
      </c>
      <c r="G77" s="12" t="str">
        <f>IF(E77="","",IF(ISERROR(VLOOKUP(E77,'3-班级学员信息表'!G:AC,12,0)),"错误",IF(VLOOKUP(E77,'3-班级学员信息表'!G:AC,12,0)="","错误",VLOOKUP(E77,'3-班级学员信息表'!G:AC,12,0))))</f>
        <v/>
      </c>
      <c r="H77" s="12" t="str">
        <f>IF(E77="","",IF(ISERROR(VLOOKUP(E77,'3-班级学员信息表'!G:AC,13,0)),"错误",IF(VLOOKUP(E77,'3-班级学员信息表'!G:AC,13,0)="","错误",VLOOKUP(E77,'3-班级学员信息表'!G:AC,13,0))))</f>
        <v/>
      </c>
      <c r="I77" s="8" t="str">
        <f>IF(E77="","",IFERROR(VLOOKUP(E77,'3-班级学员信息表'!G:AC,14,0),"错误"))</f>
        <v/>
      </c>
      <c r="J77" s="8" t="str">
        <f>IF(E77="","",IFERROR(VLOOKUP(E77,'3-班级学员信息表'!G:AC,15,0),"错误"))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IF(E77="","",IFERROR(VLOOKUP(H77,'2-班级信息'!A:AH,29,0),"错误"))</f>
        <v/>
      </c>
      <c r="M77" s="6">
        <f>SUMIF('6-学员费用预警表'!A:A,'10-新增明细'!E77,'6-学员费用预警表'!F:F)</f>
        <v>0</v>
      </c>
      <c r="N77" s="5">
        <f>SUMIF('6-学员费用预警表'!A:A,'10-新增明细'!E77,'6-学员费用预警表'!I:I)</f>
        <v>0</v>
      </c>
      <c r="O77" s="8" t="str">
        <f>IF(E77="","",IFERROR(VLOOKUP(E77,'1-学员信息表'!A:AG,8,0),"错误"))</f>
        <v/>
      </c>
      <c r="P77" s="8" t="str">
        <f>IF(E77="","",IFERROR(VLOOKUP(E77,'4-收据记录表'!D:AN,26,0),"错误"))</f>
        <v/>
      </c>
      <c r="Q77" s="12"/>
      <c r="R77" s="11"/>
      <c r="S77" s="8" t="str">
        <f>IF(E77="","",IF(ISERROR(VLOOKUP(E77,'1-学员信息表'!A:AG,9,0)),"错误",IF(VLOOKUP(E77,'1-学员信息表'!A:AG,9,0)="","错误",VLOOKUP(E77,'1-学员信息表'!A:AG,9,0))))</f>
        <v/>
      </c>
      <c r="T77" s="4" t="str">
        <f>IF(E77="","",IF(ISERROR(VLOOKUP(E77,'1-学员信息表'!A:AG,20,0)),"错误",IF(VLOOKUP(E77,'1-学员信息表'!A:AG,20,0)="","错误",VLOOKUP(E77,'1-学员信息表'!A:AG,20,0))))</f>
        <v/>
      </c>
      <c r="U77" s="8" t="str">
        <f>IF(E77="","",IF(ISERROR(VLOOKUP(E77,'1-学员信息表'!A:AG,21,0)),"错误",IF(VLOOKUP(E77,'1-学员信息表'!A:AG,21,0)="","错误",VLOOKUP(E77,'1-学员信息表'!A:AG,21,0))))</f>
        <v/>
      </c>
    </row>
    <row r="78" spans="1:23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3"/>
      <c r="E78" s="9"/>
      <c r="F78" s="12" t="str">
        <f>IF(E78="","",IFERROR(VLOOKUP(E78,'1-学员信息表'!A:AG,2,0),"错误"))</f>
        <v/>
      </c>
      <c r="G78" s="12" t="str">
        <f>IF(E78="","",IF(ISERROR(VLOOKUP(E78,'3-班级学员信息表'!G:AC,12,0)),"错误",IF(VLOOKUP(E78,'3-班级学员信息表'!G:AC,12,0)="","错误",VLOOKUP(E78,'3-班级学员信息表'!G:AC,12,0))))</f>
        <v/>
      </c>
      <c r="H78" s="12" t="str">
        <f>IF(E78="","",IF(ISERROR(VLOOKUP(E78,'3-班级学员信息表'!G:AC,13,0)),"错误",IF(VLOOKUP(E78,'3-班级学员信息表'!G:AC,13,0)="","错误",VLOOKUP(E78,'3-班级学员信息表'!G:AC,13,0))))</f>
        <v/>
      </c>
      <c r="I78" s="8" t="str">
        <f>IF(E78="","",IFERROR(VLOOKUP(E78,'3-班级学员信息表'!G:AC,14,0),"错误"))</f>
        <v/>
      </c>
      <c r="J78" s="8" t="str">
        <f>IF(E78="","",IFERROR(VLOOKUP(E78,'3-班级学员信息表'!G:AC,15,0),"错误"))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IF(E78="","",IFERROR(VLOOKUP(H78,'2-班级信息'!A:AH,29,0),"错误"))</f>
        <v/>
      </c>
      <c r="M78" s="6">
        <f>SUMIF('6-学员费用预警表'!A:A,'10-新增明细'!E78,'6-学员费用预警表'!F:F)</f>
        <v>0</v>
      </c>
      <c r="N78" s="5">
        <f>SUMIF('6-学员费用预警表'!A:A,'10-新增明细'!E78,'6-学员费用预警表'!I:I)</f>
        <v>0</v>
      </c>
      <c r="O78" s="8" t="str">
        <f>IF(E78="","",IFERROR(VLOOKUP(E78,'1-学员信息表'!A:AG,8,0),"错误"))</f>
        <v/>
      </c>
      <c r="P78" s="8" t="str">
        <f>IF(E78="","",IFERROR(VLOOKUP(E78,'4-收据记录表'!D:AN,26,0),"错误"))</f>
        <v/>
      </c>
      <c r="Q78" s="12"/>
      <c r="R78" s="11"/>
      <c r="S78" s="8" t="str">
        <f>IF(E78="","",IF(ISERROR(VLOOKUP(E78,'1-学员信息表'!A:AG,9,0)),"错误",IF(VLOOKUP(E78,'1-学员信息表'!A:AG,9,0)="","错误",VLOOKUP(E78,'1-学员信息表'!A:AG,9,0))))</f>
        <v/>
      </c>
      <c r="T78" s="4" t="str">
        <f>IF(E78="","",IF(ISERROR(VLOOKUP(E78,'1-学员信息表'!A:AG,20,0)),"错误",IF(VLOOKUP(E78,'1-学员信息表'!A:AG,20,0)="","错误",VLOOKUP(E78,'1-学员信息表'!A:AG,20,0))))</f>
        <v/>
      </c>
      <c r="U78" s="8" t="str">
        <f>IF(E78="","",IF(ISERROR(VLOOKUP(E78,'1-学员信息表'!A:AG,21,0)),"错误",IF(VLOOKUP(E78,'1-学员信息表'!A:AG,21,0)="","错误",VLOOKUP(E78,'1-学员信息表'!A:AG,21,0))))</f>
        <v/>
      </c>
    </row>
    <row r="79" spans="1:23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3"/>
      <c r="E79" s="9"/>
      <c r="F79" s="12" t="str">
        <f>IF(E79="","",IFERROR(VLOOKUP(E79,'1-学员信息表'!A:AG,2,0),"错误"))</f>
        <v/>
      </c>
      <c r="G79" s="12" t="str">
        <f>IF(E79="","",IF(ISERROR(VLOOKUP(E79,'3-班级学员信息表'!G:AC,12,0)),"错误",IF(VLOOKUP(E79,'3-班级学员信息表'!G:AC,12,0)="","错误",VLOOKUP(E79,'3-班级学员信息表'!G:AC,12,0))))</f>
        <v/>
      </c>
      <c r="H79" s="12" t="str">
        <f>IF(E79="","",IF(ISERROR(VLOOKUP(E79,'3-班级学员信息表'!G:AC,13,0)),"错误",IF(VLOOKUP(E79,'3-班级学员信息表'!G:AC,13,0)="","错误",VLOOKUP(E79,'3-班级学员信息表'!G:AC,13,0))))</f>
        <v/>
      </c>
      <c r="I79" s="8" t="str">
        <f>IF(E79="","",IFERROR(VLOOKUP(E79,'3-班级学员信息表'!G:AC,14,0),"错误"))</f>
        <v/>
      </c>
      <c r="J79" s="8" t="str">
        <f>IF(E79="","",IFERROR(VLOOKUP(E79,'3-班级学员信息表'!G:AC,15,0),"错误"))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IF(E79="","",IFERROR(VLOOKUP(H79,'2-班级信息'!A:AH,29,0),"错误"))</f>
        <v/>
      </c>
      <c r="M79" s="6">
        <f>SUMIF('6-学员费用预警表'!A:A,'10-新增明细'!E79,'6-学员费用预警表'!F:F)</f>
        <v>0</v>
      </c>
      <c r="N79" s="5">
        <f>SUMIF('6-学员费用预警表'!A:A,'10-新增明细'!E79,'6-学员费用预警表'!I:I)</f>
        <v>0</v>
      </c>
      <c r="O79" s="8" t="str">
        <f>IF(E79="","",IFERROR(VLOOKUP(E79,'1-学员信息表'!A:AG,8,0),"错误"))</f>
        <v/>
      </c>
      <c r="P79" s="8" t="str">
        <f>IF(E79="","",IFERROR(VLOOKUP(E79,'4-收据记录表'!D:AN,26,0),"错误"))</f>
        <v/>
      </c>
      <c r="Q79" s="12"/>
      <c r="R79" s="11"/>
      <c r="S79" s="8" t="str">
        <f>IF(E79="","",IF(ISERROR(VLOOKUP(E79,'1-学员信息表'!A:AG,9,0)),"错误",IF(VLOOKUP(E79,'1-学员信息表'!A:AG,9,0)="","错误",VLOOKUP(E79,'1-学员信息表'!A:AG,9,0))))</f>
        <v/>
      </c>
      <c r="T79" s="4" t="str">
        <f>IF(E79="","",IF(ISERROR(VLOOKUP(E79,'1-学员信息表'!A:AG,20,0)),"错误",IF(VLOOKUP(E79,'1-学员信息表'!A:AG,20,0)="","错误",VLOOKUP(E79,'1-学员信息表'!A:AG,20,0))))</f>
        <v/>
      </c>
      <c r="U79" s="8" t="str">
        <f>IF(E79="","",IF(ISERROR(VLOOKUP(E79,'1-学员信息表'!A:AG,21,0)),"错误",IF(VLOOKUP(E79,'1-学员信息表'!A:AG,21,0)="","错误",VLOOKUP(E79,'1-学员信息表'!A:AG,21,0))))</f>
        <v/>
      </c>
      <c r="W79" s="2" t="e">
        <v>#N/A</v>
      </c>
    </row>
    <row r="80" spans="1:23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3"/>
      <c r="E80" s="9"/>
      <c r="F80" s="12" t="str">
        <f>IF(E80="","",IFERROR(VLOOKUP(E80,'1-学员信息表'!A:AG,2,0),"错误"))</f>
        <v/>
      </c>
      <c r="G80" s="12" t="str">
        <f>IF(E80="","",IF(ISERROR(VLOOKUP(E80,'3-班级学员信息表'!G:AC,12,0)),"错误",IF(VLOOKUP(E80,'3-班级学员信息表'!G:AC,12,0)="","错误",VLOOKUP(E80,'3-班级学员信息表'!G:AC,12,0))))</f>
        <v/>
      </c>
      <c r="H80" s="12" t="str">
        <f>IF(E80="","",IF(ISERROR(VLOOKUP(E80,'3-班级学员信息表'!G:AC,13,0)),"错误",IF(VLOOKUP(E80,'3-班级学员信息表'!G:AC,13,0)="","错误",VLOOKUP(E80,'3-班级学员信息表'!G:AC,13,0))))</f>
        <v/>
      </c>
      <c r="I80" s="8" t="str">
        <f>IF(E80="","",IFERROR(VLOOKUP(E80,'3-班级学员信息表'!G:AC,14,0),"错误"))</f>
        <v/>
      </c>
      <c r="J80" s="8" t="str">
        <f>IF(E80="","",IFERROR(VLOOKUP(E80,'3-班级学员信息表'!G:AC,15,0),"错误"))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IF(E80="","",IFERROR(VLOOKUP(H80,'2-班级信息'!A:AH,29,0),"错误"))</f>
        <v/>
      </c>
      <c r="M80" s="6">
        <f>SUMIF('6-学员费用预警表'!A:A,'10-新增明细'!E80,'6-学员费用预警表'!F:F)</f>
        <v>0</v>
      </c>
      <c r="N80" s="5">
        <f>SUMIF('6-学员费用预警表'!A:A,'10-新增明细'!E80,'6-学员费用预警表'!I:I)</f>
        <v>0</v>
      </c>
      <c r="O80" s="8" t="str">
        <f>IF(E80="","",IFERROR(VLOOKUP(E80,'1-学员信息表'!A:AG,8,0),"错误"))</f>
        <v/>
      </c>
      <c r="P80" s="8" t="str">
        <f>IF(E80="","",IFERROR(VLOOKUP(E80,'4-收据记录表'!D:AN,26,0),"错误"))</f>
        <v/>
      </c>
      <c r="Q80" s="12"/>
      <c r="R80" s="11"/>
      <c r="S80" s="8" t="str">
        <f>IF(E80="","",IF(ISERROR(VLOOKUP(E80,'1-学员信息表'!A:AG,9,0)),"错误",IF(VLOOKUP(E80,'1-学员信息表'!A:AG,9,0)="","错误",VLOOKUP(E80,'1-学员信息表'!A:AG,9,0))))</f>
        <v/>
      </c>
      <c r="T80" s="4" t="str">
        <f>IF(E80="","",IF(ISERROR(VLOOKUP(E80,'1-学员信息表'!A:AG,20,0)),"错误",IF(VLOOKUP(E80,'1-学员信息表'!A:AG,20,0)="","错误",VLOOKUP(E80,'1-学员信息表'!A:AG,20,0))))</f>
        <v/>
      </c>
      <c r="U80" s="8" t="str">
        <f>IF(E80="","",IF(ISERROR(VLOOKUP(E80,'1-学员信息表'!A:AG,21,0)),"错误",IF(VLOOKUP(E80,'1-学员信息表'!A:AG,21,0)="","错误",VLOOKUP(E80,'1-学员信息表'!A:AG,21,0))))</f>
        <v/>
      </c>
    </row>
    <row r="81" spans="1:21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3"/>
      <c r="E81" s="9"/>
      <c r="F81" s="12" t="str">
        <f>IF(E81="","",IFERROR(VLOOKUP(E81,'1-学员信息表'!A:AG,2,0),"错误"))</f>
        <v/>
      </c>
      <c r="G81" s="12" t="str">
        <f>IF(E81="","",IF(ISERROR(VLOOKUP(E81,'3-班级学员信息表'!G:AC,12,0)),"错误",IF(VLOOKUP(E81,'3-班级学员信息表'!G:AC,12,0)="","错误",VLOOKUP(E81,'3-班级学员信息表'!G:AC,12,0))))</f>
        <v/>
      </c>
      <c r="H81" s="12" t="str">
        <f>IF(E81="","",IF(ISERROR(VLOOKUP(E81,'3-班级学员信息表'!G:AC,13,0)),"错误",IF(VLOOKUP(E81,'3-班级学员信息表'!G:AC,13,0)="","错误",VLOOKUP(E81,'3-班级学员信息表'!G:AC,13,0))))</f>
        <v/>
      </c>
      <c r="I81" s="8" t="str">
        <f>IF(E81="","",IFERROR(VLOOKUP(E81,'3-班级学员信息表'!G:AC,14,0),"错误"))</f>
        <v/>
      </c>
      <c r="J81" s="8" t="str">
        <f>IF(E81="","",IFERROR(VLOOKUP(E81,'3-班级学员信息表'!G:AC,15,0),"错误"))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IF(E81="","",IFERROR(VLOOKUP(H81,'2-班级信息'!A:AH,29,0),"错误"))</f>
        <v/>
      </c>
      <c r="M81" s="6">
        <f>SUMIF('6-学员费用预警表'!A:A,'10-新增明细'!E81,'6-学员费用预警表'!F:F)</f>
        <v>0</v>
      </c>
      <c r="N81" s="5">
        <f>SUMIF('6-学员费用预警表'!A:A,'10-新增明细'!E81,'6-学员费用预警表'!I:I)</f>
        <v>0</v>
      </c>
      <c r="O81" s="8" t="str">
        <f>IF(E81="","",IFERROR(VLOOKUP(E81,'1-学员信息表'!A:AG,8,0),"错误"))</f>
        <v/>
      </c>
      <c r="P81" s="8" t="str">
        <f>IF(E81="","",IFERROR(VLOOKUP(E81,'4-收据记录表'!D:AN,26,0),"错误"))</f>
        <v/>
      </c>
      <c r="Q81" s="12"/>
      <c r="R81" s="11"/>
      <c r="S81" s="8" t="str">
        <f>IF(E81="","",IF(ISERROR(VLOOKUP(E81,'1-学员信息表'!A:AG,9,0)),"错误",IF(VLOOKUP(E81,'1-学员信息表'!A:AG,9,0)="","错误",VLOOKUP(E81,'1-学员信息表'!A:AG,9,0))))</f>
        <v/>
      </c>
      <c r="T81" s="4" t="str">
        <f>IF(E81="","",IF(ISERROR(VLOOKUP(E81,'1-学员信息表'!A:AG,20,0)),"错误",IF(VLOOKUP(E81,'1-学员信息表'!A:AG,20,0)="","错误",VLOOKUP(E81,'1-学员信息表'!A:AG,20,0))))</f>
        <v/>
      </c>
      <c r="U81" s="8" t="str">
        <f>IF(E81="","",IF(ISERROR(VLOOKUP(E81,'1-学员信息表'!A:AG,21,0)),"错误",IF(VLOOKUP(E81,'1-学员信息表'!A:AG,21,0)="","错误",VLOOKUP(E81,'1-学员信息表'!A:AG,21,0))))</f>
        <v/>
      </c>
    </row>
    <row r="82" spans="1:21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3"/>
      <c r="E82" s="9"/>
      <c r="F82" s="12" t="str">
        <f>IF(E82="","",IFERROR(VLOOKUP(E82,'1-学员信息表'!A:AG,2,0),"错误"))</f>
        <v/>
      </c>
      <c r="G82" s="12" t="str">
        <f>IF(E82="","",IF(ISERROR(VLOOKUP(E82,'3-班级学员信息表'!G:AC,12,0)),"错误",IF(VLOOKUP(E82,'3-班级学员信息表'!G:AC,12,0)="","错误",VLOOKUP(E82,'3-班级学员信息表'!G:AC,12,0))))</f>
        <v/>
      </c>
      <c r="H82" s="12" t="str">
        <f>IF(E82="","",IF(ISERROR(VLOOKUP(E82,'3-班级学员信息表'!G:AC,13,0)),"错误",IF(VLOOKUP(E82,'3-班级学员信息表'!G:AC,13,0)="","错误",VLOOKUP(E82,'3-班级学员信息表'!G:AC,13,0))))</f>
        <v/>
      </c>
      <c r="I82" s="8" t="str">
        <f>IF(E82="","",IFERROR(VLOOKUP(E82,'3-班级学员信息表'!G:AC,14,0),"错误"))</f>
        <v/>
      </c>
      <c r="J82" s="8" t="str">
        <f>IF(E82="","",IFERROR(VLOOKUP(E82,'3-班级学员信息表'!G:AC,15,0),"错误"))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IF(E82="","",IFERROR(VLOOKUP(H82,'2-班级信息'!A:AH,29,0),"错误"))</f>
        <v/>
      </c>
      <c r="M82" s="6">
        <f>SUMIF('6-学员费用预警表'!A:A,'10-新增明细'!E82,'6-学员费用预警表'!F:F)</f>
        <v>0</v>
      </c>
      <c r="N82" s="5">
        <f>SUMIF('6-学员费用预警表'!A:A,'10-新增明细'!E82,'6-学员费用预警表'!I:I)</f>
        <v>0</v>
      </c>
      <c r="O82" s="8" t="str">
        <f>IF(E82="","",IFERROR(VLOOKUP(E82,'1-学员信息表'!A:AG,8,0),"错误"))</f>
        <v/>
      </c>
      <c r="P82" s="8" t="str">
        <f>IF(E82="","",IFERROR(VLOOKUP(E82,'4-收据记录表'!D:AN,26,0),"错误"))</f>
        <v/>
      </c>
      <c r="Q82" s="12"/>
      <c r="R82" s="11"/>
      <c r="S82" s="8" t="str">
        <f>IF(E82="","",IF(ISERROR(VLOOKUP(E82,'1-学员信息表'!A:AG,9,0)),"错误",IF(VLOOKUP(E82,'1-学员信息表'!A:AG,9,0)="","错误",VLOOKUP(E82,'1-学员信息表'!A:AG,9,0))))</f>
        <v/>
      </c>
      <c r="T82" s="4" t="str">
        <f>IF(E82="","",IF(ISERROR(VLOOKUP(E82,'1-学员信息表'!A:AG,20,0)),"错误",IF(VLOOKUP(E82,'1-学员信息表'!A:AG,20,0)="","错误",VLOOKUP(E82,'1-学员信息表'!A:AG,20,0))))</f>
        <v/>
      </c>
      <c r="U82" s="8" t="str">
        <f>IF(E82="","",IF(ISERROR(VLOOKUP(E82,'1-学员信息表'!A:AG,21,0)),"错误",IF(VLOOKUP(E82,'1-学员信息表'!A:AG,21,0)="","错误",VLOOKUP(E82,'1-学员信息表'!A:AG,21,0))))</f>
        <v/>
      </c>
    </row>
    <row r="83" spans="1:21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3"/>
      <c r="E83" s="9"/>
      <c r="F83" s="12" t="str">
        <f>IF(E83="","",IFERROR(VLOOKUP(E83,'1-学员信息表'!A:AG,2,0),"错误"))</f>
        <v/>
      </c>
      <c r="G83" s="12" t="str">
        <f>IF(E83="","",IF(ISERROR(VLOOKUP(E83,'3-班级学员信息表'!G:AC,12,0)),"错误",IF(VLOOKUP(E83,'3-班级学员信息表'!G:AC,12,0)="","错误",VLOOKUP(E83,'3-班级学员信息表'!G:AC,12,0))))</f>
        <v/>
      </c>
      <c r="H83" s="12" t="str">
        <f>IF(E83="","",IF(ISERROR(VLOOKUP(E83,'3-班级学员信息表'!G:AC,13,0)),"错误",IF(VLOOKUP(E83,'3-班级学员信息表'!G:AC,13,0)="","错误",VLOOKUP(E83,'3-班级学员信息表'!G:AC,13,0))))</f>
        <v/>
      </c>
      <c r="I83" s="8" t="str">
        <f>IF(E83="","",IFERROR(VLOOKUP(E83,'3-班级学员信息表'!G:AC,14,0),"错误"))</f>
        <v/>
      </c>
      <c r="J83" s="8" t="str">
        <f>IF(E83="","",IFERROR(VLOOKUP(E83,'3-班级学员信息表'!G:AC,15,0),"错误"))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IF(E83="","",IFERROR(VLOOKUP(H83,'2-班级信息'!A:AH,29,0),"错误"))</f>
        <v/>
      </c>
      <c r="M83" s="6">
        <f>SUMIF('6-学员费用预警表'!A:A,'10-新增明细'!E83,'6-学员费用预警表'!F:F)</f>
        <v>0</v>
      </c>
      <c r="N83" s="5">
        <f>SUMIF('6-学员费用预警表'!A:A,'10-新增明细'!E83,'6-学员费用预警表'!I:I)</f>
        <v>0</v>
      </c>
      <c r="O83" s="8" t="str">
        <f>IF(E83="","",IFERROR(VLOOKUP(E83,'1-学员信息表'!A:AG,8,0),"错误"))</f>
        <v/>
      </c>
      <c r="P83" s="8" t="str">
        <f>IF(E83="","",IFERROR(VLOOKUP(E83,'4-收据记录表'!D:AN,26,0),"错误"))</f>
        <v/>
      </c>
      <c r="Q83" s="12"/>
      <c r="R83" s="11"/>
      <c r="S83" s="8" t="str">
        <f>IF(E83="","",IF(ISERROR(VLOOKUP(E83,'1-学员信息表'!A:AG,9,0)),"错误",IF(VLOOKUP(E83,'1-学员信息表'!A:AG,9,0)="","错误",VLOOKUP(E83,'1-学员信息表'!A:AG,9,0))))</f>
        <v/>
      </c>
      <c r="T83" s="4" t="str">
        <f>IF(E83="","",IF(ISERROR(VLOOKUP(E83,'1-学员信息表'!A:AG,20,0)),"错误",IF(VLOOKUP(E83,'1-学员信息表'!A:AG,20,0)="","错误",VLOOKUP(E83,'1-学员信息表'!A:AG,20,0))))</f>
        <v/>
      </c>
      <c r="U83" s="8" t="str">
        <f>IF(E83="","",IF(ISERROR(VLOOKUP(E83,'1-学员信息表'!A:AG,21,0)),"错误",IF(VLOOKUP(E83,'1-学员信息表'!A:AG,21,0)="","错误",VLOOKUP(E83,'1-学员信息表'!A:AG,21,0))))</f>
        <v/>
      </c>
    </row>
    <row r="84" spans="1:21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3"/>
      <c r="E84" s="9"/>
      <c r="F84" s="12" t="str">
        <f>IF(E84="","",IFERROR(VLOOKUP(E84,'1-学员信息表'!A:AG,2,0),"错误"))</f>
        <v/>
      </c>
      <c r="G84" s="12" t="str">
        <f>IF(E84="","",IF(ISERROR(VLOOKUP(E84,'3-班级学员信息表'!G:AC,12,0)),"错误",IF(VLOOKUP(E84,'3-班级学员信息表'!G:AC,12,0)="","错误",VLOOKUP(E84,'3-班级学员信息表'!G:AC,12,0))))</f>
        <v/>
      </c>
      <c r="H84" s="12" t="str">
        <f>IF(E84="","",IF(ISERROR(VLOOKUP(E84,'3-班级学员信息表'!G:AC,13,0)),"错误",IF(VLOOKUP(E84,'3-班级学员信息表'!G:AC,13,0)="","错误",VLOOKUP(E84,'3-班级学员信息表'!G:AC,13,0))))</f>
        <v/>
      </c>
      <c r="I84" s="8" t="str">
        <f>IF(E84="","",IFERROR(VLOOKUP(E84,'3-班级学员信息表'!G:AC,14,0),"错误"))</f>
        <v/>
      </c>
      <c r="J84" s="8" t="str">
        <f>IF(E84="","",IFERROR(VLOOKUP(E84,'3-班级学员信息表'!G:AC,15,0),"错误"))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IF(E84="","",IFERROR(VLOOKUP(H84,'2-班级信息'!A:AH,29,0),"错误"))</f>
        <v/>
      </c>
      <c r="M84" s="6">
        <f>SUMIF('6-学员费用预警表'!A:A,'10-新增明细'!E84,'6-学员费用预警表'!F:F)</f>
        <v>0</v>
      </c>
      <c r="N84" s="5">
        <f>SUMIF('6-学员费用预警表'!A:A,'10-新增明细'!E84,'6-学员费用预警表'!I:I)</f>
        <v>0</v>
      </c>
      <c r="O84" s="8" t="str">
        <f>IF(E84="","",IFERROR(VLOOKUP(E84,'1-学员信息表'!A:AG,8,0),"错误"))</f>
        <v/>
      </c>
      <c r="P84" s="8" t="str">
        <f>IF(E84="","",IFERROR(VLOOKUP(E84,'4-收据记录表'!D:AN,26,0),"错误"))</f>
        <v/>
      </c>
      <c r="Q84" s="12"/>
      <c r="R84" s="11"/>
      <c r="S84" s="8" t="str">
        <f>IF(E84="","",IF(ISERROR(VLOOKUP(E84,'1-学员信息表'!A:AG,9,0)),"错误",IF(VLOOKUP(E84,'1-学员信息表'!A:AG,9,0)="","错误",VLOOKUP(E84,'1-学员信息表'!A:AG,9,0))))</f>
        <v/>
      </c>
      <c r="T84" s="4" t="str">
        <f>IF(E84="","",IF(ISERROR(VLOOKUP(E84,'1-学员信息表'!A:AG,20,0)),"错误",IF(VLOOKUP(E84,'1-学员信息表'!A:AG,20,0)="","错误",VLOOKUP(E84,'1-学员信息表'!A:AG,20,0))))</f>
        <v/>
      </c>
      <c r="U84" s="8" t="str">
        <f>IF(E84="","",IF(ISERROR(VLOOKUP(E84,'1-学员信息表'!A:AG,21,0)),"错误",IF(VLOOKUP(E84,'1-学员信息表'!A:AG,21,0)="","错误",VLOOKUP(E84,'1-学员信息表'!A:AG,21,0))))</f>
        <v/>
      </c>
    </row>
    <row r="85" spans="1:21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3"/>
      <c r="E85" s="9"/>
      <c r="F85" s="12" t="str">
        <f>IF(E85="","",IFERROR(VLOOKUP(E85,'1-学员信息表'!A:AG,2,0),"错误"))</f>
        <v/>
      </c>
      <c r="G85" s="12" t="str">
        <f>IF(E85="","",IF(ISERROR(VLOOKUP(E85,'3-班级学员信息表'!G:AC,12,0)),"错误",IF(VLOOKUP(E85,'3-班级学员信息表'!G:AC,12,0)="","错误",VLOOKUP(E85,'3-班级学员信息表'!G:AC,12,0))))</f>
        <v/>
      </c>
      <c r="H85" s="12" t="str">
        <f>IF(E85="","",IF(ISERROR(VLOOKUP(E85,'3-班级学员信息表'!G:AC,13,0)),"错误",IF(VLOOKUP(E85,'3-班级学员信息表'!G:AC,13,0)="","错误",VLOOKUP(E85,'3-班级学员信息表'!G:AC,13,0))))</f>
        <v/>
      </c>
      <c r="I85" s="8" t="str">
        <f>IF(E85="","",IFERROR(VLOOKUP(E85,'3-班级学员信息表'!G:AC,14,0),"错误"))</f>
        <v/>
      </c>
      <c r="J85" s="8" t="str">
        <f>IF(E85="","",IFERROR(VLOOKUP(E85,'3-班级学员信息表'!G:AC,15,0),"错误"))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IF(E85="","",IFERROR(VLOOKUP(H85,'2-班级信息'!A:AH,29,0),"错误"))</f>
        <v/>
      </c>
      <c r="M85" s="6">
        <f>SUMIF('6-学员费用预警表'!A:A,'10-新增明细'!E85,'6-学员费用预警表'!F:F)</f>
        <v>0</v>
      </c>
      <c r="N85" s="5">
        <f>SUMIF('6-学员费用预警表'!A:A,'10-新增明细'!E85,'6-学员费用预警表'!I:I)</f>
        <v>0</v>
      </c>
      <c r="O85" s="8" t="str">
        <f>IF(E85="","",IFERROR(VLOOKUP(E85,'1-学员信息表'!A:AG,8,0),"错误"))</f>
        <v/>
      </c>
      <c r="P85" s="8" t="str">
        <f>IF(E85="","",IFERROR(VLOOKUP(E85,'4-收据记录表'!D:AN,26,0),"错误"))</f>
        <v/>
      </c>
      <c r="Q85" s="12"/>
      <c r="R85" s="11"/>
      <c r="S85" s="8" t="str">
        <f>IF(E85="","",IF(ISERROR(VLOOKUP(E85,'1-学员信息表'!A:AG,9,0)),"错误",IF(VLOOKUP(E85,'1-学员信息表'!A:AG,9,0)="","错误",VLOOKUP(E85,'1-学员信息表'!A:AG,9,0))))</f>
        <v/>
      </c>
      <c r="T85" s="4" t="str">
        <f>IF(E85="","",IF(ISERROR(VLOOKUP(E85,'1-学员信息表'!A:AG,20,0)),"错误",IF(VLOOKUP(E85,'1-学员信息表'!A:AG,20,0)="","错误",VLOOKUP(E85,'1-学员信息表'!A:AG,20,0))))</f>
        <v/>
      </c>
      <c r="U85" s="8" t="str">
        <f>IF(E85="","",IF(ISERROR(VLOOKUP(E85,'1-学员信息表'!A:AG,21,0)),"错误",IF(VLOOKUP(E85,'1-学员信息表'!A:AG,21,0)="","错误",VLOOKUP(E85,'1-学员信息表'!A:AG,21,0))))</f>
        <v/>
      </c>
    </row>
    <row r="86" spans="1:21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3"/>
      <c r="E86" s="9"/>
      <c r="F86" s="12" t="str">
        <f>IF(E86="","",IFERROR(VLOOKUP(E86,'1-学员信息表'!A:AG,2,0),"错误"))</f>
        <v/>
      </c>
      <c r="G86" s="12" t="str">
        <f>IF(E86="","",IF(ISERROR(VLOOKUP(E86,'3-班级学员信息表'!G:AC,12,0)),"错误",IF(VLOOKUP(E86,'3-班级学员信息表'!G:AC,12,0)="","错误",VLOOKUP(E86,'3-班级学员信息表'!G:AC,12,0))))</f>
        <v/>
      </c>
      <c r="H86" s="12" t="str">
        <f>IF(E86="","",IF(ISERROR(VLOOKUP(E86,'3-班级学员信息表'!G:AC,13,0)),"错误",IF(VLOOKUP(E86,'3-班级学员信息表'!G:AC,13,0)="","错误",VLOOKUP(E86,'3-班级学员信息表'!G:AC,13,0))))</f>
        <v/>
      </c>
      <c r="I86" s="8" t="str">
        <f>IF(E86="","",IFERROR(VLOOKUP(E86,'3-班级学员信息表'!G:AC,14,0),"错误"))</f>
        <v/>
      </c>
      <c r="J86" s="8" t="str">
        <f>IF(E86="","",IFERROR(VLOOKUP(E86,'3-班级学员信息表'!G:AC,15,0),"错误"))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IF(E86="","",IFERROR(VLOOKUP(H86,'2-班级信息'!A:AH,29,0),"错误"))</f>
        <v/>
      </c>
      <c r="M86" s="6">
        <f>SUMIF('6-学员费用预警表'!A:A,'10-新增明细'!E86,'6-学员费用预警表'!F:F)</f>
        <v>0</v>
      </c>
      <c r="N86" s="5">
        <f>SUMIF('6-学员费用预警表'!A:A,'10-新增明细'!E86,'6-学员费用预警表'!I:I)</f>
        <v>0</v>
      </c>
      <c r="O86" s="8" t="str">
        <f>IF(E86="","",IFERROR(VLOOKUP(E86,'1-学员信息表'!A:AG,8,0),"错误"))</f>
        <v/>
      </c>
      <c r="P86" s="8" t="str">
        <f>IF(E86="","",IFERROR(VLOOKUP(E86,'4-收据记录表'!D:AN,26,0),"错误"))</f>
        <v/>
      </c>
      <c r="Q86" s="12"/>
      <c r="R86" s="11"/>
      <c r="S86" s="8" t="str">
        <f>IF(E86="","",IF(ISERROR(VLOOKUP(E86,'1-学员信息表'!A:AG,9,0)),"错误",IF(VLOOKUP(E86,'1-学员信息表'!A:AG,9,0)="","错误",VLOOKUP(E86,'1-学员信息表'!A:AG,9,0))))</f>
        <v/>
      </c>
      <c r="T86" s="4" t="str">
        <f>IF(E86="","",IF(ISERROR(VLOOKUP(E86,'1-学员信息表'!A:AG,20,0)),"错误",IF(VLOOKUP(E86,'1-学员信息表'!A:AG,20,0)="","错误",VLOOKUP(E86,'1-学员信息表'!A:AG,20,0))))</f>
        <v/>
      </c>
      <c r="U86" s="8" t="str">
        <f>IF(E86="","",IF(ISERROR(VLOOKUP(E86,'1-学员信息表'!A:AG,21,0)),"错误",IF(VLOOKUP(E86,'1-学员信息表'!A:AG,21,0)="","错误",VLOOKUP(E86,'1-学员信息表'!A:AG,21,0))))</f>
        <v/>
      </c>
    </row>
    <row r="87" spans="1:21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3"/>
      <c r="E87" s="9"/>
      <c r="F87" s="12" t="str">
        <f>IF(E87="","",IFERROR(VLOOKUP(E87,'1-学员信息表'!A:AG,2,0),"错误"))</f>
        <v/>
      </c>
      <c r="G87" s="12" t="str">
        <f>IF(E87="","",IF(ISERROR(VLOOKUP(E87,'3-班级学员信息表'!G:AC,12,0)),"错误",IF(VLOOKUP(E87,'3-班级学员信息表'!G:AC,12,0)="","错误",VLOOKUP(E87,'3-班级学员信息表'!G:AC,12,0))))</f>
        <v/>
      </c>
      <c r="H87" s="12" t="str">
        <f>IF(E87="","",IF(ISERROR(VLOOKUP(E87,'3-班级学员信息表'!G:AC,13,0)),"错误",IF(VLOOKUP(E87,'3-班级学员信息表'!G:AC,13,0)="","错误",VLOOKUP(E87,'3-班级学员信息表'!G:AC,13,0))))</f>
        <v/>
      </c>
      <c r="I87" s="8" t="str">
        <f>IF(E87="","",IFERROR(VLOOKUP(E87,'3-班级学员信息表'!G:AC,14,0),"错误"))</f>
        <v/>
      </c>
      <c r="J87" s="8" t="str">
        <f>IF(E87="","",IFERROR(VLOOKUP(E87,'3-班级学员信息表'!G:AC,15,0),"错误"))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IF(E87="","",IFERROR(VLOOKUP(H87,'2-班级信息'!A:AH,29,0),"错误"))</f>
        <v/>
      </c>
      <c r="M87" s="6">
        <f>SUMIF('6-学员费用预警表'!A:A,'10-新增明细'!E87,'6-学员费用预警表'!F:F)</f>
        <v>0</v>
      </c>
      <c r="N87" s="5">
        <f>SUMIF('6-学员费用预警表'!A:A,'10-新增明细'!E87,'6-学员费用预警表'!I:I)</f>
        <v>0</v>
      </c>
      <c r="O87" s="8" t="str">
        <f>IF(E87="","",IFERROR(VLOOKUP(E87,'1-学员信息表'!A:AG,8,0),"错误"))</f>
        <v/>
      </c>
      <c r="P87" s="8" t="str">
        <f>IF(E87="","",IFERROR(VLOOKUP(E87,'4-收据记录表'!D:AN,26,0),"错误"))</f>
        <v/>
      </c>
      <c r="Q87" s="12"/>
      <c r="R87" s="11"/>
      <c r="S87" s="8" t="str">
        <f>IF(E87="","",IF(ISERROR(VLOOKUP(E87,'1-学员信息表'!A:AG,9,0)),"错误",IF(VLOOKUP(E87,'1-学员信息表'!A:AG,9,0)="","错误",VLOOKUP(E87,'1-学员信息表'!A:AG,9,0))))</f>
        <v/>
      </c>
      <c r="T87" s="4" t="str">
        <f>IF(E87="","",IF(ISERROR(VLOOKUP(E87,'1-学员信息表'!A:AG,20,0)),"错误",IF(VLOOKUP(E87,'1-学员信息表'!A:AG,20,0)="","错误",VLOOKUP(E87,'1-学员信息表'!A:AG,20,0))))</f>
        <v/>
      </c>
      <c r="U87" s="8" t="str">
        <f>IF(E87="","",IF(ISERROR(VLOOKUP(E87,'1-学员信息表'!A:AG,21,0)),"错误",IF(VLOOKUP(E87,'1-学员信息表'!A:AG,21,0)="","错误",VLOOKUP(E87,'1-学员信息表'!A:AG,21,0))))</f>
        <v/>
      </c>
    </row>
    <row r="88" spans="1:21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3"/>
      <c r="E88" s="9"/>
      <c r="F88" s="12" t="str">
        <f>IF(E88="","",IFERROR(VLOOKUP(E88,'1-学员信息表'!A:AG,2,0),"错误"))</f>
        <v/>
      </c>
      <c r="G88" s="12" t="str">
        <f>IF(E88="","",IF(ISERROR(VLOOKUP(E88,'3-班级学员信息表'!G:AC,12,0)),"错误",IF(VLOOKUP(E88,'3-班级学员信息表'!G:AC,12,0)="","错误",VLOOKUP(E88,'3-班级学员信息表'!G:AC,12,0))))</f>
        <v/>
      </c>
      <c r="H88" s="12" t="str">
        <f>IF(E88="","",IF(ISERROR(VLOOKUP(E88,'3-班级学员信息表'!G:AC,13,0)),"错误",IF(VLOOKUP(E88,'3-班级学员信息表'!G:AC,13,0)="","错误",VLOOKUP(E88,'3-班级学员信息表'!G:AC,13,0))))</f>
        <v/>
      </c>
      <c r="I88" s="8" t="str">
        <f>IF(E88="","",IFERROR(VLOOKUP(E88,'3-班级学员信息表'!G:AC,14,0),"错误"))</f>
        <v/>
      </c>
      <c r="J88" s="8" t="str">
        <f>IF(E88="","",IFERROR(VLOOKUP(E88,'3-班级学员信息表'!G:AC,15,0),"错误"))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IF(E88="","",IFERROR(VLOOKUP(H88,'2-班级信息'!A:AH,29,0),"错误"))</f>
        <v/>
      </c>
      <c r="M88" s="6">
        <f>SUMIF('6-学员费用预警表'!A:A,'10-新增明细'!E88,'6-学员费用预警表'!F:F)</f>
        <v>0</v>
      </c>
      <c r="N88" s="5">
        <f>SUMIF('6-学员费用预警表'!A:A,'10-新增明细'!E88,'6-学员费用预警表'!I:I)</f>
        <v>0</v>
      </c>
      <c r="O88" s="8" t="str">
        <f>IF(E88="","",IFERROR(VLOOKUP(E88,'1-学员信息表'!A:AG,8,0),"错误"))</f>
        <v/>
      </c>
      <c r="P88" s="8" t="str">
        <f>IF(E88="","",IFERROR(VLOOKUP(E88,'4-收据记录表'!D:AN,26,0),"错误"))</f>
        <v/>
      </c>
      <c r="Q88" s="12"/>
      <c r="R88" s="11"/>
      <c r="S88" s="8" t="str">
        <f>IF(E88="","",IF(ISERROR(VLOOKUP(E88,'1-学员信息表'!A:AG,9,0)),"错误",IF(VLOOKUP(E88,'1-学员信息表'!A:AG,9,0)="","错误",VLOOKUP(E88,'1-学员信息表'!A:AG,9,0))))</f>
        <v/>
      </c>
      <c r="T88" s="4" t="str">
        <f>IF(E88="","",IF(ISERROR(VLOOKUP(E88,'1-学员信息表'!A:AG,20,0)),"错误",IF(VLOOKUP(E88,'1-学员信息表'!A:AG,20,0)="","错误",VLOOKUP(E88,'1-学员信息表'!A:AG,20,0))))</f>
        <v/>
      </c>
      <c r="U88" s="8" t="str">
        <f>IF(E88="","",IF(ISERROR(VLOOKUP(E88,'1-学员信息表'!A:AG,21,0)),"错误",IF(VLOOKUP(E88,'1-学员信息表'!A:AG,21,0)="","错误",VLOOKUP(E88,'1-学员信息表'!A:AG,21,0))))</f>
        <v/>
      </c>
    </row>
    <row r="89" spans="1:21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3"/>
      <c r="E89" s="9"/>
      <c r="F89" s="12" t="str">
        <f>IF(E89="","",IFERROR(VLOOKUP(E89,'1-学员信息表'!A:AG,2,0),"错误"))</f>
        <v/>
      </c>
      <c r="G89" s="12" t="str">
        <f>IF(E89="","",IF(ISERROR(VLOOKUP(E89,'3-班级学员信息表'!G:AC,12,0)),"错误",IF(VLOOKUP(E89,'3-班级学员信息表'!G:AC,12,0)="","错误",VLOOKUP(E89,'3-班级学员信息表'!G:AC,12,0))))</f>
        <v/>
      </c>
      <c r="H89" s="12" t="str">
        <f>IF(E89="","",IF(ISERROR(VLOOKUP(E89,'3-班级学员信息表'!G:AC,13,0)),"错误",IF(VLOOKUP(E89,'3-班级学员信息表'!G:AC,13,0)="","错误",VLOOKUP(E89,'3-班级学员信息表'!G:AC,13,0))))</f>
        <v/>
      </c>
      <c r="I89" s="8" t="str">
        <f>IF(E89="","",IFERROR(VLOOKUP(E89,'3-班级学员信息表'!G:AC,14,0),"错误"))</f>
        <v/>
      </c>
      <c r="J89" s="8" t="str">
        <f>IF(E89="","",IFERROR(VLOOKUP(E89,'3-班级学员信息表'!G:AC,15,0),"错误"))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IF(E89="","",IFERROR(VLOOKUP(H89,'2-班级信息'!A:AH,29,0),"错误"))</f>
        <v/>
      </c>
      <c r="M89" s="6">
        <f>SUMIF('6-学员费用预警表'!A:A,'10-新增明细'!E89,'6-学员费用预警表'!F:F)</f>
        <v>0</v>
      </c>
      <c r="N89" s="5">
        <f>SUMIF('6-学员费用预警表'!A:A,'10-新增明细'!E89,'6-学员费用预警表'!I:I)</f>
        <v>0</v>
      </c>
      <c r="O89" s="8" t="str">
        <f>IF(E89="","",IFERROR(VLOOKUP(E89,'1-学员信息表'!A:AG,8,0),"错误"))</f>
        <v/>
      </c>
      <c r="P89" s="8" t="str">
        <f>IF(E89="","",IFERROR(VLOOKUP(E89,'4-收据记录表'!D:AN,26,0),"错误"))</f>
        <v/>
      </c>
      <c r="Q89" s="12"/>
      <c r="R89" s="11"/>
      <c r="S89" s="8" t="str">
        <f>IF(E89="","",IF(ISERROR(VLOOKUP(E89,'1-学员信息表'!A:AG,9,0)),"错误",IF(VLOOKUP(E89,'1-学员信息表'!A:AG,9,0)="","错误",VLOOKUP(E89,'1-学员信息表'!A:AG,9,0))))</f>
        <v/>
      </c>
      <c r="T89" s="4" t="str">
        <f>IF(E89="","",IF(ISERROR(VLOOKUP(E89,'1-学员信息表'!A:AG,20,0)),"错误",IF(VLOOKUP(E89,'1-学员信息表'!A:AG,20,0)="","错误",VLOOKUP(E89,'1-学员信息表'!A:AG,20,0))))</f>
        <v/>
      </c>
      <c r="U89" s="8" t="str">
        <f>IF(E89="","",IF(ISERROR(VLOOKUP(E89,'1-学员信息表'!A:AG,21,0)),"错误",IF(VLOOKUP(E89,'1-学员信息表'!A:AG,21,0)="","错误",VLOOKUP(E89,'1-学员信息表'!A:AG,21,0))))</f>
        <v/>
      </c>
    </row>
    <row r="90" spans="1:21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3"/>
      <c r="E90" s="9"/>
      <c r="F90" s="12" t="str">
        <f>IF(E90="","",IFERROR(VLOOKUP(E90,'1-学员信息表'!A:AG,2,0),"错误"))</f>
        <v/>
      </c>
      <c r="G90" s="12" t="str">
        <f>IF(E90="","",IF(ISERROR(VLOOKUP(E90,'3-班级学员信息表'!G:AC,12,0)),"错误",IF(VLOOKUP(E90,'3-班级学员信息表'!G:AC,12,0)="","错误",VLOOKUP(E90,'3-班级学员信息表'!G:AC,12,0))))</f>
        <v/>
      </c>
      <c r="H90" s="12" t="str">
        <f>IF(E90="","",IF(ISERROR(VLOOKUP(E90,'3-班级学员信息表'!G:AC,13,0)),"错误",IF(VLOOKUP(E90,'3-班级学员信息表'!G:AC,13,0)="","错误",VLOOKUP(E90,'3-班级学员信息表'!G:AC,13,0))))</f>
        <v/>
      </c>
      <c r="I90" s="8" t="str">
        <f>IF(E90="","",IFERROR(VLOOKUP(E90,'3-班级学员信息表'!G:AC,14,0),"错误"))</f>
        <v/>
      </c>
      <c r="J90" s="8" t="str">
        <f>IF(E90="","",IFERROR(VLOOKUP(E90,'3-班级学员信息表'!G:AC,15,0),"错误"))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IF(E90="","",IFERROR(VLOOKUP(H90,'2-班级信息'!A:AH,29,0),"错误"))</f>
        <v/>
      </c>
      <c r="M90" s="6">
        <f>SUMIF('6-学员费用预警表'!A:A,'10-新增明细'!E90,'6-学员费用预警表'!F:F)</f>
        <v>0</v>
      </c>
      <c r="N90" s="5">
        <f>SUMIF('6-学员费用预警表'!A:A,'10-新增明细'!E90,'6-学员费用预警表'!I:I)</f>
        <v>0</v>
      </c>
      <c r="O90" s="8" t="str">
        <f>IF(E90="","",IFERROR(VLOOKUP(E90,'1-学员信息表'!A:AG,8,0),"错误"))</f>
        <v/>
      </c>
      <c r="P90" s="8" t="str">
        <f>IF(E90="","",IFERROR(VLOOKUP(E90,'4-收据记录表'!D:AN,26,0),"错误"))</f>
        <v/>
      </c>
      <c r="Q90" s="12"/>
      <c r="R90" s="11"/>
      <c r="S90" s="8" t="str">
        <f>IF(E90="","",IF(ISERROR(VLOOKUP(E90,'1-学员信息表'!A:AG,9,0)),"错误",IF(VLOOKUP(E90,'1-学员信息表'!A:AG,9,0)="","错误",VLOOKUP(E90,'1-学员信息表'!A:AG,9,0))))</f>
        <v/>
      </c>
      <c r="T90" s="4" t="str">
        <f>IF(E90="","",IF(ISERROR(VLOOKUP(E90,'1-学员信息表'!A:AG,20,0)),"错误",IF(VLOOKUP(E90,'1-学员信息表'!A:AG,20,0)="","错误",VLOOKUP(E90,'1-学员信息表'!A:AG,20,0))))</f>
        <v/>
      </c>
      <c r="U90" s="8" t="str">
        <f>IF(E90="","",IF(ISERROR(VLOOKUP(E90,'1-学员信息表'!A:AG,21,0)),"错误",IF(VLOOKUP(E90,'1-学员信息表'!A:AG,21,0)="","错误",VLOOKUP(E90,'1-学员信息表'!A:AG,21,0))))</f>
        <v/>
      </c>
    </row>
    <row r="91" spans="1:21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3"/>
      <c r="E91" s="9"/>
      <c r="F91" s="12" t="str">
        <f>IF(E91="","",IFERROR(VLOOKUP(E91,'1-学员信息表'!A:AG,2,0),"错误"))</f>
        <v/>
      </c>
      <c r="G91" s="12" t="str">
        <f>IF(E91="","",IF(ISERROR(VLOOKUP(E91,'3-班级学员信息表'!G:AC,12,0)),"错误",IF(VLOOKUP(E91,'3-班级学员信息表'!G:AC,12,0)="","错误",VLOOKUP(E91,'3-班级学员信息表'!G:AC,12,0))))</f>
        <v/>
      </c>
      <c r="H91" s="12" t="str">
        <f>IF(E91="","",IF(ISERROR(VLOOKUP(E91,'3-班级学员信息表'!G:AC,13,0)),"错误",IF(VLOOKUP(E91,'3-班级学员信息表'!G:AC,13,0)="","错误",VLOOKUP(E91,'3-班级学员信息表'!G:AC,13,0))))</f>
        <v/>
      </c>
      <c r="I91" s="8" t="str">
        <f>IF(E91="","",IFERROR(VLOOKUP(E91,'3-班级学员信息表'!G:AC,14,0),"错误"))</f>
        <v/>
      </c>
      <c r="J91" s="8" t="str">
        <f>IF(E91="","",IFERROR(VLOOKUP(E91,'3-班级学员信息表'!G:AC,15,0),"错误"))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IF(E91="","",IFERROR(VLOOKUP(H91,'2-班级信息'!A:AH,29,0),"错误"))</f>
        <v/>
      </c>
      <c r="M91" s="6">
        <f>SUMIF('6-学员费用预警表'!A:A,'10-新增明细'!E91,'6-学员费用预警表'!F:F)</f>
        <v>0</v>
      </c>
      <c r="N91" s="5">
        <f>SUMIF('6-学员费用预警表'!A:A,'10-新增明细'!E91,'6-学员费用预警表'!I:I)</f>
        <v>0</v>
      </c>
      <c r="O91" s="8" t="str">
        <f>IF(E91="","",IFERROR(VLOOKUP(E91,'1-学员信息表'!A:AG,8,0),"错误"))</f>
        <v/>
      </c>
      <c r="P91" s="8" t="str">
        <f>IF(E91="","",IFERROR(VLOOKUP(E91,'4-收据记录表'!D:AN,26,0),"错误"))</f>
        <v/>
      </c>
      <c r="Q91" s="12"/>
      <c r="R91" s="11"/>
      <c r="S91" s="8" t="str">
        <f>IF(E91="","",IF(ISERROR(VLOOKUP(E91,'1-学员信息表'!A:AG,9,0)),"错误",IF(VLOOKUP(E91,'1-学员信息表'!A:AG,9,0)="","错误",VLOOKUP(E91,'1-学员信息表'!A:AG,9,0))))</f>
        <v/>
      </c>
      <c r="T91" s="4" t="str">
        <f>IF(E91="","",IF(ISERROR(VLOOKUP(E91,'1-学员信息表'!A:AG,20,0)),"错误",IF(VLOOKUP(E91,'1-学员信息表'!A:AG,20,0)="","错误",VLOOKUP(E91,'1-学员信息表'!A:AG,20,0))))</f>
        <v/>
      </c>
      <c r="U91" s="8" t="str">
        <f>IF(E91="","",IF(ISERROR(VLOOKUP(E91,'1-学员信息表'!A:AG,21,0)),"错误",IF(VLOOKUP(E91,'1-学员信息表'!A:AG,21,0)="","错误",VLOOKUP(E91,'1-学员信息表'!A:AG,21,0))))</f>
        <v/>
      </c>
    </row>
    <row r="92" spans="1:21">
      <c r="A92" s="8" t="str">
        <f>IF(E92&lt;&gt;"",A91+1,"")</f>
        <v/>
      </c>
      <c r="B92" s="12" t="str">
        <f t="shared" si="4"/>
        <v/>
      </c>
      <c r="C92" s="11" t="str">
        <f t="shared" si="5"/>
        <v/>
      </c>
      <c r="D92" s="3"/>
      <c r="E92" s="9"/>
      <c r="F92" s="12" t="str">
        <f>IF(E92="","",IFERROR(VLOOKUP(E92,'1-学员信息表'!A:AG,2,0),"错误"))</f>
        <v/>
      </c>
      <c r="G92" s="12" t="str">
        <f>IF(E92="","",IF(ISERROR(VLOOKUP(E92,'3-班级学员信息表'!G:AC,12,0)),"错误",IF(VLOOKUP(E92,'3-班级学员信息表'!G:AC,12,0)="","错误",VLOOKUP(E92,'3-班级学员信息表'!G:AC,12,0))))</f>
        <v/>
      </c>
      <c r="H92" s="12" t="str">
        <f>IF(E92="","",IF(ISERROR(VLOOKUP(E92,'3-班级学员信息表'!G:AC,13,0)),"错误",IF(VLOOKUP(E92,'3-班级学员信息表'!G:AC,13,0)="","错误",VLOOKUP(E92,'3-班级学员信息表'!G:AC,13,0))))</f>
        <v/>
      </c>
      <c r="I92" s="8" t="str">
        <f>IF(E92="","",IFERROR(VLOOKUP(E92,'3-班级学员信息表'!G:AC,14,0),"错误"))</f>
        <v/>
      </c>
      <c r="J92" s="8" t="str">
        <f>IF(E92="","",IFERROR(VLOOKUP(E92,'3-班级学员信息表'!G:AC,15,0),"错误"))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IF(E92="","",IFERROR(VLOOKUP(H92,'2-班级信息'!A:AH,29,0),"错误"))</f>
        <v/>
      </c>
      <c r="M92" s="6">
        <f>SUMIF('6-学员费用预警表'!A:A,'10-新增明细'!E92,'6-学员费用预警表'!F:F)</f>
        <v>0</v>
      </c>
      <c r="N92" s="5">
        <f>SUMIF('6-学员费用预警表'!A:A,'10-新增明细'!E92,'6-学员费用预警表'!I:I)</f>
        <v>0</v>
      </c>
      <c r="O92" s="8" t="str">
        <f>IF(E92="","",IFERROR(VLOOKUP(E92,'1-学员信息表'!A:AG,8,0),"错误"))</f>
        <v/>
      </c>
      <c r="P92" s="8" t="str">
        <f>IF(E92="","",IFERROR(VLOOKUP(E92,'4-收据记录表'!D:AN,26,0),"错误"))</f>
        <v/>
      </c>
      <c r="Q92" s="12"/>
      <c r="R92" s="11"/>
      <c r="S92" s="8" t="str">
        <f>IF(E92="","",IF(ISERROR(VLOOKUP(E92,'1-学员信息表'!A:AG,9,0)),"错误",IF(VLOOKUP(E92,'1-学员信息表'!A:AG,9,0)="","错误",VLOOKUP(E92,'1-学员信息表'!A:AG,9,0))))</f>
        <v/>
      </c>
      <c r="T92" s="4" t="str">
        <f>IF(E92="","",IF(ISERROR(VLOOKUP(E92,'1-学员信息表'!A:AG,20,0)),"错误",IF(VLOOKUP(E92,'1-学员信息表'!A:AG,20,0)="","错误",VLOOKUP(E92,'1-学员信息表'!A:AG,20,0))))</f>
        <v/>
      </c>
      <c r="U92" s="8" t="str">
        <f>IF(E92="","",IF(ISERROR(VLOOKUP(E92,'1-学员信息表'!A:AG,21,0)),"错误",IF(VLOOKUP(E92,'1-学员信息表'!A:AG,21,0)="","错误",VLOOKUP(E92,'1-学员信息表'!A:AG,21,0))))</f>
        <v/>
      </c>
    </row>
    <row r="93" spans="1:21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3"/>
      <c r="E93" s="9"/>
      <c r="F93" s="12" t="str">
        <f>IF(E93="","",IFERROR(VLOOKUP(E93,'1-学员信息表'!A:AG,2,0),"错误"))</f>
        <v/>
      </c>
      <c r="G93" s="12" t="str">
        <f>IF(E93="","",IF(ISERROR(VLOOKUP(E93,'3-班级学员信息表'!G:AC,12,0)),"错误",IF(VLOOKUP(E93,'3-班级学员信息表'!G:AC,12,0)="","错误",VLOOKUP(E93,'3-班级学员信息表'!G:AC,12,0))))</f>
        <v/>
      </c>
      <c r="H93" s="12" t="str">
        <f>IF(E93="","",IF(ISERROR(VLOOKUP(E93,'3-班级学员信息表'!G:AC,13,0)),"错误",IF(VLOOKUP(E93,'3-班级学员信息表'!G:AC,13,0)="","错误",VLOOKUP(E93,'3-班级学员信息表'!G:AC,13,0))))</f>
        <v/>
      </c>
      <c r="I93" s="8" t="str">
        <f>IF(E93="","",IFERROR(VLOOKUP(E93,'3-班级学员信息表'!G:AC,14,0),"错误"))</f>
        <v/>
      </c>
      <c r="J93" s="8" t="str">
        <f>IF(E93="","",IFERROR(VLOOKUP(E93,'3-班级学员信息表'!G:AC,15,0),"错误"))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IF(E93="","",IFERROR(VLOOKUP(H93,'2-班级信息'!A:AH,29,0),"错误"))</f>
        <v/>
      </c>
      <c r="M93" s="6">
        <f>SUMIF('6-学员费用预警表'!A:A,'10-新增明细'!E93,'6-学员费用预警表'!F:F)</f>
        <v>0</v>
      </c>
      <c r="N93" s="5">
        <f>SUMIF('6-学员费用预警表'!A:A,'10-新增明细'!E93,'6-学员费用预警表'!I:I)</f>
        <v>0</v>
      </c>
      <c r="O93" s="8" t="str">
        <f>IF(E93="","",IFERROR(VLOOKUP(E93,'1-学员信息表'!A:AG,8,0),"错误"))</f>
        <v/>
      </c>
      <c r="P93" s="8" t="str">
        <f>IF(E93="","",IFERROR(VLOOKUP(E93,'4-收据记录表'!D:AN,26,0),"错误"))</f>
        <v/>
      </c>
      <c r="Q93" s="12"/>
      <c r="R93" s="11"/>
      <c r="S93" s="8" t="str">
        <f>IF(E93="","",IF(ISERROR(VLOOKUP(E93,'1-学员信息表'!A:AG,9,0)),"错误",IF(VLOOKUP(E93,'1-学员信息表'!A:AG,9,0)="","错误",VLOOKUP(E93,'1-学员信息表'!A:AG,9,0))))</f>
        <v/>
      </c>
      <c r="T93" s="4" t="str">
        <f>IF(E93="","",IF(ISERROR(VLOOKUP(E93,'1-学员信息表'!A:AG,20,0)),"错误",IF(VLOOKUP(E93,'1-学员信息表'!A:AG,20,0)="","错误",VLOOKUP(E93,'1-学员信息表'!A:AG,20,0))))</f>
        <v/>
      </c>
      <c r="U93" s="8" t="str">
        <f>IF(E93="","",IF(ISERROR(VLOOKUP(E93,'1-学员信息表'!A:AG,21,0)),"错误",IF(VLOOKUP(E93,'1-学员信息表'!A:AG,21,0)="","错误",VLOOKUP(E93,'1-学员信息表'!A:AG,21,0))))</f>
        <v/>
      </c>
    </row>
    <row r="94" spans="1:21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3"/>
      <c r="E94" s="9"/>
      <c r="F94" s="12" t="str">
        <f>IF(E94="","",IFERROR(VLOOKUP(E94,'1-学员信息表'!A:AG,2,0),"错误"))</f>
        <v/>
      </c>
      <c r="G94" s="12" t="str">
        <f>IF(E94="","",IF(ISERROR(VLOOKUP(E94,'3-班级学员信息表'!G:AC,12,0)),"错误",IF(VLOOKUP(E94,'3-班级学员信息表'!G:AC,12,0)="","错误",VLOOKUP(E94,'3-班级学员信息表'!G:AC,12,0))))</f>
        <v/>
      </c>
      <c r="H94" s="12" t="str">
        <f>IF(E94="","",IF(ISERROR(VLOOKUP(E94,'3-班级学员信息表'!G:AC,13,0)),"错误",IF(VLOOKUP(E94,'3-班级学员信息表'!G:AC,13,0)="","错误",VLOOKUP(E94,'3-班级学员信息表'!G:AC,13,0))))</f>
        <v/>
      </c>
      <c r="I94" s="8" t="str">
        <f>IF(E94="","",IFERROR(VLOOKUP(E94,'3-班级学员信息表'!G:AC,14,0),"错误"))</f>
        <v/>
      </c>
      <c r="J94" s="8" t="str">
        <f>IF(E94="","",IFERROR(VLOOKUP(E94,'3-班级学员信息表'!G:AC,15,0),"错误"))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IF(E94="","",IFERROR(VLOOKUP(H94,'2-班级信息'!A:AH,29,0),"错误"))</f>
        <v/>
      </c>
      <c r="M94" s="6">
        <f>SUMIF('6-学员费用预警表'!A:A,'10-新增明细'!E94,'6-学员费用预警表'!F:F)</f>
        <v>0</v>
      </c>
      <c r="N94" s="5">
        <f>SUMIF('6-学员费用预警表'!A:A,'10-新增明细'!E94,'6-学员费用预警表'!I:I)</f>
        <v>0</v>
      </c>
      <c r="O94" s="8" t="str">
        <f>IF(E94="","",IFERROR(VLOOKUP(E94,'1-学员信息表'!A:AG,8,0),"错误"))</f>
        <v/>
      </c>
      <c r="P94" s="8" t="str">
        <f>IF(E94="","",IFERROR(VLOOKUP(E94,'4-收据记录表'!D:AN,26,0),"错误"))</f>
        <v/>
      </c>
      <c r="Q94" s="12"/>
      <c r="R94" s="11"/>
      <c r="S94" s="8" t="str">
        <f>IF(E94="","",IF(ISERROR(VLOOKUP(E94,'1-学员信息表'!A:AG,9,0)),"错误",IF(VLOOKUP(E94,'1-学员信息表'!A:AG,9,0)="","错误",VLOOKUP(E94,'1-学员信息表'!A:AG,9,0))))</f>
        <v/>
      </c>
      <c r="T94" s="4" t="str">
        <f>IF(E94="","",IF(ISERROR(VLOOKUP(E94,'1-学员信息表'!A:AG,20,0)),"错误",IF(VLOOKUP(E94,'1-学员信息表'!A:AG,20,0)="","错误",VLOOKUP(E94,'1-学员信息表'!A:AG,20,0))))</f>
        <v/>
      </c>
      <c r="U94" s="8" t="str">
        <f>IF(E94="","",IF(ISERROR(VLOOKUP(E94,'1-学员信息表'!A:AG,21,0)),"错误",IF(VLOOKUP(E94,'1-学员信息表'!A:AG,21,0)="","错误",VLOOKUP(E94,'1-学员信息表'!A:AG,21,0))))</f>
        <v/>
      </c>
    </row>
    <row r="95" spans="1:21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3"/>
      <c r="E95" s="9"/>
      <c r="F95" s="12" t="str">
        <f>IF(E95="","",IFERROR(VLOOKUP(E95,'1-学员信息表'!A:AG,2,0),"错误"))</f>
        <v/>
      </c>
      <c r="G95" s="12" t="str">
        <f>IF(E95="","",IF(ISERROR(VLOOKUP(E95,'3-班级学员信息表'!G:AC,12,0)),"错误",IF(VLOOKUP(E95,'3-班级学员信息表'!G:AC,12,0)="","错误",VLOOKUP(E95,'3-班级学员信息表'!G:AC,12,0))))</f>
        <v/>
      </c>
      <c r="H95" s="12" t="str">
        <f>IF(E95="","",IF(ISERROR(VLOOKUP(E95,'3-班级学员信息表'!G:AC,13,0)),"错误",IF(VLOOKUP(E95,'3-班级学员信息表'!G:AC,13,0)="","错误",VLOOKUP(E95,'3-班级学员信息表'!G:AC,13,0))))</f>
        <v/>
      </c>
      <c r="I95" s="8" t="str">
        <f>IF(E95="","",IFERROR(VLOOKUP(E95,'3-班级学员信息表'!G:AC,14,0),"错误"))</f>
        <v/>
      </c>
      <c r="J95" s="8" t="str">
        <f>IF(E95="","",IFERROR(VLOOKUP(E95,'3-班级学员信息表'!G:AC,15,0),"错误"))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IF(E95="","",IFERROR(VLOOKUP(H95,'2-班级信息'!A:AH,29,0),"错误"))</f>
        <v/>
      </c>
      <c r="M95" s="6">
        <f>SUMIF('6-学员费用预警表'!A:A,'10-新增明细'!E95,'6-学员费用预警表'!F:F)</f>
        <v>0</v>
      </c>
      <c r="N95" s="5">
        <f>SUMIF('6-学员费用预警表'!A:A,'10-新增明细'!E95,'6-学员费用预警表'!I:I)</f>
        <v>0</v>
      </c>
      <c r="O95" s="8" t="str">
        <f>IF(E95="","",IFERROR(VLOOKUP(E95,'1-学员信息表'!A:AG,8,0),"错误"))</f>
        <v/>
      </c>
      <c r="P95" s="8" t="str">
        <f>IF(E95="","",IFERROR(VLOOKUP(E95,'4-收据记录表'!D:AN,26,0),"错误"))</f>
        <v/>
      </c>
      <c r="Q95" s="12"/>
      <c r="R95" s="11"/>
      <c r="S95" s="8" t="str">
        <f>IF(E95="","",IF(ISERROR(VLOOKUP(E95,'1-学员信息表'!A:AG,9,0)),"错误",IF(VLOOKUP(E95,'1-学员信息表'!A:AG,9,0)="","错误",VLOOKUP(E95,'1-学员信息表'!A:AG,9,0))))</f>
        <v/>
      </c>
      <c r="T95" s="4" t="str">
        <f>IF(E95="","",IF(ISERROR(VLOOKUP(E95,'1-学员信息表'!A:AG,20,0)),"错误",IF(VLOOKUP(E95,'1-学员信息表'!A:AG,20,0)="","错误",VLOOKUP(E95,'1-学员信息表'!A:AG,20,0))))</f>
        <v/>
      </c>
      <c r="U95" s="8" t="str">
        <f>IF(E95="","",IF(ISERROR(VLOOKUP(E95,'1-学员信息表'!A:AG,21,0)),"错误",IF(VLOOKUP(E95,'1-学员信息表'!A:AG,21,0)="","错误",VLOOKUP(E95,'1-学员信息表'!A:AG,21,0))))</f>
        <v/>
      </c>
    </row>
    <row r="96" spans="1:21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3"/>
      <c r="E96" s="9"/>
      <c r="F96" s="12" t="str">
        <f>IF(E96="","",IFERROR(VLOOKUP(E96,'1-学员信息表'!A:AG,2,0),"错误"))</f>
        <v/>
      </c>
      <c r="G96" s="12" t="str">
        <f>IF(E96="","",IF(ISERROR(VLOOKUP(E96,'3-班级学员信息表'!G:AC,12,0)),"错误",IF(VLOOKUP(E96,'3-班级学员信息表'!G:AC,12,0)="","错误",VLOOKUP(E96,'3-班级学员信息表'!G:AC,12,0))))</f>
        <v/>
      </c>
      <c r="H96" s="12" t="str">
        <f>IF(E96="","",IF(ISERROR(VLOOKUP(E96,'3-班级学员信息表'!G:AC,13,0)),"错误",IF(VLOOKUP(E96,'3-班级学员信息表'!G:AC,13,0)="","错误",VLOOKUP(E96,'3-班级学员信息表'!G:AC,13,0))))</f>
        <v/>
      </c>
      <c r="I96" s="8" t="str">
        <f>IF(E96="","",IFERROR(VLOOKUP(E96,'3-班级学员信息表'!G:AC,14,0),"错误"))</f>
        <v/>
      </c>
      <c r="J96" s="8" t="str">
        <f>IF(E96="","",IFERROR(VLOOKUP(E96,'3-班级学员信息表'!G:AC,15,0),"错误"))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IF(E96="","",IFERROR(VLOOKUP(H96,'2-班级信息'!A:AH,29,0),"错误"))</f>
        <v/>
      </c>
      <c r="M96" s="6">
        <f>SUMIF('6-学员费用预警表'!A:A,'10-新增明细'!E96,'6-学员费用预警表'!F:F)</f>
        <v>0</v>
      </c>
      <c r="N96" s="5">
        <f>SUMIF('6-学员费用预警表'!A:A,'10-新增明细'!E96,'6-学员费用预警表'!I:I)</f>
        <v>0</v>
      </c>
      <c r="O96" s="8" t="str">
        <f>IF(E96="","",IFERROR(VLOOKUP(E96,'1-学员信息表'!A:AG,8,0),"错误"))</f>
        <v/>
      </c>
      <c r="P96" s="8" t="str">
        <f>IF(E96="","",IFERROR(VLOOKUP(E96,'4-收据记录表'!D:AN,26,0),"错误"))</f>
        <v/>
      </c>
      <c r="Q96" s="12"/>
      <c r="R96" s="11"/>
      <c r="S96" s="8" t="str">
        <f>IF(E96="","",IF(ISERROR(VLOOKUP(E96,'1-学员信息表'!A:AG,9,0)),"错误",IF(VLOOKUP(E96,'1-学员信息表'!A:AG,9,0)="","错误",VLOOKUP(E96,'1-学员信息表'!A:AG,9,0))))</f>
        <v/>
      </c>
      <c r="T96" s="4" t="str">
        <f>IF(E96="","",IF(ISERROR(VLOOKUP(E96,'1-学员信息表'!A:AG,20,0)),"错误",IF(VLOOKUP(E96,'1-学员信息表'!A:AG,20,0)="","错误",VLOOKUP(E96,'1-学员信息表'!A:AG,20,0))))</f>
        <v/>
      </c>
      <c r="U96" s="8" t="str">
        <f>IF(E96="","",IF(ISERROR(VLOOKUP(E96,'1-学员信息表'!A:AG,21,0)),"错误",IF(VLOOKUP(E96,'1-学员信息表'!A:AG,21,0)="","错误",VLOOKUP(E96,'1-学员信息表'!A:AG,21,0))))</f>
        <v/>
      </c>
    </row>
    <row r="97" spans="1:21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3"/>
      <c r="E97" s="9"/>
      <c r="F97" s="12" t="str">
        <f>IF(E97="","",IFERROR(VLOOKUP(E97,'1-学员信息表'!A:AG,2,0),"错误"))</f>
        <v/>
      </c>
      <c r="G97" s="12" t="str">
        <f>IF(E97="","",IF(ISERROR(VLOOKUP(E97,'3-班级学员信息表'!G:AC,12,0)),"错误",IF(VLOOKUP(E97,'3-班级学员信息表'!G:AC,12,0)="","错误",VLOOKUP(E97,'3-班级学员信息表'!G:AC,12,0))))</f>
        <v/>
      </c>
      <c r="H97" s="12" t="str">
        <f>IF(E97="","",IF(ISERROR(VLOOKUP(E97,'3-班级学员信息表'!G:AC,13,0)),"错误",IF(VLOOKUP(E97,'3-班级学员信息表'!G:AC,13,0)="","错误",VLOOKUP(E97,'3-班级学员信息表'!G:AC,13,0))))</f>
        <v/>
      </c>
      <c r="I97" s="8" t="str">
        <f>IF(E97="","",IFERROR(VLOOKUP(E97,'3-班级学员信息表'!G:AC,14,0),"错误"))</f>
        <v/>
      </c>
      <c r="J97" s="8" t="str">
        <f>IF(E97="","",IFERROR(VLOOKUP(E97,'3-班级学员信息表'!G:AC,15,0),"错误"))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IF(E97="","",IFERROR(VLOOKUP(H97,'2-班级信息'!A:AH,29,0),"错误"))</f>
        <v/>
      </c>
      <c r="M97" s="6">
        <f>SUMIF('6-学员费用预警表'!A:A,'10-新增明细'!E97,'6-学员费用预警表'!F:F)</f>
        <v>0</v>
      </c>
      <c r="N97" s="5">
        <f>SUMIF('6-学员费用预警表'!A:A,'10-新增明细'!E97,'6-学员费用预警表'!I:I)</f>
        <v>0</v>
      </c>
      <c r="O97" s="8" t="str">
        <f>IF(E97="","",IFERROR(VLOOKUP(E97,'1-学员信息表'!A:AG,8,0),"错误"))</f>
        <v/>
      </c>
      <c r="P97" s="8" t="str">
        <f>IF(E97="","",IFERROR(VLOOKUP(E97,'4-收据记录表'!D:AN,26,0),"错误"))</f>
        <v/>
      </c>
      <c r="Q97" s="12"/>
      <c r="R97" s="11"/>
      <c r="S97" s="8" t="str">
        <f>IF(E97="","",IF(ISERROR(VLOOKUP(E97,'1-学员信息表'!A:AG,9,0)),"错误",IF(VLOOKUP(E97,'1-学员信息表'!A:AG,9,0)="","错误",VLOOKUP(E97,'1-学员信息表'!A:AG,9,0))))</f>
        <v/>
      </c>
      <c r="T97" s="4" t="str">
        <f>IF(E97="","",IF(ISERROR(VLOOKUP(E97,'1-学员信息表'!A:AG,20,0)),"错误",IF(VLOOKUP(E97,'1-学员信息表'!A:AG,20,0)="","错误",VLOOKUP(E97,'1-学员信息表'!A:AG,20,0))))</f>
        <v/>
      </c>
      <c r="U97" s="8" t="str">
        <f>IF(E97="","",IF(ISERROR(VLOOKUP(E97,'1-学员信息表'!A:AG,21,0)),"错误",IF(VLOOKUP(E97,'1-学员信息表'!A:AG,21,0)="","错误",VLOOKUP(E97,'1-学员信息表'!A:AG,21,0))))</f>
        <v/>
      </c>
    </row>
    <row r="98" spans="1:21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3"/>
      <c r="E98" s="9"/>
      <c r="F98" s="12" t="str">
        <f>IF(E98="","",IFERROR(VLOOKUP(E98,'1-学员信息表'!A:AG,2,0),"错误"))</f>
        <v/>
      </c>
      <c r="G98" s="12" t="str">
        <f>IF(E98="","",IF(ISERROR(VLOOKUP(E98,'3-班级学员信息表'!G:AC,12,0)),"错误",IF(VLOOKUP(E98,'3-班级学员信息表'!G:AC,12,0)="","错误",VLOOKUP(E98,'3-班级学员信息表'!G:AC,12,0))))</f>
        <v/>
      </c>
      <c r="H98" s="12" t="str">
        <f>IF(E98="","",IF(ISERROR(VLOOKUP(E98,'3-班级学员信息表'!G:AC,13,0)),"错误",IF(VLOOKUP(E98,'3-班级学员信息表'!G:AC,13,0)="","错误",VLOOKUP(E98,'3-班级学员信息表'!G:AC,13,0))))</f>
        <v/>
      </c>
      <c r="I98" s="8" t="str">
        <f>IF(E98="","",IFERROR(VLOOKUP(E98,'3-班级学员信息表'!G:AC,14,0),"错误"))</f>
        <v/>
      </c>
      <c r="J98" s="8" t="str">
        <f>IF(E98="","",IFERROR(VLOOKUP(E98,'3-班级学员信息表'!G:AC,15,0),"错误"))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IF(E98="","",IFERROR(VLOOKUP(H98,'2-班级信息'!A:AH,29,0),"错误"))</f>
        <v/>
      </c>
      <c r="M98" s="6">
        <f>SUMIF('6-学员费用预警表'!A:A,'10-新增明细'!E98,'6-学员费用预警表'!F:F)</f>
        <v>0</v>
      </c>
      <c r="N98" s="5">
        <f>SUMIF('6-学员费用预警表'!A:A,'10-新增明细'!E98,'6-学员费用预警表'!I:I)</f>
        <v>0</v>
      </c>
      <c r="O98" s="8" t="str">
        <f>IF(E98="","",IFERROR(VLOOKUP(E98,'1-学员信息表'!A:AG,8,0),"错误"))</f>
        <v/>
      </c>
      <c r="P98" s="8" t="str">
        <f>IF(E98="","",IFERROR(VLOOKUP(E98,'4-收据记录表'!D:AN,26,0),"错误"))</f>
        <v/>
      </c>
      <c r="Q98" s="12"/>
      <c r="R98" s="11"/>
      <c r="S98" s="8" t="str">
        <f>IF(E98="","",IF(ISERROR(VLOOKUP(E98,'1-学员信息表'!A:AG,9,0)),"错误",IF(VLOOKUP(E98,'1-学员信息表'!A:AG,9,0)="","错误",VLOOKUP(E98,'1-学员信息表'!A:AG,9,0))))</f>
        <v/>
      </c>
      <c r="T98" s="4" t="str">
        <f>IF(E98="","",IF(ISERROR(VLOOKUP(E98,'1-学员信息表'!A:AG,20,0)),"错误",IF(VLOOKUP(E98,'1-学员信息表'!A:AG,20,0)="","错误",VLOOKUP(E98,'1-学员信息表'!A:AG,20,0))))</f>
        <v/>
      </c>
      <c r="U98" s="8" t="str">
        <f>IF(E98="","",IF(ISERROR(VLOOKUP(E98,'1-学员信息表'!A:AG,21,0)),"错误",IF(VLOOKUP(E98,'1-学员信息表'!A:AG,21,0)="","错误",VLOOKUP(E98,'1-学员信息表'!A:AG,21,0))))</f>
        <v/>
      </c>
    </row>
    <row r="99" spans="1:21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3"/>
      <c r="E99" s="9"/>
      <c r="F99" s="12" t="str">
        <f>IF(E99="","",IFERROR(VLOOKUP(E99,'1-学员信息表'!A:AG,2,0),"错误"))</f>
        <v/>
      </c>
      <c r="G99" s="12" t="str">
        <f>IF(E99="","",IF(ISERROR(VLOOKUP(E99,'3-班级学员信息表'!G:AC,12,0)),"错误",IF(VLOOKUP(E99,'3-班级学员信息表'!G:AC,12,0)="","错误",VLOOKUP(E99,'3-班级学员信息表'!G:AC,12,0))))</f>
        <v/>
      </c>
      <c r="H99" s="12" t="str">
        <f>IF(E99="","",IF(ISERROR(VLOOKUP(E99,'3-班级学员信息表'!G:AC,13,0)),"错误",IF(VLOOKUP(E99,'3-班级学员信息表'!G:AC,13,0)="","错误",VLOOKUP(E99,'3-班级学员信息表'!G:AC,13,0))))</f>
        <v/>
      </c>
      <c r="I99" s="8" t="str">
        <f>IF(E99="","",IFERROR(VLOOKUP(E99,'3-班级学员信息表'!G:AC,14,0),"错误"))</f>
        <v/>
      </c>
      <c r="J99" s="8" t="str">
        <f>IF(E99="","",IFERROR(VLOOKUP(E99,'3-班级学员信息表'!G:AC,15,0),"错误"))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IF(E99="","",IFERROR(VLOOKUP(H99,'2-班级信息'!A:AH,29,0),"错误"))</f>
        <v/>
      </c>
      <c r="M99" s="6">
        <f>SUMIF('6-学员费用预警表'!A:A,'10-新增明细'!E99,'6-学员费用预警表'!F:F)</f>
        <v>0</v>
      </c>
      <c r="N99" s="5">
        <f>SUMIF('6-学员费用预警表'!A:A,'10-新增明细'!E99,'6-学员费用预警表'!I:I)</f>
        <v>0</v>
      </c>
      <c r="O99" s="8" t="str">
        <f>IF(E99="","",IFERROR(VLOOKUP(E99,'1-学员信息表'!A:AG,8,0),"错误"))</f>
        <v/>
      </c>
      <c r="P99" s="8" t="str">
        <f>IF(E99="","",IFERROR(VLOOKUP(E99,'4-收据记录表'!D:AN,26,0),"错误"))</f>
        <v/>
      </c>
      <c r="Q99" s="12"/>
      <c r="R99" s="11"/>
      <c r="S99" s="8" t="str">
        <f>IF(E99="","",IF(ISERROR(VLOOKUP(E99,'1-学员信息表'!A:AG,9,0)),"错误",IF(VLOOKUP(E99,'1-学员信息表'!A:AG,9,0)="","错误",VLOOKUP(E99,'1-学员信息表'!A:AG,9,0))))</f>
        <v/>
      </c>
      <c r="T99" s="4" t="str">
        <f>IF(E99="","",IF(ISERROR(VLOOKUP(E99,'1-学员信息表'!A:AG,20,0)),"错误",IF(VLOOKUP(E99,'1-学员信息表'!A:AG,20,0)="","错误",VLOOKUP(E99,'1-学员信息表'!A:AG,20,0))))</f>
        <v/>
      </c>
      <c r="U99" s="8" t="str">
        <f>IF(E99="","",IF(ISERROR(VLOOKUP(E99,'1-学员信息表'!A:AG,21,0)),"错误",IF(VLOOKUP(E99,'1-学员信息表'!A:AG,21,0)="","错误",VLOOKUP(E99,'1-学员信息表'!A:AG,21,0))))</f>
        <v/>
      </c>
    </row>
    <row r="100" spans="1:21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3"/>
      <c r="E100" s="9"/>
      <c r="F100" s="12" t="str">
        <f>IF(E100="","",IFERROR(VLOOKUP(E100,'1-学员信息表'!A:AG,2,0),"错误"))</f>
        <v/>
      </c>
      <c r="G100" s="12" t="str">
        <f>IF(E100="","",IF(ISERROR(VLOOKUP(E100,'3-班级学员信息表'!G:AC,12,0)),"错误",IF(VLOOKUP(E100,'3-班级学员信息表'!G:AC,12,0)="","错误",VLOOKUP(E100,'3-班级学员信息表'!G:AC,12,0))))</f>
        <v/>
      </c>
      <c r="H100" s="12" t="str">
        <f>IF(E100="","",IF(ISERROR(VLOOKUP(E100,'3-班级学员信息表'!G:AC,13,0)),"错误",IF(VLOOKUP(E100,'3-班级学员信息表'!G:AC,13,0)="","错误",VLOOKUP(E100,'3-班级学员信息表'!G:AC,13,0))))</f>
        <v/>
      </c>
      <c r="I100" s="8" t="str">
        <f>IF(E100="","",IFERROR(VLOOKUP(E100,'3-班级学员信息表'!G:AC,14,0),"错误"))</f>
        <v/>
      </c>
      <c r="J100" s="8" t="str">
        <f>IF(E100="","",IFERROR(VLOOKUP(E100,'3-班级学员信息表'!G:AC,15,0),"错误"))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IF(E100="","",IFERROR(VLOOKUP(H100,'2-班级信息'!A:AH,29,0),"错误"))</f>
        <v/>
      </c>
      <c r="M100" s="6">
        <f>SUMIF('6-学员费用预警表'!A:A,'10-新增明细'!E100,'6-学员费用预警表'!F:F)</f>
        <v>0</v>
      </c>
      <c r="N100" s="5">
        <f>SUMIF('6-学员费用预警表'!A:A,'10-新增明细'!E100,'6-学员费用预警表'!I:I)</f>
        <v>0</v>
      </c>
      <c r="O100" s="8" t="str">
        <f>IF(E100="","",IFERROR(VLOOKUP(E100,'1-学员信息表'!A:AG,8,0),"错误"))</f>
        <v/>
      </c>
      <c r="P100" s="8" t="str">
        <f>IF(E100="","",IFERROR(VLOOKUP(E100,'4-收据记录表'!D:AN,26,0),"错误"))</f>
        <v/>
      </c>
      <c r="Q100" s="12"/>
      <c r="R100" s="11"/>
      <c r="S100" s="8" t="str">
        <f>IF(E100="","",IF(ISERROR(VLOOKUP(E100,'1-学员信息表'!A:AG,9,0)),"错误",IF(VLOOKUP(E100,'1-学员信息表'!A:AG,9,0)="","错误",VLOOKUP(E100,'1-学员信息表'!A:AG,9,0))))</f>
        <v/>
      </c>
      <c r="T100" s="4" t="str">
        <f>IF(E100="","",IF(ISERROR(VLOOKUP(E100,'1-学员信息表'!A:AG,20,0)),"错误",IF(VLOOKUP(E100,'1-学员信息表'!A:AG,20,0)="","错误",VLOOKUP(E100,'1-学员信息表'!A:AG,20,0))))</f>
        <v/>
      </c>
      <c r="U100" s="8" t="str">
        <f>IF(E100="","",IF(ISERROR(VLOOKUP(E100,'1-学员信息表'!A:AG,21,0)),"错误",IF(VLOOKUP(E100,'1-学员信息表'!A:AG,21,0)="","错误",VLOOKUP(E100,'1-学员信息表'!A:AG,21,0))))</f>
        <v/>
      </c>
    </row>
    <row r="101" spans="1:21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3"/>
      <c r="E101" s="9"/>
      <c r="F101" s="12" t="str">
        <f>IF(E101="","",IFERROR(VLOOKUP(E101,'1-学员信息表'!A:AG,2,0),"错误"))</f>
        <v/>
      </c>
      <c r="G101" s="12" t="str">
        <f>IF(E101="","",IF(ISERROR(VLOOKUP(E101,'3-班级学员信息表'!G:AC,12,0)),"错误",IF(VLOOKUP(E101,'3-班级学员信息表'!G:AC,12,0)="","错误",VLOOKUP(E101,'3-班级学员信息表'!G:AC,12,0))))</f>
        <v/>
      </c>
      <c r="H101" s="12" t="str">
        <f>IF(E101="","",IF(ISERROR(VLOOKUP(E101,'3-班级学员信息表'!G:AC,13,0)),"错误",IF(VLOOKUP(E101,'3-班级学员信息表'!G:AC,13,0)="","错误",VLOOKUP(E101,'3-班级学员信息表'!G:AC,13,0))))</f>
        <v/>
      </c>
      <c r="I101" s="8" t="str">
        <f>IF(E101="","",IFERROR(VLOOKUP(E101,'3-班级学员信息表'!G:AC,14,0),"错误"))</f>
        <v/>
      </c>
      <c r="J101" s="8" t="str">
        <f>IF(E101="","",IFERROR(VLOOKUP(E101,'3-班级学员信息表'!G:AC,15,0),"错误"))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IF(E101="","",IFERROR(VLOOKUP(H101,'2-班级信息'!A:AH,29,0),"错误"))</f>
        <v/>
      </c>
      <c r="M101" s="6">
        <f>SUMIF('6-学员费用预警表'!A:A,'10-新增明细'!E101,'6-学员费用预警表'!F:F)</f>
        <v>0</v>
      </c>
      <c r="N101" s="5">
        <f>SUMIF('6-学员费用预警表'!A:A,'10-新增明细'!E101,'6-学员费用预警表'!I:I)</f>
        <v>0</v>
      </c>
      <c r="O101" s="8" t="str">
        <f>IF(E101="","",IFERROR(VLOOKUP(E101,'1-学员信息表'!A:AG,8,0),"错误"))</f>
        <v/>
      </c>
      <c r="P101" s="8" t="str">
        <f>IF(E101="","",IFERROR(VLOOKUP(E101,'4-收据记录表'!D:AN,26,0),"错误"))</f>
        <v/>
      </c>
      <c r="Q101" s="12"/>
      <c r="R101" s="11"/>
      <c r="S101" s="8" t="str">
        <f>IF(E101="","",IF(ISERROR(VLOOKUP(E101,'1-学员信息表'!A:AG,9,0)),"错误",IF(VLOOKUP(E101,'1-学员信息表'!A:AG,9,0)="","错误",VLOOKUP(E101,'1-学员信息表'!A:AG,9,0))))</f>
        <v/>
      </c>
      <c r="T101" s="4" t="str">
        <f>IF(E101="","",IF(ISERROR(VLOOKUP(E101,'1-学员信息表'!A:AG,20,0)),"错误",IF(VLOOKUP(E101,'1-学员信息表'!A:AG,20,0)="","错误",VLOOKUP(E101,'1-学员信息表'!A:AG,20,0))))</f>
        <v/>
      </c>
      <c r="U101" s="8" t="str">
        <f>IF(E101="","",IF(ISERROR(VLOOKUP(E101,'1-学员信息表'!A:AG,21,0)),"错误",IF(VLOOKUP(E101,'1-学员信息表'!A:AG,21,0)="","错误",VLOOKUP(E101,'1-学员信息表'!A:AG,21,0))))</f>
        <v/>
      </c>
    </row>
    <row r="102" spans="1:21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3"/>
      <c r="E102" s="9"/>
      <c r="F102" s="12" t="str">
        <f>IF(E102="","",IFERROR(VLOOKUP(E102,'1-学员信息表'!A:AG,2,0),"错误"))</f>
        <v/>
      </c>
      <c r="G102" s="12" t="str">
        <f>IF(E102="","",IF(ISERROR(VLOOKUP(E102,'3-班级学员信息表'!G:AC,12,0)),"错误",IF(VLOOKUP(E102,'3-班级学员信息表'!G:AC,12,0)="","错误",VLOOKUP(E102,'3-班级学员信息表'!G:AC,12,0))))</f>
        <v/>
      </c>
      <c r="H102" s="12" t="str">
        <f>IF(E102="","",IF(ISERROR(VLOOKUP(E102,'3-班级学员信息表'!G:AC,13,0)),"错误",IF(VLOOKUP(E102,'3-班级学员信息表'!G:AC,13,0)="","错误",VLOOKUP(E102,'3-班级学员信息表'!G:AC,13,0))))</f>
        <v/>
      </c>
      <c r="I102" s="8" t="str">
        <f>IF(E102="","",IFERROR(VLOOKUP(E102,'3-班级学员信息表'!G:AC,14,0),"错误"))</f>
        <v/>
      </c>
      <c r="J102" s="8" t="str">
        <f>IF(E102="","",IFERROR(VLOOKUP(E102,'3-班级学员信息表'!G:AC,15,0),"错误"))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IF(E102="","",IFERROR(VLOOKUP(H102,'2-班级信息'!A:AH,29,0),"错误"))</f>
        <v/>
      </c>
      <c r="M102" s="6">
        <f>SUMIF('6-学员费用预警表'!A:A,'10-新增明细'!E102,'6-学员费用预警表'!F:F)</f>
        <v>0</v>
      </c>
      <c r="N102" s="5">
        <f>SUMIF('6-学员费用预警表'!A:A,'10-新增明细'!E102,'6-学员费用预警表'!I:I)</f>
        <v>0</v>
      </c>
      <c r="O102" s="8" t="str">
        <f>IF(E102="","",IFERROR(VLOOKUP(E102,'1-学员信息表'!A:AG,8,0),"错误"))</f>
        <v/>
      </c>
      <c r="P102" s="8" t="str">
        <f>IF(E102="","",IFERROR(VLOOKUP(E102,'4-收据记录表'!D:AN,26,0),"错误"))</f>
        <v/>
      </c>
      <c r="Q102" s="12"/>
      <c r="R102" s="11"/>
      <c r="S102" s="8" t="str">
        <f>IF(E102="","",IF(ISERROR(VLOOKUP(E102,'1-学员信息表'!A:AG,9,0)),"错误",IF(VLOOKUP(E102,'1-学员信息表'!A:AG,9,0)="","错误",VLOOKUP(E102,'1-学员信息表'!A:AG,9,0))))</f>
        <v/>
      </c>
      <c r="T102" s="4" t="str">
        <f>IF(E102="","",IF(ISERROR(VLOOKUP(E102,'1-学员信息表'!A:AG,20,0)),"错误",IF(VLOOKUP(E102,'1-学员信息表'!A:AG,20,0)="","错误",VLOOKUP(E102,'1-学员信息表'!A:AG,20,0))))</f>
        <v/>
      </c>
      <c r="U102" s="8" t="str">
        <f>IF(E102="","",IF(ISERROR(VLOOKUP(E102,'1-学员信息表'!A:AG,21,0)),"错误",IF(VLOOKUP(E102,'1-学员信息表'!A:AG,21,0)="","错误",VLOOKUP(E102,'1-学员信息表'!A:AG,21,0))))</f>
        <v/>
      </c>
    </row>
    <row r="103" spans="1:21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3"/>
      <c r="E103" s="9"/>
      <c r="F103" s="12" t="str">
        <f>IF(E103="","",IFERROR(VLOOKUP(E103,'1-学员信息表'!A:AG,2,0),"错误"))</f>
        <v/>
      </c>
      <c r="G103" s="12" t="str">
        <f>IF(E103="","",IF(ISERROR(VLOOKUP(E103,'3-班级学员信息表'!G:AC,12,0)),"错误",IF(VLOOKUP(E103,'3-班级学员信息表'!G:AC,12,0)="","错误",VLOOKUP(E103,'3-班级学员信息表'!G:AC,12,0))))</f>
        <v/>
      </c>
      <c r="H103" s="12" t="str">
        <f>IF(E103="","",IF(ISERROR(VLOOKUP(E103,'3-班级学员信息表'!G:AC,13,0)),"错误",IF(VLOOKUP(E103,'3-班级学员信息表'!G:AC,13,0)="","错误",VLOOKUP(E103,'3-班级学员信息表'!G:AC,13,0))))</f>
        <v/>
      </c>
      <c r="I103" s="8" t="str">
        <f>IF(E103="","",IFERROR(VLOOKUP(E103,'3-班级学员信息表'!G:AC,14,0),"错误"))</f>
        <v/>
      </c>
      <c r="J103" s="8" t="str">
        <f>IF(E103="","",IFERROR(VLOOKUP(E103,'3-班级学员信息表'!G:AC,15,0),"错误"))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IF(E103="","",IFERROR(VLOOKUP(H103,'2-班级信息'!A:AH,29,0),"错误"))</f>
        <v/>
      </c>
      <c r="M103" s="6">
        <f>SUMIF('6-学员费用预警表'!A:A,'10-新增明细'!E103,'6-学员费用预警表'!F:F)</f>
        <v>0</v>
      </c>
      <c r="N103" s="5">
        <f>SUMIF('6-学员费用预警表'!A:A,'10-新增明细'!E103,'6-学员费用预警表'!I:I)</f>
        <v>0</v>
      </c>
      <c r="O103" s="8" t="str">
        <f>IF(E103="","",IFERROR(VLOOKUP(E103,'1-学员信息表'!A:AG,8,0),"错误"))</f>
        <v/>
      </c>
      <c r="P103" s="8" t="str">
        <f>IF(E103="","",IFERROR(VLOOKUP(E103,'4-收据记录表'!D:AN,26,0),"错误"))</f>
        <v/>
      </c>
      <c r="Q103" s="12"/>
      <c r="R103" s="11"/>
      <c r="S103" s="8" t="str">
        <f>IF(E103="","",IF(ISERROR(VLOOKUP(E103,'1-学员信息表'!A:AG,9,0)),"错误",IF(VLOOKUP(E103,'1-学员信息表'!A:AG,9,0)="","错误",VLOOKUP(E103,'1-学员信息表'!A:AG,9,0))))</f>
        <v/>
      </c>
      <c r="T103" s="4" t="str">
        <f>IF(E103="","",IF(ISERROR(VLOOKUP(E103,'1-学员信息表'!A:AG,20,0)),"错误",IF(VLOOKUP(E103,'1-学员信息表'!A:AG,20,0)="","错误",VLOOKUP(E103,'1-学员信息表'!A:AG,20,0))))</f>
        <v/>
      </c>
      <c r="U103" s="8" t="str">
        <f>IF(E103="","",IF(ISERROR(VLOOKUP(E103,'1-学员信息表'!A:AG,21,0)),"错误",IF(VLOOKUP(E103,'1-学员信息表'!A:AG,21,0)="","错误",VLOOKUP(E103,'1-学员信息表'!A:AG,21,0))))</f>
        <v/>
      </c>
    </row>
    <row r="104" spans="1:21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3"/>
      <c r="E104" s="9"/>
      <c r="F104" s="12" t="str">
        <f>IF(E104="","",IFERROR(VLOOKUP(E104,'1-学员信息表'!A:AG,2,0),"错误"))</f>
        <v/>
      </c>
      <c r="G104" s="12" t="str">
        <f>IF(E104="","",IF(ISERROR(VLOOKUP(E104,'3-班级学员信息表'!G:AC,12,0)),"错误",IF(VLOOKUP(E104,'3-班级学员信息表'!G:AC,12,0)="","错误",VLOOKUP(E104,'3-班级学员信息表'!G:AC,12,0))))</f>
        <v/>
      </c>
      <c r="H104" s="12" t="str">
        <f>IF(E104="","",IF(ISERROR(VLOOKUP(E104,'3-班级学员信息表'!G:AC,13,0)),"错误",IF(VLOOKUP(E104,'3-班级学员信息表'!G:AC,13,0)="","错误",VLOOKUP(E104,'3-班级学员信息表'!G:AC,13,0))))</f>
        <v/>
      </c>
      <c r="I104" s="8" t="str">
        <f>IF(E104="","",IFERROR(VLOOKUP(E104,'3-班级学员信息表'!G:AC,14,0),"错误"))</f>
        <v/>
      </c>
      <c r="J104" s="8" t="str">
        <f>IF(E104="","",IFERROR(VLOOKUP(E104,'3-班级学员信息表'!G:AC,15,0),"错误"))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IF(E104="","",IFERROR(VLOOKUP(H104,'2-班级信息'!A:AH,29,0),"错误"))</f>
        <v/>
      </c>
      <c r="M104" s="6">
        <f>SUMIF('6-学员费用预警表'!A:A,'10-新增明细'!E104,'6-学员费用预警表'!F:F)</f>
        <v>0</v>
      </c>
      <c r="N104" s="5">
        <f>SUMIF('6-学员费用预警表'!A:A,'10-新增明细'!E104,'6-学员费用预警表'!I:I)</f>
        <v>0</v>
      </c>
      <c r="O104" s="8" t="str">
        <f>IF(E104="","",IFERROR(VLOOKUP(E104,'1-学员信息表'!A:AG,8,0),"错误"))</f>
        <v/>
      </c>
      <c r="P104" s="8" t="str">
        <f>IF(E104="","",IFERROR(VLOOKUP(E104,'4-收据记录表'!D:AN,26,0),"错误"))</f>
        <v/>
      </c>
      <c r="Q104" s="12"/>
      <c r="R104" s="11"/>
      <c r="S104" s="8" t="str">
        <f>IF(E104="","",IF(ISERROR(VLOOKUP(E104,'1-学员信息表'!A:AG,9,0)),"错误",IF(VLOOKUP(E104,'1-学员信息表'!A:AG,9,0)="","错误",VLOOKUP(E104,'1-学员信息表'!A:AG,9,0))))</f>
        <v/>
      </c>
      <c r="T104" s="4" t="str">
        <f>IF(E104="","",IF(ISERROR(VLOOKUP(E104,'1-学员信息表'!A:AG,20,0)),"错误",IF(VLOOKUP(E104,'1-学员信息表'!A:AG,20,0)="","错误",VLOOKUP(E104,'1-学员信息表'!A:AG,20,0))))</f>
        <v/>
      </c>
      <c r="U104" s="8" t="str">
        <f>IF(E104="","",IF(ISERROR(VLOOKUP(E104,'1-学员信息表'!A:AG,21,0)),"错误",IF(VLOOKUP(E104,'1-学员信息表'!A:AG,21,0)="","错误",VLOOKUP(E104,'1-学员信息表'!A:AG,21,0))))</f>
        <v/>
      </c>
    </row>
    <row r="105" spans="1:21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3"/>
      <c r="E105" s="9"/>
      <c r="F105" s="12" t="str">
        <f>IF(E105="","",IFERROR(VLOOKUP(E105,'1-学员信息表'!A:AG,2,0),"错误"))</f>
        <v/>
      </c>
      <c r="G105" s="12" t="str">
        <f>IF(E105="","",IF(ISERROR(VLOOKUP(E105,'3-班级学员信息表'!G:AC,12,0)),"错误",IF(VLOOKUP(E105,'3-班级学员信息表'!G:AC,12,0)="","错误",VLOOKUP(E105,'3-班级学员信息表'!G:AC,12,0))))</f>
        <v/>
      </c>
      <c r="H105" s="12" t="str">
        <f>IF(E105="","",IF(ISERROR(VLOOKUP(E105,'3-班级学员信息表'!G:AC,13,0)),"错误",IF(VLOOKUP(E105,'3-班级学员信息表'!G:AC,13,0)="","错误",VLOOKUP(E105,'3-班级学员信息表'!G:AC,13,0))))</f>
        <v/>
      </c>
      <c r="I105" s="8" t="str">
        <f>IF(E105="","",IFERROR(VLOOKUP(E105,'3-班级学员信息表'!G:AC,14,0),"错误"))</f>
        <v/>
      </c>
      <c r="J105" s="8" t="str">
        <f>IF(E105="","",IFERROR(VLOOKUP(E105,'3-班级学员信息表'!G:AC,15,0),"错误"))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IF(E105="","",IFERROR(VLOOKUP(H105,'2-班级信息'!A:AH,29,0),"错误"))</f>
        <v/>
      </c>
      <c r="M105" s="6">
        <f>SUMIF('6-学员费用预警表'!A:A,'10-新增明细'!E105,'6-学员费用预警表'!F:F)</f>
        <v>0</v>
      </c>
      <c r="N105" s="5">
        <f>SUMIF('6-学员费用预警表'!A:A,'10-新增明细'!E105,'6-学员费用预警表'!I:I)</f>
        <v>0</v>
      </c>
      <c r="O105" s="8" t="str">
        <f>IF(E105="","",IFERROR(VLOOKUP(E105,'1-学员信息表'!A:AG,8,0),"错误"))</f>
        <v/>
      </c>
      <c r="P105" s="8" t="str">
        <f>IF(E105="","",IFERROR(VLOOKUP(E105,'4-收据记录表'!D:AN,26,0),"错误"))</f>
        <v/>
      </c>
      <c r="Q105" s="12"/>
      <c r="R105" s="11"/>
      <c r="S105" s="8" t="str">
        <f>IF(E105="","",IF(ISERROR(VLOOKUP(E105,'1-学员信息表'!A:AG,9,0)),"错误",IF(VLOOKUP(E105,'1-学员信息表'!A:AG,9,0)="","错误",VLOOKUP(E105,'1-学员信息表'!A:AG,9,0))))</f>
        <v/>
      </c>
      <c r="T105" s="4" t="str">
        <f>IF(E105="","",IF(ISERROR(VLOOKUP(E105,'1-学员信息表'!A:AG,20,0)),"错误",IF(VLOOKUP(E105,'1-学员信息表'!A:AG,20,0)="","错误",VLOOKUP(E105,'1-学员信息表'!A:AG,20,0))))</f>
        <v/>
      </c>
      <c r="U105" s="8" t="str">
        <f>IF(E105="","",IF(ISERROR(VLOOKUP(E105,'1-学员信息表'!A:AG,21,0)),"错误",IF(VLOOKUP(E105,'1-学员信息表'!A:AG,21,0)="","错误",VLOOKUP(E105,'1-学员信息表'!A:AG,21,0))))</f>
        <v/>
      </c>
    </row>
    <row r="106" spans="1:21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3"/>
      <c r="E106" s="9"/>
      <c r="F106" s="12" t="str">
        <f>IF(E106="","",IFERROR(VLOOKUP(E106,'1-学员信息表'!A:AG,2,0),"错误"))</f>
        <v/>
      </c>
      <c r="G106" s="12" t="str">
        <f>IF(E106="","",IF(ISERROR(VLOOKUP(E106,'3-班级学员信息表'!G:AC,12,0)),"错误",IF(VLOOKUP(E106,'3-班级学员信息表'!G:AC,12,0)="","错误",VLOOKUP(E106,'3-班级学员信息表'!G:AC,12,0))))</f>
        <v/>
      </c>
      <c r="H106" s="12" t="str">
        <f>IF(E106="","",IF(ISERROR(VLOOKUP(E106,'3-班级学员信息表'!G:AC,13,0)),"错误",IF(VLOOKUP(E106,'3-班级学员信息表'!G:AC,13,0)="","错误",VLOOKUP(E106,'3-班级学员信息表'!G:AC,13,0))))</f>
        <v/>
      </c>
      <c r="I106" s="8" t="str">
        <f>IF(E106="","",IFERROR(VLOOKUP(E106,'3-班级学员信息表'!G:AC,14,0),"错误"))</f>
        <v/>
      </c>
      <c r="J106" s="8" t="str">
        <f>IF(E106="","",IFERROR(VLOOKUP(E106,'3-班级学员信息表'!G:AC,15,0),"错误"))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IF(E106="","",IFERROR(VLOOKUP(H106,'2-班级信息'!A:AH,29,0),"错误"))</f>
        <v/>
      </c>
      <c r="M106" s="6">
        <f>SUMIF('6-学员费用预警表'!A:A,'10-新增明细'!E106,'6-学员费用预警表'!F:F)</f>
        <v>0</v>
      </c>
      <c r="N106" s="5">
        <f>SUMIF('6-学员费用预警表'!A:A,'10-新增明细'!E106,'6-学员费用预警表'!I:I)</f>
        <v>0</v>
      </c>
      <c r="O106" s="8" t="str">
        <f>IF(E106="","",IFERROR(VLOOKUP(E106,'1-学员信息表'!A:AG,8,0),"错误"))</f>
        <v/>
      </c>
      <c r="P106" s="8" t="str">
        <f>IF(E106="","",IFERROR(VLOOKUP(E106,'4-收据记录表'!D:AN,26,0),"错误"))</f>
        <v/>
      </c>
      <c r="Q106" s="12"/>
      <c r="R106" s="11"/>
      <c r="S106" s="8" t="str">
        <f>IF(E106="","",IF(ISERROR(VLOOKUP(E106,'1-学员信息表'!A:AG,9,0)),"错误",IF(VLOOKUP(E106,'1-学员信息表'!A:AG,9,0)="","错误",VLOOKUP(E106,'1-学员信息表'!A:AG,9,0))))</f>
        <v/>
      </c>
      <c r="T106" s="4" t="str">
        <f>IF(E106="","",IF(ISERROR(VLOOKUP(E106,'1-学员信息表'!A:AG,20,0)),"错误",IF(VLOOKUP(E106,'1-学员信息表'!A:AG,20,0)="","错误",VLOOKUP(E106,'1-学员信息表'!A:AG,20,0))))</f>
        <v/>
      </c>
      <c r="U106" s="8" t="str">
        <f>IF(E106="","",IF(ISERROR(VLOOKUP(E106,'1-学员信息表'!A:AG,21,0)),"错误",IF(VLOOKUP(E106,'1-学员信息表'!A:AG,21,0)="","错误",VLOOKUP(E106,'1-学员信息表'!A:AG,21,0))))</f>
        <v/>
      </c>
    </row>
    <row r="107" spans="1:21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3"/>
      <c r="E107" s="9"/>
      <c r="F107" s="12" t="str">
        <f>IF(E107="","",IFERROR(VLOOKUP(E107,'1-学员信息表'!A:AG,2,0),"错误"))</f>
        <v/>
      </c>
      <c r="G107" s="12" t="str">
        <f>IF(E107="","",IF(ISERROR(VLOOKUP(E107,'3-班级学员信息表'!G:AC,12,0)),"错误",IF(VLOOKUP(E107,'3-班级学员信息表'!G:AC,12,0)="","错误",VLOOKUP(E107,'3-班级学员信息表'!G:AC,12,0))))</f>
        <v/>
      </c>
      <c r="H107" s="12" t="str">
        <f>IF(E107="","",IF(ISERROR(VLOOKUP(E107,'3-班级学员信息表'!G:AC,13,0)),"错误",IF(VLOOKUP(E107,'3-班级学员信息表'!G:AC,13,0)="","错误",VLOOKUP(E107,'3-班级学员信息表'!G:AC,13,0))))</f>
        <v/>
      </c>
      <c r="I107" s="8" t="str">
        <f>IF(E107="","",IFERROR(VLOOKUP(E107,'3-班级学员信息表'!G:AC,14,0),"错误"))</f>
        <v/>
      </c>
      <c r="J107" s="8" t="str">
        <f>IF(E107="","",IFERROR(VLOOKUP(E107,'3-班级学员信息表'!G:AC,15,0),"错误"))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IF(E107="","",IFERROR(VLOOKUP(H107,'2-班级信息'!A:AH,29,0),"错误"))</f>
        <v/>
      </c>
      <c r="M107" s="6">
        <f>SUMIF('6-学员费用预警表'!A:A,'10-新增明细'!E107,'6-学员费用预警表'!F:F)</f>
        <v>0</v>
      </c>
      <c r="N107" s="5">
        <f>SUMIF('6-学员费用预警表'!A:A,'10-新增明细'!E107,'6-学员费用预警表'!I:I)</f>
        <v>0</v>
      </c>
      <c r="O107" s="8" t="str">
        <f>IF(E107="","",IFERROR(VLOOKUP(E107,'1-学员信息表'!A:AG,8,0),"错误"))</f>
        <v/>
      </c>
      <c r="P107" s="8" t="str">
        <f>IF(E107="","",IFERROR(VLOOKUP(E107,'4-收据记录表'!D:AN,26,0),"错误"))</f>
        <v/>
      </c>
      <c r="Q107" s="12"/>
      <c r="R107" s="11"/>
      <c r="S107" s="8" t="str">
        <f>IF(E107="","",IF(ISERROR(VLOOKUP(E107,'1-学员信息表'!A:AG,9,0)),"错误",IF(VLOOKUP(E107,'1-学员信息表'!A:AG,9,0)="","错误",VLOOKUP(E107,'1-学员信息表'!A:AG,9,0))))</f>
        <v/>
      </c>
      <c r="T107" s="4" t="str">
        <f>IF(E107="","",IF(ISERROR(VLOOKUP(E107,'1-学员信息表'!A:AG,20,0)),"错误",IF(VLOOKUP(E107,'1-学员信息表'!A:AG,20,0)="","错误",VLOOKUP(E107,'1-学员信息表'!A:AG,20,0))))</f>
        <v/>
      </c>
      <c r="U107" s="8" t="str">
        <f>IF(E107="","",IF(ISERROR(VLOOKUP(E107,'1-学员信息表'!A:AG,21,0)),"错误",IF(VLOOKUP(E107,'1-学员信息表'!A:AG,21,0)="","错误",VLOOKUP(E107,'1-学员信息表'!A:AG,21,0))))</f>
        <v/>
      </c>
    </row>
    <row r="108" spans="1:21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3"/>
      <c r="E108" s="9"/>
      <c r="F108" s="12" t="str">
        <f>IF(E108="","",IFERROR(VLOOKUP(E108,'1-学员信息表'!A:AG,2,0),"错误"))</f>
        <v/>
      </c>
      <c r="G108" s="12" t="str">
        <f>IF(E108="","",IF(ISERROR(VLOOKUP(E108,'3-班级学员信息表'!G:AC,12,0)),"错误",IF(VLOOKUP(E108,'3-班级学员信息表'!G:AC,12,0)="","错误",VLOOKUP(E108,'3-班级学员信息表'!G:AC,12,0))))</f>
        <v/>
      </c>
      <c r="H108" s="12" t="str">
        <f>IF(E108="","",IF(ISERROR(VLOOKUP(E108,'3-班级学员信息表'!G:AC,13,0)),"错误",IF(VLOOKUP(E108,'3-班级学员信息表'!G:AC,13,0)="","错误",VLOOKUP(E108,'3-班级学员信息表'!G:AC,13,0))))</f>
        <v/>
      </c>
      <c r="I108" s="8" t="str">
        <f>IF(E108="","",IFERROR(VLOOKUP(E108,'3-班级学员信息表'!G:AC,14,0),"错误"))</f>
        <v/>
      </c>
      <c r="J108" s="8" t="str">
        <f>IF(E108="","",IFERROR(VLOOKUP(E108,'3-班级学员信息表'!G:AC,15,0),"错误"))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IF(E108="","",IFERROR(VLOOKUP(H108,'2-班级信息'!A:AH,29,0),"错误"))</f>
        <v/>
      </c>
      <c r="M108" s="6">
        <f>SUMIF('6-学员费用预警表'!A:A,'10-新增明细'!E108,'6-学员费用预警表'!F:F)</f>
        <v>0</v>
      </c>
      <c r="N108" s="5">
        <f>SUMIF('6-学员费用预警表'!A:A,'10-新增明细'!E108,'6-学员费用预警表'!I:I)</f>
        <v>0</v>
      </c>
      <c r="O108" s="8" t="str">
        <f>IF(E108="","",IFERROR(VLOOKUP(E108,'1-学员信息表'!A:AG,8,0),"错误"))</f>
        <v/>
      </c>
      <c r="P108" s="8" t="str">
        <f>IF(E108="","",IFERROR(VLOOKUP(E108,'4-收据记录表'!D:AN,26,0),"错误"))</f>
        <v/>
      </c>
      <c r="Q108" s="12"/>
      <c r="R108" s="11"/>
      <c r="S108" s="8" t="str">
        <f>IF(E108="","",IF(ISERROR(VLOOKUP(E108,'1-学员信息表'!A:AG,9,0)),"错误",IF(VLOOKUP(E108,'1-学员信息表'!A:AG,9,0)="","错误",VLOOKUP(E108,'1-学员信息表'!A:AG,9,0))))</f>
        <v/>
      </c>
      <c r="T108" s="4" t="str">
        <f>IF(E108="","",IF(ISERROR(VLOOKUP(E108,'1-学员信息表'!A:AG,20,0)),"错误",IF(VLOOKUP(E108,'1-学员信息表'!A:AG,20,0)="","错误",VLOOKUP(E108,'1-学员信息表'!A:AG,20,0))))</f>
        <v/>
      </c>
      <c r="U108" s="8" t="str">
        <f>IF(E108="","",IF(ISERROR(VLOOKUP(E108,'1-学员信息表'!A:AG,21,0)),"错误",IF(VLOOKUP(E108,'1-学员信息表'!A:AG,21,0)="","错误",VLOOKUP(E108,'1-学员信息表'!A:AG,21,0))))</f>
        <v/>
      </c>
    </row>
    <row r="109" spans="1:21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3"/>
      <c r="E109" s="9"/>
      <c r="F109" s="12" t="str">
        <f>IF(E109="","",IFERROR(VLOOKUP(E109,'1-学员信息表'!A:AG,2,0),"错误"))</f>
        <v/>
      </c>
      <c r="G109" s="12" t="str">
        <f>IF(E109="","",IF(ISERROR(VLOOKUP(E109,'3-班级学员信息表'!G:AC,12,0)),"错误",IF(VLOOKUP(E109,'3-班级学员信息表'!G:AC,12,0)="","错误",VLOOKUP(E109,'3-班级学员信息表'!G:AC,12,0))))</f>
        <v/>
      </c>
      <c r="H109" s="12" t="str">
        <f>IF(E109="","",IF(ISERROR(VLOOKUP(E109,'3-班级学员信息表'!G:AC,13,0)),"错误",IF(VLOOKUP(E109,'3-班级学员信息表'!G:AC,13,0)="","错误",VLOOKUP(E109,'3-班级学员信息表'!G:AC,13,0))))</f>
        <v/>
      </c>
      <c r="I109" s="8" t="str">
        <f>IF(E109="","",IFERROR(VLOOKUP(E109,'3-班级学员信息表'!G:AC,14,0),"错误"))</f>
        <v/>
      </c>
      <c r="J109" s="8" t="str">
        <f>IF(E109="","",IFERROR(VLOOKUP(E109,'3-班级学员信息表'!G:AC,15,0),"错误"))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IF(E109="","",IFERROR(VLOOKUP(H109,'2-班级信息'!A:AH,29,0),"错误"))</f>
        <v/>
      </c>
      <c r="M109" s="6">
        <f>SUMIF('6-学员费用预警表'!A:A,'10-新增明细'!E109,'6-学员费用预警表'!F:F)</f>
        <v>0</v>
      </c>
      <c r="N109" s="5">
        <f>SUMIF('6-学员费用预警表'!A:A,'10-新增明细'!E109,'6-学员费用预警表'!I:I)</f>
        <v>0</v>
      </c>
      <c r="O109" s="8" t="str">
        <f>IF(E109="","",IFERROR(VLOOKUP(E109,'1-学员信息表'!A:AG,8,0),"错误"))</f>
        <v/>
      </c>
      <c r="P109" s="8" t="str">
        <f>IF(E109="","",IFERROR(VLOOKUP(E109,'4-收据记录表'!D:AN,26,0),"错误"))</f>
        <v/>
      </c>
      <c r="Q109" s="12"/>
      <c r="R109" s="11"/>
      <c r="S109" s="8" t="str">
        <f>IF(E109="","",IF(ISERROR(VLOOKUP(E109,'1-学员信息表'!A:AG,9,0)),"错误",IF(VLOOKUP(E109,'1-学员信息表'!A:AG,9,0)="","错误",VLOOKUP(E109,'1-学员信息表'!A:AG,9,0))))</f>
        <v/>
      </c>
      <c r="T109" s="4" t="str">
        <f>IF(E109="","",IF(ISERROR(VLOOKUP(E109,'1-学员信息表'!A:AG,20,0)),"错误",IF(VLOOKUP(E109,'1-学员信息表'!A:AG,20,0)="","错误",VLOOKUP(E109,'1-学员信息表'!A:AG,20,0))))</f>
        <v/>
      </c>
      <c r="U109" s="8" t="str">
        <f>IF(E109="","",IF(ISERROR(VLOOKUP(E109,'1-学员信息表'!A:AG,21,0)),"错误",IF(VLOOKUP(E109,'1-学员信息表'!A:AG,21,0)="","错误",VLOOKUP(E109,'1-学员信息表'!A:AG,21,0))))</f>
        <v/>
      </c>
    </row>
    <row r="110" spans="1:21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3"/>
      <c r="E110" s="9"/>
      <c r="F110" s="12" t="str">
        <f>IF(E110="","",IFERROR(VLOOKUP(E110,'1-学员信息表'!A:AG,2,0),"错误"))</f>
        <v/>
      </c>
      <c r="G110" s="12" t="str">
        <f>IF(E110="","",IF(ISERROR(VLOOKUP(E110,'3-班级学员信息表'!G:AC,12,0)),"错误",IF(VLOOKUP(E110,'3-班级学员信息表'!G:AC,12,0)="","错误",VLOOKUP(E110,'3-班级学员信息表'!G:AC,12,0))))</f>
        <v/>
      </c>
      <c r="H110" s="12" t="str">
        <f>IF(E110="","",IF(ISERROR(VLOOKUP(E110,'3-班级学员信息表'!G:AC,13,0)),"错误",IF(VLOOKUP(E110,'3-班级学员信息表'!G:AC,13,0)="","错误",VLOOKUP(E110,'3-班级学员信息表'!G:AC,13,0))))</f>
        <v/>
      </c>
      <c r="I110" s="8" t="str">
        <f>IF(E110="","",IFERROR(VLOOKUP(E110,'3-班级学员信息表'!G:AC,14,0),"错误"))</f>
        <v/>
      </c>
      <c r="J110" s="8" t="str">
        <f>IF(E110="","",IFERROR(VLOOKUP(E110,'3-班级学员信息表'!G:AC,15,0),"错误"))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IF(E110="","",IFERROR(VLOOKUP(H110,'2-班级信息'!A:AH,29,0),"错误"))</f>
        <v/>
      </c>
      <c r="M110" s="6">
        <f>SUMIF('6-学员费用预警表'!A:A,'10-新增明细'!E110,'6-学员费用预警表'!F:F)</f>
        <v>0</v>
      </c>
      <c r="N110" s="5">
        <f>SUMIF('6-学员费用预警表'!A:A,'10-新增明细'!E110,'6-学员费用预警表'!I:I)</f>
        <v>0</v>
      </c>
      <c r="O110" s="8" t="str">
        <f>IF(E110="","",IFERROR(VLOOKUP(E110,'1-学员信息表'!A:AG,8,0),"错误"))</f>
        <v/>
      </c>
      <c r="P110" s="8" t="str">
        <f>IF(E110="","",IFERROR(VLOOKUP(E110,'4-收据记录表'!D:AN,26,0),"错误"))</f>
        <v/>
      </c>
      <c r="Q110" s="12"/>
      <c r="R110" s="11"/>
      <c r="S110" s="8" t="str">
        <f>IF(E110="","",IF(ISERROR(VLOOKUP(E110,'1-学员信息表'!A:AG,9,0)),"错误",IF(VLOOKUP(E110,'1-学员信息表'!A:AG,9,0)="","错误",VLOOKUP(E110,'1-学员信息表'!A:AG,9,0))))</f>
        <v/>
      </c>
      <c r="T110" s="4" t="str">
        <f>IF(E110="","",IF(ISERROR(VLOOKUP(E110,'1-学员信息表'!A:AG,20,0)),"错误",IF(VLOOKUP(E110,'1-学员信息表'!A:AG,20,0)="","错误",VLOOKUP(E110,'1-学员信息表'!A:AG,20,0))))</f>
        <v/>
      </c>
      <c r="U110" s="8" t="str">
        <f>IF(E110="","",IF(ISERROR(VLOOKUP(E110,'1-学员信息表'!A:AG,21,0)),"错误",IF(VLOOKUP(E110,'1-学员信息表'!A:AG,21,0)="","错误",VLOOKUP(E110,'1-学员信息表'!A:AG,21,0))))</f>
        <v/>
      </c>
    </row>
    <row r="111" spans="1:21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3"/>
      <c r="E111" s="9"/>
      <c r="F111" s="12" t="str">
        <f>IF(E111="","",IFERROR(VLOOKUP(E111,'1-学员信息表'!A:AG,2,0),"错误"))</f>
        <v/>
      </c>
      <c r="G111" s="12" t="str">
        <f>IF(E111="","",IF(ISERROR(VLOOKUP(E111,'3-班级学员信息表'!G:AC,12,0)),"错误",IF(VLOOKUP(E111,'3-班级学员信息表'!G:AC,12,0)="","错误",VLOOKUP(E111,'3-班级学员信息表'!G:AC,12,0))))</f>
        <v/>
      </c>
      <c r="H111" s="12" t="str">
        <f>IF(E111="","",IF(ISERROR(VLOOKUP(E111,'3-班级学员信息表'!G:AC,13,0)),"错误",IF(VLOOKUP(E111,'3-班级学员信息表'!G:AC,13,0)="","错误",VLOOKUP(E111,'3-班级学员信息表'!G:AC,13,0))))</f>
        <v/>
      </c>
      <c r="I111" s="8" t="str">
        <f>IF(E111="","",IFERROR(VLOOKUP(E111,'3-班级学员信息表'!G:AC,14,0),"错误"))</f>
        <v/>
      </c>
      <c r="J111" s="8" t="str">
        <f>IF(E111="","",IFERROR(VLOOKUP(E111,'3-班级学员信息表'!G:AC,15,0),"错误"))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IF(E111="","",IFERROR(VLOOKUP(H111,'2-班级信息'!A:AH,29,0),"错误"))</f>
        <v/>
      </c>
      <c r="M111" s="6">
        <f>SUMIF('6-学员费用预警表'!A:A,'10-新增明细'!E111,'6-学员费用预警表'!F:F)</f>
        <v>0</v>
      </c>
      <c r="N111" s="5">
        <f>SUMIF('6-学员费用预警表'!A:A,'10-新增明细'!E111,'6-学员费用预警表'!I:I)</f>
        <v>0</v>
      </c>
      <c r="O111" s="8" t="str">
        <f>IF(E111="","",IFERROR(VLOOKUP(E111,'1-学员信息表'!A:AG,8,0),"错误"))</f>
        <v/>
      </c>
      <c r="P111" s="8" t="str">
        <f>IF(E111="","",IFERROR(VLOOKUP(E111,'4-收据记录表'!D:AN,26,0),"错误"))</f>
        <v/>
      </c>
      <c r="Q111" s="12"/>
      <c r="R111" s="11"/>
      <c r="S111" s="8" t="str">
        <f>IF(E111="","",IF(ISERROR(VLOOKUP(E111,'1-学员信息表'!A:AG,9,0)),"错误",IF(VLOOKUP(E111,'1-学员信息表'!A:AG,9,0)="","错误",VLOOKUP(E111,'1-学员信息表'!A:AG,9,0))))</f>
        <v/>
      </c>
      <c r="T111" s="4" t="str">
        <f>IF(E111="","",IF(ISERROR(VLOOKUP(E111,'1-学员信息表'!A:AG,20,0)),"错误",IF(VLOOKUP(E111,'1-学员信息表'!A:AG,20,0)="","错误",VLOOKUP(E111,'1-学员信息表'!A:AG,20,0))))</f>
        <v/>
      </c>
      <c r="U111" s="8" t="str">
        <f>IF(E111="","",IF(ISERROR(VLOOKUP(E111,'1-学员信息表'!A:AG,21,0)),"错误",IF(VLOOKUP(E111,'1-学员信息表'!A:AG,21,0)="","错误",VLOOKUP(E111,'1-学员信息表'!A:AG,21,0))))</f>
        <v/>
      </c>
    </row>
    <row r="112" spans="1:21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3"/>
      <c r="E112" s="9"/>
      <c r="F112" s="12" t="str">
        <f>IF(E112="","",IFERROR(VLOOKUP(E112,'1-学员信息表'!A:AG,2,0),"错误"))</f>
        <v/>
      </c>
      <c r="G112" s="12" t="str">
        <f>IF(E112="","",IF(ISERROR(VLOOKUP(E112,'3-班级学员信息表'!G:AC,12,0)),"错误",IF(VLOOKUP(E112,'3-班级学员信息表'!G:AC,12,0)="","错误",VLOOKUP(E112,'3-班级学员信息表'!G:AC,12,0))))</f>
        <v/>
      </c>
      <c r="H112" s="12" t="str">
        <f>IF(E112="","",IF(ISERROR(VLOOKUP(E112,'3-班级学员信息表'!G:AC,13,0)),"错误",IF(VLOOKUP(E112,'3-班级学员信息表'!G:AC,13,0)="","错误",VLOOKUP(E112,'3-班级学员信息表'!G:AC,13,0))))</f>
        <v/>
      </c>
      <c r="I112" s="8" t="str">
        <f>IF(E112="","",IFERROR(VLOOKUP(E112,'3-班级学员信息表'!G:AC,14,0),"错误"))</f>
        <v/>
      </c>
      <c r="J112" s="8" t="str">
        <f>IF(E112="","",IFERROR(VLOOKUP(E112,'3-班级学员信息表'!G:AC,15,0),"错误"))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IF(E112="","",IFERROR(VLOOKUP(H112,'2-班级信息'!A:AH,29,0),"错误"))</f>
        <v/>
      </c>
      <c r="M112" s="6">
        <f>SUMIF('6-学员费用预警表'!A:A,'10-新增明细'!E112,'6-学员费用预警表'!F:F)</f>
        <v>0</v>
      </c>
      <c r="N112" s="5">
        <f>SUMIF('6-学员费用预警表'!A:A,'10-新增明细'!E112,'6-学员费用预警表'!I:I)</f>
        <v>0</v>
      </c>
      <c r="O112" s="8" t="str">
        <f>IF(E112="","",IFERROR(VLOOKUP(E112,'1-学员信息表'!A:AG,8,0),"错误"))</f>
        <v/>
      </c>
      <c r="P112" s="8" t="str">
        <f>IF(E112="","",IFERROR(VLOOKUP(E112,'4-收据记录表'!D:AN,26,0),"错误"))</f>
        <v/>
      </c>
      <c r="Q112" s="12"/>
      <c r="R112" s="11"/>
      <c r="S112" s="8" t="str">
        <f>IF(E112="","",IF(ISERROR(VLOOKUP(E112,'1-学员信息表'!A:AG,9,0)),"错误",IF(VLOOKUP(E112,'1-学员信息表'!A:AG,9,0)="","错误",VLOOKUP(E112,'1-学员信息表'!A:AG,9,0))))</f>
        <v/>
      </c>
      <c r="T112" s="4" t="str">
        <f>IF(E112="","",IF(ISERROR(VLOOKUP(E112,'1-学员信息表'!A:AG,20,0)),"错误",IF(VLOOKUP(E112,'1-学员信息表'!A:AG,20,0)="","错误",VLOOKUP(E112,'1-学员信息表'!A:AG,20,0))))</f>
        <v/>
      </c>
      <c r="U112" s="8" t="str">
        <f>IF(E112="","",IF(ISERROR(VLOOKUP(E112,'1-学员信息表'!A:AG,21,0)),"错误",IF(VLOOKUP(E112,'1-学员信息表'!A:AG,21,0)="","错误",VLOOKUP(E112,'1-学员信息表'!A:AG,21,0))))</f>
        <v/>
      </c>
    </row>
    <row r="113" spans="1:21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3"/>
      <c r="E113" s="9"/>
      <c r="F113" s="12" t="str">
        <f>IF(E113="","",IFERROR(VLOOKUP(E113,'1-学员信息表'!A:AG,2,0),"错误"))</f>
        <v/>
      </c>
      <c r="G113" s="12" t="str">
        <f>IF(E113="","",IF(ISERROR(VLOOKUP(E113,'3-班级学员信息表'!G:AC,12,0)),"错误",IF(VLOOKUP(E113,'3-班级学员信息表'!G:AC,12,0)="","错误",VLOOKUP(E113,'3-班级学员信息表'!G:AC,12,0))))</f>
        <v/>
      </c>
      <c r="H113" s="12" t="str">
        <f>IF(E113="","",IF(ISERROR(VLOOKUP(E113,'3-班级学员信息表'!G:AC,13,0)),"错误",IF(VLOOKUP(E113,'3-班级学员信息表'!G:AC,13,0)="","错误",VLOOKUP(E113,'3-班级学员信息表'!G:AC,13,0))))</f>
        <v/>
      </c>
      <c r="I113" s="8" t="str">
        <f>IF(E113="","",IFERROR(VLOOKUP(E113,'3-班级学员信息表'!G:AC,14,0),"错误"))</f>
        <v/>
      </c>
      <c r="J113" s="8" t="str">
        <f>IF(E113="","",IFERROR(VLOOKUP(E113,'3-班级学员信息表'!G:AC,15,0),"错误"))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IF(E113="","",IFERROR(VLOOKUP(H113,'2-班级信息'!A:AH,29,0),"错误"))</f>
        <v/>
      </c>
      <c r="M113" s="6">
        <f>SUMIF('6-学员费用预警表'!A:A,'10-新增明细'!E113,'6-学员费用预警表'!F:F)</f>
        <v>0</v>
      </c>
      <c r="N113" s="5">
        <f>SUMIF('6-学员费用预警表'!A:A,'10-新增明细'!E113,'6-学员费用预警表'!I:I)</f>
        <v>0</v>
      </c>
      <c r="O113" s="8" t="str">
        <f>IF(E113="","",IFERROR(VLOOKUP(E113,'1-学员信息表'!A:AG,8,0),"错误"))</f>
        <v/>
      </c>
      <c r="P113" s="8" t="str">
        <f>IF(E113="","",IFERROR(VLOOKUP(E113,'4-收据记录表'!D:AN,26,0),"错误"))</f>
        <v/>
      </c>
      <c r="Q113" s="12"/>
      <c r="R113" s="11"/>
      <c r="S113" s="8" t="str">
        <f>IF(E113="","",IF(ISERROR(VLOOKUP(E113,'1-学员信息表'!A:AG,9,0)),"错误",IF(VLOOKUP(E113,'1-学员信息表'!A:AG,9,0)="","错误",VLOOKUP(E113,'1-学员信息表'!A:AG,9,0))))</f>
        <v/>
      </c>
      <c r="T113" s="4" t="str">
        <f>IF(E113="","",IF(ISERROR(VLOOKUP(E113,'1-学员信息表'!A:AG,20,0)),"错误",IF(VLOOKUP(E113,'1-学员信息表'!A:AG,20,0)="","错误",VLOOKUP(E113,'1-学员信息表'!A:AG,20,0))))</f>
        <v/>
      </c>
      <c r="U113" s="8" t="str">
        <f>IF(E113="","",IF(ISERROR(VLOOKUP(E113,'1-学员信息表'!A:AG,21,0)),"错误",IF(VLOOKUP(E113,'1-学员信息表'!A:AG,21,0)="","错误",VLOOKUP(E113,'1-学员信息表'!A:AG,21,0))))</f>
        <v/>
      </c>
    </row>
    <row r="114" spans="1:21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3"/>
      <c r="E114" s="9"/>
      <c r="F114" s="12" t="str">
        <f>IF(E114="","",IFERROR(VLOOKUP(E114,'1-学员信息表'!A:AG,2,0),"错误"))</f>
        <v/>
      </c>
      <c r="G114" s="12" t="str">
        <f>IF(E114="","",IF(ISERROR(VLOOKUP(E114,'3-班级学员信息表'!G:AC,12,0)),"错误",IF(VLOOKUP(E114,'3-班级学员信息表'!G:AC,12,0)="","错误",VLOOKUP(E114,'3-班级学员信息表'!G:AC,12,0))))</f>
        <v/>
      </c>
      <c r="H114" s="12" t="str">
        <f>IF(E114="","",IF(ISERROR(VLOOKUP(E114,'3-班级学员信息表'!G:AC,13,0)),"错误",IF(VLOOKUP(E114,'3-班级学员信息表'!G:AC,13,0)="","错误",VLOOKUP(E114,'3-班级学员信息表'!G:AC,13,0))))</f>
        <v/>
      </c>
      <c r="I114" s="8" t="str">
        <f>IF(E114="","",IFERROR(VLOOKUP(E114,'3-班级学员信息表'!G:AC,14,0),"错误"))</f>
        <v/>
      </c>
      <c r="J114" s="8" t="str">
        <f>IF(E114="","",IFERROR(VLOOKUP(E114,'3-班级学员信息表'!G:AC,15,0),"错误"))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IF(E114="","",IFERROR(VLOOKUP(H114,'2-班级信息'!A:AH,29,0),"错误"))</f>
        <v/>
      </c>
      <c r="M114" s="6">
        <f>SUMIF('6-学员费用预警表'!A:A,'10-新增明细'!E114,'6-学员费用预警表'!F:F)</f>
        <v>0</v>
      </c>
      <c r="N114" s="5">
        <f>SUMIF('6-学员费用预警表'!A:A,'10-新增明细'!E114,'6-学员费用预警表'!I:I)</f>
        <v>0</v>
      </c>
      <c r="O114" s="8" t="str">
        <f>IF(E114="","",IFERROR(VLOOKUP(E114,'1-学员信息表'!A:AG,8,0),"错误"))</f>
        <v/>
      </c>
      <c r="P114" s="8" t="str">
        <f>IF(E114="","",IFERROR(VLOOKUP(E114,'4-收据记录表'!D:AN,26,0),"错误"))</f>
        <v/>
      </c>
      <c r="Q114" s="12"/>
      <c r="R114" s="11"/>
      <c r="S114" s="8" t="str">
        <f>IF(E114="","",IF(ISERROR(VLOOKUP(E114,'1-学员信息表'!A:AG,9,0)),"错误",IF(VLOOKUP(E114,'1-学员信息表'!A:AG,9,0)="","错误",VLOOKUP(E114,'1-学员信息表'!A:AG,9,0))))</f>
        <v/>
      </c>
      <c r="T114" s="4" t="str">
        <f>IF(E114="","",IF(ISERROR(VLOOKUP(E114,'1-学员信息表'!A:AG,20,0)),"错误",IF(VLOOKUP(E114,'1-学员信息表'!A:AG,20,0)="","错误",VLOOKUP(E114,'1-学员信息表'!A:AG,20,0))))</f>
        <v/>
      </c>
      <c r="U114" s="8" t="str">
        <f>IF(E114="","",IF(ISERROR(VLOOKUP(E114,'1-学员信息表'!A:AG,21,0)),"错误",IF(VLOOKUP(E114,'1-学员信息表'!A:AG,21,0)="","错误",VLOOKUP(E114,'1-学员信息表'!A:AG,21,0))))</f>
        <v/>
      </c>
    </row>
    <row r="115" spans="1:21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3"/>
      <c r="E115" s="9"/>
      <c r="F115" s="12" t="str">
        <f>IF(E115="","",IFERROR(VLOOKUP(E115,'1-学员信息表'!A:AG,2,0),"错误"))</f>
        <v/>
      </c>
      <c r="G115" s="12" t="str">
        <f>IF(E115="","",IF(ISERROR(VLOOKUP(E115,'3-班级学员信息表'!G:AC,12,0)),"错误",IF(VLOOKUP(E115,'3-班级学员信息表'!G:AC,12,0)="","错误",VLOOKUP(E115,'3-班级学员信息表'!G:AC,12,0))))</f>
        <v/>
      </c>
      <c r="H115" s="12" t="str">
        <f>IF(E115="","",IF(ISERROR(VLOOKUP(E115,'3-班级学员信息表'!G:AC,13,0)),"错误",IF(VLOOKUP(E115,'3-班级学员信息表'!G:AC,13,0)="","错误",VLOOKUP(E115,'3-班级学员信息表'!G:AC,13,0))))</f>
        <v/>
      </c>
      <c r="I115" s="8" t="str">
        <f>IF(E115="","",IFERROR(VLOOKUP(E115,'3-班级学员信息表'!G:AC,14,0),"错误"))</f>
        <v/>
      </c>
      <c r="J115" s="8" t="str">
        <f>IF(E115="","",IFERROR(VLOOKUP(E115,'3-班级学员信息表'!G:AC,15,0),"错误"))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IF(E115="","",IFERROR(VLOOKUP(H115,'2-班级信息'!A:AH,29,0),"错误"))</f>
        <v/>
      </c>
      <c r="M115" s="6">
        <f>SUMIF('6-学员费用预警表'!A:A,'10-新增明细'!E115,'6-学员费用预警表'!F:F)</f>
        <v>0</v>
      </c>
      <c r="N115" s="5">
        <f>SUMIF('6-学员费用预警表'!A:A,'10-新增明细'!E115,'6-学员费用预警表'!I:I)</f>
        <v>0</v>
      </c>
      <c r="O115" s="8" t="str">
        <f>IF(E115="","",IFERROR(VLOOKUP(E115,'1-学员信息表'!A:AG,8,0),"错误"))</f>
        <v/>
      </c>
      <c r="P115" s="8" t="str">
        <f>IF(E115="","",IFERROR(VLOOKUP(E115,'4-收据记录表'!D:AN,26,0),"错误"))</f>
        <v/>
      </c>
      <c r="Q115" s="12"/>
      <c r="R115" s="11"/>
      <c r="S115" s="8" t="str">
        <f>IF(E115="","",IF(ISERROR(VLOOKUP(E115,'1-学员信息表'!A:AG,9,0)),"错误",IF(VLOOKUP(E115,'1-学员信息表'!A:AG,9,0)="","错误",VLOOKUP(E115,'1-学员信息表'!A:AG,9,0))))</f>
        <v/>
      </c>
      <c r="T115" s="4" t="str">
        <f>IF(E115="","",IF(ISERROR(VLOOKUP(E115,'1-学员信息表'!A:AG,20,0)),"错误",IF(VLOOKUP(E115,'1-学员信息表'!A:AG,20,0)="","错误",VLOOKUP(E115,'1-学员信息表'!A:AG,20,0))))</f>
        <v/>
      </c>
      <c r="U115" s="8" t="str">
        <f>IF(E115="","",IF(ISERROR(VLOOKUP(E115,'1-学员信息表'!A:AG,21,0)),"错误",IF(VLOOKUP(E115,'1-学员信息表'!A:AG,21,0)="","错误",VLOOKUP(E115,'1-学员信息表'!A:AG,21,0))))</f>
        <v/>
      </c>
    </row>
    <row r="116" spans="1:21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3"/>
      <c r="E116" s="9"/>
      <c r="F116" s="12" t="str">
        <f>IF(E116="","",IFERROR(VLOOKUP(E116,'1-学员信息表'!A:AG,2,0),"错误"))</f>
        <v/>
      </c>
      <c r="G116" s="12" t="str">
        <f>IF(E116="","",IF(ISERROR(VLOOKUP(E116,'3-班级学员信息表'!G:AC,12,0)),"错误",IF(VLOOKUP(E116,'3-班级学员信息表'!G:AC,12,0)="","错误",VLOOKUP(E116,'3-班级学员信息表'!G:AC,12,0))))</f>
        <v/>
      </c>
      <c r="H116" s="12" t="str">
        <f>IF(E116="","",IF(ISERROR(VLOOKUP(E116,'3-班级学员信息表'!G:AC,13,0)),"错误",IF(VLOOKUP(E116,'3-班级学员信息表'!G:AC,13,0)="","错误",VLOOKUP(E116,'3-班级学员信息表'!G:AC,13,0))))</f>
        <v/>
      </c>
      <c r="I116" s="8" t="str">
        <f>IF(E116="","",IFERROR(VLOOKUP(E116,'3-班级学员信息表'!G:AC,14,0),"错误"))</f>
        <v/>
      </c>
      <c r="J116" s="8" t="str">
        <f>IF(E116="","",IFERROR(VLOOKUP(E116,'3-班级学员信息表'!G:AC,15,0),"错误"))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IF(E116="","",IFERROR(VLOOKUP(H116,'2-班级信息'!A:AH,29,0),"错误"))</f>
        <v/>
      </c>
      <c r="M116" s="6">
        <f>SUMIF('6-学员费用预警表'!A:A,'10-新增明细'!E116,'6-学员费用预警表'!F:F)</f>
        <v>0</v>
      </c>
      <c r="N116" s="5">
        <f>SUMIF('6-学员费用预警表'!A:A,'10-新增明细'!E116,'6-学员费用预警表'!I:I)</f>
        <v>0</v>
      </c>
      <c r="O116" s="8" t="str">
        <f>IF(E116="","",IFERROR(VLOOKUP(E116,'1-学员信息表'!A:AG,8,0),"错误"))</f>
        <v/>
      </c>
      <c r="P116" s="8" t="str">
        <f>IF(E116="","",IFERROR(VLOOKUP(E116,'4-收据记录表'!D:AN,26,0),"错误"))</f>
        <v/>
      </c>
      <c r="Q116" s="12"/>
      <c r="R116" s="11"/>
      <c r="S116" s="8" t="str">
        <f>IF(E116="","",IF(ISERROR(VLOOKUP(E116,'1-学员信息表'!A:AG,9,0)),"错误",IF(VLOOKUP(E116,'1-学员信息表'!A:AG,9,0)="","错误",VLOOKUP(E116,'1-学员信息表'!A:AG,9,0))))</f>
        <v/>
      </c>
      <c r="T116" s="4" t="str">
        <f>IF(E116="","",IF(ISERROR(VLOOKUP(E116,'1-学员信息表'!A:AG,20,0)),"错误",IF(VLOOKUP(E116,'1-学员信息表'!A:AG,20,0)="","错误",VLOOKUP(E116,'1-学员信息表'!A:AG,20,0))))</f>
        <v/>
      </c>
      <c r="U116" s="8" t="str">
        <f>IF(E116="","",IF(ISERROR(VLOOKUP(E116,'1-学员信息表'!A:AG,21,0)),"错误",IF(VLOOKUP(E116,'1-学员信息表'!A:AG,21,0)="","错误",VLOOKUP(E116,'1-学员信息表'!A:AG,21,0))))</f>
        <v/>
      </c>
    </row>
    <row r="117" spans="1:21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3"/>
      <c r="E117" s="9"/>
      <c r="F117" s="12" t="str">
        <f>IF(E117="","",IFERROR(VLOOKUP(E117,'1-学员信息表'!A:AG,2,0),"错误"))</f>
        <v/>
      </c>
      <c r="G117" s="12" t="str">
        <f>IF(E117="","",IF(ISERROR(VLOOKUP(E117,'3-班级学员信息表'!G:AC,12,0)),"错误",IF(VLOOKUP(E117,'3-班级学员信息表'!G:AC,12,0)="","错误",VLOOKUP(E117,'3-班级学员信息表'!G:AC,12,0))))</f>
        <v/>
      </c>
      <c r="H117" s="12" t="str">
        <f>IF(E117="","",IF(ISERROR(VLOOKUP(E117,'3-班级学员信息表'!G:AC,13,0)),"错误",IF(VLOOKUP(E117,'3-班级学员信息表'!G:AC,13,0)="","错误",VLOOKUP(E117,'3-班级学员信息表'!G:AC,13,0))))</f>
        <v/>
      </c>
      <c r="I117" s="8" t="str">
        <f>IF(E117="","",IFERROR(VLOOKUP(E117,'3-班级学员信息表'!G:AC,14,0),"错误"))</f>
        <v/>
      </c>
      <c r="J117" s="8" t="str">
        <f>IF(E117="","",IFERROR(VLOOKUP(E117,'3-班级学员信息表'!G:AC,15,0),"错误"))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IF(E117="","",IFERROR(VLOOKUP(H117,'2-班级信息'!A:AH,29,0),"错误"))</f>
        <v/>
      </c>
      <c r="M117" s="6">
        <f>SUMIF('6-学员费用预警表'!A:A,'10-新增明细'!E117,'6-学员费用预警表'!F:F)</f>
        <v>0</v>
      </c>
      <c r="N117" s="5">
        <f>SUMIF('6-学员费用预警表'!A:A,'10-新增明细'!E117,'6-学员费用预警表'!I:I)</f>
        <v>0</v>
      </c>
      <c r="O117" s="8" t="str">
        <f>IF(E117="","",IFERROR(VLOOKUP(E117,'1-学员信息表'!A:AG,8,0),"错误"))</f>
        <v/>
      </c>
      <c r="P117" s="8" t="str">
        <f>IF(E117="","",IFERROR(VLOOKUP(E117,'4-收据记录表'!D:AN,26,0),"错误"))</f>
        <v/>
      </c>
      <c r="Q117" s="12"/>
      <c r="R117" s="11"/>
      <c r="S117" s="8" t="str">
        <f>IF(E117="","",IF(ISERROR(VLOOKUP(E117,'1-学员信息表'!A:AG,9,0)),"错误",IF(VLOOKUP(E117,'1-学员信息表'!A:AG,9,0)="","错误",VLOOKUP(E117,'1-学员信息表'!A:AG,9,0))))</f>
        <v/>
      </c>
      <c r="T117" s="4" t="str">
        <f>IF(E117="","",IF(ISERROR(VLOOKUP(E117,'1-学员信息表'!A:AG,20,0)),"错误",IF(VLOOKUP(E117,'1-学员信息表'!A:AG,20,0)="","错误",VLOOKUP(E117,'1-学员信息表'!A:AG,20,0))))</f>
        <v/>
      </c>
      <c r="U117" s="8" t="str">
        <f>IF(E117="","",IF(ISERROR(VLOOKUP(E117,'1-学员信息表'!A:AG,21,0)),"错误",IF(VLOOKUP(E117,'1-学员信息表'!A:AG,21,0)="","错误",VLOOKUP(E117,'1-学员信息表'!A:AG,21,0))))</f>
        <v/>
      </c>
    </row>
    <row r="118" spans="1:21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3"/>
      <c r="E118" s="9"/>
      <c r="F118" s="12" t="str">
        <f>IF(E118="","",IFERROR(VLOOKUP(E118,'1-学员信息表'!A:AG,2,0),"错误"))</f>
        <v/>
      </c>
      <c r="G118" s="12" t="str">
        <f>IF(E118="","",IF(ISERROR(VLOOKUP(E118,'3-班级学员信息表'!G:AC,12,0)),"错误",IF(VLOOKUP(E118,'3-班级学员信息表'!G:AC,12,0)="","错误",VLOOKUP(E118,'3-班级学员信息表'!G:AC,12,0))))</f>
        <v/>
      </c>
      <c r="H118" s="12" t="str">
        <f>IF(E118="","",IF(ISERROR(VLOOKUP(E118,'3-班级学员信息表'!G:AC,13,0)),"错误",IF(VLOOKUP(E118,'3-班级学员信息表'!G:AC,13,0)="","错误",VLOOKUP(E118,'3-班级学员信息表'!G:AC,13,0))))</f>
        <v/>
      </c>
      <c r="I118" s="8" t="str">
        <f>IF(E118="","",IFERROR(VLOOKUP(E118,'3-班级学员信息表'!G:AC,14,0),"错误"))</f>
        <v/>
      </c>
      <c r="J118" s="8" t="str">
        <f>IF(E118="","",IFERROR(VLOOKUP(E118,'3-班级学员信息表'!G:AC,15,0),"错误"))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IF(E118="","",IFERROR(VLOOKUP(H118,'2-班级信息'!A:AH,29,0),"错误"))</f>
        <v/>
      </c>
      <c r="M118" s="6">
        <f>SUMIF('6-学员费用预警表'!A:A,'10-新增明细'!E118,'6-学员费用预警表'!F:F)</f>
        <v>0</v>
      </c>
      <c r="N118" s="5">
        <f>SUMIF('6-学员费用预警表'!A:A,'10-新增明细'!E118,'6-学员费用预警表'!I:I)</f>
        <v>0</v>
      </c>
      <c r="O118" s="8" t="str">
        <f>IF(E118="","",IFERROR(VLOOKUP(E118,'1-学员信息表'!A:AG,8,0),"错误"))</f>
        <v/>
      </c>
      <c r="P118" s="8" t="str">
        <f>IF(E118="","",IFERROR(VLOOKUP(E118,'4-收据记录表'!D:AN,26,0),"错误"))</f>
        <v/>
      </c>
      <c r="Q118" s="12"/>
      <c r="R118" s="11"/>
      <c r="S118" s="8" t="str">
        <f>IF(E118="","",IF(ISERROR(VLOOKUP(E118,'1-学员信息表'!A:AG,9,0)),"错误",IF(VLOOKUP(E118,'1-学员信息表'!A:AG,9,0)="","错误",VLOOKUP(E118,'1-学员信息表'!A:AG,9,0))))</f>
        <v/>
      </c>
      <c r="T118" s="4" t="str">
        <f>IF(E118="","",IF(ISERROR(VLOOKUP(E118,'1-学员信息表'!A:AG,20,0)),"错误",IF(VLOOKUP(E118,'1-学员信息表'!A:AG,20,0)="","错误",VLOOKUP(E118,'1-学员信息表'!A:AG,20,0))))</f>
        <v/>
      </c>
      <c r="U118" s="8" t="str">
        <f>IF(E118="","",IF(ISERROR(VLOOKUP(E118,'1-学员信息表'!A:AG,21,0)),"错误",IF(VLOOKUP(E118,'1-学员信息表'!A:AG,21,0)="","错误",VLOOKUP(E118,'1-学员信息表'!A:AG,21,0))))</f>
        <v/>
      </c>
    </row>
    <row r="119" spans="1:21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3"/>
      <c r="E119" s="9"/>
      <c r="F119" s="12" t="str">
        <f>IF(E119="","",IFERROR(VLOOKUP(E119,'1-学员信息表'!A:AG,2,0),"错误"))</f>
        <v/>
      </c>
      <c r="G119" s="12" t="str">
        <f>IF(E119="","",IF(ISERROR(VLOOKUP(E119,'3-班级学员信息表'!G:AC,12,0)),"错误",IF(VLOOKUP(E119,'3-班级学员信息表'!G:AC,12,0)="","错误",VLOOKUP(E119,'3-班级学员信息表'!G:AC,12,0))))</f>
        <v/>
      </c>
      <c r="H119" s="12" t="str">
        <f>IF(E119="","",IF(ISERROR(VLOOKUP(E119,'3-班级学员信息表'!G:AC,13,0)),"错误",IF(VLOOKUP(E119,'3-班级学员信息表'!G:AC,13,0)="","错误",VLOOKUP(E119,'3-班级学员信息表'!G:AC,13,0))))</f>
        <v/>
      </c>
      <c r="I119" s="8" t="str">
        <f>IF(E119="","",IFERROR(VLOOKUP(E119,'3-班级学员信息表'!G:AC,14,0),"错误"))</f>
        <v/>
      </c>
      <c r="J119" s="8" t="str">
        <f>IF(E119="","",IFERROR(VLOOKUP(E119,'3-班级学员信息表'!G:AC,15,0),"错误"))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IF(E119="","",IFERROR(VLOOKUP(H119,'2-班级信息'!A:AH,29,0),"错误"))</f>
        <v/>
      </c>
      <c r="M119" s="6">
        <f>SUMIF('6-学员费用预警表'!A:A,'10-新增明细'!E119,'6-学员费用预警表'!F:F)</f>
        <v>0</v>
      </c>
      <c r="N119" s="5">
        <f>SUMIF('6-学员费用预警表'!A:A,'10-新增明细'!E119,'6-学员费用预警表'!I:I)</f>
        <v>0</v>
      </c>
      <c r="O119" s="8" t="str">
        <f>IF(E119="","",IFERROR(VLOOKUP(E119,'1-学员信息表'!A:AG,8,0),"错误"))</f>
        <v/>
      </c>
      <c r="P119" s="8" t="str">
        <f>IF(E119="","",IFERROR(VLOOKUP(E119,'4-收据记录表'!D:AN,26,0),"错误"))</f>
        <v/>
      </c>
      <c r="Q119" s="12"/>
      <c r="R119" s="11"/>
      <c r="S119" s="8" t="str">
        <f>IF(E119="","",IF(ISERROR(VLOOKUP(E119,'1-学员信息表'!A:AG,9,0)),"错误",IF(VLOOKUP(E119,'1-学员信息表'!A:AG,9,0)="","错误",VLOOKUP(E119,'1-学员信息表'!A:AG,9,0))))</f>
        <v/>
      </c>
      <c r="T119" s="4" t="str">
        <f>IF(E119="","",IF(ISERROR(VLOOKUP(E119,'1-学员信息表'!A:AG,20,0)),"错误",IF(VLOOKUP(E119,'1-学员信息表'!A:AG,20,0)="","错误",VLOOKUP(E119,'1-学员信息表'!A:AG,20,0))))</f>
        <v/>
      </c>
      <c r="U119" s="8" t="str">
        <f>IF(E119="","",IF(ISERROR(VLOOKUP(E119,'1-学员信息表'!A:AG,21,0)),"错误",IF(VLOOKUP(E119,'1-学员信息表'!A:AG,21,0)="","错误",VLOOKUP(E119,'1-学员信息表'!A:AG,21,0))))</f>
        <v/>
      </c>
    </row>
    <row r="120" spans="1:21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3"/>
      <c r="E120" s="9"/>
      <c r="F120" s="12" t="str">
        <f>IF(E120="","",IFERROR(VLOOKUP(E120,'1-学员信息表'!A:AG,2,0),"错误"))</f>
        <v/>
      </c>
      <c r="G120" s="12" t="str">
        <f>IF(E120="","",IF(ISERROR(VLOOKUP(E120,'3-班级学员信息表'!G:AC,12,0)),"错误",IF(VLOOKUP(E120,'3-班级学员信息表'!G:AC,12,0)="","错误",VLOOKUP(E120,'3-班级学员信息表'!G:AC,12,0))))</f>
        <v/>
      </c>
      <c r="H120" s="12" t="str">
        <f>IF(E120="","",IF(ISERROR(VLOOKUP(E120,'3-班级学员信息表'!G:AC,13,0)),"错误",IF(VLOOKUP(E120,'3-班级学员信息表'!G:AC,13,0)="","错误",VLOOKUP(E120,'3-班级学员信息表'!G:AC,13,0))))</f>
        <v/>
      </c>
      <c r="I120" s="8" t="str">
        <f>IF(E120="","",IFERROR(VLOOKUP(E120,'3-班级学员信息表'!G:AC,14,0),"错误"))</f>
        <v/>
      </c>
      <c r="J120" s="8" t="str">
        <f>IF(E120="","",IFERROR(VLOOKUP(E120,'3-班级学员信息表'!G:AC,15,0),"错误"))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IF(E120="","",IFERROR(VLOOKUP(H120,'2-班级信息'!A:AH,29,0),"错误"))</f>
        <v/>
      </c>
      <c r="M120" s="6">
        <f>SUMIF('6-学员费用预警表'!A:A,'10-新增明细'!E120,'6-学员费用预警表'!F:F)</f>
        <v>0</v>
      </c>
      <c r="N120" s="5">
        <f>SUMIF('6-学员费用预警表'!A:A,'10-新增明细'!E120,'6-学员费用预警表'!I:I)</f>
        <v>0</v>
      </c>
      <c r="O120" s="8" t="str">
        <f>IF(E120="","",IFERROR(VLOOKUP(E120,'1-学员信息表'!A:AG,8,0),"错误"))</f>
        <v/>
      </c>
      <c r="P120" s="8" t="str">
        <f>IF(E120="","",IFERROR(VLOOKUP(E120,'4-收据记录表'!D:AN,26,0),"错误"))</f>
        <v/>
      </c>
      <c r="Q120" s="12"/>
      <c r="R120" s="11"/>
      <c r="S120" s="8" t="str">
        <f>IF(E120="","",IF(ISERROR(VLOOKUP(E120,'1-学员信息表'!A:AG,9,0)),"错误",IF(VLOOKUP(E120,'1-学员信息表'!A:AG,9,0)="","错误",VLOOKUP(E120,'1-学员信息表'!A:AG,9,0))))</f>
        <v/>
      </c>
      <c r="T120" s="4" t="str">
        <f>IF(E120="","",IF(ISERROR(VLOOKUP(E120,'1-学员信息表'!A:AG,20,0)),"错误",IF(VLOOKUP(E120,'1-学员信息表'!A:AG,20,0)="","错误",VLOOKUP(E120,'1-学员信息表'!A:AG,20,0))))</f>
        <v/>
      </c>
      <c r="U120" s="8" t="str">
        <f>IF(E120="","",IF(ISERROR(VLOOKUP(E120,'1-学员信息表'!A:AG,21,0)),"错误",IF(VLOOKUP(E120,'1-学员信息表'!A:AG,21,0)="","错误",VLOOKUP(E120,'1-学员信息表'!A:AG,21,0))))</f>
        <v/>
      </c>
    </row>
    <row r="121" spans="1:21">
      <c r="A121" s="8" t="str">
        <f>IF(E121&lt;&gt;"",A120+1,"")</f>
        <v/>
      </c>
      <c r="B121" s="12" t="str">
        <f>IF(E121&lt;&gt;"",$B$2,"")</f>
        <v/>
      </c>
      <c r="C121" s="11" t="str">
        <f>IF(E121&lt;&gt;"",$C$2,"")</f>
        <v/>
      </c>
      <c r="D121" s="3"/>
      <c r="E121" s="9"/>
      <c r="F121" s="12" t="str">
        <f>IF(E121="","",IFERROR(VLOOKUP(E121,'1-学员信息表'!A:AG,2,0),"错误"))</f>
        <v/>
      </c>
      <c r="G121" s="12" t="str">
        <f>IF(E121="","",IF(ISERROR(VLOOKUP(E121,'3-班级学员信息表'!G:AC,12,0)),"错误",IF(VLOOKUP(E121,'3-班级学员信息表'!G:AC,12,0)="","错误",VLOOKUP(E121,'3-班级学员信息表'!G:AC,12,0))))</f>
        <v/>
      </c>
      <c r="H121" s="12" t="str">
        <f>IF(E121="","",IF(ISERROR(VLOOKUP(E121,'3-班级学员信息表'!G:AC,13,0)),"错误",IF(VLOOKUP(E121,'3-班级学员信息表'!G:AC,13,0)="","错误",VLOOKUP(E121,'3-班级学员信息表'!G:AC,13,0))))</f>
        <v/>
      </c>
      <c r="I121" s="8" t="str">
        <f>IF(E121="","",IFERROR(VLOOKUP(E121,'3-班级学员信息表'!G:AC,14,0),"错误"))</f>
        <v/>
      </c>
      <c r="J121" s="8" t="str">
        <f>IF(E121="","",IFERROR(VLOOKUP(E121,'3-班级学员信息表'!G:AC,15,0),"错误"))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IF(E121="","",IFERROR(VLOOKUP(H121,'2-班级信息'!A:AH,29,0),"错误"))</f>
        <v/>
      </c>
      <c r="M121" s="6">
        <f>SUMIF('6-学员费用预警表'!A:A,'10-新增明细'!E121,'6-学员费用预警表'!F:F)</f>
        <v>0</v>
      </c>
      <c r="N121" s="5">
        <f>SUMIF('6-学员费用预警表'!A:A,'10-新增明细'!E121,'6-学员费用预警表'!I:I)</f>
        <v>0</v>
      </c>
      <c r="O121" s="8" t="str">
        <f>IF(E121="","",IFERROR(VLOOKUP(E121,'1-学员信息表'!A:AG,8,0),"错误"))</f>
        <v/>
      </c>
      <c r="P121" s="8" t="str">
        <f>IF(E121="","",IFERROR(VLOOKUP(E121,'4-收据记录表'!D:AN,26,0),"错误"))</f>
        <v/>
      </c>
      <c r="Q121" s="12"/>
      <c r="R121" s="11"/>
      <c r="S121" s="8" t="str">
        <f>IF(E121="","",IF(ISERROR(VLOOKUP(E121,'1-学员信息表'!A:AG,9,0)),"错误",IF(VLOOKUP(E121,'1-学员信息表'!A:AG,9,0)="","错误",VLOOKUP(E121,'1-学员信息表'!A:AG,9,0))))</f>
        <v/>
      </c>
      <c r="T121" s="4" t="str">
        <f>IF(E121="","",IF(ISERROR(VLOOKUP(E121,'1-学员信息表'!A:AG,20,0)),"错误",IF(VLOOKUP(E121,'1-学员信息表'!A:AG,20,0)="","错误",VLOOKUP(E121,'1-学员信息表'!A:AG,20,0))))</f>
        <v/>
      </c>
      <c r="U121" s="8" t="str">
        <f>IF(E121="","",IF(ISERROR(VLOOKUP(E121,'1-学员信息表'!A:AG,21,0)),"错误",IF(VLOOKUP(E121,'1-学员信息表'!A:AG,21,0)="","错误",VLOOKUP(E121,'1-学员信息表'!A:AG,21,0))))</f>
        <v/>
      </c>
    </row>
    <row r="122" spans="1:21">
      <c r="A122" s="8" t="str">
        <f>IF(E122&lt;&gt;"",A121+1,"")</f>
        <v/>
      </c>
      <c r="B122" s="12" t="str">
        <f>IF(E122&lt;&gt;"",$B$2,"")</f>
        <v/>
      </c>
      <c r="C122" s="11" t="str">
        <f>IF(E122&lt;&gt;"",$C$2,"")</f>
        <v/>
      </c>
      <c r="D122" s="3"/>
      <c r="E122" s="9"/>
      <c r="F122" s="12" t="str">
        <f>IF(E122="","",IFERROR(VLOOKUP(E122,'1-学员信息表'!A:AG,2,0),"错误"))</f>
        <v/>
      </c>
      <c r="G122" s="12" t="str">
        <f>IF(E122="","",IF(ISERROR(VLOOKUP(E122,'3-班级学员信息表'!G:AC,12,0)),"错误",IF(VLOOKUP(E122,'3-班级学员信息表'!G:AC,12,0)="","错误",VLOOKUP(E122,'3-班级学员信息表'!G:AC,12,0))))</f>
        <v/>
      </c>
      <c r="H122" s="12" t="str">
        <f>IF(E122="","",IF(ISERROR(VLOOKUP(E122,'3-班级学员信息表'!G:AC,13,0)),"错误",IF(VLOOKUP(E122,'3-班级学员信息表'!G:AC,13,0)="","错误",VLOOKUP(E122,'3-班级学员信息表'!G:AC,13,0))))</f>
        <v/>
      </c>
      <c r="I122" s="8" t="str">
        <f>IF(E122="","",IFERROR(VLOOKUP(E122,'3-班级学员信息表'!G:AC,14,0),"错误"))</f>
        <v/>
      </c>
      <c r="J122" s="8" t="str">
        <f>IF(E122="","",IFERROR(VLOOKUP(E122,'3-班级学员信息表'!G:AC,15,0),"错误"))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IF(E122="","",IFERROR(VLOOKUP(H122,'2-班级信息'!A:AH,29,0),"错误"))</f>
        <v/>
      </c>
      <c r="M122" s="6">
        <f>SUMIF('6-学员费用预警表'!A:A,'10-新增明细'!E122,'6-学员费用预警表'!F:F)</f>
        <v>0</v>
      </c>
      <c r="N122" s="5">
        <f>SUMIF('6-学员费用预警表'!A:A,'10-新增明细'!E122,'6-学员费用预警表'!I:I)</f>
        <v>0</v>
      </c>
      <c r="O122" s="8" t="str">
        <f>IF(E122="","",IFERROR(VLOOKUP(E122,'1-学员信息表'!A:AG,8,0),"错误"))</f>
        <v/>
      </c>
      <c r="P122" s="8" t="str">
        <f>IF(E122="","",IFERROR(VLOOKUP(E122,'4-收据记录表'!D:AN,26,0),"错误"))</f>
        <v/>
      </c>
      <c r="Q122" s="12"/>
      <c r="R122" s="11"/>
      <c r="S122" s="8" t="str">
        <f>IF(E122="","",IF(ISERROR(VLOOKUP(E122,'1-学员信息表'!A:AG,9,0)),"错误",IF(VLOOKUP(E122,'1-学员信息表'!A:AG,9,0)="","错误",VLOOKUP(E122,'1-学员信息表'!A:AG,9,0))))</f>
        <v/>
      </c>
      <c r="T122" s="4" t="str">
        <f>IF(E122="","",IF(ISERROR(VLOOKUP(E122,'1-学员信息表'!A:AG,20,0)),"错误",IF(VLOOKUP(E122,'1-学员信息表'!A:AG,20,0)="","错误",VLOOKUP(E122,'1-学员信息表'!A:AG,20,0))))</f>
        <v/>
      </c>
      <c r="U122" s="8" t="str">
        <f>IF(E122="","",IF(ISERROR(VLOOKUP(E122,'1-学员信息表'!A:AG,21,0)),"错误",IF(VLOOKUP(E122,'1-学员信息表'!A:AG,21,0)="","错误",VLOOKUP(E122,'1-学员信息表'!A:AG,21,0))))</f>
        <v/>
      </c>
    </row>
    <row r="123" spans="1:21">
      <c r="A123" s="8" t="str">
        <f>IF(E123&lt;&gt;"",A122+1,"")</f>
        <v/>
      </c>
      <c r="B123" s="12" t="str">
        <f>IF(E123&lt;&gt;"",$B$2,"")</f>
        <v/>
      </c>
      <c r="C123" s="11" t="str">
        <f>IF(E123&lt;&gt;"",$C$2,"")</f>
        <v/>
      </c>
      <c r="D123" s="3"/>
      <c r="E123" s="9"/>
      <c r="F123" s="12" t="str">
        <f>IF(E123="","",IFERROR(VLOOKUP(E123,'1-学员信息表'!A:AG,2,0),"错误"))</f>
        <v/>
      </c>
      <c r="G123" s="12" t="str">
        <f>IF(E123="","",IF(ISERROR(VLOOKUP(E123,'3-班级学员信息表'!G:AC,12,0)),"错误",IF(VLOOKUP(E123,'3-班级学员信息表'!G:AC,12,0)="","错误",VLOOKUP(E123,'3-班级学员信息表'!G:AC,12,0))))</f>
        <v/>
      </c>
      <c r="H123" s="12" t="str">
        <f>IF(E123="","",IF(ISERROR(VLOOKUP(E123,'3-班级学员信息表'!G:AC,13,0)),"错误",IF(VLOOKUP(E123,'3-班级学员信息表'!G:AC,13,0)="","错误",VLOOKUP(E123,'3-班级学员信息表'!G:AC,13,0))))</f>
        <v/>
      </c>
      <c r="I123" s="8" t="str">
        <f>IF(E123="","",IFERROR(VLOOKUP(E123,'3-班级学员信息表'!G:AC,14,0),"错误"))</f>
        <v/>
      </c>
      <c r="J123" s="8" t="str">
        <f>IF(E123="","",IFERROR(VLOOKUP(E123,'3-班级学员信息表'!G:AC,15,0),"错误"))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IF(E123="","",IFERROR(VLOOKUP(H123,'2-班级信息'!A:AH,29,0),"错误"))</f>
        <v/>
      </c>
      <c r="M123" s="6">
        <f>SUMIF('6-学员费用预警表'!A:A,'10-新增明细'!E123,'6-学员费用预警表'!F:F)</f>
        <v>0</v>
      </c>
      <c r="N123" s="5">
        <f>SUMIF('6-学员费用预警表'!A:A,'10-新增明细'!E123,'6-学员费用预警表'!I:I)</f>
        <v>0</v>
      </c>
      <c r="O123" s="8" t="str">
        <f>IF(E123="","",IFERROR(VLOOKUP(E123,'1-学员信息表'!A:AG,8,0),"错误"))</f>
        <v/>
      </c>
      <c r="P123" s="8" t="str">
        <f>IF(E123="","",IFERROR(VLOOKUP(E123,'4-收据记录表'!D:AN,26,0),"错误"))</f>
        <v/>
      </c>
      <c r="Q123" s="12"/>
      <c r="R123" s="11"/>
      <c r="S123" s="8" t="str">
        <f>IF(E123="","",IF(ISERROR(VLOOKUP(E123,'1-学员信息表'!A:AG,9,0)),"错误",IF(VLOOKUP(E123,'1-学员信息表'!A:AG,9,0)="","错误",VLOOKUP(E123,'1-学员信息表'!A:AG,9,0))))</f>
        <v/>
      </c>
      <c r="T123" s="4" t="str">
        <f>IF(E123="","",IF(ISERROR(VLOOKUP(E123,'1-学员信息表'!A:AG,20,0)),"错误",IF(VLOOKUP(E123,'1-学员信息表'!A:AG,20,0)="","错误",VLOOKUP(E123,'1-学员信息表'!A:AG,20,0))))</f>
        <v/>
      </c>
      <c r="U123" s="8" t="str">
        <f>IF(E123="","",IF(ISERROR(VLOOKUP(E123,'1-学员信息表'!A:AG,21,0)),"错误",IF(VLOOKUP(E123,'1-学员信息表'!A:AG,21,0)="","错误",VLOOKUP(E123,'1-学员信息表'!A:AG,21,0))))</f>
        <v/>
      </c>
    </row>
    <row r="124" spans="1:21">
      <c r="A124" s="8" t="str">
        <f>IF(E124&lt;&gt;"",A123+1,"")</f>
        <v/>
      </c>
      <c r="B124" s="12" t="str">
        <f>IF(E124&lt;&gt;"",$B$2,"")</f>
        <v/>
      </c>
      <c r="C124" s="11" t="str">
        <f>IF(E124&lt;&gt;"",$C$2,"")</f>
        <v/>
      </c>
      <c r="D124" s="3"/>
      <c r="E124" s="9"/>
      <c r="F124" s="12" t="str">
        <f>IF(E124="","",IFERROR(VLOOKUP(E124,'1-学员信息表'!A:AG,2,0),"错误"))</f>
        <v/>
      </c>
      <c r="G124" s="12" t="str">
        <f>IF(E124="","",IF(ISERROR(VLOOKUP(E124,'3-班级学员信息表'!G:AC,12,0)),"错误",IF(VLOOKUP(E124,'3-班级学员信息表'!G:AC,12,0)="","错误",VLOOKUP(E124,'3-班级学员信息表'!G:AC,12,0))))</f>
        <v/>
      </c>
      <c r="H124" s="12" t="str">
        <f>IF(E124="","",IF(ISERROR(VLOOKUP(E124,'3-班级学员信息表'!G:AC,13,0)),"错误",IF(VLOOKUP(E124,'3-班级学员信息表'!G:AC,13,0)="","错误",VLOOKUP(E124,'3-班级学员信息表'!G:AC,13,0))))</f>
        <v/>
      </c>
      <c r="I124" s="8" t="str">
        <f>IF(E124="","",IFERROR(VLOOKUP(E124,'3-班级学员信息表'!G:AC,14,0),"错误"))</f>
        <v/>
      </c>
      <c r="J124" s="8" t="str">
        <f>IF(E124="","",IFERROR(VLOOKUP(E124,'3-班级学员信息表'!G:AC,15,0),"错误"))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IF(E124="","",IFERROR(VLOOKUP(H124,'2-班级信息'!A:AH,29,0),"错误"))</f>
        <v/>
      </c>
      <c r="M124" s="6">
        <f>SUMIF('6-学员费用预警表'!A:A,'10-新增明细'!E124,'6-学员费用预警表'!F:F)</f>
        <v>0</v>
      </c>
      <c r="N124" s="5">
        <f>SUMIF('6-学员费用预警表'!A:A,'10-新增明细'!E124,'6-学员费用预警表'!I:I)</f>
        <v>0</v>
      </c>
      <c r="O124" s="8" t="str">
        <f>IF(E124="","",IFERROR(VLOOKUP(E124,'1-学员信息表'!A:AG,8,0),"错误"))</f>
        <v/>
      </c>
      <c r="P124" s="8" t="str">
        <f>IF(E124="","",IFERROR(VLOOKUP(E124,'4-收据记录表'!D:AN,26,0),"错误"))</f>
        <v/>
      </c>
      <c r="Q124" s="12"/>
      <c r="R124" s="11"/>
      <c r="S124" s="8" t="str">
        <f>IF(E124="","",IF(ISERROR(VLOOKUP(E124,'1-学员信息表'!A:AG,9,0)),"错误",IF(VLOOKUP(E124,'1-学员信息表'!A:AG,9,0)="","错误",VLOOKUP(E124,'1-学员信息表'!A:AG,9,0))))</f>
        <v/>
      </c>
      <c r="T124" s="4" t="str">
        <f>IF(E124="","",IF(ISERROR(VLOOKUP(E124,'1-学员信息表'!A:AG,20,0)),"错误",IF(VLOOKUP(E124,'1-学员信息表'!A:AG,20,0)="","错误",VLOOKUP(E124,'1-学员信息表'!A:AG,20,0))))</f>
        <v/>
      </c>
      <c r="U124" s="8" t="str">
        <f>IF(E124="","",IF(ISERROR(VLOOKUP(E124,'1-学员信息表'!A:AG,21,0)),"错误",IF(VLOOKUP(E124,'1-学员信息表'!A:AG,21,0)="","错误",VLOOKUP(E124,'1-学员信息表'!A:AG,21,0))))</f>
        <v/>
      </c>
    </row>
    <row r="125" spans="1:21">
      <c r="A125" s="8" t="str">
        <f>IF(E125&lt;&gt;"",A124+1,"")</f>
        <v/>
      </c>
      <c r="B125" s="12" t="str">
        <f>IF(E125&lt;&gt;"",$B$2,"")</f>
        <v/>
      </c>
      <c r="C125" s="11" t="str">
        <f>IF(E125&lt;&gt;"",$C$2,"")</f>
        <v/>
      </c>
      <c r="D125" s="3"/>
      <c r="E125" s="9"/>
      <c r="F125" s="12" t="str">
        <f>IF(E125="","",IFERROR(VLOOKUP(E125,'1-学员信息表'!A:AG,2,0),"错误"))</f>
        <v/>
      </c>
      <c r="G125" s="12" t="str">
        <f>IF(E125="","",IF(ISERROR(VLOOKUP(E125,'3-班级学员信息表'!G:AC,12,0)),"错误",IF(VLOOKUP(E125,'3-班级学员信息表'!G:AC,12,0)="","错误",VLOOKUP(E125,'3-班级学员信息表'!G:AC,12,0))))</f>
        <v/>
      </c>
      <c r="H125" s="12" t="str">
        <f>IF(E125="","",IF(ISERROR(VLOOKUP(E125,'3-班级学员信息表'!G:AC,13,0)),"错误",IF(VLOOKUP(E125,'3-班级学员信息表'!G:AC,13,0)="","错误",VLOOKUP(E125,'3-班级学员信息表'!G:AC,13,0))))</f>
        <v/>
      </c>
      <c r="I125" s="8" t="str">
        <f>IF(E125="","",IFERROR(VLOOKUP(E125,'3-班级学员信息表'!G:AC,14,0),"错误"))</f>
        <v/>
      </c>
      <c r="J125" s="8" t="str">
        <f>IF(E125="","",IFERROR(VLOOKUP(E125,'3-班级学员信息表'!G:AC,15,0),"错误"))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IF(E125="","",IFERROR(VLOOKUP(H125,'2-班级信息'!A:AH,29,0),"错误"))</f>
        <v/>
      </c>
      <c r="M125" s="6">
        <f>SUMIF('6-学员费用预警表'!A:A,'10-新增明细'!E125,'6-学员费用预警表'!F:F)</f>
        <v>0</v>
      </c>
      <c r="N125" s="5">
        <f>SUMIF('6-学员费用预警表'!A:A,'10-新增明细'!E125,'6-学员费用预警表'!I:I)</f>
        <v>0</v>
      </c>
      <c r="O125" s="8" t="str">
        <f>IF(E125="","",IFERROR(VLOOKUP(E125,'1-学员信息表'!A:AG,8,0),"错误"))</f>
        <v/>
      </c>
      <c r="P125" s="8" t="str">
        <f>IF(E125="","",IFERROR(VLOOKUP(E125,'4-收据记录表'!D:AN,26,0),"错误"))</f>
        <v/>
      </c>
      <c r="Q125" s="12"/>
      <c r="R125" s="11"/>
      <c r="S125" s="8" t="str">
        <f>IF(E125="","",IF(ISERROR(VLOOKUP(E125,'1-学员信息表'!A:AG,9,0)),"错误",IF(VLOOKUP(E125,'1-学员信息表'!A:AG,9,0)="","错误",VLOOKUP(E125,'1-学员信息表'!A:AG,9,0))))</f>
        <v/>
      </c>
      <c r="T125" s="4" t="str">
        <f>IF(E125="","",IF(ISERROR(VLOOKUP(E125,'1-学员信息表'!A:AG,20,0)),"错误",IF(VLOOKUP(E125,'1-学员信息表'!A:AG,20,0)="","错误",VLOOKUP(E125,'1-学员信息表'!A:AG,20,0))))</f>
        <v/>
      </c>
      <c r="U125" s="8" t="str">
        <f>IF(E125="","",IF(ISERROR(VLOOKUP(E125,'1-学员信息表'!A:AG,21,0)),"错误",IF(VLOOKUP(E125,'1-学员信息表'!A:AG,21,0)="","错误",VLOOKUP(E125,'1-学员信息表'!A:AG,21,0))))</f>
        <v/>
      </c>
    </row>
    <row r="126" spans="1:21">
      <c r="A126" s="8" t="str">
        <f t="shared" ref="A126:A189" si="6">IF(E126&lt;&gt;"",A125+1,"")</f>
        <v/>
      </c>
      <c r="B126" s="12" t="str">
        <f t="shared" ref="B126:B189" si="7">IF(E126&lt;&gt;"",$B$2,"")</f>
        <v/>
      </c>
      <c r="C126" s="11" t="str">
        <f t="shared" ref="C126:C189" si="8">IF(E126&lt;&gt;"",$C$2,"")</f>
        <v/>
      </c>
      <c r="D126" s="3"/>
      <c r="E126" s="9"/>
      <c r="F126" s="12" t="str">
        <f>IF(E126="","",IFERROR(VLOOKUP(E126,'1-学员信息表'!A:AG,2,0),"错误"))</f>
        <v/>
      </c>
      <c r="G126" s="12" t="str">
        <f>IF(E126="","",IF(ISERROR(VLOOKUP(E126,'3-班级学员信息表'!G:AC,12,0)),"错误",IF(VLOOKUP(E126,'3-班级学员信息表'!G:AC,12,0)="","错误",VLOOKUP(E126,'3-班级学员信息表'!G:AC,12,0))))</f>
        <v/>
      </c>
      <c r="H126" s="12" t="str">
        <f>IF(E126="","",IF(ISERROR(VLOOKUP(E126,'3-班级学员信息表'!G:AC,13,0)),"错误",IF(VLOOKUP(E126,'3-班级学员信息表'!G:AC,13,0)="","错误",VLOOKUP(E126,'3-班级学员信息表'!G:AC,13,0))))</f>
        <v/>
      </c>
      <c r="I126" s="8" t="str">
        <f>IF(E126="","",IFERROR(VLOOKUP(E126,'3-班级学员信息表'!G:AC,14,0),"错误"))</f>
        <v/>
      </c>
      <c r="J126" s="8" t="str">
        <f>IF(E126="","",IFERROR(VLOOKUP(E126,'3-班级学员信息表'!G:AC,15,0),"错误"))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IF(E126="","",IFERROR(VLOOKUP(H126,'2-班级信息'!A:AH,29,0),"错误"))</f>
        <v/>
      </c>
      <c r="M126" s="6">
        <f>SUMIF('6-学员费用预警表'!A:A,'10-新增明细'!E126,'6-学员费用预警表'!F:F)</f>
        <v>0</v>
      </c>
      <c r="N126" s="5">
        <f>SUMIF('6-学员费用预警表'!A:A,'10-新增明细'!E126,'6-学员费用预警表'!I:I)</f>
        <v>0</v>
      </c>
      <c r="O126" s="8" t="str">
        <f>IF(E126="","",IFERROR(VLOOKUP(E126,'1-学员信息表'!A:AG,8,0),"错误"))</f>
        <v/>
      </c>
      <c r="P126" s="8" t="str">
        <f>IF(E126="","",IFERROR(VLOOKUP(E126,'4-收据记录表'!D:AN,26,0),"错误"))</f>
        <v/>
      </c>
      <c r="Q126" s="12"/>
      <c r="R126" s="11"/>
      <c r="S126" s="8" t="str">
        <f>IF(E126="","",IF(ISERROR(VLOOKUP(E126,'1-学员信息表'!A:AG,9,0)),"错误",IF(VLOOKUP(E126,'1-学员信息表'!A:AG,9,0)="","错误",VLOOKUP(E126,'1-学员信息表'!A:AG,9,0))))</f>
        <v/>
      </c>
      <c r="T126" s="4" t="str">
        <f>IF(E126="","",IF(ISERROR(VLOOKUP(E126,'1-学员信息表'!A:AG,20,0)),"错误",IF(VLOOKUP(E126,'1-学员信息表'!A:AG,20,0)="","错误",VLOOKUP(E126,'1-学员信息表'!A:AG,20,0))))</f>
        <v/>
      </c>
      <c r="U126" s="8" t="str">
        <f>IF(E126="","",IF(ISERROR(VLOOKUP(E126,'1-学员信息表'!A:AG,21,0)),"错误",IF(VLOOKUP(E126,'1-学员信息表'!A:AG,21,0)="","错误",VLOOKUP(E126,'1-学员信息表'!A:AG,21,0))))</f>
        <v/>
      </c>
    </row>
    <row r="127" spans="1:21">
      <c r="A127" s="8" t="str">
        <f t="shared" si="6"/>
        <v/>
      </c>
      <c r="B127" s="12" t="str">
        <f t="shared" si="7"/>
        <v/>
      </c>
      <c r="C127" s="11" t="str">
        <f t="shared" si="8"/>
        <v/>
      </c>
      <c r="D127" s="3"/>
      <c r="E127" s="9"/>
      <c r="F127" s="12" t="str">
        <f>IF(E127="","",IFERROR(VLOOKUP(E127,'1-学员信息表'!A:AG,2,0),"错误"))</f>
        <v/>
      </c>
      <c r="G127" s="12" t="str">
        <f>IF(E127="","",IF(ISERROR(VLOOKUP(E127,'3-班级学员信息表'!G:AC,12,0)),"错误",IF(VLOOKUP(E127,'3-班级学员信息表'!G:AC,12,0)="","错误",VLOOKUP(E127,'3-班级学员信息表'!G:AC,12,0))))</f>
        <v/>
      </c>
      <c r="H127" s="12" t="str">
        <f>IF(E127="","",IF(ISERROR(VLOOKUP(E127,'3-班级学员信息表'!G:AC,13,0)),"错误",IF(VLOOKUP(E127,'3-班级学员信息表'!G:AC,13,0)="","错误",VLOOKUP(E127,'3-班级学员信息表'!G:AC,13,0))))</f>
        <v/>
      </c>
      <c r="I127" s="8" t="str">
        <f>IF(E127="","",IFERROR(VLOOKUP(E127,'3-班级学员信息表'!G:AC,14,0),"错误"))</f>
        <v/>
      </c>
      <c r="J127" s="8" t="str">
        <f>IF(E127="","",IFERROR(VLOOKUP(E127,'3-班级学员信息表'!G:AC,15,0),"错误"))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IF(E127="","",IFERROR(VLOOKUP(H127,'2-班级信息'!A:AH,29,0),"错误"))</f>
        <v/>
      </c>
      <c r="M127" s="6">
        <f>SUMIF('6-学员费用预警表'!A:A,'10-新增明细'!E127,'6-学员费用预警表'!F:F)</f>
        <v>0</v>
      </c>
      <c r="N127" s="5">
        <f>SUMIF('6-学员费用预警表'!A:A,'10-新增明细'!E127,'6-学员费用预警表'!I:I)</f>
        <v>0</v>
      </c>
      <c r="O127" s="8" t="str">
        <f>IF(E127="","",IFERROR(VLOOKUP(E127,'1-学员信息表'!A:AG,8,0),"错误"))</f>
        <v/>
      </c>
      <c r="P127" s="8" t="str">
        <f>IF(E127="","",IFERROR(VLOOKUP(E127,'4-收据记录表'!D:AN,26,0),"错误"))</f>
        <v/>
      </c>
      <c r="Q127" s="12"/>
      <c r="R127" s="11"/>
      <c r="S127" s="8" t="str">
        <f>IF(E127="","",IF(ISERROR(VLOOKUP(E127,'1-学员信息表'!A:AG,9,0)),"错误",IF(VLOOKUP(E127,'1-学员信息表'!A:AG,9,0)="","错误",VLOOKUP(E127,'1-学员信息表'!A:AG,9,0))))</f>
        <v/>
      </c>
      <c r="T127" s="4" t="str">
        <f>IF(E127="","",IF(ISERROR(VLOOKUP(E127,'1-学员信息表'!A:AG,20,0)),"错误",IF(VLOOKUP(E127,'1-学员信息表'!A:AG,20,0)="","错误",VLOOKUP(E127,'1-学员信息表'!A:AG,20,0))))</f>
        <v/>
      </c>
      <c r="U127" s="8" t="str">
        <f>IF(E127="","",IF(ISERROR(VLOOKUP(E127,'1-学员信息表'!A:AG,21,0)),"错误",IF(VLOOKUP(E127,'1-学员信息表'!A:AG,21,0)="","错误",VLOOKUP(E127,'1-学员信息表'!A:AG,21,0))))</f>
        <v/>
      </c>
    </row>
    <row r="128" spans="1:21">
      <c r="A128" s="8" t="str">
        <f t="shared" si="6"/>
        <v/>
      </c>
      <c r="B128" s="12" t="str">
        <f t="shared" si="7"/>
        <v/>
      </c>
      <c r="C128" s="11" t="str">
        <f t="shared" si="8"/>
        <v/>
      </c>
      <c r="D128" s="3"/>
      <c r="E128" s="9"/>
      <c r="F128" s="12" t="str">
        <f>IF(E128="","",IFERROR(VLOOKUP(E128,'1-学员信息表'!A:AG,2,0),"错误"))</f>
        <v/>
      </c>
      <c r="G128" s="12" t="str">
        <f>IF(E128="","",IF(ISERROR(VLOOKUP(E128,'3-班级学员信息表'!G:AC,12,0)),"错误",IF(VLOOKUP(E128,'3-班级学员信息表'!G:AC,12,0)="","错误",VLOOKUP(E128,'3-班级学员信息表'!G:AC,12,0))))</f>
        <v/>
      </c>
      <c r="H128" s="12" t="str">
        <f>IF(E128="","",IF(ISERROR(VLOOKUP(E128,'3-班级学员信息表'!G:AC,13,0)),"错误",IF(VLOOKUP(E128,'3-班级学员信息表'!G:AC,13,0)="","错误",VLOOKUP(E128,'3-班级学员信息表'!G:AC,13,0))))</f>
        <v/>
      </c>
      <c r="I128" s="8" t="str">
        <f>IF(E128="","",IFERROR(VLOOKUP(E128,'3-班级学员信息表'!G:AC,14,0),"错误"))</f>
        <v/>
      </c>
      <c r="J128" s="8" t="str">
        <f>IF(E128="","",IFERROR(VLOOKUP(E128,'3-班级学员信息表'!G:AC,15,0),"错误"))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IF(E128="","",IFERROR(VLOOKUP(H128,'2-班级信息'!A:AH,29,0),"错误"))</f>
        <v/>
      </c>
      <c r="M128" s="6">
        <f>SUMIF('6-学员费用预警表'!A:A,'10-新增明细'!E128,'6-学员费用预警表'!F:F)</f>
        <v>0</v>
      </c>
      <c r="N128" s="5">
        <f>SUMIF('6-学员费用预警表'!A:A,'10-新增明细'!E128,'6-学员费用预警表'!I:I)</f>
        <v>0</v>
      </c>
      <c r="O128" s="8" t="str">
        <f>IF(E128="","",IFERROR(VLOOKUP(E128,'1-学员信息表'!A:AG,8,0),"错误"))</f>
        <v/>
      </c>
      <c r="P128" s="8" t="str">
        <f>IF(E128="","",IFERROR(VLOOKUP(E128,'4-收据记录表'!D:AN,26,0),"错误"))</f>
        <v/>
      </c>
      <c r="Q128" s="12"/>
      <c r="R128" s="11"/>
      <c r="S128" s="8" t="str">
        <f>IF(E128="","",IF(ISERROR(VLOOKUP(E128,'1-学员信息表'!A:AG,9,0)),"错误",IF(VLOOKUP(E128,'1-学员信息表'!A:AG,9,0)="","错误",VLOOKUP(E128,'1-学员信息表'!A:AG,9,0))))</f>
        <v/>
      </c>
      <c r="T128" s="4" t="str">
        <f>IF(E128="","",IF(ISERROR(VLOOKUP(E128,'1-学员信息表'!A:AG,20,0)),"错误",IF(VLOOKUP(E128,'1-学员信息表'!A:AG,20,0)="","错误",VLOOKUP(E128,'1-学员信息表'!A:AG,20,0))))</f>
        <v/>
      </c>
      <c r="U128" s="8" t="str">
        <f>IF(E128="","",IF(ISERROR(VLOOKUP(E128,'1-学员信息表'!A:AG,21,0)),"错误",IF(VLOOKUP(E128,'1-学员信息表'!A:AG,21,0)="","错误",VLOOKUP(E128,'1-学员信息表'!A:AG,21,0))))</f>
        <v/>
      </c>
    </row>
    <row r="129" spans="1:21">
      <c r="A129" s="8" t="str">
        <f t="shared" si="6"/>
        <v/>
      </c>
      <c r="B129" s="12" t="str">
        <f t="shared" si="7"/>
        <v/>
      </c>
      <c r="C129" s="11" t="str">
        <f t="shared" si="8"/>
        <v/>
      </c>
      <c r="D129" s="3"/>
      <c r="E129" s="9"/>
      <c r="F129" s="12" t="str">
        <f>IF(E129="","",IFERROR(VLOOKUP(E129,'1-学员信息表'!A:AG,2,0),"错误"))</f>
        <v/>
      </c>
      <c r="G129" s="12" t="str">
        <f>IF(E129="","",IF(ISERROR(VLOOKUP(E129,'3-班级学员信息表'!G:AC,12,0)),"错误",IF(VLOOKUP(E129,'3-班级学员信息表'!G:AC,12,0)="","错误",VLOOKUP(E129,'3-班级学员信息表'!G:AC,12,0))))</f>
        <v/>
      </c>
      <c r="H129" s="12" t="str">
        <f>IF(E129="","",IF(ISERROR(VLOOKUP(E129,'3-班级学员信息表'!G:AC,13,0)),"错误",IF(VLOOKUP(E129,'3-班级学员信息表'!G:AC,13,0)="","错误",VLOOKUP(E129,'3-班级学员信息表'!G:AC,13,0))))</f>
        <v/>
      </c>
      <c r="I129" s="8" t="str">
        <f>IF(E129="","",IFERROR(VLOOKUP(E129,'3-班级学员信息表'!G:AC,14,0),"错误"))</f>
        <v/>
      </c>
      <c r="J129" s="8" t="str">
        <f>IF(E129="","",IFERROR(VLOOKUP(E129,'3-班级学员信息表'!G:AC,15,0),"错误"))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IF(E129="","",IFERROR(VLOOKUP(H129,'2-班级信息'!A:AH,29,0),"错误"))</f>
        <v/>
      </c>
      <c r="M129" s="6">
        <f>SUMIF('6-学员费用预警表'!A:A,'10-新增明细'!E129,'6-学员费用预警表'!F:F)</f>
        <v>0</v>
      </c>
      <c r="N129" s="5">
        <f>SUMIF('6-学员费用预警表'!A:A,'10-新增明细'!E129,'6-学员费用预警表'!I:I)</f>
        <v>0</v>
      </c>
      <c r="O129" s="8" t="str">
        <f>IF(E129="","",IFERROR(VLOOKUP(E129,'1-学员信息表'!A:AG,8,0),"错误"))</f>
        <v/>
      </c>
      <c r="P129" s="8" t="str">
        <f>IF(E129="","",IFERROR(VLOOKUP(E129,'4-收据记录表'!D:AN,26,0),"错误"))</f>
        <v/>
      </c>
      <c r="Q129" s="12"/>
      <c r="R129" s="11"/>
      <c r="S129" s="8" t="str">
        <f>IF(E129="","",IF(ISERROR(VLOOKUP(E129,'1-学员信息表'!A:AG,9,0)),"错误",IF(VLOOKUP(E129,'1-学员信息表'!A:AG,9,0)="","错误",VLOOKUP(E129,'1-学员信息表'!A:AG,9,0))))</f>
        <v/>
      </c>
      <c r="T129" s="4" t="str">
        <f>IF(E129="","",IF(ISERROR(VLOOKUP(E129,'1-学员信息表'!A:AG,20,0)),"错误",IF(VLOOKUP(E129,'1-学员信息表'!A:AG,20,0)="","错误",VLOOKUP(E129,'1-学员信息表'!A:AG,20,0))))</f>
        <v/>
      </c>
      <c r="U129" s="8" t="str">
        <f>IF(E129="","",IF(ISERROR(VLOOKUP(E129,'1-学员信息表'!A:AG,21,0)),"错误",IF(VLOOKUP(E129,'1-学员信息表'!A:AG,21,0)="","错误",VLOOKUP(E129,'1-学员信息表'!A:AG,21,0))))</f>
        <v/>
      </c>
    </row>
    <row r="130" spans="1:21">
      <c r="A130" s="8" t="str">
        <f t="shared" si="6"/>
        <v/>
      </c>
      <c r="B130" s="12" t="str">
        <f t="shared" si="7"/>
        <v/>
      </c>
      <c r="C130" s="11" t="str">
        <f t="shared" si="8"/>
        <v/>
      </c>
      <c r="D130" s="3"/>
      <c r="E130" s="9"/>
      <c r="F130" s="12" t="str">
        <f>IF(E130="","",IFERROR(VLOOKUP(E130,'1-学员信息表'!A:AG,2,0),"错误"))</f>
        <v/>
      </c>
      <c r="G130" s="12" t="str">
        <f>IF(E130="","",IF(ISERROR(VLOOKUP(E130,'3-班级学员信息表'!G:AC,12,0)),"错误",IF(VLOOKUP(E130,'3-班级学员信息表'!G:AC,12,0)="","错误",VLOOKUP(E130,'3-班级学员信息表'!G:AC,12,0))))</f>
        <v/>
      </c>
      <c r="H130" s="12" t="str">
        <f>IF(E130="","",IF(ISERROR(VLOOKUP(E130,'3-班级学员信息表'!G:AC,13,0)),"错误",IF(VLOOKUP(E130,'3-班级学员信息表'!G:AC,13,0)="","错误",VLOOKUP(E130,'3-班级学员信息表'!G:AC,13,0))))</f>
        <v/>
      </c>
      <c r="I130" s="8" t="str">
        <f>IF(E130="","",IFERROR(VLOOKUP(E130,'3-班级学员信息表'!G:AC,14,0),"错误"))</f>
        <v/>
      </c>
      <c r="J130" s="8" t="str">
        <f>IF(E130="","",IFERROR(VLOOKUP(E130,'3-班级学员信息表'!G:AC,15,0),"错误"))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IF(E130="","",IFERROR(VLOOKUP(H130,'2-班级信息'!A:AH,29,0),"错误"))</f>
        <v/>
      </c>
      <c r="M130" s="6">
        <f>SUMIF('6-学员费用预警表'!A:A,'10-新增明细'!E130,'6-学员费用预警表'!F:F)</f>
        <v>0</v>
      </c>
      <c r="N130" s="5">
        <f>SUMIF('6-学员费用预警表'!A:A,'10-新增明细'!E130,'6-学员费用预警表'!I:I)</f>
        <v>0</v>
      </c>
      <c r="O130" s="8" t="str">
        <f>IF(E130="","",IFERROR(VLOOKUP(E130,'1-学员信息表'!A:AG,8,0),"错误"))</f>
        <v/>
      </c>
      <c r="P130" s="8" t="str">
        <f>IF(E130="","",IFERROR(VLOOKUP(E130,'4-收据记录表'!D:AN,26,0),"错误"))</f>
        <v/>
      </c>
      <c r="Q130" s="12"/>
      <c r="R130" s="11"/>
      <c r="S130" s="8" t="str">
        <f>IF(E130="","",IF(ISERROR(VLOOKUP(E130,'1-学员信息表'!A:AG,9,0)),"错误",IF(VLOOKUP(E130,'1-学员信息表'!A:AG,9,0)="","错误",VLOOKUP(E130,'1-学员信息表'!A:AG,9,0))))</f>
        <v/>
      </c>
      <c r="T130" s="4" t="str">
        <f>IF(E130="","",IF(ISERROR(VLOOKUP(E130,'1-学员信息表'!A:AG,20,0)),"错误",IF(VLOOKUP(E130,'1-学员信息表'!A:AG,20,0)="","错误",VLOOKUP(E130,'1-学员信息表'!A:AG,20,0))))</f>
        <v/>
      </c>
      <c r="U130" s="8" t="str">
        <f>IF(E130="","",IF(ISERROR(VLOOKUP(E130,'1-学员信息表'!A:AG,21,0)),"错误",IF(VLOOKUP(E130,'1-学员信息表'!A:AG,21,0)="","错误",VLOOKUP(E130,'1-学员信息表'!A:AG,21,0))))</f>
        <v/>
      </c>
    </row>
    <row r="131" spans="1:21">
      <c r="A131" s="8" t="str">
        <f t="shared" si="6"/>
        <v/>
      </c>
      <c r="B131" s="12" t="str">
        <f t="shared" si="7"/>
        <v/>
      </c>
      <c r="C131" s="11" t="str">
        <f t="shared" si="8"/>
        <v/>
      </c>
      <c r="D131" s="3"/>
      <c r="E131" s="9"/>
      <c r="F131" s="12" t="str">
        <f>IF(E131="","",IFERROR(VLOOKUP(E131,'1-学员信息表'!A:AG,2,0),"错误"))</f>
        <v/>
      </c>
      <c r="G131" s="12" t="str">
        <f>IF(E131="","",IF(ISERROR(VLOOKUP(E131,'3-班级学员信息表'!G:AC,12,0)),"错误",IF(VLOOKUP(E131,'3-班级学员信息表'!G:AC,12,0)="","错误",VLOOKUP(E131,'3-班级学员信息表'!G:AC,12,0))))</f>
        <v/>
      </c>
      <c r="H131" s="12" t="str">
        <f>IF(E131="","",IF(ISERROR(VLOOKUP(E131,'3-班级学员信息表'!G:AC,13,0)),"错误",IF(VLOOKUP(E131,'3-班级学员信息表'!G:AC,13,0)="","错误",VLOOKUP(E131,'3-班级学员信息表'!G:AC,13,0))))</f>
        <v/>
      </c>
      <c r="I131" s="8" t="str">
        <f>IF(E131="","",IFERROR(VLOOKUP(E131,'3-班级学员信息表'!G:AC,14,0),"错误"))</f>
        <v/>
      </c>
      <c r="J131" s="8" t="str">
        <f>IF(E131="","",IFERROR(VLOOKUP(E131,'3-班级学员信息表'!G:AC,15,0),"错误"))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IF(E131="","",IFERROR(VLOOKUP(H131,'2-班级信息'!A:AH,29,0),"错误"))</f>
        <v/>
      </c>
      <c r="M131" s="6">
        <f>SUMIF('6-学员费用预警表'!A:A,'10-新增明细'!E131,'6-学员费用预警表'!F:F)</f>
        <v>0</v>
      </c>
      <c r="N131" s="5">
        <f>SUMIF('6-学员费用预警表'!A:A,'10-新增明细'!E131,'6-学员费用预警表'!I:I)</f>
        <v>0</v>
      </c>
      <c r="O131" s="8" t="str">
        <f>IF(E131="","",IFERROR(VLOOKUP(E131,'1-学员信息表'!A:AG,8,0),"错误"))</f>
        <v/>
      </c>
      <c r="P131" s="8" t="str">
        <f>IF(E131="","",IFERROR(VLOOKUP(E131,'4-收据记录表'!D:AN,26,0),"错误"))</f>
        <v/>
      </c>
      <c r="Q131" s="12"/>
      <c r="R131" s="11"/>
      <c r="S131" s="8" t="str">
        <f>IF(E131="","",IF(ISERROR(VLOOKUP(E131,'1-学员信息表'!A:AG,9,0)),"错误",IF(VLOOKUP(E131,'1-学员信息表'!A:AG,9,0)="","错误",VLOOKUP(E131,'1-学员信息表'!A:AG,9,0))))</f>
        <v/>
      </c>
      <c r="T131" s="4" t="str">
        <f>IF(E131="","",IF(ISERROR(VLOOKUP(E131,'1-学员信息表'!A:AG,20,0)),"错误",IF(VLOOKUP(E131,'1-学员信息表'!A:AG,20,0)="","错误",VLOOKUP(E131,'1-学员信息表'!A:AG,20,0))))</f>
        <v/>
      </c>
      <c r="U131" s="8" t="str">
        <f>IF(E131="","",IF(ISERROR(VLOOKUP(E131,'1-学员信息表'!A:AG,21,0)),"错误",IF(VLOOKUP(E131,'1-学员信息表'!A:AG,21,0)="","错误",VLOOKUP(E131,'1-学员信息表'!A:AG,21,0))))</f>
        <v/>
      </c>
    </row>
    <row r="132" spans="1:21">
      <c r="A132" s="8" t="str">
        <f t="shared" si="6"/>
        <v/>
      </c>
      <c r="B132" s="12" t="str">
        <f t="shared" si="7"/>
        <v/>
      </c>
      <c r="C132" s="11" t="str">
        <f t="shared" si="8"/>
        <v/>
      </c>
      <c r="D132" s="3"/>
      <c r="E132" s="9"/>
      <c r="F132" s="12" t="str">
        <f>IF(E132="","",IFERROR(VLOOKUP(E132,'1-学员信息表'!A:AG,2,0),"错误"))</f>
        <v/>
      </c>
      <c r="G132" s="12" t="str">
        <f>IF(E132="","",IF(ISERROR(VLOOKUP(E132,'3-班级学员信息表'!G:AC,12,0)),"错误",IF(VLOOKUP(E132,'3-班级学员信息表'!G:AC,12,0)="","错误",VLOOKUP(E132,'3-班级学员信息表'!G:AC,12,0))))</f>
        <v/>
      </c>
      <c r="H132" s="12" t="str">
        <f>IF(E132="","",IF(ISERROR(VLOOKUP(E132,'3-班级学员信息表'!G:AC,13,0)),"错误",IF(VLOOKUP(E132,'3-班级学员信息表'!G:AC,13,0)="","错误",VLOOKUP(E132,'3-班级学员信息表'!G:AC,13,0))))</f>
        <v/>
      </c>
      <c r="I132" s="8" t="str">
        <f>IF(E132="","",IFERROR(VLOOKUP(E132,'3-班级学员信息表'!G:AC,14,0),"错误"))</f>
        <v/>
      </c>
      <c r="J132" s="8" t="str">
        <f>IF(E132="","",IFERROR(VLOOKUP(E132,'3-班级学员信息表'!G:AC,15,0),"错误"))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IF(E132="","",IFERROR(VLOOKUP(H132,'2-班级信息'!A:AH,29,0),"错误"))</f>
        <v/>
      </c>
      <c r="M132" s="6">
        <f>SUMIF('6-学员费用预警表'!A:A,'10-新增明细'!E132,'6-学员费用预警表'!F:F)</f>
        <v>0</v>
      </c>
      <c r="N132" s="5">
        <f>SUMIF('6-学员费用预警表'!A:A,'10-新增明细'!E132,'6-学员费用预警表'!I:I)</f>
        <v>0</v>
      </c>
      <c r="O132" s="8" t="str">
        <f>IF(E132="","",IFERROR(VLOOKUP(E132,'1-学员信息表'!A:AG,8,0),"错误"))</f>
        <v/>
      </c>
      <c r="P132" s="8" t="str">
        <f>IF(E132="","",IFERROR(VLOOKUP(E132,'4-收据记录表'!D:AN,26,0),"错误"))</f>
        <v/>
      </c>
      <c r="Q132" s="12"/>
      <c r="R132" s="11"/>
      <c r="S132" s="8" t="str">
        <f>IF(E132="","",IF(ISERROR(VLOOKUP(E132,'1-学员信息表'!A:AG,9,0)),"错误",IF(VLOOKUP(E132,'1-学员信息表'!A:AG,9,0)="","错误",VLOOKUP(E132,'1-学员信息表'!A:AG,9,0))))</f>
        <v/>
      </c>
      <c r="T132" s="4" t="str">
        <f>IF(E132="","",IF(ISERROR(VLOOKUP(E132,'1-学员信息表'!A:AG,20,0)),"错误",IF(VLOOKUP(E132,'1-学员信息表'!A:AG,20,0)="","错误",VLOOKUP(E132,'1-学员信息表'!A:AG,20,0))))</f>
        <v/>
      </c>
      <c r="U132" s="8" t="str">
        <f>IF(E132="","",IF(ISERROR(VLOOKUP(E132,'1-学员信息表'!A:AG,21,0)),"错误",IF(VLOOKUP(E132,'1-学员信息表'!A:AG,21,0)="","错误",VLOOKUP(E132,'1-学员信息表'!A:AG,21,0))))</f>
        <v/>
      </c>
    </row>
    <row r="133" spans="1:21">
      <c r="A133" s="8" t="str">
        <f t="shared" si="6"/>
        <v/>
      </c>
      <c r="B133" s="12" t="str">
        <f t="shared" si="7"/>
        <v/>
      </c>
      <c r="C133" s="11" t="str">
        <f t="shared" si="8"/>
        <v/>
      </c>
      <c r="D133" s="3"/>
      <c r="E133" s="9"/>
      <c r="F133" s="12" t="str">
        <f>IF(E133="","",IFERROR(VLOOKUP(E133,'1-学员信息表'!A:AG,2,0),"错误"))</f>
        <v/>
      </c>
      <c r="G133" s="12" t="str">
        <f>IF(E133="","",IF(ISERROR(VLOOKUP(E133,'3-班级学员信息表'!G:AC,12,0)),"错误",IF(VLOOKUP(E133,'3-班级学员信息表'!G:AC,12,0)="","错误",VLOOKUP(E133,'3-班级学员信息表'!G:AC,12,0))))</f>
        <v/>
      </c>
      <c r="H133" s="12" t="str">
        <f>IF(E133="","",IF(ISERROR(VLOOKUP(E133,'3-班级学员信息表'!G:AC,13,0)),"错误",IF(VLOOKUP(E133,'3-班级学员信息表'!G:AC,13,0)="","错误",VLOOKUP(E133,'3-班级学员信息表'!G:AC,13,0))))</f>
        <v/>
      </c>
      <c r="I133" s="8" t="str">
        <f>IF(E133="","",IFERROR(VLOOKUP(E133,'3-班级学员信息表'!G:AC,14,0),"错误"))</f>
        <v/>
      </c>
      <c r="J133" s="8" t="str">
        <f>IF(E133="","",IFERROR(VLOOKUP(E133,'3-班级学员信息表'!G:AC,15,0),"错误"))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IF(E133="","",IFERROR(VLOOKUP(H133,'2-班级信息'!A:AH,29,0),"错误"))</f>
        <v/>
      </c>
      <c r="M133" s="6">
        <f>SUMIF('6-学员费用预警表'!A:A,'10-新增明细'!E133,'6-学员费用预警表'!F:F)</f>
        <v>0</v>
      </c>
      <c r="N133" s="5">
        <f>SUMIF('6-学员费用预警表'!A:A,'10-新增明细'!E133,'6-学员费用预警表'!I:I)</f>
        <v>0</v>
      </c>
      <c r="O133" s="8" t="str">
        <f>IF(E133="","",IFERROR(VLOOKUP(E133,'1-学员信息表'!A:AG,8,0),"错误"))</f>
        <v/>
      </c>
      <c r="P133" s="8" t="str">
        <f>IF(E133="","",IFERROR(VLOOKUP(E133,'4-收据记录表'!D:AN,26,0),"错误"))</f>
        <v/>
      </c>
      <c r="Q133" s="12"/>
      <c r="R133" s="11"/>
      <c r="S133" s="8" t="str">
        <f>IF(E133="","",IF(ISERROR(VLOOKUP(E133,'1-学员信息表'!A:AG,9,0)),"错误",IF(VLOOKUP(E133,'1-学员信息表'!A:AG,9,0)="","错误",VLOOKUP(E133,'1-学员信息表'!A:AG,9,0))))</f>
        <v/>
      </c>
      <c r="T133" s="4" t="str">
        <f>IF(E133="","",IF(ISERROR(VLOOKUP(E133,'1-学员信息表'!A:AG,20,0)),"错误",IF(VLOOKUP(E133,'1-学员信息表'!A:AG,20,0)="","错误",VLOOKUP(E133,'1-学员信息表'!A:AG,20,0))))</f>
        <v/>
      </c>
      <c r="U133" s="8" t="str">
        <f>IF(E133="","",IF(ISERROR(VLOOKUP(E133,'1-学员信息表'!A:AG,21,0)),"错误",IF(VLOOKUP(E133,'1-学员信息表'!A:AG,21,0)="","错误",VLOOKUP(E133,'1-学员信息表'!A:AG,21,0))))</f>
        <v/>
      </c>
    </row>
    <row r="134" spans="1:21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3"/>
      <c r="E134" s="9"/>
      <c r="F134" s="12" t="str">
        <f>IF(E134="","",IFERROR(VLOOKUP(E134,'1-学员信息表'!A:AG,2,0),"错误"))</f>
        <v/>
      </c>
      <c r="G134" s="12" t="str">
        <f>IF(E134="","",IF(ISERROR(VLOOKUP(E134,'3-班级学员信息表'!G:AC,12,0)),"错误",IF(VLOOKUP(E134,'3-班级学员信息表'!G:AC,12,0)="","错误",VLOOKUP(E134,'3-班级学员信息表'!G:AC,12,0))))</f>
        <v/>
      </c>
      <c r="H134" s="12" t="str">
        <f>IF(E134="","",IF(ISERROR(VLOOKUP(E134,'3-班级学员信息表'!G:AC,13,0)),"错误",IF(VLOOKUP(E134,'3-班级学员信息表'!G:AC,13,0)="","错误",VLOOKUP(E134,'3-班级学员信息表'!G:AC,13,0))))</f>
        <v/>
      </c>
      <c r="I134" s="8" t="str">
        <f>IF(E134="","",IFERROR(VLOOKUP(E134,'3-班级学员信息表'!G:AC,14,0),"错误"))</f>
        <v/>
      </c>
      <c r="J134" s="8" t="str">
        <f>IF(E134="","",IFERROR(VLOOKUP(E134,'3-班级学员信息表'!G:AC,15,0),"错误"))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IF(E134="","",IFERROR(VLOOKUP(H134,'2-班级信息'!A:AH,29,0),"错误"))</f>
        <v/>
      </c>
      <c r="M134" s="6">
        <f>SUMIF('6-学员费用预警表'!A:A,'10-新增明细'!E134,'6-学员费用预警表'!F:F)</f>
        <v>0</v>
      </c>
      <c r="N134" s="5">
        <f>SUMIF('6-学员费用预警表'!A:A,'10-新增明细'!E134,'6-学员费用预警表'!I:I)</f>
        <v>0</v>
      </c>
      <c r="O134" s="8" t="str">
        <f>IF(E134="","",IFERROR(VLOOKUP(E134,'1-学员信息表'!A:AG,8,0),"错误"))</f>
        <v/>
      </c>
      <c r="P134" s="8" t="str">
        <f>IF(E134="","",IFERROR(VLOOKUP(E134,'4-收据记录表'!D:AN,26,0),"错误"))</f>
        <v/>
      </c>
      <c r="Q134" s="12"/>
      <c r="R134" s="11"/>
      <c r="S134" s="8" t="str">
        <f>IF(E134="","",IF(ISERROR(VLOOKUP(E134,'1-学员信息表'!A:AG,9,0)),"错误",IF(VLOOKUP(E134,'1-学员信息表'!A:AG,9,0)="","错误",VLOOKUP(E134,'1-学员信息表'!A:AG,9,0))))</f>
        <v/>
      </c>
      <c r="T134" s="4" t="str">
        <f>IF(E134="","",IF(ISERROR(VLOOKUP(E134,'1-学员信息表'!A:AG,20,0)),"错误",IF(VLOOKUP(E134,'1-学员信息表'!A:AG,20,0)="","错误",VLOOKUP(E134,'1-学员信息表'!A:AG,20,0))))</f>
        <v/>
      </c>
      <c r="U134" s="8" t="str">
        <f>IF(E134="","",IF(ISERROR(VLOOKUP(E134,'1-学员信息表'!A:AG,21,0)),"错误",IF(VLOOKUP(E134,'1-学员信息表'!A:AG,21,0)="","错误",VLOOKUP(E134,'1-学员信息表'!A:AG,21,0))))</f>
        <v/>
      </c>
    </row>
    <row r="135" spans="1:21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3"/>
      <c r="E135" s="9"/>
      <c r="F135" s="12" t="str">
        <f>IF(E135="","",IFERROR(VLOOKUP(E135,'1-学员信息表'!A:AG,2,0),"错误"))</f>
        <v/>
      </c>
      <c r="G135" s="12" t="str">
        <f>IF(E135="","",IF(ISERROR(VLOOKUP(E135,'3-班级学员信息表'!G:AC,12,0)),"错误",IF(VLOOKUP(E135,'3-班级学员信息表'!G:AC,12,0)="","错误",VLOOKUP(E135,'3-班级学员信息表'!G:AC,12,0))))</f>
        <v/>
      </c>
      <c r="H135" s="12" t="str">
        <f>IF(E135="","",IF(ISERROR(VLOOKUP(E135,'3-班级学员信息表'!G:AC,13,0)),"错误",IF(VLOOKUP(E135,'3-班级学员信息表'!G:AC,13,0)="","错误",VLOOKUP(E135,'3-班级学员信息表'!G:AC,13,0))))</f>
        <v/>
      </c>
      <c r="I135" s="8" t="str">
        <f>IF(E135="","",IFERROR(VLOOKUP(E135,'3-班级学员信息表'!G:AC,14,0),"错误"))</f>
        <v/>
      </c>
      <c r="J135" s="8" t="str">
        <f>IF(E135="","",IFERROR(VLOOKUP(E135,'3-班级学员信息表'!G:AC,15,0),"错误"))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IF(E135="","",IFERROR(VLOOKUP(H135,'2-班级信息'!A:AH,29,0),"错误"))</f>
        <v/>
      </c>
      <c r="M135" s="6">
        <f>SUMIF('6-学员费用预警表'!A:A,'10-新增明细'!E135,'6-学员费用预警表'!F:F)</f>
        <v>0</v>
      </c>
      <c r="N135" s="5">
        <f>SUMIF('6-学员费用预警表'!A:A,'10-新增明细'!E135,'6-学员费用预警表'!I:I)</f>
        <v>0</v>
      </c>
      <c r="O135" s="8" t="str">
        <f>IF(E135="","",IFERROR(VLOOKUP(E135,'1-学员信息表'!A:AG,8,0),"错误"))</f>
        <v/>
      </c>
      <c r="P135" s="8" t="str">
        <f>IF(E135="","",IFERROR(VLOOKUP(E135,'4-收据记录表'!D:AN,26,0),"错误"))</f>
        <v/>
      </c>
      <c r="Q135" s="12"/>
      <c r="R135" s="11"/>
      <c r="S135" s="8" t="str">
        <f>IF(E135="","",IF(ISERROR(VLOOKUP(E135,'1-学员信息表'!A:AG,9,0)),"错误",IF(VLOOKUP(E135,'1-学员信息表'!A:AG,9,0)="","错误",VLOOKUP(E135,'1-学员信息表'!A:AG,9,0))))</f>
        <v/>
      </c>
      <c r="T135" s="4" t="str">
        <f>IF(E135="","",IF(ISERROR(VLOOKUP(E135,'1-学员信息表'!A:AG,20,0)),"错误",IF(VLOOKUP(E135,'1-学员信息表'!A:AG,20,0)="","错误",VLOOKUP(E135,'1-学员信息表'!A:AG,20,0))))</f>
        <v/>
      </c>
      <c r="U135" s="8" t="str">
        <f>IF(E135="","",IF(ISERROR(VLOOKUP(E135,'1-学员信息表'!A:AG,21,0)),"错误",IF(VLOOKUP(E135,'1-学员信息表'!A:AG,21,0)="","错误",VLOOKUP(E135,'1-学员信息表'!A:AG,21,0))))</f>
        <v/>
      </c>
    </row>
    <row r="136" spans="1:21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3"/>
      <c r="E136" s="9"/>
      <c r="F136" s="12" t="str">
        <f>IF(E136="","",IFERROR(VLOOKUP(E136,'1-学员信息表'!A:AG,2,0),"错误"))</f>
        <v/>
      </c>
      <c r="G136" s="12" t="str">
        <f>IF(E136="","",IF(ISERROR(VLOOKUP(E136,'3-班级学员信息表'!G:AC,12,0)),"错误",IF(VLOOKUP(E136,'3-班级学员信息表'!G:AC,12,0)="","错误",VLOOKUP(E136,'3-班级学员信息表'!G:AC,12,0))))</f>
        <v/>
      </c>
      <c r="H136" s="12" t="str">
        <f>IF(E136="","",IF(ISERROR(VLOOKUP(E136,'3-班级学员信息表'!G:AC,13,0)),"错误",IF(VLOOKUP(E136,'3-班级学员信息表'!G:AC,13,0)="","错误",VLOOKUP(E136,'3-班级学员信息表'!G:AC,13,0))))</f>
        <v/>
      </c>
      <c r="I136" s="8" t="str">
        <f>IF(E136="","",IFERROR(VLOOKUP(E136,'3-班级学员信息表'!G:AC,14,0),"错误"))</f>
        <v/>
      </c>
      <c r="J136" s="8" t="str">
        <f>IF(E136="","",IFERROR(VLOOKUP(E136,'3-班级学员信息表'!G:AC,15,0),"错误"))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IF(E136="","",IFERROR(VLOOKUP(H136,'2-班级信息'!A:AH,29,0),"错误"))</f>
        <v/>
      </c>
      <c r="M136" s="6">
        <f>SUMIF('6-学员费用预警表'!A:A,'10-新增明细'!E136,'6-学员费用预警表'!F:F)</f>
        <v>0</v>
      </c>
      <c r="N136" s="5">
        <f>SUMIF('6-学员费用预警表'!A:A,'10-新增明细'!E136,'6-学员费用预警表'!I:I)</f>
        <v>0</v>
      </c>
      <c r="O136" s="8" t="str">
        <f>IF(E136="","",IFERROR(VLOOKUP(E136,'1-学员信息表'!A:AG,8,0),"错误"))</f>
        <v/>
      </c>
      <c r="P136" s="8" t="str">
        <f>IF(E136="","",IFERROR(VLOOKUP(E136,'4-收据记录表'!D:AN,26,0),"错误"))</f>
        <v/>
      </c>
      <c r="Q136" s="12"/>
      <c r="R136" s="11"/>
      <c r="S136" s="8" t="str">
        <f>IF(E136="","",IF(ISERROR(VLOOKUP(E136,'1-学员信息表'!A:AG,9,0)),"错误",IF(VLOOKUP(E136,'1-学员信息表'!A:AG,9,0)="","错误",VLOOKUP(E136,'1-学员信息表'!A:AG,9,0))))</f>
        <v/>
      </c>
      <c r="T136" s="4" t="str">
        <f>IF(E136="","",IF(ISERROR(VLOOKUP(E136,'1-学员信息表'!A:AG,20,0)),"错误",IF(VLOOKUP(E136,'1-学员信息表'!A:AG,20,0)="","错误",VLOOKUP(E136,'1-学员信息表'!A:AG,20,0))))</f>
        <v/>
      </c>
      <c r="U136" s="8" t="str">
        <f>IF(E136="","",IF(ISERROR(VLOOKUP(E136,'1-学员信息表'!A:AG,21,0)),"错误",IF(VLOOKUP(E136,'1-学员信息表'!A:AG,21,0)="","错误",VLOOKUP(E136,'1-学员信息表'!A:AG,21,0))))</f>
        <v/>
      </c>
    </row>
    <row r="137" spans="1:21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3"/>
      <c r="E137" s="9"/>
      <c r="F137" s="12" t="str">
        <f>IF(E137="","",IFERROR(VLOOKUP(E137,'1-学员信息表'!A:AG,2,0),"错误"))</f>
        <v/>
      </c>
      <c r="G137" s="12" t="str">
        <f>IF(E137="","",IF(ISERROR(VLOOKUP(E137,'3-班级学员信息表'!G:AC,12,0)),"错误",IF(VLOOKUP(E137,'3-班级学员信息表'!G:AC,12,0)="","错误",VLOOKUP(E137,'3-班级学员信息表'!G:AC,12,0))))</f>
        <v/>
      </c>
      <c r="H137" s="12" t="str">
        <f>IF(E137="","",IF(ISERROR(VLOOKUP(E137,'3-班级学员信息表'!G:AC,13,0)),"错误",IF(VLOOKUP(E137,'3-班级学员信息表'!G:AC,13,0)="","错误",VLOOKUP(E137,'3-班级学员信息表'!G:AC,13,0))))</f>
        <v/>
      </c>
      <c r="I137" s="8" t="str">
        <f>IF(E137="","",IFERROR(VLOOKUP(E137,'3-班级学员信息表'!G:AC,14,0),"错误"))</f>
        <v/>
      </c>
      <c r="J137" s="8" t="str">
        <f>IF(E137="","",IFERROR(VLOOKUP(E137,'3-班级学员信息表'!G:AC,15,0),"错误"))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IF(E137="","",IFERROR(VLOOKUP(H137,'2-班级信息'!A:AH,29,0),"错误"))</f>
        <v/>
      </c>
      <c r="M137" s="6">
        <f>SUMIF('6-学员费用预警表'!A:A,'10-新增明细'!E137,'6-学员费用预警表'!F:F)</f>
        <v>0</v>
      </c>
      <c r="N137" s="5">
        <f>SUMIF('6-学员费用预警表'!A:A,'10-新增明细'!E137,'6-学员费用预警表'!I:I)</f>
        <v>0</v>
      </c>
      <c r="O137" s="8" t="str">
        <f>IF(E137="","",IFERROR(VLOOKUP(E137,'1-学员信息表'!A:AG,8,0),"错误"))</f>
        <v/>
      </c>
      <c r="P137" s="8" t="str">
        <f>IF(E137="","",IFERROR(VLOOKUP(E137,'4-收据记录表'!D:AN,26,0),"错误"))</f>
        <v/>
      </c>
      <c r="Q137" s="12"/>
      <c r="R137" s="11"/>
      <c r="S137" s="8" t="str">
        <f>IF(E137="","",IF(ISERROR(VLOOKUP(E137,'1-学员信息表'!A:AG,9,0)),"错误",IF(VLOOKUP(E137,'1-学员信息表'!A:AG,9,0)="","错误",VLOOKUP(E137,'1-学员信息表'!A:AG,9,0))))</f>
        <v/>
      </c>
      <c r="T137" s="4" t="str">
        <f>IF(E137="","",IF(ISERROR(VLOOKUP(E137,'1-学员信息表'!A:AG,20,0)),"错误",IF(VLOOKUP(E137,'1-学员信息表'!A:AG,20,0)="","错误",VLOOKUP(E137,'1-学员信息表'!A:AG,20,0))))</f>
        <v/>
      </c>
      <c r="U137" s="8" t="str">
        <f>IF(E137="","",IF(ISERROR(VLOOKUP(E137,'1-学员信息表'!A:AG,21,0)),"错误",IF(VLOOKUP(E137,'1-学员信息表'!A:AG,21,0)="","错误",VLOOKUP(E137,'1-学员信息表'!A:AG,21,0))))</f>
        <v/>
      </c>
    </row>
    <row r="138" spans="1:21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3"/>
      <c r="E138" s="9"/>
      <c r="F138" s="12" t="str">
        <f>IF(E138="","",IFERROR(VLOOKUP(E138,'1-学员信息表'!A:AG,2,0),"错误"))</f>
        <v/>
      </c>
      <c r="G138" s="12" t="str">
        <f>IF(E138="","",IF(ISERROR(VLOOKUP(E138,'3-班级学员信息表'!G:AC,12,0)),"错误",IF(VLOOKUP(E138,'3-班级学员信息表'!G:AC,12,0)="","错误",VLOOKUP(E138,'3-班级学员信息表'!G:AC,12,0))))</f>
        <v/>
      </c>
      <c r="H138" s="12" t="str">
        <f>IF(E138="","",IF(ISERROR(VLOOKUP(E138,'3-班级学员信息表'!G:AC,13,0)),"错误",IF(VLOOKUP(E138,'3-班级学员信息表'!G:AC,13,0)="","错误",VLOOKUP(E138,'3-班级学员信息表'!G:AC,13,0))))</f>
        <v/>
      </c>
      <c r="I138" s="8" t="str">
        <f>IF(E138="","",IFERROR(VLOOKUP(E138,'3-班级学员信息表'!G:AC,14,0),"错误"))</f>
        <v/>
      </c>
      <c r="J138" s="8" t="str">
        <f>IF(E138="","",IFERROR(VLOOKUP(E138,'3-班级学员信息表'!G:AC,15,0),"错误"))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IF(E138="","",IFERROR(VLOOKUP(H138,'2-班级信息'!A:AH,29,0),"错误"))</f>
        <v/>
      </c>
      <c r="M138" s="6">
        <f>SUMIF('6-学员费用预警表'!A:A,'10-新增明细'!E138,'6-学员费用预警表'!F:F)</f>
        <v>0</v>
      </c>
      <c r="N138" s="5">
        <f>SUMIF('6-学员费用预警表'!A:A,'10-新增明细'!E138,'6-学员费用预警表'!I:I)</f>
        <v>0</v>
      </c>
      <c r="O138" s="8" t="str">
        <f>IF(E138="","",IFERROR(VLOOKUP(E138,'1-学员信息表'!A:AG,8,0),"错误"))</f>
        <v/>
      </c>
      <c r="P138" s="8" t="str">
        <f>IF(E138="","",IFERROR(VLOOKUP(E138,'4-收据记录表'!D:AN,26,0),"错误"))</f>
        <v/>
      </c>
      <c r="Q138" s="12"/>
      <c r="R138" s="11"/>
      <c r="S138" s="8" t="str">
        <f>IF(E138="","",IF(ISERROR(VLOOKUP(E138,'1-学员信息表'!A:AG,9,0)),"错误",IF(VLOOKUP(E138,'1-学员信息表'!A:AG,9,0)="","错误",VLOOKUP(E138,'1-学员信息表'!A:AG,9,0))))</f>
        <v/>
      </c>
      <c r="T138" s="4" t="str">
        <f>IF(E138="","",IF(ISERROR(VLOOKUP(E138,'1-学员信息表'!A:AG,20,0)),"错误",IF(VLOOKUP(E138,'1-学员信息表'!A:AG,20,0)="","错误",VLOOKUP(E138,'1-学员信息表'!A:AG,20,0))))</f>
        <v/>
      </c>
      <c r="U138" s="8" t="str">
        <f>IF(E138="","",IF(ISERROR(VLOOKUP(E138,'1-学员信息表'!A:AG,21,0)),"错误",IF(VLOOKUP(E138,'1-学员信息表'!A:AG,21,0)="","错误",VLOOKUP(E138,'1-学员信息表'!A:AG,21,0))))</f>
        <v/>
      </c>
    </row>
    <row r="139" spans="1:21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3"/>
      <c r="E139" s="9"/>
      <c r="F139" s="12" t="str">
        <f>IF(E139="","",IFERROR(VLOOKUP(E139,'1-学员信息表'!A:AG,2,0),"错误"))</f>
        <v/>
      </c>
      <c r="G139" s="12" t="str">
        <f>IF(E139="","",IF(ISERROR(VLOOKUP(E139,'3-班级学员信息表'!G:AC,12,0)),"错误",IF(VLOOKUP(E139,'3-班级学员信息表'!G:AC,12,0)="","错误",VLOOKUP(E139,'3-班级学员信息表'!G:AC,12,0))))</f>
        <v/>
      </c>
      <c r="H139" s="12" t="str">
        <f>IF(E139="","",IF(ISERROR(VLOOKUP(E139,'3-班级学员信息表'!G:AC,13,0)),"错误",IF(VLOOKUP(E139,'3-班级学员信息表'!G:AC,13,0)="","错误",VLOOKUP(E139,'3-班级学员信息表'!G:AC,13,0))))</f>
        <v/>
      </c>
      <c r="I139" s="8" t="str">
        <f>IF(E139="","",IFERROR(VLOOKUP(E139,'3-班级学员信息表'!G:AC,14,0),"错误"))</f>
        <v/>
      </c>
      <c r="J139" s="8" t="str">
        <f>IF(E139="","",IFERROR(VLOOKUP(E139,'3-班级学员信息表'!G:AC,15,0),"错误"))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IF(E139="","",IFERROR(VLOOKUP(H139,'2-班级信息'!A:AH,29,0),"错误"))</f>
        <v/>
      </c>
      <c r="M139" s="6">
        <f>SUMIF('6-学员费用预警表'!A:A,'10-新增明细'!E139,'6-学员费用预警表'!F:F)</f>
        <v>0</v>
      </c>
      <c r="N139" s="5">
        <f>SUMIF('6-学员费用预警表'!A:A,'10-新增明细'!E139,'6-学员费用预警表'!I:I)</f>
        <v>0</v>
      </c>
      <c r="O139" s="8" t="str">
        <f>IF(E139="","",IFERROR(VLOOKUP(E139,'1-学员信息表'!A:AG,8,0),"错误"))</f>
        <v/>
      </c>
      <c r="P139" s="8" t="str">
        <f>IF(E139="","",IFERROR(VLOOKUP(E139,'4-收据记录表'!D:AN,26,0),"错误"))</f>
        <v/>
      </c>
      <c r="Q139" s="12"/>
      <c r="R139" s="11"/>
      <c r="S139" s="8" t="str">
        <f>IF(E139="","",IF(ISERROR(VLOOKUP(E139,'1-学员信息表'!A:AG,9,0)),"错误",IF(VLOOKUP(E139,'1-学员信息表'!A:AG,9,0)="","错误",VLOOKUP(E139,'1-学员信息表'!A:AG,9,0))))</f>
        <v/>
      </c>
      <c r="T139" s="4" t="str">
        <f>IF(E139="","",IF(ISERROR(VLOOKUP(E139,'1-学员信息表'!A:AG,20,0)),"错误",IF(VLOOKUP(E139,'1-学员信息表'!A:AG,20,0)="","错误",VLOOKUP(E139,'1-学员信息表'!A:AG,20,0))))</f>
        <v/>
      </c>
      <c r="U139" s="8" t="str">
        <f>IF(E139="","",IF(ISERROR(VLOOKUP(E139,'1-学员信息表'!A:AG,21,0)),"错误",IF(VLOOKUP(E139,'1-学员信息表'!A:AG,21,0)="","错误",VLOOKUP(E139,'1-学员信息表'!A:AG,21,0))))</f>
        <v/>
      </c>
    </row>
    <row r="140" spans="1:21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3"/>
      <c r="E140" s="9"/>
      <c r="F140" s="12" t="str">
        <f>IF(E140="","",IFERROR(VLOOKUP(E140,'1-学员信息表'!A:AG,2,0),"错误"))</f>
        <v/>
      </c>
      <c r="G140" s="12" t="str">
        <f>IF(E140="","",IF(ISERROR(VLOOKUP(E140,'3-班级学员信息表'!G:AC,12,0)),"错误",IF(VLOOKUP(E140,'3-班级学员信息表'!G:AC,12,0)="","错误",VLOOKUP(E140,'3-班级学员信息表'!G:AC,12,0))))</f>
        <v/>
      </c>
      <c r="H140" s="12" t="str">
        <f>IF(E140="","",IF(ISERROR(VLOOKUP(E140,'3-班级学员信息表'!G:AC,13,0)),"错误",IF(VLOOKUP(E140,'3-班级学员信息表'!G:AC,13,0)="","错误",VLOOKUP(E140,'3-班级学员信息表'!G:AC,13,0))))</f>
        <v/>
      </c>
      <c r="I140" s="8" t="str">
        <f>IF(E140="","",IFERROR(VLOOKUP(E140,'3-班级学员信息表'!G:AC,14,0),"错误"))</f>
        <v/>
      </c>
      <c r="J140" s="8" t="str">
        <f>IF(E140="","",IFERROR(VLOOKUP(E140,'3-班级学员信息表'!G:AC,15,0),"错误"))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IF(E140="","",IFERROR(VLOOKUP(H140,'2-班级信息'!A:AH,29,0),"错误"))</f>
        <v/>
      </c>
      <c r="M140" s="6">
        <f>SUMIF('6-学员费用预警表'!A:A,'10-新增明细'!E140,'6-学员费用预警表'!F:F)</f>
        <v>0</v>
      </c>
      <c r="N140" s="5">
        <f>SUMIF('6-学员费用预警表'!A:A,'10-新增明细'!E140,'6-学员费用预警表'!I:I)</f>
        <v>0</v>
      </c>
      <c r="O140" s="8" t="str">
        <f>IF(E140="","",IFERROR(VLOOKUP(E140,'1-学员信息表'!A:AG,8,0),"错误"))</f>
        <v/>
      </c>
      <c r="P140" s="8" t="str">
        <f>IF(E140="","",IFERROR(VLOOKUP(E140,'4-收据记录表'!D:AN,26,0),"错误"))</f>
        <v/>
      </c>
      <c r="Q140" s="12"/>
      <c r="R140" s="11"/>
      <c r="S140" s="8" t="str">
        <f>IF(E140="","",IF(ISERROR(VLOOKUP(E140,'1-学员信息表'!A:AG,9,0)),"错误",IF(VLOOKUP(E140,'1-学员信息表'!A:AG,9,0)="","错误",VLOOKUP(E140,'1-学员信息表'!A:AG,9,0))))</f>
        <v/>
      </c>
      <c r="T140" s="4" t="str">
        <f>IF(E140="","",IF(ISERROR(VLOOKUP(E140,'1-学员信息表'!A:AG,20,0)),"错误",IF(VLOOKUP(E140,'1-学员信息表'!A:AG,20,0)="","错误",VLOOKUP(E140,'1-学员信息表'!A:AG,20,0))))</f>
        <v/>
      </c>
      <c r="U140" s="8" t="str">
        <f>IF(E140="","",IF(ISERROR(VLOOKUP(E140,'1-学员信息表'!A:AG,21,0)),"错误",IF(VLOOKUP(E140,'1-学员信息表'!A:AG,21,0)="","错误",VLOOKUP(E140,'1-学员信息表'!A:AG,21,0))))</f>
        <v/>
      </c>
    </row>
    <row r="141" spans="1:21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3"/>
      <c r="E141" s="9"/>
      <c r="F141" s="12" t="str">
        <f>IF(E141="","",IFERROR(VLOOKUP(E141,'1-学员信息表'!A:AG,2,0),"错误"))</f>
        <v/>
      </c>
      <c r="G141" s="12" t="str">
        <f>IF(E141="","",IF(ISERROR(VLOOKUP(E141,'3-班级学员信息表'!G:AC,12,0)),"错误",IF(VLOOKUP(E141,'3-班级学员信息表'!G:AC,12,0)="","错误",VLOOKUP(E141,'3-班级学员信息表'!G:AC,12,0))))</f>
        <v/>
      </c>
      <c r="H141" s="12" t="str">
        <f>IF(E141="","",IF(ISERROR(VLOOKUP(E141,'3-班级学员信息表'!G:AC,13,0)),"错误",IF(VLOOKUP(E141,'3-班级学员信息表'!G:AC,13,0)="","错误",VLOOKUP(E141,'3-班级学员信息表'!G:AC,13,0))))</f>
        <v/>
      </c>
      <c r="I141" s="8" t="str">
        <f>IF(E141="","",IFERROR(VLOOKUP(E141,'3-班级学员信息表'!G:AC,14,0),"错误"))</f>
        <v/>
      </c>
      <c r="J141" s="8" t="str">
        <f>IF(E141="","",IFERROR(VLOOKUP(E141,'3-班级学员信息表'!G:AC,15,0),"错误"))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IF(E141="","",IFERROR(VLOOKUP(H141,'2-班级信息'!A:AH,29,0),"错误"))</f>
        <v/>
      </c>
      <c r="M141" s="6">
        <f>SUMIF('6-学员费用预警表'!A:A,'10-新增明细'!E141,'6-学员费用预警表'!F:F)</f>
        <v>0</v>
      </c>
      <c r="N141" s="5">
        <f>SUMIF('6-学员费用预警表'!A:A,'10-新增明细'!E141,'6-学员费用预警表'!I:I)</f>
        <v>0</v>
      </c>
      <c r="O141" s="8" t="str">
        <f>IF(E141="","",IFERROR(VLOOKUP(E141,'1-学员信息表'!A:AG,8,0),"错误"))</f>
        <v/>
      </c>
      <c r="P141" s="8" t="str">
        <f>IF(E141="","",IFERROR(VLOOKUP(E141,'4-收据记录表'!D:AN,26,0),"错误"))</f>
        <v/>
      </c>
      <c r="Q141" s="12"/>
      <c r="R141" s="11"/>
      <c r="S141" s="8" t="str">
        <f>IF(E141="","",IF(ISERROR(VLOOKUP(E141,'1-学员信息表'!A:AG,9,0)),"错误",IF(VLOOKUP(E141,'1-学员信息表'!A:AG,9,0)="","错误",VLOOKUP(E141,'1-学员信息表'!A:AG,9,0))))</f>
        <v/>
      </c>
      <c r="T141" s="4" t="str">
        <f>IF(E141="","",IF(ISERROR(VLOOKUP(E141,'1-学员信息表'!A:AG,20,0)),"错误",IF(VLOOKUP(E141,'1-学员信息表'!A:AG,20,0)="","错误",VLOOKUP(E141,'1-学员信息表'!A:AG,20,0))))</f>
        <v/>
      </c>
      <c r="U141" s="8" t="str">
        <f>IF(E141="","",IF(ISERROR(VLOOKUP(E141,'1-学员信息表'!A:AG,21,0)),"错误",IF(VLOOKUP(E141,'1-学员信息表'!A:AG,21,0)="","错误",VLOOKUP(E141,'1-学员信息表'!A:AG,21,0))))</f>
        <v/>
      </c>
    </row>
    <row r="142" spans="1:21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3"/>
      <c r="E142" s="9"/>
      <c r="F142" s="12" t="str">
        <f>IF(E142="","",IFERROR(VLOOKUP(E142,'1-学员信息表'!A:AG,2,0),"错误"))</f>
        <v/>
      </c>
      <c r="G142" s="12" t="str">
        <f>IF(E142="","",IF(ISERROR(VLOOKUP(E142,'3-班级学员信息表'!G:AC,12,0)),"错误",IF(VLOOKUP(E142,'3-班级学员信息表'!G:AC,12,0)="","错误",VLOOKUP(E142,'3-班级学员信息表'!G:AC,12,0))))</f>
        <v/>
      </c>
      <c r="H142" s="12" t="str">
        <f>IF(E142="","",IF(ISERROR(VLOOKUP(E142,'3-班级学员信息表'!G:AC,13,0)),"错误",IF(VLOOKUP(E142,'3-班级学员信息表'!G:AC,13,0)="","错误",VLOOKUP(E142,'3-班级学员信息表'!G:AC,13,0))))</f>
        <v/>
      </c>
      <c r="I142" s="8" t="str">
        <f>IF(E142="","",IFERROR(VLOOKUP(E142,'3-班级学员信息表'!G:AC,14,0),"错误"))</f>
        <v/>
      </c>
      <c r="J142" s="8" t="str">
        <f>IF(E142="","",IFERROR(VLOOKUP(E142,'3-班级学员信息表'!G:AC,15,0),"错误"))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IF(E142="","",IFERROR(VLOOKUP(H142,'2-班级信息'!A:AH,29,0),"错误"))</f>
        <v/>
      </c>
      <c r="M142" s="6">
        <f>SUMIF('6-学员费用预警表'!A:A,'10-新增明细'!E142,'6-学员费用预警表'!F:F)</f>
        <v>0</v>
      </c>
      <c r="N142" s="5">
        <f>SUMIF('6-学员费用预警表'!A:A,'10-新增明细'!E142,'6-学员费用预警表'!I:I)</f>
        <v>0</v>
      </c>
      <c r="O142" s="8" t="str">
        <f>IF(E142="","",IFERROR(VLOOKUP(E142,'1-学员信息表'!A:AG,8,0),"错误"))</f>
        <v/>
      </c>
      <c r="P142" s="8" t="str">
        <f>IF(E142="","",IFERROR(VLOOKUP(E142,'4-收据记录表'!D:AN,26,0),"错误"))</f>
        <v/>
      </c>
      <c r="Q142" s="12"/>
      <c r="R142" s="11"/>
      <c r="S142" s="8" t="str">
        <f>IF(E142="","",IF(ISERROR(VLOOKUP(E142,'1-学员信息表'!A:AG,9,0)),"错误",IF(VLOOKUP(E142,'1-学员信息表'!A:AG,9,0)="","错误",VLOOKUP(E142,'1-学员信息表'!A:AG,9,0))))</f>
        <v/>
      </c>
      <c r="T142" s="4" t="str">
        <f>IF(E142="","",IF(ISERROR(VLOOKUP(E142,'1-学员信息表'!A:AG,20,0)),"错误",IF(VLOOKUP(E142,'1-学员信息表'!A:AG,20,0)="","错误",VLOOKUP(E142,'1-学员信息表'!A:AG,20,0))))</f>
        <v/>
      </c>
      <c r="U142" s="8" t="str">
        <f>IF(E142="","",IF(ISERROR(VLOOKUP(E142,'1-学员信息表'!A:AG,21,0)),"错误",IF(VLOOKUP(E142,'1-学员信息表'!A:AG,21,0)="","错误",VLOOKUP(E142,'1-学员信息表'!A:AG,21,0))))</f>
        <v/>
      </c>
    </row>
    <row r="143" spans="1:21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3"/>
      <c r="E143" s="9"/>
      <c r="F143" s="12" t="str">
        <f>IF(E143="","",IFERROR(VLOOKUP(E143,'1-学员信息表'!A:AG,2,0),"错误"))</f>
        <v/>
      </c>
      <c r="G143" s="12" t="str">
        <f>IF(E143="","",IF(ISERROR(VLOOKUP(E143,'3-班级学员信息表'!G:AC,12,0)),"错误",IF(VLOOKUP(E143,'3-班级学员信息表'!G:AC,12,0)="","错误",VLOOKUP(E143,'3-班级学员信息表'!G:AC,12,0))))</f>
        <v/>
      </c>
      <c r="H143" s="12" t="str">
        <f>IF(E143="","",IF(ISERROR(VLOOKUP(E143,'3-班级学员信息表'!G:AC,13,0)),"错误",IF(VLOOKUP(E143,'3-班级学员信息表'!G:AC,13,0)="","错误",VLOOKUP(E143,'3-班级学员信息表'!G:AC,13,0))))</f>
        <v/>
      </c>
      <c r="I143" s="8" t="str">
        <f>IF(E143="","",IFERROR(VLOOKUP(E143,'3-班级学员信息表'!G:AC,14,0),"错误"))</f>
        <v/>
      </c>
      <c r="J143" s="8" t="str">
        <f>IF(E143="","",IFERROR(VLOOKUP(E143,'3-班级学员信息表'!G:AC,15,0),"错误"))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IF(E143="","",IFERROR(VLOOKUP(H143,'2-班级信息'!A:AH,29,0),"错误"))</f>
        <v/>
      </c>
      <c r="M143" s="6">
        <f>SUMIF('6-学员费用预警表'!A:A,'10-新增明细'!E143,'6-学员费用预警表'!F:F)</f>
        <v>0</v>
      </c>
      <c r="N143" s="5">
        <f>SUMIF('6-学员费用预警表'!A:A,'10-新增明细'!E143,'6-学员费用预警表'!I:I)</f>
        <v>0</v>
      </c>
      <c r="O143" s="8" t="str">
        <f>IF(E143="","",IFERROR(VLOOKUP(E143,'1-学员信息表'!A:AG,8,0),"错误"))</f>
        <v/>
      </c>
      <c r="P143" s="8" t="str">
        <f>IF(E143="","",IFERROR(VLOOKUP(E143,'4-收据记录表'!D:AN,26,0),"错误"))</f>
        <v/>
      </c>
      <c r="Q143" s="12"/>
      <c r="R143" s="11"/>
      <c r="S143" s="8" t="str">
        <f>IF(E143="","",IF(ISERROR(VLOOKUP(E143,'1-学员信息表'!A:AG,9,0)),"错误",IF(VLOOKUP(E143,'1-学员信息表'!A:AG,9,0)="","错误",VLOOKUP(E143,'1-学员信息表'!A:AG,9,0))))</f>
        <v/>
      </c>
      <c r="T143" s="4" t="str">
        <f>IF(E143="","",IF(ISERROR(VLOOKUP(E143,'1-学员信息表'!A:AG,20,0)),"错误",IF(VLOOKUP(E143,'1-学员信息表'!A:AG,20,0)="","错误",VLOOKUP(E143,'1-学员信息表'!A:AG,20,0))))</f>
        <v/>
      </c>
      <c r="U143" s="8" t="str">
        <f>IF(E143="","",IF(ISERROR(VLOOKUP(E143,'1-学员信息表'!A:AG,21,0)),"错误",IF(VLOOKUP(E143,'1-学员信息表'!A:AG,21,0)="","错误",VLOOKUP(E143,'1-学员信息表'!A:AG,21,0))))</f>
        <v/>
      </c>
    </row>
    <row r="144" spans="1:21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3"/>
      <c r="E144" s="9"/>
      <c r="F144" s="12" t="str">
        <f>IF(E144="","",IFERROR(VLOOKUP(E144,'1-学员信息表'!A:AG,2,0),"错误"))</f>
        <v/>
      </c>
      <c r="G144" s="12" t="str">
        <f>IF(E144="","",IF(ISERROR(VLOOKUP(E144,'3-班级学员信息表'!G:AC,12,0)),"错误",IF(VLOOKUP(E144,'3-班级学员信息表'!G:AC,12,0)="","错误",VLOOKUP(E144,'3-班级学员信息表'!G:AC,12,0))))</f>
        <v/>
      </c>
      <c r="H144" s="12" t="str">
        <f>IF(E144="","",IF(ISERROR(VLOOKUP(E144,'3-班级学员信息表'!G:AC,13,0)),"错误",IF(VLOOKUP(E144,'3-班级学员信息表'!G:AC,13,0)="","错误",VLOOKUP(E144,'3-班级学员信息表'!G:AC,13,0))))</f>
        <v/>
      </c>
      <c r="I144" s="8" t="str">
        <f>IF(E144="","",IFERROR(VLOOKUP(E144,'3-班级学员信息表'!G:AC,14,0),"错误"))</f>
        <v/>
      </c>
      <c r="J144" s="8" t="str">
        <f>IF(E144="","",IFERROR(VLOOKUP(E144,'3-班级学员信息表'!G:AC,15,0),"错误"))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IF(E144="","",IFERROR(VLOOKUP(H144,'2-班级信息'!A:AH,29,0),"错误"))</f>
        <v/>
      </c>
      <c r="M144" s="6">
        <f>SUMIF('6-学员费用预警表'!A:A,'10-新增明细'!E144,'6-学员费用预警表'!F:F)</f>
        <v>0</v>
      </c>
      <c r="N144" s="5">
        <f>SUMIF('6-学员费用预警表'!A:A,'10-新增明细'!E144,'6-学员费用预警表'!I:I)</f>
        <v>0</v>
      </c>
      <c r="O144" s="8" t="str">
        <f>IF(E144="","",IFERROR(VLOOKUP(E144,'1-学员信息表'!A:AG,8,0),"错误"))</f>
        <v/>
      </c>
      <c r="P144" s="8" t="str">
        <f>IF(E144="","",IFERROR(VLOOKUP(E144,'4-收据记录表'!D:AN,26,0),"错误"))</f>
        <v/>
      </c>
      <c r="Q144" s="12"/>
      <c r="R144" s="11"/>
      <c r="S144" s="8" t="str">
        <f>IF(E144="","",IF(ISERROR(VLOOKUP(E144,'1-学员信息表'!A:AG,9,0)),"错误",IF(VLOOKUP(E144,'1-学员信息表'!A:AG,9,0)="","错误",VLOOKUP(E144,'1-学员信息表'!A:AG,9,0))))</f>
        <v/>
      </c>
      <c r="T144" s="4" t="str">
        <f>IF(E144="","",IF(ISERROR(VLOOKUP(E144,'1-学员信息表'!A:AG,20,0)),"错误",IF(VLOOKUP(E144,'1-学员信息表'!A:AG,20,0)="","错误",VLOOKUP(E144,'1-学员信息表'!A:AG,20,0))))</f>
        <v/>
      </c>
      <c r="U144" s="8" t="str">
        <f>IF(E144="","",IF(ISERROR(VLOOKUP(E144,'1-学员信息表'!A:AG,21,0)),"错误",IF(VLOOKUP(E144,'1-学员信息表'!A:AG,21,0)="","错误",VLOOKUP(E144,'1-学员信息表'!A:AG,21,0))))</f>
        <v/>
      </c>
    </row>
    <row r="145" spans="1:21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3"/>
      <c r="E145" s="9"/>
      <c r="F145" s="12" t="str">
        <f>IF(E145="","",IFERROR(VLOOKUP(E145,'1-学员信息表'!A:AG,2,0),"错误"))</f>
        <v/>
      </c>
      <c r="G145" s="12" t="str">
        <f>IF(E145="","",IF(ISERROR(VLOOKUP(E145,'3-班级学员信息表'!G:AC,12,0)),"错误",IF(VLOOKUP(E145,'3-班级学员信息表'!G:AC,12,0)="","错误",VLOOKUP(E145,'3-班级学员信息表'!G:AC,12,0))))</f>
        <v/>
      </c>
      <c r="H145" s="12" t="str">
        <f>IF(E145="","",IF(ISERROR(VLOOKUP(E145,'3-班级学员信息表'!G:AC,13,0)),"错误",IF(VLOOKUP(E145,'3-班级学员信息表'!G:AC,13,0)="","错误",VLOOKUP(E145,'3-班级学员信息表'!G:AC,13,0))))</f>
        <v/>
      </c>
      <c r="I145" s="8" t="str">
        <f>IF(E145="","",IFERROR(VLOOKUP(E145,'3-班级学员信息表'!G:AC,14,0),"错误"))</f>
        <v/>
      </c>
      <c r="J145" s="8" t="str">
        <f>IF(E145="","",IFERROR(VLOOKUP(E145,'3-班级学员信息表'!G:AC,15,0),"错误"))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IF(E145="","",IFERROR(VLOOKUP(H145,'2-班级信息'!A:AH,29,0),"错误"))</f>
        <v/>
      </c>
      <c r="M145" s="6">
        <f>SUMIF('6-学员费用预警表'!A:A,'10-新增明细'!E145,'6-学员费用预警表'!F:F)</f>
        <v>0</v>
      </c>
      <c r="N145" s="5">
        <f>SUMIF('6-学员费用预警表'!A:A,'10-新增明细'!E145,'6-学员费用预警表'!I:I)</f>
        <v>0</v>
      </c>
      <c r="O145" s="8" t="str">
        <f>IF(E145="","",IFERROR(VLOOKUP(E145,'1-学员信息表'!A:AG,8,0),"错误"))</f>
        <v/>
      </c>
      <c r="P145" s="8" t="str">
        <f>IF(E145="","",IFERROR(VLOOKUP(E145,'4-收据记录表'!D:AN,26,0),"错误"))</f>
        <v/>
      </c>
      <c r="Q145" s="12"/>
      <c r="R145" s="11"/>
      <c r="S145" s="8" t="str">
        <f>IF(E145="","",IF(ISERROR(VLOOKUP(E145,'1-学员信息表'!A:AG,9,0)),"错误",IF(VLOOKUP(E145,'1-学员信息表'!A:AG,9,0)="","错误",VLOOKUP(E145,'1-学员信息表'!A:AG,9,0))))</f>
        <v/>
      </c>
      <c r="T145" s="4" t="str">
        <f>IF(E145="","",IF(ISERROR(VLOOKUP(E145,'1-学员信息表'!A:AG,20,0)),"错误",IF(VLOOKUP(E145,'1-学员信息表'!A:AG,20,0)="","错误",VLOOKUP(E145,'1-学员信息表'!A:AG,20,0))))</f>
        <v/>
      </c>
      <c r="U145" s="8" t="str">
        <f>IF(E145="","",IF(ISERROR(VLOOKUP(E145,'1-学员信息表'!A:AG,21,0)),"错误",IF(VLOOKUP(E145,'1-学员信息表'!A:AG,21,0)="","错误",VLOOKUP(E145,'1-学员信息表'!A:AG,21,0))))</f>
        <v/>
      </c>
    </row>
    <row r="146" spans="1:21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3"/>
      <c r="E146" s="9"/>
      <c r="F146" s="12" t="str">
        <f>IF(E146="","",IFERROR(VLOOKUP(E146,'1-学员信息表'!A:AG,2,0),"错误"))</f>
        <v/>
      </c>
      <c r="G146" s="12" t="str">
        <f>IF(E146="","",IF(ISERROR(VLOOKUP(E146,'3-班级学员信息表'!G:AC,12,0)),"错误",IF(VLOOKUP(E146,'3-班级学员信息表'!G:AC,12,0)="","错误",VLOOKUP(E146,'3-班级学员信息表'!G:AC,12,0))))</f>
        <v/>
      </c>
      <c r="H146" s="12" t="str">
        <f>IF(E146="","",IF(ISERROR(VLOOKUP(E146,'3-班级学员信息表'!G:AC,13,0)),"错误",IF(VLOOKUP(E146,'3-班级学员信息表'!G:AC,13,0)="","错误",VLOOKUP(E146,'3-班级学员信息表'!G:AC,13,0))))</f>
        <v/>
      </c>
      <c r="I146" s="8" t="str">
        <f>IF(E146="","",IFERROR(VLOOKUP(E146,'3-班级学员信息表'!G:AC,14,0),"错误"))</f>
        <v/>
      </c>
      <c r="J146" s="8" t="str">
        <f>IF(E146="","",IFERROR(VLOOKUP(E146,'3-班级学员信息表'!G:AC,15,0),"错误"))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IF(E146="","",IFERROR(VLOOKUP(H146,'2-班级信息'!A:AH,29,0),"错误"))</f>
        <v/>
      </c>
      <c r="M146" s="6">
        <f>SUMIF('6-学员费用预警表'!A:A,'10-新增明细'!E146,'6-学员费用预警表'!F:F)</f>
        <v>0</v>
      </c>
      <c r="N146" s="5">
        <f>SUMIF('6-学员费用预警表'!A:A,'10-新增明细'!E146,'6-学员费用预警表'!I:I)</f>
        <v>0</v>
      </c>
      <c r="O146" s="8" t="str">
        <f>IF(E146="","",IFERROR(VLOOKUP(E146,'1-学员信息表'!A:AG,8,0),"错误"))</f>
        <v/>
      </c>
      <c r="P146" s="8" t="str">
        <f>IF(E146="","",IFERROR(VLOOKUP(E146,'4-收据记录表'!D:AN,26,0),"错误"))</f>
        <v/>
      </c>
      <c r="Q146" s="12"/>
      <c r="R146" s="11"/>
      <c r="S146" s="8" t="str">
        <f>IF(E146="","",IF(ISERROR(VLOOKUP(E146,'1-学员信息表'!A:AG,9,0)),"错误",IF(VLOOKUP(E146,'1-学员信息表'!A:AG,9,0)="","错误",VLOOKUP(E146,'1-学员信息表'!A:AG,9,0))))</f>
        <v/>
      </c>
      <c r="T146" s="4" t="str">
        <f>IF(E146="","",IF(ISERROR(VLOOKUP(E146,'1-学员信息表'!A:AG,20,0)),"错误",IF(VLOOKUP(E146,'1-学员信息表'!A:AG,20,0)="","错误",VLOOKUP(E146,'1-学员信息表'!A:AG,20,0))))</f>
        <v/>
      </c>
      <c r="U146" s="8" t="str">
        <f>IF(E146="","",IF(ISERROR(VLOOKUP(E146,'1-学员信息表'!A:AG,21,0)),"错误",IF(VLOOKUP(E146,'1-学员信息表'!A:AG,21,0)="","错误",VLOOKUP(E146,'1-学员信息表'!A:AG,21,0))))</f>
        <v/>
      </c>
    </row>
    <row r="147" spans="1:21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3"/>
      <c r="E147" s="9"/>
      <c r="F147" s="12" t="str">
        <f>IF(E147="","",IFERROR(VLOOKUP(E147,'1-学员信息表'!A:AG,2,0),"错误"))</f>
        <v/>
      </c>
      <c r="G147" s="12" t="str">
        <f>IF(E147="","",IF(ISERROR(VLOOKUP(E147,'3-班级学员信息表'!G:AC,12,0)),"错误",IF(VLOOKUP(E147,'3-班级学员信息表'!G:AC,12,0)="","错误",VLOOKUP(E147,'3-班级学员信息表'!G:AC,12,0))))</f>
        <v/>
      </c>
      <c r="H147" s="12" t="str">
        <f>IF(E147="","",IF(ISERROR(VLOOKUP(E147,'3-班级学员信息表'!G:AC,13,0)),"错误",IF(VLOOKUP(E147,'3-班级学员信息表'!G:AC,13,0)="","错误",VLOOKUP(E147,'3-班级学员信息表'!G:AC,13,0))))</f>
        <v/>
      </c>
      <c r="I147" s="8" t="str">
        <f>IF(E147="","",IFERROR(VLOOKUP(E147,'3-班级学员信息表'!G:AC,14,0),"错误"))</f>
        <v/>
      </c>
      <c r="J147" s="8" t="str">
        <f>IF(E147="","",IFERROR(VLOOKUP(E147,'3-班级学员信息表'!G:AC,15,0),"错误"))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IF(E147="","",IFERROR(VLOOKUP(H147,'2-班级信息'!A:AH,29,0),"错误"))</f>
        <v/>
      </c>
      <c r="M147" s="6">
        <f>SUMIF('6-学员费用预警表'!A:A,'10-新增明细'!E147,'6-学员费用预警表'!F:F)</f>
        <v>0</v>
      </c>
      <c r="N147" s="5">
        <f>SUMIF('6-学员费用预警表'!A:A,'10-新增明细'!E147,'6-学员费用预警表'!I:I)</f>
        <v>0</v>
      </c>
      <c r="O147" s="8" t="str">
        <f>IF(E147="","",IFERROR(VLOOKUP(E147,'1-学员信息表'!A:AG,8,0),"错误"))</f>
        <v/>
      </c>
      <c r="P147" s="8" t="str">
        <f>IF(E147="","",IFERROR(VLOOKUP(E147,'4-收据记录表'!D:AN,26,0),"错误"))</f>
        <v/>
      </c>
      <c r="Q147" s="12"/>
      <c r="R147" s="11"/>
      <c r="S147" s="8" t="str">
        <f>IF(E147="","",IF(ISERROR(VLOOKUP(E147,'1-学员信息表'!A:AG,9,0)),"错误",IF(VLOOKUP(E147,'1-学员信息表'!A:AG,9,0)="","错误",VLOOKUP(E147,'1-学员信息表'!A:AG,9,0))))</f>
        <v/>
      </c>
      <c r="T147" s="4" t="str">
        <f>IF(E147="","",IF(ISERROR(VLOOKUP(E147,'1-学员信息表'!A:AG,20,0)),"错误",IF(VLOOKUP(E147,'1-学员信息表'!A:AG,20,0)="","错误",VLOOKUP(E147,'1-学员信息表'!A:AG,20,0))))</f>
        <v/>
      </c>
      <c r="U147" s="8" t="str">
        <f>IF(E147="","",IF(ISERROR(VLOOKUP(E147,'1-学员信息表'!A:AG,21,0)),"错误",IF(VLOOKUP(E147,'1-学员信息表'!A:AG,21,0)="","错误",VLOOKUP(E147,'1-学员信息表'!A:AG,21,0))))</f>
        <v/>
      </c>
    </row>
    <row r="148" spans="1:21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3"/>
      <c r="E148" s="9"/>
      <c r="F148" s="12" t="str">
        <f>IF(E148="","",IFERROR(VLOOKUP(E148,'1-学员信息表'!A:AG,2,0),"错误"))</f>
        <v/>
      </c>
      <c r="G148" s="12" t="str">
        <f>IF(E148="","",IF(ISERROR(VLOOKUP(E148,'3-班级学员信息表'!G:AC,12,0)),"错误",IF(VLOOKUP(E148,'3-班级学员信息表'!G:AC,12,0)="","错误",VLOOKUP(E148,'3-班级学员信息表'!G:AC,12,0))))</f>
        <v/>
      </c>
      <c r="H148" s="12" t="str">
        <f>IF(E148="","",IF(ISERROR(VLOOKUP(E148,'3-班级学员信息表'!G:AC,13,0)),"错误",IF(VLOOKUP(E148,'3-班级学员信息表'!G:AC,13,0)="","错误",VLOOKUP(E148,'3-班级学员信息表'!G:AC,13,0))))</f>
        <v/>
      </c>
      <c r="I148" s="8" t="str">
        <f>IF(E148="","",IFERROR(VLOOKUP(E148,'3-班级学员信息表'!G:AC,14,0),"错误"))</f>
        <v/>
      </c>
      <c r="J148" s="8" t="str">
        <f>IF(E148="","",IFERROR(VLOOKUP(E148,'3-班级学员信息表'!G:AC,15,0),"错误"))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IF(E148="","",IFERROR(VLOOKUP(H148,'2-班级信息'!A:AH,29,0),"错误"))</f>
        <v/>
      </c>
      <c r="M148" s="6">
        <f>SUMIF('6-学员费用预警表'!A:A,'10-新增明细'!E148,'6-学员费用预警表'!F:F)</f>
        <v>0</v>
      </c>
      <c r="N148" s="5">
        <f>SUMIF('6-学员费用预警表'!A:A,'10-新增明细'!E148,'6-学员费用预警表'!I:I)</f>
        <v>0</v>
      </c>
      <c r="O148" s="8" t="str">
        <f>IF(E148="","",IFERROR(VLOOKUP(E148,'1-学员信息表'!A:AG,8,0),"错误"))</f>
        <v/>
      </c>
      <c r="P148" s="8" t="str">
        <f>IF(E148="","",IFERROR(VLOOKUP(E148,'4-收据记录表'!D:AN,26,0),"错误"))</f>
        <v/>
      </c>
      <c r="Q148" s="12"/>
      <c r="R148" s="11"/>
      <c r="S148" s="8" t="str">
        <f>IF(E148="","",IF(ISERROR(VLOOKUP(E148,'1-学员信息表'!A:AG,9,0)),"错误",IF(VLOOKUP(E148,'1-学员信息表'!A:AG,9,0)="","错误",VLOOKUP(E148,'1-学员信息表'!A:AG,9,0))))</f>
        <v/>
      </c>
      <c r="T148" s="4" t="str">
        <f>IF(E148="","",IF(ISERROR(VLOOKUP(E148,'1-学员信息表'!A:AG,20,0)),"错误",IF(VLOOKUP(E148,'1-学员信息表'!A:AG,20,0)="","错误",VLOOKUP(E148,'1-学员信息表'!A:AG,20,0))))</f>
        <v/>
      </c>
      <c r="U148" s="8" t="str">
        <f>IF(E148="","",IF(ISERROR(VLOOKUP(E148,'1-学员信息表'!A:AG,21,0)),"错误",IF(VLOOKUP(E148,'1-学员信息表'!A:AG,21,0)="","错误",VLOOKUP(E148,'1-学员信息表'!A:AG,21,0))))</f>
        <v/>
      </c>
    </row>
    <row r="149" spans="1:21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3"/>
      <c r="E149" s="9"/>
      <c r="F149" s="12" t="str">
        <f>IF(E149="","",IFERROR(VLOOKUP(E149,'1-学员信息表'!A:AG,2,0),"错误"))</f>
        <v/>
      </c>
      <c r="G149" s="12" t="str">
        <f>IF(E149="","",IF(ISERROR(VLOOKUP(E149,'3-班级学员信息表'!G:AC,12,0)),"错误",IF(VLOOKUP(E149,'3-班级学员信息表'!G:AC,12,0)="","错误",VLOOKUP(E149,'3-班级学员信息表'!G:AC,12,0))))</f>
        <v/>
      </c>
      <c r="H149" s="12" t="str">
        <f>IF(E149="","",IF(ISERROR(VLOOKUP(E149,'3-班级学员信息表'!G:AC,13,0)),"错误",IF(VLOOKUP(E149,'3-班级学员信息表'!G:AC,13,0)="","错误",VLOOKUP(E149,'3-班级学员信息表'!G:AC,13,0))))</f>
        <v/>
      </c>
      <c r="I149" s="8" t="str">
        <f>IF(E149="","",IFERROR(VLOOKUP(E149,'3-班级学员信息表'!G:AC,14,0),"错误"))</f>
        <v/>
      </c>
      <c r="J149" s="8" t="str">
        <f>IF(E149="","",IFERROR(VLOOKUP(E149,'3-班级学员信息表'!G:AC,15,0),"错误"))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IF(E149="","",IFERROR(VLOOKUP(H149,'2-班级信息'!A:AH,29,0),"错误"))</f>
        <v/>
      </c>
      <c r="M149" s="6">
        <f>SUMIF('6-学员费用预警表'!A:A,'10-新增明细'!E149,'6-学员费用预警表'!F:F)</f>
        <v>0</v>
      </c>
      <c r="N149" s="5">
        <f>SUMIF('6-学员费用预警表'!A:A,'10-新增明细'!E149,'6-学员费用预警表'!I:I)</f>
        <v>0</v>
      </c>
      <c r="O149" s="8" t="str">
        <f>IF(E149="","",IFERROR(VLOOKUP(E149,'1-学员信息表'!A:AG,8,0),"错误"))</f>
        <v/>
      </c>
      <c r="P149" s="8" t="str">
        <f>IF(E149="","",IFERROR(VLOOKUP(E149,'4-收据记录表'!D:AN,26,0),"错误"))</f>
        <v/>
      </c>
      <c r="Q149" s="12"/>
      <c r="R149" s="11"/>
      <c r="S149" s="8" t="str">
        <f>IF(E149="","",IF(ISERROR(VLOOKUP(E149,'1-学员信息表'!A:AG,9,0)),"错误",IF(VLOOKUP(E149,'1-学员信息表'!A:AG,9,0)="","错误",VLOOKUP(E149,'1-学员信息表'!A:AG,9,0))))</f>
        <v/>
      </c>
      <c r="T149" s="4" t="str">
        <f>IF(E149="","",IF(ISERROR(VLOOKUP(E149,'1-学员信息表'!A:AG,20,0)),"错误",IF(VLOOKUP(E149,'1-学员信息表'!A:AG,20,0)="","错误",VLOOKUP(E149,'1-学员信息表'!A:AG,20,0))))</f>
        <v/>
      </c>
      <c r="U149" s="8" t="str">
        <f>IF(E149="","",IF(ISERROR(VLOOKUP(E149,'1-学员信息表'!A:AG,21,0)),"错误",IF(VLOOKUP(E149,'1-学员信息表'!A:AG,21,0)="","错误",VLOOKUP(E149,'1-学员信息表'!A:AG,21,0))))</f>
        <v/>
      </c>
    </row>
    <row r="150" spans="1:21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3"/>
      <c r="E150" s="9"/>
      <c r="F150" s="12" t="str">
        <f>IF(E150="","",IFERROR(VLOOKUP(E150,'1-学员信息表'!A:AG,2,0),"错误"))</f>
        <v/>
      </c>
      <c r="G150" s="12" t="str">
        <f>IF(E150="","",IF(ISERROR(VLOOKUP(E150,'3-班级学员信息表'!G:AC,12,0)),"错误",IF(VLOOKUP(E150,'3-班级学员信息表'!G:AC,12,0)="","错误",VLOOKUP(E150,'3-班级学员信息表'!G:AC,12,0))))</f>
        <v/>
      </c>
      <c r="H150" s="12" t="str">
        <f>IF(E150="","",IF(ISERROR(VLOOKUP(E150,'3-班级学员信息表'!G:AC,13,0)),"错误",IF(VLOOKUP(E150,'3-班级学员信息表'!G:AC,13,0)="","错误",VLOOKUP(E150,'3-班级学员信息表'!G:AC,13,0))))</f>
        <v/>
      </c>
      <c r="I150" s="8" t="str">
        <f>IF(E150="","",IFERROR(VLOOKUP(E150,'3-班级学员信息表'!G:AC,14,0),"错误"))</f>
        <v/>
      </c>
      <c r="J150" s="8" t="str">
        <f>IF(E150="","",IFERROR(VLOOKUP(E150,'3-班级学员信息表'!G:AC,15,0),"错误"))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IF(E150="","",IFERROR(VLOOKUP(H150,'2-班级信息'!A:AH,29,0),"错误"))</f>
        <v/>
      </c>
      <c r="M150" s="6">
        <f>SUMIF('6-学员费用预警表'!A:A,'10-新增明细'!E150,'6-学员费用预警表'!F:F)</f>
        <v>0</v>
      </c>
      <c r="N150" s="5">
        <f>SUMIF('6-学员费用预警表'!A:A,'10-新增明细'!E150,'6-学员费用预警表'!I:I)</f>
        <v>0</v>
      </c>
      <c r="O150" s="8" t="str">
        <f>IF(E150="","",IFERROR(VLOOKUP(E150,'1-学员信息表'!A:AG,8,0),"错误"))</f>
        <v/>
      </c>
      <c r="P150" s="8" t="str">
        <f>IF(E150="","",IFERROR(VLOOKUP(E150,'4-收据记录表'!D:AN,26,0),"错误"))</f>
        <v/>
      </c>
      <c r="Q150" s="12"/>
      <c r="R150" s="11"/>
      <c r="S150" s="8" t="str">
        <f>IF(E150="","",IF(ISERROR(VLOOKUP(E150,'1-学员信息表'!A:AG,9,0)),"错误",IF(VLOOKUP(E150,'1-学员信息表'!A:AG,9,0)="","错误",VLOOKUP(E150,'1-学员信息表'!A:AG,9,0))))</f>
        <v/>
      </c>
      <c r="T150" s="4" t="str">
        <f>IF(E150="","",IF(ISERROR(VLOOKUP(E150,'1-学员信息表'!A:AG,20,0)),"错误",IF(VLOOKUP(E150,'1-学员信息表'!A:AG,20,0)="","错误",VLOOKUP(E150,'1-学员信息表'!A:AG,20,0))))</f>
        <v/>
      </c>
      <c r="U150" s="8" t="str">
        <f>IF(E150="","",IF(ISERROR(VLOOKUP(E150,'1-学员信息表'!A:AG,21,0)),"错误",IF(VLOOKUP(E150,'1-学员信息表'!A:AG,21,0)="","错误",VLOOKUP(E150,'1-学员信息表'!A:AG,21,0))))</f>
        <v/>
      </c>
    </row>
    <row r="151" spans="1:21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3"/>
      <c r="E151" s="9"/>
      <c r="F151" s="12" t="str">
        <f>IF(E151="","",IFERROR(VLOOKUP(E151,'1-学员信息表'!A:AG,2,0),"错误"))</f>
        <v/>
      </c>
      <c r="G151" s="12" t="str">
        <f>IF(E151="","",IF(ISERROR(VLOOKUP(E151,'3-班级学员信息表'!G:AC,12,0)),"错误",IF(VLOOKUP(E151,'3-班级学员信息表'!G:AC,12,0)="","错误",VLOOKUP(E151,'3-班级学员信息表'!G:AC,12,0))))</f>
        <v/>
      </c>
      <c r="H151" s="12" t="str">
        <f>IF(E151="","",IF(ISERROR(VLOOKUP(E151,'3-班级学员信息表'!G:AC,13,0)),"错误",IF(VLOOKUP(E151,'3-班级学员信息表'!G:AC,13,0)="","错误",VLOOKUP(E151,'3-班级学员信息表'!G:AC,13,0))))</f>
        <v/>
      </c>
      <c r="I151" s="8" t="str">
        <f>IF(E151="","",IFERROR(VLOOKUP(E151,'3-班级学员信息表'!G:AC,14,0),"错误"))</f>
        <v/>
      </c>
      <c r="J151" s="8" t="str">
        <f>IF(E151="","",IFERROR(VLOOKUP(E151,'3-班级学员信息表'!G:AC,15,0),"错误"))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IF(E151="","",IFERROR(VLOOKUP(H151,'2-班级信息'!A:AH,29,0),"错误"))</f>
        <v/>
      </c>
      <c r="M151" s="6">
        <f>SUMIF('6-学员费用预警表'!A:A,'10-新增明细'!E151,'6-学员费用预警表'!F:F)</f>
        <v>0</v>
      </c>
      <c r="N151" s="5">
        <f>SUMIF('6-学员费用预警表'!A:A,'10-新增明细'!E151,'6-学员费用预警表'!I:I)</f>
        <v>0</v>
      </c>
      <c r="O151" s="8" t="str">
        <f>IF(E151="","",IFERROR(VLOOKUP(E151,'1-学员信息表'!A:AG,8,0),"错误"))</f>
        <v/>
      </c>
      <c r="P151" s="8" t="str">
        <f>IF(E151="","",IFERROR(VLOOKUP(E151,'4-收据记录表'!D:AN,26,0),"错误"))</f>
        <v/>
      </c>
      <c r="Q151" s="12"/>
      <c r="R151" s="11"/>
      <c r="S151" s="8" t="str">
        <f>IF(E151="","",IF(ISERROR(VLOOKUP(E151,'1-学员信息表'!A:AG,9,0)),"错误",IF(VLOOKUP(E151,'1-学员信息表'!A:AG,9,0)="","错误",VLOOKUP(E151,'1-学员信息表'!A:AG,9,0))))</f>
        <v/>
      </c>
      <c r="T151" s="4" t="str">
        <f>IF(E151="","",IF(ISERROR(VLOOKUP(E151,'1-学员信息表'!A:AG,20,0)),"错误",IF(VLOOKUP(E151,'1-学员信息表'!A:AG,20,0)="","错误",VLOOKUP(E151,'1-学员信息表'!A:AG,20,0))))</f>
        <v/>
      </c>
      <c r="U151" s="8" t="str">
        <f>IF(E151="","",IF(ISERROR(VLOOKUP(E151,'1-学员信息表'!A:AG,21,0)),"错误",IF(VLOOKUP(E151,'1-学员信息表'!A:AG,21,0)="","错误",VLOOKUP(E151,'1-学员信息表'!A:AG,21,0))))</f>
        <v/>
      </c>
    </row>
    <row r="152" spans="1:21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3"/>
      <c r="E152" s="9"/>
      <c r="F152" s="12" t="str">
        <f>IF(E152="","",IFERROR(VLOOKUP(E152,'1-学员信息表'!A:AG,2,0),"错误"))</f>
        <v/>
      </c>
      <c r="G152" s="12" t="str">
        <f>IF(E152="","",IF(ISERROR(VLOOKUP(E152,'3-班级学员信息表'!G:AC,12,0)),"错误",IF(VLOOKUP(E152,'3-班级学员信息表'!G:AC,12,0)="","错误",VLOOKUP(E152,'3-班级学员信息表'!G:AC,12,0))))</f>
        <v/>
      </c>
      <c r="H152" s="12" t="str">
        <f>IF(E152="","",IF(ISERROR(VLOOKUP(E152,'3-班级学员信息表'!G:AC,13,0)),"错误",IF(VLOOKUP(E152,'3-班级学员信息表'!G:AC,13,0)="","错误",VLOOKUP(E152,'3-班级学员信息表'!G:AC,13,0))))</f>
        <v/>
      </c>
      <c r="I152" s="8" t="str">
        <f>IF(E152="","",IFERROR(VLOOKUP(E152,'3-班级学员信息表'!G:AC,14,0),"错误"))</f>
        <v/>
      </c>
      <c r="J152" s="8" t="str">
        <f>IF(E152="","",IFERROR(VLOOKUP(E152,'3-班级学员信息表'!G:AC,15,0),"错误"))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IF(E152="","",IFERROR(VLOOKUP(H152,'2-班级信息'!A:AH,29,0),"错误"))</f>
        <v/>
      </c>
      <c r="M152" s="6">
        <f>SUMIF('6-学员费用预警表'!A:A,'10-新增明细'!E152,'6-学员费用预警表'!F:F)</f>
        <v>0</v>
      </c>
      <c r="N152" s="5">
        <f>SUMIF('6-学员费用预警表'!A:A,'10-新增明细'!E152,'6-学员费用预警表'!I:I)</f>
        <v>0</v>
      </c>
      <c r="O152" s="8" t="str">
        <f>IF(E152="","",IFERROR(VLOOKUP(E152,'1-学员信息表'!A:AG,8,0),"错误"))</f>
        <v/>
      </c>
      <c r="P152" s="8" t="str">
        <f>IF(E152="","",IFERROR(VLOOKUP(E152,'4-收据记录表'!D:AN,26,0),"错误"))</f>
        <v/>
      </c>
      <c r="Q152" s="12"/>
      <c r="R152" s="11"/>
      <c r="S152" s="8" t="str">
        <f>IF(E152="","",IF(ISERROR(VLOOKUP(E152,'1-学员信息表'!A:AG,9,0)),"错误",IF(VLOOKUP(E152,'1-学员信息表'!A:AG,9,0)="","错误",VLOOKUP(E152,'1-学员信息表'!A:AG,9,0))))</f>
        <v/>
      </c>
      <c r="T152" s="4" t="str">
        <f>IF(E152="","",IF(ISERROR(VLOOKUP(E152,'1-学员信息表'!A:AG,20,0)),"错误",IF(VLOOKUP(E152,'1-学员信息表'!A:AG,20,0)="","错误",VLOOKUP(E152,'1-学员信息表'!A:AG,20,0))))</f>
        <v/>
      </c>
      <c r="U152" s="8" t="str">
        <f>IF(E152="","",IF(ISERROR(VLOOKUP(E152,'1-学员信息表'!A:AG,21,0)),"错误",IF(VLOOKUP(E152,'1-学员信息表'!A:AG,21,0)="","错误",VLOOKUP(E152,'1-学员信息表'!A:AG,21,0))))</f>
        <v/>
      </c>
    </row>
    <row r="153" spans="1:21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3"/>
      <c r="E153" s="9"/>
      <c r="F153" s="12" t="str">
        <f>IF(E153="","",IFERROR(VLOOKUP(E153,'1-学员信息表'!A:AG,2,0),"错误"))</f>
        <v/>
      </c>
      <c r="G153" s="12" t="str">
        <f>IF(E153="","",IF(ISERROR(VLOOKUP(E153,'3-班级学员信息表'!G:AC,12,0)),"错误",IF(VLOOKUP(E153,'3-班级学员信息表'!G:AC,12,0)="","错误",VLOOKUP(E153,'3-班级学员信息表'!G:AC,12,0))))</f>
        <v/>
      </c>
      <c r="H153" s="12" t="str">
        <f>IF(E153="","",IF(ISERROR(VLOOKUP(E153,'3-班级学员信息表'!G:AC,13,0)),"错误",IF(VLOOKUP(E153,'3-班级学员信息表'!G:AC,13,0)="","错误",VLOOKUP(E153,'3-班级学员信息表'!G:AC,13,0))))</f>
        <v/>
      </c>
      <c r="I153" s="8" t="str">
        <f>IF(E153="","",IFERROR(VLOOKUP(E153,'3-班级学员信息表'!G:AC,14,0),"错误"))</f>
        <v/>
      </c>
      <c r="J153" s="8" t="str">
        <f>IF(E153="","",IFERROR(VLOOKUP(E153,'3-班级学员信息表'!G:AC,15,0),"错误"))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IF(E153="","",IFERROR(VLOOKUP(H153,'2-班级信息'!A:AH,29,0),"错误"))</f>
        <v/>
      </c>
      <c r="M153" s="6">
        <f>SUMIF('6-学员费用预警表'!A:A,'10-新增明细'!E153,'6-学员费用预警表'!F:F)</f>
        <v>0</v>
      </c>
      <c r="N153" s="5">
        <f>SUMIF('6-学员费用预警表'!A:A,'10-新增明细'!E153,'6-学员费用预警表'!I:I)</f>
        <v>0</v>
      </c>
      <c r="O153" s="8" t="str">
        <f>IF(E153="","",IFERROR(VLOOKUP(E153,'1-学员信息表'!A:AG,8,0),"错误"))</f>
        <v/>
      </c>
      <c r="P153" s="8" t="str">
        <f>IF(E153="","",IFERROR(VLOOKUP(E153,'4-收据记录表'!D:AN,26,0),"错误"))</f>
        <v/>
      </c>
      <c r="Q153" s="12"/>
      <c r="R153" s="11"/>
      <c r="S153" s="8" t="str">
        <f>IF(E153="","",IF(ISERROR(VLOOKUP(E153,'1-学员信息表'!A:AG,9,0)),"错误",IF(VLOOKUP(E153,'1-学员信息表'!A:AG,9,0)="","错误",VLOOKUP(E153,'1-学员信息表'!A:AG,9,0))))</f>
        <v/>
      </c>
      <c r="T153" s="4" t="str">
        <f>IF(E153="","",IF(ISERROR(VLOOKUP(E153,'1-学员信息表'!A:AG,20,0)),"错误",IF(VLOOKUP(E153,'1-学员信息表'!A:AG,20,0)="","错误",VLOOKUP(E153,'1-学员信息表'!A:AG,20,0))))</f>
        <v/>
      </c>
      <c r="U153" s="8" t="str">
        <f>IF(E153="","",IF(ISERROR(VLOOKUP(E153,'1-学员信息表'!A:AG,21,0)),"错误",IF(VLOOKUP(E153,'1-学员信息表'!A:AG,21,0)="","错误",VLOOKUP(E153,'1-学员信息表'!A:AG,21,0))))</f>
        <v/>
      </c>
    </row>
    <row r="154" spans="1:21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3"/>
      <c r="E154" s="9"/>
      <c r="F154" s="12" t="str">
        <f>IF(E154="","",IFERROR(VLOOKUP(E154,'1-学员信息表'!A:AG,2,0),"错误"))</f>
        <v/>
      </c>
      <c r="G154" s="12" t="str">
        <f>IF(E154="","",IF(ISERROR(VLOOKUP(E154,'3-班级学员信息表'!G:AC,12,0)),"错误",IF(VLOOKUP(E154,'3-班级学员信息表'!G:AC,12,0)="","错误",VLOOKUP(E154,'3-班级学员信息表'!G:AC,12,0))))</f>
        <v/>
      </c>
      <c r="H154" s="12" t="str">
        <f>IF(E154="","",IF(ISERROR(VLOOKUP(E154,'3-班级学员信息表'!G:AC,13,0)),"错误",IF(VLOOKUP(E154,'3-班级学员信息表'!G:AC,13,0)="","错误",VLOOKUP(E154,'3-班级学员信息表'!G:AC,13,0))))</f>
        <v/>
      </c>
      <c r="I154" s="8" t="str">
        <f>IF(E154="","",IFERROR(VLOOKUP(E154,'3-班级学员信息表'!G:AC,14,0),"错误"))</f>
        <v/>
      </c>
      <c r="J154" s="8" t="str">
        <f>IF(E154="","",IFERROR(VLOOKUP(E154,'3-班级学员信息表'!G:AC,15,0),"错误"))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IF(E154="","",IFERROR(VLOOKUP(H154,'2-班级信息'!A:AH,29,0),"错误"))</f>
        <v/>
      </c>
      <c r="M154" s="6">
        <f>SUMIF('6-学员费用预警表'!A:A,'10-新增明细'!E154,'6-学员费用预警表'!F:F)</f>
        <v>0</v>
      </c>
      <c r="N154" s="5">
        <f>SUMIF('6-学员费用预警表'!A:A,'10-新增明细'!E154,'6-学员费用预警表'!I:I)</f>
        <v>0</v>
      </c>
      <c r="O154" s="8" t="str">
        <f>IF(E154="","",IFERROR(VLOOKUP(E154,'1-学员信息表'!A:AG,8,0),"错误"))</f>
        <v/>
      </c>
      <c r="P154" s="8" t="str">
        <f>IF(E154="","",IFERROR(VLOOKUP(E154,'4-收据记录表'!D:AN,26,0),"错误"))</f>
        <v/>
      </c>
      <c r="Q154" s="12"/>
      <c r="R154" s="11"/>
      <c r="S154" s="8" t="str">
        <f>IF(E154="","",IF(ISERROR(VLOOKUP(E154,'1-学员信息表'!A:AG,9,0)),"错误",IF(VLOOKUP(E154,'1-学员信息表'!A:AG,9,0)="","错误",VLOOKUP(E154,'1-学员信息表'!A:AG,9,0))))</f>
        <v/>
      </c>
      <c r="T154" s="4" t="str">
        <f>IF(E154="","",IF(ISERROR(VLOOKUP(E154,'1-学员信息表'!A:AG,20,0)),"错误",IF(VLOOKUP(E154,'1-学员信息表'!A:AG,20,0)="","错误",VLOOKUP(E154,'1-学员信息表'!A:AG,20,0))))</f>
        <v/>
      </c>
      <c r="U154" s="8" t="str">
        <f>IF(E154="","",IF(ISERROR(VLOOKUP(E154,'1-学员信息表'!A:AG,21,0)),"错误",IF(VLOOKUP(E154,'1-学员信息表'!A:AG,21,0)="","错误",VLOOKUP(E154,'1-学员信息表'!A:AG,21,0))))</f>
        <v/>
      </c>
    </row>
    <row r="155" spans="1:21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3"/>
      <c r="E155" s="9"/>
      <c r="F155" s="12" t="str">
        <f>IF(E155="","",IFERROR(VLOOKUP(E155,'1-学员信息表'!A:AG,2,0),"错误"))</f>
        <v/>
      </c>
      <c r="G155" s="12" t="str">
        <f>IF(E155="","",IF(ISERROR(VLOOKUP(E155,'3-班级学员信息表'!G:AC,12,0)),"错误",IF(VLOOKUP(E155,'3-班级学员信息表'!G:AC,12,0)="","错误",VLOOKUP(E155,'3-班级学员信息表'!G:AC,12,0))))</f>
        <v/>
      </c>
      <c r="H155" s="12" t="str">
        <f>IF(E155="","",IF(ISERROR(VLOOKUP(E155,'3-班级学员信息表'!G:AC,13,0)),"错误",IF(VLOOKUP(E155,'3-班级学员信息表'!G:AC,13,0)="","错误",VLOOKUP(E155,'3-班级学员信息表'!G:AC,13,0))))</f>
        <v/>
      </c>
      <c r="I155" s="8" t="str">
        <f>IF(E155="","",IFERROR(VLOOKUP(E155,'3-班级学员信息表'!G:AC,14,0),"错误"))</f>
        <v/>
      </c>
      <c r="J155" s="8" t="str">
        <f>IF(E155="","",IFERROR(VLOOKUP(E155,'3-班级学员信息表'!G:AC,15,0),"错误"))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IF(E155="","",IFERROR(VLOOKUP(H155,'2-班级信息'!A:AH,29,0),"错误"))</f>
        <v/>
      </c>
      <c r="M155" s="6">
        <f>SUMIF('6-学员费用预警表'!A:A,'10-新增明细'!E155,'6-学员费用预警表'!F:F)</f>
        <v>0</v>
      </c>
      <c r="N155" s="5">
        <f>SUMIF('6-学员费用预警表'!A:A,'10-新增明细'!E155,'6-学员费用预警表'!I:I)</f>
        <v>0</v>
      </c>
      <c r="O155" s="8" t="str">
        <f>IF(E155="","",IFERROR(VLOOKUP(E155,'1-学员信息表'!A:AG,8,0),"错误"))</f>
        <v/>
      </c>
      <c r="P155" s="8" t="str">
        <f>IF(E155="","",IFERROR(VLOOKUP(E155,'4-收据记录表'!D:AN,26,0),"错误"))</f>
        <v/>
      </c>
      <c r="Q155" s="12"/>
      <c r="R155" s="11"/>
      <c r="S155" s="8" t="str">
        <f>IF(E155="","",IF(ISERROR(VLOOKUP(E155,'1-学员信息表'!A:AG,9,0)),"错误",IF(VLOOKUP(E155,'1-学员信息表'!A:AG,9,0)="","错误",VLOOKUP(E155,'1-学员信息表'!A:AG,9,0))))</f>
        <v/>
      </c>
      <c r="T155" s="4" t="str">
        <f>IF(E155="","",IF(ISERROR(VLOOKUP(E155,'1-学员信息表'!A:AG,20,0)),"错误",IF(VLOOKUP(E155,'1-学员信息表'!A:AG,20,0)="","错误",VLOOKUP(E155,'1-学员信息表'!A:AG,20,0))))</f>
        <v/>
      </c>
      <c r="U155" s="8" t="str">
        <f>IF(E155="","",IF(ISERROR(VLOOKUP(E155,'1-学员信息表'!A:AG,21,0)),"错误",IF(VLOOKUP(E155,'1-学员信息表'!A:AG,21,0)="","错误",VLOOKUP(E155,'1-学员信息表'!A:AG,21,0))))</f>
        <v/>
      </c>
    </row>
    <row r="156" spans="1:21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3"/>
      <c r="E156" s="9"/>
      <c r="F156" s="12" t="str">
        <f>IF(E156="","",IFERROR(VLOOKUP(E156,'1-学员信息表'!A:AG,2,0),"错误"))</f>
        <v/>
      </c>
      <c r="G156" s="12" t="str">
        <f>IF(E156="","",IF(ISERROR(VLOOKUP(E156,'3-班级学员信息表'!G:AC,12,0)),"错误",IF(VLOOKUP(E156,'3-班级学员信息表'!G:AC,12,0)="","错误",VLOOKUP(E156,'3-班级学员信息表'!G:AC,12,0))))</f>
        <v/>
      </c>
      <c r="H156" s="12" t="str">
        <f>IF(E156="","",IF(ISERROR(VLOOKUP(E156,'3-班级学员信息表'!G:AC,13,0)),"错误",IF(VLOOKUP(E156,'3-班级学员信息表'!G:AC,13,0)="","错误",VLOOKUP(E156,'3-班级学员信息表'!G:AC,13,0))))</f>
        <v/>
      </c>
      <c r="I156" s="8" t="str">
        <f>IF(E156="","",IFERROR(VLOOKUP(E156,'3-班级学员信息表'!G:AC,14,0),"错误"))</f>
        <v/>
      </c>
      <c r="J156" s="8" t="str">
        <f>IF(E156="","",IFERROR(VLOOKUP(E156,'3-班级学员信息表'!G:AC,15,0),"错误"))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IF(E156="","",IFERROR(VLOOKUP(H156,'2-班级信息'!A:AH,29,0),"错误"))</f>
        <v/>
      </c>
      <c r="M156" s="6">
        <f>SUMIF('6-学员费用预警表'!A:A,'10-新增明细'!E156,'6-学员费用预警表'!F:F)</f>
        <v>0</v>
      </c>
      <c r="N156" s="5">
        <f>SUMIF('6-学员费用预警表'!A:A,'10-新增明细'!E156,'6-学员费用预警表'!I:I)</f>
        <v>0</v>
      </c>
      <c r="O156" s="8" t="str">
        <f>IF(E156="","",IFERROR(VLOOKUP(E156,'1-学员信息表'!A:AG,8,0),"错误"))</f>
        <v/>
      </c>
      <c r="P156" s="8" t="str">
        <f>IF(E156="","",IFERROR(VLOOKUP(E156,'4-收据记录表'!D:AN,26,0),"错误"))</f>
        <v/>
      </c>
      <c r="Q156" s="12"/>
      <c r="R156" s="11"/>
      <c r="S156" s="8" t="str">
        <f>IF(E156="","",IF(ISERROR(VLOOKUP(E156,'1-学员信息表'!A:AG,9,0)),"错误",IF(VLOOKUP(E156,'1-学员信息表'!A:AG,9,0)="","错误",VLOOKUP(E156,'1-学员信息表'!A:AG,9,0))))</f>
        <v/>
      </c>
      <c r="T156" s="4" t="str">
        <f>IF(E156="","",IF(ISERROR(VLOOKUP(E156,'1-学员信息表'!A:AG,20,0)),"错误",IF(VLOOKUP(E156,'1-学员信息表'!A:AG,20,0)="","错误",VLOOKUP(E156,'1-学员信息表'!A:AG,20,0))))</f>
        <v/>
      </c>
      <c r="U156" s="8" t="str">
        <f>IF(E156="","",IF(ISERROR(VLOOKUP(E156,'1-学员信息表'!A:AG,21,0)),"错误",IF(VLOOKUP(E156,'1-学员信息表'!A:AG,21,0)="","错误",VLOOKUP(E156,'1-学员信息表'!A:AG,21,0))))</f>
        <v/>
      </c>
    </row>
    <row r="157" spans="1:21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3"/>
      <c r="E157" s="9"/>
      <c r="F157" s="12" t="str">
        <f>IF(E157="","",IFERROR(VLOOKUP(E157,'1-学员信息表'!A:AG,2,0),"错误"))</f>
        <v/>
      </c>
      <c r="G157" s="12" t="str">
        <f>IF(E157="","",IF(ISERROR(VLOOKUP(E157,'3-班级学员信息表'!G:AC,12,0)),"错误",IF(VLOOKUP(E157,'3-班级学员信息表'!G:AC,12,0)="","错误",VLOOKUP(E157,'3-班级学员信息表'!G:AC,12,0))))</f>
        <v/>
      </c>
      <c r="H157" s="12" t="str">
        <f>IF(E157="","",IF(ISERROR(VLOOKUP(E157,'3-班级学员信息表'!G:AC,13,0)),"错误",IF(VLOOKUP(E157,'3-班级学员信息表'!G:AC,13,0)="","错误",VLOOKUP(E157,'3-班级学员信息表'!G:AC,13,0))))</f>
        <v/>
      </c>
      <c r="I157" s="8" t="str">
        <f>IF(E157="","",IFERROR(VLOOKUP(E157,'3-班级学员信息表'!G:AC,14,0),"错误"))</f>
        <v/>
      </c>
      <c r="J157" s="8" t="str">
        <f>IF(E157="","",IFERROR(VLOOKUP(E157,'3-班级学员信息表'!G:AC,15,0),"错误"))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IF(E157="","",IFERROR(VLOOKUP(H157,'2-班级信息'!A:AH,29,0),"错误"))</f>
        <v/>
      </c>
      <c r="M157" s="6">
        <f>SUMIF('6-学员费用预警表'!A:A,'10-新增明细'!E157,'6-学员费用预警表'!F:F)</f>
        <v>0</v>
      </c>
      <c r="N157" s="5">
        <f>SUMIF('6-学员费用预警表'!A:A,'10-新增明细'!E157,'6-学员费用预警表'!I:I)</f>
        <v>0</v>
      </c>
      <c r="O157" s="8" t="str">
        <f>IF(E157="","",IFERROR(VLOOKUP(E157,'1-学员信息表'!A:AG,8,0),"错误"))</f>
        <v/>
      </c>
      <c r="P157" s="8" t="str">
        <f>IF(E157="","",IFERROR(VLOOKUP(E157,'4-收据记录表'!D:AN,26,0),"错误"))</f>
        <v/>
      </c>
      <c r="Q157" s="12"/>
      <c r="R157" s="11"/>
      <c r="S157" s="8" t="str">
        <f>IF(E157="","",IF(ISERROR(VLOOKUP(E157,'1-学员信息表'!A:AG,9,0)),"错误",IF(VLOOKUP(E157,'1-学员信息表'!A:AG,9,0)="","错误",VLOOKUP(E157,'1-学员信息表'!A:AG,9,0))))</f>
        <v/>
      </c>
      <c r="T157" s="4" t="str">
        <f>IF(E157="","",IF(ISERROR(VLOOKUP(E157,'1-学员信息表'!A:AG,20,0)),"错误",IF(VLOOKUP(E157,'1-学员信息表'!A:AG,20,0)="","错误",VLOOKUP(E157,'1-学员信息表'!A:AG,20,0))))</f>
        <v/>
      </c>
      <c r="U157" s="8" t="str">
        <f>IF(E157="","",IF(ISERROR(VLOOKUP(E157,'1-学员信息表'!A:AG,21,0)),"错误",IF(VLOOKUP(E157,'1-学员信息表'!A:AG,21,0)="","错误",VLOOKUP(E157,'1-学员信息表'!A:AG,21,0))))</f>
        <v/>
      </c>
    </row>
    <row r="158" spans="1:21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3"/>
      <c r="E158" s="9"/>
      <c r="F158" s="12" t="str">
        <f>IF(E158="","",IFERROR(VLOOKUP(E158,'1-学员信息表'!A:AG,2,0),"错误"))</f>
        <v/>
      </c>
      <c r="G158" s="12" t="str">
        <f>IF(E158="","",IF(ISERROR(VLOOKUP(E158,'3-班级学员信息表'!G:AC,12,0)),"错误",IF(VLOOKUP(E158,'3-班级学员信息表'!G:AC,12,0)="","错误",VLOOKUP(E158,'3-班级学员信息表'!G:AC,12,0))))</f>
        <v/>
      </c>
      <c r="H158" s="12" t="str">
        <f>IF(E158="","",IF(ISERROR(VLOOKUP(E158,'3-班级学员信息表'!G:AC,13,0)),"错误",IF(VLOOKUP(E158,'3-班级学员信息表'!G:AC,13,0)="","错误",VLOOKUP(E158,'3-班级学员信息表'!G:AC,13,0))))</f>
        <v/>
      </c>
      <c r="I158" s="8" t="str">
        <f>IF(E158="","",IFERROR(VLOOKUP(E158,'3-班级学员信息表'!G:AC,14,0),"错误"))</f>
        <v/>
      </c>
      <c r="J158" s="8" t="str">
        <f>IF(E158="","",IFERROR(VLOOKUP(E158,'3-班级学员信息表'!G:AC,15,0),"错误"))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IF(E158="","",IFERROR(VLOOKUP(H158,'2-班级信息'!A:AH,29,0),"错误"))</f>
        <v/>
      </c>
      <c r="M158" s="6">
        <f>SUMIF('6-学员费用预警表'!A:A,'10-新增明细'!E158,'6-学员费用预警表'!F:F)</f>
        <v>0</v>
      </c>
      <c r="N158" s="5">
        <f>SUMIF('6-学员费用预警表'!A:A,'10-新增明细'!E158,'6-学员费用预警表'!I:I)</f>
        <v>0</v>
      </c>
      <c r="O158" s="8" t="str">
        <f>IF(E158="","",IFERROR(VLOOKUP(E158,'1-学员信息表'!A:AG,8,0),"错误"))</f>
        <v/>
      </c>
      <c r="P158" s="8" t="str">
        <f>IF(E158="","",IFERROR(VLOOKUP(E158,'4-收据记录表'!D:AN,26,0),"错误"))</f>
        <v/>
      </c>
      <c r="Q158" s="12"/>
      <c r="R158" s="11"/>
      <c r="S158" s="8" t="str">
        <f>IF(E158="","",IF(ISERROR(VLOOKUP(E158,'1-学员信息表'!A:AG,9,0)),"错误",IF(VLOOKUP(E158,'1-学员信息表'!A:AG,9,0)="","错误",VLOOKUP(E158,'1-学员信息表'!A:AG,9,0))))</f>
        <v/>
      </c>
      <c r="T158" s="4" t="str">
        <f>IF(E158="","",IF(ISERROR(VLOOKUP(E158,'1-学员信息表'!A:AG,20,0)),"错误",IF(VLOOKUP(E158,'1-学员信息表'!A:AG,20,0)="","错误",VLOOKUP(E158,'1-学员信息表'!A:AG,20,0))))</f>
        <v/>
      </c>
      <c r="U158" s="8" t="str">
        <f>IF(E158="","",IF(ISERROR(VLOOKUP(E158,'1-学员信息表'!A:AG,21,0)),"错误",IF(VLOOKUP(E158,'1-学员信息表'!A:AG,21,0)="","错误",VLOOKUP(E158,'1-学员信息表'!A:AG,21,0))))</f>
        <v/>
      </c>
    </row>
    <row r="159" spans="1:21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3"/>
      <c r="E159" s="9"/>
      <c r="F159" s="12" t="str">
        <f>IF(E159="","",IFERROR(VLOOKUP(E159,'1-学员信息表'!A:AG,2,0),"错误"))</f>
        <v/>
      </c>
      <c r="G159" s="12" t="str">
        <f>IF(E159="","",IF(ISERROR(VLOOKUP(E159,'3-班级学员信息表'!G:AC,12,0)),"错误",IF(VLOOKUP(E159,'3-班级学员信息表'!G:AC,12,0)="","错误",VLOOKUP(E159,'3-班级学员信息表'!G:AC,12,0))))</f>
        <v/>
      </c>
      <c r="H159" s="12" t="str">
        <f>IF(E159="","",IF(ISERROR(VLOOKUP(E159,'3-班级学员信息表'!G:AC,13,0)),"错误",IF(VLOOKUP(E159,'3-班级学员信息表'!G:AC,13,0)="","错误",VLOOKUP(E159,'3-班级学员信息表'!G:AC,13,0))))</f>
        <v/>
      </c>
      <c r="I159" s="8" t="str">
        <f>IF(E159="","",IFERROR(VLOOKUP(E159,'3-班级学员信息表'!G:AC,14,0),"错误"))</f>
        <v/>
      </c>
      <c r="J159" s="8" t="str">
        <f>IF(E159="","",IFERROR(VLOOKUP(E159,'3-班级学员信息表'!G:AC,15,0),"错误"))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IF(E159="","",IFERROR(VLOOKUP(H159,'2-班级信息'!A:AH,29,0),"错误"))</f>
        <v/>
      </c>
      <c r="M159" s="6">
        <f>SUMIF('6-学员费用预警表'!A:A,'10-新增明细'!E159,'6-学员费用预警表'!F:F)</f>
        <v>0</v>
      </c>
      <c r="N159" s="5">
        <f>SUMIF('6-学员费用预警表'!A:A,'10-新增明细'!E159,'6-学员费用预警表'!I:I)</f>
        <v>0</v>
      </c>
      <c r="O159" s="8" t="str">
        <f>IF(E159="","",IFERROR(VLOOKUP(E159,'1-学员信息表'!A:AG,8,0),"错误"))</f>
        <v/>
      </c>
      <c r="P159" s="8" t="str">
        <f>IF(E159="","",IFERROR(VLOOKUP(E159,'4-收据记录表'!D:AN,26,0),"错误"))</f>
        <v/>
      </c>
      <c r="Q159" s="12"/>
      <c r="R159" s="11"/>
      <c r="S159" s="8" t="str">
        <f>IF(E159="","",IF(ISERROR(VLOOKUP(E159,'1-学员信息表'!A:AG,9,0)),"错误",IF(VLOOKUP(E159,'1-学员信息表'!A:AG,9,0)="","错误",VLOOKUP(E159,'1-学员信息表'!A:AG,9,0))))</f>
        <v/>
      </c>
      <c r="T159" s="4" t="str">
        <f>IF(E159="","",IF(ISERROR(VLOOKUP(E159,'1-学员信息表'!A:AG,20,0)),"错误",IF(VLOOKUP(E159,'1-学员信息表'!A:AG,20,0)="","错误",VLOOKUP(E159,'1-学员信息表'!A:AG,20,0))))</f>
        <v/>
      </c>
      <c r="U159" s="8" t="str">
        <f>IF(E159="","",IF(ISERROR(VLOOKUP(E159,'1-学员信息表'!A:AG,21,0)),"错误",IF(VLOOKUP(E159,'1-学员信息表'!A:AG,21,0)="","错误",VLOOKUP(E159,'1-学员信息表'!A:AG,21,0))))</f>
        <v/>
      </c>
    </row>
    <row r="160" spans="1:21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3"/>
      <c r="E160" s="9"/>
      <c r="F160" s="12" t="str">
        <f>IF(E160="","",IFERROR(VLOOKUP(E160,'1-学员信息表'!A:AG,2,0),"错误"))</f>
        <v/>
      </c>
      <c r="G160" s="12" t="str">
        <f>IF(E160="","",IF(ISERROR(VLOOKUP(E160,'3-班级学员信息表'!G:AC,12,0)),"错误",IF(VLOOKUP(E160,'3-班级学员信息表'!G:AC,12,0)="","错误",VLOOKUP(E160,'3-班级学员信息表'!G:AC,12,0))))</f>
        <v/>
      </c>
      <c r="H160" s="12" t="str">
        <f>IF(E160="","",IF(ISERROR(VLOOKUP(E160,'3-班级学员信息表'!G:AC,13,0)),"错误",IF(VLOOKUP(E160,'3-班级学员信息表'!G:AC,13,0)="","错误",VLOOKUP(E160,'3-班级学员信息表'!G:AC,13,0))))</f>
        <v/>
      </c>
      <c r="I160" s="8" t="str">
        <f>IF(E160="","",IFERROR(VLOOKUP(E160,'3-班级学员信息表'!G:AC,14,0),"错误"))</f>
        <v/>
      </c>
      <c r="J160" s="8" t="str">
        <f>IF(E160="","",IFERROR(VLOOKUP(E160,'3-班级学员信息表'!G:AC,15,0),"错误"))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IF(E160="","",IFERROR(VLOOKUP(H160,'2-班级信息'!A:AH,29,0),"错误"))</f>
        <v/>
      </c>
      <c r="M160" s="6">
        <f>SUMIF('6-学员费用预警表'!A:A,'10-新增明细'!E160,'6-学员费用预警表'!F:F)</f>
        <v>0</v>
      </c>
      <c r="N160" s="5">
        <f>SUMIF('6-学员费用预警表'!A:A,'10-新增明细'!E160,'6-学员费用预警表'!I:I)</f>
        <v>0</v>
      </c>
      <c r="O160" s="8" t="str">
        <f>IF(E160="","",IFERROR(VLOOKUP(E160,'1-学员信息表'!A:AG,8,0),"错误"))</f>
        <v/>
      </c>
      <c r="P160" s="8" t="str">
        <f>IF(E160="","",IFERROR(VLOOKUP(E160,'4-收据记录表'!D:AN,26,0),"错误"))</f>
        <v/>
      </c>
      <c r="Q160" s="12"/>
      <c r="R160" s="11"/>
      <c r="S160" s="8" t="str">
        <f>IF(E160="","",IF(ISERROR(VLOOKUP(E160,'1-学员信息表'!A:AG,9,0)),"错误",IF(VLOOKUP(E160,'1-学员信息表'!A:AG,9,0)="","错误",VLOOKUP(E160,'1-学员信息表'!A:AG,9,0))))</f>
        <v/>
      </c>
      <c r="T160" s="4" t="str">
        <f>IF(E160="","",IF(ISERROR(VLOOKUP(E160,'1-学员信息表'!A:AG,20,0)),"错误",IF(VLOOKUP(E160,'1-学员信息表'!A:AG,20,0)="","错误",VLOOKUP(E160,'1-学员信息表'!A:AG,20,0))))</f>
        <v/>
      </c>
      <c r="U160" s="8" t="str">
        <f>IF(E160="","",IF(ISERROR(VLOOKUP(E160,'1-学员信息表'!A:AG,21,0)),"错误",IF(VLOOKUP(E160,'1-学员信息表'!A:AG,21,0)="","错误",VLOOKUP(E160,'1-学员信息表'!A:AG,21,0))))</f>
        <v/>
      </c>
    </row>
    <row r="161" spans="1:21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3"/>
      <c r="E161" s="9"/>
      <c r="F161" s="12" t="str">
        <f>IF(E161="","",IFERROR(VLOOKUP(E161,'1-学员信息表'!A:AG,2,0),"错误"))</f>
        <v/>
      </c>
      <c r="G161" s="12" t="str">
        <f>IF(E161="","",IF(ISERROR(VLOOKUP(E161,'3-班级学员信息表'!G:AC,12,0)),"错误",IF(VLOOKUP(E161,'3-班级学员信息表'!G:AC,12,0)="","错误",VLOOKUP(E161,'3-班级学员信息表'!G:AC,12,0))))</f>
        <v/>
      </c>
      <c r="H161" s="12" t="str">
        <f>IF(E161="","",IF(ISERROR(VLOOKUP(E161,'3-班级学员信息表'!G:AC,13,0)),"错误",IF(VLOOKUP(E161,'3-班级学员信息表'!G:AC,13,0)="","错误",VLOOKUP(E161,'3-班级学员信息表'!G:AC,13,0))))</f>
        <v/>
      </c>
      <c r="I161" s="8" t="str">
        <f>IF(E161="","",IFERROR(VLOOKUP(E161,'3-班级学员信息表'!G:AC,14,0),"错误"))</f>
        <v/>
      </c>
      <c r="J161" s="8" t="str">
        <f>IF(E161="","",IFERROR(VLOOKUP(E161,'3-班级学员信息表'!G:AC,15,0),"错误"))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IF(E161="","",IFERROR(VLOOKUP(H161,'2-班级信息'!A:AH,29,0),"错误"))</f>
        <v/>
      </c>
      <c r="M161" s="6">
        <f>SUMIF('6-学员费用预警表'!A:A,'10-新增明细'!E161,'6-学员费用预警表'!F:F)</f>
        <v>0</v>
      </c>
      <c r="N161" s="5">
        <f>SUMIF('6-学员费用预警表'!A:A,'10-新增明细'!E161,'6-学员费用预警表'!I:I)</f>
        <v>0</v>
      </c>
      <c r="O161" s="8" t="str">
        <f>IF(E161="","",IFERROR(VLOOKUP(E161,'1-学员信息表'!A:AG,8,0),"错误"))</f>
        <v/>
      </c>
      <c r="P161" s="8" t="str">
        <f>IF(E161="","",IFERROR(VLOOKUP(E161,'4-收据记录表'!D:AN,26,0),"错误"))</f>
        <v/>
      </c>
      <c r="Q161" s="12"/>
      <c r="R161" s="11"/>
      <c r="S161" s="8" t="str">
        <f>IF(E161="","",IF(ISERROR(VLOOKUP(E161,'1-学员信息表'!A:AG,9,0)),"错误",IF(VLOOKUP(E161,'1-学员信息表'!A:AG,9,0)="","错误",VLOOKUP(E161,'1-学员信息表'!A:AG,9,0))))</f>
        <v/>
      </c>
      <c r="T161" s="4" t="str">
        <f>IF(E161="","",IF(ISERROR(VLOOKUP(E161,'1-学员信息表'!A:AG,20,0)),"错误",IF(VLOOKUP(E161,'1-学员信息表'!A:AG,20,0)="","错误",VLOOKUP(E161,'1-学员信息表'!A:AG,20,0))))</f>
        <v/>
      </c>
      <c r="U161" s="8" t="str">
        <f>IF(E161="","",IF(ISERROR(VLOOKUP(E161,'1-学员信息表'!A:AG,21,0)),"错误",IF(VLOOKUP(E161,'1-学员信息表'!A:AG,21,0)="","错误",VLOOKUP(E161,'1-学员信息表'!A:AG,21,0))))</f>
        <v/>
      </c>
    </row>
    <row r="162" spans="1:21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3"/>
      <c r="E162" s="9"/>
      <c r="F162" s="12" t="str">
        <f>IF(E162="","",IFERROR(VLOOKUP(E162,'1-学员信息表'!A:AG,2,0),"错误"))</f>
        <v/>
      </c>
      <c r="G162" s="12" t="str">
        <f>IF(E162="","",IF(ISERROR(VLOOKUP(E162,'3-班级学员信息表'!G:AC,12,0)),"错误",IF(VLOOKUP(E162,'3-班级学员信息表'!G:AC,12,0)="","错误",VLOOKUP(E162,'3-班级学员信息表'!G:AC,12,0))))</f>
        <v/>
      </c>
      <c r="H162" s="12" t="str">
        <f>IF(E162="","",IF(ISERROR(VLOOKUP(E162,'3-班级学员信息表'!G:AC,13,0)),"错误",IF(VLOOKUP(E162,'3-班级学员信息表'!G:AC,13,0)="","错误",VLOOKUP(E162,'3-班级学员信息表'!G:AC,13,0))))</f>
        <v/>
      </c>
      <c r="I162" s="8" t="str">
        <f>IF(E162="","",IFERROR(VLOOKUP(E162,'3-班级学员信息表'!G:AC,14,0),"错误"))</f>
        <v/>
      </c>
      <c r="J162" s="8" t="str">
        <f>IF(E162="","",IFERROR(VLOOKUP(E162,'3-班级学员信息表'!G:AC,15,0),"错误"))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IF(E162="","",IFERROR(VLOOKUP(H162,'2-班级信息'!A:AH,29,0),"错误"))</f>
        <v/>
      </c>
      <c r="M162" s="6">
        <f>SUMIF('6-学员费用预警表'!A:A,'10-新增明细'!E162,'6-学员费用预警表'!F:F)</f>
        <v>0</v>
      </c>
      <c r="N162" s="5">
        <f>SUMIF('6-学员费用预警表'!A:A,'10-新增明细'!E162,'6-学员费用预警表'!I:I)</f>
        <v>0</v>
      </c>
      <c r="O162" s="8" t="str">
        <f>IF(E162="","",IFERROR(VLOOKUP(E162,'1-学员信息表'!A:AG,8,0),"错误"))</f>
        <v/>
      </c>
      <c r="P162" s="8" t="str">
        <f>IF(E162="","",IFERROR(VLOOKUP(E162,'4-收据记录表'!D:AN,26,0),"错误"))</f>
        <v/>
      </c>
      <c r="Q162" s="12"/>
      <c r="R162" s="11"/>
      <c r="S162" s="8" t="str">
        <f>IF(E162="","",IF(ISERROR(VLOOKUP(E162,'1-学员信息表'!A:AG,9,0)),"错误",IF(VLOOKUP(E162,'1-学员信息表'!A:AG,9,0)="","错误",VLOOKUP(E162,'1-学员信息表'!A:AG,9,0))))</f>
        <v/>
      </c>
      <c r="T162" s="4" t="str">
        <f>IF(E162="","",IF(ISERROR(VLOOKUP(E162,'1-学员信息表'!A:AG,20,0)),"错误",IF(VLOOKUP(E162,'1-学员信息表'!A:AG,20,0)="","错误",VLOOKUP(E162,'1-学员信息表'!A:AG,20,0))))</f>
        <v/>
      </c>
      <c r="U162" s="8" t="str">
        <f>IF(E162="","",IF(ISERROR(VLOOKUP(E162,'1-学员信息表'!A:AG,21,0)),"错误",IF(VLOOKUP(E162,'1-学员信息表'!A:AG,21,0)="","错误",VLOOKUP(E162,'1-学员信息表'!A:AG,21,0))))</f>
        <v/>
      </c>
    </row>
    <row r="163" spans="1:21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3"/>
      <c r="E163" s="9"/>
      <c r="F163" s="12" t="str">
        <f>IF(E163="","",IFERROR(VLOOKUP(E163,'1-学员信息表'!A:AG,2,0),"错误"))</f>
        <v/>
      </c>
      <c r="G163" s="12" t="str">
        <f>IF(E163="","",IF(ISERROR(VLOOKUP(E163,'3-班级学员信息表'!G:AC,12,0)),"错误",IF(VLOOKUP(E163,'3-班级学员信息表'!G:AC,12,0)="","错误",VLOOKUP(E163,'3-班级学员信息表'!G:AC,12,0))))</f>
        <v/>
      </c>
      <c r="H163" s="12" t="str">
        <f>IF(E163="","",IF(ISERROR(VLOOKUP(E163,'3-班级学员信息表'!G:AC,13,0)),"错误",IF(VLOOKUP(E163,'3-班级学员信息表'!G:AC,13,0)="","错误",VLOOKUP(E163,'3-班级学员信息表'!G:AC,13,0))))</f>
        <v/>
      </c>
      <c r="I163" s="8" t="str">
        <f>IF(E163="","",IFERROR(VLOOKUP(E163,'3-班级学员信息表'!G:AC,14,0),"错误"))</f>
        <v/>
      </c>
      <c r="J163" s="8" t="str">
        <f>IF(E163="","",IFERROR(VLOOKUP(E163,'3-班级学员信息表'!G:AC,15,0),"错误"))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IF(E163="","",IFERROR(VLOOKUP(H163,'2-班级信息'!A:AH,29,0),"错误"))</f>
        <v/>
      </c>
      <c r="M163" s="6">
        <f>SUMIF('6-学员费用预警表'!A:A,'10-新增明细'!E163,'6-学员费用预警表'!F:F)</f>
        <v>0</v>
      </c>
      <c r="N163" s="5">
        <f>SUMIF('6-学员费用预警表'!A:A,'10-新增明细'!E163,'6-学员费用预警表'!I:I)</f>
        <v>0</v>
      </c>
      <c r="O163" s="8" t="str">
        <f>IF(E163="","",IFERROR(VLOOKUP(E163,'1-学员信息表'!A:AG,8,0),"错误"))</f>
        <v/>
      </c>
      <c r="P163" s="8" t="str">
        <f>IF(E163="","",IFERROR(VLOOKUP(E163,'4-收据记录表'!D:AN,26,0),"错误"))</f>
        <v/>
      </c>
      <c r="Q163" s="12"/>
      <c r="R163" s="11"/>
      <c r="S163" s="8" t="str">
        <f>IF(E163="","",IF(ISERROR(VLOOKUP(E163,'1-学员信息表'!A:AG,9,0)),"错误",IF(VLOOKUP(E163,'1-学员信息表'!A:AG,9,0)="","错误",VLOOKUP(E163,'1-学员信息表'!A:AG,9,0))))</f>
        <v/>
      </c>
      <c r="T163" s="4" t="str">
        <f>IF(E163="","",IF(ISERROR(VLOOKUP(E163,'1-学员信息表'!A:AG,20,0)),"错误",IF(VLOOKUP(E163,'1-学员信息表'!A:AG,20,0)="","错误",VLOOKUP(E163,'1-学员信息表'!A:AG,20,0))))</f>
        <v/>
      </c>
      <c r="U163" s="8" t="str">
        <f>IF(E163="","",IF(ISERROR(VLOOKUP(E163,'1-学员信息表'!A:AG,21,0)),"错误",IF(VLOOKUP(E163,'1-学员信息表'!A:AG,21,0)="","错误",VLOOKUP(E163,'1-学员信息表'!A:AG,21,0))))</f>
        <v/>
      </c>
    </row>
    <row r="164" spans="1:21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3"/>
      <c r="E164" s="9"/>
      <c r="F164" s="12" t="str">
        <f>IF(E164="","",IFERROR(VLOOKUP(E164,'1-学员信息表'!A:AG,2,0),"错误"))</f>
        <v/>
      </c>
      <c r="G164" s="12" t="str">
        <f>IF(E164="","",IF(ISERROR(VLOOKUP(E164,'3-班级学员信息表'!G:AC,12,0)),"错误",IF(VLOOKUP(E164,'3-班级学员信息表'!G:AC,12,0)="","错误",VLOOKUP(E164,'3-班级学员信息表'!G:AC,12,0))))</f>
        <v/>
      </c>
      <c r="H164" s="12" t="str">
        <f>IF(E164="","",IF(ISERROR(VLOOKUP(E164,'3-班级学员信息表'!G:AC,13,0)),"错误",IF(VLOOKUP(E164,'3-班级学员信息表'!G:AC,13,0)="","错误",VLOOKUP(E164,'3-班级学员信息表'!G:AC,13,0))))</f>
        <v/>
      </c>
      <c r="I164" s="8" t="str">
        <f>IF(E164="","",IFERROR(VLOOKUP(E164,'3-班级学员信息表'!G:AC,14,0),"错误"))</f>
        <v/>
      </c>
      <c r="J164" s="8" t="str">
        <f>IF(E164="","",IFERROR(VLOOKUP(E164,'3-班级学员信息表'!G:AC,15,0),"错误"))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IF(E164="","",IFERROR(VLOOKUP(H164,'2-班级信息'!A:AH,29,0),"错误"))</f>
        <v/>
      </c>
      <c r="M164" s="6">
        <f>SUMIF('6-学员费用预警表'!A:A,'10-新增明细'!E164,'6-学员费用预警表'!F:F)</f>
        <v>0</v>
      </c>
      <c r="N164" s="5">
        <f>SUMIF('6-学员费用预警表'!A:A,'10-新增明细'!E164,'6-学员费用预警表'!I:I)</f>
        <v>0</v>
      </c>
      <c r="O164" s="8" t="str">
        <f>IF(E164="","",IFERROR(VLOOKUP(E164,'1-学员信息表'!A:AG,8,0),"错误"))</f>
        <v/>
      </c>
      <c r="P164" s="8" t="str">
        <f>IF(E164="","",IFERROR(VLOOKUP(E164,'4-收据记录表'!D:AN,26,0),"错误"))</f>
        <v/>
      </c>
      <c r="Q164" s="12"/>
      <c r="R164" s="11"/>
      <c r="S164" s="8" t="str">
        <f>IF(E164="","",IF(ISERROR(VLOOKUP(E164,'1-学员信息表'!A:AG,9,0)),"错误",IF(VLOOKUP(E164,'1-学员信息表'!A:AG,9,0)="","错误",VLOOKUP(E164,'1-学员信息表'!A:AG,9,0))))</f>
        <v/>
      </c>
      <c r="T164" s="4" t="str">
        <f>IF(E164="","",IF(ISERROR(VLOOKUP(E164,'1-学员信息表'!A:AG,20,0)),"错误",IF(VLOOKUP(E164,'1-学员信息表'!A:AG,20,0)="","错误",VLOOKUP(E164,'1-学员信息表'!A:AG,20,0))))</f>
        <v/>
      </c>
      <c r="U164" s="8" t="str">
        <f>IF(E164="","",IF(ISERROR(VLOOKUP(E164,'1-学员信息表'!A:AG,21,0)),"错误",IF(VLOOKUP(E164,'1-学员信息表'!A:AG,21,0)="","错误",VLOOKUP(E164,'1-学员信息表'!A:AG,21,0))))</f>
        <v/>
      </c>
    </row>
    <row r="165" spans="1:21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3"/>
      <c r="E165" s="9"/>
      <c r="F165" s="12" t="str">
        <f>IF(E165="","",IFERROR(VLOOKUP(E165,'1-学员信息表'!A:AG,2,0),"错误"))</f>
        <v/>
      </c>
      <c r="G165" s="12" t="str">
        <f>IF(E165="","",IF(ISERROR(VLOOKUP(E165,'3-班级学员信息表'!G:AC,12,0)),"错误",IF(VLOOKUP(E165,'3-班级学员信息表'!G:AC,12,0)="","错误",VLOOKUP(E165,'3-班级学员信息表'!G:AC,12,0))))</f>
        <v/>
      </c>
      <c r="H165" s="12" t="str">
        <f>IF(E165="","",IF(ISERROR(VLOOKUP(E165,'3-班级学员信息表'!G:AC,13,0)),"错误",IF(VLOOKUP(E165,'3-班级学员信息表'!G:AC,13,0)="","错误",VLOOKUP(E165,'3-班级学员信息表'!G:AC,13,0))))</f>
        <v/>
      </c>
      <c r="I165" s="8" t="str">
        <f>IF(E165="","",IFERROR(VLOOKUP(E165,'3-班级学员信息表'!G:AC,14,0),"错误"))</f>
        <v/>
      </c>
      <c r="J165" s="8" t="str">
        <f>IF(E165="","",IFERROR(VLOOKUP(E165,'3-班级学员信息表'!G:AC,15,0),"错误"))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IF(E165="","",IFERROR(VLOOKUP(H165,'2-班级信息'!A:AH,29,0),"错误"))</f>
        <v/>
      </c>
      <c r="M165" s="6">
        <f>SUMIF('6-学员费用预警表'!A:A,'10-新增明细'!E165,'6-学员费用预警表'!F:F)</f>
        <v>0</v>
      </c>
      <c r="N165" s="5">
        <f>SUMIF('6-学员费用预警表'!A:A,'10-新增明细'!E165,'6-学员费用预警表'!I:I)</f>
        <v>0</v>
      </c>
      <c r="O165" s="8" t="str">
        <f>IF(E165="","",IFERROR(VLOOKUP(E165,'1-学员信息表'!A:AG,8,0),"错误"))</f>
        <v/>
      </c>
      <c r="P165" s="8" t="str">
        <f>IF(E165="","",IFERROR(VLOOKUP(E165,'4-收据记录表'!D:AN,26,0),"错误"))</f>
        <v/>
      </c>
      <c r="Q165" s="12"/>
      <c r="R165" s="11"/>
      <c r="S165" s="8" t="str">
        <f>IF(E165="","",IF(ISERROR(VLOOKUP(E165,'1-学员信息表'!A:AG,9,0)),"错误",IF(VLOOKUP(E165,'1-学员信息表'!A:AG,9,0)="","错误",VLOOKUP(E165,'1-学员信息表'!A:AG,9,0))))</f>
        <v/>
      </c>
      <c r="T165" s="4" t="str">
        <f>IF(E165="","",IF(ISERROR(VLOOKUP(E165,'1-学员信息表'!A:AG,20,0)),"错误",IF(VLOOKUP(E165,'1-学员信息表'!A:AG,20,0)="","错误",VLOOKUP(E165,'1-学员信息表'!A:AG,20,0))))</f>
        <v/>
      </c>
      <c r="U165" s="8" t="str">
        <f>IF(E165="","",IF(ISERROR(VLOOKUP(E165,'1-学员信息表'!A:AG,21,0)),"错误",IF(VLOOKUP(E165,'1-学员信息表'!A:AG,21,0)="","错误",VLOOKUP(E165,'1-学员信息表'!A:AG,21,0))))</f>
        <v/>
      </c>
    </row>
    <row r="166" spans="1:21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3"/>
      <c r="E166" s="9"/>
      <c r="F166" s="12" t="str">
        <f>IF(E166="","",IFERROR(VLOOKUP(E166,'1-学员信息表'!A:AG,2,0),"错误"))</f>
        <v/>
      </c>
      <c r="G166" s="12" t="str">
        <f>IF(E166="","",IF(ISERROR(VLOOKUP(E166,'3-班级学员信息表'!G:AC,12,0)),"错误",IF(VLOOKUP(E166,'3-班级学员信息表'!G:AC,12,0)="","错误",VLOOKUP(E166,'3-班级学员信息表'!G:AC,12,0))))</f>
        <v/>
      </c>
      <c r="H166" s="12" t="str">
        <f>IF(E166="","",IF(ISERROR(VLOOKUP(E166,'3-班级学员信息表'!G:AC,13,0)),"错误",IF(VLOOKUP(E166,'3-班级学员信息表'!G:AC,13,0)="","错误",VLOOKUP(E166,'3-班级学员信息表'!G:AC,13,0))))</f>
        <v/>
      </c>
      <c r="I166" s="8" t="str">
        <f>IF(E166="","",IFERROR(VLOOKUP(E166,'3-班级学员信息表'!G:AC,14,0),"错误"))</f>
        <v/>
      </c>
      <c r="J166" s="8" t="str">
        <f>IF(E166="","",IFERROR(VLOOKUP(E166,'3-班级学员信息表'!G:AC,15,0),"错误"))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IF(E166="","",IFERROR(VLOOKUP(H166,'2-班级信息'!A:AH,29,0),"错误"))</f>
        <v/>
      </c>
      <c r="M166" s="6">
        <f>SUMIF('6-学员费用预警表'!A:A,'10-新增明细'!E166,'6-学员费用预警表'!F:F)</f>
        <v>0</v>
      </c>
      <c r="N166" s="5">
        <f>SUMIF('6-学员费用预警表'!A:A,'10-新增明细'!E166,'6-学员费用预警表'!I:I)</f>
        <v>0</v>
      </c>
      <c r="O166" s="8" t="str">
        <f>IF(E166="","",IFERROR(VLOOKUP(E166,'1-学员信息表'!A:AG,8,0),"错误"))</f>
        <v/>
      </c>
      <c r="P166" s="8" t="str">
        <f>IF(E166="","",IFERROR(VLOOKUP(E166,'4-收据记录表'!D:AN,26,0),"错误"))</f>
        <v/>
      </c>
      <c r="Q166" s="12"/>
      <c r="R166" s="11"/>
      <c r="S166" s="8" t="str">
        <f>IF(E166="","",IF(ISERROR(VLOOKUP(E166,'1-学员信息表'!A:AG,9,0)),"错误",IF(VLOOKUP(E166,'1-学员信息表'!A:AG,9,0)="","错误",VLOOKUP(E166,'1-学员信息表'!A:AG,9,0))))</f>
        <v/>
      </c>
      <c r="T166" s="4" t="str">
        <f>IF(E166="","",IF(ISERROR(VLOOKUP(E166,'1-学员信息表'!A:AG,20,0)),"错误",IF(VLOOKUP(E166,'1-学员信息表'!A:AG,20,0)="","错误",VLOOKUP(E166,'1-学员信息表'!A:AG,20,0))))</f>
        <v/>
      </c>
      <c r="U166" s="8" t="str">
        <f>IF(E166="","",IF(ISERROR(VLOOKUP(E166,'1-学员信息表'!A:AG,21,0)),"错误",IF(VLOOKUP(E166,'1-学员信息表'!A:AG,21,0)="","错误",VLOOKUP(E166,'1-学员信息表'!A:AG,21,0))))</f>
        <v/>
      </c>
    </row>
    <row r="167" spans="1:21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3"/>
      <c r="E167" s="9"/>
      <c r="F167" s="12" t="str">
        <f>IF(E167="","",IFERROR(VLOOKUP(E167,'1-学员信息表'!A:AG,2,0),"错误"))</f>
        <v/>
      </c>
      <c r="G167" s="12" t="str">
        <f>IF(E167="","",IF(ISERROR(VLOOKUP(E167,'3-班级学员信息表'!G:AC,12,0)),"错误",IF(VLOOKUP(E167,'3-班级学员信息表'!G:AC,12,0)="","错误",VLOOKUP(E167,'3-班级学员信息表'!G:AC,12,0))))</f>
        <v/>
      </c>
      <c r="H167" s="12" t="str">
        <f>IF(E167="","",IF(ISERROR(VLOOKUP(E167,'3-班级学员信息表'!G:AC,13,0)),"错误",IF(VLOOKUP(E167,'3-班级学员信息表'!G:AC,13,0)="","错误",VLOOKUP(E167,'3-班级学员信息表'!G:AC,13,0))))</f>
        <v/>
      </c>
      <c r="I167" s="8" t="str">
        <f>IF(E167="","",IFERROR(VLOOKUP(E167,'3-班级学员信息表'!G:AC,14,0),"错误"))</f>
        <v/>
      </c>
      <c r="J167" s="8" t="str">
        <f>IF(E167="","",IFERROR(VLOOKUP(E167,'3-班级学员信息表'!G:AC,15,0),"错误"))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IF(E167="","",IFERROR(VLOOKUP(H167,'2-班级信息'!A:AH,29,0),"错误"))</f>
        <v/>
      </c>
      <c r="M167" s="6">
        <f>SUMIF('6-学员费用预警表'!A:A,'10-新增明细'!E167,'6-学员费用预警表'!F:F)</f>
        <v>0</v>
      </c>
      <c r="N167" s="5">
        <f>SUMIF('6-学员费用预警表'!A:A,'10-新增明细'!E167,'6-学员费用预警表'!I:I)</f>
        <v>0</v>
      </c>
      <c r="O167" s="8" t="str">
        <f>IF(E167="","",IFERROR(VLOOKUP(E167,'1-学员信息表'!A:AG,8,0),"错误"))</f>
        <v/>
      </c>
      <c r="P167" s="8" t="str">
        <f>IF(E167="","",IFERROR(VLOOKUP(E167,'4-收据记录表'!D:AN,26,0),"错误"))</f>
        <v/>
      </c>
      <c r="Q167" s="12"/>
      <c r="R167" s="11"/>
      <c r="S167" s="8" t="str">
        <f>IF(E167="","",IF(ISERROR(VLOOKUP(E167,'1-学员信息表'!A:AG,9,0)),"错误",IF(VLOOKUP(E167,'1-学员信息表'!A:AG,9,0)="","错误",VLOOKUP(E167,'1-学员信息表'!A:AG,9,0))))</f>
        <v/>
      </c>
      <c r="T167" s="4" t="str">
        <f>IF(E167="","",IF(ISERROR(VLOOKUP(E167,'1-学员信息表'!A:AG,20,0)),"错误",IF(VLOOKUP(E167,'1-学员信息表'!A:AG,20,0)="","错误",VLOOKUP(E167,'1-学员信息表'!A:AG,20,0))))</f>
        <v/>
      </c>
      <c r="U167" s="8" t="str">
        <f>IF(E167="","",IF(ISERROR(VLOOKUP(E167,'1-学员信息表'!A:AG,21,0)),"错误",IF(VLOOKUP(E167,'1-学员信息表'!A:AG,21,0)="","错误",VLOOKUP(E167,'1-学员信息表'!A:AG,21,0))))</f>
        <v/>
      </c>
    </row>
    <row r="168" spans="1:21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3"/>
      <c r="E168" s="9"/>
      <c r="F168" s="12" t="str">
        <f>IF(E168="","",IFERROR(VLOOKUP(E168,'1-学员信息表'!A:AG,2,0),"错误"))</f>
        <v/>
      </c>
      <c r="G168" s="12" t="str">
        <f>IF(E168="","",IF(ISERROR(VLOOKUP(E168,'3-班级学员信息表'!G:AC,12,0)),"错误",IF(VLOOKUP(E168,'3-班级学员信息表'!G:AC,12,0)="","错误",VLOOKUP(E168,'3-班级学员信息表'!G:AC,12,0))))</f>
        <v/>
      </c>
      <c r="H168" s="12" t="str">
        <f>IF(E168="","",IF(ISERROR(VLOOKUP(E168,'3-班级学员信息表'!G:AC,13,0)),"错误",IF(VLOOKUP(E168,'3-班级学员信息表'!G:AC,13,0)="","错误",VLOOKUP(E168,'3-班级学员信息表'!G:AC,13,0))))</f>
        <v/>
      </c>
      <c r="I168" s="8" t="str">
        <f>IF(E168="","",IFERROR(VLOOKUP(E168,'3-班级学员信息表'!G:AC,14,0),"错误"))</f>
        <v/>
      </c>
      <c r="J168" s="8" t="str">
        <f>IF(E168="","",IFERROR(VLOOKUP(E168,'3-班级学员信息表'!G:AC,15,0),"错误"))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IF(E168="","",IFERROR(VLOOKUP(H168,'2-班级信息'!A:AH,29,0),"错误"))</f>
        <v/>
      </c>
      <c r="M168" s="6">
        <f>SUMIF('6-学员费用预警表'!A:A,'10-新增明细'!E168,'6-学员费用预警表'!F:F)</f>
        <v>0</v>
      </c>
      <c r="N168" s="5">
        <f>SUMIF('6-学员费用预警表'!A:A,'10-新增明细'!E168,'6-学员费用预警表'!I:I)</f>
        <v>0</v>
      </c>
      <c r="O168" s="8" t="str">
        <f>IF(E168="","",IFERROR(VLOOKUP(E168,'1-学员信息表'!A:AG,8,0),"错误"))</f>
        <v/>
      </c>
      <c r="P168" s="8" t="str">
        <f>IF(E168="","",IFERROR(VLOOKUP(E168,'4-收据记录表'!D:AN,26,0),"错误"))</f>
        <v/>
      </c>
      <c r="Q168" s="12"/>
      <c r="R168" s="11"/>
      <c r="S168" s="8" t="str">
        <f>IF(E168="","",IF(ISERROR(VLOOKUP(E168,'1-学员信息表'!A:AG,9,0)),"错误",IF(VLOOKUP(E168,'1-学员信息表'!A:AG,9,0)="","错误",VLOOKUP(E168,'1-学员信息表'!A:AG,9,0))))</f>
        <v/>
      </c>
      <c r="T168" s="4" t="str">
        <f>IF(E168="","",IF(ISERROR(VLOOKUP(E168,'1-学员信息表'!A:AG,20,0)),"错误",IF(VLOOKUP(E168,'1-学员信息表'!A:AG,20,0)="","错误",VLOOKUP(E168,'1-学员信息表'!A:AG,20,0))))</f>
        <v/>
      </c>
      <c r="U168" s="8" t="str">
        <f>IF(E168="","",IF(ISERROR(VLOOKUP(E168,'1-学员信息表'!A:AG,21,0)),"错误",IF(VLOOKUP(E168,'1-学员信息表'!A:AG,21,0)="","错误",VLOOKUP(E168,'1-学员信息表'!A:AG,21,0))))</f>
        <v/>
      </c>
    </row>
    <row r="169" spans="1:21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3"/>
      <c r="E169" s="9"/>
      <c r="F169" s="12" t="str">
        <f>IF(E169="","",IFERROR(VLOOKUP(E169,'1-学员信息表'!A:AG,2,0),"错误"))</f>
        <v/>
      </c>
      <c r="G169" s="12" t="str">
        <f>IF(E169="","",IF(ISERROR(VLOOKUP(E169,'3-班级学员信息表'!G:AC,12,0)),"错误",IF(VLOOKUP(E169,'3-班级学员信息表'!G:AC,12,0)="","错误",VLOOKUP(E169,'3-班级学员信息表'!G:AC,12,0))))</f>
        <v/>
      </c>
      <c r="H169" s="12" t="str">
        <f>IF(E169="","",IF(ISERROR(VLOOKUP(E169,'3-班级学员信息表'!G:AC,13,0)),"错误",IF(VLOOKUP(E169,'3-班级学员信息表'!G:AC,13,0)="","错误",VLOOKUP(E169,'3-班级学员信息表'!G:AC,13,0))))</f>
        <v/>
      </c>
      <c r="I169" s="8" t="str">
        <f>IF(E169="","",IFERROR(VLOOKUP(E169,'3-班级学员信息表'!G:AC,14,0),"错误"))</f>
        <v/>
      </c>
      <c r="J169" s="8" t="str">
        <f>IF(E169="","",IFERROR(VLOOKUP(E169,'3-班级学员信息表'!G:AC,15,0),"错误"))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IF(E169="","",IFERROR(VLOOKUP(H169,'2-班级信息'!A:AH,29,0),"错误"))</f>
        <v/>
      </c>
      <c r="M169" s="6">
        <f>SUMIF('6-学员费用预警表'!A:A,'10-新增明细'!E169,'6-学员费用预警表'!F:F)</f>
        <v>0</v>
      </c>
      <c r="N169" s="5">
        <f>SUMIF('6-学员费用预警表'!A:A,'10-新增明细'!E169,'6-学员费用预警表'!I:I)</f>
        <v>0</v>
      </c>
      <c r="O169" s="8" t="str">
        <f>IF(E169="","",IFERROR(VLOOKUP(E169,'1-学员信息表'!A:AG,8,0),"错误"))</f>
        <v/>
      </c>
      <c r="P169" s="8" t="str">
        <f>IF(E169="","",IFERROR(VLOOKUP(E169,'4-收据记录表'!D:AN,26,0),"错误"))</f>
        <v/>
      </c>
      <c r="Q169" s="12"/>
      <c r="R169" s="11"/>
      <c r="S169" s="8" t="str">
        <f>IF(E169="","",IF(ISERROR(VLOOKUP(E169,'1-学员信息表'!A:AG,9,0)),"错误",IF(VLOOKUP(E169,'1-学员信息表'!A:AG,9,0)="","错误",VLOOKUP(E169,'1-学员信息表'!A:AG,9,0))))</f>
        <v/>
      </c>
      <c r="T169" s="4" t="str">
        <f>IF(E169="","",IF(ISERROR(VLOOKUP(E169,'1-学员信息表'!A:AG,20,0)),"错误",IF(VLOOKUP(E169,'1-学员信息表'!A:AG,20,0)="","错误",VLOOKUP(E169,'1-学员信息表'!A:AG,20,0))))</f>
        <v/>
      </c>
      <c r="U169" s="8" t="str">
        <f>IF(E169="","",IF(ISERROR(VLOOKUP(E169,'1-学员信息表'!A:AG,21,0)),"错误",IF(VLOOKUP(E169,'1-学员信息表'!A:AG,21,0)="","错误",VLOOKUP(E169,'1-学员信息表'!A:AG,21,0))))</f>
        <v/>
      </c>
    </row>
    <row r="170" spans="1:21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3"/>
      <c r="E170" s="9"/>
      <c r="F170" s="12" t="str">
        <f>IF(E170="","",IFERROR(VLOOKUP(E170,'1-学员信息表'!A:AG,2,0),"错误"))</f>
        <v/>
      </c>
      <c r="G170" s="12" t="str">
        <f>IF(E170="","",IF(ISERROR(VLOOKUP(E170,'3-班级学员信息表'!G:AC,12,0)),"错误",IF(VLOOKUP(E170,'3-班级学员信息表'!G:AC,12,0)="","错误",VLOOKUP(E170,'3-班级学员信息表'!G:AC,12,0))))</f>
        <v/>
      </c>
      <c r="H170" s="12" t="str">
        <f>IF(E170="","",IF(ISERROR(VLOOKUP(E170,'3-班级学员信息表'!G:AC,13,0)),"错误",IF(VLOOKUP(E170,'3-班级学员信息表'!G:AC,13,0)="","错误",VLOOKUP(E170,'3-班级学员信息表'!G:AC,13,0))))</f>
        <v/>
      </c>
      <c r="I170" s="8" t="str">
        <f>IF(E170="","",IFERROR(VLOOKUP(E170,'3-班级学员信息表'!G:AC,14,0),"错误"))</f>
        <v/>
      </c>
      <c r="J170" s="8" t="str">
        <f>IF(E170="","",IFERROR(VLOOKUP(E170,'3-班级学员信息表'!G:AC,15,0),"错误"))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IF(E170="","",IFERROR(VLOOKUP(H170,'2-班级信息'!A:AH,29,0),"错误"))</f>
        <v/>
      </c>
      <c r="M170" s="6">
        <f>SUMIF('6-学员费用预警表'!A:A,'10-新增明细'!E170,'6-学员费用预警表'!F:F)</f>
        <v>0</v>
      </c>
      <c r="N170" s="5">
        <f>SUMIF('6-学员费用预警表'!A:A,'10-新增明细'!E170,'6-学员费用预警表'!I:I)</f>
        <v>0</v>
      </c>
      <c r="O170" s="8" t="str">
        <f>IF(E170="","",IFERROR(VLOOKUP(E170,'1-学员信息表'!A:AG,8,0),"错误"))</f>
        <v/>
      </c>
      <c r="P170" s="8" t="str">
        <f>IF(E170="","",IFERROR(VLOOKUP(E170,'4-收据记录表'!D:AN,26,0),"错误"))</f>
        <v/>
      </c>
      <c r="Q170" s="12"/>
      <c r="R170" s="11"/>
      <c r="S170" s="8" t="str">
        <f>IF(E170="","",IF(ISERROR(VLOOKUP(E170,'1-学员信息表'!A:AG,9,0)),"错误",IF(VLOOKUP(E170,'1-学员信息表'!A:AG,9,0)="","错误",VLOOKUP(E170,'1-学员信息表'!A:AG,9,0))))</f>
        <v/>
      </c>
      <c r="T170" s="4" t="str">
        <f>IF(E170="","",IF(ISERROR(VLOOKUP(E170,'1-学员信息表'!A:AG,20,0)),"错误",IF(VLOOKUP(E170,'1-学员信息表'!A:AG,20,0)="","错误",VLOOKUP(E170,'1-学员信息表'!A:AG,20,0))))</f>
        <v/>
      </c>
      <c r="U170" s="8" t="str">
        <f>IF(E170="","",IF(ISERROR(VLOOKUP(E170,'1-学员信息表'!A:AG,21,0)),"错误",IF(VLOOKUP(E170,'1-学员信息表'!A:AG,21,0)="","错误",VLOOKUP(E170,'1-学员信息表'!A:AG,21,0))))</f>
        <v/>
      </c>
    </row>
    <row r="171" spans="1:21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3"/>
      <c r="E171" s="9"/>
      <c r="F171" s="12" t="str">
        <f>IF(E171="","",IFERROR(VLOOKUP(E171,'1-学员信息表'!A:AG,2,0),"错误"))</f>
        <v/>
      </c>
      <c r="G171" s="12" t="str">
        <f>IF(E171="","",IF(ISERROR(VLOOKUP(E171,'3-班级学员信息表'!G:AC,12,0)),"错误",IF(VLOOKUP(E171,'3-班级学员信息表'!G:AC,12,0)="","错误",VLOOKUP(E171,'3-班级学员信息表'!G:AC,12,0))))</f>
        <v/>
      </c>
      <c r="H171" s="12" t="str">
        <f>IF(E171="","",IF(ISERROR(VLOOKUP(E171,'3-班级学员信息表'!G:AC,13,0)),"错误",IF(VLOOKUP(E171,'3-班级学员信息表'!G:AC,13,0)="","错误",VLOOKUP(E171,'3-班级学员信息表'!G:AC,13,0))))</f>
        <v/>
      </c>
      <c r="I171" s="8" t="str">
        <f>IF(E171="","",IFERROR(VLOOKUP(E171,'3-班级学员信息表'!G:AC,14,0),"错误"))</f>
        <v/>
      </c>
      <c r="J171" s="8" t="str">
        <f>IF(E171="","",IFERROR(VLOOKUP(E171,'3-班级学员信息表'!G:AC,15,0),"错误"))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IF(E171="","",IFERROR(VLOOKUP(H171,'2-班级信息'!A:AH,29,0),"错误"))</f>
        <v/>
      </c>
      <c r="M171" s="6">
        <f>SUMIF('6-学员费用预警表'!A:A,'10-新增明细'!E171,'6-学员费用预警表'!F:F)</f>
        <v>0</v>
      </c>
      <c r="N171" s="5">
        <f>SUMIF('6-学员费用预警表'!A:A,'10-新增明细'!E171,'6-学员费用预警表'!I:I)</f>
        <v>0</v>
      </c>
      <c r="O171" s="8" t="str">
        <f>IF(E171="","",IFERROR(VLOOKUP(E171,'1-学员信息表'!A:AG,8,0),"错误"))</f>
        <v/>
      </c>
      <c r="P171" s="8" t="str">
        <f>IF(E171="","",IFERROR(VLOOKUP(E171,'4-收据记录表'!D:AN,26,0),"错误"))</f>
        <v/>
      </c>
      <c r="Q171" s="12"/>
      <c r="R171" s="11"/>
      <c r="S171" s="8" t="str">
        <f>IF(E171="","",IF(ISERROR(VLOOKUP(E171,'1-学员信息表'!A:AG,9,0)),"错误",IF(VLOOKUP(E171,'1-学员信息表'!A:AG,9,0)="","错误",VLOOKUP(E171,'1-学员信息表'!A:AG,9,0))))</f>
        <v/>
      </c>
      <c r="T171" s="4" t="str">
        <f>IF(E171="","",IF(ISERROR(VLOOKUP(E171,'1-学员信息表'!A:AG,20,0)),"错误",IF(VLOOKUP(E171,'1-学员信息表'!A:AG,20,0)="","错误",VLOOKUP(E171,'1-学员信息表'!A:AG,20,0))))</f>
        <v/>
      </c>
      <c r="U171" s="8" t="str">
        <f>IF(E171="","",IF(ISERROR(VLOOKUP(E171,'1-学员信息表'!A:AG,21,0)),"错误",IF(VLOOKUP(E171,'1-学员信息表'!A:AG,21,0)="","错误",VLOOKUP(E171,'1-学员信息表'!A:AG,21,0))))</f>
        <v/>
      </c>
    </row>
    <row r="172" spans="1:21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3"/>
      <c r="E172" s="9"/>
      <c r="F172" s="12" t="str">
        <f>IF(E172="","",IFERROR(VLOOKUP(E172,'1-学员信息表'!A:AG,2,0),"错误"))</f>
        <v/>
      </c>
      <c r="G172" s="12" t="str">
        <f>IF(E172="","",IF(ISERROR(VLOOKUP(E172,'3-班级学员信息表'!G:AC,12,0)),"错误",IF(VLOOKUP(E172,'3-班级学员信息表'!G:AC,12,0)="","错误",VLOOKUP(E172,'3-班级学员信息表'!G:AC,12,0))))</f>
        <v/>
      </c>
      <c r="H172" s="12" t="str">
        <f>IF(E172="","",IF(ISERROR(VLOOKUP(E172,'3-班级学员信息表'!G:AC,13,0)),"错误",IF(VLOOKUP(E172,'3-班级学员信息表'!G:AC,13,0)="","错误",VLOOKUP(E172,'3-班级学员信息表'!G:AC,13,0))))</f>
        <v/>
      </c>
      <c r="I172" s="8" t="str">
        <f>IF(E172="","",IFERROR(VLOOKUP(E172,'3-班级学员信息表'!G:AC,14,0),"错误"))</f>
        <v/>
      </c>
      <c r="J172" s="8" t="str">
        <f>IF(E172="","",IFERROR(VLOOKUP(E172,'3-班级学员信息表'!G:AC,15,0),"错误"))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IF(E172="","",IFERROR(VLOOKUP(H172,'2-班级信息'!A:AH,29,0),"错误"))</f>
        <v/>
      </c>
      <c r="M172" s="6">
        <f>SUMIF('6-学员费用预警表'!A:A,'10-新增明细'!E172,'6-学员费用预警表'!F:F)</f>
        <v>0</v>
      </c>
      <c r="N172" s="5">
        <f>SUMIF('6-学员费用预警表'!A:A,'10-新增明细'!E172,'6-学员费用预警表'!I:I)</f>
        <v>0</v>
      </c>
      <c r="O172" s="8" t="str">
        <f>IF(E172="","",IFERROR(VLOOKUP(E172,'1-学员信息表'!A:AG,8,0),"错误"))</f>
        <v/>
      </c>
      <c r="P172" s="8" t="str">
        <f>IF(E172="","",IFERROR(VLOOKUP(E172,'4-收据记录表'!D:AN,26,0),"错误"))</f>
        <v/>
      </c>
      <c r="Q172" s="12"/>
      <c r="R172" s="11"/>
      <c r="S172" s="8" t="str">
        <f>IF(E172="","",IF(ISERROR(VLOOKUP(E172,'1-学员信息表'!A:AG,9,0)),"错误",IF(VLOOKUP(E172,'1-学员信息表'!A:AG,9,0)="","错误",VLOOKUP(E172,'1-学员信息表'!A:AG,9,0))))</f>
        <v/>
      </c>
      <c r="T172" s="4" t="str">
        <f>IF(E172="","",IF(ISERROR(VLOOKUP(E172,'1-学员信息表'!A:AG,20,0)),"错误",IF(VLOOKUP(E172,'1-学员信息表'!A:AG,20,0)="","错误",VLOOKUP(E172,'1-学员信息表'!A:AG,20,0))))</f>
        <v/>
      </c>
      <c r="U172" s="8" t="str">
        <f>IF(E172="","",IF(ISERROR(VLOOKUP(E172,'1-学员信息表'!A:AG,21,0)),"错误",IF(VLOOKUP(E172,'1-学员信息表'!A:AG,21,0)="","错误",VLOOKUP(E172,'1-学员信息表'!A:AG,21,0))))</f>
        <v/>
      </c>
    </row>
    <row r="173" spans="1:21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3"/>
      <c r="E173" s="9"/>
      <c r="F173" s="12" t="str">
        <f>IF(E173="","",IFERROR(VLOOKUP(E173,'1-学员信息表'!A:AG,2,0),"错误"))</f>
        <v/>
      </c>
      <c r="G173" s="12" t="str">
        <f>IF(E173="","",IF(ISERROR(VLOOKUP(E173,'3-班级学员信息表'!G:AC,12,0)),"错误",IF(VLOOKUP(E173,'3-班级学员信息表'!G:AC,12,0)="","错误",VLOOKUP(E173,'3-班级学员信息表'!G:AC,12,0))))</f>
        <v/>
      </c>
      <c r="H173" s="12" t="str">
        <f>IF(E173="","",IF(ISERROR(VLOOKUP(E173,'3-班级学员信息表'!G:AC,13,0)),"错误",IF(VLOOKUP(E173,'3-班级学员信息表'!G:AC,13,0)="","错误",VLOOKUP(E173,'3-班级学员信息表'!G:AC,13,0))))</f>
        <v/>
      </c>
      <c r="I173" s="8" t="str">
        <f>IF(E173="","",IFERROR(VLOOKUP(E173,'3-班级学员信息表'!G:AC,14,0),"错误"))</f>
        <v/>
      </c>
      <c r="J173" s="8" t="str">
        <f>IF(E173="","",IFERROR(VLOOKUP(E173,'3-班级学员信息表'!G:AC,15,0),"错误"))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IF(E173="","",IFERROR(VLOOKUP(H173,'2-班级信息'!A:AH,29,0),"错误"))</f>
        <v/>
      </c>
      <c r="M173" s="6">
        <f>SUMIF('6-学员费用预警表'!A:A,'10-新增明细'!E173,'6-学员费用预警表'!F:F)</f>
        <v>0</v>
      </c>
      <c r="N173" s="5">
        <f>SUMIF('6-学员费用预警表'!A:A,'10-新增明细'!E173,'6-学员费用预警表'!I:I)</f>
        <v>0</v>
      </c>
      <c r="O173" s="8" t="str">
        <f>IF(E173="","",IFERROR(VLOOKUP(E173,'1-学员信息表'!A:AG,8,0),"错误"))</f>
        <v/>
      </c>
      <c r="P173" s="8" t="str">
        <f>IF(E173="","",IFERROR(VLOOKUP(E173,'4-收据记录表'!D:AN,26,0),"错误"))</f>
        <v/>
      </c>
      <c r="Q173" s="12"/>
      <c r="R173" s="11"/>
      <c r="S173" s="8" t="str">
        <f>IF(E173="","",IF(ISERROR(VLOOKUP(E173,'1-学员信息表'!A:AG,9,0)),"错误",IF(VLOOKUP(E173,'1-学员信息表'!A:AG,9,0)="","错误",VLOOKUP(E173,'1-学员信息表'!A:AG,9,0))))</f>
        <v/>
      </c>
      <c r="T173" s="4" t="str">
        <f>IF(E173="","",IF(ISERROR(VLOOKUP(E173,'1-学员信息表'!A:AG,20,0)),"错误",IF(VLOOKUP(E173,'1-学员信息表'!A:AG,20,0)="","错误",VLOOKUP(E173,'1-学员信息表'!A:AG,20,0))))</f>
        <v/>
      </c>
      <c r="U173" s="8" t="str">
        <f>IF(E173="","",IF(ISERROR(VLOOKUP(E173,'1-学员信息表'!A:AG,21,0)),"错误",IF(VLOOKUP(E173,'1-学员信息表'!A:AG,21,0)="","错误",VLOOKUP(E173,'1-学员信息表'!A:AG,21,0))))</f>
        <v/>
      </c>
    </row>
    <row r="174" spans="1:21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3"/>
      <c r="E174" s="9"/>
      <c r="F174" s="12" t="str">
        <f>IF(E174="","",IFERROR(VLOOKUP(E174,'1-学员信息表'!A:AG,2,0),"错误"))</f>
        <v/>
      </c>
      <c r="G174" s="12" t="str">
        <f>IF(E174="","",IF(ISERROR(VLOOKUP(E174,'3-班级学员信息表'!G:AC,12,0)),"错误",IF(VLOOKUP(E174,'3-班级学员信息表'!G:AC,12,0)="","错误",VLOOKUP(E174,'3-班级学员信息表'!G:AC,12,0))))</f>
        <v/>
      </c>
      <c r="H174" s="12" t="str">
        <f>IF(E174="","",IF(ISERROR(VLOOKUP(E174,'3-班级学员信息表'!G:AC,13,0)),"错误",IF(VLOOKUP(E174,'3-班级学员信息表'!G:AC,13,0)="","错误",VLOOKUP(E174,'3-班级学员信息表'!G:AC,13,0))))</f>
        <v/>
      </c>
      <c r="I174" s="8" t="str">
        <f>IF(E174="","",IFERROR(VLOOKUP(E174,'3-班级学员信息表'!G:AC,14,0),"错误"))</f>
        <v/>
      </c>
      <c r="J174" s="8" t="str">
        <f>IF(E174="","",IFERROR(VLOOKUP(E174,'3-班级学员信息表'!G:AC,15,0),"错误"))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IF(E174="","",IFERROR(VLOOKUP(H174,'2-班级信息'!A:AH,29,0),"错误"))</f>
        <v/>
      </c>
      <c r="M174" s="6">
        <f>SUMIF('6-学员费用预警表'!A:A,'10-新增明细'!E174,'6-学员费用预警表'!F:F)</f>
        <v>0</v>
      </c>
      <c r="N174" s="5">
        <f>SUMIF('6-学员费用预警表'!A:A,'10-新增明细'!E174,'6-学员费用预警表'!I:I)</f>
        <v>0</v>
      </c>
      <c r="O174" s="8" t="str">
        <f>IF(E174="","",IFERROR(VLOOKUP(E174,'1-学员信息表'!A:AG,8,0),"错误"))</f>
        <v/>
      </c>
      <c r="P174" s="8" t="str">
        <f>IF(E174="","",IFERROR(VLOOKUP(E174,'4-收据记录表'!D:AN,26,0),"错误"))</f>
        <v/>
      </c>
      <c r="Q174" s="12"/>
      <c r="R174" s="11"/>
      <c r="S174" s="8" t="str">
        <f>IF(E174="","",IF(ISERROR(VLOOKUP(E174,'1-学员信息表'!A:AG,9,0)),"错误",IF(VLOOKUP(E174,'1-学员信息表'!A:AG,9,0)="","错误",VLOOKUP(E174,'1-学员信息表'!A:AG,9,0))))</f>
        <v/>
      </c>
      <c r="T174" s="4" t="str">
        <f>IF(E174="","",IF(ISERROR(VLOOKUP(E174,'1-学员信息表'!A:AG,20,0)),"错误",IF(VLOOKUP(E174,'1-学员信息表'!A:AG,20,0)="","错误",VLOOKUP(E174,'1-学员信息表'!A:AG,20,0))))</f>
        <v/>
      </c>
      <c r="U174" s="8" t="str">
        <f>IF(E174="","",IF(ISERROR(VLOOKUP(E174,'1-学员信息表'!A:AG,21,0)),"错误",IF(VLOOKUP(E174,'1-学员信息表'!A:AG,21,0)="","错误",VLOOKUP(E174,'1-学员信息表'!A:AG,21,0))))</f>
        <v/>
      </c>
    </row>
    <row r="175" spans="1:21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3"/>
      <c r="E175" s="9"/>
      <c r="F175" s="12" t="str">
        <f>IF(E175="","",IFERROR(VLOOKUP(E175,'1-学员信息表'!A:AG,2,0),"错误"))</f>
        <v/>
      </c>
      <c r="G175" s="12" t="str">
        <f>IF(E175="","",IF(ISERROR(VLOOKUP(E175,'3-班级学员信息表'!G:AC,12,0)),"错误",IF(VLOOKUP(E175,'3-班级学员信息表'!G:AC,12,0)="","错误",VLOOKUP(E175,'3-班级学员信息表'!G:AC,12,0))))</f>
        <v/>
      </c>
      <c r="H175" s="12" t="str">
        <f>IF(E175="","",IF(ISERROR(VLOOKUP(E175,'3-班级学员信息表'!G:AC,13,0)),"错误",IF(VLOOKUP(E175,'3-班级学员信息表'!G:AC,13,0)="","错误",VLOOKUP(E175,'3-班级学员信息表'!G:AC,13,0))))</f>
        <v/>
      </c>
      <c r="I175" s="8" t="str">
        <f>IF(E175="","",IFERROR(VLOOKUP(E175,'3-班级学员信息表'!G:AC,14,0),"错误"))</f>
        <v/>
      </c>
      <c r="J175" s="8" t="str">
        <f>IF(E175="","",IFERROR(VLOOKUP(E175,'3-班级学员信息表'!G:AC,15,0),"错误"))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IF(E175="","",IFERROR(VLOOKUP(H175,'2-班级信息'!A:AH,29,0),"错误"))</f>
        <v/>
      </c>
      <c r="M175" s="6">
        <f>SUMIF('6-学员费用预警表'!A:A,'10-新增明细'!E175,'6-学员费用预警表'!F:F)</f>
        <v>0</v>
      </c>
      <c r="N175" s="5">
        <f>SUMIF('6-学员费用预警表'!A:A,'10-新增明细'!E175,'6-学员费用预警表'!I:I)</f>
        <v>0</v>
      </c>
      <c r="O175" s="8" t="str">
        <f>IF(E175="","",IFERROR(VLOOKUP(E175,'1-学员信息表'!A:AG,8,0),"错误"))</f>
        <v/>
      </c>
      <c r="P175" s="8" t="str">
        <f>IF(E175="","",IFERROR(VLOOKUP(E175,'4-收据记录表'!D:AN,26,0),"错误"))</f>
        <v/>
      </c>
      <c r="Q175" s="12"/>
      <c r="R175" s="11"/>
      <c r="S175" s="8" t="str">
        <f>IF(E175="","",IF(ISERROR(VLOOKUP(E175,'1-学员信息表'!A:AG,9,0)),"错误",IF(VLOOKUP(E175,'1-学员信息表'!A:AG,9,0)="","错误",VLOOKUP(E175,'1-学员信息表'!A:AG,9,0))))</f>
        <v/>
      </c>
      <c r="T175" s="4" t="str">
        <f>IF(E175="","",IF(ISERROR(VLOOKUP(E175,'1-学员信息表'!A:AG,20,0)),"错误",IF(VLOOKUP(E175,'1-学员信息表'!A:AG,20,0)="","错误",VLOOKUP(E175,'1-学员信息表'!A:AG,20,0))))</f>
        <v/>
      </c>
      <c r="U175" s="8" t="str">
        <f>IF(E175="","",IF(ISERROR(VLOOKUP(E175,'1-学员信息表'!A:AG,21,0)),"错误",IF(VLOOKUP(E175,'1-学员信息表'!A:AG,21,0)="","错误",VLOOKUP(E175,'1-学员信息表'!A:AG,21,0))))</f>
        <v/>
      </c>
    </row>
    <row r="176" spans="1:21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3"/>
      <c r="E176" s="9"/>
      <c r="F176" s="12" t="str">
        <f>IF(E176="","",IFERROR(VLOOKUP(E176,'1-学员信息表'!A:AG,2,0),"错误"))</f>
        <v/>
      </c>
      <c r="G176" s="12" t="str">
        <f>IF(E176="","",IF(ISERROR(VLOOKUP(E176,'3-班级学员信息表'!G:AC,12,0)),"错误",IF(VLOOKUP(E176,'3-班级学员信息表'!G:AC,12,0)="","错误",VLOOKUP(E176,'3-班级学员信息表'!G:AC,12,0))))</f>
        <v/>
      </c>
      <c r="H176" s="12" t="str">
        <f>IF(E176="","",IF(ISERROR(VLOOKUP(E176,'3-班级学员信息表'!G:AC,13,0)),"错误",IF(VLOOKUP(E176,'3-班级学员信息表'!G:AC,13,0)="","错误",VLOOKUP(E176,'3-班级学员信息表'!G:AC,13,0))))</f>
        <v/>
      </c>
      <c r="I176" s="8" t="str">
        <f>IF(E176="","",IFERROR(VLOOKUP(E176,'3-班级学员信息表'!G:AC,14,0),"错误"))</f>
        <v/>
      </c>
      <c r="J176" s="8" t="str">
        <f>IF(E176="","",IFERROR(VLOOKUP(E176,'3-班级学员信息表'!G:AC,15,0),"错误"))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IF(E176="","",IFERROR(VLOOKUP(H176,'2-班级信息'!A:AH,29,0),"错误"))</f>
        <v/>
      </c>
      <c r="M176" s="6">
        <f>SUMIF('6-学员费用预警表'!A:A,'10-新增明细'!E176,'6-学员费用预警表'!F:F)</f>
        <v>0</v>
      </c>
      <c r="N176" s="5">
        <f>SUMIF('6-学员费用预警表'!A:A,'10-新增明细'!E176,'6-学员费用预警表'!I:I)</f>
        <v>0</v>
      </c>
      <c r="O176" s="8" t="str">
        <f>IF(E176="","",IFERROR(VLOOKUP(E176,'1-学员信息表'!A:AG,8,0),"错误"))</f>
        <v/>
      </c>
      <c r="P176" s="8" t="str">
        <f>IF(E176="","",IFERROR(VLOOKUP(E176,'4-收据记录表'!D:AN,26,0),"错误"))</f>
        <v/>
      </c>
      <c r="Q176" s="12"/>
      <c r="R176" s="11"/>
      <c r="S176" s="8" t="str">
        <f>IF(E176="","",IF(ISERROR(VLOOKUP(E176,'1-学员信息表'!A:AG,9,0)),"错误",IF(VLOOKUP(E176,'1-学员信息表'!A:AG,9,0)="","错误",VLOOKUP(E176,'1-学员信息表'!A:AG,9,0))))</f>
        <v/>
      </c>
      <c r="T176" s="4" t="str">
        <f>IF(E176="","",IF(ISERROR(VLOOKUP(E176,'1-学员信息表'!A:AG,20,0)),"错误",IF(VLOOKUP(E176,'1-学员信息表'!A:AG,20,0)="","错误",VLOOKUP(E176,'1-学员信息表'!A:AG,20,0))))</f>
        <v/>
      </c>
      <c r="U176" s="8" t="str">
        <f>IF(E176="","",IF(ISERROR(VLOOKUP(E176,'1-学员信息表'!A:AG,21,0)),"错误",IF(VLOOKUP(E176,'1-学员信息表'!A:AG,21,0)="","错误",VLOOKUP(E176,'1-学员信息表'!A:AG,21,0))))</f>
        <v/>
      </c>
    </row>
    <row r="177" spans="1:21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3"/>
      <c r="E177" s="9"/>
      <c r="F177" s="12" t="str">
        <f>IF(E177="","",IFERROR(VLOOKUP(E177,'1-学员信息表'!A:AG,2,0),"错误"))</f>
        <v/>
      </c>
      <c r="G177" s="12" t="str">
        <f>IF(E177="","",IF(ISERROR(VLOOKUP(E177,'3-班级学员信息表'!G:AC,12,0)),"错误",IF(VLOOKUP(E177,'3-班级学员信息表'!G:AC,12,0)="","错误",VLOOKUP(E177,'3-班级学员信息表'!G:AC,12,0))))</f>
        <v/>
      </c>
      <c r="H177" s="12" t="str">
        <f>IF(E177="","",IF(ISERROR(VLOOKUP(E177,'3-班级学员信息表'!G:AC,13,0)),"错误",IF(VLOOKUP(E177,'3-班级学员信息表'!G:AC,13,0)="","错误",VLOOKUP(E177,'3-班级学员信息表'!G:AC,13,0))))</f>
        <v/>
      </c>
      <c r="I177" s="8" t="str">
        <f>IF(E177="","",IFERROR(VLOOKUP(E177,'3-班级学员信息表'!G:AC,14,0),"错误"))</f>
        <v/>
      </c>
      <c r="J177" s="8" t="str">
        <f>IF(E177="","",IFERROR(VLOOKUP(E177,'3-班级学员信息表'!G:AC,15,0),"错误"))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IF(E177="","",IFERROR(VLOOKUP(H177,'2-班级信息'!A:AH,29,0),"错误"))</f>
        <v/>
      </c>
      <c r="M177" s="6">
        <f>SUMIF('6-学员费用预警表'!A:A,'10-新增明细'!E177,'6-学员费用预警表'!F:F)</f>
        <v>0</v>
      </c>
      <c r="N177" s="5">
        <f>SUMIF('6-学员费用预警表'!A:A,'10-新增明细'!E177,'6-学员费用预警表'!I:I)</f>
        <v>0</v>
      </c>
      <c r="O177" s="8" t="str">
        <f>IF(E177="","",IFERROR(VLOOKUP(E177,'1-学员信息表'!A:AG,8,0),"错误"))</f>
        <v/>
      </c>
      <c r="P177" s="8" t="str">
        <f>IF(E177="","",IFERROR(VLOOKUP(E177,'4-收据记录表'!D:AN,26,0),"错误"))</f>
        <v/>
      </c>
      <c r="Q177" s="12"/>
      <c r="R177" s="11"/>
      <c r="S177" s="8" t="str">
        <f>IF(E177="","",IF(ISERROR(VLOOKUP(E177,'1-学员信息表'!A:AG,9,0)),"错误",IF(VLOOKUP(E177,'1-学员信息表'!A:AG,9,0)="","错误",VLOOKUP(E177,'1-学员信息表'!A:AG,9,0))))</f>
        <v/>
      </c>
      <c r="T177" s="4" t="str">
        <f>IF(E177="","",IF(ISERROR(VLOOKUP(E177,'1-学员信息表'!A:AG,20,0)),"错误",IF(VLOOKUP(E177,'1-学员信息表'!A:AG,20,0)="","错误",VLOOKUP(E177,'1-学员信息表'!A:AG,20,0))))</f>
        <v/>
      </c>
      <c r="U177" s="8" t="str">
        <f>IF(E177="","",IF(ISERROR(VLOOKUP(E177,'1-学员信息表'!A:AG,21,0)),"错误",IF(VLOOKUP(E177,'1-学员信息表'!A:AG,21,0)="","错误",VLOOKUP(E177,'1-学员信息表'!A:AG,21,0))))</f>
        <v/>
      </c>
    </row>
    <row r="178" spans="1:21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3"/>
      <c r="E178" s="1"/>
      <c r="F178" s="12" t="str">
        <f>IF(E178="","",IFERROR(VLOOKUP(E178,'1-学员信息表'!A:AG,2,0),"错误"))</f>
        <v/>
      </c>
      <c r="G178" s="12" t="str">
        <f>IF(E178="","",IF(ISERROR(VLOOKUP(E178,'3-班级学员信息表'!G:AC,12,0)),"错误",IF(VLOOKUP(E178,'3-班级学员信息表'!G:AC,12,0)="","错误",VLOOKUP(E178,'3-班级学员信息表'!G:AC,12,0))))</f>
        <v/>
      </c>
      <c r="H178" s="12" t="str">
        <f>IF(E178="","",IF(ISERROR(VLOOKUP(E178,'3-班级学员信息表'!G:AC,13,0)),"错误",IF(VLOOKUP(E178,'3-班级学员信息表'!G:AC,13,0)="","错误",VLOOKUP(E178,'3-班级学员信息表'!G:AC,13,0))))</f>
        <v/>
      </c>
      <c r="I178" s="8" t="str">
        <f>IF(E178="","",IFERROR(VLOOKUP(E178,'3-班级学员信息表'!G:AC,14,0),"错误"))</f>
        <v/>
      </c>
      <c r="J178" s="8" t="str">
        <f>IF(E178="","",IFERROR(VLOOKUP(E178,'3-班级学员信息表'!G:AC,15,0),"错误"))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IF(E178="","",IFERROR(VLOOKUP(H178,'2-班级信息'!A:AH,29,0),"错误"))</f>
        <v/>
      </c>
      <c r="M178" s="6">
        <f>SUMIF('6-学员费用预警表'!A:A,'10-新增明细'!E178,'6-学员费用预警表'!F:F)</f>
        <v>0</v>
      </c>
      <c r="N178" s="5">
        <f>SUMIF('6-学员费用预警表'!A:A,'10-新增明细'!E178,'6-学员费用预警表'!I:I)</f>
        <v>0</v>
      </c>
      <c r="O178" s="8" t="str">
        <f>IF(E178="","",IFERROR(VLOOKUP(E178,'1-学员信息表'!A:AG,8,0),"错误"))</f>
        <v/>
      </c>
      <c r="P178" s="8" t="str">
        <f>IF(E178="","",IFERROR(VLOOKUP(E178,'4-收据记录表'!D:AN,26,0),"错误"))</f>
        <v/>
      </c>
      <c r="Q178" s="12"/>
      <c r="R178" s="11"/>
      <c r="S178" s="8" t="str">
        <f>IF(E178="","",IF(ISERROR(VLOOKUP(E178,'1-学员信息表'!A:AG,9,0)),"错误",IF(VLOOKUP(E178,'1-学员信息表'!A:AG,9,0)="","错误",VLOOKUP(E178,'1-学员信息表'!A:AG,9,0))))</f>
        <v/>
      </c>
      <c r="T178" s="4" t="str">
        <f>IF(E178="","",IF(ISERROR(VLOOKUP(E178,'1-学员信息表'!A:AG,20,0)),"错误",IF(VLOOKUP(E178,'1-学员信息表'!A:AG,20,0)="","错误",VLOOKUP(E178,'1-学员信息表'!A:AG,20,0))))</f>
        <v/>
      </c>
      <c r="U178" s="8" t="str">
        <f>IF(E178="","",IF(ISERROR(VLOOKUP(E178,'1-学员信息表'!A:AG,21,0)),"错误",IF(VLOOKUP(E178,'1-学员信息表'!A:AG,21,0)="","错误",VLOOKUP(E178,'1-学员信息表'!A:AG,21,0))))</f>
        <v/>
      </c>
    </row>
    <row r="179" spans="1:21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3"/>
      <c r="E179" s="1"/>
      <c r="F179" s="12" t="str">
        <f>IF(E179="","",IFERROR(VLOOKUP(E179,'1-学员信息表'!A:AG,2,0),"错误"))</f>
        <v/>
      </c>
      <c r="G179" s="12" t="str">
        <f>IF(E179="","",IF(ISERROR(VLOOKUP(E179,'3-班级学员信息表'!G:AC,12,0)),"错误",IF(VLOOKUP(E179,'3-班级学员信息表'!G:AC,12,0)="","错误",VLOOKUP(E179,'3-班级学员信息表'!G:AC,12,0))))</f>
        <v/>
      </c>
      <c r="H179" s="12" t="str">
        <f>IF(E179="","",IF(ISERROR(VLOOKUP(E179,'3-班级学员信息表'!G:AC,13,0)),"错误",IF(VLOOKUP(E179,'3-班级学员信息表'!G:AC,13,0)="","错误",VLOOKUP(E179,'3-班级学员信息表'!G:AC,13,0))))</f>
        <v/>
      </c>
      <c r="I179" s="8" t="str">
        <f>IF(E179="","",IFERROR(VLOOKUP(E179,'3-班级学员信息表'!G:AC,14,0),"错误"))</f>
        <v/>
      </c>
      <c r="J179" s="8" t="str">
        <f>IF(E179="","",IFERROR(VLOOKUP(E179,'3-班级学员信息表'!G:AC,15,0),"错误"))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IF(E179="","",IFERROR(VLOOKUP(H179,'2-班级信息'!A:AH,29,0),"错误"))</f>
        <v/>
      </c>
      <c r="M179" s="6">
        <f>SUMIF('6-学员费用预警表'!A:A,'10-新增明细'!E179,'6-学员费用预警表'!F:F)</f>
        <v>0</v>
      </c>
      <c r="N179" s="5">
        <f>SUMIF('6-学员费用预警表'!A:A,'10-新增明细'!E179,'6-学员费用预警表'!I:I)</f>
        <v>0</v>
      </c>
      <c r="O179" s="8" t="str">
        <f>IF(E179="","",IFERROR(VLOOKUP(E179,'1-学员信息表'!A:AG,8,0),"错误"))</f>
        <v/>
      </c>
      <c r="P179" s="8" t="str">
        <f>IF(E179="","",IFERROR(VLOOKUP(E179,'4-收据记录表'!D:AN,26,0),"错误"))</f>
        <v/>
      </c>
      <c r="Q179" s="12"/>
      <c r="R179" s="11"/>
      <c r="S179" s="8" t="str">
        <f>IF(E179="","",IF(ISERROR(VLOOKUP(E179,'1-学员信息表'!A:AG,9,0)),"错误",IF(VLOOKUP(E179,'1-学员信息表'!A:AG,9,0)="","错误",VLOOKUP(E179,'1-学员信息表'!A:AG,9,0))))</f>
        <v/>
      </c>
      <c r="T179" s="4" t="str">
        <f>IF(E179="","",IF(ISERROR(VLOOKUP(E179,'1-学员信息表'!A:AG,20,0)),"错误",IF(VLOOKUP(E179,'1-学员信息表'!A:AG,20,0)="","错误",VLOOKUP(E179,'1-学员信息表'!A:AG,20,0))))</f>
        <v/>
      </c>
      <c r="U179" s="8" t="str">
        <f>IF(E179="","",IF(ISERROR(VLOOKUP(E179,'1-学员信息表'!A:AG,21,0)),"错误",IF(VLOOKUP(E179,'1-学员信息表'!A:AG,21,0)="","错误",VLOOKUP(E179,'1-学员信息表'!A:AG,21,0))))</f>
        <v/>
      </c>
    </row>
    <row r="180" spans="1:21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3"/>
      <c r="E180" s="1"/>
      <c r="F180" s="12" t="str">
        <f>IF(E180="","",IFERROR(VLOOKUP(E180,'1-学员信息表'!A:AG,2,0),"错误"))</f>
        <v/>
      </c>
      <c r="G180" s="12" t="str">
        <f>IF(E180="","",IF(ISERROR(VLOOKUP(E180,'3-班级学员信息表'!G:AC,12,0)),"错误",IF(VLOOKUP(E180,'3-班级学员信息表'!G:AC,12,0)="","错误",VLOOKUP(E180,'3-班级学员信息表'!G:AC,12,0))))</f>
        <v/>
      </c>
      <c r="H180" s="12" t="str">
        <f>IF(E180="","",IF(ISERROR(VLOOKUP(E180,'3-班级学员信息表'!G:AC,13,0)),"错误",IF(VLOOKUP(E180,'3-班级学员信息表'!G:AC,13,0)="","错误",VLOOKUP(E180,'3-班级学员信息表'!G:AC,13,0))))</f>
        <v/>
      </c>
      <c r="I180" s="8" t="str">
        <f>IF(E180="","",IFERROR(VLOOKUP(E180,'3-班级学员信息表'!G:AC,14,0),"错误"))</f>
        <v/>
      </c>
      <c r="J180" s="8" t="str">
        <f>IF(E180="","",IFERROR(VLOOKUP(E180,'3-班级学员信息表'!G:AC,15,0),"错误"))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IF(E180="","",IFERROR(VLOOKUP(H180,'2-班级信息'!A:AH,29,0),"错误"))</f>
        <v/>
      </c>
      <c r="M180" s="6">
        <f>SUMIF('6-学员费用预警表'!A:A,'10-新增明细'!E180,'6-学员费用预警表'!F:F)</f>
        <v>0</v>
      </c>
      <c r="N180" s="5">
        <f>SUMIF('6-学员费用预警表'!A:A,'10-新增明细'!E180,'6-学员费用预警表'!I:I)</f>
        <v>0</v>
      </c>
      <c r="O180" s="8" t="str">
        <f>IF(E180="","",IFERROR(VLOOKUP(E180,'1-学员信息表'!A:AG,8,0),"错误"))</f>
        <v/>
      </c>
      <c r="P180" s="8" t="str">
        <f>IF(E180="","",IFERROR(VLOOKUP(E180,'4-收据记录表'!D:AN,26,0),"错误"))</f>
        <v/>
      </c>
      <c r="Q180" s="12"/>
      <c r="R180" s="11"/>
      <c r="S180" s="8" t="str">
        <f>IF(E180="","",IF(ISERROR(VLOOKUP(E180,'1-学员信息表'!A:AG,9,0)),"错误",IF(VLOOKUP(E180,'1-学员信息表'!A:AG,9,0)="","错误",VLOOKUP(E180,'1-学员信息表'!A:AG,9,0))))</f>
        <v/>
      </c>
      <c r="T180" s="4" t="str">
        <f>IF(E180="","",IF(ISERROR(VLOOKUP(E180,'1-学员信息表'!A:AG,20,0)),"错误",IF(VLOOKUP(E180,'1-学员信息表'!A:AG,20,0)="","错误",VLOOKUP(E180,'1-学员信息表'!A:AG,20,0))))</f>
        <v/>
      </c>
      <c r="U180" s="8" t="str">
        <f>IF(E180="","",IF(ISERROR(VLOOKUP(E180,'1-学员信息表'!A:AG,21,0)),"错误",IF(VLOOKUP(E180,'1-学员信息表'!A:AG,21,0)="","错误",VLOOKUP(E180,'1-学员信息表'!A:AG,21,0))))</f>
        <v/>
      </c>
    </row>
    <row r="181" spans="1:21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3"/>
      <c r="E181" s="1"/>
      <c r="F181" s="12" t="str">
        <f>IF(E181="","",IFERROR(VLOOKUP(E181,'1-学员信息表'!A:AG,2,0),"错误"))</f>
        <v/>
      </c>
      <c r="G181" s="12" t="str">
        <f>IF(E181="","",IF(ISERROR(VLOOKUP(E181,'3-班级学员信息表'!G:AC,12,0)),"错误",IF(VLOOKUP(E181,'3-班级学员信息表'!G:AC,12,0)="","错误",VLOOKUP(E181,'3-班级学员信息表'!G:AC,12,0))))</f>
        <v/>
      </c>
      <c r="H181" s="12" t="str">
        <f>IF(E181="","",IF(ISERROR(VLOOKUP(E181,'3-班级学员信息表'!G:AC,13,0)),"错误",IF(VLOOKUP(E181,'3-班级学员信息表'!G:AC,13,0)="","错误",VLOOKUP(E181,'3-班级学员信息表'!G:AC,13,0))))</f>
        <v/>
      </c>
      <c r="I181" s="8" t="str">
        <f>IF(E181="","",IFERROR(VLOOKUP(E181,'3-班级学员信息表'!G:AC,14,0),"错误"))</f>
        <v/>
      </c>
      <c r="J181" s="8" t="str">
        <f>IF(E181="","",IFERROR(VLOOKUP(E181,'3-班级学员信息表'!G:AC,15,0),"错误"))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IF(E181="","",IFERROR(VLOOKUP(H181,'2-班级信息'!A:AH,29,0),"错误"))</f>
        <v/>
      </c>
      <c r="M181" s="6">
        <f>SUMIF('6-学员费用预警表'!A:A,'10-新增明细'!E181,'6-学员费用预警表'!F:F)</f>
        <v>0</v>
      </c>
      <c r="N181" s="5">
        <f>SUMIF('6-学员费用预警表'!A:A,'10-新增明细'!E181,'6-学员费用预警表'!I:I)</f>
        <v>0</v>
      </c>
      <c r="O181" s="8" t="str">
        <f>IF(E181="","",IFERROR(VLOOKUP(E181,'1-学员信息表'!A:AG,8,0),"错误"))</f>
        <v/>
      </c>
      <c r="P181" s="8" t="str">
        <f>IF(E181="","",IFERROR(VLOOKUP(E181,'4-收据记录表'!D:AN,26,0),"错误"))</f>
        <v/>
      </c>
      <c r="Q181" s="12"/>
      <c r="R181" s="11"/>
      <c r="S181" s="8" t="str">
        <f>IF(E181="","",IF(ISERROR(VLOOKUP(E181,'1-学员信息表'!A:AG,9,0)),"错误",IF(VLOOKUP(E181,'1-学员信息表'!A:AG,9,0)="","错误",VLOOKUP(E181,'1-学员信息表'!A:AG,9,0))))</f>
        <v/>
      </c>
      <c r="T181" s="4" t="str">
        <f>IF(E181="","",IF(ISERROR(VLOOKUP(E181,'1-学员信息表'!A:AG,20,0)),"错误",IF(VLOOKUP(E181,'1-学员信息表'!A:AG,20,0)="","错误",VLOOKUP(E181,'1-学员信息表'!A:AG,20,0))))</f>
        <v/>
      </c>
      <c r="U181" s="8" t="str">
        <f>IF(E181="","",IF(ISERROR(VLOOKUP(E181,'1-学员信息表'!A:AG,21,0)),"错误",IF(VLOOKUP(E181,'1-学员信息表'!A:AG,21,0)="","错误",VLOOKUP(E181,'1-学员信息表'!A:AG,21,0))))</f>
        <v/>
      </c>
    </row>
    <row r="182" spans="1:21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3"/>
      <c r="E182" s="1"/>
      <c r="F182" s="12" t="str">
        <f>IF(E182="","",IFERROR(VLOOKUP(E182,'1-学员信息表'!A:AG,2,0),"错误"))</f>
        <v/>
      </c>
      <c r="G182" s="12" t="str">
        <f>IF(E182="","",IF(ISERROR(VLOOKUP(E182,'3-班级学员信息表'!G:AC,12,0)),"错误",IF(VLOOKUP(E182,'3-班级学员信息表'!G:AC,12,0)="","错误",VLOOKUP(E182,'3-班级学员信息表'!G:AC,12,0))))</f>
        <v/>
      </c>
      <c r="H182" s="12" t="str">
        <f>IF(E182="","",IF(ISERROR(VLOOKUP(E182,'3-班级学员信息表'!G:AC,13,0)),"错误",IF(VLOOKUP(E182,'3-班级学员信息表'!G:AC,13,0)="","错误",VLOOKUP(E182,'3-班级学员信息表'!G:AC,13,0))))</f>
        <v/>
      </c>
      <c r="I182" s="8" t="str">
        <f>IF(E182="","",IFERROR(VLOOKUP(E182,'3-班级学员信息表'!G:AC,14,0),"错误"))</f>
        <v/>
      </c>
      <c r="J182" s="8" t="str">
        <f>IF(E182="","",IFERROR(VLOOKUP(E182,'3-班级学员信息表'!G:AC,15,0),"错误"))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IF(E182="","",IFERROR(VLOOKUP(H182,'2-班级信息'!A:AH,29,0),"错误"))</f>
        <v/>
      </c>
      <c r="M182" s="6">
        <f>SUMIF('6-学员费用预警表'!A:A,'10-新增明细'!E182,'6-学员费用预警表'!F:F)</f>
        <v>0</v>
      </c>
      <c r="N182" s="5">
        <f>SUMIF('6-学员费用预警表'!A:A,'10-新增明细'!E182,'6-学员费用预警表'!I:I)</f>
        <v>0</v>
      </c>
      <c r="O182" s="8" t="str">
        <f>IF(E182="","",IFERROR(VLOOKUP(E182,'1-学员信息表'!A:AG,8,0),"错误"))</f>
        <v/>
      </c>
      <c r="P182" s="8" t="str">
        <f>IF(E182="","",IFERROR(VLOOKUP(E182,'4-收据记录表'!D:AN,26,0),"错误"))</f>
        <v/>
      </c>
      <c r="Q182" s="12"/>
      <c r="R182" s="11"/>
      <c r="S182" s="8" t="str">
        <f>IF(E182="","",IF(ISERROR(VLOOKUP(E182,'1-学员信息表'!A:AG,9,0)),"错误",IF(VLOOKUP(E182,'1-学员信息表'!A:AG,9,0)="","错误",VLOOKUP(E182,'1-学员信息表'!A:AG,9,0))))</f>
        <v/>
      </c>
      <c r="T182" s="4" t="str">
        <f>IF(E182="","",IF(ISERROR(VLOOKUP(E182,'1-学员信息表'!A:AG,20,0)),"错误",IF(VLOOKUP(E182,'1-学员信息表'!A:AG,20,0)="","错误",VLOOKUP(E182,'1-学员信息表'!A:AG,20,0))))</f>
        <v/>
      </c>
      <c r="U182" s="8" t="str">
        <f>IF(E182="","",IF(ISERROR(VLOOKUP(E182,'1-学员信息表'!A:AG,21,0)),"错误",IF(VLOOKUP(E182,'1-学员信息表'!A:AG,21,0)="","错误",VLOOKUP(E182,'1-学员信息表'!A:AG,21,0))))</f>
        <v/>
      </c>
    </row>
    <row r="183" spans="1:21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3"/>
      <c r="E183" s="1"/>
      <c r="F183" s="12" t="str">
        <f>IF(E183="","",IFERROR(VLOOKUP(E183,'1-学员信息表'!A:AG,2,0),"错误"))</f>
        <v/>
      </c>
      <c r="G183" s="12" t="str">
        <f>IF(E183="","",IF(ISERROR(VLOOKUP(E183,'3-班级学员信息表'!G:AC,12,0)),"错误",IF(VLOOKUP(E183,'3-班级学员信息表'!G:AC,12,0)="","错误",VLOOKUP(E183,'3-班级学员信息表'!G:AC,12,0))))</f>
        <v/>
      </c>
      <c r="H183" s="12" t="str">
        <f>IF(E183="","",IF(ISERROR(VLOOKUP(E183,'3-班级学员信息表'!G:AC,13,0)),"错误",IF(VLOOKUP(E183,'3-班级学员信息表'!G:AC,13,0)="","错误",VLOOKUP(E183,'3-班级学员信息表'!G:AC,13,0))))</f>
        <v/>
      </c>
      <c r="I183" s="8" t="str">
        <f>IF(E183="","",IFERROR(VLOOKUP(E183,'3-班级学员信息表'!G:AC,14,0),"错误"))</f>
        <v/>
      </c>
      <c r="J183" s="8" t="str">
        <f>IF(E183="","",IFERROR(VLOOKUP(E183,'3-班级学员信息表'!G:AC,15,0),"错误"))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IF(E183="","",IFERROR(VLOOKUP(H183,'2-班级信息'!A:AH,29,0),"错误"))</f>
        <v/>
      </c>
      <c r="M183" s="6">
        <f>SUMIF('6-学员费用预警表'!A:A,'10-新增明细'!E183,'6-学员费用预警表'!F:F)</f>
        <v>0</v>
      </c>
      <c r="N183" s="5">
        <f>SUMIF('6-学员费用预警表'!A:A,'10-新增明细'!E183,'6-学员费用预警表'!I:I)</f>
        <v>0</v>
      </c>
      <c r="O183" s="8" t="str">
        <f>IF(E183="","",IFERROR(VLOOKUP(E183,'1-学员信息表'!A:AG,8,0),"错误"))</f>
        <v/>
      </c>
      <c r="P183" s="8" t="str">
        <f>IF(E183="","",IFERROR(VLOOKUP(E183,'4-收据记录表'!D:AN,26,0),"错误"))</f>
        <v/>
      </c>
      <c r="Q183" s="12"/>
      <c r="R183" s="11"/>
      <c r="S183" s="8" t="str">
        <f>IF(E183="","",IF(ISERROR(VLOOKUP(E183,'1-学员信息表'!A:AG,9,0)),"错误",IF(VLOOKUP(E183,'1-学员信息表'!A:AG,9,0)="","错误",VLOOKUP(E183,'1-学员信息表'!A:AG,9,0))))</f>
        <v/>
      </c>
      <c r="T183" s="4" t="str">
        <f>IF(E183="","",IF(ISERROR(VLOOKUP(E183,'1-学员信息表'!A:AG,20,0)),"错误",IF(VLOOKUP(E183,'1-学员信息表'!A:AG,20,0)="","错误",VLOOKUP(E183,'1-学员信息表'!A:AG,20,0))))</f>
        <v/>
      </c>
      <c r="U183" s="8" t="str">
        <f>IF(E183="","",IF(ISERROR(VLOOKUP(E183,'1-学员信息表'!A:AG,21,0)),"错误",IF(VLOOKUP(E183,'1-学员信息表'!A:AG,21,0)="","错误",VLOOKUP(E183,'1-学员信息表'!A:AG,21,0))))</f>
        <v/>
      </c>
    </row>
    <row r="184" spans="1:21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3"/>
      <c r="E184" s="1"/>
      <c r="F184" s="12" t="str">
        <f>IF(E184="","",IFERROR(VLOOKUP(E184,'1-学员信息表'!A:AG,2,0),"错误"))</f>
        <v/>
      </c>
      <c r="G184" s="12" t="str">
        <f>IF(E184="","",IF(ISERROR(VLOOKUP(E184,'3-班级学员信息表'!G:AC,12,0)),"错误",IF(VLOOKUP(E184,'3-班级学员信息表'!G:AC,12,0)="","错误",VLOOKUP(E184,'3-班级学员信息表'!G:AC,12,0))))</f>
        <v/>
      </c>
      <c r="H184" s="12" t="str">
        <f>IF(E184="","",IF(ISERROR(VLOOKUP(E184,'3-班级学员信息表'!G:AC,13,0)),"错误",IF(VLOOKUP(E184,'3-班级学员信息表'!G:AC,13,0)="","错误",VLOOKUP(E184,'3-班级学员信息表'!G:AC,13,0))))</f>
        <v/>
      </c>
      <c r="I184" s="8" t="str">
        <f>IF(E184="","",IFERROR(VLOOKUP(E184,'3-班级学员信息表'!G:AC,14,0),"错误"))</f>
        <v/>
      </c>
      <c r="J184" s="8" t="str">
        <f>IF(E184="","",IFERROR(VLOOKUP(E184,'3-班级学员信息表'!G:AC,15,0),"错误"))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IF(E184="","",IFERROR(VLOOKUP(H184,'2-班级信息'!A:AH,29,0),"错误"))</f>
        <v/>
      </c>
      <c r="M184" s="6">
        <f>SUMIF('6-学员费用预警表'!A:A,'10-新增明细'!E184,'6-学员费用预警表'!F:F)</f>
        <v>0</v>
      </c>
      <c r="N184" s="5">
        <f>SUMIF('6-学员费用预警表'!A:A,'10-新增明细'!E184,'6-学员费用预警表'!I:I)</f>
        <v>0</v>
      </c>
      <c r="O184" s="8" t="str">
        <f>IF(E184="","",IFERROR(VLOOKUP(E184,'1-学员信息表'!A:AG,8,0),"错误"))</f>
        <v/>
      </c>
      <c r="P184" s="8" t="str">
        <f>IF(E184="","",IFERROR(VLOOKUP(E184,'4-收据记录表'!D:AN,26,0),"错误"))</f>
        <v/>
      </c>
      <c r="Q184" s="12"/>
      <c r="R184" s="11"/>
      <c r="S184" s="8" t="str">
        <f>IF(E184="","",IF(ISERROR(VLOOKUP(E184,'1-学员信息表'!A:AG,9,0)),"错误",IF(VLOOKUP(E184,'1-学员信息表'!A:AG,9,0)="","错误",VLOOKUP(E184,'1-学员信息表'!A:AG,9,0))))</f>
        <v/>
      </c>
      <c r="T184" s="4" t="str">
        <f>IF(E184="","",IF(ISERROR(VLOOKUP(E184,'1-学员信息表'!A:AG,20,0)),"错误",IF(VLOOKUP(E184,'1-学员信息表'!A:AG,20,0)="","错误",VLOOKUP(E184,'1-学员信息表'!A:AG,20,0))))</f>
        <v/>
      </c>
      <c r="U184" s="8" t="str">
        <f>IF(E184="","",IF(ISERROR(VLOOKUP(E184,'1-学员信息表'!A:AG,21,0)),"错误",IF(VLOOKUP(E184,'1-学员信息表'!A:AG,21,0)="","错误",VLOOKUP(E184,'1-学员信息表'!A:AG,21,0))))</f>
        <v/>
      </c>
    </row>
    <row r="185" spans="1:21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3"/>
      <c r="E185" s="1"/>
      <c r="F185" s="12" t="str">
        <f>IF(E185="","",IFERROR(VLOOKUP(E185,'1-学员信息表'!A:AG,2,0),"错误"))</f>
        <v/>
      </c>
      <c r="G185" s="12" t="str">
        <f>IF(E185="","",IF(ISERROR(VLOOKUP(E185,'3-班级学员信息表'!G:AC,12,0)),"错误",IF(VLOOKUP(E185,'3-班级学员信息表'!G:AC,12,0)="","错误",VLOOKUP(E185,'3-班级学员信息表'!G:AC,12,0))))</f>
        <v/>
      </c>
      <c r="H185" s="12" t="str">
        <f>IF(E185="","",IF(ISERROR(VLOOKUP(E185,'3-班级学员信息表'!G:AC,13,0)),"错误",IF(VLOOKUP(E185,'3-班级学员信息表'!G:AC,13,0)="","错误",VLOOKUP(E185,'3-班级学员信息表'!G:AC,13,0))))</f>
        <v/>
      </c>
      <c r="I185" s="8" t="str">
        <f>IF(E185="","",IFERROR(VLOOKUP(E185,'3-班级学员信息表'!G:AC,14,0),"错误"))</f>
        <v/>
      </c>
      <c r="J185" s="8" t="str">
        <f>IF(E185="","",IFERROR(VLOOKUP(E185,'3-班级学员信息表'!G:AC,15,0),"错误"))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IF(E185="","",IFERROR(VLOOKUP(H185,'2-班级信息'!A:AH,29,0),"错误"))</f>
        <v/>
      </c>
      <c r="M185" s="6">
        <f>SUMIF('6-学员费用预警表'!A:A,'10-新增明细'!E185,'6-学员费用预警表'!F:F)</f>
        <v>0</v>
      </c>
      <c r="N185" s="5">
        <f>SUMIF('6-学员费用预警表'!A:A,'10-新增明细'!E185,'6-学员费用预警表'!I:I)</f>
        <v>0</v>
      </c>
      <c r="O185" s="8" t="str">
        <f>IF(E185="","",IFERROR(VLOOKUP(E185,'1-学员信息表'!A:AG,8,0),"错误"))</f>
        <v/>
      </c>
      <c r="P185" s="8" t="str">
        <f>IF(E185="","",IFERROR(VLOOKUP(E185,'4-收据记录表'!D:AN,26,0),"错误"))</f>
        <v/>
      </c>
      <c r="Q185" s="12"/>
      <c r="R185" s="11"/>
      <c r="S185" s="8" t="str">
        <f>IF(E185="","",IF(ISERROR(VLOOKUP(E185,'1-学员信息表'!A:AG,9,0)),"错误",IF(VLOOKUP(E185,'1-学员信息表'!A:AG,9,0)="","错误",VLOOKUP(E185,'1-学员信息表'!A:AG,9,0))))</f>
        <v/>
      </c>
      <c r="T185" s="4" t="str">
        <f>IF(E185="","",IF(ISERROR(VLOOKUP(E185,'1-学员信息表'!A:AG,20,0)),"错误",IF(VLOOKUP(E185,'1-学员信息表'!A:AG,20,0)="","错误",VLOOKUP(E185,'1-学员信息表'!A:AG,20,0))))</f>
        <v/>
      </c>
      <c r="U185" s="8" t="str">
        <f>IF(E185="","",IF(ISERROR(VLOOKUP(E185,'1-学员信息表'!A:AG,21,0)),"错误",IF(VLOOKUP(E185,'1-学员信息表'!A:AG,21,0)="","错误",VLOOKUP(E185,'1-学员信息表'!A:AG,21,0))))</f>
        <v/>
      </c>
    </row>
    <row r="186" spans="1:21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3"/>
      <c r="E186" s="1"/>
      <c r="F186" s="12" t="str">
        <f>IF(E186="","",IFERROR(VLOOKUP(E186,'1-学员信息表'!A:AG,2,0),"错误"))</f>
        <v/>
      </c>
      <c r="G186" s="12" t="str">
        <f>IF(E186="","",IF(ISERROR(VLOOKUP(E186,'3-班级学员信息表'!G:AC,12,0)),"错误",IF(VLOOKUP(E186,'3-班级学员信息表'!G:AC,12,0)="","错误",VLOOKUP(E186,'3-班级学员信息表'!G:AC,12,0))))</f>
        <v/>
      </c>
      <c r="H186" s="12" t="str">
        <f>IF(E186="","",IF(ISERROR(VLOOKUP(E186,'3-班级学员信息表'!G:AC,13,0)),"错误",IF(VLOOKUP(E186,'3-班级学员信息表'!G:AC,13,0)="","错误",VLOOKUP(E186,'3-班级学员信息表'!G:AC,13,0))))</f>
        <v/>
      </c>
      <c r="I186" s="8" t="str">
        <f>IF(E186="","",IFERROR(VLOOKUP(E186,'3-班级学员信息表'!G:AC,14,0),"错误"))</f>
        <v/>
      </c>
      <c r="J186" s="8" t="str">
        <f>IF(E186="","",IFERROR(VLOOKUP(E186,'3-班级学员信息表'!G:AC,15,0),"错误"))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IF(E186="","",IFERROR(VLOOKUP(H186,'2-班级信息'!A:AH,29,0),"错误"))</f>
        <v/>
      </c>
      <c r="M186" s="6">
        <f>SUMIF('6-学员费用预警表'!A:A,'10-新增明细'!E186,'6-学员费用预警表'!F:F)</f>
        <v>0</v>
      </c>
      <c r="N186" s="5">
        <f>SUMIF('6-学员费用预警表'!A:A,'10-新增明细'!E186,'6-学员费用预警表'!I:I)</f>
        <v>0</v>
      </c>
      <c r="O186" s="8" t="str">
        <f>IF(E186="","",IFERROR(VLOOKUP(E186,'1-学员信息表'!A:AG,8,0),"错误"))</f>
        <v/>
      </c>
      <c r="P186" s="8" t="str">
        <f>IF(E186="","",IFERROR(VLOOKUP(E186,'4-收据记录表'!D:AN,26,0),"错误"))</f>
        <v/>
      </c>
      <c r="Q186" s="12"/>
      <c r="R186" s="11"/>
      <c r="S186" s="8" t="str">
        <f>IF(E186="","",IF(ISERROR(VLOOKUP(E186,'1-学员信息表'!A:AG,9,0)),"错误",IF(VLOOKUP(E186,'1-学员信息表'!A:AG,9,0)="","错误",VLOOKUP(E186,'1-学员信息表'!A:AG,9,0))))</f>
        <v/>
      </c>
      <c r="T186" s="4" t="str">
        <f>IF(E186="","",IF(ISERROR(VLOOKUP(E186,'1-学员信息表'!A:AG,20,0)),"错误",IF(VLOOKUP(E186,'1-学员信息表'!A:AG,20,0)="","错误",VLOOKUP(E186,'1-学员信息表'!A:AG,20,0))))</f>
        <v/>
      </c>
      <c r="U186" s="8" t="str">
        <f>IF(E186="","",IF(ISERROR(VLOOKUP(E186,'1-学员信息表'!A:AG,21,0)),"错误",IF(VLOOKUP(E186,'1-学员信息表'!A:AG,21,0)="","错误",VLOOKUP(E186,'1-学员信息表'!A:AG,21,0))))</f>
        <v/>
      </c>
    </row>
    <row r="187" spans="1:21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3"/>
      <c r="E187" s="1"/>
      <c r="F187" s="12" t="str">
        <f>IF(E187="","",IFERROR(VLOOKUP(E187,'1-学员信息表'!A:AG,2,0),"错误"))</f>
        <v/>
      </c>
      <c r="G187" s="12" t="str">
        <f>IF(E187="","",IF(ISERROR(VLOOKUP(E187,'3-班级学员信息表'!G:AC,12,0)),"错误",IF(VLOOKUP(E187,'3-班级学员信息表'!G:AC,12,0)="","错误",VLOOKUP(E187,'3-班级学员信息表'!G:AC,12,0))))</f>
        <v/>
      </c>
      <c r="H187" s="12" t="str">
        <f>IF(E187="","",IF(ISERROR(VLOOKUP(E187,'3-班级学员信息表'!G:AC,13,0)),"错误",IF(VLOOKUP(E187,'3-班级学员信息表'!G:AC,13,0)="","错误",VLOOKUP(E187,'3-班级学员信息表'!G:AC,13,0))))</f>
        <v/>
      </c>
      <c r="I187" s="8" t="str">
        <f>IF(E187="","",IFERROR(VLOOKUP(E187,'3-班级学员信息表'!G:AC,14,0),"错误"))</f>
        <v/>
      </c>
      <c r="J187" s="8" t="str">
        <f>IF(E187="","",IFERROR(VLOOKUP(E187,'3-班级学员信息表'!G:AC,15,0),"错误"))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IF(E187="","",IFERROR(VLOOKUP(H187,'2-班级信息'!A:AH,29,0),"错误"))</f>
        <v/>
      </c>
      <c r="M187" s="6">
        <f>SUMIF('6-学员费用预警表'!A:A,'10-新增明细'!E187,'6-学员费用预警表'!F:F)</f>
        <v>0</v>
      </c>
      <c r="N187" s="5">
        <f>SUMIF('6-学员费用预警表'!A:A,'10-新增明细'!E187,'6-学员费用预警表'!I:I)</f>
        <v>0</v>
      </c>
      <c r="O187" s="8" t="str">
        <f>IF(E187="","",IFERROR(VLOOKUP(E187,'1-学员信息表'!A:AG,8,0),"错误"))</f>
        <v/>
      </c>
      <c r="P187" s="8" t="str">
        <f>IF(E187="","",IFERROR(VLOOKUP(E187,'4-收据记录表'!D:AN,26,0),"错误"))</f>
        <v/>
      </c>
      <c r="Q187" s="12"/>
      <c r="R187" s="11"/>
      <c r="S187" s="8" t="str">
        <f>IF(E187="","",IF(ISERROR(VLOOKUP(E187,'1-学员信息表'!A:AG,9,0)),"错误",IF(VLOOKUP(E187,'1-学员信息表'!A:AG,9,0)="","错误",VLOOKUP(E187,'1-学员信息表'!A:AG,9,0))))</f>
        <v/>
      </c>
      <c r="T187" s="4" t="str">
        <f>IF(E187="","",IF(ISERROR(VLOOKUP(E187,'1-学员信息表'!A:AG,20,0)),"错误",IF(VLOOKUP(E187,'1-学员信息表'!A:AG,20,0)="","错误",VLOOKUP(E187,'1-学员信息表'!A:AG,20,0))))</f>
        <v/>
      </c>
      <c r="U187" s="8" t="str">
        <f>IF(E187="","",IF(ISERROR(VLOOKUP(E187,'1-学员信息表'!A:AG,21,0)),"错误",IF(VLOOKUP(E187,'1-学员信息表'!A:AG,21,0)="","错误",VLOOKUP(E187,'1-学员信息表'!A:AG,21,0))))</f>
        <v/>
      </c>
    </row>
    <row r="188" spans="1:21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3"/>
      <c r="E188" s="1"/>
      <c r="F188" s="12" t="str">
        <f>IF(E188="","",IFERROR(VLOOKUP(E188,'1-学员信息表'!A:AG,2,0),"错误"))</f>
        <v/>
      </c>
      <c r="G188" s="12" t="str">
        <f>IF(E188="","",IF(ISERROR(VLOOKUP(E188,'3-班级学员信息表'!G:AC,12,0)),"错误",IF(VLOOKUP(E188,'3-班级学员信息表'!G:AC,12,0)="","错误",VLOOKUP(E188,'3-班级学员信息表'!G:AC,12,0))))</f>
        <v/>
      </c>
      <c r="H188" s="12" t="str">
        <f>IF(E188="","",IF(ISERROR(VLOOKUP(E188,'3-班级学员信息表'!G:AC,13,0)),"错误",IF(VLOOKUP(E188,'3-班级学员信息表'!G:AC,13,0)="","错误",VLOOKUP(E188,'3-班级学员信息表'!G:AC,13,0))))</f>
        <v/>
      </c>
      <c r="I188" s="8" t="str">
        <f>IF(E188="","",IFERROR(VLOOKUP(E188,'3-班级学员信息表'!G:AC,14,0),"错误"))</f>
        <v/>
      </c>
      <c r="J188" s="8" t="str">
        <f>IF(E188="","",IFERROR(VLOOKUP(E188,'3-班级学员信息表'!G:AC,15,0),"错误"))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IF(E188="","",IFERROR(VLOOKUP(H188,'2-班级信息'!A:AH,29,0),"错误"))</f>
        <v/>
      </c>
      <c r="M188" s="6">
        <f>SUMIF('6-学员费用预警表'!A:A,'10-新增明细'!E188,'6-学员费用预警表'!F:F)</f>
        <v>0</v>
      </c>
      <c r="N188" s="5">
        <f>SUMIF('6-学员费用预警表'!A:A,'10-新增明细'!E188,'6-学员费用预警表'!I:I)</f>
        <v>0</v>
      </c>
      <c r="O188" s="8" t="str">
        <f>IF(E188="","",IFERROR(VLOOKUP(E188,'1-学员信息表'!A:AG,8,0),"错误"))</f>
        <v/>
      </c>
      <c r="P188" s="8" t="str">
        <f>IF(E188="","",IFERROR(VLOOKUP(E188,'4-收据记录表'!D:AN,26,0),"错误"))</f>
        <v/>
      </c>
      <c r="Q188" s="12"/>
      <c r="R188" s="11"/>
      <c r="S188" s="8" t="str">
        <f>IF(E188="","",IF(ISERROR(VLOOKUP(E188,'1-学员信息表'!A:AG,9,0)),"错误",IF(VLOOKUP(E188,'1-学员信息表'!A:AG,9,0)="","错误",VLOOKUP(E188,'1-学员信息表'!A:AG,9,0))))</f>
        <v/>
      </c>
      <c r="T188" s="4" t="str">
        <f>IF(E188="","",IF(ISERROR(VLOOKUP(E188,'1-学员信息表'!A:AG,20,0)),"错误",IF(VLOOKUP(E188,'1-学员信息表'!A:AG,20,0)="","错误",VLOOKUP(E188,'1-学员信息表'!A:AG,20,0))))</f>
        <v/>
      </c>
      <c r="U188" s="8" t="str">
        <f>IF(E188="","",IF(ISERROR(VLOOKUP(E188,'1-学员信息表'!A:AG,21,0)),"错误",IF(VLOOKUP(E188,'1-学员信息表'!A:AG,21,0)="","错误",VLOOKUP(E188,'1-学员信息表'!A:AG,21,0))))</f>
        <v/>
      </c>
    </row>
    <row r="189" spans="1:21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3"/>
      <c r="E189" s="1"/>
      <c r="F189" s="12" t="str">
        <f>IF(E189="","",IFERROR(VLOOKUP(E189,'1-学员信息表'!A:AG,2,0),"错误"))</f>
        <v/>
      </c>
      <c r="G189" s="12" t="str">
        <f>IF(E189="","",IF(ISERROR(VLOOKUP(E189,'3-班级学员信息表'!G:AC,12,0)),"错误",IF(VLOOKUP(E189,'3-班级学员信息表'!G:AC,12,0)="","错误",VLOOKUP(E189,'3-班级学员信息表'!G:AC,12,0))))</f>
        <v/>
      </c>
      <c r="H189" s="12" t="str">
        <f>IF(E189="","",IF(ISERROR(VLOOKUP(E189,'3-班级学员信息表'!G:AC,13,0)),"错误",IF(VLOOKUP(E189,'3-班级学员信息表'!G:AC,13,0)="","错误",VLOOKUP(E189,'3-班级学员信息表'!G:AC,13,0))))</f>
        <v/>
      </c>
      <c r="I189" s="8" t="str">
        <f>IF(E189="","",IFERROR(VLOOKUP(E189,'3-班级学员信息表'!G:AC,14,0),"错误"))</f>
        <v/>
      </c>
      <c r="J189" s="8" t="str">
        <f>IF(E189="","",IFERROR(VLOOKUP(E189,'3-班级学员信息表'!G:AC,15,0),"错误"))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IF(E189="","",IFERROR(VLOOKUP(H189,'2-班级信息'!A:AH,29,0),"错误"))</f>
        <v/>
      </c>
      <c r="M189" s="6">
        <f>SUMIF('6-学员费用预警表'!A:A,'10-新增明细'!E189,'6-学员费用预警表'!F:F)</f>
        <v>0</v>
      </c>
      <c r="N189" s="5">
        <f>SUMIF('6-学员费用预警表'!A:A,'10-新增明细'!E189,'6-学员费用预警表'!I:I)</f>
        <v>0</v>
      </c>
      <c r="O189" s="8" t="str">
        <f>IF(E189="","",IFERROR(VLOOKUP(E189,'1-学员信息表'!A:AG,8,0),"错误"))</f>
        <v/>
      </c>
      <c r="P189" s="8" t="str">
        <f>IF(E189="","",IFERROR(VLOOKUP(E189,'4-收据记录表'!D:AN,26,0),"错误"))</f>
        <v/>
      </c>
      <c r="Q189" s="12"/>
      <c r="R189" s="11"/>
      <c r="S189" s="8" t="str">
        <f>IF(E189="","",IF(ISERROR(VLOOKUP(E189,'1-学员信息表'!A:AG,9,0)),"错误",IF(VLOOKUP(E189,'1-学员信息表'!A:AG,9,0)="","错误",VLOOKUP(E189,'1-学员信息表'!A:AG,9,0))))</f>
        <v/>
      </c>
      <c r="T189" s="4" t="str">
        <f>IF(E189="","",IF(ISERROR(VLOOKUP(E189,'1-学员信息表'!A:AG,20,0)),"错误",IF(VLOOKUP(E189,'1-学员信息表'!A:AG,20,0)="","错误",VLOOKUP(E189,'1-学员信息表'!A:AG,20,0))))</f>
        <v/>
      </c>
      <c r="U189" s="8" t="str">
        <f>IF(E189="","",IF(ISERROR(VLOOKUP(E189,'1-学员信息表'!A:AG,21,0)),"错误",IF(VLOOKUP(E189,'1-学员信息表'!A:AG,21,0)="","错误",VLOOKUP(E189,'1-学员信息表'!A:AG,21,0))))</f>
        <v/>
      </c>
    </row>
    <row r="190" spans="1:21">
      <c r="A190" s="8" t="str">
        <f>IF(E190&lt;&gt;"",A189+1,"")</f>
        <v/>
      </c>
      <c r="B190" s="12" t="str">
        <f>IF(E190&lt;&gt;"",$B$2,"")</f>
        <v/>
      </c>
      <c r="C190" s="11" t="str">
        <f>IF(E190&lt;&gt;"",$C$2,"")</f>
        <v/>
      </c>
      <c r="D190" s="3"/>
      <c r="E190" s="1"/>
      <c r="F190" s="12" t="str">
        <f>IF(E190="","",IFERROR(VLOOKUP(E190,'1-学员信息表'!A:AG,2,0),"错误"))</f>
        <v/>
      </c>
      <c r="G190" s="12" t="str">
        <f>IF(E190="","",IF(ISERROR(VLOOKUP(E190,'3-班级学员信息表'!G:AC,12,0)),"错误",IF(VLOOKUP(E190,'3-班级学员信息表'!G:AC,12,0)="","错误",VLOOKUP(E190,'3-班级学员信息表'!G:AC,12,0))))</f>
        <v/>
      </c>
      <c r="H190" s="12" t="str">
        <f>IF(E190="","",IF(ISERROR(VLOOKUP(E190,'3-班级学员信息表'!G:AC,13,0)),"错误",IF(VLOOKUP(E190,'3-班级学员信息表'!G:AC,13,0)="","错误",VLOOKUP(E190,'3-班级学员信息表'!G:AC,13,0))))</f>
        <v/>
      </c>
      <c r="I190" s="8" t="str">
        <f>IF(E190="","",IFERROR(VLOOKUP(E190,'3-班级学员信息表'!G:AC,14,0),"错误"))</f>
        <v/>
      </c>
      <c r="J190" s="8" t="str">
        <f>IF(E190="","",IFERROR(VLOOKUP(E190,'3-班级学员信息表'!G:AC,15,0),"错误"))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IF(E190="","",IFERROR(VLOOKUP(H190,'2-班级信息'!A:AH,29,0),"错误"))</f>
        <v/>
      </c>
      <c r="M190" s="6">
        <f>SUMIF('6-学员费用预警表'!A:A,'10-新增明细'!E190,'6-学员费用预警表'!F:F)</f>
        <v>0</v>
      </c>
      <c r="N190" s="5">
        <f>SUMIF('6-学员费用预警表'!A:A,'10-新增明细'!E190,'6-学员费用预警表'!I:I)</f>
        <v>0</v>
      </c>
      <c r="O190" s="8" t="str">
        <f>IF(E190="","",IFERROR(VLOOKUP(E190,'1-学员信息表'!A:AG,8,0),"错误"))</f>
        <v/>
      </c>
      <c r="P190" s="8" t="str">
        <f>IF(E190="","",IFERROR(VLOOKUP(E190,'4-收据记录表'!D:AN,26,0),"错误"))</f>
        <v/>
      </c>
      <c r="Q190" s="12"/>
      <c r="R190" s="11"/>
      <c r="S190" s="8" t="str">
        <f>IF(E190="","",IF(ISERROR(VLOOKUP(E190,'1-学员信息表'!A:AG,9,0)),"错误",IF(VLOOKUP(E190,'1-学员信息表'!A:AG,9,0)="","错误",VLOOKUP(E190,'1-学员信息表'!A:AG,9,0))))</f>
        <v/>
      </c>
      <c r="T190" s="4" t="str">
        <f>IF(E190="","",IF(ISERROR(VLOOKUP(E190,'1-学员信息表'!A:AG,20,0)),"错误",IF(VLOOKUP(E190,'1-学员信息表'!A:AG,20,0)="","错误",VLOOKUP(E190,'1-学员信息表'!A:AG,20,0))))</f>
        <v/>
      </c>
      <c r="U190" s="8" t="str">
        <f>IF(E190="","",IF(ISERROR(VLOOKUP(E190,'1-学员信息表'!A:AG,21,0)),"错误",IF(VLOOKUP(E190,'1-学员信息表'!A:AG,21,0)="","错误",VLOOKUP(E190,'1-学员信息表'!A:AG,21,0))))</f>
        <v/>
      </c>
    </row>
    <row r="191" spans="1:21">
      <c r="A191" s="8" t="str">
        <f>IF(E191&lt;&gt;"",A190+1,"")</f>
        <v/>
      </c>
      <c r="B191" s="12" t="str">
        <f>IF(E191&lt;&gt;"",$B$2,"")</f>
        <v/>
      </c>
      <c r="C191" s="11" t="str">
        <f>IF(E191&lt;&gt;"",$C$2,"")</f>
        <v/>
      </c>
      <c r="D191" s="3"/>
      <c r="E191" s="1"/>
      <c r="F191" s="12" t="str">
        <f>IF(E191="","",IFERROR(VLOOKUP(E191,'1-学员信息表'!A:AG,2,0),"错误"))</f>
        <v/>
      </c>
      <c r="G191" s="12" t="str">
        <f>IF(E191="","",IF(ISERROR(VLOOKUP(E191,'3-班级学员信息表'!G:AC,12,0)),"错误",IF(VLOOKUP(E191,'3-班级学员信息表'!G:AC,12,0)="","错误",VLOOKUP(E191,'3-班级学员信息表'!G:AC,12,0))))</f>
        <v/>
      </c>
      <c r="H191" s="12" t="str">
        <f>IF(E191="","",IF(ISERROR(VLOOKUP(E191,'3-班级学员信息表'!G:AC,13,0)),"错误",IF(VLOOKUP(E191,'3-班级学员信息表'!G:AC,13,0)="","错误",VLOOKUP(E191,'3-班级学员信息表'!G:AC,13,0))))</f>
        <v/>
      </c>
      <c r="I191" s="8" t="str">
        <f>IF(E191="","",IFERROR(VLOOKUP(E191,'3-班级学员信息表'!G:AC,14,0),"错误"))</f>
        <v/>
      </c>
      <c r="J191" s="8" t="str">
        <f>IF(E191="","",IFERROR(VLOOKUP(E191,'3-班级学员信息表'!G:AC,15,0),"错误"))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IF(E191="","",IFERROR(VLOOKUP(H191,'2-班级信息'!A:AH,29,0),"错误"))</f>
        <v/>
      </c>
      <c r="M191" s="6">
        <f>SUMIF('6-学员费用预警表'!A:A,'10-新增明细'!E191,'6-学员费用预警表'!F:F)</f>
        <v>0</v>
      </c>
      <c r="N191" s="5">
        <f>SUMIF('6-学员费用预警表'!A:A,'10-新增明细'!E191,'6-学员费用预警表'!I:I)</f>
        <v>0</v>
      </c>
      <c r="O191" s="8" t="str">
        <f>IF(E191="","",IFERROR(VLOOKUP(E191,'1-学员信息表'!A:AG,8,0),"错误"))</f>
        <v/>
      </c>
      <c r="P191" s="8" t="str">
        <f>IF(E191="","",IFERROR(VLOOKUP(E191,'4-收据记录表'!D:AN,26,0),"错误"))</f>
        <v/>
      </c>
      <c r="Q191" s="12"/>
      <c r="R191" s="11"/>
      <c r="S191" s="8" t="str">
        <f>IF(E191="","",IF(ISERROR(VLOOKUP(E191,'1-学员信息表'!A:AG,9,0)),"错误",IF(VLOOKUP(E191,'1-学员信息表'!A:AG,9,0)="","错误",VLOOKUP(E191,'1-学员信息表'!A:AG,9,0))))</f>
        <v/>
      </c>
      <c r="T191" s="4" t="str">
        <f>IF(E191="","",IF(ISERROR(VLOOKUP(E191,'1-学员信息表'!A:AG,20,0)),"错误",IF(VLOOKUP(E191,'1-学员信息表'!A:AG,20,0)="","错误",VLOOKUP(E191,'1-学员信息表'!A:AG,20,0))))</f>
        <v/>
      </c>
      <c r="U191" s="8" t="str">
        <f>IF(E191="","",IF(ISERROR(VLOOKUP(E191,'1-学员信息表'!A:AG,21,0)),"错误",IF(VLOOKUP(E191,'1-学员信息表'!A:AG,21,0)="","错误",VLOOKUP(E191,'1-学员信息表'!A:AG,21,0))))</f>
        <v/>
      </c>
    </row>
    <row r="192" spans="1:21">
      <c r="A192" s="8" t="str">
        <f t="shared" ref="A192:A255" si="9">IF(E192&lt;&gt;"",A191+1,"")</f>
        <v/>
      </c>
      <c r="B192" s="12" t="str">
        <f t="shared" ref="B192:B255" si="10">IF(E192&lt;&gt;"",$B$2,"")</f>
        <v/>
      </c>
      <c r="C192" s="11" t="str">
        <f t="shared" ref="C192:C255" si="11">IF(E192&lt;&gt;"",$C$2,"")</f>
        <v/>
      </c>
      <c r="D192" s="3"/>
      <c r="E192" s="1"/>
      <c r="F192" s="12" t="str">
        <f>IF(E192="","",IFERROR(VLOOKUP(E192,'1-学员信息表'!A:AG,2,0),"错误"))</f>
        <v/>
      </c>
      <c r="G192" s="12" t="str">
        <f>IF(E192="","",IF(ISERROR(VLOOKUP(E192,'3-班级学员信息表'!G:AC,12,0)),"错误",IF(VLOOKUP(E192,'3-班级学员信息表'!G:AC,12,0)="","错误",VLOOKUP(E192,'3-班级学员信息表'!G:AC,12,0))))</f>
        <v/>
      </c>
      <c r="H192" s="12" t="str">
        <f>IF(E192="","",IF(ISERROR(VLOOKUP(E192,'3-班级学员信息表'!G:AC,13,0)),"错误",IF(VLOOKUP(E192,'3-班级学员信息表'!G:AC,13,0)="","错误",VLOOKUP(E192,'3-班级学员信息表'!G:AC,13,0))))</f>
        <v/>
      </c>
      <c r="I192" s="8" t="str">
        <f>IF(E192="","",IFERROR(VLOOKUP(E192,'3-班级学员信息表'!G:AC,14,0),"错误"))</f>
        <v/>
      </c>
      <c r="J192" s="8" t="str">
        <f>IF(E192="","",IFERROR(VLOOKUP(E192,'3-班级学员信息表'!G:AC,15,0),"错误"))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IF(E192="","",IFERROR(VLOOKUP(H192,'2-班级信息'!A:AH,29,0),"错误"))</f>
        <v/>
      </c>
      <c r="M192" s="6">
        <f>SUMIF('6-学员费用预警表'!A:A,'10-新增明细'!E192,'6-学员费用预警表'!F:F)</f>
        <v>0</v>
      </c>
      <c r="N192" s="5">
        <f>SUMIF('6-学员费用预警表'!A:A,'10-新增明细'!E192,'6-学员费用预警表'!I:I)</f>
        <v>0</v>
      </c>
      <c r="O192" s="8" t="str">
        <f>IF(E192="","",IFERROR(VLOOKUP(E192,'1-学员信息表'!A:AG,8,0),"错误"))</f>
        <v/>
      </c>
      <c r="P192" s="8" t="str">
        <f>IF(E192="","",IFERROR(VLOOKUP(E192,'4-收据记录表'!D:AN,26,0),"错误"))</f>
        <v/>
      </c>
      <c r="Q192" s="12"/>
      <c r="R192" s="11"/>
      <c r="S192" s="8" t="str">
        <f>IF(E192="","",IF(ISERROR(VLOOKUP(E192,'1-学员信息表'!A:AG,9,0)),"错误",IF(VLOOKUP(E192,'1-学员信息表'!A:AG,9,0)="","错误",VLOOKUP(E192,'1-学员信息表'!A:AG,9,0))))</f>
        <v/>
      </c>
      <c r="T192" s="4" t="str">
        <f>IF(E192="","",IF(ISERROR(VLOOKUP(E192,'1-学员信息表'!A:AG,20,0)),"错误",IF(VLOOKUP(E192,'1-学员信息表'!A:AG,20,0)="","错误",VLOOKUP(E192,'1-学员信息表'!A:AG,20,0))))</f>
        <v/>
      </c>
      <c r="U192" s="8" t="str">
        <f>IF(E192="","",IF(ISERROR(VLOOKUP(E192,'1-学员信息表'!A:AG,21,0)),"错误",IF(VLOOKUP(E192,'1-学员信息表'!A:AG,21,0)="","错误",VLOOKUP(E192,'1-学员信息表'!A:AG,21,0))))</f>
        <v/>
      </c>
    </row>
    <row r="193" spans="1:21">
      <c r="A193" s="8" t="str">
        <f t="shared" si="9"/>
        <v/>
      </c>
      <c r="B193" s="12" t="str">
        <f t="shared" si="10"/>
        <v/>
      </c>
      <c r="C193" s="11" t="str">
        <f t="shared" si="11"/>
        <v/>
      </c>
      <c r="D193" s="3"/>
      <c r="E193" s="1"/>
      <c r="F193" s="12" t="str">
        <f>IF(E193="","",IFERROR(VLOOKUP(E193,'1-学员信息表'!A:AG,2,0),"错误"))</f>
        <v/>
      </c>
      <c r="G193" s="12" t="str">
        <f>IF(E193="","",IF(ISERROR(VLOOKUP(E193,'3-班级学员信息表'!G:AC,12,0)),"错误",IF(VLOOKUP(E193,'3-班级学员信息表'!G:AC,12,0)="","错误",VLOOKUP(E193,'3-班级学员信息表'!G:AC,12,0))))</f>
        <v/>
      </c>
      <c r="H193" s="12" t="str">
        <f>IF(E193="","",IF(ISERROR(VLOOKUP(E193,'3-班级学员信息表'!G:AC,13,0)),"错误",IF(VLOOKUP(E193,'3-班级学员信息表'!G:AC,13,0)="","错误",VLOOKUP(E193,'3-班级学员信息表'!G:AC,13,0))))</f>
        <v/>
      </c>
      <c r="I193" s="8" t="str">
        <f>IF(E193="","",IFERROR(VLOOKUP(E193,'3-班级学员信息表'!G:AC,14,0),"错误"))</f>
        <v/>
      </c>
      <c r="J193" s="8" t="str">
        <f>IF(E193="","",IFERROR(VLOOKUP(E193,'3-班级学员信息表'!G:AC,15,0),"错误"))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IF(E193="","",IFERROR(VLOOKUP(H193,'2-班级信息'!A:AH,29,0),"错误"))</f>
        <v/>
      </c>
      <c r="M193" s="6">
        <f>SUMIF('6-学员费用预警表'!A:A,'10-新增明细'!E193,'6-学员费用预警表'!F:F)</f>
        <v>0</v>
      </c>
      <c r="N193" s="5">
        <f>SUMIF('6-学员费用预警表'!A:A,'10-新增明细'!E193,'6-学员费用预警表'!I:I)</f>
        <v>0</v>
      </c>
      <c r="O193" s="8" t="str">
        <f>IF(E193="","",IFERROR(VLOOKUP(E193,'1-学员信息表'!A:AG,8,0),"错误"))</f>
        <v/>
      </c>
      <c r="P193" s="8" t="str">
        <f>IF(E193="","",IFERROR(VLOOKUP(E193,'4-收据记录表'!D:AN,26,0),"错误"))</f>
        <v/>
      </c>
      <c r="Q193" s="12"/>
      <c r="R193" s="11"/>
      <c r="S193" s="8" t="str">
        <f>IF(E193="","",IF(ISERROR(VLOOKUP(E193,'1-学员信息表'!A:AG,9,0)),"错误",IF(VLOOKUP(E193,'1-学员信息表'!A:AG,9,0)="","错误",VLOOKUP(E193,'1-学员信息表'!A:AG,9,0))))</f>
        <v/>
      </c>
      <c r="T193" s="4" t="str">
        <f>IF(E193="","",IF(ISERROR(VLOOKUP(E193,'1-学员信息表'!A:AG,20,0)),"错误",IF(VLOOKUP(E193,'1-学员信息表'!A:AG,20,0)="","错误",VLOOKUP(E193,'1-学员信息表'!A:AG,20,0))))</f>
        <v/>
      </c>
      <c r="U193" s="8" t="str">
        <f>IF(E193="","",IF(ISERROR(VLOOKUP(E193,'1-学员信息表'!A:AG,21,0)),"错误",IF(VLOOKUP(E193,'1-学员信息表'!A:AG,21,0)="","错误",VLOOKUP(E193,'1-学员信息表'!A:AG,21,0))))</f>
        <v/>
      </c>
    </row>
    <row r="194" spans="1:21">
      <c r="A194" s="8" t="str">
        <f t="shared" si="9"/>
        <v/>
      </c>
      <c r="B194" s="12" t="str">
        <f t="shared" si="10"/>
        <v/>
      </c>
      <c r="C194" s="11" t="str">
        <f t="shared" si="11"/>
        <v/>
      </c>
      <c r="D194" s="3"/>
      <c r="E194" s="1"/>
      <c r="F194" s="12" t="str">
        <f>IF(E194="","",IFERROR(VLOOKUP(E194,'1-学员信息表'!A:AG,2,0),"错误"))</f>
        <v/>
      </c>
      <c r="G194" s="12" t="str">
        <f>IF(E194="","",IF(ISERROR(VLOOKUP(E194,'3-班级学员信息表'!G:AC,12,0)),"错误",IF(VLOOKUP(E194,'3-班级学员信息表'!G:AC,12,0)="","错误",VLOOKUP(E194,'3-班级学员信息表'!G:AC,12,0))))</f>
        <v/>
      </c>
      <c r="H194" s="12" t="str">
        <f>IF(E194="","",IF(ISERROR(VLOOKUP(E194,'3-班级学员信息表'!G:AC,13,0)),"错误",IF(VLOOKUP(E194,'3-班级学员信息表'!G:AC,13,0)="","错误",VLOOKUP(E194,'3-班级学员信息表'!G:AC,13,0))))</f>
        <v/>
      </c>
      <c r="I194" s="8" t="str">
        <f>IF(E194="","",IFERROR(VLOOKUP(E194,'3-班级学员信息表'!G:AC,14,0),"错误"))</f>
        <v/>
      </c>
      <c r="J194" s="8" t="str">
        <f>IF(E194="","",IFERROR(VLOOKUP(E194,'3-班级学员信息表'!G:AC,15,0),"错误"))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IF(E194="","",IFERROR(VLOOKUP(H194,'2-班级信息'!A:AH,29,0),"错误"))</f>
        <v/>
      </c>
      <c r="M194" s="6">
        <f>SUMIF('6-学员费用预警表'!A:A,'10-新增明细'!E194,'6-学员费用预警表'!F:F)</f>
        <v>0</v>
      </c>
      <c r="N194" s="5">
        <f>SUMIF('6-学员费用预警表'!A:A,'10-新增明细'!E194,'6-学员费用预警表'!I:I)</f>
        <v>0</v>
      </c>
      <c r="O194" s="8" t="str">
        <f>IF(E194="","",IFERROR(VLOOKUP(E194,'1-学员信息表'!A:AG,8,0),"错误"))</f>
        <v/>
      </c>
      <c r="P194" s="8" t="str">
        <f>IF(E194="","",IFERROR(VLOOKUP(E194,'4-收据记录表'!D:AN,26,0),"错误"))</f>
        <v/>
      </c>
      <c r="Q194" s="12"/>
      <c r="R194" s="11"/>
      <c r="S194" s="8" t="str">
        <f>IF(E194="","",IF(ISERROR(VLOOKUP(E194,'1-学员信息表'!A:AG,9,0)),"错误",IF(VLOOKUP(E194,'1-学员信息表'!A:AG,9,0)="","错误",VLOOKUP(E194,'1-学员信息表'!A:AG,9,0))))</f>
        <v/>
      </c>
      <c r="T194" s="4" t="str">
        <f>IF(E194="","",IF(ISERROR(VLOOKUP(E194,'1-学员信息表'!A:AG,20,0)),"错误",IF(VLOOKUP(E194,'1-学员信息表'!A:AG,20,0)="","错误",VLOOKUP(E194,'1-学员信息表'!A:AG,20,0))))</f>
        <v/>
      </c>
      <c r="U194" s="8" t="str">
        <f>IF(E194="","",IF(ISERROR(VLOOKUP(E194,'1-学员信息表'!A:AG,21,0)),"错误",IF(VLOOKUP(E194,'1-学员信息表'!A:AG,21,0)="","错误",VLOOKUP(E194,'1-学员信息表'!A:AG,21,0))))</f>
        <v/>
      </c>
    </row>
    <row r="195" spans="1:21">
      <c r="A195" s="8" t="str">
        <f t="shared" si="9"/>
        <v/>
      </c>
      <c r="B195" s="12" t="str">
        <f t="shared" si="10"/>
        <v/>
      </c>
      <c r="C195" s="11" t="str">
        <f t="shared" si="11"/>
        <v/>
      </c>
      <c r="D195" s="3"/>
      <c r="E195" s="1"/>
      <c r="F195" s="12" t="str">
        <f>IF(E195="","",IFERROR(VLOOKUP(E195,'1-学员信息表'!A:AG,2,0),"错误"))</f>
        <v/>
      </c>
      <c r="G195" s="12" t="str">
        <f>IF(E195="","",IF(ISERROR(VLOOKUP(E195,'3-班级学员信息表'!G:AC,12,0)),"错误",IF(VLOOKUP(E195,'3-班级学员信息表'!G:AC,12,0)="","错误",VLOOKUP(E195,'3-班级学员信息表'!G:AC,12,0))))</f>
        <v/>
      </c>
      <c r="H195" s="12" t="str">
        <f>IF(E195="","",IF(ISERROR(VLOOKUP(E195,'3-班级学员信息表'!G:AC,13,0)),"错误",IF(VLOOKUP(E195,'3-班级学员信息表'!G:AC,13,0)="","错误",VLOOKUP(E195,'3-班级学员信息表'!G:AC,13,0))))</f>
        <v/>
      </c>
      <c r="I195" s="8" t="str">
        <f>IF(E195="","",IFERROR(VLOOKUP(E195,'3-班级学员信息表'!G:AC,14,0),"错误"))</f>
        <v/>
      </c>
      <c r="J195" s="8" t="str">
        <f>IF(E195="","",IFERROR(VLOOKUP(E195,'3-班级学员信息表'!G:AC,15,0),"错误"))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IF(E195="","",IFERROR(VLOOKUP(H195,'2-班级信息'!A:AH,29,0),"错误"))</f>
        <v/>
      </c>
      <c r="M195" s="6">
        <f>SUMIF('6-学员费用预警表'!A:A,'10-新增明细'!E195,'6-学员费用预警表'!F:F)</f>
        <v>0</v>
      </c>
      <c r="N195" s="5">
        <f>SUMIF('6-学员费用预警表'!A:A,'10-新增明细'!E195,'6-学员费用预警表'!I:I)</f>
        <v>0</v>
      </c>
      <c r="O195" s="8" t="str">
        <f>IF(E195="","",IFERROR(VLOOKUP(E195,'1-学员信息表'!A:AG,8,0),"错误"))</f>
        <v/>
      </c>
      <c r="P195" s="8" t="str">
        <f>IF(E195="","",IFERROR(VLOOKUP(E195,'4-收据记录表'!D:AN,26,0),"错误"))</f>
        <v/>
      </c>
      <c r="Q195" s="12"/>
      <c r="R195" s="11"/>
      <c r="S195" s="8" t="str">
        <f>IF(E195="","",IF(ISERROR(VLOOKUP(E195,'1-学员信息表'!A:AG,9,0)),"错误",IF(VLOOKUP(E195,'1-学员信息表'!A:AG,9,0)="","错误",VLOOKUP(E195,'1-学员信息表'!A:AG,9,0))))</f>
        <v/>
      </c>
      <c r="T195" s="4" t="str">
        <f>IF(E195="","",IF(ISERROR(VLOOKUP(E195,'1-学员信息表'!A:AG,20,0)),"错误",IF(VLOOKUP(E195,'1-学员信息表'!A:AG,20,0)="","错误",VLOOKUP(E195,'1-学员信息表'!A:AG,20,0))))</f>
        <v/>
      </c>
      <c r="U195" s="8" t="str">
        <f>IF(E195="","",IF(ISERROR(VLOOKUP(E195,'1-学员信息表'!A:AG,21,0)),"错误",IF(VLOOKUP(E195,'1-学员信息表'!A:AG,21,0)="","错误",VLOOKUP(E195,'1-学员信息表'!A:AG,21,0))))</f>
        <v/>
      </c>
    </row>
    <row r="196" spans="1:21">
      <c r="A196" s="8" t="str">
        <f t="shared" si="9"/>
        <v/>
      </c>
      <c r="B196" s="12" t="str">
        <f t="shared" si="10"/>
        <v/>
      </c>
      <c r="C196" s="11" t="str">
        <f t="shared" si="11"/>
        <v/>
      </c>
      <c r="D196" s="3"/>
      <c r="E196" s="1"/>
      <c r="F196" s="12" t="str">
        <f>IF(E196="","",IFERROR(VLOOKUP(E196,'1-学员信息表'!A:AG,2,0),"错误"))</f>
        <v/>
      </c>
      <c r="G196" s="12" t="str">
        <f>IF(E196="","",IF(ISERROR(VLOOKUP(E196,'3-班级学员信息表'!G:AC,12,0)),"错误",IF(VLOOKUP(E196,'3-班级学员信息表'!G:AC,12,0)="","错误",VLOOKUP(E196,'3-班级学员信息表'!G:AC,12,0))))</f>
        <v/>
      </c>
      <c r="H196" s="12" t="str">
        <f>IF(E196="","",IF(ISERROR(VLOOKUP(E196,'3-班级学员信息表'!G:AC,13,0)),"错误",IF(VLOOKUP(E196,'3-班级学员信息表'!G:AC,13,0)="","错误",VLOOKUP(E196,'3-班级学员信息表'!G:AC,13,0))))</f>
        <v/>
      </c>
      <c r="I196" s="8" t="str">
        <f>IF(E196="","",IFERROR(VLOOKUP(E196,'3-班级学员信息表'!G:AC,14,0),"错误"))</f>
        <v/>
      </c>
      <c r="J196" s="8" t="str">
        <f>IF(E196="","",IFERROR(VLOOKUP(E196,'3-班级学员信息表'!G:AC,15,0),"错误"))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IF(E196="","",IFERROR(VLOOKUP(H196,'2-班级信息'!A:AH,29,0),"错误"))</f>
        <v/>
      </c>
      <c r="M196" s="6">
        <f>SUMIF('6-学员费用预警表'!A:A,'10-新增明细'!E196,'6-学员费用预警表'!F:F)</f>
        <v>0</v>
      </c>
      <c r="N196" s="5">
        <f>SUMIF('6-学员费用预警表'!A:A,'10-新增明细'!E196,'6-学员费用预警表'!I:I)</f>
        <v>0</v>
      </c>
      <c r="O196" s="8" t="str">
        <f>IF(E196="","",IFERROR(VLOOKUP(E196,'1-学员信息表'!A:AG,8,0),"错误"))</f>
        <v/>
      </c>
      <c r="P196" s="8" t="str">
        <f>IF(E196="","",IFERROR(VLOOKUP(E196,'4-收据记录表'!D:AN,26,0),"错误"))</f>
        <v/>
      </c>
      <c r="Q196" s="12"/>
      <c r="R196" s="11"/>
      <c r="S196" s="8" t="str">
        <f>IF(E196="","",IF(ISERROR(VLOOKUP(E196,'1-学员信息表'!A:AG,9,0)),"错误",IF(VLOOKUP(E196,'1-学员信息表'!A:AG,9,0)="","错误",VLOOKUP(E196,'1-学员信息表'!A:AG,9,0))))</f>
        <v/>
      </c>
      <c r="T196" s="4" t="str">
        <f>IF(E196="","",IF(ISERROR(VLOOKUP(E196,'1-学员信息表'!A:AG,20,0)),"错误",IF(VLOOKUP(E196,'1-学员信息表'!A:AG,20,0)="","错误",VLOOKUP(E196,'1-学员信息表'!A:AG,20,0))))</f>
        <v/>
      </c>
      <c r="U196" s="8" t="str">
        <f>IF(E196="","",IF(ISERROR(VLOOKUP(E196,'1-学员信息表'!A:AG,21,0)),"错误",IF(VLOOKUP(E196,'1-学员信息表'!A:AG,21,0)="","错误",VLOOKUP(E196,'1-学员信息表'!A:AG,21,0))))</f>
        <v/>
      </c>
    </row>
    <row r="197" spans="1:21">
      <c r="A197" s="8" t="str">
        <f t="shared" si="9"/>
        <v/>
      </c>
      <c r="B197" s="12" t="str">
        <f t="shared" si="10"/>
        <v/>
      </c>
      <c r="C197" s="11" t="str">
        <f t="shared" si="11"/>
        <v/>
      </c>
      <c r="D197" s="3"/>
      <c r="E197" s="1"/>
      <c r="F197" s="12" t="str">
        <f>IF(E197="","",IFERROR(VLOOKUP(E197,'1-学员信息表'!A:AG,2,0),"错误"))</f>
        <v/>
      </c>
      <c r="G197" s="12" t="str">
        <f>IF(E197="","",IF(ISERROR(VLOOKUP(E197,'3-班级学员信息表'!G:AC,12,0)),"错误",IF(VLOOKUP(E197,'3-班级学员信息表'!G:AC,12,0)="","错误",VLOOKUP(E197,'3-班级学员信息表'!G:AC,12,0))))</f>
        <v/>
      </c>
      <c r="H197" s="12" t="str">
        <f>IF(E197="","",IF(ISERROR(VLOOKUP(E197,'3-班级学员信息表'!G:AC,13,0)),"错误",IF(VLOOKUP(E197,'3-班级学员信息表'!G:AC,13,0)="","错误",VLOOKUP(E197,'3-班级学员信息表'!G:AC,13,0))))</f>
        <v/>
      </c>
      <c r="I197" s="8" t="str">
        <f>IF(E197="","",IFERROR(VLOOKUP(E197,'3-班级学员信息表'!G:AC,14,0),"错误"))</f>
        <v/>
      </c>
      <c r="J197" s="8" t="str">
        <f>IF(E197="","",IFERROR(VLOOKUP(E197,'3-班级学员信息表'!G:AC,15,0),"错误"))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IF(E197="","",IFERROR(VLOOKUP(H197,'2-班级信息'!A:AH,29,0),"错误"))</f>
        <v/>
      </c>
      <c r="M197" s="6">
        <f>SUMIF('6-学员费用预警表'!A:A,'10-新增明细'!E197,'6-学员费用预警表'!F:F)</f>
        <v>0</v>
      </c>
      <c r="N197" s="5">
        <f>SUMIF('6-学员费用预警表'!A:A,'10-新增明细'!E197,'6-学员费用预警表'!I:I)</f>
        <v>0</v>
      </c>
      <c r="O197" s="8" t="str">
        <f>IF(E197="","",IFERROR(VLOOKUP(E197,'1-学员信息表'!A:AG,8,0),"错误"))</f>
        <v/>
      </c>
      <c r="P197" s="8" t="str">
        <f>IF(E197="","",IFERROR(VLOOKUP(E197,'4-收据记录表'!D:AN,26,0),"错误"))</f>
        <v/>
      </c>
      <c r="Q197" s="12"/>
      <c r="R197" s="11"/>
      <c r="S197" s="8" t="str">
        <f>IF(E197="","",IF(ISERROR(VLOOKUP(E197,'1-学员信息表'!A:AG,9,0)),"错误",IF(VLOOKUP(E197,'1-学员信息表'!A:AG,9,0)="","错误",VLOOKUP(E197,'1-学员信息表'!A:AG,9,0))))</f>
        <v/>
      </c>
      <c r="T197" s="4" t="str">
        <f>IF(E197="","",IF(ISERROR(VLOOKUP(E197,'1-学员信息表'!A:AG,20,0)),"错误",IF(VLOOKUP(E197,'1-学员信息表'!A:AG,20,0)="","错误",VLOOKUP(E197,'1-学员信息表'!A:AG,20,0))))</f>
        <v/>
      </c>
      <c r="U197" s="8" t="str">
        <f>IF(E197="","",IF(ISERROR(VLOOKUP(E197,'1-学员信息表'!A:AG,21,0)),"错误",IF(VLOOKUP(E197,'1-学员信息表'!A:AG,21,0)="","错误",VLOOKUP(E197,'1-学员信息表'!A:AG,21,0))))</f>
        <v/>
      </c>
    </row>
    <row r="198" spans="1:21">
      <c r="A198" s="8" t="str">
        <f t="shared" si="9"/>
        <v/>
      </c>
      <c r="B198" s="12" t="str">
        <f t="shared" si="10"/>
        <v/>
      </c>
      <c r="C198" s="11" t="str">
        <f t="shared" si="11"/>
        <v/>
      </c>
      <c r="D198" s="3"/>
      <c r="E198" s="1"/>
      <c r="F198" s="12" t="str">
        <f>IF(E198="","",IFERROR(VLOOKUP(E198,'1-学员信息表'!A:AG,2,0),"错误"))</f>
        <v/>
      </c>
      <c r="G198" s="12" t="str">
        <f>IF(E198="","",IF(ISERROR(VLOOKUP(E198,'3-班级学员信息表'!G:AC,12,0)),"错误",IF(VLOOKUP(E198,'3-班级学员信息表'!G:AC,12,0)="","错误",VLOOKUP(E198,'3-班级学员信息表'!G:AC,12,0))))</f>
        <v/>
      </c>
      <c r="H198" s="12" t="str">
        <f>IF(E198="","",IF(ISERROR(VLOOKUP(E198,'3-班级学员信息表'!G:AC,13,0)),"错误",IF(VLOOKUP(E198,'3-班级学员信息表'!G:AC,13,0)="","错误",VLOOKUP(E198,'3-班级学员信息表'!G:AC,13,0))))</f>
        <v/>
      </c>
      <c r="I198" s="8" t="str">
        <f>IF(E198="","",IFERROR(VLOOKUP(E198,'3-班级学员信息表'!G:AC,14,0),"错误"))</f>
        <v/>
      </c>
      <c r="J198" s="8" t="str">
        <f>IF(E198="","",IFERROR(VLOOKUP(E198,'3-班级学员信息表'!G:AC,15,0),"错误"))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IF(E198="","",IFERROR(VLOOKUP(H198,'2-班级信息'!A:AH,29,0),"错误"))</f>
        <v/>
      </c>
      <c r="M198" s="6">
        <f>SUMIF('6-学员费用预警表'!A:A,'10-新增明细'!E198,'6-学员费用预警表'!F:F)</f>
        <v>0</v>
      </c>
      <c r="N198" s="5">
        <f>SUMIF('6-学员费用预警表'!A:A,'10-新增明细'!E198,'6-学员费用预警表'!I:I)</f>
        <v>0</v>
      </c>
      <c r="O198" s="8" t="str">
        <f>IF(E198="","",IFERROR(VLOOKUP(E198,'1-学员信息表'!A:AG,8,0),"错误"))</f>
        <v/>
      </c>
      <c r="P198" s="8" t="str">
        <f>IF(E198="","",IFERROR(VLOOKUP(E198,'4-收据记录表'!D:AN,26,0),"错误"))</f>
        <v/>
      </c>
      <c r="Q198" s="12"/>
      <c r="R198" s="11"/>
      <c r="S198" s="8" t="str">
        <f>IF(E198="","",IF(ISERROR(VLOOKUP(E198,'1-学员信息表'!A:AG,9,0)),"错误",IF(VLOOKUP(E198,'1-学员信息表'!A:AG,9,0)="","错误",VLOOKUP(E198,'1-学员信息表'!A:AG,9,0))))</f>
        <v/>
      </c>
      <c r="T198" s="4" t="str">
        <f>IF(E198="","",IF(ISERROR(VLOOKUP(E198,'1-学员信息表'!A:AG,20,0)),"错误",IF(VLOOKUP(E198,'1-学员信息表'!A:AG,20,0)="","错误",VLOOKUP(E198,'1-学员信息表'!A:AG,20,0))))</f>
        <v/>
      </c>
      <c r="U198" s="8" t="str">
        <f>IF(E198="","",IF(ISERROR(VLOOKUP(E198,'1-学员信息表'!A:AG,21,0)),"错误",IF(VLOOKUP(E198,'1-学员信息表'!A:AG,21,0)="","错误",VLOOKUP(E198,'1-学员信息表'!A:AG,21,0))))</f>
        <v/>
      </c>
    </row>
    <row r="199" spans="1:21">
      <c r="A199" s="8" t="str">
        <f t="shared" si="9"/>
        <v/>
      </c>
      <c r="B199" s="12" t="str">
        <f t="shared" si="10"/>
        <v/>
      </c>
      <c r="C199" s="11" t="str">
        <f t="shared" si="11"/>
        <v/>
      </c>
      <c r="D199" s="3"/>
      <c r="E199" s="1"/>
      <c r="F199" s="12" t="str">
        <f>IF(E199="","",IFERROR(VLOOKUP(E199,'1-学员信息表'!A:AG,2,0),"错误"))</f>
        <v/>
      </c>
      <c r="G199" s="12" t="str">
        <f>IF(E199="","",IF(ISERROR(VLOOKUP(E199,'3-班级学员信息表'!G:AC,12,0)),"错误",IF(VLOOKUP(E199,'3-班级学员信息表'!G:AC,12,0)="","错误",VLOOKUP(E199,'3-班级学员信息表'!G:AC,12,0))))</f>
        <v/>
      </c>
      <c r="H199" s="12" t="str">
        <f>IF(E199="","",IF(ISERROR(VLOOKUP(E199,'3-班级学员信息表'!G:AC,13,0)),"错误",IF(VLOOKUP(E199,'3-班级学员信息表'!G:AC,13,0)="","错误",VLOOKUP(E199,'3-班级学员信息表'!G:AC,13,0))))</f>
        <v/>
      </c>
      <c r="I199" s="8" t="str">
        <f>IF(E199="","",IFERROR(VLOOKUP(E199,'3-班级学员信息表'!G:AC,14,0),"错误"))</f>
        <v/>
      </c>
      <c r="J199" s="8" t="str">
        <f>IF(E199="","",IFERROR(VLOOKUP(E199,'3-班级学员信息表'!G:AC,15,0),"错误"))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IF(E199="","",IFERROR(VLOOKUP(H199,'2-班级信息'!A:AH,29,0),"错误"))</f>
        <v/>
      </c>
      <c r="M199" s="6">
        <f>SUMIF('6-学员费用预警表'!A:A,'10-新增明细'!E199,'6-学员费用预警表'!F:F)</f>
        <v>0</v>
      </c>
      <c r="N199" s="5">
        <f>SUMIF('6-学员费用预警表'!A:A,'10-新增明细'!E199,'6-学员费用预警表'!I:I)</f>
        <v>0</v>
      </c>
      <c r="O199" s="8" t="str">
        <f>IF(E199="","",IFERROR(VLOOKUP(E199,'1-学员信息表'!A:AG,8,0),"错误"))</f>
        <v/>
      </c>
      <c r="P199" s="8" t="str">
        <f>IF(E199="","",IFERROR(VLOOKUP(E199,'4-收据记录表'!D:AN,26,0),"错误"))</f>
        <v/>
      </c>
      <c r="Q199" s="12"/>
      <c r="R199" s="11"/>
      <c r="S199" s="8" t="str">
        <f>IF(E199="","",IF(ISERROR(VLOOKUP(E199,'1-学员信息表'!A:AG,9,0)),"错误",IF(VLOOKUP(E199,'1-学员信息表'!A:AG,9,0)="","错误",VLOOKUP(E199,'1-学员信息表'!A:AG,9,0))))</f>
        <v/>
      </c>
      <c r="T199" s="4" t="str">
        <f>IF(E199="","",IF(ISERROR(VLOOKUP(E199,'1-学员信息表'!A:AG,20,0)),"错误",IF(VLOOKUP(E199,'1-学员信息表'!A:AG,20,0)="","错误",VLOOKUP(E199,'1-学员信息表'!A:AG,20,0))))</f>
        <v/>
      </c>
      <c r="U199" s="8" t="str">
        <f>IF(E199="","",IF(ISERROR(VLOOKUP(E199,'1-学员信息表'!A:AG,21,0)),"错误",IF(VLOOKUP(E199,'1-学员信息表'!A:AG,21,0)="","错误",VLOOKUP(E199,'1-学员信息表'!A:AG,21,0))))</f>
        <v/>
      </c>
    </row>
    <row r="200" spans="1:21">
      <c r="A200" s="8" t="str">
        <f t="shared" si="9"/>
        <v/>
      </c>
      <c r="B200" s="12" t="str">
        <f t="shared" si="10"/>
        <v/>
      </c>
      <c r="C200" s="11" t="str">
        <f t="shared" si="11"/>
        <v/>
      </c>
      <c r="D200" s="3"/>
      <c r="E200" s="1"/>
      <c r="F200" s="12" t="str">
        <f>IF(E200="","",IFERROR(VLOOKUP(E200,'1-学员信息表'!A:AG,2,0),"错误"))</f>
        <v/>
      </c>
      <c r="G200" s="12" t="str">
        <f>IF(E200="","",IF(ISERROR(VLOOKUP(E200,'3-班级学员信息表'!G:AC,12,0)),"错误",IF(VLOOKUP(E200,'3-班级学员信息表'!G:AC,12,0)="","错误",VLOOKUP(E200,'3-班级学员信息表'!G:AC,12,0))))</f>
        <v/>
      </c>
      <c r="H200" s="12" t="str">
        <f>IF(E200="","",IF(ISERROR(VLOOKUP(E200,'3-班级学员信息表'!G:AC,13,0)),"错误",IF(VLOOKUP(E200,'3-班级学员信息表'!G:AC,13,0)="","错误",VLOOKUP(E200,'3-班级学员信息表'!G:AC,13,0))))</f>
        <v/>
      </c>
      <c r="I200" s="8" t="str">
        <f>IF(E200="","",IFERROR(VLOOKUP(E200,'3-班级学员信息表'!G:AC,14,0),"错误"))</f>
        <v/>
      </c>
      <c r="J200" s="8" t="str">
        <f>IF(E200="","",IFERROR(VLOOKUP(E200,'3-班级学员信息表'!G:AC,15,0),"错误"))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IF(E200="","",IFERROR(VLOOKUP(H200,'2-班级信息'!A:AH,29,0),"错误"))</f>
        <v/>
      </c>
      <c r="M200" s="6">
        <f>SUMIF('6-学员费用预警表'!A:A,'10-新增明细'!E200,'6-学员费用预警表'!F:F)</f>
        <v>0</v>
      </c>
      <c r="N200" s="5">
        <f>SUMIF('6-学员费用预警表'!A:A,'10-新增明细'!E200,'6-学员费用预警表'!I:I)</f>
        <v>0</v>
      </c>
      <c r="O200" s="8" t="str">
        <f>IF(E200="","",IFERROR(VLOOKUP(E200,'1-学员信息表'!A:AG,8,0),"错误"))</f>
        <v/>
      </c>
      <c r="P200" s="8" t="str">
        <f>IF(E200="","",IFERROR(VLOOKUP(E200,'4-收据记录表'!D:AN,26,0),"错误"))</f>
        <v/>
      </c>
      <c r="Q200" s="12"/>
      <c r="R200" s="11"/>
      <c r="S200" s="8" t="str">
        <f>IF(E200="","",IF(ISERROR(VLOOKUP(E200,'1-学员信息表'!A:AG,9,0)),"错误",IF(VLOOKUP(E200,'1-学员信息表'!A:AG,9,0)="","错误",VLOOKUP(E200,'1-学员信息表'!A:AG,9,0))))</f>
        <v/>
      </c>
      <c r="T200" s="4" t="str">
        <f>IF(E200="","",IF(ISERROR(VLOOKUP(E200,'1-学员信息表'!A:AG,20,0)),"错误",IF(VLOOKUP(E200,'1-学员信息表'!A:AG,20,0)="","错误",VLOOKUP(E200,'1-学员信息表'!A:AG,20,0))))</f>
        <v/>
      </c>
      <c r="U200" s="8" t="str">
        <f>IF(E200="","",IF(ISERROR(VLOOKUP(E200,'1-学员信息表'!A:AG,21,0)),"错误",IF(VLOOKUP(E200,'1-学员信息表'!A:AG,21,0)="","错误",VLOOKUP(E200,'1-学员信息表'!A:AG,21,0))))</f>
        <v/>
      </c>
    </row>
    <row r="201" spans="1:21">
      <c r="A201" s="8" t="str">
        <f t="shared" si="9"/>
        <v/>
      </c>
      <c r="B201" s="12" t="str">
        <f t="shared" si="10"/>
        <v/>
      </c>
      <c r="C201" s="11" t="str">
        <f t="shared" si="11"/>
        <v/>
      </c>
      <c r="D201" s="3"/>
      <c r="E201" s="1"/>
      <c r="F201" s="12" t="str">
        <f>IF(E201="","",IFERROR(VLOOKUP(E201,'1-学员信息表'!A:AG,2,0),"错误"))</f>
        <v/>
      </c>
      <c r="G201" s="12" t="str">
        <f>IF(E201="","",IF(ISERROR(VLOOKUP(E201,'3-班级学员信息表'!G:AC,12,0)),"错误",IF(VLOOKUP(E201,'3-班级学员信息表'!G:AC,12,0)="","错误",VLOOKUP(E201,'3-班级学员信息表'!G:AC,12,0))))</f>
        <v/>
      </c>
      <c r="H201" s="12" t="str">
        <f>IF(E201="","",IF(ISERROR(VLOOKUP(E201,'3-班级学员信息表'!G:AC,13,0)),"错误",IF(VLOOKUP(E201,'3-班级学员信息表'!G:AC,13,0)="","错误",VLOOKUP(E201,'3-班级学员信息表'!G:AC,13,0))))</f>
        <v/>
      </c>
      <c r="I201" s="8" t="str">
        <f>IF(E201="","",IFERROR(VLOOKUP(E201,'3-班级学员信息表'!G:AC,14,0),"错误"))</f>
        <v/>
      </c>
      <c r="J201" s="8" t="str">
        <f>IF(E201="","",IFERROR(VLOOKUP(E201,'3-班级学员信息表'!G:AC,15,0),"错误"))</f>
        <v/>
      </c>
      <c r="K201" s="7" t="str">
        <f>IF(E201="","",IFERROR(VLOOKUP(H201,'2-班级信息'!A:AH,6,0),"错误"))</f>
        <v/>
      </c>
      <c r="L201" s="7" t="str">
        <f>IF(E201="","",IFERROR(VLOOKUP(H201,'2-班级信息'!A:AH,29,0),"错误"))</f>
        <v/>
      </c>
      <c r="M201" s="6">
        <f>SUMIF('6-学员费用预警表'!A:A,'10-新增明细'!E201,'6-学员费用预警表'!F:F)</f>
        <v>0</v>
      </c>
      <c r="N201" s="5">
        <f>SUMIF('6-学员费用预警表'!A:A,'10-新增明细'!E201,'6-学员费用预警表'!I:I)</f>
        <v>0</v>
      </c>
      <c r="O201" s="8" t="str">
        <f>IF(E201="","",IFERROR(VLOOKUP(E201,'1-学员信息表'!A:AG,8,0),"错误"))</f>
        <v/>
      </c>
      <c r="P201" s="8" t="str">
        <f>IF(E201="","",IFERROR(VLOOKUP(E201,'4-收据记录表'!D:AN,26,0),"错误"))</f>
        <v/>
      </c>
      <c r="Q201" s="12"/>
      <c r="R201" s="11"/>
      <c r="S201" s="8" t="str">
        <f>IF(E201="","",IF(ISERROR(VLOOKUP(E201,'1-学员信息表'!A:AG,9,0)),"错误",IF(VLOOKUP(E201,'1-学员信息表'!A:AG,9,0)="","错误",VLOOKUP(E201,'1-学员信息表'!A:AG,9,0))))</f>
        <v/>
      </c>
      <c r="T201" s="4" t="str">
        <f>IF(E201="","",IF(ISERROR(VLOOKUP(E201,'1-学员信息表'!A:AG,20,0)),"错误",IF(VLOOKUP(E201,'1-学员信息表'!A:AG,20,0)="","错误",VLOOKUP(E201,'1-学员信息表'!A:AG,20,0))))</f>
        <v/>
      </c>
      <c r="U201" s="8" t="str">
        <f>IF(E201="","",IF(ISERROR(VLOOKUP(E201,'1-学员信息表'!A:AG,21,0)),"错误",IF(VLOOKUP(E201,'1-学员信息表'!A:AG,21,0)="","错误",VLOOKUP(E201,'1-学员信息表'!A:AG,21,0))))</f>
        <v/>
      </c>
    </row>
    <row r="202" spans="1:21">
      <c r="A202" s="8" t="str">
        <f t="shared" si="9"/>
        <v/>
      </c>
      <c r="B202" s="12" t="str">
        <f t="shared" si="10"/>
        <v/>
      </c>
      <c r="C202" s="11" t="str">
        <f t="shared" si="11"/>
        <v/>
      </c>
      <c r="D202" s="3"/>
      <c r="E202" s="1"/>
      <c r="F202" s="12" t="str">
        <f>IF(E202="","",IFERROR(VLOOKUP(E202,'1-学员信息表'!A:AG,2,0),"错误"))</f>
        <v/>
      </c>
      <c r="G202" s="12" t="str">
        <f>IF(E202="","",IF(ISERROR(VLOOKUP(E202,'3-班级学员信息表'!G:AC,12,0)),"错误",IF(VLOOKUP(E202,'3-班级学员信息表'!G:AC,12,0)="","错误",VLOOKUP(E202,'3-班级学员信息表'!G:AC,12,0))))</f>
        <v/>
      </c>
      <c r="H202" s="12" t="str">
        <f>IF(E202="","",IF(ISERROR(VLOOKUP(E202,'3-班级学员信息表'!G:AC,13,0)),"错误",IF(VLOOKUP(E202,'3-班级学员信息表'!G:AC,13,0)="","错误",VLOOKUP(E202,'3-班级学员信息表'!G:AC,13,0))))</f>
        <v/>
      </c>
      <c r="I202" s="8" t="str">
        <f>IF(E202="","",IFERROR(VLOOKUP(E202,'3-班级学员信息表'!G:AC,14,0),"错误"))</f>
        <v/>
      </c>
      <c r="J202" s="8" t="str">
        <f>IF(E202="","",IFERROR(VLOOKUP(E202,'3-班级学员信息表'!G:AC,15,0),"错误"))</f>
        <v/>
      </c>
      <c r="K202" s="7" t="str">
        <f>IF(E202="","",IFERROR(VLOOKUP(H202,'2-班级信息'!A:AH,6,0),"错误"))</f>
        <v/>
      </c>
      <c r="L202" s="7" t="str">
        <f>IF(E202="","",IFERROR(VLOOKUP(H202,'2-班级信息'!A:AH,29,0),"错误"))</f>
        <v/>
      </c>
      <c r="M202" s="6">
        <f>SUMIF('6-学员费用预警表'!A:A,'10-新增明细'!E202,'6-学员费用预警表'!F:F)</f>
        <v>0</v>
      </c>
      <c r="N202" s="5">
        <f>SUMIF('6-学员费用预警表'!A:A,'10-新增明细'!E202,'6-学员费用预警表'!I:I)</f>
        <v>0</v>
      </c>
      <c r="O202" s="8" t="str">
        <f>IF(E202="","",IFERROR(VLOOKUP(E202,'1-学员信息表'!A:AG,8,0),"错误"))</f>
        <v/>
      </c>
      <c r="P202" s="8" t="str">
        <f>IF(E202="","",IFERROR(VLOOKUP(E202,'4-收据记录表'!D:AN,26,0),"错误"))</f>
        <v/>
      </c>
      <c r="Q202" s="12"/>
      <c r="R202" s="11"/>
      <c r="S202" s="8" t="str">
        <f>IF(E202="","",IF(ISERROR(VLOOKUP(E202,'1-学员信息表'!A:AG,9,0)),"错误",IF(VLOOKUP(E202,'1-学员信息表'!A:AG,9,0)="","错误",VLOOKUP(E202,'1-学员信息表'!A:AG,9,0))))</f>
        <v/>
      </c>
      <c r="T202" s="4" t="str">
        <f>IF(E202="","",IF(ISERROR(VLOOKUP(E202,'1-学员信息表'!A:AG,20,0)),"错误",IF(VLOOKUP(E202,'1-学员信息表'!A:AG,20,0)="","错误",VLOOKUP(E202,'1-学员信息表'!A:AG,20,0))))</f>
        <v/>
      </c>
      <c r="U202" s="8" t="str">
        <f>IF(E202="","",IF(ISERROR(VLOOKUP(E202,'1-学员信息表'!A:AG,21,0)),"错误",IF(VLOOKUP(E202,'1-学员信息表'!A:AG,21,0)="","错误",VLOOKUP(E202,'1-学员信息表'!A:AG,21,0))))</f>
        <v/>
      </c>
    </row>
    <row r="203" spans="1:21">
      <c r="A203" s="8" t="str">
        <f t="shared" si="9"/>
        <v/>
      </c>
      <c r="B203" s="12" t="str">
        <f t="shared" si="10"/>
        <v/>
      </c>
      <c r="C203" s="11" t="str">
        <f t="shared" si="11"/>
        <v/>
      </c>
      <c r="D203" s="3"/>
      <c r="E203" s="1"/>
      <c r="F203" s="12" t="str">
        <f>IF(E203="","",IFERROR(VLOOKUP(E203,'1-学员信息表'!A:AG,2,0),"错误"))</f>
        <v/>
      </c>
      <c r="G203" s="12" t="str">
        <f>IF(E203="","",IF(ISERROR(VLOOKUP(E203,'3-班级学员信息表'!G:AC,12,0)),"错误",IF(VLOOKUP(E203,'3-班级学员信息表'!G:AC,12,0)="","错误",VLOOKUP(E203,'3-班级学员信息表'!G:AC,12,0))))</f>
        <v/>
      </c>
      <c r="H203" s="12" t="str">
        <f>IF(E203="","",IF(ISERROR(VLOOKUP(E203,'3-班级学员信息表'!G:AC,13,0)),"错误",IF(VLOOKUP(E203,'3-班级学员信息表'!G:AC,13,0)="","错误",VLOOKUP(E203,'3-班级学员信息表'!G:AC,13,0))))</f>
        <v/>
      </c>
      <c r="I203" s="8" t="str">
        <f>IF(E203="","",IFERROR(VLOOKUP(E203,'3-班级学员信息表'!G:AC,14,0),"错误"))</f>
        <v/>
      </c>
      <c r="J203" s="8" t="str">
        <f>IF(E203="","",IFERROR(VLOOKUP(E203,'3-班级学员信息表'!G:AC,15,0),"错误"))</f>
        <v/>
      </c>
      <c r="K203" s="7" t="str">
        <f>IF(E203="","",IFERROR(VLOOKUP(H203,'2-班级信息'!A:AH,6,0),"错误"))</f>
        <v/>
      </c>
      <c r="L203" s="7" t="str">
        <f>IF(E203="","",IFERROR(VLOOKUP(H203,'2-班级信息'!A:AH,29,0),"错误"))</f>
        <v/>
      </c>
      <c r="M203" s="6">
        <f>SUMIF('6-学员费用预警表'!A:A,'10-新增明细'!E203,'6-学员费用预警表'!F:F)</f>
        <v>0</v>
      </c>
      <c r="N203" s="5">
        <f>SUMIF('6-学员费用预警表'!A:A,'10-新增明细'!E203,'6-学员费用预警表'!I:I)</f>
        <v>0</v>
      </c>
      <c r="O203" s="8" t="str">
        <f>IF(E203="","",IFERROR(VLOOKUP(E203,'1-学员信息表'!A:AG,8,0),"错误"))</f>
        <v/>
      </c>
      <c r="P203" s="8" t="str">
        <f>IF(E203="","",IFERROR(VLOOKUP(E203,'4-收据记录表'!D:AN,26,0),"错误"))</f>
        <v/>
      </c>
      <c r="Q203" s="12"/>
      <c r="R203" s="11"/>
      <c r="S203" s="8" t="str">
        <f>IF(E203="","",IF(ISERROR(VLOOKUP(E203,'1-学员信息表'!A:AG,9,0)),"错误",IF(VLOOKUP(E203,'1-学员信息表'!A:AG,9,0)="","错误",VLOOKUP(E203,'1-学员信息表'!A:AG,9,0))))</f>
        <v/>
      </c>
      <c r="T203" s="4" t="str">
        <f>IF(E203="","",IF(ISERROR(VLOOKUP(E203,'1-学员信息表'!A:AG,20,0)),"错误",IF(VLOOKUP(E203,'1-学员信息表'!A:AG,20,0)="","错误",VLOOKUP(E203,'1-学员信息表'!A:AG,20,0))))</f>
        <v/>
      </c>
      <c r="U203" s="8" t="str">
        <f>IF(E203="","",IF(ISERROR(VLOOKUP(E203,'1-学员信息表'!A:AG,21,0)),"错误",IF(VLOOKUP(E203,'1-学员信息表'!A:AG,21,0)="","错误",VLOOKUP(E203,'1-学员信息表'!A:AG,21,0))))</f>
        <v/>
      </c>
    </row>
    <row r="204" spans="1:21">
      <c r="A204" s="8" t="str">
        <f t="shared" si="9"/>
        <v/>
      </c>
      <c r="B204" s="12" t="str">
        <f t="shared" si="10"/>
        <v/>
      </c>
      <c r="C204" s="11" t="str">
        <f t="shared" si="11"/>
        <v/>
      </c>
      <c r="D204" s="3"/>
      <c r="E204" s="1"/>
      <c r="F204" s="12" t="str">
        <f>IF(E204="","",IFERROR(VLOOKUP(E204,'1-学员信息表'!A:AG,2,0),"错误"))</f>
        <v/>
      </c>
      <c r="G204" s="12" t="str">
        <f>IF(E204="","",IF(ISERROR(VLOOKUP(E204,'3-班级学员信息表'!G:AC,12,0)),"错误",IF(VLOOKUP(E204,'3-班级学员信息表'!G:AC,12,0)="","错误",VLOOKUP(E204,'3-班级学员信息表'!G:AC,12,0))))</f>
        <v/>
      </c>
      <c r="H204" s="12" t="str">
        <f>IF(E204="","",IF(ISERROR(VLOOKUP(E204,'3-班级学员信息表'!G:AC,13,0)),"错误",IF(VLOOKUP(E204,'3-班级学员信息表'!G:AC,13,0)="","错误",VLOOKUP(E204,'3-班级学员信息表'!G:AC,13,0))))</f>
        <v/>
      </c>
      <c r="I204" s="8" t="str">
        <f>IF(E204="","",IFERROR(VLOOKUP(E204,'3-班级学员信息表'!G:AC,14,0),"错误"))</f>
        <v/>
      </c>
      <c r="J204" s="8" t="str">
        <f>IF(E204="","",IFERROR(VLOOKUP(E204,'3-班级学员信息表'!G:AC,15,0),"错误"))</f>
        <v/>
      </c>
      <c r="K204" s="7" t="str">
        <f>IF(E204="","",IFERROR(VLOOKUP(H204,'2-班级信息'!A:AH,6,0),"错误"))</f>
        <v/>
      </c>
      <c r="L204" s="7" t="str">
        <f>IF(E204="","",IFERROR(VLOOKUP(H204,'2-班级信息'!A:AH,29,0),"错误"))</f>
        <v/>
      </c>
      <c r="M204" s="6">
        <f>SUMIF('6-学员费用预警表'!A:A,'10-新增明细'!E204,'6-学员费用预警表'!F:F)</f>
        <v>0</v>
      </c>
      <c r="N204" s="5">
        <f>SUMIF('6-学员费用预警表'!A:A,'10-新增明细'!E204,'6-学员费用预警表'!I:I)</f>
        <v>0</v>
      </c>
      <c r="O204" s="8" t="str">
        <f>IF(E204="","",IFERROR(VLOOKUP(E204,'1-学员信息表'!A:AG,8,0),"错误"))</f>
        <v/>
      </c>
      <c r="P204" s="8" t="str">
        <f>IF(E204="","",IFERROR(VLOOKUP(E204,'4-收据记录表'!D:AN,26,0),"错误"))</f>
        <v/>
      </c>
      <c r="Q204" s="12"/>
      <c r="R204" s="11"/>
      <c r="S204" s="8" t="str">
        <f>IF(E204="","",IF(ISERROR(VLOOKUP(E204,'1-学员信息表'!A:AG,9,0)),"错误",IF(VLOOKUP(E204,'1-学员信息表'!A:AG,9,0)="","错误",VLOOKUP(E204,'1-学员信息表'!A:AG,9,0))))</f>
        <v/>
      </c>
      <c r="T204" s="4" t="str">
        <f>IF(E204="","",IF(ISERROR(VLOOKUP(E204,'1-学员信息表'!A:AG,20,0)),"错误",IF(VLOOKUP(E204,'1-学员信息表'!A:AG,20,0)="","错误",VLOOKUP(E204,'1-学员信息表'!A:AG,20,0))))</f>
        <v/>
      </c>
      <c r="U204" s="8" t="str">
        <f>IF(E204="","",IF(ISERROR(VLOOKUP(E204,'1-学员信息表'!A:AG,21,0)),"错误",IF(VLOOKUP(E204,'1-学员信息表'!A:AG,21,0)="","错误",VLOOKUP(E204,'1-学员信息表'!A:AG,21,0))))</f>
        <v/>
      </c>
    </row>
    <row r="205" spans="1:21">
      <c r="A205" s="8" t="str">
        <f t="shared" si="9"/>
        <v/>
      </c>
      <c r="B205" s="12" t="str">
        <f t="shared" si="10"/>
        <v/>
      </c>
      <c r="C205" s="11" t="str">
        <f t="shared" si="11"/>
        <v/>
      </c>
      <c r="D205" s="3"/>
      <c r="E205" s="1"/>
      <c r="F205" s="12" t="str">
        <f>IF(E205="","",IFERROR(VLOOKUP(E205,'1-学员信息表'!A:AG,2,0),"错误"))</f>
        <v/>
      </c>
      <c r="G205" s="12" t="str">
        <f>IF(E205="","",IF(ISERROR(VLOOKUP(E205,'3-班级学员信息表'!G:AC,12,0)),"错误",IF(VLOOKUP(E205,'3-班级学员信息表'!G:AC,12,0)="","错误",VLOOKUP(E205,'3-班级学员信息表'!G:AC,12,0))))</f>
        <v/>
      </c>
      <c r="H205" s="12" t="str">
        <f>IF(E205="","",IF(ISERROR(VLOOKUP(E205,'3-班级学员信息表'!G:AC,13,0)),"错误",IF(VLOOKUP(E205,'3-班级学员信息表'!G:AC,13,0)="","错误",VLOOKUP(E205,'3-班级学员信息表'!G:AC,13,0))))</f>
        <v/>
      </c>
      <c r="I205" s="8" t="str">
        <f>IF(E205="","",IFERROR(VLOOKUP(E205,'3-班级学员信息表'!G:AC,14,0),"错误"))</f>
        <v/>
      </c>
      <c r="J205" s="8" t="str">
        <f>IF(E205="","",IFERROR(VLOOKUP(E205,'3-班级学员信息表'!G:AC,15,0),"错误"))</f>
        <v/>
      </c>
      <c r="K205" s="7" t="str">
        <f>IF(E205="","",IFERROR(VLOOKUP(H205,'2-班级信息'!A:AH,6,0),"错误"))</f>
        <v/>
      </c>
      <c r="L205" s="7" t="str">
        <f>IF(E205="","",IFERROR(VLOOKUP(H205,'2-班级信息'!A:AH,29,0),"错误"))</f>
        <v/>
      </c>
      <c r="M205" s="6">
        <f>SUMIF('6-学员费用预警表'!A:A,'10-新增明细'!E205,'6-学员费用预警表'!F:F)</f>
        <v>0</v>
      </c>
      <c r="N205" s="5">
        <f>SUMIF('6-学员费用预警表'!A:A,'10-新增明细'!E205,'6-学员费用预警表'!I:I)</f>
        <v>0</v>
      </c>
      <c r="O205" s="8" t="str">
        <f>IF(E205="","",IFERROR(VLOOKUP(E205,'1-学员信息表'!A:AG,8,0),"错误"))</f>
        <v/>
      </c>
      <c r="P205" s="8" t="str">
        <f>IF(E205="","",IFERROR(VLOOKUP(E205,'4-收据记录表'!D:AN,26,0),"错误"))</f>
        <v/>
      </c>
      <c r="Q205" s="12"/>
      <c r="R205" s="11"/>
      <c r="S205" s="8" t="str">
        <f>IF(E205="","",IF(ISERROR(VLOOKUP(E205,'1-学员信息表'!A:AG,9,0)),"错误",IF(VLOOKUP(E205,'1-学员信息表'!A:AG,9,0)="","错误",VLOOKUP(E205,'1-学员信息表'!A:AG,9,0))))</f>
        <v/>
      </c>
      <c r="T205" s="4" t="str">
        <f>IF(E205="","",IF(ISERROR(VLOOKUP(E205,'1-学员信息表'!A:AG,20,0)),"错误",IF(VLOOKUP(E205,'1-学员信息表'!A:AG,20,0)="","错误",VLOOKUP(E205,'1-学员信息表'!A:AG,20,0))))</f>
        <v/>
      </c>
      <c r="U205" s="8" t="str">
        <f>IF(E205="","",IF(ISERROR(VLOOKUP(E205,'1-学员信息表'!A:AG,21,0)),"错误",IF(VLOOKUP(E205,'1-学员信息表'!A:AG,21,0)="","错误",VLOOKUP(E205,'1-学员信息表'!A:AG,21,0))))</f>
        <v/>
      </c>
    </row>
    <row r="206" spans="1:21">
      <c r="A206" s="8" t="str">
        <f t="shared" si="9"/>
        <v/>
      </c>
      <c r="B206" s="12" t="str">
        <f t="shared" si="10"/>
        <v/>
      </c>
      <c r="C206" s="11" t="str">
        <f t="shared" si="11"/>
        <v/>
      </c>
      <c r="D206" s="3"/>
      <c r="E206" s="1"/>
      <c r="F206" s="12" t="str">
        <f>IF(E206="","",IFERROR(VLOOKUP(E206,'1-学员信息表'!A:AG,2,0),"错误"))</f>
        <v/>
      </c>
      <c r="G206" s="12" t="str">
        <f>IF(E206="","",IF(ISERROR(VLOOKUP(E206,'3-班级学员信息表'!G:AC,12,0)),"错误",IF(VLOOKUP(E206,'3-班级学员信息表'!G:AC,12,0)="","错误",VLOOKUP(E206,'3-班级学员信息表'!G:AC,12,0))))</f>
        <v/>
      </c>
      <c r="H206" s="12" t="str">
        <f>IF(E206="","",IF(ISERROR(VLOOKUP(E206,'3-班级学员信息表'!G:AC,13,0)),"错误",IF(VLOOKUP(E206,'3-班级学员信息表'!G:AC,13,0)="","错误",VLOOKUP(E206,'3-班级学员信息表'!G:AC,13,0))))</f>
        <v/>
      </c>
      <c r="I206" s="8" t="str">
        <f>IF(E206="","",IFERROR(VLOOKUP(E206,'3-班级学员信息表'!G:AC,14,0),"错误"))</f>
        <v/>
      </c>
      <c r="J206" s="8" t="str">
        <f>IF(E206="","",IFERROR(VLOOKUP(E206,'3-班级学员信息表'!G:AC,15,0),"错误"))</f>
        <v/>
      </c>
      <c r="K206" s="7" t="str">
        <f>IF(E206="","",IFERROR(VLOOKUP(H206,'2-班级信息'!A:AH,6,0),"错误"))</f>
        <v/>
      </c>
      <c r="L206" s="7" t="str">
        <f>IF(E206="","",IFERROR(VLOOKUP(H206,'2-班级信息'!A:AH,29,0),"错误"))</f>
        <v/>
      </c>
      <c r="M206" s="6">
        <f>SUMIF('6-学员费用预警表'!A:A,'10-新增明细'!E206,'6-学员费用预警表'!F:F)</f>
        <v>0</v>
      </c>
      <c r="N206" s="5">
        <f>SUMIF('6-学员费用预警表'!A:A,'10-新增明细'!E206,'6-学员费用预警表'!I:I)</f>
        <v>0</v>
      </c>
      <c r="O206" s="8" t="str">
        <f>IF(E206="","",IFERROR(VLOOKUP(E206,'1-学员信息表'!A:AG,8,0),"错误"))</f>
        <v/>
      </c>
      <c r="P206" s="8" t="str">
        <f>IF(E206="","",IFERROR(VLOOKUP(E206,'4-收据记录表'!D:AN,26,0),"错误"))</f>
        <v/>
      </c>
      <c r="Q206" s="12"/>
      <c r="R206" s="11"/>
      <c r="S206" s="8" t="str">
        <f>IF(E206="","",IF(ISERROR(VLOOKUP(E206,'1-学员信息表'!A:AG,9,0)),"错误",IF(VLOOKUP(E206,'1-学员信息表'!A:AG,9,0)="","错误",VLOOKUP(E206,'1-学员信息表'!A:AG,9,0))))</f>
        <v/>
      </c>
      <c r="T206" s="4" t="str">
        <f>IF(E206="","",IF(ISERROR(VLOOKUP(E206,'1-学员信息表'!A:AG,20,0)),"错误",IF(VLOOKUP(E206,'1-学员信息表'!A:AG,20,0)="","错误",VLOOKUP(E206,'1-学员信息表'!A:AG,20,0))))</f>
        <v/>
      </c>
      <c r="U206" s="8" t="str">
        <f>IF(E206="","",IF(ISERROR(VLOOKUP(E206,'1-学员信息表'!A:AG,21,0)),"错误",IF(VLOOKUP(E206,'1-学员信息表'!A:AG,21,0)="","错误",VLOOKUP(E206,'1-学员信息表'!A:AG,21,0))))</f>
        <v/>
      </c>
    </row>
    <row r="207" spans="1:21">
      <c r="A207" s="8" t="str">
        <f t="shared" si="9"/>
        <v/>
      </c>
      <c r="B207" s="12" t="str">
        <f t="shared" si="10"/>
        <v/>
      </c>
      <c r="C207" s="11" t="str">
        <f t="shared" si="11"/>
        <v/>
      </c>
      <c r="D207" s="3"/>
      <c r="E207" s="1"/>
      <c r="F207" s="12" t="str">
        <f>IF(E207="","",IFERROR(VLOOKUP(E207,'1-学员信息表'!A:AG,2,0),"错误"))</f>
        <v/>
      </c>
      <c r="G207" s="12" t="str">
        <f>IF(E207="","",IF(ISERROR(VLOOKUP(E207,'3-班级学员信息表'!G:AC,12,0)),"错误",IF(VLOOKUP(E207,'3-班级学员信息表'!G:AC,12,0)="","错误",VLOOKUP(E207,'3-班级学员信息表'!G:AC,12,0))))</f>
        <v/>
      </c>
      <c r="H207" s="12" t="str">
        <f>IF(E207="","",IF(ISERROR(VLOOKUP(E207,'3-班级学员信息表'!G:AC,13,0)),"错误",IF(VLOOKUP(E207,'3-班级学员信息表'!G:AC,13,0)="","错误",VLOOKUP(E207,'3-班级学员信息表'!G:AC,13,0))))</f>
        <v/>
      </c>
      <c r="I207" s="8" t="str">
        <f>IF(E207="","",IFERROR(VLOOKUP(E207,'3-班级学员信息表'!G:AC,14,0),"错误"))</f>
        <v/>
      </c>
      <c r="J207" s="8" t="str">
        <f>IF(E207="","",IFERROR(VLOOKUP(E207,'3-班级学员信息表'!G:AC,15,0),"错误"))</f>
        <v/>
      </c>
      <c r="K207" s="7" t="str">
        <f>IF(E207="","",IFERROR(VLOOKUP(H207,'2-班级信息'!A:AH,6,0),"错误"))</f>
        <v/>
      </c>
      <c r="L207" s="7" t="str">
        <f>IF(E207="","",IFERROR(VLOOKUP(H207,'2-班级信息'!A:AH,29,0),"错误"))</f>
        <v/>
      </c>
      <c r="M207" s="6">
        <f>SUMIF('6-学员费用预警表'!A:A,'10-新增明细'!E207,'6-学员费用预警表'!F:F)</f>
        <v>0</v>
      </c>
      <c r="N207" s="5">
        <f>SUMIF('6-学员费用预警表'!A:A,'10-新增明细'!E207,'6-学员费用预警表'!I:I)</f>
        <v>0</v>
      </c>
      <c r="O207" s="8" t="str">
        <f>IF(E207="","",IFERROR(VLOOKUP(E207,'1-学员信息表'!A:AG,8,0),"错误"))</f>
        <v/>
      </c>
      <c r="P207" s="8" t="str">
        <f>IF(E207="","",IFERROR(VLOOKUP(E207,'4-收据记录表'!D:AN,26,0),"错误"))</f>
        <v/>
      </c>
      <c r="Q207" s="12"/>
      <c r="R207" s="11"/>
      <c r="S207" s="8" t="str">
        <f>IF(E207="","",IF(ISERROR(VLOOKUP(E207,'1-学员信息表'!A:AG,9,0)),"错误",IF(VLOOKUP(E207,'1-学员信息表'!A:AG,9,0)="","错误",VLOOKUP(E207,'1-学员信息表'!A:AG,9,0))))</f>
        <v/>
      </c>
      <c r="T207" s="4" t="str">
        <f>IF(E207="","",IF(ISERROR(VLOOKUP(E207,'1-学员信息表'!A:AG,20,0)),"错误",IF(VLOOKUP(E207,'1-学员信息表'!A:AG,20,0)="","错误",VLOOKUP(E207,'1-学员信息表'!A:AG,20,0))))</f>
        <v/>
      </c>
      <c r="U207" s="8" t="str">
        <f>IF(E207="","",IF(ISERROR(VLOOKUP(E207,'1-学员信息表'!A:AG,21,0)),"错误",IF(VLOOKUP(E207,'1-学员信息表'!A:AG,21,0)="","错误",VLOOKUP(E207,'1-学员信息表'!A:AG,21,0))))</f>
        <v/>
      </c>
    </row>
    <row r="208" spans="1:21">
      <c r="A208" s="8" t="str">
        <f t="shared" si="9"/>
        <v/>
      </c>
      <c r="B208" s="12" t="str">
        <f t="shared" si="10"/>
        <v/>
      </c>
      <c r="C208" s="11" t="str">
        <f t="shared" si="11"/>
        <v/>
      </c>
      <c r="D208" s="3"/>
      <c r="E208" s="1"/>
      <c r="F208" s="12" t="str">
        <f>IF(E208="","",IFERROR(VLOOKUP(E208,'1-学员信息表'!A:AG,2,0),"错误"))</f>
        <v/>
      </c>
      <c r="G208" s="12" t="str">
        <f>IF(E208="","",IF(ISERROR(VLOOKUP(E208,'3-班级学员信息表'!G:AC,12,0)),"错误",IF(VLOOKUP(E208,'3-班级学员信息表'!G:AC,12,0)="","错误",VLOOKUP(E208,'3-班级学员信息表'!G:AC,12,0))))</f>
        <v/>
      </c>
      <c r="H208" s="12" t="str">
        <f>IF(E208="","",IF(ISERROR(VLOOKUP(E208,'3-班级学员信息表'!G:AC,13,0)),"错误",IF(VLOOKUP(E208,'3-班级学员信息表'!G:AC,13,0)="","错误",VLOOKUP(E208,'3-班级学员信息表'!G:AC,13,0))))</f>
        <v/>
      </c>
      <c r="I208" s="8" t="str">
        <f>IF(E208="","",IFERROR(VLOOKUP(E208,'3-班级学员信息表'!G:AC,14,0),"错误"))</f>
        <v/>
      </c>
      <c r="J208" s="8" t="str">
        <f>IF(E208="","",IFERROR(VLOOKUP(E208,'3-班级学员信息表'!G:AC,15,0),"错误"))</f>
        <v/>
      </c>
      <c r="K208" s="7" t="str">
        <f>IF(E208="","",IFERROR(VLOOKUP(H208,'2-班级信息'!A:AH,6,0),"错误"))</f>
        <v/>
      </c>
      <c r="L208" s="7" t="str">
        <f>IF(E208="","",IFERROR(VLOOKUP(H208,'2-班级信息'!A:AH,29,0),"错误"))</f>
        <v/>
      </c>
      <c r="M208" s="6">
        <f>SUMIF('6-学员费用预警表'!A:A,'10-新增明细'!E208,'6-学员费用预警表'!F:F)</f>
        <v>0</v>
      </c>
      <c r="N208" s="5">
        <f>SUMIF('6-学员费用预警表'!A:A,'10-新增明细'!E208,'6-学员费用预警表'!I:I)</f>
        <v>0</v>
      </c>
      <c r="O208" s="8" t="str">
        <f>IF(E208="","",IFERROR(VLOOKUP(E208,'1-学员信息表'!A:AG,8,0),"错误"))</f>
        <v/>
      </c>
      <c r="P208" s="8" t="str">
        <f>IF(E208="","",IFERROR(VLOOKUP(E208,'4-收据记录表'!D:AN,26,0),"错误"))</f>
        <v/>
      </c>
      <c r="Q208" s="12"/>
      <c r="R208" s="11"/>
      <c r="S208" s="8" t="str">
        <f>IF(E208="","",IF(ISERROR(VLOOKUP(E208,'1-学员信息表'!A:AG,9,0)),"错误",IF(VLOOKUP(E208,'1-学员信息表'!A:AG,9,0)="","错误",VLOOKUP(E208,'1-学员信息表'!A:AG,9,0))))</f>
        <v/>
      </c>
      <c r="T208" s="4" t="str">
        <f>IF(E208="","",IF(ISERROR(VLOOKUP(E208,'1-学员信息表'!A:AG,20,0)),"错误",IF(VLOOKUP(E208,'1-学员信息表'!A:AG,20,0)="","错误",VLOOKUP(E208,'1-学员信息表'!A:AG,20,0))))</f>
        <v/>
      </c>
      <c r="U208" s="8" t="str">
        <f>IF(E208="","",IF(ISERROR(VLOOKUP(E208,'1-学员信息表'!A:AG,21,0)),"错误",IF(VLOOKUP(E208,'1-学员信息表'!A:AG,21,0)="","错误",VLOOKUP(E208,'1-学员信息表'!A:AG,21,0))))</f>
        <v/>
      </c>
    </row>
    <row r="209" spans="1:21">
      <c r="A209" s="8" t="str">
        <f t="shared" si="9"/>
        <v/>
      </c>
      <c r="B209" s="12" t="str">
        <f t="shared" si="10"/>
        <v/>
      </c>
      <c r="C209" s="11" t="str">
        <f t="shared" si="11"/>
        <v/>
      </c>
      <c r="D209" s="3"/>
      <c r="E209" s="1"/>
      <c r="F209" s="12" t="str">
        <f>IF(E209="","",IFERROR(VLOOKUP(E209,'1-学员信息表'!A:AG,2,0),"错误"))</f>
        <v/>
      </c>
      <c r="G209" s="12" t="str">
        <f>IF(E209="","",IF(ISERROR(VLOOKUP(E209,'3-班级学员信息表'!G:AC,12,0)),"错误",IF(VLOOKUP(E209,'3-班级学员信息表'!G:AC,12,0)="","错误",VLOOKUP(E209,'3-班级学员信息表'!G:AC,12,0))))</f>
        <v/>
      </c>
      <c r="H209" s="12" t="str">
        <f>IF(E209="","",IF(ISERROR(VLOOKUP(E209,'3-班级学员信息表'!G:AC,13,0)),"错误",IF(VLOOKUP(E209,'3-班级学员信息表'!G:AC,13,0)="","错误",VLOOKUP(E209,'3-班级学员信息表'!G:AC,13,0))))</f>
        <v/>
      </c>
      <c r="I209" s="8" t="str">
        <f>IF(E209="","",IFERROR(VLOOKUP(E209,'3-班级学员信息表'!G:AC,14,0),"错误"))</f>
        <v/>
      </c>
      <c r="J209" s="8" t="str">
        <f>IF(E209="","",IFERROR(VLOOKUP(E209,'3-班级学员信息表'!G:AC,15,0),"错误"))</f>
        <v/>
      </c>
      <c r="K209" s="7" t="str">
        <f>IF(E209="","",IFERROR(VLOOKUP(H209,'2-班级信息'!A:AH,6,0),"错误"))</f>
        <v/>
      </c>
      <c r="L209" s="7" t="str">
        <f>IF(E209="","",IFERROR(VLOOKUP(H209,'2-班级信息'!A:AH,29,0),"错误"))</f>
        <v/>
      </c>
      <c r="M209" s="6">
        <f>SUMIF('6-学员费用预警表'!A:A,'10-新增明细'!E209,'6-学员费用预警表'!F:F)</f>
        <v>0</v>
      </c>
      <c r="N209" s="5">
        <f>SUMIF('6-学员费用预警表'!A:A,'10-新增明细'!E209,'6-学员费用预警表'!I:I)</f>
        <v>0</v>
      </c>
      <c r="O209" s="8" t="str">
        <f>IF(E209="","",IFERROR(VLOOKUP(E209,'1-学员信息表'!A:AG,8,0),"错误"))</f>
        <v/>
      </c>
      <c r="P209" s="8" t="str">
        <f>IF(E209="","",IFERROR(VLOOKUP(E209,'4-收据记录表'!D:AN,26,0),"错误"))</f>
        <v/>
      </c>
      <c r="Q209" s="12"/>
      <c r="R209" s="11"/>
      <c r="S209" s="8" t="str">
        <f>IF(E209="","",IF(ISERROR(VLOOKUP(E209,'1-学员信息表'!A:AG,9,0)),"错误",IF(VLOOKUP(E209,'1-学员信息表'!A:AG,9,0)="","错误",VLOOKUP(E209,'1-学员信息表'!A:AG,9,0))))</f>
        <v/>
      </c>
      <c r="T209" s="4" t="str">
        <f>IF(E209="","",IF(ISERROR(VLOOKUP(E209,'1-学员信息表'!A:AG,20,0)),"错误",IF(VLOOKUP(E209,'1-学员信息表'!A:AG,20,0)="","错误",VLOOKUP(E209,'1-学员信息表'!A:AG,20,0))))</f>
        <v/>
      </c>
      <c r="U209" s="8" t="str">
        <f>IF(E209="","",IF(ISERROR(VLOOKUP(E209,'1-学员信息表'!A:AG,21,0)),"错误",IF(VLOOKUP(E209,'1-学员信息表'!A:AG,21,0)="","错误",VLOOKUP(E209,'1-学员信息表'!A:AG,21,0))))</f>
        <v/>
      </c>
    </row>
    <row r="210" spans="1:21">
      <c r="A210" s="8" t="str">
        <f t="shared" si="9"/>
        <v/>
      </c>
      <c r="B210" s="12" t="str">
        <f t="shared" si="10"/>
        <v/>
      </c>
      <c r="C210" s="11" t="str">
        <f t="shared" si="11"/>
        <v/>
      </c>
      <c r="D210" s="3"/>
      <c r="E210" s="1"/>
      <c r="F210" s="12" t="str">
        <f>IF(E210="","",IFERROR(VLOOKUP(E210,'1-学员信息表'!A:AG,2,0),"错误"))</f>
        <v/>
      </c>
      <c r="G210" s="12" t="str">
        <f>IF(E210="","",IF(ISERROR(VLOOKUP(E210,'3-班级学员信息表'!G:AC,12,0)),"错误",IF(VLOOKUP(E210,'3-班级学员信息表'!G:AC,12,0)="","错误",VLOOKUP(E210,'3-班级学员信息表'!G:AC,12,0))))</f>
        <v/>
      </c>
      <c r="H210" s="12" t="str">
        <f>IF(E210="","",IF(ISERROR(VLOOKUP(E210,'3-班级学员信息表'!G:AC,13,0)),"错误",IF(VLOOKUP(E210,'3-班级学员信息表'!G:AC,13,0)="","错误",VLOOKUP(E210,'3-班级学员信息表'!G:AC,13,0))))</f>
        <v/>
      </c>
      <c r="I210" s="8" t="str">
        <f>IF(E210="","",IFERROR(VLOOKUP(E210,'3-班级学员信息表'!G:AC,14,0),"错误"))</f>
        <v/>
      </c>
      <c r="J210" s="8" t="str">
        <f>IF(E210="","",IFERROR(VLOOKUP(E210,'3-班级学员信息表'!G:AC,15,0),"错误"))</f>
        <v/>
      </c>
      <c r="K210" s="7" t="str">
        <f>IF(E210="","",IFERROR(VLOOKUP(H210,'2-班级信息'!A:AH,6,0),"错误"))</f>
        <v/>
      </c>
      <c r="L210" s="7" t="str">
        <f>IF(E210="","",IFERROR(VLOOKUP(H210,'2-班级信息'!A:AH,29,0),"错误"))</f>
        <v/>
      </c>
      <c r="M210" s="6">
        <f>SUMIF('6-学员费用预警表'!A:A,'10-新增明细'!E210,'6-学员费用预警表'!F:F)</f>
        <v>0</v>
      </c>
      <c r="N210" s="5">
        <f>SUMIF('6-学员费用预警表'!A:A,'10-新增明细'!E210,'6-学员费用预警表'!I:I)</f>
        <v>0</v>
      </c>
      <c r="O210" s="8" t="str">
        <f>IF(E210="","",IFERROR(VLOOKUP(E210,'1-学员信息表'!A:AG,8,0),"错误"))</f>
        <v/>
      </c>
      <c r="P210" s="8" t="str">
        <f>IF(E210="","",IFERROR(VLOOKUP(E210,'4-收据记录表'!D:AN,26,0),"错误"))</f>
        <v/>
      </c>
      <c r="Q210" s="12"/>
      <c r="R210" s="11"/>
      <c r="S210" s="8" t="str">
        <f>IF(E210="","",IF(ISERROR(VLOOKUP(E210,'1-学员信息表'!A:AG,9,0)),"错误",IF(VLOOKUP(E210,'1-学员信息表'!A:AG,9,0)="","错误",VLOOKUP(E210,'1-学员信息表'!A:AG,9,0))))</f>
        <v/>
      </c>
      <c r="T210" s="4" t="str">
        <f>IF(E210="","",IF(ISERROR(VLOOKUP(E210,'1-学员信息表'!A:AG,20,0)),"错误",IF(VLOOKUP(E210,'1-学员信息表'!A:AG,20,0)="","错误",VLOOKUP(E210,'1-学员信息表'!A:AG,20,0))))</f>
        <v/>
      </c>
      <c r="U210" s="8" t="str">
        <f>IF(E210="","",IF(ISERROR(VLOOKUP(E210,'1-学员信息表'!A:AG,21,0)),"错误",IF(VLOOKUP(E210,'1-学员信息表'!A:AG,21,0)="","错误",VLOOKUP(E210,'1-学员信息表'!A:AG,21,0))))</f>
        <v/>
      </c>
    </row>
    <row r="211" spans="1:21">
      <c r="A211" s="8" t="str">
        <f t="shared" si="9"/>
        <v/>
      </c>
      <c r="B211" s="12" t="str">
        <f t="shared" si="10"/>
        <v/>
      </c>
      <c r="C211" s="11" t="str">
        <f t="shared" si="11"/>
        <v/>
      </c>
      <c r="D211" s="3"/>
      <c r="E211" s="1"/>
      <c r="F211" s="12" t="str">
        <f>IF(E211="","",IFERROR(VLOOKUP(E211,'1-学员信息表'!A:AG,2,0),"错误"))</f>
        <v/>
      </c>
      <c r="G211" s="12" t="str">
        <f>IF(E211="","",IF(ISERROR(VLOOKUP(E211,'3-班级学员信息表'!G:AC,12,0)),"错误",IF(VLOOKUP(E211,'3-班级学员信息表'!G:AC,12,0)="","错误",VLOOKUP(E211,'3-班级学员信息表'!G:AC,12,0))))</f>
        <v/>
      </c>
      <c r="H211" s="12" t="str">
        <f>IF(E211="","",IF(ISERROR(VLOOKUP(E211,'3-班级学员信息表'!G:AC,13,0)),"错误",IF(VLOOKUP(E211,'3-班级学员信息表'!G:AC,13,0)="","错误",VLOOKUP(E211,'3-班级学员信息表'!G:AC,13,0))))</f>
        <v/>
      </c>
      <c r="I211" s="8" t="str">
        <f>IF(E211="","",IFERROR(VLOOKUP(E211,'3-班级学员信息表'!G:AC,14,0),"错误"))</f>
        <v/>
      </c>
      <c r="J211" s="8" t="str">
        <f>IF(E211="","",IFERROR(VLOOKUP(E211,'3-班级学员信息表'!G:AC,15,0),"错误"))</f>
        <v/>
      </c>
      <c r="K211" s="7" t="str">
        <f>IF(E211="","",IFERROR(VLOOKUP(H211,'2-班级信息'!A:AH,6,0),"错误"))</f>
        <v/>
      </c>
      <c r="L211" s="7" t="str">
        <f>IF(E211="","",IFERROR(VLOOKUP(H211,'2-班级信息'!A:AH,29,0),"错误"))</f>
        <v/>
      </c>
      <c r="M211" s="6">
        <f>SUMIF('6-学员费用预警表'!A:A,'10-新增明细'!E211,'6-学员费用预警表'!F:F)</f>
        <v>0</v>
      </c>
      <c r="N211" s="5">
        <f>SUMIF('6-学员费用预警表'!A:A,'10-新增明细'!E211,'6-学员费用预警表'!I:I)</f>
        <v>0</v>
      </c>
      <c r="O211" s="8" t="str">
        <f>IF(E211="","",IFERROR(VLOOKUP(E211,'1-学员信息表'!A:AG,8,0),"错误"))</f>
        <v/>
      </c>
      <c r="P211" s="8" t="str">
        <f>IF(E211="","",IFERROR(VLOOKUP(E211,'4-收据记录表'!D:AN,26,0),"错误"))</f>
        <v/>
      </c>
      <c r="Q211" s="12"/>
      <c r="R211" s="11"/>
      <c r="S211" s="8" t="str">
        <f>IF(E211="","",IF(ISERROR(VLOOKUP(E211,'1-学员信息表'!A:AG,9,0)),"错误",IF(VLOOKUP(E211,'1-学员信息表'!A:AG,9,0)="","错误",VLOOKUP(E211,'1-学员信息表'!A:AG,9,0))))</f>
        <v/>
      </c>
      <c r="T211" s="4" t="str">
        <f>IF(E211="","",IF(ISERROR(VLOOKUP(E211,'1-学员信息表'!A:AG,20,0)),"错误",IF(VLOOKUP(E211,'1-学员信息表'!A:AG,20,0)="","错误",VLOOKUP(E211,'1-学员信息表'!A:AG,20,0))))</f>
        <v/>
      </c>
      <c r="U211" s="8" t="str">
        <f>IF(E211="","",IF(ISERROR(VLOOKUP(E211,'1-学员信息表'!A:AG,21,0)),"错误",IF(VLOOKUP(E211,'1-学员信息表'!A:AG,21,0)="","错误",VLOOKUP(E211,'1-学员信息表'!A:AG,21,0))))</f>
        <v/>
      </c>
    </row>
    <row r="212" spans="1:21">
      <c r="A212" s="8" t="str">
        <f t="shared" si="9"/>
        <v/>
      </c>
      <c r="B212" s="12" t="str">
        <f t="shared" si="10"/>
        <v/>
      </c>
      <c r="C212" s="11" t="str">
        <f t="shared" si="11"/>
        <v/>
      </c>
      <c r="D212" s="3"/>
      <c r="E212" s="1"/>
      <c r="F212" s="12" t="str">
        <f>IF(E212="","",IFERROR(VLOOKUP(E212,'1-学员信息表'!A:AG,2,0),"错误"))</f>
        <v/>
      </c>
      <c r="G212" s="12" t="str">
        <f>IF(E212="","",IF(ISERROR(VLOOKUP(E212,'3-班级学员信息表'!G:AC,12,0)),"错误",IF(VLOOKUP(E212,'3-班级学员信息表'!G:AC,12,0)="","错误",VLOOKUP(E212,'3-班级学员信息表'!G:AC,12,0))))</f>
        <v/>
      </c>
      <c r="H212" s="12" t="str">
        <f>IF(E212="","",IF(ISERROR(VLOOKUP(E212,'3-班级学员信息表'!G:AC,13,0)),"错误",IF(VLOOKUP(E212,'3-班级学员信息表'!G:AC,13,0)="","错误",VLOOKUP(E212,'3-班级学员信息表'!G:AC,13,0))))</f>
        <v/>
      </c>
      <c r="I212" s="8" t="str">
        <f>IF(E212="","",IFERROR(VLOOKUP(E212,'3-班级学员信息表'!G:AC,14,0),"错误"))</f>
        <v/>
      </c>
      <c r="J212" s="8" t="str">
        <f>IF(E212="","",IFERROR(VLOOKUP(E212,'3-班级学员信息表'!G:AC,15,0),"错误"))</f>
        <v/>
      </c>
      <c r="K212" s="7" t="str">
        <f>IF(E212="","",IFERROR(VLOOKUP(H212,'2-班级信息'!A:AH,6,0),"错误"))</f>
        <v/>
      </c>
      <c r="L212" s="7" t="str">
        <f>IF(E212="","",IFERROR(VLOOKUP(H212,'2-班级信息'!A:AH,29,0),"错误"))</f>
        <v/>
      </c>
      <c r="M212" s="6">
        <f>SUMIF('6-学员费用预警表'!A:A,'10-新增明细'!E212,'6-学员费用预警表'!F:F)</f>
        <v>0</v>
      </c>
      <c r="N212" s="5">
        <f>SUMIF('6-学员费用预警表'!A:A,'10-新增明细'!E212,'6-学员费用预警表'!I:I)</f>
        <v>0</v>
      </c>
      <c r="O212" s="8" t="str">
        <f>IF(E212="","",IFERROR(VLOOKUP(E212,'1-学员信息表'!A:AG,8,0),"错误"))</f>
        <v/>
      </c>
      <c r="P212" s="8" t="str">
        <f>IF(E212="","",IFERROR(VLOOKUP(E212,'4-收据记录表'!D:AN,26,0),"错误"))</f>
        <v/>
      </c>
      <c r="Q212" s="12"/>
      <c r="R212" s="11"/>
      <c r="S212" s="8" t="str">
        <f>IF(E212="","",IF(ISERROR(VLOOKUP(E212,'1-学员信息表'!A:AG,9,0)),"错误",IF(VLOOKUP(E212,'1-学员信息表'!A:AG,9,0)="","错误",VLOOKUP(E212,'1-学员信息表'!A:AG,9,0))))</f>
        <v/>
      </c>
      <c r="T212" s="4" t="str">
        <f>IF(E212="","",IF(ISERROR(VLOOKUP(E212,'1-学员信息表'!A:AG,20,0)),"错误",IF(VLOOKUP(E212,'1-学员信息表'!A:AG,20,0)="","错误",VLOOKUP(E212,'1-学员信息表'!A:AG,20,0))))</f>
        <v/>
      </c>
      <c r="U212" s="8" t="str">
        <f>IF(E212="","",IF(ISERROR(VLOOKUP(E212,'1-学员信息表'!A:AG,21,0)),"错误",IF(VLOOKUP(E212,'1-学员信息表'!A:AG,21,0)="","错误",VLOOKUP(E212,'1-学员信息表'!A:AG,21,0))))</f>
        <v/>
      </c>
    </row>
    <row r="213" spans="1:21">
      <c r="A213" s="8" t="str">
        <f t="shared" si="9"/>
        <v/>
      </c>
      <c r="B213" s="12" t="str">
        <f t="shared" si="10"/>
        <v/>
      </c>
      <c r="C213" s="11" t="str">
        <f t="shared" si="11"/>
        <v/>
      </c>
      <c r="D213" s="3"/>
      <c r="E213" s="1"/>
      <c r="F213" s="12" t="str">
        <f>IF(E213="","",IFERROR(VLOOKUP(E213,'1-学员信息表'!A:AG,2,0),"错误"))</f>
        <v/>
      </c>
      <c r="G213" s="12" t="str">
        <f>IF(E213="","",IF(ISERROR(VLOOKUP(E213,'3-班级学员信息表'!G:AC,12,0)),"错误",IF(VLOOKUP(E213,'3-班级学员信息表'!G:AC,12,0)="","错误",VLOOKUP(E213,'3-班级学员信息表'!G:AC,12,0))))</f>
        <v/>
      </c>
      <c r="H213" s="12" t="str">
        <f>IF(E213="","",IF(ISERROR(VLOOKUP(E213,'3-班级学员信息表'!G:AC,13,0)),"错误",IF(VLOOKUP(E213,'3-班级学员信息表'!G:AC,13,0)="","错误",VLOOKUP(E213,'3-班级学员信息表'!G:AC,13,0))))</f>
        <v/>
      </c>
      <c r="I213" s="8" t="str">
        <f>IF(E213="","",IFERROR(VLOOKUP(E213,'3-班级学员信息表'!G:AC,14,0),"错误"))</f>
        <v/>
      </c>
      <c r="J213" s="8" t="str">
        <f>IF(E213="","",IFERROR(VLOOKUP(E213,'3-班级学员信息表'!G:AC,15,0),"错误"))</f>
        <v/>
      </c>
      <c r="K213" s="7" t="str">
        <f>IF(E213="","",IFERROR(VLOOKUP(H213,'2-班级信息'!A:AH,6,0),"错误"))</f>
        <v/>
      </c>
      <c r="L213" s="7" t="str">
        <f>IF(E213="","",IFERROR(VLOOKUP(H213,'2-班级信息'!A:AH,29,0),"错误"))</f>
        <v/>
      </c>
      <c r="M213" s="6">
        <f>SUMIF('6-学员费用预警表'!A:A,'10-新增明细'!E213,'6-学员费用预警表'!F:F)</f>
        <v>0</v>
      </c>
      <c r="N213" s="5">
        <f>SUMIF('6-学员费用预警表'!A:A,'10-新增明细'!E213,'6-学员费用预警表'!I:I)</f>
        <v>0</v>
      </c>
      <c r="O213" s="8" t="str">
        <f>IF(E213="","",IFERROR(VLOOKUP(E213,'1-学员信息表'!A:AG,8,0),"错误"))</f>
        <v/>
      </c>
      <c r="P213" s="8" t="str">
        <f>IF(E213="","",IFERROR(VLOOKUP(E213,'4-收据记录表'!D:AN,26,0),"错误"))</f>
        <v/>
      </c>
      <c r="Q213" s="12"/>
      <c r="R213" s="11"/>
      <c r="S213" s="8" t="str">
        <f>IF(E213="","",IF(ISERROR(VLOOKUP(E213,'1-学员信息表'!A:AG,9,0)),"错误",IF(VLOOKUP(E213,'1-学员信息表'!A:AG,9,0)="","错误",VLOOKUP(E213,'1-学员信息表'!A:AG,9,0))))</f>
        <v/>
      </c>
      <c r="T213" s="4" t="str">
        <f>IF(E213="","",IF(ISERROR(VLOOKUP(E213,'1-学员信息表'!A:AG,20,0)),"错误",IF(VLOOKUP(E213,'1-学员信息表'!A:AG,20,0)="","错误",VLOOKUP(E213,'1-学员信息表'!A:AG,20,0))))</f>
        <v/>
      </c>
      <c r="U213" s="8" t="str">
        <f>IF(E213="","",IF(ISERROR(VLOOKUP(E213,'1-学员信息表'!A:AG,21,0)),"错误",IF(VLOOKUP(E213,'1-学员信息表'!A:AG,21,0)="","错误",VLOOKUP(E213,'1-学员信息表'!A:AG,21,0))))</f>
        <v/>
      </c>
    </row>
    <row r="214" spans="1:21">
      <c r="A214" s="8" t="str">
        <f t="shared" si="9"/>
        <v/>
      </c>
      <c r="B214" s="12" t="str">
        <f t="shared" si="10"/>
        <v/>
      </c>
      <c r="C214" s="11" t="str">
        <f t="shared" si="11"/>
        <v/>
      </c>
      <c r="D214" s="3"/>
      <c r="E214" s="1"/>
      <c r="F214" s="12" t="str">
        <f>IF(E214="","",IFERROR(VLOOKUP(E214,'1-学员信息表'!A:AG,2,0),"错误"))</f>
        <v/>
      </c>
      <c r="G214" s="12" t="str">
        <f>IF(E214="","",IF(ISERROR(VLOOKUP(E214,'3-班级学员信息表'!G:AC,12,0)),"错误",IF(VLOOKUP(E214,'3-班级学员信息表'!G:AC,12,0)="","错误",VLOOKUP(E214,'3-班级学员信息表'!G:AC,12,0))))</f>
        <v/>
      </c>
      <c r="H214" s="12" t="str">
        <f>IF(E214="","",IF(ISERROR(VLOOKUP(E214,'3-班级学员信息表'!G:AC,13,0)),"错误",IF(VLOOKUP(E214,'3-班级学员信息表'!G:AC,13,0)="","错误",VLOOKUP(E214,'3-班级学员信息表'!G:AC,13,0))))</f>
        <v/>
      </c>
      <c r="I214" s="8" t="str">
        <f>IF(E214="","",IFERROR(VLOOKUP(E214,'3-班级学员信息表'!G:AC,14,0),"错误"))</f>
        <v/>
      </c>
      <c r="J214" s="8" t="str">
        <f>IF(E214="","",IFERROR(VLOOKUP(E214,'3-班级学员信息表'!G:AC,15,0),"错误"))</f>
        <v/>
      </c>
      <c r="K214" s="7" t="str">
        <f>IF(E214="","",IFERROR(VLOOKUP(H214,'2-班级信息'!A:AH,6,0),"错误"))</f>
        <v/>
      </c>
      <c r="L214" s="7" t="str">
        <f>IF(E214="","",IFERROR(VLOOKUP(H214,'2-班级信息'!A:AH,29,0),"错误"))</f>
        <v/>
      </c>
      <c r="M214" s="6">
        <f>SUMIF('6-学员费用预警表'!A:A,'10-新增明细'!E214,'6-学员费用预警表'!F:F)</f>
        <v>0</v>
      </c>
      <c r="N214" s="5">
        <f>SUMIF('6-学员费用预警表'!A:A,'10-新增明细'!E214,'6-学员费用预警表'!I:I)</f>
        <v>0</v>
      </c>
      <c r="O214" s="8" t="str">
        <f>IF(E214="","",IFERROR(VLOOKUP(E214,'1-学员信息表'!A:AG,8,0),"错误"))</f>
        <v/>
      </c>
      <c r="P214" s="8" t="str">
        <f>IF(E214="","",IFERROR(VLOOKUP(E214,'4-收据记录表'!D:AN,26,0),"错误"))</f>
        <v/>
      </c>
      <c r="Q214" s="12"/>
      <c r="R214" s="11"/>
      <c r="S214" s="8" t="str">
        <f>IF(E214="","",IF(ISERROR(VLOOKUP(E214,'1-学员信息表'!A:AG,9,0)),"错误",IF(VLOOKUP(E214,'1-学员信息表'!A:AG,9,0)="","错误",VLOOKUP(E214,'1-学员信息表'!A:AG,9,0))))</f>
        <v/>
      </c>
      <c r="T214" s="4" t="str">
        <f>IF(E214="","",IF(ISERROR(VLOOKUP(E214,'1-学员信息表'!A:AG,20,0)),"错误",IF(VLOOKUP(E214,'1-学员信息表'!A:AG,20,0)="","错误",VLOOKUP(E214,'1-学员信息表'!A:AG,20,0))))</f>
        <v/>
      </c>
      <c r="U214" s="8" t="str">
        <f>IF(E214="","",IF(ISERROR(VLOOKUP(E214,'1-学员信息表'!A:AG,21,0)),"错误",IF(VLOOKUP(E214,'1-学员信息表'!A:AG,21,0)="","错误",VLOOKUP(E214,'1-学员信息表'!A:AG,21,0))))</f>
        <v/>
      </c>
    </row>
    <row r="215" spans="1:21">
      <c r="A215" s="8" t="str">
        <f t="shared" si="9"/>
        <v/>
      </c>
      <c r="B215" s="12" t="str">
        <f t="shared" si="10"/>
        <v/>
      </c>
      <c r="C215" s="11" t="str">
        <f t="shared" si="11"/>
        <v/>
      </c>
      <c r="D215" s="3"/>
      <c r="E215" s="1"/>
      <c r="F215" s="12" t="str">
        <f>IF(E215="","",IFERROR(VLOOKUP(E215,'1-学员信息表'!A:AG,2,0),"错误"))</f>
        <v/>
      </c>
      <c r="G215" s="12" t="str">
        <f>IF(E215="","",IF(ISERROR(VLOOKUP(E215,'3-班级学员信息表'!G:AC,12,0)),"错误",IF(VLOOKUP(E215,'3-班级学员信息表'!G:AC,12,0)="","错误",VLOOKUP(E215,'3-班级学员信息表'!G:AC,12,0))))</f>
        <v/>
      </c>
      <c r="H215" s="12" t="str">
        <f>IF(E215="","",IF(ISERROR(VLOOKUP(E215,'3-班级学员信息表'!G:AC,13,0)),"错误",IF(VLOOKUP(E215,'3-班级学员信息表'!G:AC,13,0)="","错误",VLOOKUP(E215,'3-班级学员信息表'!G:AC,13,0))))</f>
        <v/>
      </c>
      <c r="I215" s="8" t="str">
        <f>IF(E215="","",IFERROR(VLOOKUP(E215,'3-班级学员信息表'!G:AC,14,0),"错误"))</f>
        <v/>
      </c>
      <c r="J215" s="8" t="str">
        <f>IF(E215="","",IFERROR(VLOOKUP(E215,'3-班级学员信息表'!G:AC,15,0),"错误"))</f>
        <v/>
      </c>
      <c r="K215" s="7" t="str">
        <f>IF(E215="","",IFERROR(VLOOKUP(H215,'2-班级信息'!A:AH,6,0),"错误"))</f>
        <v/>
      </c>
      <c r="L215" s="7" t="str">
        <f>IF(E215="","",IFERROR(VLOOKUP(H215,'2-班级信息'!A:AH,29,0),"错误"))</f>
        <v/>
      </c>
      <c r="M215" s="6">
        <f>SUMIF('6-学员费用预警表'!A:A,'10-新增明细'!E215,'6-学员费用预警表'!F:F)</f>
        <v>0</v>
      </c>
      <c r="N215" s="5">
        <f>SUMIF('6-学员费用预警表'!A:A,'10-新增明细'!E215,'6-学员费用预警表'!I:I)</f>
        <v>0</v>
      </c>
      <c r="O215" s="8" t="str">
        <f>IF(E215="","",IFERROR(VLOOKUP(E215,'1-学员信息表'!A:AG,8,0),"错误"))</f>
        <v/>
      </c>
      <c r="P215" s="8" t="str">
        <f>IF(E215="","",IFERROR(VLOOKUP(E215,'4-收据记录表'!D:AN,26,0),"错误"))</f>
        <v/>
      </c>
      <c r="Q215" s="12"/>
      <c r="R215" s="11"/>
      <c r="S215" s="8" t="str">
        <f>IF(E215="","",IF(ISERROR(VLOOKUP(E215,'1-学员信息表'!A:AG,9,0)),"错误",IF(VLOOKUP(E215,'1-学员信息表'!A:AG,9,0)="","错误",VLOOKUP(E215,'1-学员信息表'!A:AG,9,0))))</f>
        <v/>
      </c>
      <c r="T215" s="4" t="str">
        <f>IF(E215="","",IF(ISERROR(VLOOKUP(E215,'1-学员信息表'!A:AG,20,0)),"错误",IF(VLOOKUP(E215,'1-学员信息表'!A:AG,20,0)="","错误",VLOOKUP(E215,'1-学员信息表'!A:AG,20,0))))</f>
        <v/>
      </c>
      <c r="U215" s="8" t="str">
        <f>IF(E215="","",IF(ISERROR(VLOOKUP(E215,'1-学员信息表'!A:AG,21,0)),"错误",IF(VLOOKUP(E215,'1-学员信息表'!A:AG,21,0)="","错误",VLOOKUP(E215,'1-学员信息表'!A:AG,21,0))))</f>
        <v/>
      </c>
    </row>
    <row r="216" spans="1:21">
      <c r="A216" s="8" t="str">
        <f t="shared" si="9"/>
        <v/>
      </c>
      <c r="B216" s="12" t="str">
        <f t="shared" si="10"/>
        <v/>
      </c>
      <c r="C216" s="11" t="str">
        <f t="shared" si="11"/>
        <v/>
      </c>
      <c r="D216" s="3"/>
      <c r="E216" s="1"/>
      <c r="F216" s="12" t="str">
        <f>IF(E216="","",IFERROR(VLOOKUP(E216,'1-学员信息表'!A:AG,2,0),"错误"))</f>
        <v/>
      </c>
      <c r="G216" s="12" t="str">
        <f>IF(E216="","",IF(ISERROR(VLOOKUP(E216,'3-班级学员信息表'!G:AC,12,0)),"错误",IF(VLOOKUP(E216,'3-班级学员信息表'!G:AC,12,0)="","错误",VLOOKUP(E216,'3-班级学员信息表'!G:AC,12,0))))</f>
        <v/>
      </c>
      <c r="H216" s="12" t="str">
        <f>IF(E216="","",IF(ISERROR(VLOOKUP(E216,'3-班级学员信息表'!G:AC,13,0)),"错误",IF(VLOOKUP(E216,'3-班级学员信息表'!G:AC,13,0)="","错误",VLOOKUP(E216,'3-班级学员信息表'!G:AC,13,0))))</f>
        <v/>
      </c>
      <c r="I216" s="8" t="str">
        <f>IF(E216="","",IFERROR(VLOOKUP(E216,'3-班级学员信息表'!G:AC,14,0),"错误"))</f>
        <v/>
      </c>
      <c r="J216" s="8" t="str">
        <f>IF(E216="","",IFERROR(VLOOKUP(E216,'3-班级学员信息表'!G:AC,15,0),"错误"))</f>
        <v/>
      </c>
      <c r="K216" s="7" t="str">
        <f>IF(E216="","",IFERROR(VLOOKUP(H216,'2-班级信息'!A:AH,6,0),"错误"))</f>
        <v/>
      </c>
      <c r="L216" s="7" t="str">
        <f>IF(E216="","",IFERROR(VLOOKUP(H216,'2-班级信息'!A:AH,29,0),"错误"))</f>
        <v/>
      </c>
      <c r="M216" s="6">
        <f>SUMIF('6-学员费用预警表'!A:A,'10-新增明细'!E216,'6-学员费用预警表'!F:F)</f>
        <v>0</v>
      </c>
      <c r="N216" s="5">
        <f>SUMIF('6-学员费用预警表'!A:A,'10-新增明细'!E216,'6-学员费用预警表'!I:I)</f>
        <v>0</v>
      </c>
      <c r="O216" s="8" t="str">
        <f>IF(E216="","",IFERROR(VLOOKUP(E216,'1-学员信息表'!A:AG,8,0),"错误"))</f>
        <v/>
      </c>
      <c r="P216" s="8" t="str">
        <f>IF(E216="","",IFERROR(VLOOKUP(E216,'4-收据记录表'!D:AN,26,0),"错误"))</f>
        <v/>
      </c>
      <c r="Q216" s="12"/>
      <c r="R216" s="11"/>
      <c r="S216" s="8" t="str">
        <f>IF(E216="","",IF(ISERROR(VLOOKUP(E216,'1-学员信息表'!A:AG,9,0)),"错误",IF(VLOOKUP(E216,'1-学员信息表'!A:AG,9,0)="","错误",VLOOKUP(E216,'1-学员信息表'!A:AG,9,0))))</f>
        <v/>
      </c>
      <c r="T216" s="4" t="str">
        <f>IF(E216="","",IF(ISERROR(VLOOKUP(E216,'1-学员信息表'!A:AG,20,0)),"错误",IF(VLOOKUP(E216,'1-学员信息表'!A:AG,20,0)="","错误",VLOOKUP(E216,'1-学员信息表'!A:AG,20,0))))</f>
        <v/>
      </c>
      <c r="U216" s="8" t="str">
        <f>IF(E216="","",IF(ISERROR(VLOOKUP(E216,'1-学员信息表'!A:AG,21,0)),"错误",IF(VLOOKUP(E216,'1-学员信息表'!A:AG,21,0)="","错误",VLOOKUP(E216,'1-学员信息表'!A:AG,21,0))))</f>
        <v/>
      </c>
    </row>
    <row r="217" spans="1:21">
      <c r="A217" s="8" t="str">
        <f t="shared" si="9"/>
        <v/>
      </c>
      <c r="B217" s="12" t="str">
        <f t="shared" si="10"/>
        <v/>
      </c>
      <c r="C217" s="11" t="str">
        <f t="shared" si="11"/>
        <v/>
      </c>
      <c r="D217" s="3"/>
      <c r="E217" s="1"/>
      <c r="F217" s="12" t="str">
        <f>IF(E217="","",IFERROR(VLOOKUP(E217,'1-学员信息表'!A:AG,2,0),"错误"))</f>
        <v/>
      </c>
      <c r="G217" s="12" t="str">
        <f>IF(E217="","",IF(ISERROR(VLOOKUP(E217,'3-班级学员信息表'!G:AC,12,0)),"错误",IF(VLOOKUP(E217,'3-班级学员信息表'!G:AC,12,0)="","错误",VLOOKUP(E217,'3-班级学员信息表'!G:AC,12,0))))</f>
        <v/>
      </c>
      <c r="H217" s="12" t="str">
        <f>IF(E217="","",IF(ISERROR(VLOOKUP(E217,'3-班级学员信息表'!G:AC,13,0)),"错误",IF(VLOOKUP(E217,'3-班级学员信息表'!G:AC,13,0)="","错误",VLOOKUP(E217,'3-班级学员信息表'!G:AC,13,0))))</f>
        <v/>
      </c>
      <c r="I217" s="8" t="str">
        <f>IF(E217="","",IFERROR(VLOOKUP(E217,'3-班级学员信息表'!G:AC,14,0),"错误"))</f>
        <v/>
      </c>
      <c r="J217" s="8" t="str">
        <f>IF(E217="","",IFERROR(VLOOKUP(E217,'3-班级学员信息表'!G:AC,15,0),"错误"))</f>
        <v/>
      </c>
      <c r="K217" s="7" t="str">
        <f>IF(E217="","",IFERROR(VLOOKUP(H217,'2-班级信息'!A:AH,6,0),"错误"))</f>
        <v/>
      </c>
      <c r="L217" s="7" t="str">
        <f>IF(E217="","",IFERROR(VLOOKUP(H217,'2-班级信息'!A:AH,29,0),"错误"))</f>
        <v/>
      </c>
      <c r="M217" s="6">
        <f>SUMIF('6-学员费用预警表'!A:A,'10-新增明细'!E217,'6-学员费用预警表'!F:F)</f>
        <v>0</v>
      </c>
      <c r="N217" s="5">
        <f>SUMIF('6-学员费用预警表'!A:A,'10-新增明细'!E217,'6-学员费用预警表'!I:I)</f>
        <v>0</v>
      </c>
      <c r="O217" s="8" t="str">
        <f>IF(E217="","",IFERROR(VLOOKUP(E217,'1-学员信息表'!A:AG,8,0),"错误"))</f>
        <v/>
      </c>
      <c r="P217" s="8" t="str">
        <f>IF(E217="","",IFERROR(VLOOKUP(E217,'4-收据记录表'!D:AN,26,0),"错误"))</f>
        <v/>
      </c>
      <c r="Q217" s="12"/>
      <c r="R217" s="11"/>
      <c r="S217" s="8" t="str">
        <f>IF(E217="","",IF(ISERROR(VLOOKUP(E217,'1-学员信息表'!A:AG,9,0)),"错误",IF(VLOOKUP(E217,'1-学员信息表'!A:AG,9,0)="","错误",VLOOKUP(E217,'1-学员信息表'!A:AG,9,0))))</f>
        <v/>
      </c>
      <c r="T217" s="4" t="str">
        <f>IF(E217="","",IF(ISERROR(VLOOKUP(E217,'1-学员信息表'!A:AG,20,0)),"错误",IF(VLOOKUP(E217,'1-学员信息表'!A:AG,20,0)="","错误",VLOOKUP(E217,'1-学员信息表'!A:AG,20,0))))</f>
        <v/>
      </c>
      <c r="U217" s="8" t="str">
        <f>IF(E217="","",IF(ISERROR(VLOOKUP(E217,'1-学员信息表'!A:AG,21,0)),"错误",IF(VLOOKUP(E217,'1-学员信息表'!A:AG,21,0)="","错误",VLOOKUP(E217,'1-学员信息表'!A:AG,21,0))))</f>
        <v/>
      </c>
    </row>
    <row r="218" spans="1:21">
      <c r="A218" s="8" t="str">
        <f t="shared" si="9"/>
        <v/>
      </c>
      <c r="B218" s="12" t="str">
        <f t="shared" si="10"/>
        <v/>
      </c>
      <c r="C218" s="11" t="str">
        <f t="shared" si="11"/>
        <v/>
      </c>
      <c r="D218" s="3"/>
      <c r="E218" s="1"/>
      <c r="F218" s="12" t="str">
        <f>IF(E218="","",IFERROR(VLOOKUP(E218,'1-学员信息表'!A:AG,2,0),"错误"))</f>
        <v/>
      </c>
      <c r="G218" s="12" t="str">
        <f>IF(E218="","",IF(ISERROR(VLOOKUP(E218,'3-班级学员信息表'!G:AC,12,0)),"错误",IF(VLOOKUP(E218,'3-班级学员信息表'!G:AC,12,0)="","错误",VLOOKUP(E218,'3-班级学员信息表'!G:AC,12,0))))</f>
        <v/>
      </c>
      <c r="H218" s="12" t="str">
        <f>IF(E218="","",IF(ISERROR(VLOOKUP(E218,'3-班级学员信息表'!G:AC,13,0)),"错误",IF(VLOOKUP(E218,'3-班级学员信息表'!G:AC,13,0)="","错误",VLOOKUP(E218,'3-班级学员信息表'!G:AC,13,0))))</f>
        <v/>
      </c>
      <c r="I218" s="8" t="str">
        <f>IF(E218="","",IFERROR(VLOOKUP(E218,'3-班级学员信息表'!G:AC,14,0),"错误"))</f>
        <v/>
      </c>
      <c r="J218" s="8" t="str">
        <f>IF(E218="","",IFERROR(VLOOKUP(E218,'3-班级学员信息表'!G:AC,15,0),"错误"))</f>
        <v/>
      </c>
      <c r="K218" s="7" t="str">
        <f>IF(E218="","",IFERROR(VLOOKUP(H218,'2-班级信息'!A:AH,6,0),"错误"))</f>
        <v/>
      </c>
      <c r="L218" s="7" t="str">
        <f>IF(E218="","",IFERROR(VLOOKUP(H218,'2-班级信息'!A:AH,29,0),"错误"))</f>
        <v/>
      </c>
      <c r="M218" s="6">
        <f>SUMIF('6-学员费用预警表'!A:A,'10-新增明细'!E218,'6-学员费用预警表'!F:F)</f>
        <v>0</v>
      </c>
      <c r="N218" s="5">
        <f>SUMIF('6-学员费用预警表'!A:A,'10-新增明细'!E218,'6-学员费用预警表'!I:I)</f>
        <v>0</v>
      </c>
      <c r="O218" s="8" t="str">
        <f>IF(E218="","",IFERROR(VLOOKUP(E218,'1-学员信息表'!A:AG,8,0),"错误"))</f>
        <v/>
      </c>
      <c r="P218" s="8" t="str">
        <f>IF(E218="","",IFERROR(VLOOKUP(E218,'4-收据记录表'!D:AN,26,0),"错误"))</f>
        <v/>
      </c>
      <c r="Q218" s="12"/>
      <c r="R218" s="11"/>
      <c r="S218" s="8" t="str">
        <f>IF(E218="","",IF(ISERROR(VLOOKUP(E218,'1-学员信息表'!A:AG,9,0)),"错误",IF(VLOOKUP(E218,'1-学员信息表'!A:AG,9,0)="","错误",VLOOKUP(E218,'1-学员信息表'!A:AG,9,0))))</f>
        <v/>
      </c>
      <c r="T218" s="4" t="str">
        <f>IF(E218="","",IF(ISERROR(VLOOKUP(E218,'1-学员信息表'!A:AG,20,0)),"错误",IF(VLOOKUP(E218,'1-学员信息表'!A:AG,20,0)="","错误",VLOOKUP(E218,'1-学员信息表'!A:AG,20,0))))</f>
        <v/>
      </c>
      <c r="U218" s="8" t="str">
        <f>IF(E218="","",IF(ISERROR(VLOOKUP(E218,'1-学员信息表'!A:AG,21,0)),"错误",IF(VLOOKUP(E218,'1-学员信息表'!A:AG,21,0)="","错误",VLOOKUP(E218,'1-学员信息表'!A:AG,21,0))))</f>
        <v/>
      </c>
    </row>
    <row r="219" spans="1:21">
      <c r="A219" s="8" t="str">
        <f t="shared" si="9"/>
        <v/>
      </c>
      <c r="B219" s="12" t="str">
        <f t="shared" si="10"/>
        <v/>
      </c>
      <c r="C219" s="11" t="str">
        <f t="shared" si="11"/>
        <v/>
      </c>
      <c r="D219" s="3"/>
      <c r="E219" s="1"/>
      <c r="F219" s="12" t="str">
        <f>IF(E219="","",IFERROR(VLOOKUP(E219,'1-学员信息表'!A:AG,2,0),"错误"))</f>
        <v/>
      </c>
      <c r="G219" s="12" t="str">
        <f>IF(E219="","",IF(ISERROR(VLOOKUP(E219,'3-班级学员信息表'!G:AC,12,0)),"错误",IF(VLOOKUP(E219,'3-班级学员信息表'!G:AC,12,0)="","错误",VLOOKUP(E219,'3-班级学员信息表'!G:AC,12,0))))</f>
        <v/>
      </c>
      <c r="H219" s="12" t="str">
        <f>IF(E219="","",IF(ISERROR(VLOOKUP(E219,'3-班级学员信息表'!G:AC,13,0)),"错误",IF(VLOOKUP(E219,'3-班级学员信息表'!G:AC,13,0)="","错误",VLOOKUP(E219,'3-班级学员信息表'!G:AC,13,0))))</f>
        <v/>
      </c>
      <c r="I219" s="8" t="str">
        <f>IF(E219="","",IFERROR(VLOOKUP(E219,'3-班级学员信息表'!G:AC,14,0),"错误"))</f>
        <v/>
      </c>
      <c r="J219" s="8" t="str">
        <f>IF(E219="","",IFERROR(VLOOKUP(E219,'3-班级学员信息表'!G:AC,15,0),"错误"))</f>
        <v/>
      </c>
      <c r="K219" s="7" t="str">
        <f>IF(E219="","",IFERROR(VLOOKUP(H219,'2-班级信息'!A:AH,6,0),"错误"))</f>
        <v/>
      </c>
      <c r="L219" s="7" t="str">
        <f>IF(E219="","",IFERROR(VLOOKUP(H219,'2-班级信息'!A:AH,29,0),"错误"))</f>
        <v/>
      </c>
      <c r="M219" s="6">
        <f>SUMIF('6-学员费用预警表'!A:A,'10-新增明细'!E219,'6-学员费用预警表'!F:F)</f>
        <v>0</v>
      </c>
      <c r="N219" s="5">
        <f>SUMIF('6-学员费用预警表'!A:A,'10-新增明细'!E219,'6-学员费用预警表'!I:I)</f>
        <v>0</v>
      </c>
      <c r="O219" s="8" t="str">
        <f>IF(E219="","",IFERROR(VLOOKUP(E219,'1-学员信息表'!A:AG,8,0),"错误"))</f>
        <v/>
      </c>
      <c r="P219" s="8" t="str">
        <f>IF(E219="","",IFERROR(VLOOKUP(E219,'4-收据记录表'!D:AN,26,0),"错误"))</f>
        <v/>
      </c>
      <c r="Q219" s="12"/>
      <c r="R219" s="11"/>
      <c r="S219" s="8" t="str">
        <f>IF(E219="","",IF(ISERROR(VLOOKUP(E219,'1-学员信息表'!A:AG,9,0)),"错误",IF(VLOOKUP(E219,'1-学员信息表'!A:AG,9,0)="","错误",VLOOKUP(E219,'1-学员信息表'!A:AG,9,0))))</f>
        <v/>
      </c>
      <c r="T219" s="4" t="str">
        <f>IF(E219="","",IF(ISERROR(VLOOKUP(E219,'1-学员信息表'!A:AG,20,0)),"错误",IF(VLOOKUP(E219,'1-学员信息表'!A:AG,20,0)="","错误",VLOOKUP(E219,'1-学员信息表'!A:AG,20,0))))</f>
        <v/>
      </c>
      <c r="U219" s="8" t="str">
        <f>IF(E219="","",IF(ISERROR(VLOOKUP(E219,'1-学员信息表'!A:AG,21,0)),"错误",IF(VLOOKUP(E219,'1-学员信息表'!A:AG,21,0)="","错误",VLOOKUP(E219,'1-学员信息表'!A:AG,21,0))))</f>
        <v/>
      </c>
    </row>
    <row r="220" spans="1:21">
      <c r="A220" s="8" t="str">
        <f t="shared" si="9"/>
        <v/>
      </c>
      <c r="B220" s="12" t="str">
        <f t="shared" si="10"/>
        <v/>
      </c>
      <c r="C220" s="11" t="str">
        <f t="shared" si="11"/>
        <v/>
      </c>
      <c r="D220" s="3"/>
      <c r="E220" s="1"/>
      <c r="F220" s="12" t="str">
        <f>IF(E220="","",IFERROR(VLOOKUP(E220,'1-学员信息表'!A:AG,2,0),"错误"))</f>
        <v/>
      </c>
      <c r="G220" s="12" t="str">
        <f>IF(E220="","",IF(ISERROR(VLOOKUP(E220,'3-班级学员信息表'!G:AC,12,0)),"错误",IF(VLOOKUP(E220,'3-班级学员信息表'!G:AC,12,0)="","错误",VLOOKUP(E220,'3-班级学员信息表'!G:AC,12,0))))</f>
        <v/>
      </c>
      <c r="H220" s="12" t="str">
        <f>IF(E220="","",IF(ISERROR(VLOOKUP(E220,'3-班级学员信息表'!G:AC,13,0)),"错误",IF(VLOOKUP(E220,'3-班级学员信息表'!G:AC,13,0)="","错误",VLOOKUP(E220,'3-班级学员信息表'!G:AC,13,0))))</f>
        <v/>
      </c>
      <c r="I220" s="8" t="str">
        <f>IF(E220="","",IFERROR(VLOOKUP(E220,'3-班级学员信息表'!G:AC,14,0),"错误"))</f>
        <v/>
      </c>
      <c r="J220" s="8" t="str">
        <f>IF(E220="","",IFERROR(VLOOKUP(E220,'3-班级学员信息表'!G:AC,15,0),"错误"))</f>
        <v/>
      </c>
      <c r="K220" s="7" t="str">
        <f>IF(E220="","",IFERROR(VLOOKUP(H220,'2-班级信息'!A:AH,6,0),"错误"))</f>
        <v/>
      </c>
      <c r="L220" s="7" t="str">
        <f>IF(E220="","",IFERROR(VLOOKUP(H220,'2-班级信息'!A:AH,29,0),"错误"))</f>
        <v/>
      </c>
      <c r="M220" s="6">
        <f>SUMIF('6-学员费用预警表'!A:A,'10-新增明细'!E220,'6-学员费用预警表'!F:F)</f>
        <v>0</v>
      </c>
      <c r="N220" s="5">
        <f>SUMIF('6-学员费用预警表'!A:A,'10-新增明细'!E220,'6-学员费用预警表'!I:I)</f>
        <v>0</v>
      </c>
      <c r="O220" s="8" t="str">
        <f>IF(E220="","",IFERROR(VLOOKUP(E220,'1-学员信息表'!A:AG,8,0),"错误"))</f>
        <v/>
      </c>
      <c r="P220" s="8" t="str">
        <f>IF(E220="","",IFERROR(VLOOKUP(E220,'4-收据记录表'!D:AN,26,0),"错误"))</f>
        <v/>
      </c>
      <c r="Q220" s="12"/>
      <c r="R220" s="11"/>
      <c r="S220" s="8" t="str">
        <f>IF(E220="","",IF(ISERROR(VLOOKUP(E220,'1-学员信息表'!A:AG,9,0)),"错误",IF(VLOOKUP(E220,'1-学员信息表'!A:AG,9,0)="","错误",VLOOKUP(E220,'1-学员信息表'!A:AG,9,0))))</f>
        <v/>
      </c>
      <c r="T220" s="4" t="str">
        <f>IF(E220="","",IF(ISERROR(VLOOKUP(E220,'1-学员信息表'!A:AG,20,0)),"错误",IF(VLOOKUP(E220,'1-学员信息表'!A:AG,20,0)="","错误",VLOOKUP(E220,'1-学员信息表'!A:AG,20,0))))</f>
        <v/>
      </c>
      <c r="U220" s="8" t="str">
        <f>IF(E220="","",IF(ISERROR(VLOOKUP(E220,'1-学员信息表'!A:AG,21,0)),"错误",IF(VLOOKUP(E220,'1-学员信息表'!A:AG,21,0)="","错误",VLOOKUP(E220,'1-学员信息表'!A:AG,21,0))))</f>
        <v/>
      </c>
    </row>
    <row r="221" spans="1:21">
      <c r="A221" s="8" t="str">
        <f t="shared" si="9"/>
        <v/>
      </c>
      <c r="B221" s="12" t="str">
        <f t="shared" si="10"/>
        <v/>
      </c>
      <c r="C221" s="11" t="str">
        <f t="shared" si="11"/>
        <v/>
      </c>
      <c r="D221" s="3"/>
      <c r="E221" s="1"/>
      <c r="F221" s="12" t="str">
        <f>IF(E221="","",IFERROR(VLOOKUP(E221,'1-学员信息表'!A:AG,2,0),"错误"))</f>
        <v/>
      </c>
      <c r="G221" s="12" t="str">
        <f>IF(E221="","",IF(ISERROR(VLOOKUP(E221,'3-班级学员信息表'!G:AC,12,0)),"错误",IF(VLOOKUP(E221,'3-班级学员信息表'!G:AC,12,0)="","错误",VLOOKUP(E221,'3-班级学员信息表'!G:AC,12,0))))</f>
        <v/>
      </c>
      <c r="H221" s="12" t="str">
        <f>IF(E221="","",IF(ISERROR(VLOOKUP(E221,'3-班级学员信息表'!G:AC,13,0)),"错误",IF(VLOOKUP(E221,'3-班级学员信息表'!G:AC,13,0)="","错误",VLOOKUP(E221,'3-班级学员信息表'!G:AC,13,0))))</f>
        <v/>
      </c>
      <c r="I221" s="8" t="str">
        <f>IF(E221="","",IFERROR(VLOOKUP(E221,'3-班级学员信息表'!G:AC,14,0),"错误"))</f>
        <v/>
      </c>
      <c r="J221" s="8" t="str">
        <f>IF(E221="","",IFERROR(VLOOKUP(E221,'3-班级学员信息表'!G:AC,15,0),"错误"))</f>
        <v/>
      </c>
      <c r="K221" s="7" t="str">
        <f>IF(E221="","",IFERROR(VLOOKUP(H221,'2-班级信息'!A:AH,6,0),"错误"))</f>
        <v/>
      </c>
      <c r="L221" s="7" t="str">
        <f>IF(E221="","",IFERROR(VLOOKUP(H221,'2-班级信息'!A:AH,29,0),"错误"))</f>
        <v/>
      </c>
      <c r="M221" s="6">
        <f>SUMIF('6-学员费用预警表'!A:A,'10-新增明细'!E221,'6-学员费用预警表'!F:F)</f>
        <v>0</v>
      </c>
      <c r="N221" s="5">
        <f>SUMIF('6-学员费用预警表'!A:A,'10-新增明细'!E221,'6-学员费用预警表'!I:I)</f>
        <v>0</v>
      </c>
      <c r="O221" s="8" t="str">
        <f>IF(E221="","",IFERROR(VLOOKUP(E221,'1-学员信息表'!A:AG,8,0),"错误"))</f>
        <v/>
      </c>
      <c r="P221" s="8" t="str">
        <f>IF(E221="","",IFERROR(VLOOKUP(E221,'4-收据记录表'!D:AN,26,0),"错误"))</f>
        <v/>
      </c>
      <c r="Q221" s="12"/>
      <c r="R221" s="11"/>
      <c r="S221" s="8" t="str">
        <f>IF(E221="","",IF(ISERROR(VLOOKUP(E221,'1-学员信息表'!A:AG,9,0)),"错误",IF(VLOOKUP(E221,'1-学员信息表'!A:AG,9,0)="","错误",VLOOKUP(E221,'1-学员信息表'!A:AG,9,0))))</f>
        <v/>
      </c>
      <c r="T221" s="4" t="str">
        <f>IF(E221="","",IF(ISERROR(VLOOKUP(E221,'1-学员信息表'!A:AG,20,0)),"错误",IF(VLOOKUP(E221,'1-学员信息表'!A:AG,20,0)="","错误",VLOOKUP(E221,'1-学员信息表'!A:AG,20,0))))</f>
        <v/>
      </c>
      <c r="U221" s="8" t="str">
        <f>IF(E221="","",IF(ISERROR(VLOOKUP(E221,'1-学员信息表'!A:AG,21,0)),"错误",IF(VLOOKUP(E221,'1-学员信息表'!A:AG,21,0)="","错误",VLOOKUP(E221,'1-学员信息表'!A:AG,21,0))))</f>
        <v/>
      </c>
    </row>
    <row r="222" spans="1:21">
      <c r="A222" s="8" t="str">
        <f t="shared" si="9"/>
        <v/>
      </c>
      <c r="B222" s="12" t="str">
        <f t="shared" si="10"/>
        <v/>
      </c>
      <c r="C222" s="11" t="str">
        <f t="shared" si="11"/>
        <v/>
      </c>
      <c r="D222" s="3"/>
      <c r="E222" s="1"/>
      <c r="F222" s="12" t="str">
        <f>IF(E222="","",IFERROR(VLOOKUP(E222,'1-学员信息表'!A:AG,2,0),"错误"))</f>
        <v/>
      </c>
      <c r="G222" s="12" t="str">
        <f>IF(E222="","",IF(ISERROR(VLOOKUP(E222,'3-班级学员信息表'!G:AC,12,0)),"错误",IF(VLOOKUP(E222,'3-班级学员信息表'!G:AC,12,0)="","错误",VLOOKUP(E222,'3-班级学员信息表'!G:AC,12,0))))</f>
        <v/>
      </c>
      <c r="H222" s="12" t="str">
        <f>IF(E222="","",IF(ISERROR(VLOOKUP(E222,'3-班级学员信息表'!G:AC,13,0)),"错误",IF(VLOOKUP(E222,'3-班级学员信息表'!G:AC,13,0)="","错误",VLOOKUP(E222,'3-班级学员信息表'!G:AC,13,0))))</f>
        <v/>
      </c>
      <c r="I222" s="8" t="str">
        <f>IF(E222="","",IFERROR(VLOOKUP(E222,'3-班级学员信息表'!G:AC,14,0),"错误"))</f>
        <v/>
      </c>
      <c r="J222" s="8" t="str">
        <f>IF(E222="","",IFERROR(VLOOKUP(E222,'3-班级学员信息表'!G:AC,15,0),"错误"))</f>
        <v/>
      </c>
      <c r="K222" s="7" t="str">
        <f>IF(E222="","",IFERROR(VLOOKUP(H222,'2-班级信息'!A:AH,6,0),"错误"))</f>
        <v/>
      </c>
      <c r="L222" s="7" t="str">
        <f>IF(E222="","",IFERROR(VLOOKUP(H222,'2-班级信息'!A:AH,29,0),"错误"))</f>
        <v/>
      </c>
      <c r="M222" s="6">
        <f>SUMIF('6-学员费用预警表'!A:A,'10-新增明细'!E222,'6-学员费用预警表'!F:F)</f>
        <v>0</v>
      </c>
      <c r="N222" s="5">
        <f>SUMIF('6-学员费用预警表'!A:A,'10-新增明细'!E222,'6-学员费用预警表'!I:I)</f>
        <v>0</v>
      </c>
      <c r="O222" s="8" t="str">
        <f>IF(E222="","",IFERROR(VLOOKUP(E222,'1-学员信息表'!A:AG,8,0),"错误"))</f>
        <v/>
      </c>
      <c r="P222" s="8" t="str">
        <f>IF(E222="","",IFERROR(VLOOKUP(E222,'4-收据记录表'!D:AN,26,0),"错误"))</f>
        <v/>
      </c>
      <c r="Q222" s="12"/>
      <c r="R222" s="11"/>
      <c r="S222" s="8" t="str">
        <f>IF(E222="","",IF(ISERROR(VLOOKUP(E222,'1-学员信息表'!A:AG,9,0)),"错误",IF(VLOOKUP(E222,'1-学员信息表'!A:AG,9,0)="","错误",VLOOKUP(E222,'1-学员信息表'!A:AG,9,0))))</f>
        <v/>
      </c>
      <c r="T222" s="4" t="str">
        <f>IF(E222="","",IF(ISERROR(VLOOKUP(E222,'1-学员信息表'!A:AG,20,0)),"错误",IF(VLOOKUP(E222,'1-学员信息表'!A:AG,20,0)="","错误",VLOOKUP(E222,'1-学员信息表'!A:AG,20,0))))</f>
        <v/>
      </c>
      <c r="U222" s="8" t="str">
        <f>IF(E222="","",IF(ISERROR(VLOOKUP(E222,'1-学员信息表'!A:AG,21,0)),"错误",IF(VLOOKUP(E222,'1-学员信息表'!A:AG,21,0)="","错误",VLOOKUP(E222,'1-学员信息表'!A:AG,21,0))))</f>
        <v/>
      </c>
    </row>
    <row r="223" spans="1:21">
      <c r="A223" s="8" t="str">
        <f t="shared" si="9"/>
        <v/>
      </c>
      <c r="B223" s="12" t="str">
        <f t="shared" si="10"/>
        <v/>
      </c>
      <c r="C223" s="11" t="str">
        <f t="shared" si="11"/>
        <v/>
      </c>
      <c r="D223" s="3"/>
      <c r="E223" s="1"/>
      <c r="F223" s="12" t="str">
        <f>IF(E223="","",IFERROR(VLOOKUP(E223,'1-学员信息表'!A:AG,2,0),"错误"))</f>
        <v/>
      </c>
      <c r="G223" s="12" t="str">
        <f>IF(E223="","",IF(ISERROR(VLOOKUP(E223,'3-班级学员信息表'!G:AC,12,0)),"错误",IF(VLOOKUP(E223,'3-班级学员信息表'!G:AC,12,0)="","错误",VLOOKUP(E223,'3-班级学员信息表'!G:AC,12,0))))</f>
        <v/>
      </c>
      <c r="H223" s="12" t="str">
        <f>IF(E223="","",IF(ISERROR(VLOOKUP(E223,'3-班级学员信息表'!G:AC,13,0)),"错误",IF(VLOOKUP(E223,'3-班级学员信息表'!G:AC,13,0)="","错误",VLOOKUP(E223,'3-班级学员信息表'!G:AC,13,0))))</f>
        <v/>
      </c>
      <c r="I223" s="8" t="str">
        <f>IF(E223="","",IFERROR(VLOOKUP(E223,'3-班级学员信息表'!G:AC,14,0),"错误"))</f>
        <v/>
      </c>
      <c r="J223" s="8" t="str">
        <f>IF(E223="","",IFERROR(VLOOKUP(E223,'3-班级学员信息表'!G:AC,15,0),"错误"))</f>
        <v/>
      </c>
      <c r="K223" s="7" t="str">
        <f>IF(E223="","",IFERROR(VLOOKUP(H223,'2-班级信息'!A:AH,6,0),"错误"))</f>
        <v/>
      </c>
      <c r="L223" s="7" t="str">
        <f>IF(E223="","",IFERROR(VLOOKUP(H223,'2-班级信息'!A:AH,29,0),"错误"))</f>
        <v/>
      </c>
      <c r="M223" s="6">
        <f>SUMIF('6-学员费用预警表'!A:A,'10-新增明细'!E223,'6-学员费用预警表'!F:F)</f>
        <v>0</v>
      </c>
      <c r="N223" s="5">
        <f>SUMIF('6-学员费用预警表'!A:A,'10-新增明细'!E223,'6-学员费用预警表'!I:I)</f>
        <v>0</v>
      </c>
      <c r="O223" s="8" t="str">
        <f>IF(E223="","",IFERROR(VLOOKUP(E223,'1-学员信息表'!A:AG,8,0),"错误"))</f>
        <v/>
      </c>
      <c r="P223" s="8" t="str">
        <f>IF(E223="","",IFERROR(VLOOKUP(E223,'4-收据记录表'!D:AN,26,0),"错误"))</f>
        <v/>
      </c>
      <c r="Q223" s="12"/>
      <c r="R223" s="11"/>
      <c r="S223" s="8" t="str">
        <f>IF(E223="","",IF(ISERROR(VLOOKUP(E223,'1-学员信息表'!A:AG,9,0)),"错误",IF(VLOOKUP(E223,'1-学员信息表'!A:AG,9,0)="","错误",VLOOKUP(E223,'1-学员信息表'!A:AG,9,0))))</f>
        <v/>
      </c>
      <c r="T223" s="4" t="str">
        <f>IF(E223="","",IF(ISERROR(VLOOKUP(E223,'1-学员信息表'!A:AG,20,0)),"错误",IF(VLOOKUP(E223,'1-学员信息表'!A:AG,20,0)="","错误",VLOOKUP(E223,'1-学员信息表'!A:AG,20,0))))</f>
        <v/>
      </c>
      <c r="U223" s="8" t="str">
        <f>IF(E223="","",IF(ISERROR(VLOOKUP(E223,'1-学员信息表'!A:AG,21,0)),"错误",IF(VLOOKUP(E223,'1-学员信息表'!A:AG,21,0)="","错误",VLOOKUP(E223,'1-学员信息表'!A:AG,21,0))))</f>
        <v/>
      </c>
    </row>
    <row r="224" spans="1:21">
      <c r="A224" s="8" t="str">
        <f t="shared" si="9"/>
        <v/>
      </c>
      <c r="B224" s="12" t="str">
        <f t="shared" si="10"/>
        <v/>
      </c>
      <c r="C224" s="11" t="str">
        <f t="shared" si="11"/>
        <v/>
      </c>
      <c r="D224" s="3"/>
      <c r="E224" s="1"/>
      <c r="F224" s="12" t="str">
        <f>IF(E224="","",IFERROR(VLOOKUP(E224,'1-学员信息表'!A:AG,2,0),"错误"))</f>
        <v/>
      </c>
      <c r="G224" s="12" t="str">
        <f>IF(E224="","",IF(ISERROR(VLOOKUP(E224,'3-班级学员信息表'!G:AC,12,0)),"错误",IF(VLOOKUP(E224,'3-班级学员信息表'!G:AC,12,0)="","错误",VLOOKUP(E224,'3-班级学员信息表'!G:AC,12,0))))</f>
        <v/>
      </c>
      <c r="H224" s="12" t="str">
        <f>IF(E224="","",IF(ISERROR(VLOOKUP(E224,'3-班级学员信息表'!G:AC,13,0)),"错误",IF(VLOOKUP(E224,'3-班级学员信息表'!G:AC,13,0)="","错误",VLOOKUP(E224,'3-班级学员信息表'!G:AC,13,0))))</f>
        <v/>
      </c>
      <c r="I224" s="8" t="str">
        <f>IF(E224="","",IFERROR(VLOOKUP(E224,'3-班级学员信息表'!G:AC,14,0),"错误"))</f>
        <v/>
      </c>
      <c r="J224" s="8" t="str">
        <f>IF(E224="","",IFERROR(VLOOKUP(E224,'3-班级学员信息表'!G:AC,15,0),"错误"))</f>
        <v/>
      </c>
      <c r="K224" s="7" t="str">
        <f>IF(E224="","",IFERROR(VLOOKUP(H224,'2-班级信息'!A:AH,6,0),"错误"))</f>
        <v/>
      </c>
      <c r="L224" s="7" t="str">
        <f>IF(E224="","",IFERROR(VLOOKUP(H224,'2-班级信息'!A:AH,29,0),"错误"))</f>
        <v/>
      </c>
      <c r="M224" s="6">
        <f>SUMIF('6-学员费用预警表'!A:A,'10-新增明细'!E224,'6-学员费用预警表'!F:F)</f>
        <v>0</v>
      </c>
      <c r="N224" s="5">
        <f>SUMIF('6-学员费用预警表'!A:A,'10-新增明细'!E224,'6-学员费用预警表'!I:I)</f>
        <v>0</v>
      </c>
      <c r="O224" s="8" t="str">
        <f>IF(E224="","",IFERROR(VLOOKUP(E224,'1-学员信息表'!A:AG,8,0),"错误"))</f>
        <v/>
      </c>
      <c r="P224" s="8" t="str">
        <f>IF(E224="","",IFERROR(VLOOKUP(E224,'4-收据记录表'!D:AN,26,0),"错误"))</f>
        <v/>
      </c>
      <c r="Q224" s="12"/>
      <c r="R224" s="11"/>
      <c r="S224" s="8" t="str">
        <f>IF(E224="","",IF(ISERROR(VLOOKUP(E224,'1-学员信息表'!A:AG,9,0)),"错误",IF(VLOOKUP(E224,'1-学员信息表'!A:AG,9,0)="","错误",VLOOKUP(E224,'1-学员信息表'!A:AG,9,0))))</f>
        <v/>
      </c>
      <c r="T224" s="4" t="str">
        <f>IF(E224="","",IF(ISERROR(VLOOKUP(E224,'1-学员信息表'!A:AG,20,0)),"错误",IF(VLOOKUP(E224,'1-学员信息表'!A:AG,20,0)="","错误",VLOOKUP(E224,'1-学员信息表'!A:AG,20,0))))</f>
        <v/>
      </c>
      <c r="U224" s="8" t="str">
        <f>IF(E224="","",IF(ISERROR(VLOOKUP(E224,'1-学员信息表'!A:AG,21,0)),"错误",IF(VLOOKUP(E224,'1-学员信息表'!A:AG,21,0)="","错误",VLOOKUP(E224,'1-学员信息表'!A:AG,21,0))))</f>
        <v/>
      </c>
    </row>
    <row r="225" spans="1:21">
      <c r="A225" s="8" t="str">
        <f t="shared" si="9"/>
        <v/>
      </c>
      <c r="B225" s="12" t="str">
        <f t="shared" si="10"/>
        <v/>
      </c>
      <c r="C225" s="11" t="str">
        <f t="shared" si="11"/>
        <v/>
      </c>
      <c r="D225" s="3"/>
      <c r="E225" s="1"/>
      <c r="F225" s="12" t="str">
        <f>IF(E225="","",IFERROR(VLOOKUP(E225,'1-学员信息表'!A:AG,2,0),"错误"))</f>
        <v/>
      </c>
      <c r="G225" s="12" t="str">
        <f>IF(E225="","",IF(ISERROR(VLOOKUP(E225,'3-班级学员信息表'!G:AC,12,0)),"错误",IF(VLOOKUP(E225,'3-班级学员信息表'!G:AC,12,0)="","错误",VLOOKUP(E225,'3-班级学员信息表'!G:AC,12,0))))</f>
        <v/>
      </c>
      <c r="H225" s="12" t="str">
        <f>IF(E225="","",IF(ISERROR(VLOOKUP(E225,'3-班级学员信息表'!G:AC,13,0)),"错误",IF(VLOOKUP(E225,'3-班级学员信息表'!G:AC,13,0)="","错误",VLOOKUP(E225,'3-班级学员信息表'!G:AC,13,0))))</f>
        <v/>
      </c>
      <c r="I225" s="8" t="str">
        <f>IF(E225="","",IFERROR(VLOOKUP(E225,'3-班级学员信息表'!G:AC,14,0),"错误"))</f>
        <v/>
      </c>
      <c r="J225" s="8" t="str">
        <f>IF(E225="","",IFERROR(VLOOKUP(E225,'3-班级学员信息表'!G:AC,15,0),"错误"))</f>
        <v/>
      </c>
      <c r="K225" s="7" t="str">
        <f>IF(E225="","",IFERROR(VLOOKUP(H225,'2-班级信息'!A:AH,6,0),"错误"))</f>
        <v/>
      </c>
      <c r="L225" s="7" t="str">
        <f>IF(E225="","",IFERROR(VLOOKUP(H225,'2-班级信息'!A:AH,29,0),"错误"))</f>
        <v/>
      </c>
      <c r="M225" s="6">
        <f>SUMIF('6-学员费用预警表'!A:A,'10-新增明细'!E225,'6-学员费用预警表'!F:F)</f>
        <v>0</v>
      </c>
      <c r="N225" s="5">
        <f>SUMIF('6-学员费用预警表'!A:A,'10-新增明细'!E225,'6-学员费用预警表'!I:I)</f>
        <v>0</v>
      </c>
      <c r="O225" s="8" t="str">
        <f>IF(E225="","",IFERROR(VLOOKUP(E225,'1-学员信息表'!A:AG,8,0),"错误"))</f>
        <v/>
      </c>
      <c r="P225" s="8" t="str">
        <f>IF(E225="","",IFERROR(VLOOKUP(E225,'4-收据记录表'!D:AN,26,0),"错误"))</f>
        <v/>
      </c>
      <c r="Q225" s="12"/>
      <c r="R225" s="11"/>
      <c r="S225" s="8" t="str">
        <f>IF(E225="","",IF(ISERROR(VLOOKUP(E225,'1-学员信息表'!A:AG,9,0)),"错误",IF(VLOOKUP(E225,'1-学员信息表'!A:AG,9,0)="","错误",VLOOKUP(E225,'1-学员信息表'!A:AG,9,0))))</f>
        <v/>
      </c>
      <c r="T225" s="4" t="str">
        <f>IF(E225="","",IF(ISERROR(VLOOKUP(E225,'1-学员信息表'!A:AG,20,0)),"错误",IF(VLOOKUP(E225,'1-学员信息表'!A:AG,20,0)="","错误",VLOOKUP(E225,'1-学员信息表'!A:AG,20,0))))</f>
        <v/>
      </c>
      <c r="U225" s="8" t="str">
        <f>IF(E225="","",IF(ISERROR(VLOOKUP(E225,'1-学员信息表'!A:AG,21,0)),"错误",IF(VLOOKUP(E225,'1-学员信息表'!A:AG,21,0)="","错误",VLOOKUP(E225,'1-学员信息表'!A:AG,21,0))))</f>
        <v/>
      </c>
    </row>
    <row r="226" spans="1:21">
      <c r="A226" s="8" t="str">
        <f t="shared" si="9"/>
        <v/>
      </c>
      <c r="B226" s="12" t="str">
        <f t="shared" si="10"/>
        <v/>
      </c>
      <c r="C226" s="11" t="str">
        <f t="shared" si="11"/>
        <v/>
      </c>
      <c r="D226" s="3"/>
      <c r="E226" s="1"/>
      <c r="F226" s="12" t="str">
        <f>IF(E226="","",IFERROR(VLOOKUP(E226,'1-学员信息表'!A:AG,2,0),"错误"))</f>
        <v/>
      </c>
      <c r="G226" s="12" t="str">
        <f>IF(E226="","",IF(ISERROR(VLOOKUP(E226,'3-班级学员信息表'!G:AC,12,0)),"错误",IF(VLOOKUP(E226,'3-班级学员信息表'!G:AC,12,0)="","错误",VLOOKUP(E226,'3-班级学员信息表'!G:AC,12,0))))</f>
        <v/>
      </c>
      <c r="H226" s="12" t="str">
        <f>IF(E226="","",IF(ISERROR(VLOOKUP(E226,'3-班级学员信息表'!G:AC,13,0)),"错误",IF(VLOOKUP(E226,'3-班级学员信息表'!G:AC,13,0)="","错误",VLOOKUP(E226,'3-班级学员信息表'!G:AC,13,0))))</f>
        <v/>
      </c>
      <c r="I226" s="8" t="str">
        <f>IF(E226="","",IFERROR(VLOOKUP(E226,'3-班级学员信息表'!G:AC,14,0),"错误"))</f>
        <v/>
      </c>
      <c r="J226" s="8" t="str">
        <f>IF(E226="","",IFERROR(VLOOKUP(E226,'3-班级学员信息表'!G:AC,15,0),"错误"))</f>
        <v/>
      </c>
      <c r="K226" s="7" t="str">
        <f>IF(E226="","",IFERROR(VLOOKUP(H226,'2-班级信息'!A:AH,6,0),"错误"))</f>
        <v/>
      </c>
      <c r="L226" s="7" t="str">
        <f>IF(E226="","",IFERROR(VLOOKUP(H226,'2-班级信息'!A:AH,29,0),"错误"))</f>
        <v/>
      </c>
      <c r="M226" s="6">
        <f>SUMIF('6-学员费用预警表'!A:A,'10-新增明细'!E226,'6-学员费用预警表'!F:F)</f>
        <v>0</v>
      </c>
      <c r="N226" s="5">
        <f>SUMIF('6-学员费用预警表'!A:A,'10-新增明细'!E226,'6-学员费用预警表'!I:I)</f>
        <v>0</v>
      </c>
      <c r="O226" s="8" t="str">
        <f>IF(E226="","",IFERROR(VLOOKUP(E226,'1-学员信息表'!A:AG,8,0),"错误"))</f>
        <v/>
      </c>
      <c r="P226" s="8" t="str">
        <f>IF(E226="","",IFERROR(VLOOKUP(E226,'4-收据记录表'!D:AN,26,0),"错误"))</f>
        <v/>
      </c>
      <c r="Q226" s="12"/>
      <c r="R226" s="11"/>
      <c r="S226" s="8" t="str">
        <f>IF(E226="","",IF(ISERROR(VLOOKUP(E226,'1-学员信息表'!A:AG,9,0)),"错误",IF(VLOOKUP(E226,'1-学员信息表'!A:AG,9,0)="","错误",VLOOKUP(E226,'1-学员信息表'!A:AG,9,0))))</f>
        <v/>
      </c>
      <c r="T226" s="4" t="str">
        <f>IF(E226="","",IF(ISERROR(VLOOKUP(E226,'1-学员信息表'!A:AG,20,0)),"错误",IF(VLOOKUP(E226,'1-学员信息表'!A:AG,20,0)="","错误",VLOOKUP(E226,'1-学员信息表'!A:AG,20,0))))</f>
        <v/>
      </c>
      <c r="U226" s="8" t="str">
        <f>IF(E226="","",IF(ISERROR(VLOOKUP(E226,'1-学员信息表'!A:AG,21,0)),"错误",IF(VLOOKUP(E226,'1-学员信息表'!A:AG,21,0)="","错误",VLOOKUP(E226,'1-学员信息表'!A:AG,21,0))))</f>
        <v/>
      </c>
    </row>
    <row r="227" spans="1:21">
      <c r="A227" s="8" t="str">
        <f t="shared" si="9"/>
        <v/>
      </c>
      <c r="B227" s="12" t="str">
        <f t="shared" si="10"/>
        <v/>
      </c>
      <c r="C227" s="11" t="str">
        <f t="shared" si="11"/>
        <v/>
      </c>
      <c r="D227" s="3"/>
      <c r="E227" s="1"/>
      <c r="F227" s="12" t="str">
        <f>IF(E227="","",IFERROR(VLOOKUP(E227,'1-学员信息表'!A:AG,2,0),"错误"))</f>
        <v/>
      </c>
      <c r="G227" s="12" t="str">
        <f>IF(E227="","",IF(ISERROR(VLOOKUP(E227,'3-班级学员信息表'!G:AC,12,0)),"错误",IF(VLOOKUP(E227,'3-班级学员信息表'!G:AC,12,0)="","错误",VLOOKUP(E227,'3-班级学员信息表'!G:AC,12,0))))</f>
        <v/>
      </c>
      <c r="H227" s="12" t="str">
        <f>IF(E227="","",IF(ISERROR(VLOOKUP(E227,'3-班级学员信息表'!G:AC,13,0)),"错误",IF(VLOOKUP(E227,'3-班级学员信息表'!G:AC,13,0)="","错误",VLOOKUP(E227,'3-班级学员信息表'!G:AC,13,0))))</f>
        <v/>
      </c>
      <c r="I227" s="8" t="str">
        <f>IF(E227="","",IFERROR(VLOOKUP(E227,'3-班级学员信息表'!G:AC,14,0),"错误"))</f>
        <v/>
      </c>
      <c r="J227" s="8" t="str">
        <f>IF(E227="","",IFERROR(VLOOKUP(E227,'3-班级学员信息表'!G:AC,15,0),"错误"))</f>
        <v/>
      </c>
      <c r="K227" s="7" t="str">
        <f>IF(E227="","",IFERROR(VLOOKUP(H227,'2-班级信息'!A:AH,6,0),"错误"))</f>
        <v/>
      </c>
      <c r="L227" s="7" t="str">
        <f>IF(E227="","",IFERROR(VLOOKUP(H227,'2-班级信息'!A:AH,29,0),"错误"))</f>
        <v/>
      </c>
      <c r="M227" s="6">
        <f>SUMIF('6-学员费用预警表'!A:A,'10-新增明细'!E227,'6-学员费用预警表'!F:F)</f>
        <v>0</v>
      </c>
      <c r="N227" s="5">
        <f>SUMIF('6-学员费用预警表'!A:A,'10-新增明细'!E227,'6-学员费用预警表'!I:I)</f>
        <v>0</v>
      </c>
      <c r="O227" s="8" t="str">
        <f>IF(E227="","",IFERROR(VLOOKUP(E227,'1-学员信息表'!A:AG,8,0),"错误"))</f>
        <v/>
      </c>
      <c r="P227" s="8" t="str">
        <f>IF(E227="","",IFERROR(VLOOKUP(E227,'4-收据记录表'!D:AN,26,0),"错误"))</f>
        <v/>
      </c>
      <c r="Q227" s="12"/>
      <c r="R227" s="11"/>
      <c r="S227" s="8" t="str">
        <f>IF(E227="","",IF(ISERROR(VLOOKUP(E227,'1-学员信息表'!A:AG,9,0)),"错误",IF(VLOOKUP(E227,'1-学员信息表'!A:AG,9,0)="","错误",VLOOKUP(E227,'1-学员信息表'!A:AG,9,0))))</f>
        <v/>
      </c>
      <c r="T227" s="4" t="str">
        <f>IF(E227="","",IF(ISERROR(VLOOKUP(E227,'1-学员信息表'!A:AG,20,0)),"错误",IF(VLOOKUP(E227,'1-学员信息表'!A:AG,20,0)="","错误",VLOOKUP(E227,'1-学员信息表'!A:AG,20,0))))</f>
        <v/>
      </c>
      <c r="U227" s="8" t="str">
        <f>IF(E227="","",IF(ISERROR(VLOOKUP(E227,'1-学员信息表'!A:AG,21,0)),"错误",IF(VLOOKUP(E227,'1-学员信息表'!A:AG,21,0)="","错误",VLOOKUP(E227,'1-学员信息表'!A:AG,21,0))))</f>
        <v/>
      </c>
    </row>
    <row r="228" spans="1:21">
      <c r="A228" s="8" t="str">
        <f t="shared" si="9"/>
        <v/>
      </c>
      <c r="B228" s="12" t="str">
        <f t="shared" si="10"/>
        <v/>
      </c>
      <c r="C228" s="11" t="str">
        <f t="shared" si="11"/>
        <v/>
      </c>
      <c r="D228" s="3"/>
      <c r="E228" s="1"/>
      <c r="F228" s="12" t="str">
        <f>IF(E228="","",IFERROR(VLOOKUP(E228,'1-学员信息表'!A:AG,2,0),"错误"))</f>
        <v/>
      </c>
      <c r="G228" s="12" t="str">
        <f>IF(E228="","",IF(ISERROR(VLOOKUP(E228,'3-班级学员信息表'!G:AC,12,0)),"错误",IF(VLOOKUP(E228,'3-班级学员信息表'!G:AC,12,0)="","错误",VLOOKUP(E228,'3-班级学员信息表'!G:AC,12,0))))</f>
        <v/>
      </c>
      <c r="H228" s="12" t="str">
        <f>IF(E228="","",IF(ISERROR(VLOOKUP(E228,'3-班级学员信息表'!G:AC,13,0)),"错误",IF(VLOOKUP(E228,'3-班级学员信息表'!G:AC,13,0)="","错误",VLOOKUP(E228,'3-班级学员信息表'!G:AC,13,0))))</f>
        <v/>
      </c>
      <c r="I228" s="8" t="str">
        <f>IF(E228="","",IFERROR(VLOOKUP(E228,'3-班级学员信息表'!G:AC,14,0),"错误"))</f>
        <v/>
      </c>
      <c r="J228" s="8" t="str">
        <f>IF(E228="","",IFERROR(VLOOKUP(E228,'3-班级学员信息表'!G:AC,15,0),"错误"))</f>
        <v/>
      </c>
      <c r="K228" s="7" t="str">
        <f>IF(E228="","",IFERROR(VLOOKUP(H228,'2-班级信息'!A:AH,6,0),"错误"))</f>
        <v/>
      </c>
      <c r="L228" s="7" t="str">
        <f>IF(E228="","",IFERROR(VLOOKUP(H228,'2-班级信息'!A:AH,29,0),"错误"))</f>
        <v/>
      </c>
      <c r="M228" s="6">
        <f>SUMIF('6-学员费用预警表'!A:A,'10-新增明细'!E228,'6-学员费用预警表'!F:F)</f>
        <v>0</v>
      </c>
      <c r="N228" s="5">
        <f>SUMIF('6-学员费用预警表'!A:A,'10-新增明细'!E228,'6-学员费用预警表'!I:I)</f>
        <v>0</v>
      </c>
      <c r="O228" s="8" t="str">
        <f>IF(E228="","",IFERROR(VLOOKUP(E228,'1-学员信息表'!A:AG,8,0),"错误"))</f>
        <v/>
      </c>
      <c r="P228" s="8" t="str">
        <f>IF(E228="","",IFERROR(VLOOKUP(E228,'4-收据记录表'!D:AN,26,0),"错误"))</f>
        <v/>
      </c>
      <c r="Q228" s="12"/>
      <c r="R228" s="11"/>
      <c r="S228" s="8" t="str">
        <f>IF(E228="","",IF(ISERROR(VLOOKUP(E228,'1-学员信息表'!A:AG,9,0)),"错误",IF(VLOOKUP(E228,'1-学员信息表'!A:AG,9,0)="","错误",VLOOKUP(E228,'1-学员信息表'!A:AG,9,0))))</f>
        <v/>
      </c>
      <c r="T228" s="4" t="str">
        <f>IF(E228="","",IF(ISERROR(VLOOKUP(E228,'1-学员信息表'!A:AG,20,0)),"错误",IF(VLOOKUP(E228,'1-学员信息表'!A:AG,20,0)="","错误",VLOOKUP(E228,'1-学员信息表'!A:AG,20,0))))</f>
        <v/>
      </c>
      <c r="U228" s="8" t="str">
        <f>IF(E228="","",IF(ISERROR(VLOOKUP(E228,'1-学员信息表'!A:AG,21,0)),"错误",IF(VLOOKUP(E228,'1-学员信息表'!A:AG,21,0)="","错误",VLOOKUP(E228,'1-学员信息表'!A:AG,21,0))))</f>
        <v/>
      </c>
    </row>
    <row r="229" spans="1:21">
      <c r="A229" s="8" t="str">
        <f t="shared" si="9"/>
        <v/>
      </c>
      <c r="B229" s="12" t="str">
        <f t="shared" si="10"/>
        <v/>
      </c>
      <c r="C229" s="11" t="str">
        <f t="shared" si="11"/>
        <v/>
      </c>
      <c r="D229" s="3"/>
      <c r="E229" s="1"/>
      <c r="F229" s="12" t="str">
        <f>IF(E229="","",IFERROR(VLOOKUP(E229,'1-学员信息表'!A:AG,2,0),"错误"))</f>
        <v/>
      </c>
      <c r="G229" s="12" t="str">
        <f>IF(E229="","",IF(ISERROR(VLOOKUP(E229,'3-班级学员信息表'!G:AC,12,0)),"错误",IF(VLOOKUP(E229,'3-班级学员信息表'!G:AC,12,0)="","错误",VLOOKUP(E229,'3-班级学员信息表'!G:AC,12,0))))</f>
        <v/>
      </c>
      <c r="H229" s="12" t="str">
        <f>IF(E229="","",IF(ISERROR(VLOOKUP(E229,'3-班级学员信息表'!G:AC,13,0)),"错误",IF(VLOOKUP(E229,'3-班级学员信息表'!G:AC,13,0)="","错误",VLOOKUP(E229,'3-班级学员信息表'!G:AC,13,0))))</f>
        <v/>
      </c>
      <c r="I229" s="8" t="str">
        <f>IF(E229="","",IFERROR(VLOOKUP(E229,'3-班级学员信息表'!G:AC,14,0),"错误"))</f>
        <v/>
      </c>
      <c r="J229" s="8" t="str">
        <f>IF(E229="","",IFERROR(VLOOKUP(E229,'3-班级学员信息表'!G:AC,15,0),"错误"))</f>
        <v/>
      </c>
      <c r="K229" s="7" t="str">
        <f>IF(E229="","",IFERROR(VLOOKUP(H229,'2-班级信息'!A:AH,6,0),"错误"))</f>
        <v/>
      </c>
      <c r="L229" s="7" t="str">
        <f>IF(E229="","",IFERROR(VLOOKUP(H229,'2-班级信息'!A:AH,29,0),"错误"))</f>
        <v/>
      </c>
      <c r="M229" s="6">
        <f>SUMIF('6-学员费用预警表'!A:A,'10-新增明细'!E229,'6-学员费用预警表'!F:F)</f>
        <v>0</v>
      </c>
      <c r="N229" s="5">
        <f>SUMIF('6-学员费用预警表'!A:A,'10-新增明细'!E229,'6-学员费用预警表'!I:I)</f>
        <v>0</v>
      </c>
      <c r="O229" s="8" t="str">
        <f>IF(E229="","",IFERROR(VLOOKUP(E229,'1-学员信息表'!A:AG,8,0),"错误"))</f>
        <v/>
      </c>
      <c r="P229" s="8" t="str">
        <f>IF(E229="","",IFERROR(VLOOKUP(E229,'4-收据记录表'!D:AN,26,0),"错误"))</f>
        <v/>
      </c>
      <c r="Q229" s="12"/>
      <c r="R229" s="11"/>
      <c r="S229" s="8" t="str">
        <f>IF(E229="","",IF(ISERROR(VLOOKUP(E229,'1-学员信息表'!A:AG,9,0)),"错误",IF(VLOOKUP(E229,'1-学员信息表'!A:AG,9,0)="","错误",VLOOKUP(E229,'1-学员信息表'!A:AG,9,0))))</f>
        <v/>
      </c>
      <c r="T229" s="4" t="str">
        <f>IF(E229="","",IF(ISERROR(VLOOKUP(E229,'1-学员信息表'!A:AG,20,0)),"错误",IF(VLOOKUP(E229,'1-学员信息表'!A:AG,20,0)="","错误",VLOOKUP(E229,'1-学员信息表'!A:AG,20,0))))</f>
        <v/>
      </c>
      <c r="U229" s="8" t="str">
        <f>IF(E229="","",IF(ISERROR(VLOOKUP(E229,'1-学员信息表'!A:AG,21,0)),"错误",IF(VLOOKUP(E229,'1-学员信息表'!A:AG,21,0)="","错误",VLOOKUP(E229,'1-学员信息表'!A:AG,21,0))))</f>
        <v/>
      </c>
    </row>
    <row r="230" spans="1:21">
      <c r="A230" s="8" t="str">
        <f t="shared" si="9"/>
        <v/>
      </c>
      <c r="B230" s="12" t="str">
        <f t="shared" si="10"/>
        <v/>
      </c>
      <c r="C230" s="11" t="str">
        <f t="shared" si="11"/>
        <v/>
      </c>
      <c r="D230" s="3"/>
      <c r="E230" s="1"/>
      <c r="F230" s="12" t="str">
        <f>IF(E230="","",IFERROR(VLOOKUP(E230,'1-学员信息表'!A:AG,2,0),"错误"))</f>
        <v/>
      </c>
      <c r="G230" s="12" t="str">
        <f>IF(E230="","",IF(ISERROR(VLOOKUP(E230,'3-班级学员信息表'!G:AC,12,0)),"错误",IF(VLOOKUP(E230,'3-班级学员信息表'!G:AC,12,0)="","错误",VLOOKUP(E230,'3-班级学员信息表'!G:AC,12,0))))</f>
        <v/>
      </c>
      <c r="H230" s="12" t="str">
        <f>IF(E230="","",IF(ISERROR(VLOOKUP(E230,'3-班级学员信息表'!G:AC,13,0)),"错误",IF(VLOOKUP(E230,'3-班级学员信息表'!G:AC,13,0)="","错误",VLOOKUP(E230,'3-班级学员信息表'!G:AC,13,0))))</f>
        <v/>
      </c>
      <c r="I230" s="8" t="str">
        <f>IF(E230="","",IFERROR(VLOOKUP(E230,'3-班级学员信息表'!G:AC,14,0),"错误"))</f>
        <v/>
      </c>
      <c r="J230" s="8" t="str">
        <f>IF(E230="","",IFERROR(VLOOKUP(E230,'3-班级学员信息表'!G:AC,15,0),"错误"))</f>
        <v/>
      </c>
      <c r="K230" s="7" t="str">
        <f>IF(E230="","",IFERROR(VLOOKUP(H230,'2-班级信息'!A:AH,6,0),"错误"))</f>
        <v/>
      </c>
      <c r="L230" s="7" t="str">
        <f>IF(E230="","",IFERROR(VLOOKUP(H230,'2-班级信息'!A:AH,29,0),"错误"))</f>
        <v/>
      </c>
      <c r="M230" s="6">
        <f>SUMIF('6-学员费用预警表'!A:A,'10-新增明细'!E230,'6-学员费用预警表'!F:F)</f>
        <v>0</v>
      </c>
      <c r="N230" s="5">
        <f>SUMIF('6-学员费用预警表'!A:A,'10-新增明细'!E230,'6-学员费用预警表'!I:I)</f>
        <v>0</v>
      </c>
      <c r="O230" s="8" t="str">
        <f>IF(E230="","",IFERROR(VLOOKUP(E230,'1-学员信息表'!A:AG,8,0),"错误"))</f>
        <v/>
      </c>
      <c r="P230" s="8" t="str">
        <f>IF(E230="","",IFERROR(VLOOKUP(E230,'4-收据记录表'!D:AN,26,0),"错误"))</f>
        <v/>
      </c>
      <c r="Q230" s="12"/>
      <c r="R230" s="11"/>
      <c r="S230" s="8" t="str">
        <f>IF(E230="","",IF(ISERROR(VLOOKUP(E230,'1-学员信息表'!A:AG,9,0)),"错误",IF(VLOOKUP(E230,'1-学员信息表'!A:AG,9,0)="","错误",VLOOKUP(E230,'1-学员信息表'!A:AG,9,0))))</f>
        <v/>
      </c>
      <c r="T230" s="4" t="str">
        <f>IF(E230="","",IF(ISERROR(VLOOKUP(E230,'1-学员信息表'!A:AG,20,0)),"错误",IF(VLOOKUP(E230,'1-学员信息表'!A:AG,20,0)="","错误",VLOOKUP(E230,'1-学员信息表'!A:AG,20,0))))</f>
        <v/>
      </c>
      <c r="U230" s="8" t="str">
        <f>IF(E230="","",IF(ISERROR(VLOOKUP(E230,'1-学员信息表'!A:AG,21,0)),"错误",IF(VLOOKUP(E230,'1-学员信息表'!A:AG,21,0)="","错误",VLOOKUP(E230,'1-学员信息表'!A:AG,21,0))))</f>
        <v/>
      </c>
    </row>
    <row r="231" spans="1:21">
      <c r="A231" s="8" t="str">
        <f t="shared" si="9"/>
        <v/>
      </c>
      <c r="B231" s="12" t="str">
        <f t="shared" si="10"/>
        <v/>
      </c>
      <c r="C231" s="11" t="str">
        <f t="shared" si="11"/>
        <v/>
      </c>
      <c r="D231" s="3"/>
      <c r="E231" s="1"/>
      <c r="F231" s="12" t="str">
        <f>IF(E231="","",IFERROR(VLOOKUP(E231,'1-学员信息表'!A:AG,2,0),"错误"))</f>
        <v/>
      </c>
      <c r="G231" s="12" t="str">
        <f>IF(E231="","",IF(ISERROR(VLOOKUP(E231,'3-班级学员信息表'!G:AC,12,0)),"错误",IF(VLOOKUP(E231,'3-班级学员信息表'!G:AC,12,0)="","错误",VLOOKUP(E231,'3-班级学员信息表'!G:AC,12,0))))</f>
        <v/>
      </c>
      <c r="H231" s="12" t="str">
        <f>IF(E231="","",IF(ISERROR(VLOOKUP(E231,'3-班级学员信息表'!G:AC,13,0)),"错误",IF(VLOOKUP(E231,'3-班级学员信息表'!G:AC,13,0)="","错误",VLOOKUP(E231,'3-班级学员信息表'!G:AC,13,0))))</f>
        <v/>
      </c>
      <c r="I231" s="8" t="str">
        <f>IF(E231="","",IFERROR(VLOOKUP(E231,'3-班级学员信息表'!G:AC,14,0),"错误"))</f>
        <v/>
      </c>
      <c r="J231" s="8" t="str">
        <f>IF(E231="","",IFERROR(VLOOKUP(E231,'3-班级学员信息表'!G:AC,15,0),"错误"))</f>
        <v/>
      </c>
      <c r="K231" s="7" t="str">
        <f>IF(E231="","",IFERROR(VLOOKUP(H231,'2-班级信息'!A:AH,6,0),"错误"))</f>
        <v/>
      </c>
      <c r="L231" s="7" t="str">
        <f>IF(E231="","",IFERROR(VLOOKUP(H231,'2-班级信息'!A:AH,29,0),"错误"))</f>
        <v/>
      </c>
      <c r="M231" s="6">
        <f>SUMIF('6-学员费用预警表'!A:A,'10-新增明细'!E231,'6-学员费用预警表'!F:F)</f>
        <v>0</v>
      </c>
      <c r="N231" s="5">
        <f>SUMIF('6-学员费用预警表'!A:A,'10-新增明细'!E231,'6-学员费用预警表'!I:I)</f>
        <v>0</v>
      </c>
      <c r="O231" s="8" t="str">
        <f>IF(E231="","",IFERROR(VLOOKUP(E231,'1-学员信息表'!A:AG,8,0),"错误"))</f>
        <v/>
      </c>
      <c r="P231" s="8" t="str">
        <f>IF(E231="","",IFERROR(VLOOKUP(E231,'4-收据记录表'!D:AN,26,0),"错误"))</f>
        <v/>
      </c>
      <c r="Q231" s="12"/>
      <c r="R231" s="11"/>
      <c r="S231" s="8" t="str">
        <f>IF(E231="","",IF(ISERROR(VLOOKUP(E231,'1-学员信息表'!A:AG,9,0)),"错误",IF(VLOOKUP(E231,'1-学员信息表'!A:AG,9,0)="","错误",VLOOKUP(E231,'1-学员信息表'!A:AG,9,0))))</f>
        <v/>
      </c>
      <c r="T231" s="4" t="str">
        <f>IF(E231="","",IF(ISERROR(VLOOKUP(E231,'1-学员信息表'!A:AG,20,0)),"错误",IF(VLOOKUP(E231,'1-学员信息表'!A:AG,20,0)="","错误",VLOOKUP(E231,'1-学员信息表'!A:AG,20,0))))</f>
        <v/>
      </c>
      <c r="U231" s="8" t="str">
        <f>IF(E231="","",IF(ISERROR(VLOOKUP(E231,'1-学员信息表'!A:AG,21,0)),"错误",IF(VLOOKUP(E231,'1-学员信息表'!A:AG,21,0)="","错误",VLOOKUP(E231,'1-学员信息表'!A:AG,21,0))))</f>
        <v/>
      </c>
    </row>
    <row r="232" spans="1:21">
      <c r="A232" s="8" t="str">
        <f t="shared" si="9"/>
        <v/>
      </c>
      <c r="B232" s="12" t="str">
        <f t="shared" si="10"/>
        <v/>
      </c>
      <c r="C232" s="11" t="str">
        <f t="shared" si="11"/>
        <v/>
      </c>
      <c r="D232" s="3"/>
      <c r="E232" s="1"/>
      <c r="F232" s="12" t="str">
        <f>IF(E232="","",IFERROR(VLOOKUP(E232,'1-学员信息表'!A:AG,2,0),"错误"))</f>
        <v/>
      </c>
      <c r="G232" s="12" t="str">
        <f>IF(E232="","",IF(ISERROR(VLOOKUP(E232,'3-班级学员信息表'!G:AC,12,0)),"错误",IF(VLOOKUP(E232,'3-班级学员信息表'!G:AC,12,0)="","错误",VLOOKUP(E232,'3-班级学员信息表'!G:AC,12,0))))</f>
        <v/>
      </c>
      <c r="H232" s="12" t="str">
        <f>IF(E232="","",IF(ISERROR(VLOOKUP(E232,'3-班级学员信息表'!G:AC,13,0)),"错误",IF(VLOOKUP(E232,'3-班级学员信息表'!G:AC,13,0)="","错误",VLOOKUP(E232,'3-班级学员信息表'!G:AC,13,0))))</f>
        <v/>
      </c>
      <c r="I232" s="8" t="str">
        <f>IF(E232="","",IFERROR(VLOOKUP(E232,'3-班级学员信息表'!G:AC,14,0),"错误"))</f>
        <v/>
      </c>
      <c r="J232" s="8" t="str">
        <f>IF(E232="","",IFERROR(VLOOKUP(E232,'3-班级学员信息表'!G:AC,15,0),"错误"))</f>
        <v/>
      </c>
      <c r="K232" s="7" t="str">
        <f>IF(E232="","",IFERROR(VLOOKUP(H232,'2-班级信息'!A:AH,6,0),"错误"))</f>
        <v/>
      </c>
      <c r="L232" s="7" t="str">
        <f>IF(E232="","",IFERROR(VLOOKUP(H232,'2-班级信息'!A:AH,29,0),"错误"))</f>
        <v/>
      </c>
      <c r="M232" s="6">
        <f>SUMIF('6-学员费用预警表'!A:A,'10-新增明细'!E232,'6-学员费用预警表'!F:F)</f>
        <v>0</v>
      </c>
      <c r="N232" s="5">
        <f>SUMIF('6-学员费用预警表'!A:A,'10-新增明细'!E232,'6-学员费用预警表'!I:I)</f>
        <v>0</v>
      </c>
      <c r="O232" s="8" t="str">
        <f>IF(E232="","",IFERROR(VLOOKUP(E232,'1-学员信息表'!A:AG,8,0),"错误"))</f>
        <v/>
      </c>
      <c r="P232" s="8" t="str">
        <f>IF(E232="","",IFERROR(VLOOKUP(E232,'4-收据记录表'!D:AN,26,0),"错误"))</f>
        <v/>
      </c>
      <c r="Q232" s="12"/>
      <c r="R232" s="11"/>
      <c r="S232" s="8" t="str">
        <f>IF(E232="","",IF(ISERROR(VLOOKUP(E232,'1-学员信息表'!A:AG,9,0)),"错误",IF(VLOOKUP(E232,'1-学员信息表'!A:AG,9,0)="","错误",VLOOKUP(E232,'1-学员信息表'!A:AG,9,0))))</f>
        <v/>
      </c>
      <c r="T232" s="4" t="str">
        <f>IF(E232="","",IF(ISERROR(VLOOKUP(E232,'1-学员信息表'!A:AG,20,0)),"错误",IF(VLOOKUP(E232,'1-学员信息表'!A:AG,20,0)="","错误",VLOOKUP(E232,'1-学员信息表'!A:AG,20,0))))</f>
        <v/>
      </c>
      <c r="U232" s="8" t="str">
        <f>IF(E232="","",IF(ISERROR(VLOOKUP(E232,'1-学员信息表'!A:AG,21,0)),"错误",IF(VLOOKUP(E232,'1-学员信息表'!A:AG,21,0)="","错误",VLOOKUP(E232,'1-学员信息表'!A:AG,21,0))))</f>
        <v/>
      </c>
    </row>
    <row r="233" spans="1:21">
      <c r="A233" s="8" t="str">
        <f t="shared" si="9"/>
        <v/>
      </c>
      <c r="B233" s="12" t="str">
        <f t="shared" si="10"/>
        <v/>
      </c>
      <c r="C233" s="11" t="str">
        <f t="shared" si="11"/>
        <v/>
      </c>
      <c r="D233" s="3"/>
      <c r="E233" s="1"/>
      <c r="F233" s="12" t="str">
        <f>IF(E233="","",IFERROR(VLOOKUP(E233,'1-学员信息表'!A:AG,2,0),"错误"))</f>
        <v/>
      </c>
      <c r="G233" s="12" t="str">
        <f>IF(E233="","",IF(ISERROR(VLOOKUP(E233,'3-班级学员信息表'!G:AC,12,0)),"错误",IF(VLOOKUP(E233,'3-班级学员信息表'!G:AC,12,0)="","错误",VLOOKUP(E233,'3-班级学员信息表'!G:AC,12,0))))</f>
        <v/>
      </c>
      <c r="H233" s="12" t="str">
        <f>IF(E233="","",IF(ISERROR(VLOOKUP(E233,'3-班级学员信息表'!G:AC,13,0)),"错误",IF(VLOOKUP(E233,'3-班级学员信息表'!G:AC,13,0)="","错误",VLOOKUP(E233,'3-班级学员信息表'!G:AC,13,0))))</f>
        <v/>
      </c>
      <c r="I233" s="8" t="str">
        <f>IF(E233="","",IFERROR(VLOOKUP(E233,'3-班级学员信息表'!G:AC,14,0),"错误"))</f>
        <v/>
      </c>
      <c r="J233" s="8" t="str">
        <f>IF(E233="","",IFERROR(VLOOKUP(E233,'3-班级学员信息表'!G:AC,15,0),"错误"))</f>
        <v/>
      </c>
      <c r="K233" s="7" t="str">
        <f>IF(E233="","",IFERROR(VLOOKUP(H233,'2-班级信息'!A:AH,6,0),"错误"))</f>
        <v/>
      </c>
      <c r="L233" s="7" t="str">
        <f>IF(E233="","",IFERROR(VLOOKUP(H233,'2-班级信息'!A:AH,29,0),"错误"))</f>
        <v/>
      </c>
      <c r="M233" s="6">
        <f>SUMIF('6-学员费用预警表'!A:A,'10-新增明细'!E233,'6-学员费用预警表'!F:F)</f>
        <v>0</v>
      </c>
      <c r="N233" s="5">
        <f>SUMIF('6-学员费用预警表'!A:A,'10-新增明细'!E233,'6-学员费用预警表'!I:I)</f>
        <v>0</v>
      </c>
      <c r="O233" s="8" t="str">
        <f>IF(E233="","",IFERROR(VLOOKUP(E233,'1-学员信息表'!A:AG,8,0),"错误"))</f>
        <v/>
      </c>
      <c r="P233" s="8" t="str">
        <f>IF(E233="","",IFERROR(VLOOKUP(E233,'4-收据记录表'!D:AN,26,0),"错误"))</f>
        <v/>
      </c>
      <c r="Q233" s="12"/>
      <c r="R233" s="11"/>
      <c r="S233" s="8" t="str">
        <f>IF(E233="","",IF(ISERROR(VLOOKUP(E233,'1-学员信息表'!A:AG,9,0)),"错误",IF(VLOOKUP(E233,'1-学员信息表'!A:AG,9,0)="","错误",VLOOKUP(E233,'1-学员信息表'!A:AG,9,0))))</f>
        <v/>
      </c>
      <c r="T233" s="4" t="str">
        <f>IF(E233="","",IF(ISERROR(VLOOKUP(E233,'1-学员信息表'!A:AG,20,0)),"错误",IF(VLOOKUP(E233,'1-学员信息表'!A:AG,20,0)="","错误",VLOOKUP(E233,'1-学员信息表'!A:AG,20,0))))</f>
        <v/>
      </c>
      <c r="U233" s="8" t="str">
        <f>IF(E233="","",IF(ISERROR(VLOOKUP(E233,'1-学员信息表'!A:AG,21,0)),"错误",IF(VLOOKUP(E233,'1-学员信息表'!A:AG,21,0)="","错误",VLOOKUP(E233,'1-学员信息表'!A:AG,21,0))))</f>
        <v/>
      </c>
    </row>
    <row r="234" spans="1:21">
      <c r="A234" s="8" t="str">
        <f t="shared" si="9"/>
        <v/>
      </c>
      <c r="B234" s="12" t="str">
        <f t="shared" si="10"/>
        <v/>
      </c>
      <c r="C234" s="11" t="str">
        <f t="shared" si="11"/>
        <v/>
      </c>
      <c r="D234" s="3"/>
      <c r="E234" s="1"/>
      <c r="F234" s="12" t="str">
        <f>IF(E234="","",IFERROR(VLOOKUP(E234,'1-学员信息表'!A:AG,2,0),"错误"))</f>
        <v/>
      </c>
      <c r="G234" s="12" t="str">
        <f>IF(E234="","",IF(ISERROR(VLOOKUP(E234,'3-班级学员信息表'!G:AC,12,0)),"错误",IF(VLOOKUP(E234,'3-班级学员信息表'!G:AC,12,0)="","错误",VLOOKUP(E234,'3-班级学员信息表'!G:AC,12,0))))</f>
        <v/>
      </c>
      <c r="H234" s="12" t="str">
        <f>IF(E234="","",IF(ISERROR(VLOOKUP(E234,'3-班级学员信息表'!G:AC,13,0)),"错误",IF(VLOOKUP(E234,'3-班级学员信息表'!G:AC,13,0)="","错误",VLOOKUP(E234,'3-班级学员信息表'!G:AC,13,0))))</f>
        <v/>
      </c>
      <c r="I234" s="8" t="str">
        <f>IF(E234="","",IFERROR(VLOOKUP(E234,'3-班级学员信息表'!G:AC,14,0),"错误"))</f>
        <v/>
      </c>
      <c r="J234" s="8" t="str">
        <f>IF(E234="","",IFERROR(VLOOKUP(E234,'3-班级学员信息表'!G:AC,15,0),"错误"))</f>
        <v/>
      </c>
      <c r="K234" s="7" t="str">
        <f>IF(E234="","",IFERROR(VLOOKUP(H234,'2-班级信息'!A:AH,6,0),"错误"))</f>
        <v/>
      </c>
      <c r="L234" s="7" t="str">
        <f>IF(E234="","",IFERROR(VLOOKUP(H234,'2-班级信息'!A:AH,29,0),"错误"))</f>
        <v/>
      </c>
      <c r="M234" s="6">
        <f>SUMIF('6-学员费用预警表'!A:A,'10-新增明细'!E234,'6-学员费用预警表'!F:F)</f>
        <v>0</v>
      </c>
      <c r="N234" s="5">
        <f>SUMIF('6-学员费用预警表'!A:A,'10-新增明细'!E234,'6-学员费用预警表'!I:I)</f>
        <v>0</v>
      </c>
      <c r="O234" s="8" t="str">
        <f>IF(E234="","",IFERROR(VLOOKUP(E234,'1-学员信息表'!A:AG,8,0),"错误"))</f>
        <v/>
      </c>
      <c r="P234" s="8" t="str">
        <f>IF(E234="","",IFERROR(VLOOKUP(E234,'4-收据记录表'!D:AN,26,0),"错误"))</f>
        <v/>
      </c>
      <c r="Q234" s="12"/>
      <c r="R234" s="11"/>
      <c r="S234" s="8" t="str">
        <f>IF(E234="","",IF(ISERROR(VLOOKUP(E234,'1-学员信息表'!A:AG,9,0)),"错误",IF(VLOOKUP(E234,'1-学员信息表'!A:AG,9,0)="","错误",VLOOKUP(E234,'1-学员信息表'!A:AG,9,0))))</f>
        <v/>
      </c>
      <c r="T234" s="4" t="str">
        <f>IF(E234="","",IF(ISERROR(VLOOKUP(E234,'1-学员信息表'!A:AG,20,0)),"错误",IF(VLOOKUP(E234,'1-学员信息表'!A:AG,20,0)="","错误",VLOOKUP(E234,'1-学员信息表'!A:AG,20,0))))</f>
        <v/>
      </c>
      <c r="U234" s="8" t="str">
        <f>IF(E234="","",IF(ISERROR(VLOOKUP(E234,'1-学员信息表'!A:AG,21,0)),"错误",IF(VLOOKUP(E234,'1-学员信息表'!A:AG,21,0)="","错误",VLOOKUP(E234,'1-学员信息表'!A:AG,21,0))))</f>
        <v/>
      </c>
    </row>
    <row r="235" spans="1:21">
      <c r="A235" s="8" t="str">
        <f t="shared" si="9"/>
        <v/>
      </c>
      <c r="B235" s="12" t="str">
        <f t="shared" si="10"/>
        <v/>
      </c>
      <c r="C235" s="11" t="str">
        <f t="shared" si="11"/>
        <v/>
      </c>
      <c r="D235" s="3"/>
      <c r="E235" s="1"/>
      <c r="F235" s="12" t="str">
        <f>IF(E235="","",IFERROR(VLOOKUP(E235,'1-学员信息表'!A:AG,2,0),"错误"))</f>
        <v/>
      </c>
      <c r="G235" s="12" t="str">
        <f>IF(E235="","",IF(ISERROR(VLOOKUP(E235,'3-班级学员信息表'!G:AC,12,0)),"错误",IF(VLOOKUP(E235,'3-班级学员信息表'!G:AC,12,0)="","错误",VLOOKUP(E235,'3-班级学员信息表'!G:AC,12,0))))</f>
        <v/>
      </c>
      <c r="H235" s="12" t="str">
        <f>IF(E235="","",IF(ISERROR(VLOOKUP(E235,'3-班级学员信息表'!G:AC,13,0)),"错误",IF(VLOOKUP(E235,'3-班级学员信息表'!G:AC,13,0)="","错误",VLOOKUP(E235,'3-班级学员信息表'!G:AC,13,0))))</f>
        <v/>
      </c>
      <c r="I235" s="8" t="str">
        <f>IF(E235="","",IFERROR(VLOOKUP(E235,'3-班级学员信息表'!G:AC,14,0),"错误"))</f>
        <v/>
      </c>
      <c r="J235" s="8" t="str">
        <f>IF(E235="","",IFERROR(VLOOKUP(E235,'3-班级学员信息表'!G:AC,15,0),"错误"))</f>
        <v/>
      </c>
      <c r="K235" s="7" t="str">
        <f>IF(E235="","",IFERROR(VLOOKUP(H235,'2-班级信息'!A:AH,6,0),"错误"))</f>
        <v/>
      </c>
      <c r="L235" s="7" t="str">
        <f>IF(E235="","",IFERROR(VLOOKUP(H235,'2-班级信息'!A:AH,29,0),"错误"))</f>
        <v/>
      </c>
      <c r="M235" s="6">
        <f>SUMIF('6-学员费用预警表'!A:A,'10-新增明细'!E235,'6-学员费用预警表'!F:F)</f>
        <v>0</v>
      </c>
      <c r="N235" s="5">
        <f>SUMIF('6-学员费用预警表'!A:A,'10-新增明细'!E235,'6-学员费用预警表'!I:I)</f>
        <v>0</v>
      </c>
      <c r="O235" s="8" t="str">
        <f>IF(E235="","",IFERROR(VLOOKUP(E235,'1-学员信息表'!A:AG,8,0),"错误"))</f>
        <v/>
      </c>
      <c r="P235" s="8" t="str">
        <f>IF(E235="","",IFERROR(VLOOKUP(E235,'4-收据记录表'!D:AN,26,0),"错误"))</f>
        <v/>
      </c>
      <c r="Q235" s="12"/>
      <c r="R235" s="11"/>
      <c r="S235" s="8" t="str">
        <f>IF(E235="","",IF(ISERROR(VLOOKUP(E235,'1-学员信息表'!A:AG,9,0)),"错误",IF(VLOOKUP(E235,'1-学员信息表'!A:AG,9,0)="","错误",VLOOKUP(E235,'1-学员信息表'!A:AG,9,0))))</f>
        <v/>
      </c>
      <c r="T235" s="4" t="str">
        <f>IF(E235="","",IF(ISERROR(VLOOKUP(E235,'1-学员信息表'!A:AG,20,0)),"错误",IF(VLOOKUP(E235,'1-学员信息表'!A:AG,20,0)="","错误",VLOOKUP(E235,'1-学员信息表'!A:AG,20,0))))</f>
        <v/>
      </c>
      <c r="U235" s="8" t="str">
        <f>IF(E235="","",IF(ISERROR(VLOOKUP(E235,'1-学员信息表'!A:AG,21,0)),"错误",IF(VLOOKUP(E235,'1-学员信息表'!A:AG,21,0)="","错误",VLOOKUP(E235,'1-学员信息表'!A:AG,21,0))))</f>
        <v/>
      </c>
    </row>
    <row r="236" spans="1:21">
      <c r="A236" s="8" t="str">
        <f t="shared" si="9"/>
        <v/>
      </c>
      <c r="B236" s="12" t="str">
        <f t="shared" si="10"/>
        <v/>
      </c>
      <c r="C236" s="11" t="str">
        <f t="shared" si="11"/>
        <v/>
      </c>
      <c r="D236" s="3"/>
      <c r="E236" s="1"/>
      <c r="F236" s="12" t="str">
        <f>IF(E236="","",IFERROR(VLOOKUP(E236,'1-学员信息表'!A:AG,2,0),"错误"))</f>
        <v/>
      </c>
      <c r="G236" s="12" t="str">
        <f>IF(E236="","",IF(ISERROR(VLOOKUP(E236,'3-班级学员信息表'!G:AC,12,0)),"错误",IF(VLOOKUP(E236,'3-班级学员信息表'!G:AC,12,0)="","错误",VLOOKUP(E236,'3-班级学员信息表'!G:AC,12,0))))</f>
        <v/>
      </c>
      <c r="H236" s="12" t="str">
        <f>IF(E236="","",IF(ISERROR(VLOOKUP(E236,'3-班级学员信息表'!G:AC,13,0)),"错误",IF(VLOOKUP(E236,'3-班级学员信息表'!G:AC,13,0)="","错误",VLOOKUP(E236,'3-班级学员信息表'!G:AC,13,0))))</f>
        <v/>
      </c>
      <c r="I236" s="8" t="str">
        <f>IF(E236="","",IFERROR(VLOOKUP(E236,'3-班级学员信息表'!G:AC,14,0),"错误"))</f>
        <v/>
      </c>
      <c r="J236" s="8" t="str">
        <f>IF(E236="","",IFERROR(VLOOKUP(E236,'3-班级学员信息表'!G:AC,15,0),"错误"))</f>
        <v/>
      </c>
      <c r="K236" s="7" t="str">
        <f>IF(E236="","",IFERROR(VLOOKUP(H236,'2-班级信息'!A:AH,6,0),"错误"))</f>
        <v/>
      </c>
      <c r="L236" s="7" t="str">
        <f>IF(E236="","",IFERROR(VLOOKUP(H236,'2-班级信息'!A:AH,29,0),"错误"))</f>
        <v/>
      </c>
      <c r="M236" s="6">
        <f>SUMIF('6-学员费用预警表'!A:A,'10-新增明细'!E236,'6-学员费用预警表'!F:F)</f>
        <v>0</v>
      </c>
      <c r="N236" s="5">
        <f>SUMIF('6-学员费用预警表'!A:A,'10-新增明细'!E236,'6-学员费用预警表'!I:I)</f>
        <v>0</v>
      </c>
      <c r="O236" s="8" t="str">
        <f>IF(E236="","",IFERROR(VLOOKUP(E236,'1-学员信息表'!A:AG,8,0),"错误"))</f>
        <v/>
      </c>
      <c r="P236" s="8" t="str">
        <f>IF(E236="","",IFERROR(VLOOKUP(E236,'4-收据记录表'!D:AN,26,0),"错误"))</f>
        <v/>
      </c>
      <c r="Q236" s="12"/>
      <c r="R236" s="11"/>
      <c r="S236" s="8" t="str">
        <f>IF(E236="","",IF(ISERROR(VLOOKUP(E236,'1-学员信息表'!A:AG,9,0)),"错误",IF(VLOOKUP(E236,'1-学员信息表'!A:AG,9,0)="","错误",VLOOKUP(E236,'1-学员信息表'!A:AG,9,0))))</f>
        <v/>
      </c>
      <c r="T236" s="4" t="str">
        <f>IF(E236="","",IF(ISERROR(VLOOKUP(E236,'1-学员信息表'!A:AG,20,0)),"错误",IF(VLOOKUP(E236,'1-学员信息表'!A:AG,20,0)="","错误",VLOOKUP(E236,'1-学员信息表'!A:AG,20,0))))</f>
        <v/>
      </c>
      <c r="U236" s="8" t="str">
        <f>IF(E236="","",IF(ISERROR(VLOOKUP(E236,'1-学员信息表'!A:AG,21,0)),"错误",IF(VLOOKUP(E236,'1-学员信息表'!A:AG,21,0)="","错误",VLOOKUP(E236,'1-学员信息表'!A:AG,21,0))))</f>
        <v/>
      </c>
    </row>
    <row r="237" spans="1:21">
      <c r="A237" s="8" t="str">
        <f t="shared" si="9"/>
        <v/>
      </c>
      <c r="B237" s="12" t="str">
        <f t="shared" si="10"/>
        <v/>
      </c>
      <c r="C237" s="11" t="str">
        <f t="shared" si="11"/>
        <v/>
      </c>
      <c r="D237" s="3"/>
      <c r="E237" s="1"/>
      <c r="F237" s="12" t="str">
        <f>IF(E237="","",IFERROR(VLOOKUP(E237,'1-学员信息表'!A:AG,2,0),"错误"))</f>
        <v/>
      </c>
      <c r="G237" s="12" t="str">
        <f>IF(E237="","",IF(ISERROR(VLOOKUP(E237,'3-班级学员信息表'!G:AC,12,0)),"错误",IF(VLOOKUP(E237,'3-班级学员信息表'!G:AC,12,0)="","错误",VLOOKUP(E237,'3-班级学员信息表'!G:AC,12,0))))</f>
        <v/>
      </c>
      <c r="H237" s="12" t="str">
        <f>IF(E237="","",IF(ISERROR(VLOOKUP(E237,'3-班级学员信息表'!G:AC,13,0)),"错误",IF(VLOOKUP(E237,'3-班级学员信息表'!G:AC,13,0)="","错误",VLOOKUP(E237,'3-班级学员信息表'!G:AC,13,0))))</f>
        <v/>
      </c>
      <c r="I237" s="8" t="str">
        <f>IF(E237="","",IFERROR(VLOOKUP(E237,'3-班级学员信息表'!G:AC,14,0),"错误"))</f>
        <v/>
      </c>
      <c r="J237" s="8" t="str">
        <f>IF(E237="","",IFERROR(VLOOKUP(E237,'3-班级学员信息表'!G:AC,15,0),"错误"))</f>
        <v/>
      </c>
      <c r="K237" s="7" t="str">
        <f>IF(E237="","",IFERROR(VLOOKUP(H237,'2-班级信息'!A:AH,6,0),"错误"))</f>
        <v/>
      </c>
      <c r="L237" s="7" t="str">
        <f>IF(E237="","",IFERROR(VLOOKUP(H237,'2-班级信息'!A:AH,29,0),"错误"))</f>
        <v/>
      </c>
      <c r="M237" s="6">
        <f>SUMIF('6-学员费用预警表'!A:A,'10-新增明细'!E237,'6-学员费用预警表'!F:F)</f>
        <v>0</v>
      </c>
      <c r="N237" s="5">
        <f>SUMIF('6-学员费用预警表'!A:A,'10-新增明细'!E237,'6-学员费用预警表'!I:I)</f>
        <v>0</v>
      </c>
      <c r="O237" s="8" t="str">
        <f>IF(E237="","",IFERROR(VLOOKUP(E237,'1-学员信息表'!A:AG,8,0),"错误"))</f>
        <v/>
      </c>
      <c r="P237" s="8" t="str">
        <f>IF(E237="","",IFERROR(VLOOKUP(E237,'4-收据记录表'!D:AN,26,0),"错误"))</f>
        <v/>
      </c>
      <c r="Q237" s="12"/>
      <c r="R237" s="11"/>
      <c r="S237" s="8" t="str">
        <f>IF(E237="","",IF(ISERROR(VLOOKUP(E237,'1-学员信息表'!A:AG,9,0)),"错误",IF(VLOOKUP(E237,'1-学员信息表'!A:AG,9,0)="","错误",VLOOKUP(E237,'1-学员信息表'!A:AG,9,0))))</f>
        <v/>
      </c>
      <c r="T237" s="4" t="str">
        <f>IF(E237="","",IF(ISERROR(VLOOKUP(E237,'1-学员信息表'!A:AG,20,0)),"错误",IF(VLOOKUP(E237,'1-学员信息表'!A:AG,20,0)="","错误",VLOOKUP(E237,'1-学员信息表'!A:AG,20,0))))</f>
        <v/>
      </c>
      <c r="U237" s="8" t="str">
        <f>IF(E237="","",IF(ISERROR(VLOOKUP(E237,'1-学员信息表'!A:AG,21,0)),"错误",IF(VLOOKUP(E237,'1-学员信息表'!A:AG,21,0)="","错误",VLOOKUP(E237,'1-学员信息表'!A:AG,21,0))))</f>
        <v/>
      </c>
    </row>
    <row r="238" spans="1:21">
      <c r="A238" s="8" t="str">
        <f t="shared" si="9"/>
        <v/>
      </c>
      <c r="B238" s="12" t="str">
        <f t="shared" si="10"/>
        <v/>
      </c>
      <c r="C238" s="11" t="str">
        <f t="shared" si="11"/>
        <v/>
      </c>
      <c r="D238" s="3"/>
      <c r="E238" s="1"/>
      <c r="F238" s="12" t="str">
        <f>IF(E238="","",IFERROR(VLOOKUP(E238,'1-学员信息表'!A:AG,2,0),"错误"))</f>
        <v/>
      </c>
      <c r="G238" s="12" t="str">
        <f>IF(E238="","",IF(ISERROR(VLOOKUP(E238,'3-班级学员信息表'!G:AC,12,0)),"错误",IF(VLOOKUP(E238,'3-班级学员信息表'!G:AC,12,0)="","错误",VLOOKUP(E238,'3-班级学员信息表'!G:AC,12,0))))</f>
        <v/>
      </c>
      <c r="H238" s="12" t="str">
        <f>IF(E238="","",IF(ISERROR(VLOOKUP(E238,'3-班级学员信息表'!G:AC,13,0)),"错误",IF(VLOOKUP(E238,'3-班级学员信息表'!G:AC,13,0)="","错误",VLOOKUP(E238,'3-班级学员信息表'!G:AC,13,0))))</f>
        <v/>
      </c>
      <c r="I238" s="8" t="str">
        <f>IF(E238="","",IFERROR(VLOOKUP(E238,'3-班级学员信息表'!G:AC,14,0),"错误"))</f>
        <v/>
      </c>
      <c r="J238" s="8" t="str">
        <f>IF(E238="","",IFERROR(VLOOKUP(E238,'3-班级学员信息表'!G:AC,15,0),"错误"))</f>
        <v/>
      </c>
      <c r="K238" s="7" t="str">
        <f>IF(E238="","",IFERROR(VLOOKUP(H238,'2-班级信息'!A:AH,6,0),"错误"))</f>
        <v/>
      </c>
      <c r="L238" s="7" t="str">
        <f>IF(E238="","",IFERROR(VLOOKUP(H238,'2-班级信息'!A:AH,29,0),"错误"))</f>
        <v/>
      </c>
      <c r="M238" s="6">
        <f>SUMIF('6-学员费用预警表'!A:A,'10-新增明细'!E238,'6-学员费用预警表'!F:F)</f>
        <v>0</v>
      </c>
      <c r="N238" s="5">
        <f>SUMIF('6-学员费用预警表'!A:A,'10-新增明细'!E238,'6-学员费用预警表'!I:I)</f>
        <v>0</v>
      </c>
      <c r="O238" s="8" t="str">
        <f>IF(E238="","",IFERROR(VLOOKUP(E238,'1-学员信息表'!A:AG,8,0),"错误"))</f>
        <v/>
      </c>
      <c r="P238" s="8" t="str">
        <f>IF(E238="","",IFERROR(VLOOKUP(E238,'4-收据记录表'!D:AN,26,0),"错误"))</f>
        <v/>
      </c>
      <c r="Q238" s="12"/>
      <c r="R238" s="11"/>
      <c r="S238" s="8" t="str">
        <f>IF(E238="","",IF(ISERROR(VLOOKUP(E238,'1-学员信息表'!A:AG,9,0)),"错误",IF(VLOOKUP(E238,'1-学员信息表'!A:AG,9,0)="","错误",VLOOKUP(E238,'1-学员信息表'!A:AG,9,0))))</f>
        <v/>
      </c>
      <c r="T238" s="4" t="str">
        <f>IF(E238="","",IF(ISERROR(VLOOKUP(E238,'1-学员信息表'!A:AG,20,0)),"错误",IF(VLOOKUP(E238,'1-学员信息表'!A:AG,20,0)="","错误",VLOOKUP(E238,'1-学员信息表'!A:AG,20,0))))</f>
        <v/>
      </c>
      <c r="U238" s="8" t="str">
        <f>IF(E238="","",IF(ISERROR(VLOOKUP(E238,'1-学员信息表'!A:AG,21,0)),"错误",IF(VLOOKUP(E238,'1-学员信息表'!A:AG,21,0)="","错误",VLOOKUP(E238,'1-学员信息表'!A:AG,21,0))))</f>
        <v/>
      </c>
    </row>
    <row r="239" spans="1:21">
      <c r="A239" s="8" t="str">
        <f t="shared" si="9"/>
        <v/>
      </c>
      <c r="B239" s="12" t="str">
        <f t="shared" si="10"/>
        <v/>
      </c>
      <c r="C239" s="11" t="str">
        <f t="shared" si="11"/>
        <v/>
      </c>
      <c r="D239" s="3"/>
      <c r="E239" s="1"/>
      <c r="F239" s="12" t="str">
        <f>IF(E239="","",IFERROR(VLOOKUP(E239,'1-学员信息表'!A:AG,2,0),"错误"))</f>
        <v/>
      </c>
      <c r="G239" s="12" t="str">
        <f>IF(E239="","",IF(ISERROR(VLOOKUP(E239,'3-班级学员信息表'!G:AC,12,0)),"错误",IF(VLOOKUP(E239,'3-班级学员信息表'!G:AC,12,0)="","错误",VLOOKUP(E239,'3-班级学员信息表'!G:AC,12,0))))</f>
        <v/>
      </c>
      <c r="H239" s="12" t="str">
        <f>IF(E239="","",IF(ISERROR(VLOOKUP(E239,'3-班级学员信息表'!G:AC,13,0)),"错误",IF(VLOOKUP(E239,'3-班级学员信息表'!G:AC,13,0)="","错误",VLOOKUP(E239,'3-班级学员信息表'!G:AC,13,0))))</f>
        <v/>
      </c>
      <c r="I239" s="8" t="str">
        <f>IF(E239="","",IFERROR(VLOOKUP(E239,'3-班级学员信息表'!G:AC,14,0),"错误"))</f>
        <v/>
      </c>
      <c r="J239" s="8" t="str">
        <f>IF(E239="","",IFERROR(VLOOKUP(E239,'3-班级学员信息表'!G:AC,15,0),"错误"))</f>
        <v/>
      </c>
      <c r="K239" s="7" t="str">
        <f>IF(E239="","",IFERROR(VLOOKUP(H239,'2-班级信息'!A:AH,6,0),"错误"))</f>
        <v/>
      </c>
      <c r="L239" s="7" t="str">
        <f>IF(E239="","",IFERROR(VLOOKUP(H239,'2-班级信息'!A:AH,29,0),"错误"))</f>
        <v/>
      </c>
      <c r="M239" s="6">
        <f>SUMIF('6-学员费用预警表'!A:A,'10-新增明细'!E239,'6-学员费用预警表'!F:F)</f>
        <v>0</v>
      </c>
      <c r="N239" s="5">
        <f>SUMIF('6-学员费用预警表'!A:A,'10-新增明细'!E239,'6-学员费用预警表'!I:I)</f>
        <v>0</v>
      </c>
      <c r="O239" s="8" t="str">
        <f>IF(E239="","",IFERROR(VLOOKUP(E239,'1-学员信息表'!A:AG,8,0),"错误"))</f>
        <v/>
      </c>
      <c r="P239" s="8" t="str">
        <f>IF(E239="","",IFERROR(VLOOKUP(E239,'4-收据记录表'!D:AN,26,0),"错误"))</f>
        <v/>
      </c>
      <c r="Q239" s="12"/>
      <c r="R239" s="11"/>
      <c r="S239" s="8" t="str">
        <f>IF(E239="","",IF(ISERROR(VLOOKUP(E239,'1-学员信息表'!A:AG,9,0)),"错误",IF(VLOOKUP(E239,'1-学员信息表'!A:AG,9,0)="","错误",VLOOKUP(E239,'1-学员信息表'!A:AG,9,0))))</f>
        <v/>
      </c>
      <c r="T239" s="4" t="str">
        <f>IF(E239="","",IF(ISERROR(VLOOKUP(E239,'1-学员信息表'!A:AG,20,0)),"错误",IF(VLOOKUP(E239,'1-学员信息表'!A:AG,20,0)="","错误",VLOOKUP(E239,'1-学员信息表'!A:AG,20,0))))</f>
        <v/>
      </c>
      <c r="U239" s="8" t="str">
        <f>IF(E239="","",IF(ISERROR(VLOOKUP(E239,'1-学员信息表'!A:AG,21,0)),"错误",IF(VLOOKUP(E239,'1-学员信息表'!A:AG,21,0)="","错误",VLOOKUP(E239,'1-学员信息表'!A:AG,21,0))))</f>
        <v/>
      </c>
    </row>
    <row r="240" spans="1:21">
      <c r="A240" s="8" t="str">
        <f t="shared" si="9"/>
        <v/>
      </c>
      <c r="B240" s="12" t="str">
        <f t="shared" si="10"/>
        <v/>
      </c>
      <c r="C240" s="11" t="str">
        <f t="shared" si="11"/>
        <v/>
      </c>
      <c r="D240" s="3"/>
      <c r="E240" s="1"/>
      <c r="F240" s="12" t="str">
        <f>IF(E240="","",IFERROR(VLOOKUP(E240,'1-学员信息表'!A:AG,2,0),"错误"))</f>
        <v/>
      </c>
      <c r="G240" s="12" t="str">
        <f>IF(E240="","",IF(ISERROR(VLOOKUP(E240,'3-班级学员信息表'!G:AC,12,0)),"错误",IF(VLOOKUP(E240,'3-班级学员信息表'!G:AC,12,0)="","错误",VLOOKUP(E240,'3-班级学员信息表'!G:AC,12,0))))</f>
        <v/>
      </c>
      <c r="H240" s="12" t="str">
        <f>IF(E240="","",IF(ISERROR(VLOOKUP(E240,'3-班级学员信息表'!G:AC,13,0)),"错误",IF(VLOOKUP(E240,'3-班级学员信息表'!G:AC,13,0)="","错误",VLOOKUP(E240,'3-班级学员信息表'!G:AC,13,0))))</f>
        <v/>
      </c>
      <c r="I240" s="8" t="str">
        <f>IF(E240="","",IFERROR(VLOOKUP(E240,'3-班级学员信息表'!G:AC,14,0),"错误"))</f>
        <v/>
      </c>
      <c r="J240" s="8" t="str">
        <f>IF(E240="","",IFERROR(VLOOKUP(E240,'3-班级学员信息表'!G:AC,15,0),"错误"))</f>
        <v/>
      </c>
      <c r="K240" s="7" t="str">
        <f>IF(E240="","",IFERROR(VLOOKUP(H240,'2-班级信息'!A:AH,6,0),"错误"))</f>
        <v/>
      </c>
      <c r="L240" s="7" t="str">
        <f>IF(E240="","",IFERROR(VLOOKUP(H240,'2-班级信息'!A:AH,29,0),"错误"))</f>
        <v/>
      </c>
      <c r="M240" s="6">
        <f>SUMIF('6-学员费用预警表'!A:A,'10-新增明细'!E240,'6-学员费用预警表'!F:F)</f>
        <v>0</v>
      </c>
      <c r="N240" s="5">
        <f>SUMIF('6-学员费用预警表'!A:A,'10-新增明细'!E240,'6-学员费用预警表'!I:I)</f>
        <v>0</v>
      </c>
      <c r="O240" s="8" t="str">
        <f>IF(E240="","",IFERROR(VLOOKUP(E240,'1-学员信息表'!A:AG,8,0),"错误"))</f>
        <v/>
      </c>
      <c r="P240" s="8" t="str">
        <f>IF(E240="","",IFERROR(VLOOKUP(E240,'4-收据记录表'!D:AN,26,0),"错误"))</f>
        <v/>
      </c>
      <c r="Q240" s="12"/>
      <c r="R240" s="11"/>
      <c r="S240" s="8" t="str">
        <f>IF(E240="","",IF(ISERROR(VLOOKUP(E240,'1-学员信息表'!A:AG,9,0)),"错误",IF(VLOOKUP(E240,'1-学员信息表'!A:AG,9,0)="","错误",VLOOKUP(E240,'1-学员信息表'!A:AG,9,0))))</f>
        <v/>
      </c>
      <c r="T240" s="4" t="str">
        <f>IF(E240="","",IF(ISERROR(VLOOKUP(E240,'1-学员信息表'!A:AG,20,0)),"错误",IF(VLOOKUP(E240,'1-学员信息表'!A:AG,20,0)="","错误",VLOOKUP(E240,'1-学员信息表'!A:AG,20,0))))</f>
        <v/>
      </c>
      <c r="U240" s="8" t="str">
        <f>IF(E240="","",IF(ISERROR(VLOOKUP(E240,'1-学员信息表'!A:AG,21,0)),"错误",IF(VLOOKUP(E240,'1-学员信息表'!A:AG,21,0)="","错误",VLOOKUP(E240,'1-学员信息表'!A:AG,21,0))))</f>
        <v/>
      </c>
    </row>
    <row r="241" spans="1:21">
      <c r="A241" s="8" t="str">
        <f t="shared" si="9"/>
        <v/>
      </c>
      <c r="B241" s="12" t="str">
        <f t="shared" si="10"/>
        <v/>
      </c>
      <c r="C241" s="11" t="str">
        <f t="shared" si="11"/>
        <v/>
      </c>
      <c r="D241" s="3"/>
      <c r="E241" s="1"/>
      <c r="F241" s="12" t="str">
        <f>IF(E241="","",IFERROR(VLOOKUP(E241,'1-学员信息表'!A:AG,2,0),"错误"))</f>
        <v/>
      </c>
      <c r="G241" s="12" t="str">
        <f>IF(E241="","",IF(ISERROR(VLOOKUP(E241,'3-班级学员信息表'!G:AC,12,0)),"错误",IF(VLOOKUP(E241,'3-班级学员信息表'!G:AC,12,0)="","错误",VLOOKUP(E241,'3-班级学员信息表'!G:AC,12,0))))</f>
        <v/>
      </c>
      <c r="H241" s="12" t="str">
        <f>IF(E241="","",IF(ISERROR(VLOOKUP(E241,'3-班级学员信息表'!G:AC,13,0)),"错误",IF(VLOOKUP(E241,'3-班级学员信息表'!G:AC,13,0)="","错误",VLOOKUP(E241,'3-班级学员信息表'!G:AC,13,0))))</f>
        <v/>
      </c>
      <c r="I241" s="8" t="str">
        <f>IF(E241="","",IFERROR(VLOOKUP(E241,'3-班级学员信息表'!G:AC,14,0),"错误"))</f>
        <v/>
      </c>
      <c r="J241" s="8" t="str">
        <f>IF(E241="","",IFERROR(VLOOKUP(E241,'3-班级学员信息表'!G:AC,15,0),"错误"))</f>
        <v/>
      </c>
      <c r="K241" s="7" t="str">
        <f>IF(E241="","",IFERROR(VLOOKUP(H241,'2-班级信息'!A:AH,6,0),"错误"))</f>
        <v/>
      </c>
      <c r="L241" s="7" t="str">
        <f>IF(E241="","",IFERROR(VLOOKUP(H241,'2-班级信息'!A:AH,29,0),"错误"))</f>
        <v/>
      </c>
      <c r="M241" s="6">
        <f>SUMIF('6-学员费用预警表'!A:A,'10-新增明细'!E241,'6-学员费用预警表'!F:F)</f>
        <v>0</v>
      </c>
      <c r="N241" s="5">
        <f>SUMIF('6-学员费用预警表'!A:A,'10-新增明细'!E241,'6-学员费用预警表'!I:I)</f>
        <v>0</v>
      </c>
      <c r="O241" s="8" t="str">
        <f>IF(E241="","",IFERROR(VLOOKUP(E241,'1-学员信息表'!A:AG,8,0),"错误"))</f>
        <v/>
      </c>
      <c r="P241" s="8" t="str">
        <f>IF(E241="","",IFERROR(VLOOKUP(E241,'4-收据记录表'!D:AN,26,0),"错误"))</f>
        <v/>
      </c>
      <c r="Q241" s="12"/>
      <c r="R241" s="11"/>
      <c r="S241" s="8" t="str">
        <f>IF(E241="","",IF(ISERROR(VLOOKUP(E241,'1-学员信息表'!A:AG,9,0)),"错误",IF(VLOOKUP(E241,'1-学员信息表'!A:AG,9,0)="","错误",VLOOKUP(E241,'1-学员信息表'!A:AG,9,0))))</f>
        <v/>
      </c>
      <c r="T241" s="4" t="str">
        <f>IF(E241="","",IF(ISERROR(VLOOKUP(E241,'1-学员信息表'!A:AG,20,0)),"错误",IF(VLOOKUP(E241,'1-学员信息表'!A:AG,20,0)="","错误",VLOOKUP(E241,'1-学员信息表'!A:AG,20,0))))</f>
        <v/>
      </c>
      <c r="U241" s="8" t="str">
        <f>IF(E241="","",IF(ISERROR(VLOOKUP(E241,'1-学员信息表'!A:AG,21,0)),"错误",IF(VLOOKUP(E241,'1-学员信息表'!A:AG,21,0)="","错误",VLOOKUP(E241,'1-学员信息表'!A:AG,21,0))))</f>
        <v/>
      </c>
    </row>
    <row r="242" spans="1:21">
      <c r="A242" s="8" t="str">
        <f t="shared" si="9"/>
        <v/>
      </c>
      <c r="B242" s="12" t="str">
        <f t="shared" si="10"/>
        <v/>
      </c>
      <c r="C242" s="11" t="str">
        <f t="shared" si="11"/>
        <v/>
      </c>
      <c r="D242" s="3"/>
      <c r="E242" s="1"/>
      <c r="F242" s="12" t="str">
        <f>IF(E242="","",IFERROR(VLOOKUP(E242,'1-学员信息表'!A:AG,2,0),"错误"))</f>
        <v/>
      </c>
      <c r="G242" s="12" t="str">
        <f>IF(E242="","",IF(ISERROR(VLOOKUP(E242,'3-班级学员信息表'!G:AC,12,0)),"错误",IF(VLOOKUP(E242,'3-班级学员信息表'!G:AC,12,0)="","错误",VLOOKUP(E242,'3-班级学员信息表'!G:AC,12,0))))</f>
        <v/>
      </c>
      <c r="H242" s="12" t="str">
        <f>IF(E242="","",IF(ISERROR(VLOOKUP(E242,'3-班级学员信息表'!G:AC,13,0)),"错误",IF(VLOOKUP(E242,'3-班级学员信息表'!G:AC,13,0)="","错误",VLOOKUP(E242,'3-班级学员信息表'!G:AC,13,0))))</f>
        <v/>
      </c>
      <c r="I242" s="8" t="str">
        <f>IF(E242="","",IFERROR(VLOOKUP(E242,'3-班级学员信息表'!G:AC,14,0),"错误"))</f>
        <v/>
      </c>
      <c r="J242" s="8" t="str">
        <f>IF(E242="","",IFERROR(VLOOKUP(E242,'3-班级学员信息表'!G:AC,15,0),"错误"))</f>
        <v/>
      </c>
      <c r="K242" s="7" t="str">
        <f>IF(E242="","",IFERROR(VLOOKUP(H242,'2-班级信息'!A:AH,6,0),"错误"))</f>
        <v/>
      </c>
      <c r="L242" s="7" t="str">
        <f>IF(E242="","",IFERROR(VLOOKUP(H242,'2-班级信息'!A:AH,29,0),"错误"))</f>
        <v/>
      </c>
      <c r="M242" s="6">
        <f>SUMIF('6-学员费用预警表'!A:A,'10-新增明细'!E242,'6-学员费用预警表'!F:F)</f>
        <v>0</v>
      </c>
      <c r="N242" s="5">
        <f>SUMIF('6-学员费用预警表'!A:A,'10-新增明细'!E242,'6-学员费用预警表'!I:I)</f>
        <v>0</v>
      </c>
      <c r="O242" s="8" t="str">
        <f>IF(E242="","",IFERROR(VLOOKUP(E242,'1-学员信息表'!A:AG,8,0),"错误"))</f>
        <v/>
      </c>
      <c r="P242" s="8" t="str">
        <f>IF(E242="","",IFERROR(VLOOKUP(E242,'4-收据记录表'!D:AN,26,0),"错误"))</f>
        <v/>
      </c>
      <c r="Q242" s="12"/>
      <c r="R242" s="11"/>
      <c r="S242" s="8" t="str">
        <f>IF(E242="","",IF(ISERROR(VLOOKUP(E242,'1-学员信息表'!A:AG,9,0)),"错误",IF(VLOOKUP(E242,'1-学员信息表'!A:AG,9,0)="","错误",VLOOKUP(E242,'1-学员信息表'!A:AG,9,0))))</f>
        <v/>
      </c>
      <c r="T242" s="4" t="str">
        <f>IF(E242="","",IF(ISERROR(VLOOKUP(E242,'1-学员信息表'!A:AG,20,0)),"错误",IF(VLOOKUP(E242,'1-学员信息表'!A:AG,20,0)="","错误",VLOOKUP(E242,'1-学员信息表'!A:AG,20,0))))</f>
        <v/>
      </c>
      <c r="U242" s="8" t="str">
        <f>IF(E242="","",IF(ISERROR(VLOOKUP(E242,'1-学员信息表'!A:AG,21,0)),"错误",IF(VLOOKUP(E242,'1-学员信息表'!A:AG,21,0)="","错误",VLOOKUP(E242,'1-学员信息表'!A:AG,21,0))))</f>
        <v/>
      </c>
    </row>
    <row r="243" spans="1:21">
      <c r="A243" s="8" t="str">
        <f t="shared" si="9"/>
        <v/>
      </c>
      <c r="B243" s="12" t="str">
        <f t="shared" si="10"/>
        <v/>
      </c>
      <c r="C243" s="11" t="str">
        <f t="shared" si="11"/>
        <v/>
      </c>
      <c r="D243" s="3"/>
      <c r="E243" s="1"/>
      <c r="F243" s="12" t="str">
        <f>IF(E243="","",IFERROR(VLOOKUP(E243,'1-学员信息表'!A:AG,2,0),"错误"))</f>
        <v/>
      </c>
      <c r="G243" s="12" t="str">
        <f>IF(E243="","",IF(ISERROR(VLOOKUP(E243,'3-班级学员信息表'!G:AC,12,0)),"错误",IF(VLOOKUP(E243,'3-班级学员信息表'!G:AC,12,0)="","错误",VLOOKUP(E243,'3-班级学员信息表'!G:AC,12,0))))</f>
        <v/>
      </c>
      <c r="H243" s="12" t="str">
        <f>IF(E243="","",IF(ISERROR(VLOOKUP(E243,'3-班级学员信息表'!G:AC,13,0)),"错误",IF(VLOOKUP(E243,'3-班级学员信息表'!G:AC,13,0)="","错误",VLOOKUP(E243,'3-班级学员信息表'!G:AC,13,0))))</f>
        <v/>
      </c>
      <c r="I243" s="8" t="str">
        <f>IF(E243="","",IFERROR(VLOOKUP(E243,'3-班级学员信息表'!G:AC,14,0),"错误"))</f>
        <v/>
      </c>
      <c r="J243" s="8" t="str">
        <f>IF(E243="","",IFERROR(VLOOKUP(E243,'3-班级学员信息表'!G:AC,15,0),"错误"))</f>
        <v/>
      </c>
      <c r="K243" s="7" t="str">
        <f>IF(E243="","",IFERROR(VLOOKUP(H243,'2-班级信息'!A:AH,6,0),"错误"))</f>
        <v/>
      </c>
      <c r="L243" s="7" t="str">
        <f>IF(E243="","",IFERROR(VLOOKUP(H243,'2-班级信息'!A:AH,29,0),"错误"))</f>
        <v/>
      </c>
      <c r="M243" s="6">
        <f>SUMIF('6-学员费用预警表'!A:A,'10-新增明细'!E243,'6-学员费用预警表'!F:F)</f>
        <v>0</v>
      </c>
      <c r="N243" s="5">
        <f>SUMIF('6-学员费用预警表'!A:A,'10-新增明细'!E243,'6-学员费用预警表'!I:I)</f>
        <v>0</v>
      </c>
      <c r="O243" s="8" t="str">
        <f>IF(E243="","",IFERROR(VLOOKUP(E243,'1-学员信息表'!A:AG,8,0),"错误"))</f>
        <v/>
      </c>
      <c r="P243" s="8" t="str">
        <f>IF(E243="","",IFERROR(VLOOKUP(E243,'4-收据记录表'!D:AN,26,0),"错误"))</f>
        <v/>
      </c>
      <c r="Q243" s="12"/>
      <c r="R243" s="11"/>
      <c r="S243" s="8" t="str">
        <f>IF(E243="","",IF(ISERROR(VLOOKUP(E243,'1-学员信息表'!A:AG,9,0)),"错误",IF(VLOOKUP(E243,'1-学员信息表'!A:AG,9,0)="","错误",VLOOKUP(E243,'1-学员信息表'!A:AG,9,0))))</f>
        <v/>
      </c>
      <c r="T243" s="4" t="str">
        <f>IF(E243="","",IF(ISERROR(VLOOKUP(E243,'1-学员信息表'!A:AG,20,0)),"错误",IF(VLOOKUP(E243,'1-学员信息表'!A:AG,20,0)="","错误",VLOOKUP(E243,'1-学员信息表'!A:AG,20,0))))</f>
        <v/>
      </c>
      <c r="U243" s="8" t="str">
        <f>IF(E243="","",IF(ISERROR(VLOOKUP(E243,'1-学员信息表'!A:AG,21,0)),"错误",IF(VLOOKUP(E243,'1-学员信息表'!A:AG,21,0)="","错误",VLOOKUP(E243,'1-学员信息表'!A:AG,21,0))))</f>
        <v/>
      </c>
    </row>
    <row r="244" spans="1:21">
      <c r="A244" s="8" t="str">
        <f t="shared" si="9"/>
        <v/>
      </c>
      <c r="B244" s="12" t="str">
        <f t="shared" si="10"/>
        <v/>
      </c>
      <c r="C244" s="11" t="str">
        <f t="shared" si="11"/>
        <v/>
      </c>
      <c r="D244" s="3"/>
      <c r="E244" s="1"/>
      <c r="F244" s="12" t="str">
        <f>IF(E244="","",IFERROR(VLOOKUP(E244,'1-学员信息表'!A:AG,2,0),"错误"))</f>
        <v/>
      </c>
      <c r="G244" s="12" t="str">
        <f>IF(E244="","",IF(ISERROR(VLOOKUP(E244,'3-班级学员信息表'!G:AC,12,0)),"错误",IF(VLOOKUP(E244,'3-班级学员信息表'!G:AC,12,0)="","错误",VLOOKUP(E244,'3-班级学员信息表'!G:AC,12,0))))</f>
        <v/>
      </c>
      <c r="H244" s="12" t="str">
        <f>IF(E244="","",IF(ISERROR(VLOOKUP(E244,'3-班级学员信息表'!G:AC,13,0)),"错误",IF(VLOOKUP(E244,'3-班级学员信息表'!G:AC,13,0)="","错误",VLOOKUP(E244,'3-班级学员信息表'!G:AC,13,0))))</f>
        <v/>
      </c>
      <c r="I244" s="8" t="str">
        <f>IF(E244="","",IFERROR(VLOOKUP(E244,'3-班级学员信息表'!G:AC,14,0),"错误"))</f>
        <v/>
      </c>
      <c r="J244" s="8" t="str">
        <f>IF(E244="","",IFERROR(VLOOKUP(E244,'3-班级学员信息表'!G:AC,15,0),"错误"))</f>
        <v/>
      </c>
      <c r="K244" s="7" t="str">
        <f>IF(E244="","",IFERROR(VLOOKUP(H244,'2-班级信息'!A:AH,6,0),"错误"))</f>
        <v/>
      </c>
      <c r="L244" s="7" t="str">
        <f>IF(E244="","",IFERROR(VLOOKUP(H244,'2-班级信息'!A:AH,29,0),"错误"))</f>
        <v/>
      </c>
      <c r="M244" s="6">
        <f>SUMIF('6-学员费用预警表'!A:A,'10-新增明细'!E244,'6-学员费用预警表'!F:F)</f>
        <v>0</v>
      </c>
      <c r="N244" s="5">
        <f>SUMIF('6-学员费用预警表'!A:A,'10-新增明细'!E244,'6-学员费用预警表'!I:I)</f>
        <v>0</v>
      </c>
      <c r="O244" s="8" t="str">
        <f>IF(E244="","",IFERROR(VLOOKUP(E244,'1-学员信息表'!A:AG,8,0),"错误"))</f>
        <v/>
      </c>
      <c r="P244" s="8" t="str">
        <f>IF(E244="","",IFERROR(VLOOKUP(E244,'4-收据记录表'!D:AN,26,0),"错误"))</f>
        <v/>
      </c>
      <c r="Q244" s="12"/>
      <c r="R244" s="11"/>
      <c r="S244" s="8" t="str">
        <f>IF(E244="","",IF(ISERROR(VLOOKUP(E244,'1-学员信息表'!A:AG,9,0)),"错误",IF(VLOOKUP(E244,'1-学员信息表'!A:AG,9,0)="","错误",VLOOKUP(E244,'1-学员信息表'!A:AG,9,0))))</f>
        <v/>
      </c>
      <c r="T244" s="4" t="str">
        <f>IF(E244="","",IF(ISERROR(VLOOKUP(E244,'1-学员信息表'!A:AG,20,0)),"错误",IF(VLOOKUP(E244,'1-学员信息表'!A:AG,20,0)="","错误",VLOOKUP(E244,'1-学员信息表'!A:AG,20,0))))</f>
        <v/>
      </c>
      <c r="U244" s="8" t="str">
        <f>IF(E244="","",IF(ISERROR(VLOOKUP(E244,'1-学员信息表'!A:AG,21,0)),"错误",IF(VLOOKUP(E244,'1-学员信息表'!A:AG,21,0)="","错误",VLOOKUP(E244,'1-学员信息表'!A:AG,21,0))))</f>
        <v/>
      </c>
    </row>
    <row r="245" spans="1:21">
      <c r="A245" s="8" t="str">
        <f t="shared" si="9"/>
        <v/>
      </c>
      <c r="B245" s="12" t="str">
        <f t="shared" si="10"/>
        <v/>
      </c>
      <c r="C245" s="11" t="str">
        <f t="shared" si="11"/>
        <v/>
      </c>
      <c r="D245" s="3"/>
      <c r="E245" s="1"/>
      <c r="F245" s="12" t="str">
        <f>IF(E245="","",IFERROR(VLOOKUP(E245,'1-学员信息表'!A:AG,2,0),"错误"))</f>
        <v/>
      </c>
      <c r="G245" s="12" t="str">
        <f>IF(E245="","",IF(ISERROR(VLOOKUP(E245,'3-班级学员信息表'!G:AC,12,0)),"错误",IF(VLOOKUP(E245,'3-班级学员信息表'!G:AC,12,0)="","错误",VLOOKUP(E245,'3-班级学员信息表'!G:AC,12,0))))</f>
        <v/>
      </c>
      <c r="H245" s="12" t="str">
        <f>IF(E245="","",IF(ISERROR(VLOOKUP(E245,'3-班级学员信息表'!G:AC,13,0)),"错误",IF(VLOOKUP(E245,'3-班级学员信息表'!G:AC,13,0)="","错误",VLOOKUP(E245,'3-班级学员信息表'!G:AC,13,0))))</f>
        <v/>
      </c>
      <c r="I245" s="8" t="str">
        <f>IF(E245="","",IFERROR(VLOOKUP(E245,'3-班级学员信息表'!G:AC,14,0),"错误"))</f>
        <v/>
      </c>
      <c r="J245" s="8" t="str">
        <f>IF(E245="","",IFERROR(VLOOKUP(E245,'3-班级学员信息表'!G:AC,15,0),"错误"))</f>
        <v/>
      </c>
      <c r="K245" s="7" t="str">
        <f>IF(E245="","",IFERROR(VLOOKUP(H245,'2-班级信息'!A:AH,6,0),"错误"))</f>
        <v/>
      </c>
      <c r="L245" s="7" t="str">
        <f>IF(E245="","",IFERROR(VLOOKUP(H245,'2-班级信息'!A:AH,29,0),"错误"))</f>
        <v/>
      </c>
      <c r="M245" s="6">
        <f>SUMIF('6-学员费用预警表'!A:A,'10-新增明细'!E245,'6-学员费用预警表'!F:F)</f>
        <v>0</v>
      </c>
      <c r="N245" s="5">
        <f>SUMIF('6-学员费用预警表'!A:A,'10-新增明细'!E245,'6-学员费用预警表'!I:I)</f>
        <v>0</v>
      </c>
      <c r="O245" s="8" t="str">
        <f>IF(E245="","",IFERROR(VLOOKUP(E245,'1-学员信息表'!A:AG,8,0),"错误"))</f>
        <v/>
      </c>
      <c r="P245" s="8" t="str">
        <f>IF(E245="","",IFERROR(VLOOKUP(E245,'4-收据记录表'!D:AN,26,0),"错误"))</f>
        <v/>
      </c>
      <c r="Q245" s="12"/>
      <c r="R245" s="11"/>
      <c r="S245" s="8" t="str">
        <f>IF(E245="","",IF(ISERROR(VLOOKUP(E245,'1-学员信息表'!A:AG,9,0)),"错误",IF(VLOOKUP(E245,'1-学员信息表'!A:AG,9,0)="","错误",VLOOKUP(E245,'1-学员信息表'!A:AG,9,0))))</f>
        <v/>
      </c>
      <c r="T245" s="4" t="str">
        <f>IF(E245="","",IF(ISERROR(VLOOKUP(E245,'1-学员信息表'!A:AG,20,0)),"错误",IF(VLOOKUP(E245,'1-学员信息表'!A:AG,20,0)="","错误",VLOOKUP(E245,'1-学员信息表'!A:AG,20,0))))</f>
        <v/>
      </c>
      <c r="U245" s="8" t="str">
        <f>IF(E245="","",IF(ISERROR(VLOOKUP(E245,'1-学员信息表'!A:AG,21,0)),"错误",IF(VLOOKUP(E245,'1-学员信息表'!A:AG,21,0)="","错误",VLOOKUP(E245,'1-学员信息表'!A:AG,21,0))))</f>
        <v/>
      </c>
    </row>
    <row r="246" spans="1:21">
      <c r="A246" s="8" t="str">
        <f t="shared" si="9"/>
        <v/>
      </c>
      <c r="B246" s="12" t="str">
        <f t="shared" si="10"/>
        <v/>
      </c>
      <c r="C246" s="11" t="str">
        <f t="shared" si="11"/>
        <v/>
      </c>
      <c r="D246" s="3"/>
      <c r="E246" s="1"/>
      <c r="F246" s="12" t="str">
        <f>IF(E246="","",IFERROR(VLOOKUP(E246,'1-学员信息表'!A:AG,2,0),"错误"))</f>
        <v/>
      </c>
      <c r="G246" s="12" t="str">
        <f>IF(E246="","",IF(ISERROR(VLOOKUP(E246,'3-班级学员信息表'!G:AC,12,0)),"错误",IF(VLOOKUP(E246,'3-班级学员信息表'!G:AC,12,0)="","错误",VLOOKUP(E246,'3-班级学员信息表'!G:AC,12,0))))</f>
        <v/>
      </c>
      <c r="H246" s="12" t="str">
        <f>IF(E246="","",IF(ISERROR(VLOOKUP(E246,'3-班级学员信息表'!G:AC,13,0)),"错误",IF(VLOOKUP(E246,'3-班级学员信息表'!G:AC,13,0)="","错误",VLOOKUP(E246,'3-班级学员信息表'!G:AC,13,0))))</f>
        <v/>
      </c>
      <c r="I246" s="8" t="str">
        <f>IF(E246="","",IFERROR(VLOOKUP(E246,'3-班级学员信息表'!G:AC,14,0),"错误"))</f>
        <v/>
      </c>
      <c r="J246" s="8" t="str">
        <f>IF(E246="","",IFERROR(VLOOKUP(E246,'3-班级学员信息表'!G:AC,15,0),"错误"))</f>
        <v/>
      </c>
      <c r="K246" s="7" t="str">
        <f>IF(E246="","",IFERROR(VLOOKUP(H246,'2-班级信息'!A:AH,6,0),"错误"))</f>
        <v/>
      </c>
      <c r="L246" s="7" t="str">
        <f>IF(E246="","",IFERROR(VLOOKUP(H246,'2-班级信息'!A:AH,29,0),"错误"))</f>
        <v/>
      </c>
      <c r="M246" s="6">
        <f>SUMIF('6-学员费用预警表'!A:A,'10-新增明细'!E246,'6-学员费用预警表'!F:F)</f>
        <v>0</v>
      </c>
      <c r="N246" s="5">
        <f>SUMIF('6-学员费用预警表'!A:A,'10-新增明细'!E246,'6-学员费用预警表'!I:I)</f>
        <v>0</v>
      </c>
      <c r="O246" s="8" t="str">
        <f>IF(E246="","",IFERROR(VLOOKUP(E246,'1-学员信息表'!A:AG,8,0),"错误"))</f>
        <v/>
      </c>
      <c r="P246" s="8" t="str">
        <f>IF(E246="","",IFERROR(VLOOKUP(E246,'4-收据记录表'!D:AN,26,0),"错误"))</f>
        <v/>
      </c>
      <c r="Q246" s="12"/>
      <c r="R246" s="11"/>
      <c r="S246" s="8" t="str">
        <f>IF(E246="","",IF(ISERROR(VLOOKUP(E246,'1-学员信息表'!A:AG,9,0)),"错误",IF(VLOOKUP(E246,'1-学员信息表'!A:AG,9,0)="","错误",VLOOKUP(E246,'1-学员信息表'!A:AG,9,0))))</f>
        <v/>
      </c>
      <c r="T246" s="4" t="str">
        <f>IF(E246="","",IF(ISERROR(VLOOKUP(E246,'1-学员信息表'!A:AG,20,0)),"错误",IF(VLOOKUP(E246,'1-学员信息表'!A:AG,20,0)="","错误",VLOOKUP(E246,'1-学员信息表'!A:AG,20,0))))</f>
        <v/>
      </c>
      <c r="U246" s="8" t="str">
        <f>IF(E246="","",IF(ISERROR(VLOOKUP(E246,'1-学员信息表'!A:AG,21,0)),"错误",IF(VLOOKUP(E246,'1-学员信息表'!A:AG,21,0)="","错误",VLOOKUP(E246,'1-学员信息表'!A:AG,21,0))))</f>
        <v/>
      </c>
    </row>
    <row r="247" spans="1:21">
      <c r="A247" s="8" t="str">
        <f t="shared" si="9"/>
        <v/>
      </c>
      <c r="B247" s="12" t="str">
        <f t="shared" si="10"/>
        <v/>
      </c>
      <c r="C247" s="11" t="str">
        <f t="shared" si="11"/>
        <v/>
      </c>
      <c r="D247" s="3"/>
      <c r="E247" s="1"/>
      <c r="F247" s="12" t="str">
        <f>IF(E247="","",IFERROR(VLOOKUP(E247,'1-学员信息表'!A:AG,2,0),"错误"))</f>
        <v/>
      </c>
      <c r="G247" s="12" t="str">
        <f>IF(E247="","",IF(ISERROR(VLOOKUP(E247,'3-班级学员信息表'!G:AC,12,0)),"错误",IF(VLOOKUP(E247,'3-班级学员信息表'!G:AC,12,0)="","错误",VLOOKUP(E247,'3-班级学员信息表'!G:AC,12,0))))</f>
        <v/>
      </c>
      <c r="H247" s="12" t="str">
        <f>IF(E247="","",IF(ISERROR(VLOOKUP(E247,'3-班级学员信息表'!G:AC,13,0)),"错误",IF(VLOOKUP(E247,'3-班级学员信息表'!G:AC,13,0)="","错误",VLOOKUP(E247,'3-班级学员信息表'!G:AC,13,0))))</f>
        <v/>
      </c>
      <c r="I247" s="8" t="str">
        <f>IF(E247="","",IFERROR(VLOOKUP(E247,'3-班级学员信息表'!G:AC,14,0),"错误"))</f>
        <v/>
      </c>
      <c r="J247" s="8" t="str">
        <f>IF(E247="","",IFERROR(VLOOKUP(E247,'3-班级学员信息表'!G:AC,15,0),"错误"))</f>
        <v/>
      </c>
      <c r="K247" s="7" t="str">
        <f>IF(E247="","",IFERROR(VLOOKUP(H247,'2-班级信息'!A:AH,6,0),"错误"))</f>
        <v/>
      </c>
      <c r="L247" s="7" t="str">
        <f>IF(E247="","",IFERROR(VLOOKUP(H247,'2-班级信息'!A:AH,29,0),"错误"))</f>
        <v/>
      </c>
      <c r="M247" s="6">
        <f>SUMIF('6-学员费用预警表'!A:A,'10-新增明细'!E247,'6-学员费用预警表'!F:F)</f>
        <v>0</v>
      </c>
      <c r="N247" s="5">
        <f>SUMIF('6-学员费用预警表'!A:A,'10-新增明细'!E247,'6-学员费用预警表'!I:I)</f>
        <v>0</v>
      </c>
      <c r="O247" s="8" t="str">
        <f>IF(E247="","",IFERROR(VLOOKUP(E247,'1-学员信息表'!A:AG,8,0),"错误"))</f>
        <v/>
      </c>
      <c r="P247" s="8" t="str">
        <f>IF(E247="","",IFERROR(VLOOKUP(E247,'4-收据记录表'!D:AN,26,0),"错误"))</f>
        <v/>
      </c>
      <c r="Q247" s="12"/>
      <c r="R247" s="11"/>
      <c r="S247" s="8" t="str">
        <f>IF(E247="","",IF(ISERROR(VLOOKUP(E247,'1-学员信息表'!A:AG,9,0)),"错误",IF(VLOOKUP(E247,'1-学员信息表'!A:AG,9,0)="","错误",VLOOKUP(E247,'1-学员信息表'!A:AG,9,0))))</f>
        <v/>
      </c>
      <c r="T247" s="4" t="str">
        <f>IF(E247="","",IF(ISERROR(VLOOKUP(E247,'1-学员信息表'!A:AG,20,0)),"错误",IF(VLOOKUP(E247,'1-学员信息表'!A:AG,20,0)="","错误",VLOOKUP(E247,'1-学员信息表'!A:AG,20,0))))</f>
        <v/>
      </c>
      <c r="U247" s="8" t="str">
        <f>IF(E247="","",IF(ISERROR(VLOOKUP(E247,'1-学员信息表'!A:AG,21,0)),"错误",IF(VLOOKUP(E247,'1-学员信息表'!A:AG,21,0)="","错误",VLOOKUP(E247,'1-学员信息表'!A:AG,21,0))))</f>
        <v/>
      </c>
    </row>
    <row r="248" spans="1:21">
      <c r="A248" s="8" t="str">
        <f t="shared" si="9"/>
        <v/>
      </c>
      <c r="B248" s="12" t="str">
        <f t="shared" si="10"/>
        <v/>
      </c>
      <c r="C248" s="11" t="str">
        <f t="shared" si="11"/>
        <v/>
      </c>
      <c r="D248" s="3"/>
      <c r="E248" s="1"/>
      <c r="F248" s="12" t="str">
        <f>IF(E248="","",IFERROR(VLOOKUP(E248,'1-学员信息表'!A:AG,2,0),"错误"))</f>
        <v/>
      </c>
      <c r="G248" s="12" t="str">
        <f>IF(E248="","",IF(ISERROR(VLOOKUP(E248,'3-班级学员信息表'!G:AC,12,0)),"错误",IF(VLOOKUP(E248,'3-班级学员信息表'!G:AC,12,0)="","错误",VLOOKUP(E248,'3-班级学员信息表'!G:AC,12,0))))</f>
        <v/>
      </c>
      <c r="H248" s="12" t="str">
        <f>IF(E248="","",IF(ISERROR(VLOOKUP(E248,'3-班级学员信息表'!G:AC,13,0)),"错误",IF(VLOOKUP(E248,'3-班级学员信息表'!G:AC,13,0)="","错误",VLOOKUP(E248,'3-班级学员信息表'!G:AC,13,0))))</f>
        <v/>
      </c>
      <c r="I248" s="8" t="str">
        <f>IF(E248="","",IFERROR(VLOOKUP(E248,'3-班级学员信息表'!G:AC,14,0),"错误"))</f>
        <v/>
      </c>
      <c r="J248" s="8" t="str">
        <f>IF(E248="","",IFERROR(VLOOKUP(E248,'3-班级学员信息表'!G:AC,15,0),"错误"))</f>
        <v/>
      </c>
      <c r="K248" s="7" t="str">
        <f>IF(E248="","",IFERROR(VLOOKUP(H248,'2-班级信息'!A:AH,6,0),"错误"))</f>
        <v/>
      </c>
      <c r="L248" s="7" t="str">
        <f>IF(E248="","",IFERROR(VLOOKUP(H248,'2-班级信息'!A:AH,29,0),"错误"))</f>
        <v/>
      </c>
      <c r="M248" s="6">
        <f>SUMIF('6-学员费用预警表'!A:A,'10-新增明细'!E248,'6-学员费用预警表'!F:F)</f>
        <v>0</v>
      </c>
      <c r="N248" s="5">
        <f>SUMIF('6-学员费用预警表'!A:A,'10-新增明细'!E248,'6-学员费用预警表'!I:I)</f>
        <v>0</v>
      </c>
      <c r="O248" s="8" t="str">
        <f>IF(E248="","",IFERROR(VLOOKUP(E248,'1-学员信息表'!A:AG,8,0),"错误"))</f>
        <v/>
      </c>
      <c r="P248" s="8" t="str">
        <f>IF(E248="","",IFERROR(VLOOKUP(E248,'4-收据记录表'!D:AN,26,0),"错误"))</f>
        <v/>
      </c>
      <c r="Q248" s="12"/>
      <c r="R248" s="11"/>
      <c r="S248" s="8" t="str">
        <f>IF(E248="","",IF(ISERROR(VLOOKUP(E248,'1-学员信息表'!A:AG,9,0)),"错误",IF(VLOOKUP(E248,'1-学员信息表'!A:AG,9,0)="","错误",VLOOKUP(E248,'1-学员信息表'!A:AG,9,0))))</f>
        <v/>
      </c>
      <c r="T248" s="4" t="str">
        <f>IF(E248="","",IF(ISERROR(VLOOKUP(E248,'1-学员信息表'!A:AG,20,0)),"错误",IF(VLOOKUP(E248,'1-学员信息表'!A:AG,20,0)="","错误",VLOOKUP(E248,'1-学员信息表'!A:AG,20,0))))</f>
        <v/>
      </c>
      <c r="U248" s="8" t="str">
        <f>IF(E248="","",IF(ISERROR(VLOOKUP(E248,'1-学员信息表'!A:AG,21,0)),"错误",IF(VLOOKUP(E248,'1-学员信息表'!A:AG,21,0)="","错误",VLOOKUP(E248,'1-学员信息表'!A:AG,21,0))))</f>
        <v/>
      </c>
    </row>
    <row r="249" spans="1:21">
      <c r="A249" s="8" t="str">
        <f t="shared" si="9"/>
        <v/>
      </c>
      <c r="B249" s="12" t="str">
        <f t="shared" si="10"/>
        <v/>
      </c>
      <c r="C249" s="11" t="str">
        <f t="shared" si="11"/>
        <v/>
      </c>
      <c r="D249" s="3"/>
      <c r="E249" s="1"/>
      <c r="F249" s="12" t="str">
        <f>IF(E249="","",IFERROR(VLOOKUP(E249,'1-学员信息表'!A:AG,2,0),"错误"))</f>
        <v/>
      </c>
      <c r="G249" s="12" t="str">
        <f>IF(E249="","",IF(ISERROR(VLOOKUP(E249,'3-班级学员信息表'!G:AC,12,0)),"错误",IF(VLOOKUP(E249,'3-班级学员信息表'!G:AC,12,0)="","错误",VLOOKUP(E249,'3-班级学员信息表'!G:AC,12,0))))</f>
        <v/>
      </c>
      <c r="H249" s="12" t="str">
        <f>IF(E249="","",IF(ISERROR(VLOOKUP(E249,'3-班级学员信息表'!G:AC,13,0)),"错误",IF(VLOOKUP(E249,'3-班级学员信息表'!G:AC,13,0)="","错误",VLOOKUP(E249,'3-班级学员信息表'!G:AC,13,0))))</f>
        <v/>
      </c>
      <c r="I249" s="8" t="str">
        <f>IF(E249="","",IFERROR(VLOOKUP(E249,'3-班级学员信息表'!G:AC,14,0),"错误"))</f>
        <v/>
      </c>
      <c r="J249" s="8" t="str">
        <f>IF(E249="","",IFERROR(VLOOKUP(E249,'3-班级学员信息表'!G:AC,15,0),"错误"))</f>
        <v/>
      </c>
      <c r="K249" s="7" t="str">
        <f>IF(E249="","",IFERROR(VLOOKUP(H249,'2-班级信息'!A:AH,6,0),"错误"))</f>
        <v/>
      </c>
      <c r="L249" s="7" t="str">
        <f>IF(E249="","",IFERROR(VLOOKUP(H249,'2-班级信息'!A:AH,29,0),"错误"))</f>
        <v/>
      </c>
      <c r="M249" s="6">
        <f>SUMIF('6-学员费用预警表'!A:A,'10-新增明细'!E249,'6-学员费用预警表'!F:F)</f>
        <v>0</v>
      </c>
      <c r="N249" s="5">
        <f>SUMIF('6-学员费用预警表'!A:A,'10-新增明细'!E249,'6-学员费用预警表'!I:I)</f>
        <v>0</v>
      </c>
      <c r="O249" s="8" t="str">
        <f>IF(E249="","",IFERROR(VLOOKUP(E249,'1-学员信息表'!A:AG,8,0),"错误"))</f>
        <v/>
      </c>
      <c r="P249" s="8" t="str">
        <f>IF(E249="","",IFERROR(VLOOKUP(E249,'4-收据记录表'!D:AN,26,0),"错误"))</f>
        <v/>
      </c>
      <c r="Q249" s="12"/>
      <c r="R249" s="11"/>
      <c r="S249" s="8" t="str">
        <f>IF(E249="","",IF(ISERROR(VLOOKUP(E249,'1-学员信息表'!A:AG,9,0)),"错误",IF(VLOOKUP(E249,'1-学员信息表'!A:AG,9,0)="","错误",VLOOKUP(E249,'1-学员信息表'!A:AG,9,0))))</f>
        <v/>
      </c>
      <c r="T249" s="4" t="str">
        <f>IF(E249="","",IF(ISERROR(VLOOKUP(E249,'1-学员信息表'!A:AG,20,0)),"错误",IF(VLOOKUP(E249,'1-学员信息表'!A:AG,20,0)="","错误",VLOOKUP(E249,'1-学员信息表'!A:AG,20,0))))</f>
        <v/>
      </c>
      <c r="U249" s="8" t="str">
        <f>IF(E249="","",IF(ISERROR(VLOOKUP(E249,'1-学员信息表'!A:AG,21,0)),"错误",IF(VLOOKUP(E249,'1-学员信息表'!A:AG,21,0)="","错误",VLOOKUP(E249,'1-学员信息表'!A:AG,21,0))))</f>
        <v/>
      </c>
    </row>
    <row r="250" spans="1:21">
      <c r="A250" s="8" t="str">
        <f t="shared" si="9"/>
        <v/>
      </c>
      <c r="B250" s="12" t="str">
        <f t="shared" si="10"/>
        <v/>
      </c>
      <c r="C250" s="11" t="str">
        <f t="shared" si="11"/>
        <v/>
      </c>
      <c r="D250" s="3"/>
      <c r="E250" s="1"/>
      <c r="F250" s="12" t="str">
        <f>IF(E250="","",IFERROR(VLOOKUP(E250,'1-学员信息表'!A:AG,2,0),"错误"))</f>
        <v/>
      </c>
      <c r="G250" s="12" t="str">
        <f>IF(E250="","",IF(ISERROR(VLOOKUP(E250,'3-班级学员信息表'!G:AC,12,0)),"错误",IF(VLOOKUP(E250,'3-班级学员信息表'!G:AC,12,0)="","错误",VLOOKUP(E250,'3-班级学员信息表'!G:AC,12,0))))</f>
        <v/>
      </c>
      <c r="H250" s="12" t="str">
        <f>IF(E250="","",IF(ISERROR(VLOOKUP(E250,'3-班级学员信息表'!G:AC,13,0)),"错误",IF(VLOOKUP(E250,'3-班级学员信息表'!G:AC,13,0)="","错误",VLOOKUP(E250,'3-班级学员信息表'!G:AC,13,0))))</f>
        <v/>
      </c>
      <c r="I250" s="8" t="str">
        <f>IF(E250="","",IFERROR(VLOOKUP(E250,'3-班级学员信息表'!G:AC,14,0),"错误"))</f>
        <v/>
      </c>
      <c r="J250" s="8" t="str">
        <f>IF(E250="","",IFERROR(VLOOKUP(E250,'3-班级学员信息表'!G:AC,15,0),"错误"))</f>
        <v/>
      </c>
      <c r="K250" s="7" t="str">
        <f>IF(E250="","",IFERROR(VLOOKUP(H250,'2-班级信息'!A:AH,6,0),"错误"))</f>
        <v/>
      </c>
      <c r="L250" s="7" t="str">
        <f>IF(E250="","",IFERROR(VLOOKUP(H250,'2-班级信息'!A:AH,29,0),"错误"))</f>
        <v/>
      </c>
      <c r="M250" s="6">
        <f>SUMIF('6-学员费用预警表'!A:A,'10-新增明细'!E250,'6-学员费用预警表'!F:F)</f>
        <v>0</v>
      </c>
      <c r="N250" s="5">
        <f>SUMIF('6-学员费用预警表'!A:A,'10-新增明细'!E250,'6-学员费用预警表'!I:I)</f>
        <v>0</v>
      </c>
      <c r="O250" s="8" t="str">
        <f>IF(E250="","",IFERROR(VLOOKUP(E250,'1-学员信息表'!A:AG,8,0),"错误"))</f>
        <v/>
      </c>
      <c r="P250" s="8" t="str">
        <f>IF(E250="","",IFERROR(VLOOKUP(E250,'4-收据记录表'!D:AN,26,0),"错误"))</f>
        <v/>
      </c>
      <c r="Q250" s="12"/>
      <c r="R250" s="11"/>
      <c r="S250" s="8" t="str">
        <f>IF(E250="","",IF(ISERROR(VLOOKUP(E250,'1-学员信息表'!A:AG,9,0)),"错误",IF(VLOOKUP(E250,'1-学员信息表'!A:AG,9,0)="","错误",VLOOKUP(E250,'1-学员信息表'!A:AG,9,0))))</f>
        <v/>
      </c>
      <c r="T250" s="4" t="str">
        <f>IF(E250="","",IF(ISERROR(VLOOKUP(E250,'1-学员信息表'!A:AG,20,0)),"错误",IF(VLOOKUP(E250,'1-学员信息表'!A:AG,20,0)="","错误",VLOOKUP(E250,'1-学员信息表'!A:AG,20,0))))</f>
        <v/>
      </c>
      <c r="U250" s="8" t="str">
        <f>IF(E250="","",IF(ISERROR(VLOOKUP(E250,'1-学员信息表'!A:AG,21,0)),"错误",IF(VLOOKUP(E250,'1-学员信息表'!A:AG,21,0)="","错误",VLOOKUP(E250,'1-学员信息表'!A:AG,21,0))))</f>
        <v/>
      </c>
    </row>
    <row r="251" spans="1:21">
      <c r="A251" s="8" t="str">
        <f t="shared" si="9"/>
        <v/>
      </c>
      <c r="B251" s="12" t="str">
        <f t="shared" si="10"/>
        <v/>
      </c>
      <c r="C251" s="11" t="str">
        <f t="shared" si="11"/>
        <v/>
      </c>
      <c r="D251" s="3"/>
      <c r="E251" s="1"/>
      <c r="F251" s="12" t="str">
        <f>IF(E251="","",IFERROR(VLOOKUP(E251,'1-学员信息表'!A:AG,2,0),"错误"))</f>
        <v/>
      </c>
      <c r="G251" s="12" t="str">
        <f>IF(E251="","",IF(ISERROR(VLOOKUP(E251,'3-班级学员信息表'!G:AC,12,0)),"错误",IF(VLOOKUP(E251,'3-班级学员信息表'!G:AC,12,0)="","错误",VLOOKUP(E251,'3-班级学员信息表'!G:AC,12,0))))</f>
        <v/>
      </c>
      <c r="H251" s="12" t="str">
        <f>IF(E251="","",IF(ISERROR(VLOOKUP(E251,'3-班级学员信息表'!G:AC,13,0)),"错误",IF(VLOOKUP(E251,'3-班级学员信息表'!G:AC,13,0)="","错误",VLOOKUP(E251,'3-班级学员信息表'!G:AC,13,0))))</f>
        <v/>
      </c>
      <c r="I251" s="8" t="str">
        <f>IF(E251="","",IFERROR(VLOOKUP(E251,'3-班级学员信息表'!G:AC,14,0),"错误"))</f>
        <v/>
      </c>
      <c r="J251" s="8" t="str">
        <f>IF(E251="","",IFERROR(VLOOKUP(E251,'3-班级学员信息表'!G:AC,15,0),"错误"))</f>
        <v/>
      </c>
      <c r="K251" s="7" t="str">
        <f>IF(E251="","",IFERROR(VLOOKUP(H251,'2-班级信息'!A:AH,6,0),"错误"))</f>
        <v/>
      </c>
      <c r="L251" s="7" t="str">
        <f>IF(E251="","",IFERROR(VLOOKUP(H251,'2-班级信息'!A:AH,29,0),"错误"))</f>
        <v/>
      </c>
      <c r="M251" s="6">
        <f>SUMIF('6-学员费用预警表'!A:A,'10-新增明细'!E251,'6-学员费用预警表'!F:F)</f>
        <v>0</v>
      </c>
      <c r="N251" s="5">
        <f>SUMIF('6-学员费用预警表'!A:A,'10-新增明细'!E251,'6-学员费用预警表'!I:I)</f>
        <v>0</v>
      </c>
      <c r="O251" s="8" t="str">
        <f>IF(E251="","",IFERROR(VLOOKUP(E251,'1-学员信息表'!A:AG,8,0),"错误"))</f>
        <v/>
      </c>
      <c r="P251" s="8" t="str">
        <f>IF(E251="","",IFERROR(VLOOKUP(E251,'4-收据记录表'!D:AN,26,0),"错误"))</f>
        <v/>
      </c>
      <c r="Q251" s="12"/>
      <c r="R251" s="11"/>
      <c r="S251" s="8" t="str">
        <f>IF(E251="","",IF(ISERROR(VLOOKUP(E251,'1-学员信息表'!A:AG,9,0)),"错误",IF(VLOOKUP(E251,'1-学员信息表'!A:AG,9,0)="","错误",VLOOKUP(E251,'1-学员信息表'!A:AG,9,0))))</f>
        <v/>
      </c>
      <c r="T251" s="4" t="str">
        <f>IF(E251="","",IF(ISERROR(VLOOKUP(E251,'1-学员信息表'!A:AG,20,0)),"错误",IF(VLOOKUP(E251,'1-学员信息表'!A:AG,20,0)="","错误",VLOOKUP(E251,'1-学员信息表'!A:AG,20,0))))</f>
        <v/>
      </c>
      <c r="U251" s="8" t="str">
        <f>IF(E251="","",IF(ISERROR(VLOOKUP(E251,'1-学员信息表'!A:AG,21,0)),"错误",IF(VLOOKUP(E251,'1-学员信息表'!A:AG,21,0)="","错误",VLOOKUP(E251,'1-学员信息表'!A:AG,21,0))))</f>
        <v/>
      </c>
    </row>
    <row r="252" spans="1:21">
      <c r="A252" s="8" t="str">
        <f t="shared" si="9"/>
        <v/>
      </c>
      <c r="B252" s="12" t="str">
        <f t="shared" si="10"/>
        <v/>
      </c>
      <c r="C252" s="11" t="str">
        <f t="shared" si="11"/>
        <v/>
      </c>
      <c r="D252" s="3"/>
      <c r="E252" s="1"/>
      <c r="F252" s="12" t="str">
        <f>IF(E252="","",IFERROR(VLOOKUP(E252,'1-学员信息表'!A:AG,2,0),"错误"))</f>
        <v/>
      </c>
      <c r="G252" s="12" t="str">
        <f>IF(E252="","",IF(ISERROR(VLOOKUP(E252,'3-班级学员信息表'!G:AC,12,0)),"错误",IF(VLOOKUP(E252,'3-班级学员信息表'!G:AC,12,0)="","错误",VLOOKUP(E252,'3-班级学员信息表'!G:AC,12,0))))</f>
        <v/>
      </c>
      <c r="H252" s="12" t="str">
        <f>IF(E252="","",IF(ISERROR(VLOOKUP(E252,'3-班级学员信息表'!G:AC,13,0)),"错误",IF(VLOOKUP(E252,'3-班级学员信息表'!G:AC,13,0)="","错误",VLOOKUP(E252,'3-班级学员信息表'!G:AC,13,0))))</f>
        <v/>
      </c>
      <c r="I252" s="8" t="str">
        <f>IF(E252="","",IFERROR(VLOOKUP(E252,'3-班级学员信息表'!G:AC,14,0),"错误"))</f>
        <v/>
      </c>
      <c r="J252" s="8" t="str">
        <f>IF(E252="","",IFERROR(VLOOKUP(E252,'3-班级学员信息表'!G:AC,15,0),"错误"))</f>
        <v/>
      </c>
      <c r="K252" s="7" t="str">
        <f>IF(E252="","",IFERROR(VLOOKUP(H252,'2-班级信息'!A:AH,6,0),"错误"))</f>
        <v/>
      </c>
      <c r="L252" s="7" t="str">
        <f>IF(E252="","",IFERROR(VLOOKUP(H252,'2-班级信息'!A:AH,29,0),"错误"))</f>
        <v/>
      </c>
      <c r="M252" s="6">
        <f>SUMIF('6-学员费用预警表'!A:A,'10-新增明细'!E252,'6-学员费用预警表'!F:F)</f>
        <v>0</v>
      </c>
      <c r="N252" s="5">
        <f>SUMIF('6-学员费用预警表'!A:A,'10-新增明细'!E252,'6-学员费用预警表'!I:I)</f>
        <v>0</v>
      </c>
      <c r="O252" s="8" t="str">
        <f>IF(E252="","",IFERROR(VLOOKUP(E252,'1-学员信息表'!A:AG,8,0),"错误"))</f>
        <v/>
      </c>
      <c r="P252" s="8" t="str">
        <f>IF(E252="","",IFERROR(VLOOKUP(E252,'4-收据记录表'!D:AN,26,0),"错误"))</f>
        <v/>
      </c>
      <c r="Q252" s="12"/>
      <c r="R252" s="11"/>
      <c r="S252" s="8" t="str">
        <f>IF(E252="","",IF(ISERROR(VLOOKUP(E252,'1-学员信息表'!A:AG,9,0)),"错误",IF(VLOOKUP(E252,'1-学员信息表'!A:AG,9,0)="","错误",VLOOKUP(E252,'1-学员信息表'!A:AG,9,0))))</f>
        <v/>
      </c>
      <c r="T252" s="4" t="str">
        <f>IF(E252="","",IF(ISERROR(VLOOKUP(E252,'1-学员信息表'!A:AG,20,0)),"错误",IF(VLOOKUP(E252,'1-学员信息表'!A:AG,20,0)="","错误",VLOOKUP(E252,'1-学员信息表'!A:AG,20,0))))</f>
        <v/>
      </c>
      <c r="U252" s="8" t="str">
        <f>IF(E252="","",IF(ISERROR(VLOOKUP(E252,'1-学员信息表'!A:AG,21,0)),"错误",IF(VLOOKUP(E252,'1-学员信息表'!A:AG,21,0)="","错误",VLOOKUP(E252,'1-学员信息表'!A:AG,21,0))))</f>
        <v/>
      </c>
    </row>
    <row r="253" spans="1:21">
      <c r="A253" s="8" t="str">
        <f t="shared" si="9"/>
        <v/>
      </c>
      <c r="B253" s="12" t="str">
        <f t="shared" si="10"/>
        <v/>
      </c>
      <c r="C253" s="11" t="str">
        <f t="shared" si="11"/>
        <v/>
      </c>
      <c r="D253" s="3"/>
      <c r="E253" s="1"/>
      <c r="F253" s="12" t="str">
        <f>IF(E253="","",IFERROR(VLOOKUP(E253,'1-学员信息表'!A:AG,2,0),"错误"))</f>
        <v/>
      </c>
      <c r="G253" s="12" t="str">
        <f>IF(E253="","",IF(ISERROR(VLOOKUP(E253,'3-班级学员信息表'!G:AC,12,0)),"错误",IF(VLOOKUP(E253,'3-班级学员信息表'!G:AC,12,0)="","错误",VLOOKUP(E253,'3-班级学员信息表'!G:AC,12,0))))</f>
        <v/>
      </c>
      <c r="H253" s="12" t="str">
        <f>IF(E253="","",IF(ISERROR(VLOOKUP(E253,'3-班级学员信息表'!G:AC,13,0)),"错误",IF(VLOOKUP(E253,'3-班级学员信息表'!G:AC,13,0)="","错误",VLOOKUP(E253,'3-班级学员信息表'!G:AC,13,0))))</f>
        <v/>
      </c>
      <c r="I253" s="8" t="str">
        <f>IF(E253="","",IFERROR(VLOOKUP(E253,'3-班级学员信息表'!G:AC,14,0),"错误"))</f>
        <v/>
      </c>
      <c r="J253" s="8" t="str">
        <f>IF(E253="","",IFERROR(VLOOKUP(E253,'3-班级学员信息表'!G:AC,15,0),"错误"))</f>
        <v/>
      </c>
      <c r="K253" s="7" t="str">
        <f>IF(E253="","",IFERROR(VLOOKUP(H253,'2-班级信息'!A:AH,6,0),"错误"))</f>
        <v/>
      </c>
      <c r="L253" s="7" t="str">
        <f>IF(E253="","",IFERROR(VLOOKUP(H253,'2-班级信息'!A:AH,29,0),"错误"))</f>
        <v/>
      </c>
      <c r="M253" s="6">
        <f>SUMIF('6-学员费用预警表'!A:A,'10-新增明细'!E253,'6-学员费用预警表'!F:F)</f>
        <v>0</v>
      </c>
      <c r="N253" s="5">
        <f>SUMIF('6-学员费用预警表'!A:A,'10-新增明细'!E253,'6-学员费用预警表'!I:I)</f>
        <v>0</v>
      </c>
      <c r="O253" s="8" t="str">
        <f>IF(E253="","",IFERROR(VLOOKUP(E253,'1-学员信息表'!A:AG,8,0),"错误"))</f>
        <v/>
      </c>
      <c r="P253" s="8" t="str">
        <f>IF(E253="","",IFERROR(VLOOKUP(E253,'4-收据记录表'!D:AN,26,0),"错误"))</f>
        <v/>
      </c>
      <c r="Q253" s="12"/>
      <c r="R253" s="11"/>
      <c r="S253" s="8" t="str">
        <f>IF(E253="","",IF(ISERROR(VLOOKUP(E253,'1-学员信息表'!A:AG,9,0)),"错误",IF(VLOOKUP(E253,'1-学员信息表'!A:AG,9,0)="","错误",VLOOKUP(E253,'1-学员信息表'!A:AG,9,0))))</f>
        <v/>
      </c>
      <c r="T253" s="4" t="str">
        <f>IF(E253="","",IF(ISERROR(VLOOKUP(E253,'1-学员信息表'!A:AG,20,0)),"错误",IF(VLOOKUP(E253,'1-学员信息表'!A:AG,20,0)="","错误",VLOOKUP(E253,'1-学员信息表'!A:AG,20,0))))</f>
        <v/>
      </c>
      <c r="U253" s="8" t="str">
        <f>IF(E253="","",IF(ISERROR(VLOOKUP(E253,'1-学员信息表'!A:AG,21,0)),"错误",IF(VLOOKUP(E253,'1-学员信息表'!A:AG,21,0)="","错误",VLOOKUP(E253,'1-学员信息表'!A:AG,21,0))))</f>
        <v/>
      </c>
    </row>
    <row r="254" spans="1:21">
      <c r="A254" s="8" t="str">
        <f t="shared" si="9"/>
        <v/>
      </c>
      <c r="B254" s="12" t="str">
        <f t="shared" si="10"/>
        <v/>
      </c>
      <c r="C254" s="11" t="str">
        <f t="shared" si="11"/>
        <v/>
      </c>
      <c r="D254" s="3"/>
      <c r="E254" s="1"/>
      <c r="F254" s="12" t="str">
        <f>IF(E254="","",IFERROR(VLOOKUP(E254,'1-学员信息表'!A:AG,2,0),"错误"))</f>
        <v/>
      </c>
      <c r="G254" s="12" t="str">
        <f>IF(E254="","",IF(ISERROR(VLOOKUP(E254,'3-班级学员信息表'!G:AC,12,0)),"错误",IF(VLOOKUP(E254,'3-班级学员信息表'!G:AC,12,0)="","错误",VLOOKUP(E254,'3-班级学员信息表'!G:AC,12,0))))</f>
        <v/>
      </c>
      <c r="H254" s="12" t="str">
        <f>IF(E254="","",IF(ISERROR(VLOOKUP(E254,'3-班级学员信息表'!G:AC,13,0)),"错误",IF(VLOOKUP(E254,'3-班级学员信息表'!G:AC,13,0)="","错误",VLOOKUP(E254,'3-班级学员信息表'!G:AC,13,0))))</f>
        <v/>
      </c>
      <c r="I254" s="8" t="str">
        <f>IF(E254="","",IFERROR(VLOOKUP(E254,'3-班级学员信息表'!G:AC,14,0),"错误"))</f>
        <v/>
      </c>
      <c r="J254" s="8" t="str">
        <f>IF(E254="","",IFERROR(VLOOKUP(E254,'3-班级学员信息表'!G:AC,15,0),"错误"))</f>
        <v/>
      </c>
      <c r="K254" s="7" t="str">
        <f>IF(E254="","",IFERROR(VLOOKUP(H254,'2-班级信息'!A:AH,6,0),"错误"))</f>
        <v/>
      </c>
      <c r="L254" s="7" t="str">
        <f>IF(E254="","",IFERROR(VLOOKUP(H254,'2-班级信息'!A:AH,29,0),"错误"))</f>
        <v/>
      </c>
      <c r="M254" s="6">
        <f>SUMIF('6-学员费用预警表'!A:A,'10-新增明细'!E254,'6-学员费用预警表'!F:F)</f>
        <v>0</v>
      </c>
      <c r="N254" s="5">
        <f>SUMIF('6-学员费用预警表'!A:A,'10-新增明细'!E254,'6-学员费用预警表'!I:I)</f>
        <v>0</v>
      </c>
      <c r="O254" s="8" t="str">
        <f>IF(E254="","",IFERROR(VLOOKUP(E254,'1-学员信息表'!A:AG,8,0),"错误"))</f>
        <v/>
      </c>
      <c r="P254" s="8" t="str">
        <f>IF(E254="","",IFERROR(VLOOKUP(E254,'4-收据记录表'!D:AN,26,0),"错误"))</f>
        <v/>
      </c>
      <c r="Q254" s="12"/>
      <c r="R254" s="11"/>
      <c r="S254" s="8" t="str">
        <f>IF(E254="","",IF(ISERROR(VLOOKUP(E254,'1-学员信息表'!A:AG,9,0)),"错误",IF(VLOOKUP(E254,'1-学员信息表'!A:AG,9,0)="","错误",VLOOKUP(E254,'1-学员信息表'!A:AG,9,0))))</f>
        <v/>
      </c>
      <c r="T254" s="4" t="str">
        <f>IF(E254="","",IF(ISERROR(VLOOKUP(E254,'1-学员信息表'!A:AG,20,0)),"错误",IF(VLOOKUP(E254,'1-学员信息表'!A:AG,20,0)="","错误",VLOOKUP(E254,'1-学员信息表'!A:AG,20,0))))</f>
        <v/>
      </c>
      <c r="U254" s="8" t="str">
        <f>IF(E254="","",IF(ISERROR(VLOOKUP(E254,'1-学员信息表'!A:AG,21,0)),"错误",IF(VLOOKUP(E254,'1-学员信息表'!A:AG,21,0)="","错误",VLOOKUP(E254,'1-学员信息表'!A:AG,21,0))))</f>
        <v/>
      </c>
    </row>
    <row r="255" spans="1:21">
      <c r="A255" s="8" t="str">
        <f t="shared" si="9"/>
        <v/>
      </c>
      <c r="B255" s="12" t="str">
        <f t="shared" si="10"/>
        <v/>
      </c>
      <c r="C255" s="11" t="str">
        <f t="shared" si="11"/>
        <v/>
      </c>
      <c r="D255" s="3"/>
      <c r="E255" s="1"/>
      <c r="F255" s="12" t="str">
        <f>IF(E255="","",IFERROR(VLOOKUP(E255,'1-学员信息表'!A:AG,2,0),"错误"))</f>
        <v/>
      </c>
      <c r="G255" s="12" t="str">
        <f>IF(E255="","",IF(ISERROR(VLOOKUP(E255,'3-班级学员信息表'!G:AC,12,0)),"错误",IF(VLOOKUP(E255,'3-班级学员信息表'!G:AC,12,0)="","错误",VLOOKUP(E255,'3-班级学员信息表'!G:AC,12,0))))</f>
        <v/>
      </c>
      <c r="H255" s="12" t="str">
        <f>IF(E255="","",IF(ISERROR(VLOOKUP(E255,'3-班级学员信息表'!G:AC,13,0)),"错误",IF(VLOOKUP(E255,'3-班级学员信息表'!G:AC,13,0)="","错误",VLOOKUP(E255,'3-班级学员信息表'!G:AC,13,0))))</f>
        <v/>
      </c>
      <c r="I255" s="8" t="str">
        <f>IF(E255="","",IFERROR(VLOOKUP(E255,'3-班级学员信息表'!G:AC,14,0),"错误"))</f>
        <v/>
      </c>
      <c r="J255" s="8" t="str">
        <f>IF(E255="","",IFERROR(VLOOKUP(E255,'3-班级学员信息表'!G:AC,15,0),"错误"))</f>
        <v/>
      </c>
      <c r="K255" s="7" t="str">
        <f>IF(E255="","",IFERROR(VLOOKUP(H255,'2-班级信息'!A:AH,6,0),"错误"))</f>
        <v/>
      </c>
      <c r="L255" s="7" t="str">
        <f>IF(E255="","",IFERROR(VLOOKUP(H255,'2-班级信息'!A:AH,29,0),"错误"))</f>
        <v/>
      </c>
      <c r="M255" s="6">
        <f>SUMIF('6-学员费用预警表'!A:A,'10-新增明细'!E255,'6-学员费用预警表'!F:F)</f>
        <v>0</v>
      </c>
      <c r="N255" s="5">
        <f>SUMIF('6-学员费用预警表'!A:A,'10-新增明细'!E255,'6-学员费用预警表'!I:I)</f>
        <v>0</v>
      </c>
      <c r="O255" s="8" t="str">
        <f>IF(E255="","",IFERROR(VLOOKUP(E255,'1-学员信息表'!A:AG,8,0),"错误"))</f>
        <v/>
      </c>
      <c r="P255" s="8" t="str">
        <f>IF(E255="","",IFERROR(VLOOKUP(E255,'4-收据记录表'!D:AN,26,0),"错误"))</f>
        <v/>
      </c>
      <c r="Q255" s="12"/>
      <c r="R255" s="11"/>
      <c r="S255" s="8" t="str">
        <f>IF(E255="","",IF(ISERROR(VLOOKUP(E255,'1-学员信息表'!A:AG,9,0)),"错误",IF(VLOOKUP(E255,'1-学员信息表'!A:AG,9,0)="","错误",VLOOKUP(E255,'1-学员信息表'!A:AG,9,0))))</f>
        <v/>
      </c>
      <c r="T255" s="4" t="str">
        <f>IF(E255="","",IF(ISERROR(VLOOKUP(E255,'1-学员信息表'!A:AG,20,0)),"错误",IF(VLOOKUP(E255,'1-学员信息表'!A:AG,20,0)="","错误",VLOOKUP(E255,'1-学员信息表'!A:AG,20,0))))</f>
        <v/>
      </c>
      <c r="U255" s="8" t="str">
        <f>IF(E255="","",IF(ISERROR(VLOOKUP(E255,'1-学员信息表'!A:AG,21,0)),"错误",IF(VLOOKUP(E255,'1-学员信息表'!A:AG,21,0)="","错误",VLOOKUP(E255,'1-学员信息表'!A:AG,21,0))))</f>
        <v/>
      </c>
    </row>
    <row r="256" spans="1:21">
      <c r="A256" s="8" t="str">
        <f t="shared" ref="A256:A319" si="12">IF(E256&lt;&gt;"",A255+1,"")</f>
        <v/>
      </c>
      <c r="B256" s="12" t="str">
        <f t="shared" ref="B256:B319" si="13">IF(E256&lt;&gt;"",$B$2,"")</f>
        <v/>
      </c>
      <c r="C256" s="11" t="str">
        <f t="shared" ref="C256:C319" si="14">IF(E256&lt;&gt;"",$C$2,"")</f>
        <v/>
      </c>
      <c r="D256" s="3"/>
      <c r="E256" s="1"/>
      <c r="F256" s="12" t="str">
        <f>IF(E256="","",IFERROR(VLOOKUP(E256,'1-学员信息表'!A:AG,2,0),"错误"))</f>
        <v/>
      </c>
      <c r="G256" s="12" t="str">
        <f>IF(E256="","",IF(ISERROR(VLOOKUP(E256,'3-班级学员信息表'!G:AC,12,0)),"错误",IF(VLOOKUP(E256,'3-班级学员信息表'!G:AC,12,0)="","错误",VLOOKUP(E256,'3-班级学员信息表'!G:AC,12,0))))</f>
        <v/>
      </c>
      <c r="H256" s="12" t="str">
        <f>IF(E256="","",IF(ISERROR(VLOOKUP(E256,'3-班级学员信息表'!G:AC,13,0)),"错误",IF(VLOOKUP(E256,'3-班级学员信息表'!G:AC,13,0)="","错误",VLOOKUP(E256,'3-班级学员信息表'!G:AC,13,0))))</f>
        <v/>
      </c>
      <c r="I256" s="8" t="str">
        <f>IF(E256="","",IFERROR(VLOOKUP(E256,'3-班级学员信息表'!G:AC,14,0),"错误"))</f>
        <v/>
      </c>
      <c r="J256" s="8" t="str">
        <f>IF(E256="","",IFERROR(VLOOKUP(E256,'3-班级学员信息表'!G:AC,15,0),"错误"))</f>
        <v/>
      </c>
      <c r="K256" s="7" t="str">
        <f>IF(E256="","",IFERROR(VLOOKUP(H256,'2-班级信息'!A:AH,6,0),"错误"))</f>
        <v/>
      </c>
      <c r="L256" s="7" t="str">
        <f>IF(E256="","",IFERROR(VLOOKUP(H256,'2-班级信息'!A:AH,29,0),"错误"))</f>
        <v/>
      </c>
      <c r="M256" s="6">
        <f>SUMIF('6-学员费用预警表'!A:A,'10-新增明细'!E256,'6-学员费用预警表'!F:F)</f>
        <v>0</v>
      </c>
      <c r="N256" s="5">
        <f>SUMIF('6-学员费用预警表'!A:A,'10-新增明细'!E256,'6-学员费用预警表'!I:I)</f>
        <v>0</v>
      </c>
      <c r="O256" s="8" t="str">
        <f>IF(E256="","",IFERROR(VLOOKUP(E256,'1-学员信息表'!A:AG,8,0),"错误"))</f>
        <v/>
      </c>
      <c r="P256" s="8" t="str">
        <f>IF(E256="","",IFERROR(VLOOKUP(E256,'4-收据记录表'!D:AN,26,0),"错误"))</f>
        <v/>
      </c>
      <c r="Q256" s="12"/>
      <c r="R256" s="11"/>
      <c r="S256" s="8" t="str">
        <f>IF(E256="","",IF(ISERROR(VLOOKUP(E256,'1-学员信息表'!A:AG,9,0)),"错误",IF(VLOOKUP(E256,'1-学员信息表'!A:AG,9,0)="","错误",VLOOKUP(E256,'1-学员信息表'!A:AG,9,0))))</f>
        <v/>
      </c>
      <c r="T256" s="4" t="str">
        <f>IF(E256="","",IF(ISERROR(VLOOKUP(E256,'1-学员信息表'!A:AG,20,0)),"错误",IF(VLOOKUP(E256,'1-学员信息表'!A:AG,20,0)="","错误",VLOOKUP(E256,'1-学员信息表'!A:AG,20,0))))</f>
        <v/>
      </c>
      <c r="U256" s="8" t="str">
        <f>IF(E256="","",IF(ISERROR(VLOOKUP(E256,'1-学员信息表'!A:AG,21,0)),"错误",IF(VLOOKUP(E256,'1-学员信息表'!A:AG,21,0)="","错误",VLOOKUP(E256,'1-学员信息表'!A:AG,21,0))))</f>
        <v/>
      </c>
    </row>
    <row r="257" spans="1:21">
      <c r="A257" s="8" t="str">
        <f t="shared" si="12"/>
        <v/>
      </c>
      <c r="B257" s="12" t="str">
        <f t="shared" si="13"/>
        <v/>
      </c>
      <c r="C257" s="11" t="str">
        <f t="shared" si="14"/>
        <v/>
      </c>
      <c r="D257" s="3"/>
      <c r="E257" s="1"/>
      <c r="F257" s="12" t="str">
        <f>IF(E257="","",IFERROR(VLOOKUP(E257,'1-学员信息表'!A:AG,2,0),"错误"))</f>
        <v/>
      </c>
      <c r="G257" s="12" t="str">
        <f>IF(E257="","",IF(ISERROR(VLOOKUP(E257,'3-班级学员信息表'!G:AC,12,0)),"错误",IF(VLOOKUP(E257,'3-班级学员信息表'!G:AC,12,0)="","错误",VLOOKUP(E257,'3-班级学员信息表'!G:AC,12,0))))</f>
        <v/>
      </c>
      <c r="H257" s="12" t="str">
        <f>IF(E257="","",IF(ISERROR(VLOOKUP(E257,'3-班级学员信息表'!G:AC,13,0)),"错误",IF(VLOOKUP(E257,'3-班级学员信息表'!G:AC,13,0)="","错误",VLOOKUP(E257,'3-班级学员信息表'!G:AC,13,0))))</f>
        <v/>
      </c>
      <c r="I257" s="8" t="str">
        <f>IF(E257="","",IFERROR(VLOOKUP(E257,'3-班级学员信息表'!G:AC,14,0),"错误"))</f>
        <v/>
      </c>
      <c r="J257" s="8" t="str">
        <f>IF(E257="","",IFERROR(VLOOKUP(E257,'3-班级学员信息表'!G:AC,15,0),"错误"))</f>
        <v/>
      </c>
      <c r="K257" s="7" t="str">
        <f>IF(E257="","",IFERROR(VLOOKUP(H257,'2-班级信息'!A:AH,6,0),"错误"))</f>
        <v/>
      </c>
      <c r="L257" s="7" t="str">
        <f>IF(E257="","",IFERROR(VLOOKUP(H257,'2-班级信息'!A:AH,29,0),"错误"))</f>
        <v/>
      </c>
      <c r="M257" s="6">
        <f>SUMIF('6-学员费用预警表'!A:A,'10-新增明细'!E257,'6-学员费用预警表'!F:F)</f>
        <v>0</v>
      </c>
      <c r="N257" s="5">
        <f>SUMIF('6-学员费用预警表'!A:A,'10-新增明细'!E257,'6-学员费用预警表'!I:I)</f>
        <v>0</v>
      </c>
      <c r="O257" s="8" t="str">
        <f>IF(E257="","",IFERROR(VLOOKUP(E257,'1-学员信息表'!A:AG,8,0),"错误"))</f>
        <v/>
      </c>
      <c r="P257" s="8" t="str">
        <f>IF(E257="","",IFERROR(VLOOKUP(E257,'4-收据记录表'!D:AN,26,0),"错误"))</f>
        <v/>
      </c>
      <c r="Q257" s="12"/>
      <c r="R257" s="11"/>
      <c r="S257" s="8" t="str">
        <f>IF(E257="","",IF(ISERROR(VLOOKUP(E257,'1-学员信息表'!A:AG,9,0)),"错误",IF(VLOOKUP(E257,'1-学员信息表'!A:AG,9,0)="","错误",VLOOKUP(E257,'1-学员信息表'!A:AG,9,0))))</f>
        <v/>
      </c>
      <c r="T257" s="4" t="str">
        <f>IF(E257="","",IF(ISERROR(VLOOKUP(E257,'1-学员信息表'!A:AG,20,0)),"错误",IF(VLOOKUP(E257,'1-学员信息表'!A:AG,20,0)="","错误",VLOOKUP(E257,'1-学员信息表'!A:AG,20,0))))</f>
        <v/>
      </c>
      <c r="U257" s="8" t="str">
        <f>IF(E257="","",IF(ISERROR(VLOOKUP(E257,'1-学员信息表'!A:AG,21,0)),"错误",IF(VLOOKUP(E257,'1-学员信息表'!A:AG,21,0)="","错误",VLOOKUP(E257,'1-学员信息表'!A:AG,21,0))))</f>
        <v/>
      </c>
    </row>
    <row r="258" spans="1:21">
      <c r="A258" s="8" t="str">
        <f t="shared" si="12"/>
        <v/>
      </c>
      <c r="B258" s="12" t="str">
        <f t="shared" si="13"/>
        <v/>
      </c>
      <c r="C258" s="11" t="str">
        <f t="shared" si="14"/>
        <v/>
      </c>
      <c r="D258" s="3"/>
      <c r="E258" s="1"/>
      <c r="F258" s="12" t="str">
        <f>IF(E258="","",IFERROR(VLOOKUP(E258,'1-学员信息表'!A:AG,2,0),"错误"))</f>
        <v/>
      </c>
      <c r="G258" s="12" t="str">
        <f>IF(E258="","",IF(ISERROR(VLOOKUP(E258,'3-班级学员信息表'!G:AC,12,0)),"错误",IF(VLOOKUP(E258,'3-班级学员信息表'!G:AC,12,0)="","错误",VLOOKUP(E258,'3-班级学员信息表'!G:AC,12,0))))</f>
        <v/>
      </c>
      <c r="H258" s="12" t="str">
        <f>IF(E258="","",IF(ISERROR(VLOOKUP(E258,'3-班级学员信息表'!G:AC,13,0)),"错误",IF(VLOOKUP(E258,'3-班级学员信息表'!G:AC,13,0)="","错误",VLOOKUP(E258,'3-班级学员信息表'!G:AC,13,0))))</f>
        <v/>
      </c>
      <c r="I258" s="8" t="str">
        <f>IF(E258="","",IFERROR(VLOOKUP(E258,'3-班级学员信息表'!G:AC,14,0),"错误"))</f>
        <v/>
      </c>
      <c r="J258" s="8" t="str">
        <f>IF(E258="","",IFERROR(VLOOKUP(E258,'3-班级学员信息表'!G:AC,15,0),"错误"))</f>
        <v/>
      </c>
      <c r="K258" s="7" t="str">
        <f>IF(E258="","",IFERROR(VLOOKUP(H258,'2-班级信息'!A:AH,6,0),"错误"))</f>
        <v/>
      </c>
      <c r="L258" s="7" t="str">
        <f>IF(E258="","",IFERROR(VLOOKUP(H258,'2-班级信息'!A:AH,29,0),"错误"))</f>
        <v/>
      </c>
      <c r="M258" s="6">
        <f>SUMIF('6-学员费用预警表'!A:A,'10-新增明细'!E258,'6-学员费用预警表'!F:F)</f>
        <v>0</v>
      </c>
      <c r="N258" s="5">
        <f>SUMIF('6-学员费用预警表'!A:A,'10-新增明细'!E258,'6-学员费用预警表'!I:I)</f>
        <v>0</v>
      </c>
      <c r="O258" s="8" t="str">
        <f>IF(E258="","",IFERROR(VLOOKUP(E258,'1-学员信息表'!A:AG,8,0),"错误"))</f>
        <v/>
      </c>
      <c r="P258" s="8" t="str">
        <f>IF(E258="","",IFERROR(VLOOKUP(E258,'4-收据记录表'!D:AN,26,0),"错误"))</f>
        <v/>
      </c>
      <c r="Q258" s="12"/>
      <c r="R258" s="11"/>
      <c r="S258" s="8" t="str">
        <f>IF(E258="","",IF(ISERROR(VLOOKUP(E258,'1-学员信息表'!A:AG,9,0)),"错误",IF(VLOOKUP(E258,'1-学员信息表'!A:AG,9,0)="","错误",VLOOKUP(E258,'1-学员信息表'!A:AG,9,0))))</f>
        <v/>
      </c>
      <c r="T258" s="4" t="str">
        <f>IF(E258="","",IF(ISERROR(VLOOKUP(E258,'1-学员信息表'!A:AG,20,0)),"错误",IF(VLOOKUP(E258,'1-学员信息表'!A:AG,20,0)="","错误",VLOOKUP(E258,'1-学员信息表'!A:AG,20,0))))</f>
        <v/>
      </c>
      <c r="U258" s="8" t="str">
        <f>IF(E258="","",IF(ISERROR(VLOOKUP(E258,'1-学员信息表'!A:AG,21,0)),"错误",IF(VLOOKUP(E258,'1-学员信息表'!A:AG,21,0)="","错误",VLOOKUP(E258,'1-学员信息表'!A:AG,21,0))))</f>
        <v/>
      </c>
    </row>
    <row r="259" spans="1:21">
      <c r="A259" s="8" t="str">
        <f t="shared" si="12"/>
        <v/>
      </c>
      <c r="B259" s="12" t="str">
        <f t="shared" si="13"/>
        <v/>
      </c>
      <c r="C259" s="11" t="str">
        <f t="shared" si="14"/>
        <v/>
      </c>
      <c r="D259" s="3"/>
      <c r="E259" s="1"/>
      <c r="F259" s="12" t="str">
        <f>IF(E259="","",IFERROR(VLOOKUP(E259,'1-学员信息表'!A:AG,2,0),"错误"))</f>
        <v/>
      </c>
      <c r="G259" s="12" t="str">
        <f>IF(E259="","",IF(ISERROR(VLOOKUP(E259,'3-班级学员信息表'!G:AC,12,0)),"错误",IF(VLOOKUP(E259,'3-班级学员信息表'!G:AC,12,0)="","错误",VLOOKUP(E259,'3-班级学员信息表'!G:AC,12,0))))</f>
        <v/>
      </c>
      <c r="H259" s="12" t="str">
        <f>IF(E259="","",IF(ISERROR(VLOOKUP(E259,'3-班级学员信息表'!G:AC,13,0)),"错误",IF(VLOOKUP(E259,'3-班级学员信息表'!G:AC,13,0)="","错误",VLOOKUP(E259,'3-班级学员信息表'!G:AC,13,0))))</f>
        <v/>
      </c>
      <c r="I259" s="8" t="str">
        <f>IF(E259="","",IFERROR(VLOOKUP(E259,'3-班级学员信息表'!G:AC,14,0),"错误"))</f>
        <v/>
      </c>
      <c r="J259" s="8" t="str">
        <f>IF(E259="","",IFERROR(VLOOKUP(E259,'3-班级学员信息表'!G:AC,15,0),"错误"))</f>
        <v/>
      </c>
      <c r="K259" s="7" t="str">
        <f>IF(E259="","",IFERROR(VLOOKUP(H259,'2-班级信息'!A:AH,6,0),"错误"))</f>
        <v/>
      </c>
      <c r="L259" s="7" t="str">
        <f>IF(E259="","",IFERROR(VLOOKUP(H259,'2-班级信息'!A:AH,29,0),"错误"))</f>
        <v/>
      </c>
      <c r="M259" s="6">
        <f>SUMIF('6-学员费用预警表'!A:A,'10-新增明细'!E259,'6-学员费用预警表'!F:F)</f>
        <v>0</v>
      </c>
      <c r="N259" s="5">
        <f>SUMIF('6-学员费用预警表'!A:A,'10-新增明细'!E259,'6-学员费用预警表'!I:I)</f>
        <v>0</v>
      </c>
      <c r="O259" s="8" t="str">
        <f>IF(E259="","",IFERROR(VLOOKUP(E259,'1-学员信息表'!A:AG,8,0),"错误"))</f>
        <v/>
      </c>
      <c r="P259" s="8" t="str">
        <f>IF(E259="","",IFERROR(VLOOKUP(E259,'4-收据记录表'!D:AN,26,0),"错误"))</f>
        <v/>
      </c>
      <c r="Q259" s="12"/>
      <c r="R259" s="11"/>
      <c r="S259" s="8" t="str">
        <f>IF(E259="","",IF(ISERROR(VLOOKUP(E259,'1-学员信息表'!A:AG,9,0)),"错误",IF(VLOOKUP(E259,'1-学员信息表'!A:AG,9,0)="","错误",VLOOKUP(E259,'1-学员信息表'!A:AG,9,0))))</f>
        <v/>
      </c>
      <c r="T259" s="4" t="str">
        <f>IF(E259="","",IF(ISERROR(VLOOKUP(E259,'1-学员信息表'!A:AG,20,0)),"错误",IF(VLOOKUP(E259,'1-学员信息表'!A:AG,20,0)="","错误",VLOOKUP(E259,'1-学员信息表'!A:AG,20,0))))</f>
        <v/>
      </c>
      <c r="U259" s="8" t="str">
        <f>IF(E259="","",IF(ISERROR(VLOOKUP(E259,'1-学员信息表'!A:AG,21,0)),"错误",IF(VLOOKUP(E259,'1-学员信息表'!A:AG,21,0)="","错误",VLOOKUP(E259,'1-学员信息表'!A:AG,21,0))))</f>
        <v/>
      </c>
    </row>
    <row r="260" spans="1:21">
      <c r="A260" s="8" t="str">
        <f t="shared" si="12"/>
        <v/>
      </c>
      <c r="B260" s="12" t="str">
        <f t="shared" si="13"/>
        <v/>
      </c>
      <c r="C260" s="11" t="str">
        <f t="shared" si="14"/>
        <v/>
      </c>
      <c r="D260" s="3"/>
      <c r="E260" s="1"/>
      <c r="F260" s="12" t="str">
        <f>IF(E260="","",IFERROR(VLOOKUP(E260,'1-学员信息表'!A:AG,2,0),"错误"))</f>
        <v/>
      </c>
      <c r="G260" s="12" t="str">
        <f>IF(E260="","",IF(ISERROR(VLOOKUP(E260,'3-班级学员信息表'!G:AC,12,0)),"错误",IF(VLOOKUP(E260,'3-班级学员信息表'!G:AC,12,0)="","错误",VLOOKUP(E260,'3-班级学员信息表'!G:AC,12,0))))</f>
        <v/>
      </c>
      <c r="H260" s="12" t="str">
        <f>IF(E260="","",IF(ISERROR(VLOOKUP(E260,'3-班级学员信息表'!G:AC,13,0)),"错误",IF(VLOOKUP(E260,'3-班级学员信息表'!G:AC,13,0)="","错误",VLOOKUP(E260,'3-班级学员信息表'!G:AC,13,0))))</f>
        <v/>
      </c>
      <c r="I260" s="8" t="str">
        <f>IF(E260="","",IFERROR(VLOOKUP(E260,'3-班级学员信息表'!G:AC,14,0),"错误"))</f>
        <v/>
      </c>
      <c r="J260" s="8" t="str">
        <f>IF(E260="","",IFERROR(VLOOKUP(E260,'3-班级学员信息表'!G:AC,15,0),"错误"))</f>
        <v/>
      </c>
      <c r="K260" s="7" t="str">
        <f>IF(E260="","",IFERROR(VLOOKUP(H260,'2-班级信息'!A:AH,6,0),"错误"))</f>
        <v/>
      </c>
      <c r="L260" s="7" t="str">
        <f>IF(E260="","",IFERROR(VLOOKUP(H260,'2-班级信息'!A:AH,29,0),"错误"))</f>
        <v/>
      </c>
      <c r="M260" s="6">
        <f>SUMIF('6-学员费用预警表'!A:A,'10-新增明细'!E260,'6-学员费用预警表'!F:F)</f>
        <v>0</v>
      </c>
      <c r="N260" s="5">
        <f>SUMIF('6-学员费用预警表'!A:A,'10-新增明细'!E260,'6-学员费用预警表'!I:I)</f>
        <v>0</v>
      </c>
      <c r="O260" s="8" t="str">
        <f>IF(E260="","",IFERROR(VLOOKUP(E260,'1-学员信息表'!A:AG,8,0),"错误"))</f>
        <v/>
      </c>
      <c r="P260" s="8" t="str">
        <f>IF(E260="","",IFERROR(VLOOKUP(E260,'4-收据记录表'!D:AN,26,0),"错误"))</f>
        <v/>
      </c>
      <c r="Q260" s="12"/>
      <c r="R260" s="11"/>
      <c r="S260" s="8" t="str">
        <f>IF(E260="","",IF(ISERROR(VLOOKUP(E260,'1-学员信息表'!A:AG,9,0)),"错误",IF(VLOOKUP(E260,'1-学员信息表'!A:AG,9,0)="","错误",VLOOKUP(E260,'1-学员信息表'!A:AG,9,0))))</f>
        <v/>
      </c>
      <c r="T260" s="4" t="str">
        <f>IF(E260="","",IF(ISERROR(VLOOKUP(E260,'1-学员信息表'!A:AG,20,0)),"错误",IF(VLOOKUP(E260,'1-学员信息表'!A:AG,20,0)="","错误",VLOOKUP(E260,'1-学员信息表'!A:AG,20,0))))</f>
        <v/>
      </c>
      <c r="U260" s="8" t="str">
        <f>IF(E260="","",IF(ISERROR(VLOOKUP(E260,'1-学员信息表'!A:AG,21,0)),"错误",IF(VLOOKUP(E260,'1-学员信息表'!A:AG,21,0)="","错误",VLOOKUP(E260,'1-学员信息表'!A:AG,21,0))))</f>
        <v/>
      </c>
    </row>
    <row r="261" spans="1:21">
      <c r="A261" s="8" t="str">
        <f t="shared" si="12"/>
        <v/>
      </c>
      <c r="B261" s="12" t="str">
        <f t="shared" si="13"/>
        <v/>
      </c>
      <c r="C261" s="11" t="str">
        <f t="shared" si="14"/>
        <v/>
      </c>
      <c r="D261" s="3"/>
      <c r="E261" s="1"/>
      <c r="F261" s="12" t="str">
        <f>IF(E261="","",IFERROR(VLOOKUP(E261,'1-学员信息表'!A:AG,2,0),"错误"))</f>
        <v/>
      </c>
      <c r="G261" s="12" t="str">
        <f>IF(E261="","",IF(ISERROR(VLOOKUP(E261,'3-班级学员信息表'!G:AC,12,0)),"错误",IF(VLOOKUP(E261,'3-班级学员信息表'!G:AC,12,0)="","错误",VLOOKUP(E261,'3-班级学员信息表'!G:AC,12,0))))</f>
        <v/>
      </c>
      <c r="H261" s="12" t="str">
        <f>IF(E261="","",IF(ISERROR(VLOOKUP(E261,'3-班级学员信息表'!G:AC,13,0)),"错误",IF(VLOOKUP(E261,'3-班级学员信息表'!G:AC,13,0)="","错误",VLOOKUP(E261,'3-班级学员信息表'!G:AC,13,0))))</f>
        <v/>
      </c>
      <c r="I261" s="8" t="str">
        <f>IF(E261="","",IFERROR(VLOOKUP(E261,'3-班级学员信息表'!G:AC,14,0),"错误"))</f>
        <v/>
      </c>
      <c r="J261" s="8" t="str">
        <f>IF(E261="","",IFERROR(VLOOKUP(E261,'3-班级学员信息表'!G:AC,15,0),"错误"))</f>
        <v/>
      </c>
      <c r="K261" s="7" t="str">
        <f>IF(E261="","",IFERROR(VLOOKUP(H261,'2-班级信息'!A:AH,6,0),"错误"))</f>
        <v/>
      </c>
      <c r="L261" s="7" t="str">
        <f>IF(E261="","",IFERROR(VLOOKUP(H261,'2-班级信息'!A:AH,29,0),"错误"))</f>
        <v/>
      </c>
      <c r="M261" s="6">
        <f>SUMIF('6-学员费用预警表'!A:A,'10-新增明细'!E261,'6-学员费用预警表'!F:F)</f>
        <v>0</v>
      </c>
      <c r="N261" s="5">
        <f>SUMIF('6-学员费用预警表'!A:A,'10-新增明细'!E261,'6-学员费用预警表'!I:I)</f>
        <v>0</v>
      </c>
      <c r="O261" s="8" t="str">
        <f>IF(E261="","",IFERROR(VLOOKUP(E261,'1-学员信息表'!A:AG,8,0),"错误"))</f>
        <v/>
      </c>
      <c r="P261" s="8" t="str">
        <f>IF(E261="","",IFERROR(VLOOKUP(E261,'4-收据记录表'!D:AN,26,0),"错误"))</f>
        <v/>
      </c>
      <c r="Q261" s="12"/>
      <c r="R261" s="11"/>
      <c r="S261" s="8" t="str">
        <f>IF(E261="","",IF(ISERROR(VLOOKUP(E261,'1-学员信息表'!A:AG,9,0)),"错误",IF(VLOOKUP(E261,'1-学员信息表'!A:AG,9,0)="","错误",VLOOKUP(E261,'1-学员信息表'!A:AG,9,0))))</f>
        <v/>
      </c>
      <c r="T261" s="4" t="str">
        <f>IF(E261="","",IF(ISERROR(VLOOKUP(E261,'1-学员信息表'!A:AG,20,0)),"错误",IF(VLOOKUP(E261,'1-学员信息表'!A:AG,20,0)="","错误",VLOOKUP(E261,'1-学员信息表'!A:AG,20,0))))</f>
        <v/>
      </c>
      <c r="U261" s="8" t="str">
        <f>IF(E261="","",IF(ISERROR(VLOOKUP(E261,'1-学员信息表'!A:AG,21,0)),"错误",IF(VLOOKUP(E261,'1-学员信息表'!A:AG,21,0)="","错误",VLOOKUP(E261,'1-学员信息表'!A:AG,21,0))))</f>
        <v/>
      </c>
    </row>
    <row r="262" spans="1:21">
      <c r="A262" s="8" t="str">
        <f t="shared" si="12"/>
        <v/>
      </c>
      <c r="B262" s="12" t="str">
        <f t="shared" si="13"/>
        <v/>
      </c>
      <c r="C262" s="11" t="str">
        <f t="shared" si="14"/>
        <v/>
      </c>
      <c r="D262" s="3"/>
      <c r="E262" s="1"/>
      <c r="F262" s="12" t="str">
        <f>IF(E262="","",IFERROR(VLOOKUP(E262,'1-学员信息表'!A:AG,2,0),"错误"))</f>
        <v/>
      </c>
      <c r="G262" s="12" t="str">
        <f>IF(E262="","",IF(ISERROR(VLOOKUP(E262,'3-班级学员信息表'!G:AC,12,0)),"错误",IF(VLOOKUP(E262,'3-班级学员信息表'!G:AC,12,0)="","错误",VLOOKUP(E262,'3-班级学员信息表'!G:AC,12,0))))</f>
        <v/>
      </c>
      <c r="H262" s="12" t="str">
        <f>IF(E262="","",IF(ISERROR(VLOOKUP(E262,'3-班级学员信息表'!G:AC,13,0)),"错误",IF(VLOOKUP(E262,'3-班级学员信息表'!G:AC,13,0)="","错误",VLOOKUP(E262,'3-班级学员信息表'!G:AC,13,0))))</f>
        <v/>
      </c>
      <c r="I262" s="8" t="str">
        <f>IF(E262="","",IFERROR(VLOOKUP(E262,'3-班级学员信息表'!G:AC,14,0),"错误"))</f>
        <v/>
      </c>
      <c r="J262" s="8" t="str">
        <f>IF(E262="","",IFERROR(VLOOKUP(E262,'3-班级学员信息表'!G:AC,15,0),"错误"))</f>
        <v/>
      </c>
      <c r="K262" s="7" t="str">
        <f>IF(E262="","",IFERROR(VLOOKUP(H262,'2-班级信息'!A:AH,6,0),"错误"))</f>
        <v/>
      </c>
      <c r="L262" s="7" t="str">
        <f>IF(E262="","",IFERROR(VLOOKUP(H262,'2-班级信息'!A:AH,29,0),"错误"))</f>
        <v/>
      </c>
      <c r="M262" s="6">
        <f>SUMIF('6-学员费用预警表'!A:A,'10-新增明细'!E262,'6-学员费用预警表'!F:F)</f>
        <v>0</v>
      </c>
      <c r="N262" s="5">
        <f>SUMIF('6-学员费用预警表'!A:A,'10-新增明细'!E262,'6-学员费用预警表'!I:I)</f>
        <v>0</v>
      </c>
      <c r="O262" s="8" t="str">
        <f>IF(E262="","",IFERROR(VLOOKUP(E262,'1-学员信息表'!A:AG,8,0),"错误"))</f>
        <v/>
      </c>
      <c r="P262" s="8" t="str">
        <f>IF(E262="","",IFERROR(VLOOKUP(E262,'4-收据记录表'!D:AN,26,0),"错误"))</f>
        <v/>
      </c>
      <c r="Q262" s="12"/>
      <c r="R262" s="11"/>
      <c r="S262" s="8" t="str">
        <f>IF(E262="","",IF(ISERROR(VLOOKUP(E262,'1-学员信息表'!A:AG,9,0)),"错误",IF(VLOOKUP(E262,'1-学员信息表'!A:AG,9,0)="","错误",VLOOKUP(E262,'1-学员信息表'!A:AG,9,0))))</f>
        <v/>
      </c>
      <c r="T262" s="4" t="str">
        <f>IF(E262="","",IF(ISERROR(VLOOKUP(E262,'1-学员信息表'!A:AG,20,0)),"错误",IF(VLOOKUP(E262,'1-学员信息表'!A:AG,20,0)="","错误",VLOOKUP(E262,'1-学员信息表'!A:AG,20,0))))</f>
        <v/>
      </c>
      <c r="U262" s="8" t="str">
        <f>IF(E262="","",IF(ISERROR(VLOOKUP(E262,'1-学员信息表'!A:AG,21,0)),"错误",IF(VLOOKUP(E262,'1-学员信息表'!A:AG,21,0)="","错误",VLOOKUP(E262,'1-学员信息表'!A:AG,21,0))))</f>
        <v/>
      </c>
    </row>
    <row r="263" spans="1:21">
      <c r="A263" s="8" t="str">
        <f t="shared" si="12"/>
        <v/>
      </c>
      <c r="B263" s="12" t="str">
        <f t="shared" si="13"/>
        <v/>
      </c>
      <c r="C263" s="11" t="str">
        <f t="shared" si="14"/>
        <v/>
      </c>
      <c r="D263" s="3"/>
      <c r="E263" s="1"/>
      <c r="F263" s="12" t="str">
        <f>IF(E263="","",IFERROR(VLOOKUP(E263,'1-学员信息表'!A:AG,2,0),"错误"))</f>
        <v/>
      </c>
      <c r="G263" s="12" t="str">
        <f>IF(E263="","",IF(ISERROR(VLOOKUP(E263,'3-班级学员信息表'!G:AC,12,0)),"错误",IF(VLOOKUP(E263,'3-班级学员信息表'!G:AC,12,0)="","错误",VLOOKUP(E263,'3-班级学员信息表'!G:AC,12,0))))</f>
        <v/>
      </c>
      <c r="H263" s="12" t="str">
        <f>IF(E263="","",IF(ISERROR(VLOOKUP(E263,'3-班级学员信息表'!G:AC,13,0)),"错误",IF(VLOOKUP(E263,'3-班级学员信息表'!G:AC,13,0)="","错误",VLOOKUP(E263,'3-班级学员信息表'!G:AC,13,0))))</f>
        <v/>
      </c>
      <c r="I263" s="8" t="str">
        <f>IF(E263="","",IFERROR(VLOOKUP(E263,'3-班级学员信息表'!G:AC,14,0),"错误"))</f>
        <v/>
      </c>
      <c r="J263" s="8" t="str">
        <f>IF(E263="","",IFERROR(VLOOKUP(E263,'3-班级学员信息表'!G:AC,15,0),"错误"))</f>
        <v/>
      </c>
      <c r="K263" s="7" t="str">
        <f>IF(E263="","",IFERROR(VLOOKUP(H263,'2-班级信息'!A:AH,6,0),"错误"))</f>
        <v/>
      </c>
      <c r="L263" s="7" t="str">
        <f>IF(E263="","",IFERROR(VLOOKUP(H263,'2-班级信息'!A:AH,29,0),"错误"))</f>
        <v/>
      </c>
      <c r="M263" s="6">
        <f>SUMIF('6-学员费用预警表'!A:A,'10-新增明细'!E263,'6-学员费用预警表'!F:F)</f>
        <v>0</v>
      </c>
      <c r="N263" s="5">
        <f>SUMIF('6-学员费用预警表'!A:A,'10-新增明细'!E263,'6-学员费用预警表'!I:I)</f>
        <v>0</v>
      </c>
      <c r="O263" s="8" t="str">
        <f>IF(E263="","",IFERROR(VLOOKUP(E263,'1-学员信息表'!A:AG,8,0),"错误"))</f>
        <v/>
      </c>
      <c r="P263" s="8" t="str">
        <f>IF(E263="","",IFERROR(VLOOKUP(E263,'4-收据记录表'!D:AN,26,0),"错误"))</f>
        <v/>
      </c>
      <c r="Q263" s="12"/>
      <c r="R263" s="11"/>
      <c r="S263" s="8" t="str">
        <f>IF(E263="","",IF(ISERROR(VLOOKUP(E263,'1-学员信息表'!A:AG,9,0)),"错误",IF(VLOOKUP(E263,'1-学员信息表'!A:AG,9,0)="","错误",VLOOKUP(E263,'1-学员信息表'!A:AG,9,0))))</f>
        <v/>
      </c>
      <c r="T263" s="4" t="str">
        <f>IF(E263="","",IF(ISERROR(VLOOKUP(E263,'1-学员信息表'!A:AG,20,0)),"错误",IF(VLOOKUP(E263,'1-学员信息表'!A:AG,20,0)="","错误",VLOOKUP(E263,'1-学员信息表'!A:AG,20,0))))</f>
        <v/>
      </c>
      <c r="U263" s="8" t="str">
        <f>IF(E263="","",IF(ISERROR(VLOOKUP(E263,'1-学员信息表'!A:AG,21,0)),"错误",IF(VLOOKUP(E263,'1-学员信息表'!A:AG,21,0)="","错误",VLOOKUP(E263,'1-学员信息表'!A:AG,21,0))))</f>
        <v/>
      </c>
    </row>
    <row r="264" spans="1:21">
      <c r="A264" s="8" t="str">
        <f t="shared" si="12"/>
        <v/>
      </c>
      <c r="B264" s="12" t="str">
        <f t="shared" si="13"/>
        <v/>
      </c>
      <c r="C264" s="11" t="str">
        <f t="shared" si="14"/>
        <v/>
      </c>
      <c r="D264" s="3"/>
      <c r="E264" s="1"/>
      <c r="F264" s="12" t="str">
        <f>IF(E264="","",IFERROR(VLOOKUP(E264,'1-学员信息表'!A:AG,2,0),"错误"))</f>
        <v/>
      </c>
      <c r="G264" s="12" t="str">
        <f>IF(E264="","",IF(ISERROR(VLOOKUP(E264,'3-班级学员信息表'!G:AC,12,0)),"错误",IF(VLOOKUP(E264,'3-班级学员信息表'!G:AC,12,0)="","错误",VLOOKUP(E264,'3-班级学员信息表'!G:AC,12,0))))</f>
        <v/>
      </c>
      <c r="H264" s="12" t="str">
        <f>IF(E264="","",IF(ISERROR(VLOOKUP(E264,'3-班级学员信息表'!G:AC,13,0)),"错误",IF(VLOOKUP(E264,'3-班级学员信息表'!G:AC,13,0)="","错误",VLOOKUP(E264,'3-班级学员信息表'!G:AC,13,0))))</f>
        <v/>
      </c>
      <c r="I264" s="8" t="str">
        <f>IF(E264="","",IFERROR(VLOOKUP(E264,'3-班级学员信息表'!G:AC,14,0),"错误"))</f>
        <v/>
      </c>
      <c r="J264" s="8" t="str">
        <f>IF(E264="","",IFERROR(VLOOKUP(E264,'3-班级学员信息表'!G:AC,15,0),"错误"))</f>
        <v/>
      </c>
      <c r="K264" s="7" t="str">
        <f>IF(E264="","",IFERROR(VLOOKUP(H264,'2-班级信息'!A:AH,6,0),"错误"))</f>
        <v/>
      </c>
      <c r="L264" s="7" t="str">
        <f>IF(E264="","",IFERROR(VLOOKUP(H264,'2-班级信息'!A:AH,29,0),"错误"))</f>
        <v/>
      </c>
      <c r="M264" s="6">
        <f>SUMIF('6-学员费用预警表'!A:A,'10-新增明细'!E264,'6-学员费用预警表'!F:F)</f>
        <v>0</v>
      </c>
      <c r="N264" s="5">
        <f>SUMIF('6-学员费用预警表'!A:A,'10-新增明细'!E264,'6-学员费用预警表'!I:I)</f>
        <v>0</v>
      </c>
      <c r="O264" s="8" t="str">
        <f>IF(E264="","",IFERROR(VLOOKUP(E264,'1-学员信息表'!A:AG,8,0),"错误"))</f>
        <v/>
      </c>
      <c r="P264" s="8" t="str">
        <f>IF(E264="","",IFERROR(VLOOKUP(E264,'4-收据记录表'!D:AN,26,0),"错误"))</f>
        <v/>
      </c>
      <c r="Q264" s="12"/>
      <c r="R264" s="11"/>
      <c r="S264" s="8" t="str">
        <f>IF(E264="","",IF(ISERROR(VLOOKUP(E264,'1-学员信息表'!A:AG,9,0)),"错误",IF(VLOOKUP(E264,'1-学员信息表'!A:AG,9,0)="","错误",VLOOKUP(E264,'1-学员信息表'!A:AG,9,0))))</f>
        <v/>
      </c>
      <c r="T264" s="4" t="str">
        <f>IF(E264="","",IF(ISERROR(VLOOKUP(E264,'1-学员信息表'!A:AG,20,0)),"错误",IF(VLOOKUP(E264,'1-学员信息表'!A:AG,20,0)="","错误",VLOOKUP(E264,'1-学员信息表'!A:AG,20,0))))</f>
        <v/>
      </c>
      <c r="U264" s="8" t="str">
        <f>IF(E264="","",IF(ISERROR(VLOOKUP(E264,'1-学员信息表'!A:AG,21,0)),"错误",IF(VLOOKUP(E264,'1-学员信息表'!A:AG,21,0)="","错误",VLOOKUP(E264,'1-学员信息表'!A:AG,21,0))))</f>
        <v/>
      </c>
    </row>
    <row r="265" spans="1:21">
      <c r="A265" s="8" t="str">
        <f t="shared" si="12"/>
        <v/>
      </c>
      <c r="B265" s="12" t="str">
        <f t="shared" si="13"/>
        <v/>
      </c>
      <c r="C265" s="11" t="str">
        <f t="shared" si="14"/>
        <v/>
      </c>
      <c r="D265" s="3"/>
      <c r="E265" s="1"/>
      <c r="F265" s="12" t="str">
        <f>IF(E265="","",IFERROR(VLOOKUP(E265,'1-学员信息表'!A:AG,2,0),"错误"))</f>
        <v/>
      </c>
      <c r="G265" s="12" t="str">
        <f>IF(E265="","",IF(ISERROR(VLOOKUP(E265,'3-班级学员信息表'!G:AC,12,0)),"错误",IF(VLOOKUP(E265,'3-班级学员信息表'!G:AC,12,0)="","错误",VLOOKUP(E265,'3-班级学员信息表'!G:AC,12,0))))</f>
        <v/>
      </c>
      <c r="H265" s="12" t="str">
        <f>IF(E265="","",IF(ISERROR(VLOOKUP(E265,'3-班级学员信息表'!G:AC,13,0)),"错误",IF(VLOOKUP(E265,'3-班级学员信息表'!G:AC,13,0)="","错误",VLOOKUP(E265,'3-班级学员信息表'!G:AC,13,0))))</f>
        <v/>
      </c>
      <c r="I265" s="8" t="str">
        <f>IF(E265="","",IFERROR(VLOOKUP(E265,'3-班级学员信息表'!G:AC,14,0),"错误"))</f>
        <v/>
      </c>
      <c r="J265" s="8" t="str">
        <f>IF(E265="","",IFERROR(VLOOKUP(E265,'3-班级学员信息表'!G:AC,15,0),"错误"))</f>
        <v/>
      </c>
      <c r="K265" s="7" t="str">
        <f>IF(E265="","",IFERROR(VLOOKUP(H265,'2-班级信息'!A:AH,6,0),"错误"))</f>
        <v/>
      </c>
      <c r="L265" s="7" t="str">
        <f>IF(E265="","",IFERROR(VLOOKUP(H265,'2-班级信息'!A:AH,29,0),"错误"))</f>
        <v/>
      </c>
      <c r="M265" s="6">
        <f>SUMIF('6-学员费用预警表'!A:A,'10-新增明细'!E265,'6-学员费用预警表'!F:F)</f>
        <v>0</v>
      </c>
      <c r="N265" s="5">
        <f>SUMIF('6-学员费用预警表'!A:A,'10-新增明细'!E265,'6-学员费用预警表'!I:I)</f>
        <v>0</v>
      </c>
      <c r="O265" s="8" t="str">
        <f>IF(E265="","",IFERROR(VLOOKUP(E265,'1-学员信息表'!A:AG,8,0),"错误"))</f>
        <v/>
      </c>
      <c r="P265" s="8" t="str">
        <f>IF(E265="","",IFERROR(VLOOKUP(E265,'4-收据记录表'!D:AN,26,0),"错误"))</f>
        <v/>
      </c>
      <c r="Q265" s="12"/>
      <c r="R265" s="11"/>
      <c r="S265" s="8" t="str">
        <f>IF(E265="","",IF(ISERROR(VLOOKUP(E265,'1-学员信息表'!A:AG,9,0)),"错误",IF(VLOOKUP(E265,'1-学员信息表'!A:AG,9,0)="","错误",VLOOKUP(E265,'1-学员信息表'!A:AG,9,0))))</f>
        <v/>
      </c>
      <c r="T265" s="4" t="str">
        <f>IF(E265="","",IF(ISERROR(VLOOKUP(E265,'1-学员信息表'!A:AG,20,0)),"错误",IF(VLOOKUP(E265,'1-学员信息表'!A:AG,20,0)="","错误",VLOOKUP(E265,'1-学员信息表'!A:AG,20,0))))</f>
        <v/>
      </c>
      <c r="U265" s="8" t="str">
        <f>IF(E265="","",IF(ISERROR(VLOOKUP(E265,'1-学员信息表'!A:AG,21,0)),"错误",IF(VLOOKUP(E265,'1-学员信息表'!A:AG,21,0)="","错误",VLOOKUP(E265,'1-学员信息表'!A:AG,21,0))))</f>
        <v/>
      </c>
    </row>
    <row r="266" spans="1:21">
      <c r="A266" s="8" t="str">
        <f t="shared" si="12"/>
        <v/>
      </c>
      <c r="B266" s="12" t="str">
        <f t="shared" si="13"/>
        <v/>
      </c>
      <c r="C266" s="11" t="str">
        <f t="shared" si="14"/>
        <v/>
      </c>
      <c r="D266" s="3"/>
      <c r="E266" s="1"/>
      <c r="F266" s="12" t="str">
        <f>IF(E266="","",IFERROR(VLOOKUP(E266,'1-学员信息表'!A:AG,2,0),"错误"))</f>
        <v/>
      </c>
      <c r="G266" s="12" t="str">
        <f>IF(E266="","",IF(ISERROR(VLOOKUP(E266,'3-班级学员信息表'!G:AC,12,0)),"错误",IF(VLOOKUP(E266,'3-班级学员信息表'!G:AC,12,0)="","错误",VLOOKUP(E266,'3-班级学员信息表'!G:AC,12,0))))</f>
        <v/>
      </c>
      <c r="H266" s="12" t="str">
        <f>IF(E266="","",IF(ISERROR(VLOOKUP(E266,'3-班级学员信息表'!G:AC,13,0)),"错误",IF(VLOOKUP(E266,'3-班级学员信息表'!G:AC,13,0)="","错误",VLOOKUP(E266,'3-班级学员信息表'!G:AC,13,0))))</f>
        <v/>
      </c>
      <c r="I266" s="8" t="str">
        <f>IF(E266="","",IFERROR(VLOOKUP(E266,'3-班级学员信息表'!G:AC,14,0),"错误"))</f>
        <v/>
      </c>
      <c r="J266" s="8" t="str">
        <f>IF(E266="","",IFERROR(VLOOKUP(E266,'3-班级学员信息表'!G:AC,15,0),"错误"))</f>
        <v/>
      </c>
      <c r="K266" s="7" t="str">
        <f>IF(E266="","",IFERROR(VLOOKUP(H266,'2-班级信息'!A:AH,6,0),"错误"))</f>
        <v/>
      </c>
      <c r="L266" s="7" t="str">
        <f>IF(E266="","",IFERROR(VLOOKUP(H266,'2-班级信息'!A:AH,29,0),"错误"))</f>
        <v/>
      </c>
      <c r="M266" s="6">
        <f>SUMIF('6-学员费用预警表'!A:A,'10-新增明细'!E266,'6-学员费用预警表'!F:F)</f>
        <v>0</v>
      </c>
      <c r="N266" s="5">
        <f>SUMIF('6-学员费用预警表'!A:A,'10-新增明细'!E266,'6-学员费用预警表'!I:I)</f>
        <v>0</v>
      </c>
      <c r="O266" s="8" t="str">
        <f>IF(E266="","",IFERROR(VLOOKUP(E266,'1-学员信息表'!A:AG,8,0),"错误"))</f>
        <v/>
      </c>
      <c r="P266" s="8" t="str">
        <f>IF(E266="","",IFERROR(VLOOKUP(E266,'4-收据记录表'!D:AN,26,0),"错误"))</f>
        <v/>
      </c>
      <c r="Q266" s="12"/>
      <c r="R266" s="11"/>
      <c r="S266" s="8" t="str">
        <f>IF(E266="","",IF(ISERROR(VLOOKUP(E266,'1-学员信息表'!A:AG,9,0)),"错误",IF(VLOOKUP(E266,'1-学员信息表'!A:AG,9,0)="","错误",VLOOKUP(E266,'1-学员信息表'!A:AG,9,0))))</f>
        <v/>
      </c>
      <c r="T266" s="4" t="str">
        <f>IF(E266="","",IF(ISERROR(VLOOKUP(E266,'1-学员信息表'!A:AG,20,0)),"错误",IF(VLOOKUP(E266,'1-学员信息表'!A:AG,20,0)="","错误",VLOOKUP(E266,'1-学员信息表'!A:AG,20,0))))</f>
        <v/>
      </c>
      <c r="U266" s="8" t="str">
        <f>IF(E266="","",IF(ISERROR(VLOOKUP(E266,'1-学员信息表'!A:AG,21,0)),"错误",IF(VLOOKUP(E266,'1-学员信息表'!A:AG,21,0)="","错误",VLOOKUP(E266,'1-学员信息表'!A:AG,21,0))))</f>
        <v/>
      </c>
    </row>
    <row r="267" spans="1:21">
      <c r="A267" s="8" t="str">
        <f t="shared" si="12"/>
        <v/>
      </c>
      <c r="B267" s="12" t="str">
        <f t="shared" si="13"/>
        <v/>
      </c>
      <c r="C267" s="11" t="str">
        <f t="shared" si="14"/>
        <v/>
      </c>
      <c r="D267" s="3"/>
      <c r="E267" s="1"/>
      <c r="F267" s="12" t="str">
        <f>IF(E267="","",IFERROR(VLOOKUP(E267,'1-学员信息表'!A:AG,2,0),"错误"))</f>
        <v/>
      </c>
      <c r="G267" s="12" t="str">
        <f>IF(E267="","",IF(ISERROR(VLOOKUP(E267,'3-班级学员信息表'!G:AC,12,0)),"错误",IF(VLOOKUP(E267,'3-班级学员信息表'!G:AC,12,0)="","错误",VLOOKUP(E267,'3-班级学员信息表'!G:AC,12,0))))</f>
        <v/>
      </c>
      <c r="H267" s="12" t="str">
        <f>IF(E267="","",IF(ISERROR(VLOOKUP(E267,'3-班级学员信息表'!G:AC,13,0)),"错误",IF(VLOOKUP(E267,'3-班级学员信息表'!G:AC,13,0)="","错误",VLOOKUP(E267,'3-班级学员信息表'!G:AC,13,0))))</f>
        <v/>
      </c>
      <c r="I267" s="8" t="str">
        <f>IF(E267="","",IFERROR(VLOOKUP(E267,'3-班级学员信息表'!G:AC,14,0),"错误"))</f>
        <v/>
      </c>
      <c r="J267" s="8" t="str">
        <f>IF(E267="","",IFERROR(VLOOKUP(E267,'3-班级学员信息表'!G:AC,15,0),"错误"))</f>
        <v/>
      </c>
      <c r="K267" s="7" t="str">
        <f>IF(E267="","",IFERROR(VLOOKUP(H267,'2-班级信息'!A:AH,6,0),"错误"))</f>
        <v/>
      </c>
      <c r="L267" s="7" t="str">
        <f>IF(E267="","",IFERROR(VLOOKUP(H267,'2-班级信息'!A:AH,29,0),"错误"))</f>
        <v/>
      </c>
      <c r="M267" s="6">
        <f>SUMIF('6-学员费用预警表'!A:A,'10-新增明细'!E267,'6-学员费用预警表'!F:F)</f>
        <v>0</v>
      </c>
      <c r="N267" s="5">
        <f>SUMIF('6-学员费用预警表'!A:A,'10-新增明细'!E267,'6-学员费用预警表'!I:I)</f>
        <v>0</v>
      </c>
      <c r="O267" s="8" t="str">
        <f>IF(E267="","",IFERROR(VLOOKUP(E267,'1-学员信息表'!A:AG,8,0),"错误"))</f>
        <v/>
      </c>
      <c r="P267" s="8" t="str">
        <f>IF(E267="","",IFERROR(VLOOKUP(E267,'4-收据记录表'!D:AN,26,0),"错误"))</f>
        <v/>
      </c>
      <c r="Q267" s="12"/>
      <c r="R267" s="11"/>
      <c r="S267" s="8" t="str">
        <f>IF(E267="","",IF(ISERROR(VLOOKUP(E267,'1-学员信息表'!A:AG,9,0)),"错误",IF(VLOOKUP(E267,'1-学员信息表'!A:AG,9,0)="","错误",VLOOKUP(E267,'1-学员信息表'!A:AG,9,0))))</f>
        <v/>
      </c>
      <c r="T267" s="4" t="str">
        <f>IF(E267="","",IF(ISERROR(VLOOKUP(E267,'1-学员信息表'!A:AG,20,0)),"错误",IF(VLOOKUP(E267,'1-学员信息表'!A:AG,20,0)="","错误",VLOOKUP(E267,'1-学员信息表'!A:AG,20,0))))</f>
        <v/>
      </c>
      <c r="U267" s="8" t="str">
        <f>IF(E267="","",IF(ISERROR(VLOOKUP(E267,'1-学员信息表'!A:AG,21,0)),"错误",IF(VLOOKUP(E267,'1-学员信息表'!A:AG,21,0)="","错误",VLOOKUP(E267,'1-学员信息表'!A:AG,21,0))))</f>
        <v/>
      </c>
    </row>
    <row r="268" spans="1:21">
      <c r="A268" s="8" t="str">
        <f t="shared" si="12"/>
        <v/>
      </c>
      <c r="B268" s="12" t="str">
        <f t="shared" si="13"/>
        <v/>
      </c>
      <c r="C268" s="11" t="str">
        <f t="shared" si="14"/>
        <v/>
      </c>
      <c r="D268" s="3"/>
      <c r="E268" s="1"/>
      <c r="F268" s="12" t="str">
        <f>IF(E268="","",IFERROR(VLOOKUP(E268,'1-学员信息表'!A:AG,2,0),"错误"))</f>
        <v/>
      </c>
      <c r="G268" s="12" t="str">
        <f>IF(E268="","",IF(ISERROR(VLOOKUP(E268,'3-班级学员信息表'!G:AC,12,0)),"错误",IF(VLOOKUP(E268,'3-班级学员信息表'!G:AC,12,0)="","错误",VLOOKUP(E268,'3-班级学员信息表'!G:AC,12,0))))</f>
        <v/>
      </c>
      <c r="H268" s="12" t="str">
        <f>IF(E268="","",IF(ISERROR(VLOOKUP(E268,'3-班级学员信息表'!G:AC,13,0)),"错误",IF(VLOOKUP(E268,'3-班级学员信息表'!G:AC,13,0)="","错误",VLOOKUP(E268,'3-班级学员信息表'!G:AC,13,0))))</f>
        <v/>
      </c>
      <c r="I268" s="8" t="str">
        <f>IF(E268="","",IFERROR(VLOOKUP(E268,'3-班级学员信息表'!G:AC,14,0),"错误"))</f>
        <v/>
      </c>
      <c r="J268" s="8" t="str">
        <f>IF(E268="","",IFERROR(VLOOKUP(E268,'3-班级学员信息表'!G:AC,15,0),"错误"))</f>
        <v/>
      </c>
      <c r="K268" s="7" t="str">
        <f>IF(E268="","",IFERROR(VLOOKUP(H268,'2-班级信息'!A:AH,6,0),"错误"))</f>
        <v/>
      </c>
      <c r="L268" s="7" t="str">
        <f>IF(E268="","",IFERROR(VLOOKUP(H268,'2-班级信息'!A:AH,29,0),"错误"))</f>
        <v/>
      </c>
      <c r="M268" s="6">
        <f>SUMIF('6-学员费用预警表'!A:A,'10-新增明细'!E268,'6-学员费用预警表'!F:F)</f>
        <v>0</v>
      </c>
      <c r="N268" s="5">
        <f>SUMIF('6-学员费用预警表'!A:A,'10-新增明细'!E268,'6-学员费用预警表'!I:I)</f>
        <v>0</v>
      </c>
      <c r="O268" s="8" t="str">
        <f>IF(E268="","",IFERROR(VLOOKUP(E268,'1-学员信息表'!A:AG,8,0),"错误"))</f>
        <v/>
      </c>
      <c r="P268" s="8" t="str">
        <f>IF(E268="","",IFERROR(VLOOKUP(E268,'4-收据记录表'!D:AN,26,0),"错误"))</f>
        <v/>
      </c>
      <c r="Q268" s="12"/>
      <c r="R268" s="11"/>
      <c r="S268" s="8" t="str">
        <f>IF(E268="","",IF(ISERROR(VLOOKUP(E268,'1-学员信息表'!A:AG,9,0)),"错误",IF(VLOOKUP(E268,'1-学员信息表'!A:AG,9,0)="","错误",VLOOKUP(E268,'1-学员信息表'!A:AG,9,0))))</f>
        <v/>
      </c>
      <c r="T268" s="4" t="str">
        <f>IF(E268="","",IF(ISERROR(VLOOKUP(E268,'1-学员信息表'!A:AG,20,0)),"错误",IF(VLOOKUP(E268,'1-学员信息表'!A:AG,20,0)="","错误",VLOOKUP(E268,'1-学员信息表'!A:AG,20,0))))</f>
        <v/>
      </c>
      <c r="U268" s="8" t="str">
        <f>IF(E268="","",IF(ISERROR(VLOOKUP(E268,'1-学员信息表'!A:AG,21,0)),"错误",IF(VLOOKUP(E268,'1-学员信息表'!A:AG,21,0)="","错误",VLOOKUP(E268,'1-学员信息表'!A:AG,21,0))))</f>
        <v/>
      </c>
    </row>
    <row r="269" spans="1:21">
      <c r="A269" s="8" t="str">
        <f t="shared" si="12"/>
        <v/>
      </c>
      <c r="B269" s="12" t="str">
        <f t="shared" si="13"/>
        <v/>
      </c>
      <c r="C269" s="11" t="str">
        <f t="shared" si="14"/>
        <v/>
      </c>
      <c r="D269" s="3"/>
      <c r="E269" s="1"/>
      <c r="F269" s="12" t="str">
        <f>IF(E269="","",IFERROR(VLOOKUP(E269,'1-学员信息表'!A:AG,2,0),"错误"))</f>
        <v/>
      </c>
      <c r="G269" s="12" t="str">
        <f>IF(E269="","",IF(ISERROR(VLOOKUP(E269,'3-班级学员信息表'!G:AC,12,0)),"错误",IF(VLOOKUP(E269,'3-班级学员信息表'!G:AC,12,0)="","错误",VLOOKUP(E269,'3-班级学员信息表'!G:AC,12,0))))</f>
        <v/>
      </c>
      <c r="H269" s="12" t="str">
        <f>IF(E269="","",IF(ISERROR(VLOOKUP(E269,'3-班级学员信息表'!G:AC,13,0)),"错误",IF(VLOOKUP(E269,'3-班级学员信息表'!G:AC,13,0)="","错误",VLOOKUP(E269,'3-班级学员信息表'!G:AC,13,0))))</f>
        <v/>
      </c>
      <c r="I269" s="8" t="str">
        <f>IF(E269="","",IFERROR(VLOOKUP(E269,'3-班级学员信息表'!G:AC,14,0),"错误"))</f>
        <v/>
      </c>
      <c r="J269" s="8" t="str">
        <f>IF(E269="","",IFERROR(VLOOKUP(E269,'3-班级学员信息表'!G:AC,15,0),"错误"))</f>
        <v/>
      </c>
      <c r="K269" s="7" t="str">
        <f>IF(E269="","",IFERROR(VLOOKUP(H269,'2-班级信息'!A:AH,6,0),"错误"))</f>
        <v/>
      </c>
      <c r="L269" s="7" t="str">
        <f>IF(E269="","",IFERROR(VLOOKUP(H269,'2-班级信息'!A:AH,29,0),"错误"))</f>
        <v/>
      </c>
      <c r="M269" s="6">
        <f>SUMIF('6-学员费用预警表'!A:A,'10-新增明细'!E269,'6-学员费用预警表'!F:F)</f>
        <v>0</v>
      </c>
      <c r="N269" s="5">
        <f>SUMIF('6-学员费用预警表'!A:A,'10-新增明细'!E269,'6-学员费用预警表'!I:I)</f>
        <v>0</v>
      </c>
      <c r="O269" s="8" t="str">
        <f>IF(E269="","",IFERROR(VLOOKUP(E269,'1-学员信息表'!A:AG,8,0),"错误"))</f>
        <v/>
      </c>
      <c r="P269" s="8" t="str">
        <f>IF(E269="","",IFERROR(VLOOKUP(E269,'4-收据记录表'!D:AN,26,0),"错误"))</f>
        <v/>
      </c>
      <c r="Q269" s="12"/>
      <c r="R269" s="11"/>
      <c r="S269" s="8" t="str">
        <f>IF(E269="","",IF(ISERROR(VLOOKUP(E269,'1-学员信息表'!A:AG,9,0)),"错误",IF(VLOOKUP(E269,'1-学员信息表'!A:AG,9,0)="","错误",VLOOKUP(E269,'1-学员信息表'!A:AG,9,0))))</f>
        <v/>
      </c>
      <c r="T269" s="4" t="str">
        <f>IF(E269="","",IF(ISERROR(VLOOKUP(E269,'1-学员信息表'!A:AG,20,0)),"错误",IF(VLOOKUP(E269,'1-学员信息表'!A:AG,20,0)="","错误",VLOOKUP(E269,'1-学员信息表'!A:AG,20,0))))</f>
        <v/>
      </c>
      <c r="U269" s="8" t="str">
        <f>IF(E269="","",IF(ISERROR(VLOOKUP(E269,'1-学员信息表'!A:AG,21,0)),"错误",IF(VLOOKUP(E269,'1-学员信息表'!A:AG,21,0)="","错误",VLOOKUP(E269,'1-学员信息表'!A:AG,21,0))))</f>
        <v/>
      </c>
    </row>
    <row r="270" spans="1:21">
      <c r="A270" s="8" t="str">
        <f t="shared" si="12"/>
        <v/>
      </c>
      <c r="B270" s="12" t="str">
        <f t="shared" si="13"/>
        <v/>
      </c>
      <c r="C270" s="11" t="str">
        <f t="shared" si="14"/>
        <v/>
      </c>
      <c r="D270" s="3"/>
      <c r="E270" s="1"/>
      <c r="F270" s="12" t="str">
        <f>IF(E270="","",IFERROR(VLOOKUP(E270,'1-学员信息表'!A:AG,2,0),"错误"))</f>
        <v/>
      </c>
      <c r="G270" s="12" t="str">
        <f>IF(E270="","",IF(ISERROR(VLOOKUP(E270,'3-班级学员信息表'!G:AC,12,0)),"错误",IF(VLOOKUP(E270,'3-班级学员信息表'!G:AC,12,0)="","错误",VLOOKUP(E270,'3-班级学员信息表'!G:AC,12,0))))</f>
        <v/>
      </c>
      <c r="H270" s="12" t="str">
        <f>IF(E270="","",IF(ISERROR(VLOOKUP(E270,'3-班级学员信息表'!G:AC,13,0)),"错误",IF(VLOOKUP(E270,'3-班级学员信息表'!G:AC,13,0)="","错误",VLOOKUP(E270,'3-班级学员信息表'!G:AC,13,0))))</f>
        <v/>
      </c>
      <c r="I270" s="8" t="str">
        <f>IF(E270="","",IFERROR(VLOOKUP(E270,'3-班级学员信息表'!G:AC,14,0),"错误"))</f>
        <v/>
      </c>
      <c r="J270" s="8" t="str">
        <f>IF(E270="","",IFERROR(VLOOKUP(E270,'3-班级学员信息表'!G:AC,15,0),"错误"))</f>
        <v/>
      </c>
      <c r="K270" s="7" t="str">
        <f>IF(E270="","",IFERROR(VLOOKUP(H270,'2-班级信息'!A:AH,6,0),"错误"))</f>
        <v/>
      </c>
      <c r="L270" s="7" t="str">
        <f>IF(E270="","",IFERROR(VLOOKUP(H270,'2-班级信息'!A:AH,29,0),"错误"))</f>
        <v/>
      </c>
      <c r="M270" s="6">
        <f>SUMIF('6-学员费用预警表'!A:A,'10-新增明细'!E270,'6-学员费用预警表'!F:F)</f>
        <v>0</v>
      </c>
      <c r="N270" s="5">
        <f>SUMIF('6-学员费用预警表'!A:A,'10-新增明细'!E270,'6-学员费用预警表'!I:I)</f>
        <v>0</v>
      </c>
      <c r="O270" s="8" t="str">
        <f>IF(E270="","",IFERROR(VLOOKUP(E270,'1-学员信息表'!A:AG,8,0),"错误"))</f>
        <v/>
      </c>
      <c r="P270" s="8" t="str">
        <f>IF(E270="","",IFERROR(VLOOKUP(E270,'4-收据记录表'!D:AN,26,0),"错误"))</f>
        <v/>
      </c>
      <c r="Q270" s="12"/>
      <c r="R270" s="11"/>
      <c r="S270" s="8" t="str">
        <f>IF(E270="","",IF(ISERROR(VLOOKUP(E270,'1-学员信息表'!A:AG,9,0)),"错误",IF(VLOOKUP(E270,'1-学员信息表'!A:AG,9,0)="","错误",VLOOKUP(E270,'1-学员信息表'!A:AG,9,0))))</f>
        <v/>
      </c>
      <c r="T270" s="4" t="str">
        <f>IF(E270="","",IF(ISERROR(VLOOKUP(E270,'1-学员信息表'!A:AG,20,0)),"错误",IF(VLOOKUP(E270,'1-学员信息表'!A:AG,20,0)="","错误",VLOOKUP(E270,'1-学员信息表'!A:AG,20,0))))</f>
        <v/>
      </c>
      <c r="U270" s="8" t="str">
        <f>IF(E270="","",IF(ISERROR(VLOOKUP(E270,'1-学员信息表'!A:AG,21,0)),"错误",IF(VLOOKUP(E270,'1-学员信息表'!A:AG,21,0)="","错误",VLOOKUP(E270,'1-学员信息表'!A:AG,21,0))))</f>
        <v/>
      </c>
    </row>
    <row r="271" spans="1:21">
      <c r="A271" s="8" t="str">
        <f t="shared" si="12"/>
        <v/>
      </c>
      <c r="B271" s="12" t="str">
        <f t="shared" si="13"/>
        <v/>
      </c>
      <c r="C271" s="11" t="str">
        <f t="shared" si="14"/>
        <v/>
      </c>
      <c r="D271" s="3"/>
      <c r="E271" s="1"/>
      <c r="F271" s="12" t="str">
        <f>IF(E271="","",IFERROR(VLOOKUP(E271,'1-学员信息表'!A:AG,2,0),"错误"))</f>
        <v/>
      </c>
      <c r="G271" s="12" t="str">
        <f>IF(E271="","",IF(ISERROR(VLOOKUP(E271,'3-班级学员信息表'!G:AC,12,0)),"错误",IF(VLOOKUP(E271,'3-班级学员信息表'!G:AC,12,0)="","错误",VLOOKUP(E271,'3-班级学员信息表'!G:AC,12,0))))</f>
        <v/>
      </c>
      <c r="H271" s="12" t="str">
        <f>IF(E271="","",IF(ISERROR(VLOOKUP(E271,'3-班级学员信息表'!G:AC,13,0)),"错误",IF(VLOOKUP(E271,'3-班级学员信息表'!G:AC,13,0)="","错误",VLOOKUP(E271,'3-班级学员信息表'!G:AC,13,0))))</f>
        <v/>
      </c>
      <c r="I271" s="8" t="str">
        <f>IF(E271="","",IFERROR(VLOOKUP(E271,'3-班级学员信息表'!G:AC,14,0),"错误"))</f>
        <v/>
      </c>
      <c r="J271" s="8" t="str">
        <f>IF(E271="","",IFERROR(VLOOKUP(E271,'3-班级学员信息表'!G:AC,15,0),"错误"))</f>
        <v/>
      </c>
      <c r="K271" s="7" t="str">
        <f>IF(E271="","",IFERROR(VLOOKUP(H271,'2-班级信息'!A:AH,6,0),"错误"))</f>
        <v/>
      </c>
      <c r="L271" s="7" t="str">
        <f>IF(E271="","",IFERROR(VLOOKUP(H271,'2-班级信息'!A:AH,29,0),"错误"))</f>
        <v/>
      </c>
      <c r="M271" s="6">
        <f>SUMIF('6-学员费用预警表'!A:A,'10-新增明细'!E271,'6-学员费用预警表'!F:F)</f>
        <v>0</v>
      </c>
      <c r="N271" s="5">
        <f>SUMIF('6-学员费用预警表'!A:A,'10-新增明细'!E271,'6-学员费用预警表'!I:I)</f>
        <v>0</v>
      </c>
      <c r="O271" s="8" t="str">
        <f>IF(E271="","",IFERROR(VLOOKUP(E271,'1-学员信息表'!A:AG,8,0),"错误"))</f>
        <v/>
      </c>
      <c r="P271" s="8" t="str">
        <f>IF(E271="","",IFERROR(VLOOKUP(E271,'4-收据记录表'!D:AN,26,0),"错误"))</f>
        <v/>
      </c>
      <c r="Q271" s="12"/>
      <c r="R271" s="11"/>
      <c r="S271" s="8" t="str">
        <f>IF(E271="","",IF(ISERROR(VLOOKUP(E271,'1-学员信息表'!A:AG,9,0)),"错误",IF(VLOOKUP(E271,'1-学员信息表'!A:AG,9,0)="","错误",VLOOKUP(E271,'1-学员信息表'!A:AG,9,0))))</f>
        <v/>
      </c>
      <c r="T271" s="4" t="str">
        <f>IF(E271="","",IF(ISERROR(VLOOKUP(E271,'1-学员信息表'!A:AG,20,0)),"错误",IF(VLOOKUP(E271,'1-学员信息表'!A:AG,20,0)="","错误",VLOOKUP(E271,'1-学员信息表'!A:AG,20,0))))</f>
        <v/>
      </c>
      <c r="U271" s="8" t="str">
        <f>IF(E271="","",IF(ISERROR(VLOOKUP(E271,'1-学员信息表'!A:AG,21,0)),"错误",IF(VLOOKUP(E271,'1-学员信息表'!A:AG,21,0)="","错误",VLOOKUP(E271,'1-学员信息表'!A:AG,21,0))))</f>
        <v/>
      </c>
    </row>
    <row r="272" spans="1:21">
      <c r="A272" s="8" t="str">
        <f t="shared" si="12"/>
        <v/>
      </c>
      <c r="B272" s="12" t="str">
        <f t="shared" si="13"/>
        <v/>
      </c>
      <c r="C272" s="11" t="str">
        <f t="shared" si="14"/>
        <v/>
      </c>
      <c r="D272" s="3"/>
      <c r="E272" s="1"/>
      <c r="F272" s="12" t="str">
        <f>IF(E272="","",IFERROR(VLOOKUP(E272,'1-学员信息表'!A:AG,2,0),"错误"))</f>
        <v/>
      </c>
      <c r="G272" s="12" t="str">
        <f>IF(E272="","",IF(ISERROR(VLOOKUP(E272,'3-班级学员信息表'!G:AC,12,0)),"错误",IF(VLOOKUP(E272,'3-班级学员信息表'!G:AC,12,0)="","错误",VLOOKUP(E272,'3-班级学员信息表'!G:AC,12,0))))</f>
        <v/>
      </c>
      <c r="H272" s="12" t="str">
        <f>IF(E272="","",IF(ISERROR(VLOOKUP(E272,'3-班级学员信息表'!G:AC,13,0)),"错误",IF(VLOOKUP(E272,'3-班级学员信息表'!G:AC,13,0)="","错误",VLOOKUP(E272,'3-班级学员信息表'!G:AC,13,0))))</f>
        <v/>
      </c>
      <c r="I272" s="8" t="str">
        <f>IF(E272="","",IFERROR(VLOOKUP(E272,'3-班级学员信息表'!G:AC,14,0),"错误"))</f>
        <v/>
      </c>
      <c r="J272" s="8" t="str">
        <f>IF(E272="","",IFERROR(VLOOKUP(E272,'3-班级学员信息表'!G:AC,15,0),"错误"))</f>
        <v/>
      </c>
      <c r="K272" s="7" t="str">
        <f>IF(E272="","",IFERROR(VLOOKUP(H272,'2-班级信息'!A:AH,6,0),"错误"))</f>
        <v/>
      </c>
      <c r="L272" s="7" t="str">
        <f>IF(E272="","",IFERROR(VLOOKUP(H272,'2-班级信息'!A:AH,29,0),"错误"))</f>
        <v/>
      </c>
      <c r="M272" s="6">
        <f>SUMIF('6-学员费用预警表'!A:A,'10-新增明细'!E272,'6-学员费用预警表'!F:F)</f>
        <v>0</v>
      </c>
      <c r="N272" s="5">
        <f>SUMIF('6-学员费用预警表'!A:A,'10-新增明细'!E272,'6-学员费用预警表'!I:I)</f>
        <v>0</v>
      </c>
      <c r="O272" s="8" t="str">
        <f>IF(E272="","",IFERROR(VLOOKUP(E272,'1-学员信息表'!A:AG,8,0),"错误"))</f>
        <v/>
      </c>
      <c r="P272" s="8" t="str">
        <f>IF(E272="","",IFERROR(VLOOKUP(E272,'4-收据记录表'!D:AN,26,0),"错误"))</f>
        <v/>
      </c>
      <c r="Q272" s="12"/>
      <c r="R272" s="11"/>
      <c r="S272" s="8" t="str">
        <f>IF(E272="","",IF(ISERROR(VLOOKUP(E272,'1-学员信息表'!A:AG,9,0)),"错误",IF(VLOOKUP(E272,'1-学员信息表'!A:AG,9,0)="","错误",VLOOKUP(E272,'1-学员信息表'!A:AG,9,0))))</f>
        <v/>
      </c>
      <c r="T272" s="4" t="str">
        <f>IF(E272="","",IF(ISERROR(VLOOKUP(E272,'1-学员信息表'!A:AG,20,0)),"错误",IF(VLOOKUP(E272,'1-学员信息表'!A:AG,20,0)="","错误",VLOOKUP(E272,'1-学员信息表'!A:AG,20,0))))</f>
        <v/>
      </c>
      <c r="U272" s="8" t="str">
        <f>IF(E272="","",IF(ISERROR(VLOOKUP(E272,'1-学员信息表'!A:AG,21,0)),"错误",IF(VLOOKUP(E272,'1-学员信息表'!A:AG,21,0)="","错误",VLOOKUP(E272,'1-学员信息表'!A:AG,21,0))))</f>
        <v/>
      </c>
    </row>
    <row r="273" spans="1:21">
      <c r="A273" s="8" t="str">
        <f t="shared" si="12"/>
        <v/>
      </c>
      <c r="B273" s="12" t="str">
        <f t="shared" si="13"/>
        <v/>
      </c>
      <c r="C273" s="11" t="str">
        <f t="shared" si="14"/>
        <v/>
      </c>
      <c r="D273" s="3"/>
      <c r="E273" s="1"/>
      <c r="F273" s="12" t="str">
        <f>IF(E273="","",IFERROR(VLOOKUP(E273,'1-学员信息表'!A:AG,2,0),"错误"))</f>
        <v/>
      </c>
      <c r="G273" s="12" t="str">
        <f>IF(E273="","",IF(ISERROR(VLOOKUP(E273,'3-班级学员信息表'!G:AC,12,0)),"错误",IF(VLOOKUP(E273,'3-班级学员信息表'!G:AC,12,0)="","错误",VLOOKUP(E273,'3-班级学员信息表'!G:AC,12,0))))</f>
        <v/>
      </c>
      <c r="H273" s="12" t="str">
        <f>IF(E273="","",IF(ISERROR(VLOOKUP(E273,'3-班级学员信息表'!G:AC,13,0)),"错误",IF(VLOOKUP(E273,'3-班级学员信息表'!G:AC,13,0)="","错误",VLOOKUP(E273,'3-班级学员信息表'!G:AC,13,0))))</f>
        <v/>
      </c>
      <c r="I273" s="8" t="str">
        <f>IF(E273="","",IFERROR(VLOOKUP(E273,'3-班级学员信息表'!G:AC,14,0),"错误"))</f>
        <v/>
      </c>
      <c r="J273" s="8" t="str">
        <f>IF(E273="","",IFERROR(VLOOKUP(E273,'3-班级学员信息表'!G:AC,15,0),"错误"))</f>
        <v/>
      </c>
      <c r="K273" s="7" t="str">
        <f>IF(E273="","",IFERROR(VLOOKUP(H273,'2-班级信息'!A:AH,6,0),"错误"))</f>
        <v/>
      </c>
      <c r="L273" s="7" t="str">
        <f>IF(E273="","",IFERROR(VLOOKUP(H273,'2-班级信息'!A:AH,29,0),"错误"))</f>
        <v/>
      </c>
      <c r="M273" s="6">
        <f>SUMIF('6-学员费用预警表'!A:A,'10-新增明细'!E273,'6-学员费用预警表'!F:F)</f>
        <v>0</v>
      </c>
      <c r="N273" s="5">
        <f>SUMIF('6-学员费用预警表'!A:A,'10-新增明细'!E273,'6-学员费用预警表'!I:I)</f>
        <v>0</v>
      </c>
      <c r="O273" s="8" t="str">
        <f>IF(E273="","",IFERROR(VLOOKUP(E273,'1-学员信息表'!A:AG,8,0),"错误"))</f>
        <v/>
      </c>
      <c r="P273" s="8" t="str">
        <f>IF(E273="","",IFERROR(VLOOKUP(E273,'4-收据记录表'!D:AN,26,0),"错误"))</f>
        <v/>
      </c>
      <c r="Q273" s="12"/>
      <c r="R273" s="11"/>
      <c r="S273" s="8" t="str">
        <f>IF(E273="","",IF(ISERROR(VLOOKUP(E273,'1-学员信息表'!A:AG,9,0)),"错误",IF(VLOOKUP(E273,'1-学员信息表'!A:AG,9,0)="","错误",VLOOKUP(E273,'1-学员信息表'!A:AG,9,0))))</f>
        <v/>
      </c>
      <c r="T273" s="4" t="str">
        <f>IF(E273="","",IF(ISERROR(VLOOKUP(E273,'1-学员信息表'!A:AG,20,0)),"错误",IF(VLOOKUP(E273,'1-学员信息表'!A:AG,20,0)="","错误",VLOOKUP(E273,'1-学员信息表'!A:AG,20,0))))</f>
        <v/>
      </c>
      <c r="U273" s="8" t="str">
        <f>IF(E273="","",IF(ISERROR(VLOOKUP(E273,'1-学员信息表'!A:AG,21,0)),"错误",IF(VLOOKUP(E273,'1-学员信息表'!A:AG,21,0)="","错误",VLOOKUP(E273,'1-学员信息表'!A:AG,21,0))))</f>
        <v/>
      </c>
    </row>
    <row r="274" spans="1:21">
      <c r="A274" s="8" t="str">
        <f t="shared" si="12"/>
        <v/>
      </c>
      <c r="B274" s="12" t="str">
        <f t="shared" si="13"/>
        <v/>
      </c>
      <c r="C274" s="11" t="str">
        <f t="shared" si="14"/>
        <v/>
      </c>
      <c r="D274" s="3"/>
      <c r="E274" s="1"/>
      <c r="F274" s="12" t="str">
        <f>IF(E274="","",IFERROR(VLOOKUP(E274,'1-学员信息表'!A:AG,2,0),"错误"))</f>
        <v/>
      </c>
      <c r="G274" s="12" t="str">
        <f>IF(E274="","",IF(ISERROR(VLOOKUP(E274,'3-班级学员信息表'!G:AC,12,0)),"错误",IF(VLOOKUP(E274,'3-班级学员信息表'!G:AC,12,0)="","错误",VLOOKUP(E274,'3-班级学员信息表'!G:AC,12,0))))</f>
        <v/>
      </c>
      <c r="H274" s="12" t="str">
        <f>IF(E274="","",IF(ISERROR(VLOOKUP(E274,'3-班级学员信息表'!G:AC,13,0)),"错误",IF(VLOOKUP(E274,'3-班级学员信息表'!G:AC,13,0)="","错误",VLOOKUP(E274,'3-班级学员信息表'!G:AC,13,0))))</f>
        <v/>
      </c>
      <c r="I274" s="8" t="str">
        <f>IF(E274="","",IFERROR(VLOOKUP(E274,'3-班级学员信息表'!G:AC,14,0),"错误"))</f>
        <v/>
      </c>
      <c r="J274" s="8" t="str">
        <f>IF(E274="","",IFERROR(VLOOKUP(E274,'3-班级学员信息表'!G:AC,15,0),"错误"))</f>
        <v/>
      </c>
      <c r="K274" s="7" t="str">
        <f>IF(E274="","",IFERROR(VLOOKUP(H274,'2-班级信息'!A:AH,6,0),"错误"))</f>
        <v/>
      </c>
      <c r="L274" s="7" t="str">
        <f>IF(E274="","",IFERROR(VLOOKUP(H274,'2-班级信息'!A:AH,29,0),"错误"))</f>
        <v/>
      </c>
      <c r="M274" s="6">
        <f>SUMIF('6-学员费用预警表'!A:A,'10-新增明细'!E274,'6-学员费用预警表'!F:F)</f>
        <v>0</v>
      </c>
      <c r="N274" s="5">
        <f>SUMIF('6-学员费用预警表'!A:A,'10-新增明细'!E274,'6-学员费用预警表'!I:I)</f>
        <v>0</v>
      </c>
      <c r="O274" s="8" t="str">
        <f>IF(E274="","",IFERROR(VLOOKUP(E274,'1-学员信息表'!A:AG,8,0),"错误"))</f>
        <v/>
      </c>
      <c r="P274" s="8" t="str">
        <f>IF(E274="","",IFERROR(VLOOKUP(E274,'4-收据记录表'!D:AN,26,0),"错误"))</f>
        <v/>
      </c>
      <c r="Q274" s="12"/>
      <c r="R274" s="11"/>
      <c r="S274" s="8" t="str">
        <f>IF(E274="","",IF(ISERROR(VLOOKUP(E274,'1-学员信息表'!A:AG,9,0)),"错误",IF(VLOOKUP(E274,'1-学员信息表'!A:AG,9,0)="","错误",VLOOKUP(E274,'1-学员信息表'!A:AG,9,0))))</f>
        <v/>
      </c>
      <c r="T274" s="4" t="str">
        <f>IF(E274="","",IF(ISERROR(VLOOKUP(E274,'1-学员信息表'!A:AG,20,0)),"错误",IF(VLOOKUP(E274,'1-学员信息表'!A:AG,20,0)="","错误",VLOOKUP(E274,'1-学员信息表'!A:AG,20,0))))</f>
        <v/>
      </c>
      <c r="U274" s="8" t="str">
        <f>IF(E274="","",IF(ISERROR(VLOOKUP(E274,'1-学员信息表'!A:AG,21,0)),"错误",IF(VLOOKUP(E274,'1-学员信息表'!A:AG,21,0)="","错误",VLOOKUP(E274,'1-学员信息表'!A:AG,21,0))))</f>
        <v/>
      </c>
    </row>
    <row r="275" spans="1:21">
      <c r="A275" s="8" t="str">
        <f t="shared" si="12"/>
        <v/>
      </c>
      <c r="B275" s="12" t="str">
        <f t="shared" si="13"/>
        <v/>
      </c>
      <c r="C275" s="11" t="str">
        <f t="shared" si="14"/>
        <v/>
      </c>
      <c r="D275" s="3"/>
      <c r="E275" s="1"/>
      <c r="F275" s="12" t="str">
        <f>IF(E275="","",IFERROR(VLOOKUP(E275,'1-学员信息表'!A:AG,2,0),"错误"))</f>
        <v/>
      </c>
      <c r="G275" s="12" t="str">
        <f>IF(E275="","",IF(ISERROR(VLOOKUP(E275,'3-班级学员信息表'!G:AC,12,0)),"错误",IF(VLOOKUP(E275,'3-班级学员信息表'!G:AC,12,0)="","错误",VLOOKUP(E275,'3-班级学员信息表'!G:AC,12,0))))</f>
        <v/>
      </c>
      <c r="H275" s="12" t="str">
        <f>IF(E275="","",IF(ISERROR(VLOOKUP(E275,'3-班级学员信息表'!G:AC,13,0)),"错误",IF(VLOOKUP(E275,'3-班级学员信息表'!G:AC,13,0)="","错误",VLOOKUP(E275,'3-班级学员信息表'!G:AC,13,0))))</f>
        <v/>
      </c>
      <c r="I275" s="8" t="str">
        <f>IF(E275="","",IFERROR(VLOOKUP(E275,'3-班级学员信息表'!G:AC,14,0),"错误"))</f>
        <v/>
      </c>
      <c r="J275" s="8" t="str">
        <f>IF(E275="","",IFERROR(VLOOKUP(E275,'3-班级学员信息表'!G:AC,15,0),"错误"))</f>
        <v/>
      </c>
      <c r="K275" s="7" t="str">
        <f>IF(E275="","",IFERROR(VLOOKUP(H275,'2-班级信息'!A:AH,6,0),"错误"))</f>
        <v/>
      </c>
      <c r="L275" s="7" t="str">
        <f>IF(E275="","",IFERROR(VLOOKUP(H275,'2-班级信息'!A:AH,29,0),"错误"))</f>
        <v/>
      </c>
      <c r="M275" s="6">
        <f>SUMIF('6-学员费用预警表'!A:A,'10-新增明细'!E275,'6-学员费用预警表'!F:F)</f>
        <v>0</v>
      </c>
      <c r="N275" s="5">
        <f>SUMIF('6-学员费用预警表'!A:A,'10-新增明细'!E275,'6-学员费用预警表'!I:I)</f>
        <v>0</v>
      </c>
      <c r="O275" s="8" t="str">
        <f>IF(E275="","",IFERROR(VLOOKUP(E275,'1-学员信息表'!A:AG,8,0),"错误"))</f>
        <v/>
      </c>
      <c r="P275" s="8" t="str">
        <f>IF(E275="","",IFERROR(VLOOKUP(E275,'4-收据记录表'!D:AN,26,0),"错误"))</f>
        <v/>
      </c>
      <c r="Q275" s="12"/>
      <c r="R275" s="11"/>
      <c r="S275" s="8" t="str">
        <f>IF(E275="","",IF(ISERROR(VLOOKUP(E275,'1-学员信息表'!A:AG,9,0)),"错误",IF(VLOOKUP(E275,'1-学员信息表'!A:AG,9,0)="","错误",VLOOKUP(E275,'1-学员信息表'!A:AG,9,0))))</f>
        <v/>
      </c>
      <c r="T275" s="4" t="str">
        <f>IF(E275="","",IF(ISERROR(VLOOKUP(E275,'1-学员信息表'!A:AG,20,0)),"错误",IF(VLOOKUP(E275,'1-学员信息表'!A:AG,20,0)="","错误",VLOOKUP(E275,'1-学员信息表'!A:AG,20,0))))</f>
        <v/>
      </c>
      <c r="U275" s="8" t="str">
        <f>IF(E275="","",IF(ISERROR(VLOOKUP(E275,'1-学员信息表'!A:AG,21,0)),"错误",IF(VLOOKUP(E275,'1-学员信息表'!A:AG,21,0)="","错误",VLOOKUP(E275,'1-学员信息表'!A:AG,21,0))))</f>
        <v/>
      </c>
    </row>
    <row r="276" spans="1:21">
      <c r="A276" s="8" t="str">
        <f t="shared" si="12"/>
        <v/>
      </c>
      <c r="B276" s="12" t="str">
        <f t="shared" si="13"/>
        <v/>
      </c>
      <c r="C276" s="11" t="str">
        <f t="shared" si="14"/>
        <v/>
      </c>
      <c r="D276" s="3"/>
      <c r="E276" s="1"/>
      <c r="F276" s="12" t="str">
        <f>IF(E276="","",IFERROR(VLOOKUP(E276,'1-学员信息表'!A:AG,2,0),"错误"))</f>
        <v/>
      </c>
      <c r="G276" s="12" t="str">
        <f>IF(E276="","",IF(ISERROR(VLOOKUP(E276,'3-班级学员信息表'!G:AC,12,0)),"错误",IF(VLOOKUP(E276,'3-班级学员信息表'!G:AC,12,0)="","错误",VLOOKUP(E276,'3-班级学员信息表'!G:AC,12,0))))</f>
        <v/>
      </c>
      <c r="H276" s="12" t="str">
        <f>IF(E276="","",IF(ISERROR(VLOOKUP(E276,'3-班级学员信息表'!G:AC,13,0)),"错误",IF(VLOOKUP(E276,'3-班级学员信息表'!G:AC,13,0)="","错误",VLOOKUP(E276,'3-班级学员信息表'!G:AC,13,0))))</f>
        <v/>
      </c>
      <c r="I276" s="8" t="str">
        <f>IF(E276="","",IFERROR(VLOOKUP(E276,'3-班级学员信息表'!G:AC,14,0),"错误"))</f>
        <v/>
      </c>
      <c r="J276" s="8" t="str">
        <f>IF(E276="","",IFERROR(VLOOKUP(E276,'3-班级学员信息表'!G:AC,15,0),"错误"))</f>
        <v/>
      </c>
      <c r="K276" s="7" t="str">
        <f>IF(E276="","",IFERROR(VLOOKUP(H276,'2-班级信息'!A:AH,6,0),"错误"))</f>
        <v/>
      </c>
      <c r="L276" s="7" t="str">
        <f>IF(E276="","",IFERROR(VLOOKUP(H276,'2-班级信息'!A:AH,29,0),"错误"))</f>
        <v/>
      </c>
      <c r="M276" s="6">
        <f>SUMIF('6-学员费用预警表'!A:A,'10-新增明细'!E276,'6-学员费用预警表'!F:F)</f>
        <v>0</v>
      </c>
      <c r="N276" s="5">
        <f>SUMIF('6-学员费用预警表'!A:A,'10-新增明细'!E276,'6-学员费用预警表'!I:I)</f>
        <v>0</v>
      </c>
      <c r="O276" s="8" t="str">
        <f>IF(E276="","",IFERROR(VLOOKUP(E276,'1-学员信息表'!A:AG,8,0),"错误"))</f>
        <v/>
      </c>
      <c r="P276" s="8" t="str">
        <f>IF(E276="","",IFERROR(VLOOKUP(E276,'4-收据记录表'!D:AN,26,0),"错误"))</f>
        <v/>
      </c>
      <c r="Q276" s="12"/>
      <c r="R276" s="11"/>
      <c r="S276" s="8" t="str">
        <f>IF(E276="","",IF(ISERROR(VLOOKUP(E276,'1-学员信息表'!A:AG,9,0)),"错误",IF(VLOOKUP(E276,'1-学员信息表'!A:AG,9,0)="","错误",VLOOKUP(E276,'1-学员信息表'!A:AG,9,0))))</f>
        <v/>
      </c>
      <c r="T276" s="4" t="str">
        <f>IF(E276="","",IF(ISERROR(VLOOKUP(E276,'1-学员信息表'!A:AG,20,0)),"错误",IF(VLOOKUP(E276,'1-学员信息表'!A:AG,20,0)="","错误",VLOOKUP(E276,'1-学员信息表'!A:AG,20,0))))</f>
        <v/>
      </c>
      <c r="U276" s="8" t="str">
        <f>IF(E276="","",IF(ISERROR(VLOOKUP(E276,'1-学员信息表'!A:AG,21,0)),"错误",IF(VLOOKUP(E276,'1-学员信息表'!A:AG,21,0)="","错误",VLOOKUP(E276,'1-学员信息表'!A:AG,21,0))))</f>
        <v/>
      </c>
    </row>
    <row r="277" spans="1:21">
      <c r="A277" s="8" t="str">
        <f t="shared" si="12"/>
        <v/>
      </c>
      <c r="B277" s="12" t="str">
        <f t="shared" si="13"/>
        <v/>
      </c>
      <c r="C277" s="11" t="str">
        <f t="shared" si="14"/>
        <v/>
      </c>
      <c r="D277" s="3"/>
      <c r="E277" s="1"/>
      <c r="F277" s="12" t="str">
        <f>IF(E277="","",IFERROR(VLOOKUP(E277,'1-学员信息表'!A:AG,2,0),"错误"))</f>
        <v/>
      </c>
      <c r="G277" s="12" t="str">
        <f>IF(E277="","",IF(ISERROR(VLOOKUP(E277,'3-班级学员信息表'!G:AC,12,0)),"错误",IF(VLOOKUP(E277,'3-班级学员信息表'!G:AC,12,0)="","错误",VLOOKUP(E277,'3-班级学员信息表'!G:AC,12,0))))</f>
        <v/>
      </c>
      <c r="H277" s="12" t="str">
        <f>IF(E277="","",IF(ISERROR(VLOOKUP(E277,'3-班级学员信息表'!G:AC,13,0)),"错误",IF(VLOOKUP(E277,'3-班级学员信息表'!G:AC,13,0)="","错误",VLOOKUP(E277,'3-班级学员信息表'!G:AC,13,0))))</f>
        <v/>
      </c>
      <c r="I277" s="8" t="str">
        <f>IF(E277="","",IFERROR(VLOOKUP(E277,'3-班级学员信息表'!G:AC,14,0),"错误"))</f>
        <v/>
      </c>
      <c r="J277" s="8" t="str">
        <f>IF(E277="","",IFERROR(VLOOKUP(E277,'3-班级学员信息表'!G:AC,15,0),"错误"))</f>
        <v/>
      </c>
      <c r="K277" s="7" t="str">
        <f>IF(E277="","",IFERROR(VLOOKUP(H277,'2-班级信息'!A:AH,6,0),"错误"))</f>
        <v/>
      </c>
      <c r="L277" s="7" t="str">
        <f>IF(E277="","",IFERROR(VLOOKUP(H277,'2-班级信息'!A:AH,29,0),"错误"))</f>
        <v/>
      </c>
      <c r="M277" s="6">
        <f>SUMIF('6-学员费用预警表'!A:A,'10-新增明细'!E277,'6-学员费用预警表'!F:F)</f>
        <v>0</v>
      </c>
      <c r="N277" s="5">
        <f>SUMIF('6-学员费用预警表'!A:A,'10-新增明细'!E277,'6-学员费用预警表'!I:I)</f>
        <v>0</v>
      </c>
      <c r="O277" s="8" t="str">
        <f>IF(E277="","",IFERROR(VLOOKUP(E277,'1-学员信息表'!A:AG,8,0),"错误"))</f>
        <v/>
      </c>
      <c r="P277" s="8" t="str">
        <f>IF(E277="","",IFERROR(VLOOKUP(E277,'4-收据记录表'!D:AN,26,0),"错误"))</f>
        <v/>
      </c>
      <c r="Q277" s="12"/>
      <c r="R277" s="11"/>
      <c r="S277" s="8" t="str">
        <f>IF(E277="","",IF(ISERROR(VLOOKUP(E277,'1-学员信息表'!A:AG,9,0)),"错误",IF(VLOOKUP(E277,'1-学员信息表'!A:AG,9,0)="","错误",VLOOKUP(E277,'1-学员信息表'!A:AG,9,0))))</f>
        <v/>
      </c>
      <c r="T277" s="4" t="str">
        <f>IF(E277="","",IF(ISERROR(VLOOKUP(E277,'1-学员信息表'!A:AG,20,0)),"错误",IF(VLOOKUP(E277,'1-学员信息表'!A:AG,20,0)="","错误",VLOOKUP(E277,'1-学员信息表'!A:AG,20,0))))</f>
        <v/>
      </c>
      <c r="U277" s="8" t="str">
        <f>IF(E277="","",IF(ISERROR(VLOOKUP(E277,'1-学员信息表'!A:AG,21,0)),"错误",IF(VLOOKUP(E277,'1-学员信息表'!A:AG,21,0)="","错误",VLOOKUP(E277,'1-学员信息表'!A:AG,21,0))))</f>
        <v/>
      </c>
    </row>
    <row r="278" spans="1:21">
      <c r="A278" s="8" t="str">
        <f t="shared" si="12"/>
        <v/>
      </c>
      <c r="B278" s="12" t="str">
        <f t="shared" si="13"/>
        <v/>
      </c>
      <c r="C278" s="11" t="str">
        <f t="shared" si="14"/>
        <v/>
      </c>
      <c r="D278" s="3"/>
      <c r="E278" s="1"/>
      <c r="F278" s="12" t="str">
        <f>IF(E278="","",IFERROR(VLOOKUP(E278,'1-学员信息表'!A:AG,2,0),"错误"))</f>
        <v/>
      </c>
      <c r="G278" s="12" t="str">
        <f>IF(E278="","",IF(ISERROR(VLOOKUP(E278,'3-班级学员信息表'!G:AC,12,0)),"错误",IF(VLOOKUP(E278,'3-班级学员信息表'!G:AC,12,0)="","错误",VLOOKUP(E278,'3-班级学员信息表'!G:AC,12,0))))</f>
        <v/>
      </c>
      <c r="H278" s="12" t="str">
        <f>IF(E278="","",IF(ISERROR(VLOOKUP(E278,'3-班级学员信息表'!G:AC,13,0)),"错误",IF(VLOOKUP(E278,'3-班级学员信息表'!G:AC,13,0)="","错误",VLOOKUP(E278,'3-班级学员信息表'!G:AC,13,0))))</f>
        <v/>
      </c>
      <c r="I278" s="8" t="str">
        <f>IF(E278="","",IFERROR(VLOOKUP(E278,'3-班级学员信息表'!G:AC,14,0),"错误"))</f>
        <v/>
      </c>
      <c r="J278" s="8" t="str">
        <f>IF(E278="","",IFERROR(VLOOKUP(E278,'3-班级学员信息表'!G:AC,15,0),"错误"))</f>
        <v/>
      </c>
      <c r="K278" s="7" t="str">
        <f>IF(E278="","",IFERROR(VLOOKUP(H278,'2-班级信息'!A:AH,6,0),"错误"))</f>
        <v/>
      </c>
      <c r="L278" s="7" t="str">
        <f>IF(E278="","",IFERROR(VLOOKUP(H278,'2-班级信息'!A:AH,29,0),"错误"))</f>
        <v/>
      </c>
      <c r="M278" s="6">
        <f>SUMIF('6-学员费用预警表'!A:A,'10-新增明细'!E278,'6-学员费用预警表'!F:F)</f>
        <v>0</v>
      </c>
      <c r="N278" s="5">
        <f>SUMIF('6-学员费用预警表'!A:A,'10-新增明细'!E278,'6-学员费用预警表'!I:I)</f>
        <v>0</v>
      </c>
      <c r="O278" s="8" t="str">
        <f>IF(E278="","",IFERROR(VLOOKUP(E278,'1-学员信息表'!A:AG,8,0),"错误"))</f>
        <v/>
      </c>
      <c r="P278" s="8" t="str">
        <f>IF(E278="","",IFERROR(VLOOKUP(E278,'4-收据记录表'!D:AN,26,0),"错误"))</f>
        <v/>
      </c>
      <c r="Q278" s="12"/>
      <c r="R278" s="11"/>
      <c r="S278" s="8" t="str">
        <f>IF(E278="","",IF(ISERROR(VLOOKUP(E278,'1-学员信息表'!A:AG,9,0)),"错误",IF(VLOOKUP(E278,'1-学员信息表'!A:AG,9,0)="","错误",VLOOKUP(E278,'1-学员信息表'!A:AG,9,0))))</f>
        <v/>
      </c>
      <c r="T278" s="4" t="str">
        <f>IF(E278="","",IF(ISERROR(VLOOKUP(E278,'1-学员信息表'!A:AG,20,0)),"错误",IF(VLOOKUP(E278,'1-学员信息表'!A:AG,20,0)="","错误",VLOOKUP(E278,'1-学员信息表'!A:AG,20,0))))</f>
        <v/>
      </c>
      <c r="U278" s="8" t="str">
        <f>IF(E278="","",IF(ISERROR(VLOOKUP(E278,'1-学员信息表'!A:AG,21,0)),"错误",IF(VLOOKUP(E278,'1-学员信息表'!A:AG,21,0)="","错误",VLOOKUP(E278,'1-学员信息表'!A:AG,21,0))))</f>
        <v/>
      </c>
    </row>
    <row r="279" spans="1:21">
      <c r="A279" s="8" t="str">
        <f t="shared" si="12"/>
        <v/>
      </c>
      <c r="B279" s="12" t="str">
        <f t="shared" si="13"/>
        <v/>
      </c>
      <c r="C279" s="11" t="str">
        <f t="shared" si="14"/>
        <v/>
      </c>
      <c r="D279" s="3"/>
      <c r="E279" s="1"/>
      <c r="F279" s="12" t="str">
        <f>IF(E279="","",IFERROR(VLOOKUP(E279,'1-学员信息表'!A:AG,2,0),"错误"))</f>
        <v/>
      </c>
      <c r="G279" s="12" t="str">
        <f>IF(E279="","",IF(ISERROR(VLOOKUP(E279,'3-班级学员信息表'!G:AC,12,0)),"错误",IF(VLOOKUP(E279,'3-班级学员信息表'!G:AC,12,0)="","错误",VLOOKUP(E279,'3-班级学员信息表'!G:AC,12,0))))</f>
        <v/>
      </c>
      <c r="H279" s="12" t="str">
        <f>IF(E279="","",IF(ISERROR(VLOOKUP(E279,'3-班级学员信息表'!G:AC,13,0)),"错误",IF(VLOOKUP(E279,'3-班级学员信息表'!G:AC,13,0)="","错误",VLOOKUP(E279,'3-班级学员信息表'!G:AC,13,0))))</f>
        <v/>
      </c>
      <c r="I279" s="8" t="str">
        <f>IF(E279="","",IFERROR(VLOOKUP(E279,'3-班级学员信息表'!G:AC,14,0),"错误"))</f>
        <v/>
      </c>
      <c r="J279" s="8" t="str">
        <f>IF(E279="","",IFERROR(VLOOKUP(E279,'3-班级学员信息表'!G:AC,15,0),"错误"))</f>
        <v/>
      </c>
      <c r="K279" s="7" t="str">
        <f>IF(E279="","",IFERROR(VLOOKUP(H279,'2-班级信息'!A:AH,6,0),"错误"))</f>
        <v/>
      </c>
      <c r="L279" s="7" t="str">
        <f>IF(E279="","",IFERROR(VLOOKUP(H279,'2-班级信息'!A:AH,29,0),"错误"))</f>
        <v/>
      </c>
      <c r="M279" s="6">
        <f>SUMIF('6-学员费用预警表'!A:A,'10-新增明细'!E279,'6-学员费用预警表'!F:F)</f>
        <v>0</v>
      </c>
      <c r="N279" s="5">
        <f>SUMIF('6-学员费用预警表'!A:A,'10-新增明细'!E279,'6-学员费用预警表'!I:I)</f>
        <v>0</v>
      </c>
      <c r="O279" s="8" t="str">
        <f>IF(E279="","",IFERROR(VLOOKUP(E279,'1-学员信息表'!A:AG,8,0),"错误"))</f>
        <v/>
      </c>
      <c r="P279" s="8" t="str">
        <f>IF(E279="","",IFERROR(VLOOKUP(E279,'4-收据记录表'!D:AN,26,0),"错误"))</f>
        <v/>
      </c>
      <c r="Q279" s="12"/>
      <c r="R279" s="11"/>
      <c r="S279" s="8" t="str">
        <f>IF(E279="","",IF(ISERROR(VLOOKUP(E279,'1-学员信息表'!A:AG,9,0)),"错误",IF(VLOOKUP(E279,'1-学员信息表'!A:AG,9,0)="","错误",VLOOKUP(E279,'1-学员信息表'!A:AG,9,0))))</f>
        <v/>
      </c>
      <c r="T279" s="4" t="str">
        <f>IF(E279="","",IF(ISERROR(VLOOKUP(E279,'1-学员信息表'!A:AG,20,0)),"错误",IF(VLOOKUP(E279,'1-学员信息表'!A:AG,20,0)="","错误",VLOOKUP(E279,'1-学员信息表'!A:AG,20,0))))</f>
        <v/>
      </c>
      <c r="U279" s="8" t="str">
        <f>IF(E279="","",IF(ISERROR(VLOOKUP(E279,'1-学员信息表'!A:AG,21,0)),"错误",IF(VLOOKUP(E279,'1-学员信息表'!A:AG,21,0)="","错误",VLOOKUP(E279,'1-学员信息表'!A:AG,21,0))))</f>
        <v/>
      </c>
    </row>
    <row r="280" spans="1:21">
      <c r="A280" s="8" t="str">
        <f t="shared" si="12"/>
        <v/>
      </c>
      <c r="B280" s="12" t="str">
        <f t="shared" si="13"/>
        <v/>
      </c>
      <c r="C280" s="11" t="str">
        <f t="shared" si="14"/>
        <v/>
      </c>
      <c r="D280" s="3"/>
      <c r="E280" s="1"/>
      <c r="F280" s="12" t="str">
        <f>IF(E280="","",IFERROR(VLOOKUP(E280,'1-学员信息表'!A:AG,2,0),"错误"))</f>
        <v/>
      </c>
      <c r="G280" s="12" t="str">
        <f>IF(E280="","",IF(ISERROR(VLOOKUP(E280,'3-班级学员信息表'!G:AC,12,0)),"错误",IF(VLOOKUP(E280,'3-班级学员信息表'!G:AC,12,0)="","错误",VLOOKUP(E280,'3-班级学员信息表'!G:AC,12,0))))</f>
        <v/>
      </c>
      <c r="H280" s="12" t="str">
        <f>IF(E280="","",IF(ISERROR(VLOOKUP(E280,'3-班级学员信息表'!G:AC,13,0)),"错误",IF(VLOOKUP(E280,'3-班级学员信息表'!G:AC,13,0)="","错误",VLOOKUP(E280,'3-班级学员信息表'!G:AC,13,0))))</f>
        <v/>
      </c>
      <c r="I280" s="8" t="str">
        <f>IF(E280="","",IFERROR(VLOOKUP(E280,'3-班级学员信息表'!G:AC,14,0),"错误"))</f>
        <v/>
      </c>
      <c r="J280" s="8" t="str">
        <f>IF(E280="","",IFERROR(VLOOKUP(E280,'3-班级学员信息表'!G:AC,15,0),"错误"))</f>
        <v/>
      </c>
      <c r="K280" s="7" t="str">
        <f>IF(E280="","",IFERROR(VLOOKUP(H280,'2-班级信息'!A:AH,6,0),"错误"))</f>
        <v/>
      </c>
      <c r="L280" s="7" t="str">
        <f>IF(E280="","",IFERROR(VLOOKUP(H280,'2-班级信息'!A:AH,29,0),"错误"))</f>
        <v/>
      </c>
      <c r="M280" s="6">
        <f>SUMIF('6-学员费用预警表'!A:A,'10-新增明细'!E280,'6-学员费用预警表'!F:F)</f>
        <v>0</v>
      </c>
      <c r="N280" s="5">
        <f>SUMIF('6-学员费用预警表'!A:A,'10-新增明细'!E280,'6-学员费用预警表'!I:I)</f>
        <v>0</v>
      </c>
      <c r="O280" s="8" t="str">
        <f>IF(E280="","",IFERROR(VLOOKUP(E280,'1-学员信息表'!A:AG,8,0),"错误"))</f>
        <v/>
      </c>
      <c r="P280" s="8" t="str">
        <f>IF(E280="","",IFERROR(VLOOKUP(E280,'4-收据记录表'!D:AN,26,0),"错误"))</f>
        <v/>
      </c>
      <c r="Q280" s="12"/>
      <c r="R280" s="11"/>
      <c r="S280" s="8" t="str">
        <f>IF(E280="","",IF(ISERROR(VLOOKUP(E280,'1-学员信息表'!A:AG,9,0)),"错误",IF(VLOOKUP(E280,'1-学员信息表'!A:AG,9,0)="","错误",VLOOKUP(E280,'1-学员信息表'!A:AG,9,0))))</f>
        <v/>
      </c>
      <c r="T280" s="4" t="str">
        <f>IF(E280="","",IF(ISERROR(VLOOKUP(E280,'1-学员信息表'!A:AG,20,0)),"错误",IF(VLOOKUP(E280,'1-学员信息表'!A:AG,20,0)="","错误",VLOOKUP(E280,'1-学员信息表'!A:AG,20,0))))</f>
        <v/>
      </c>
      <c r="U280" s="8" t="str">
        <f>IF(E280="","",IF(ISERROR(VLOOKUP(E280,'1-学员信息表'!A:AG,21,0)),"错误",IF(VLOOKUP(E280,'1-学员信息表'!A:AG,21,0)="","错误",VLOOKUP(E280,'1-学员信息表'!A:AG,21,0))))</f>
        <v/>
      </c>
    </row>
    <row r="281" spans="1:21">
      <c r="A281" s="8" t="str">
        <f t="shared" si="12"/>
        <v/>
      </c>
      <c r="B281" s="12" t="str">
        <f t="shared" si="13"/>
        <v/>
      </c>
      <c r="C281" s="11" t="str">
        <f t="shared" si="14"/>
        <v/>
      </c>
      <c r="D281" s="3"/>
      <c r="E281" s="1"/>
      <c r="F281" s="12" t="str">
        <f>IF(E281="","",IFERROR(VLOOKUP(E281,'1-学员信息表'!A:AG,2,0),"错误"))</f>
        <v/>
      </c>
      <c r="G281" s="12" t="str">
        <f>IF(E281="","",IF(ISERROR(VLOOKUP(E281,'3-班级学员信息表'!G:AC,12,0)),"错误",IF(VLOOKUP(E281,'3-班级学员信息表'!G:AC,12,0)="","错误",VLOOKUP(E281,'3-班级学员信息表'!G:AC,12,0))))</f>
        <v/>
      </c>
      <c r="H281" s="12" t="str">
        <f>IF(E281="","",IF(ISERROR(VLOOKUP(E281,'3-班级学员信息表'!G:AC,13,0)),"错误",IF(VLOOKUP(E281,'3-班级学员信息表'!G:AC,13,0)="","错误",VLOOKUP(E281,'3-班级学员信息表'!G:AC,13,0))))</f>
        <v/>
      </c>
      <c r="I281" s="8" t="str">
        <f>IF(E281="","",IFERROR(VLOOKUP(E281,'3-班级学员信息表'!G:AC,14,0),"错误"))</f>
        <v/>
      </c>
      <c r="J281" s="8" t="str">
        <f>IF(E281="","",IFERROR(VLOOKUP(E281,'3-班级学员信息表'!G:AC,15,0),"错误"))</f>
        <v/>
      </c>
      <c r="K281" s="7" t="str">
        <f>IF(E281="","",IFERROR(VLOOKUP(H281,'2-班级信息'!A:AH,6,0),"错误"))</f>
        <v/>
      </c>
      <c r="L281" s="7" t="str">
        <f>IF(E281="","",IFERROR(VLOOKUP(H281,'2-班级信息'!A:AH,29,0),"错误"))</f>
        <v/>
      </c>
      <c r="M281" s="6">
        <f>SUMIF('6-学员费用预警表'!A:A,'10-新增明细'!E281,'6-学员费用预警表'!F:F)</f>
        <v>0</v>
      </c>
      <c r="N281" s="5">
        <f>SUMIF('6-学员费用预警表'!A:A,'10-新增明细'!E281,'6-学员费用预警表'!I:I)</f>
        <v>0</v>
      </c>
      <c r="O281" s="8" t="str">
        <f>IF(E281="","",IFERROR(VLOOKUP(E281,'1-学员信息表'!A:AG,8,0),"错误"))</f>
        <v/>
      </c>
      <c r="P281" s="8" t="str">
        <f>IF(E281="","",IFERROR(VLOOKUP(E281,'4-收据记录表'!D:AN,26,0),"错误"))</f>
        <v/>
      </c>
      <c r="Q281" s="12"/>
      <c r="R281" s="11"/>
      <c r="S281" s="8" t="str">
        <f>IF(E281="","",IF(ISERROR(VLOOKUP(E281,'1-学员信息表'!A:AG,9,0)),"错误",IF(VLOOKUP(E281,'1-学员信息表'!A:AG,9,0)="","错误",VLOOKUP(E281,'1-学员信息表'!A:AG,9,0))))</f>
        <v/>
      </c>
      <c r="T281" s="4" t="str">
        <f>IF(E281="","",IF(ISERROR(VLOOKUP(E281,'1-学员信息表'!A:AG,20,0)),"错误",IF(VLOOKUP(E281,'1-学员信息表'!A:AG,20,0)="","错误",VLOOKUP(E281,'1-学员信息表'!A:AG,20,0))))</f>
        <v/>
      </c>
      <c r="U281" s="8" t="str">
        <f>IF(E281="","",IF(ISERROR(VLOOKUP(E281,'1-学员信息表'!A:AG,21,0)),"错误",IF(VLOOKUP(E281,'1-学员信息表'!A:AG,21,0)="","错误",VLOOKUP(E281,'1-学员信息表'!A:AG,21,0))))</f>
        <v/>
      </c>
    </row>
    <row r="282" spans="1:21">
      <c r="A282" s="8" t="str">
        <f t="shared" si="12"/>
        <v/>
      </c>
      <c r="B282" s="12" t="str">
        <f t="shared" si="13"/>
        <v/>
      </c>
      <c r="C282" s="11" t="str">
        <f t="shared" si="14"/>
        <v/>
      </c>
      <c r="D282" s="3"/>
      <c r="E282" s="1"/>
      <c r="F282" s="12" t="str">
        <f>IF(E282="","",IFERROR(VLOOKUP(E282,'1-学员信息表'!A:AG,2,0),"错误"))</f>
        <v/>
      </c>
      <c r="G282" s="12" t="str">
        <f>IF(E282="","",IF(ISERROR(VLOOKUP(E282,'3-班级学员信息表'!G:AC,12,0)),"错误",IF(VLOOKUP(E282,'3-班级学员信息表'!G:AC,12,0)="","错误",VLOOKUP(E282,'3-班级学员信息表'!G:AC,12,0))))</f>
        <v/>
      </c>
      <c r="H282" s="12" t="str">
        <f>IF(E282="","",IF(ISERROR(VLOOKUP(E282,'3-班级学员信息表'!G:AC,13,0)),"错误",IF(VLOOKUP(E282,'3-班级学员信息表'!G:AC,13,0)="","错误",VLOOKUP(E282,'3-班级学员信息表'!G:AC,13,0))))</f>
        <v/>
      </c>
      <c r="I282" s="8" t="str">
        <f>IF(E282="","",IFERROR(VLOOKUP(E282,'3-班级学员信息表'!G:AC,14,0),"错误"))</f>
        <v/>
      </c>
      <c r="J282" s="8" t="str">
        <f>IF(E282="","",IFERROR(VLOOKUP(E282,'3-班级学员信息表'!G:AC,15,0),"错误"))</f>
        <v/>
      </c>
      <c r="K282" s="7" t="str">
        <f>IF(E282="","",IFERROR(VLOOKUP(H282,'2-班级信息'!A:AH,6,0),"错误"))</f>
        <v/>
      </c>
      <c r="L282" s="7" t="str">
        <f>IF(E282="","",IFERROR(VLOOKUP(H282,'2-班级信息'!A:AH,29,0),"错误"))</f>
        <v/>
      </c>
      <c r="M282" s="6">
        <f>SUMIF('6-学员费用预警表'!A:A,'10-新增明细'!E282,'6-学员费用预警表'!F:F)</f>
        <v>0</v>
      </c>
      <c r="N282" s="5">
        <f>SUMIF('6-学员费用预警表'!A:A,'10-新增明细'!E282,'6-学员费用预警表'!I:I)</f>
        <v>0</v>
      </c>
      <c r="O282" s="8" t="str">
        <f>IF(E282="","",IFERROR(VLOOKUP(E282,'1-学员信息表'!A:AG,8,0),"错误"))</f>
        <v/>
      </c>
      <c r="P282" s="8" t="str">
        <f>IF(E282="","",IFERROR(VLOOKUP(E282,'4-收据记录表'!D:AN,26,0),"错误"))</f>
        <v/>
      </c>
      <c r="Q282" s="12"/>
      <c r="R282" s="11"/>
      <c r="S282" s="8" t="str">
        <f>IF(E282="","",IF(ISERROR(VLOOKUP(E282,'1-学员信息表'!A:AG,9,0)),"错误",IF(VLOOKUP(E282,'1-学员信息表'!A:AG,9,0)="","错误",VLOOKUP(E282,'1-学员信息表'!A:AG,9,0))))</f>
        <v/>
      </c>
      <c r="T282" s="4" t="str">
        <f>IF(E282="","",IF(ISERROR(VLOOKUP(E282,'1-学员信息表'!A:AG,20,0)),"错误",IF(VLOOKUP(E282,'1-学员信息表'!A:AG,20,0)="","错误",VLOOKUP(E282,'1-学员信息表'!A:AG,20,0))))</f>
        <v/>
      </c>
      <c r="U282" s="8" t="str">
        <f>IF(E282="","",IF(ISERROR(VLOOKUP(E282,'1-学员信息表'!A:AG,21,0)),"错误",IF(VLOOKUP(E282,'1-学员信息表'!A:AG,21,0)="","错误",VLOOKUP(E282,'1-学员信息表'!A:AG,21,0))))</f>
        <v/>
      </c>
    </row>
    <row r="283" spans="1:21">
      <c r="A283" s="8" t="str">
        <f t="shared" si="12"/>
        <v/>
      </c>
      <c r="B283" s="12" t="str">
        <f t="shared" si="13"/>
        <v/>
      </c>
      <c r="C283" s="11" t="str">
        <f t="shared" si="14"/>
        <v/>
      </c>
      <c r="D283" s="3"/>
      <c r="E283" s="1"/>
      <c r="F283" s="12" t="str">
        <f>IF(E283="","",IFERROR(VLOOKUP(E283,'1-学员信息表'!A:AG,2,0),"错误"))</f>
        <v/>
      </c>
      <c r="G283" s="12" t="str">
        <f>IF(E283="","",IF(ISERROR(VLOOKUP(E283,'3-班级学员信息表'!G:AC,12,0)),"错误",IF(VLOOKUP(E283,'3-班级学员信息表'!G:AC,12,0)="","错误",VLOOKUP(E283,'3-班级学员信息表'!G:AC,12,0))))</f>
        <v/>
      </c>
      <c r="H283" s="12" t="str">
        <f>IF(E283="","",IF(ISERROR(VLOOKUP(E283,'3-班级学员信息表'!G:AC,13,0)),"错误",IF(VLOOKUP(E283,'3-班级学员信息表'!G:AC,13,0)="","错误",VLOOKUP(E283,'3-班级学员信息表'!G:AC,13,0))))</f>
        <v/>
      </c>
      <c r="I283" s="8" t="str">
        <f>IF(E283="","",IFERROR(VLOOKUP(E283,'3-班级学员信息表'!G:AC,14,0),"错误"))</f>
        <v/>
      </c>
      <c r="J283" s="8" t="str">
        <f>IF(E283="","",IFERROR(VLOOKUP(E283,'3-班级学员信息表'!G:AC,15,0),"错误"))</f>
        <v/>
      </c>
      <c r="K283" s="7" t="str">
        <f>IF(E283="","",IFERROR(VLOOKUP(H283,'2-班级信息'!A:AH,6,0),"错误"))</f>
        <v/>
      </c>
      <c r="L283" s="7" t="str">
        <f>IF(E283="","",IFERROR(VLOOKUP(H283,'2-班级信息'!A:AH,29,0),"错误"))</f>
        <v/>
      </c>
      <c r="M283" s="6">
        <f>SUMIF('6-学员费用预警表'!A:A,'10-新增明细'!E283,'6-学员费用预警表'!F:F)</f>
        <v>0</v>
      </c>
      <c r="N283" s="5">
        <f>SUMIF('6-学员费用预警表'!A:A,'10-新增明细'!E283,'6-学员费用预警表'!I:I)</f>
        <v>0</v>
      </c>
      <c r="O283" s="8" t="str">
        <f>IF(E283="","",IFERROR(VLOOKUP(E283,'1-学员信息表'!A:AG,8,0),"错误"))</f>
        <v/>
      </c>
      <c r="P283" s="8" t="str">
        <f>IF(E283="","",IFERROR(VLOOKUP(E283,'4-收据记录表'!D:AN,26,0),"错误"))</f>
        <v/>
      </c>
      <c r="Q283" s="12"/>
      <c r="R283" s="11"/>
      <c r="S283" s="8" t="str">
        <f>IF(E283="","",IF(ISERROR(VLOOKUP(E283,'1-学员信息表'!A:AG,9,0)),"错误",IF(VLOOKUP(E283,'1-学员信息表'!A:AG,9,0)="","错误",VLOOKUP(E283,'1-学员信息表'!A:AG,9,0))))</f>
        <v/>
      </c>
      <c r="T283" s="4" t="str">
        <f>IF(E283="","",IF(ISERROR(VLOOKUP(E283,'1-学员信息表'!A:AG,20,0)),"错误",IF(VLOOKUP(E283,'1-学员信息表'!A:AG,20,0)="","错误",VLOOKUP(E283,'1-学员信息表'!A:AG,20,0))))</f>
        <v/>
      </c>
      <c r="U283" s="8" t="str">
        <f>IF(E283="","",IF(ISERROR(VLOOKUP(E283,'1-学员信息表'!A:AG,21,0)),"错误",IF(VLOOKUP(E283,'1-学员信息表'!A:AG,21,0)="","错误",VLOOKUP(E283,'1-学员信息表'!A:AG,21,0))))</f>
        <v/>
      </c>
    </row>
    <row r="284" spans="1:21">
      <c r="A284" s="8" t="str">
        <f t="shared" si="12"/>
        <v/>
      </c>
      <c r="B284" s="12" t="str">
        <f t="shared" si="13"/>
        <v/>
      </c>
      <c r="C284" s="11" t="str">
        <f t="shared" si="14"/>
        <v/>
      </c>
      <c r="D284" s="3"/>
      <c r="E284" s="1"/>
      <c r="F284" s="12" t="str">
        <f>IF(E284="","",IFERROR(VLOOKUP(E284,'1-学员信息表'!A:AG,2,0),"错误"))</f>
        <v/>
      </c>
      <c r="G284" s="12" t="str">
        <f>IF(E284="","",IF(ISERROR(VLOOKUP(E284,'3-班级学员信息表'!G:AC,12,0)),"错误",IF(VLOOKUP(E284,'3-班级学员信息表'!G:AC,12,0)="","错误",VLOOKUP(E284,'3-班级学员信息表'!G:AC,12,0))))</f>
        <v/>
      </c>
      <c r="H284" s="12" t="str">
        <f>IF(E284="","",IF(ISERROR(VLOOKUP(E284,'3-班级学员信息表'!G:AC,13,0)),"错误",IF(VLOOKUP(E284,'3-班级学员信息表'!G:AC,13,0)="","错误",VLOOKUP(E284,'3-班级学员信息表'!G:AC,13,0))))</f>
        <v/>
      </c>
      <c r="I284" s="8" t="str">
        <f>IF(E284="","",IFERROR(VLOOKUP(E284,'3-班级学员信息表'!G:AC,14,0),"错误"))</f>
        <v/>
      </c>
      <c r="J284" s="8" t="str">
        <f>IF(E284="","",IFERROR(VLOOKUP(E284,'3-班级学员信息表'!G:AC,15,0),"错误"))</f>
        <v/>
      </c>
      <c r="K284" s="7" t="str">
        <f>IF(E284="","",IFERROR(VLOOKUP(H284,'2-班级信息'!A:AH,6,0),"错误"))</f>
        <v/>
      </c>
      <c r="L284" s="7" t="str">
        <f>IF(E284="","",IFERROR(VLOOKUP(H284,'2-班级信息'!A:AH,29,0),"错误"))</f>
        <v/>
      </c>
      <c r="M284" s="6">
        <f>SUMIF('6-学员费用预警表'!A:A,'10-新增明细'!E284,'6-学员费用预警表'!F:F)</f>
        <v>0</v>
      </c>
      <c r="N284" s="5">
        <f>SUMIF('6-学员费用预警表'!A:A,'10-新增明细'!E284,'6-学员费用预警表'!I:I)</f>
        <v>0</v>
      </c>
      <c r="O284" s="8" t="str">
        <f>IF(E284="","",IFERROR(VLOOKUP(E284,'1-学员信息表'!A:AG,8,0),"错误"))</f>
        <v/>
      </c>
      <c r="P284" s="8" t="str">
        <f>IF(E284="","",IFERROR(VLOOKUP(E284,'4-收据记录表'!D:AN,26,0),"错误"))</f>
        <v/>
      </c>
      <c r="Q284" s="12"/>
      <c r="R284" s="11"/>
      <c r="S284" s="8" t="str">
        <f>IF(E284="","",IF(ISERROR(VLOOKUP(E284,'1-学员信息表'!A:AG,9,0)),"错误",IF(VLOOKUP(E284,'1-学员信息表'!A:AG,9,0)="","错误",VLOOKUP(E284,'1-学员信息表'!A:AG,9,0))))</f>
        <v/>
      </c>
      <c r="T284" s="4" t="str">
        <f>IF(E284="","",IF(ISERROR(VLOOKUP(E284,'1-学员信息表'!A:AG,20,0)),"错误",IF(VLOOKUP(E284,'1-学员信息表'!A:AG,20,0)="","错误",VLOOKUP(E284,'1-学员信息表'!A:AG,20,0))))</f>
        <v/>
      </c>
      <c r="U284" s="8" t="str">
        <f>IF(E284="","",IF(ISERROR(VLOOKUP(E284,'1-学员信息表'!A:AG,21,0)),"错误",IF(VLOOKUP(E284,'1-学员信息表'!A:AG,21,0)="","错误",VLOOKUP(E284,'1-学员信息表'!A:AG,21,0))))</f>
        <v/>
      </c>
    </row>
    <row r="285" spans="1:21">
      <c r="A285" s="8" t="str">
        <f t="shared" si="12"/>
        <v/>
      </c>
      <c r="B285" s="12" t="str">
        <f t="shared" si="13"/>
        <v/>
      </c>
      <c r="C285" s="11" t="str">
        <f t="shared" si="14"/>
        <v/>
      </c>
      <c r="D285" s="3"/>
      <c r="E285" s="1"/>
      <c r="F285" s="12" t="str">
        <f>IF(E285="","",IFERROR(VLOOKUP(E285,'1-学员信息表'!A:AG,2,0),"错误"))</f>
        <v/>
      </c>
      <c r="G285" s="12" t="str">
        <f>IF(E285="","",IF(ISERROR(VLOOKUP(E285,'3-班级学员信息表'!G:AC,12,0)),"错误",IF(VLOOKUP(E285,'3-班级学员信息表'!G:AC,12,0)="","错误",VLOOKUP(E285,'3-班级学员信息表'!G:AC,12,0))))</f>
        <v/>
      </c>
      <c r="H285" s="12" t="str">
        <f>IF(E285="","",IF(ISERROR(VLOOKUP(E285,'3-班级学员信息表'!G:AC,13,0)),"错误",IF(VLOOKUP(E285,'3-班级学员信息表'!G:AC,13,0)="","错误",VLOOKUP(E285,'3-班级学员信息表'!G:AC,13,0))))</f>
        <v/>
      </c>
      <c r="I285" s="8" t="str">
        <f>IF(E285="","",IFERROR(VLOOKUP(E285,'3-班级学员信息表'!G:AC,14,0),"错误"))</f>
        <v/>
      </c>
      <c r="J285" s="8" t="str">
        <f>IF(E285="","",IFERROR(VLOOKUP(E285,'3-班级学员信息表'!G:AC,15,0),"错误"))</f>
        <v/>
      </c>
      <c r="K285" s="7" t="str">
        <f>IF(E285="","",IFERROR(VLOOKUP(H285,'2-班级信息'!A:AH,6,0),"错误"))</f>
        <v/>
      </c>
      <c r="L285" s="7" t="str">
        <f>IF(E285="","",IFERROR(VLOOKUP(H285,'2-班级信息'!A:AH,29,0),"错误"))</f>
        <v/>
      </c>
      <c r="M285" s="6">
        <f>SUMIF('6-学员费用预警表'!A:A,'10-新增明细'!E285,'6-学员费用预警表'!F:F)</f>
        <v>0</v>
      </c>
      <c r="N285" s="5">
        <f>SUMIF('6-学员费用预警表'!A:A,'10-新增明细'!E285,'6-学员费用预警表'!I:I)</f>
        <v>0</v>
      </c>
      <c r="O285" s="8" t="str">
        <f>IF(E285="","",IFERROR(VLOOKUP(E285,'1-学员信息表'!A:AG,8,0),"错误"))</f>
        <v/>
      </c>
      <c r="P285" s="8" t="str">
        <f>IF(E285="","",IFERROR(VLOOKUP(E285,'4-收据记录表'!D:AN,26,0),"错误"))</f>
        <v/>
      </c>
      <c r="Q285" s="12"/>
      <c r="R285" s="11"/>
      <c r="S285" s="8" t="str">
        <f>IF(E285="","",IF(ISERROR(VLOOKUP(E285,'1-学员信息表'!A:AG,9,0)),"错误",IF(VLOOKUP(E285,'1-学员信息表'!A:AG,9,0)="","错误",VLOOKUP(E285,'1-学员信息表'!A:AG,9,0))))</f>
        <v/>
      </c>
      <c r="T285" s="4" t="str">
        <f>IF(E285="","",IF(ISERROR(VLOOKUP(E285,'1-学员信息表'!A:AG,20,0)),"错误",IF(VLOOKUP(E285,'1-学员信息表'!A:AG,20,0)="","错误",VLOOKUP(E285,'1-学员信息表'!A:AG,20,0))))</f>
        <v/>
      </c>
      <c r="U285" s="8" t="str">
        <f>IF(E285="","",IF(ISERROR(VLOOKUP(E285,'1-学员信息表'!A:AG,21,0)),"错误",IF(VLOOKUP(E285,'1-学员信息表'!A:AG,21,0)="","错误",VLOOKUP(E285,'1-学员信息表'!A:AG,21,0))))</f>
        <v/>
      </c>
    </row>
    <row r="286" spans="1:21">
      <c r="A286" s="8" t="str">
        <f t="shared" si="12"/>
        <v/>
      </c>
      <c r="B286" s="12" t="str">
        <f t="shared" si="13"/>
        <v/>
      </c>
      <c r="C286" s="11" t="str">
        <f t="shared" si="14"/>
        <v/>
      </c>
      <c r="D286" s="3"/>
      <c r="E286" s="1"/>
      <c r="F286" s="12" t="str">
        <f>IF(E286="","",IFERROR(VLOOKUP(E286,'1-学员信息表'!A:AG,2,0),"错误"))</f>
        <v/>
      </c>
      <c r="G286" s="12" t="str">
        <f>IF(E286="","",IF(ISERROR(VLOOKUP(E286,'3-班级学员信息表'!G:AC,12,0)),"错误",IF(VLOOKUP(E286,'3-班级学员信息表'!G:AC,12,0)="","错误",VLOOKUP(E286,'3-班级学员信息表'!G:AC,12,0))))</f>
        <v/>
      </c>
      <c r="H286" s="12" t="str">
        <f>IF(E286="","",IF(ISERROR(VLOOKUP(E286,'3-班级学员信息表'!G:AC,13,0)),"错误",IF(VLOOKUP(E286,'3-班级学员信息表'!G:AC,13,0)="","错误",VLOOKUP(E286,'3-班级学员信息表'!G:AC,13,0))))</f>
        <v/>
      </c>
      <c r="I286" s="8" t="str">
        <f>IF(E286="","",IFERROR(VLOOKUP(E286,'3-班级学员信息表'!G:AC,14,0),"错误"))</f>
        <v/>
      </c>
      <c r="J286" s="8" t="str">
        <f>IF(E286="","",IFERROR(VLOOKUP(E286,'3-班级学员信息表'!G:AC,15,0),"错误"))</f>
        <v/>
      </c>
      <c r="K286" s="7" t="str">
        <f>IF(E286="","",IFERROR(VLOOKUP(H286,'2-班级信息'!A:AH,6,0),"错误"))</f>
        <v/>
      </c>
      <c r="L286" s="7" t="str">
        <f>IF(E286="","",IFERROR(VLOOKUP(H286,'2-班级信息'!A:AH,29,0),"错误"))</f>
        <v/>
      </c>
      <c r="M286" s="6">
        <f>SUMIF('6-学员费用预警表'!A:A,'10-新增明细'!E286,'6-学员费用预警表'!F:F)</f>
        <v>0</v>
      </c>
      <c r="N286" s="5">
        <f>SUMIF('6-学员费用预警表'!A:A,'10-新增明细'!E286,'6-学员费用预警表'!I:I)</f>
        <v>0</v>
      </c>
      <c r="O286" s="8" t="str">
        <f>IF(E286="","",IFERROR(VLOOKUP(E286,'1-学员信息表'!A:AG,8,0),"错误"))</f>
        <v/>
      </c>
      <c r="P286" s="8" t="str">
        <f>IF(E286="","",IFERROR(VLOOKUP(E286,'4-收据记录表'!D:AN,26,0),"错误"))</f>
        <v/>
      </c>
      <c r="Q286" s="12"/>
      <c r="R286" s="11"/>
      <c r="S286" s="8" t="str">
        <f>IF(E286="","",IF(ISERROR(VLOOKUP(E286,'1-学员信息表'!A:AG,9,0)),"错误",IF(VLOOKUP(E286,'1-学员信息表'!A:AG,9,0)="","错误",VLOOKUP(E286,'1-学员信息表'!A:AG,9,0))))</f>
        <v/>
      </c>
      <c r="T286" s="4" t="str">
        <f>IF(E286="","",IF(ISERROR(VLOOKUP(E286,'1-学员信息表'!A:AG,20,0)),"错误",IF(VLOOKUP(E286,'1-学员信息表'!A:AG,20,0)="","错误",VLOOKUP(E286,'1-学员信息表'!A:AG,20,0))))</f>
        <v/>
      </c>
      <c r="U286" s="8" t="str">
        <f>IF(E286="","",IF(ISERROR(VLOOKUP(E286,'1-学员信息表'!A:AG,21,0)),"错误",IF(VLOOKUP(E286,'1-学员信息表'!A:AG,21,0)="","错误",VLOOKUP(E286,'1-学员信息表'!A:AG,21,0))))</f>
        <v/>
      </c>
    </row>
    <row r="287" spans="1:21">
      <c r="A287" s="8" t="str">
        <f t="shared" si="12"/>
        <v/>
      </c>
      <c r="B287" s="12" t="str">
        <f t="shared" si="13"/>
        <v/>
      </c>
      <c r="C287" s="11" t="str">
        <f t="shared" si="14"/>
        <v/>
      </c>
      <c r="D287" s="3"/>
      <c r="E287" s="1"/>
      <c r="F287" s="12" t="str">
        <f>IF(E287="","",IFERROR(VLOOKUP(E287,'1-学员信息表'!A:AG,2,0),"错误"))</f>
        <v/>
      </c>
      <c r="G287" s="12" t="str">
        <f>IF(E287="","",IF(ISERROR(VLOOKUP(E287,'3-班级学员信息表'!G:AC,12,0)),"错误",IF(VLOOKUP(E287,'3-班级学员信息表'!G:AC,12,0)="","错误",VLOOKUP(E287,'3-班级学员信息表'!G:AC,12,0))))</f>
        <v/>
      </c>
      <c r="H287" s="12" t="str">
        <f>IF(E287="","",IF(ISERROR(VLOOKUP(E287,'3-班级学员信息表'!G:AC,13,0)),"错误",IF(VLOOKUP(E287,'3-班级学员信息表'!G:AC,13,0)="","错误",VLOOKUP(E287,'3-班级学员信息表'!G:AC,13,0))))</f>
        <v/>
      </c>
      <c r="I287" s="8" t="str">
        <f>IF(E287="","",IFERROR(VLOOKUP(E287,'3-班级学员信息表'!G:AC,14,0),"错误"))</f>
        <v/>
      </c>
      <c r="J287" s="8" t="str">
        <f>IF(E287="","",IFERROR(VLOOKUP(E287,'3-班级学员信息表'!G:AC,15,0),"错误"))</f>
        <v/>
      </c>
      <c r="K287" s="7" t="str">
        <f>IF(E287="","",IFERROR(VLOOKUP(H287,'2-班级信息'!A:AH,6,0),"错误"))</f>
        <v/>
      </c>
      <c r="L287" s="7" t="str">
        <f>IF(E287="","",IFERROR(VLOOKUP(H287,'2-班级信息'!A:AH,29,0),"错误"))</f>
        <v/>
      </c>
      <c r="M287" s="6">
        <f>SUMIF('6-学员费用预警表'!A:A,'10-新增明细'!E287,'6-学员费用预警表'!F:F)</f>
        <v>0</v>
      </c>
      <c r="N287" s="5">
        <f>SUMIF('6-学员费用预警表'!A:A,'10-新增明细'!E287,'6-学员费用预警表'!I:I)</f>
        <v>0</v>
      </c>
      <c r="O287" s="8" t="str">
        <f>IF(E287="","",IFERROR(VLOOKUP(E287,'1-学员信息表'!A:AG,8,0),"错误"))</f>
        <v/>
      </c>
      <c r="P287" s="8" t="str">
        <f>IF(E287="","",IFERROR(VLOOKUP(E287,'4-收据记录表'!D:AN,26,0),"错误"))</f>
        <v/>
      </c>
      <c r="Q287" s="12"/>
      <c r="R287" s="11"/>
      <c r="S287" s="8" t="str">
        <f>IF(E287="","",IF(ISERROR(VLOOKUP(E287,'1-学员信息表'!A:AG,9,0)),"错误",IF(VLOOKUP(E287,'1-学员信息表'!A:AG,9,0)="","错误",VLOOKUP(E287,'1-学员信息表'!A:AG,9,0))))</f>
        <v/>
      </c>
      <c r="T287" s="4" t="str">
        <f>IF(E287="","",IF(ISERROR(VLOOKUP(E287,'1-学员信息表'!A:AG,20,0)),"错误",IF(VLOOKUP(E287,'1-学员信息表'!A:AG,20,0)="","错误",VLOOKUP(E287,'1-学员信息表'!A:AG,20,0))))</f>
        <v/>
      </c>
      <c r="U287" s="8" t="str">
        <f>IF(E287="","",IF(ISERROR(VLOOKUP(E287,'1-学员信息表'!A:AG,21,0)),"错误",IF(VLOOKUP(E287,'1-学员信息表'!A:AG,21,0)="","错误",VLOOKUP(E287,'1-学员信息表'!A:AG,21,0))))</f>
        <v/>
      </c>
    </row>
    <row r="288" spans="1:21">
      <c r="A288" s="8" t="str">
        <f t="shared" si="12"/>
        <v/>
      </c>
      <c r="B288" s="12" t="str">
        <f t="shared" si="13"/>
        <v/>
      </c>
      <c r="C288" s="11" t="str">
        <f t="shared" si="14"/>
        <v/>
      </c>
      <c r="D288" s="3"/>
      <c r="E288" s="1"/>
      <c r="F288" s="12" t="str">
        <f>IF(E288="","",IFERROR(VLOOKUP(E288,'1-学员信息表'!A:AG,2,0),"错误"))</f>
        <v/>
      </c>
      <c r="G288" s="12" t="str">
        <f>IF(E288="","",IF(ISERROR(VLOOKUP(E288,'3-班级学员信息表'!G:AC,12,0)),"错误",IF(VLOOKUP(E288,'3-班级学员信息表'!G:AC,12,0)="","错误",VLOOKUP(E288,'3-班级学员信息表'!G:AC,12,0))))</f>
        <v/>
      </c>
      <c r="H288" s="12" t="str">
        <f>IF(E288="","",IF(ISERROR(VLOOKUP(E288,'3-班级学员信息表'!G:AC,13,0)),"错误",IF(VLOOKUP(E288,'3-班级学员信息表'!G:AC,13,0)="","错误",VLOOKUP(E288,'3-班级学员信息表'!G:AC,13,0))))</f>
        <v/>
      </c>
      <c r="I288" s="8" t="str">
        <f>IF(E288="","",IFERROR(VLOOKUP(E288,'3-班级学员信息表'!G:AC,14,0),"错误"))</f>
        <v/>
      </c>
      <c r="J288" s="8" t="str">
        <f>IF(E288="","",IFERROR(VLOOKUP(E288,'3-班级学员信息表'!G:AC,15,0),"错误"))</f>
        <v/>
      </c>
      <c r="K288" s="7" t="str">
        <f>IF(E288="","",IFERROR(VLOOKUP(H288,'2-班级信息'!A:AH,6,0),"错误"))</f>
        <v/>
      </c>
      <c r="L288" s="7" t="str">
        <f>IF(E288="","",IFERROR(VLOOKUP(H288,'2-班级信息'!A:AH,29,0),"错误"))</f>
        <v/>
      </c>
      <c r="M288" s="6">
        <f>SUMIF('6-学员费用预警表'!A:A,'10-新增明细'!E288,'6-学员费用预警表'!F:F)</f>
        <v>0</v>
      </c>
      <c r="N288" s="5">
        <f>SUMIF('6-学员费用预警表'!A:A,'10-新增明细'!E288,'6-学员费用预警表'!I:I)</f>
        <v>0</v>
      </c>
      <c r="O288" s="8" t="str">
        <f>IF(E288="","",IFERROR(VLOOKUP(E288,'1-学员信息表'!A:AG,8,0),"错误"))</f>
        <v/>
      </c>
      <c r="P288" s="8" t="str">
        <f>IF(E288="","",IFERROR(VLOOKUP(E288,'4-收据记录表'!D:AN,26,0),"错误"))</f>
        <v/>
      </c>
      <c r="Q288" s="12"/>
      <c r="R288" s="11"/>
      <c r="S288" s="8" t="str">
        <f>IF(E288="","",IF(ISERROR(VLOOKUP(E288,'1-学员信息表'!A:AG,9,0)),"错误",IF(VLOOKUP(E288,'1-学员信息表'!A:AG,9,0)="","错误",VLOOKUP(E288,'1-学员信息表'!A:AG,9,0))))</f>
        <v/>
      </c>
      <c r="T288" s="4" t="str">
        <f>IF(E288="","",IF(ISERROR(VLOOKUP(E288,'1-学员信息表'!A:AG,20,0)),"错误",IF(VLOOKUP(E288,'1-学员信息表'!A:AG,20,0)="","错误",VLOOKUP(E288,'1-学员信息表'!A:AG,20,0))))</f>
        <v/>
      </c>
      <c r="U288" s="8" t="str">
        <f>IF(E288="","",IF(ISERROR(VLOOKUP(E288,'1-学员信息表'!A:AG,21,0)),"错误",IF(VLOOKUP(E288,'1-学员信息表'!A:AG,21,0)="","错误",VLOOKUP(E288,'1-学员信息表'!A:AG,21,0))))</f>
        <v/>
      </c>
    </row>
    <row r="289" spans="1:21">
      <c r="A289" s="8" t="str">
        <f t="shared" si="12"/>
        <v/>
      </c>
      <c r="B289" s="12" t="str">
        <f t="shared" si="13"/>
        <v/>
      </c>
      <c r="C289" s="11" t="str">
        <f t="shared" si="14"/>
        <v/>
      </c>
      <c r="D289" s="3"/>
      <c r="E289" s="1"/>
      <c r="F289" s="12" t="str">
        <f>IF(E289="","",IFERROR(VLOOKUP(E289,'1-学员信息表'!A:AG,2,0),"错误"))</f>
        <v/>
      </c>
      <c r="G289" s="12" t="str">
        <f>IF(E289="","",IF(ISERROR(VLOOKUP(E289,'3-班级学员信息表'!G:AC,12,0)),"错误",IF(VLOOKUP(E289,'3-班级学员信息表'!G:AC,12,0)="","错误",VLOOKUP(E289,'3-班级学员信息表'!G:AC,12,0))))</f>
        <v/>
      </c>
      <c r="H289" s="12" t="str">
        <f>IF(E289="","",IF(ISERROR(VLOOKUP(E289,'3-班级学员信息表'!G:AC,13,0)),"错误",IF(VLOOKUP(E289,'3-班级学员信息表'!G:AC,13,0)="","错误",VLOOKUP(E289,'3-班级学员信息表'!G:AC,13,0))))</f>
        <v/>
      </c>
      <c r="I289" s="8" t="str">
        <f>IF(E289="","",IFERROR(VLOOKUP(E289,'3-班级学员信息表'!G:AC,14,0),"错误"))</f>
        <v/>
      </c>
      <c r="J289" s="8" t="str">
        <f>IF(E289="","",IFERROR(VLOOKUP(E289,'3-班级学员信息表'!G:AC,15,0),"错误"))</f>
        <v/>
      </c>
      <c r="K289" s="7" t="str">
        <f>IF(E289="","",IFERROR(VLOOKUP(H289,'2-班级信息'!A:AH,6,0),"错误"))</f>
        <v/>
      </c>
      <c r="L289" s="7" t="str">
        <f>IF(E289="","",IFERROR(VLOOKUP(H289,'2-班级信息'!A:AH,29,0),"错误"))</f>
        <v/>
      </c>
      <c r="M289" s="6">
        <f>SUMIF('6-学员费用预警表'!A:A,'10-新增明细'!E289,'6-学员费用预警表'!F:F)</f>
        <v>0</v>
      </c>
      <c r="N289" s="5">
        <f>SUMIF('6-学员费用预警表'!A:A,'10-新增明细'!E289,'6-学员费用预警表'!I:I)</f>
        <v>0</v>
      </c>
      <c r="O289" s="8" t="str">
        <f>IF(E289="","",IFERROR(VLOOKUP(E289,'1-学员信息表'!A:AG,8,0),"错误"))</f>
        <v/>
      </c>
      <c r="P289" s="8" t="str">
        <f>IF(E289="","",IFERROR(VLOOKUP(E289,'4-收据记录表'!D:AN,26,0),"错误"))</f>
        <v/>
      </c>
      <c r="Q289" s="12"/>
      <c r="R289" s="11"/>
      <c r="S289" s="8" t="str">
        <f>IF(E289="","",IF(ISERROR(VLOOKUP(E289,'1-学员信息表'!A:AG,9,0)),"错误",IF(VLOOKUP(E289,'1-学员信息表'!A:AG,9,0)="","错误",VLOOKUP(E289,'1-学员信息表'!A:AG,9,0))))</f>
        <v/>
      </c>
      <c r="T289" s="4" t="str">
        <f>IF(E289="","",IF(ISERROR(VLOOKUP(E289,'1-学员信息表'!A:AG,20,0)),"错误",IF(VLOOKUP(E289,'1-学员信息表'!A:AG,20,0)="","错误",VLOOKUP(E289,'1-学员信息表'!A:AG,20,0))))</f>
        <v/>
      </c>
      <c r="U289" s="8" t="str">
        <f>IF(E289="","",IF(ISERROR(VLOOKUP(E289,'1-学员信息表'!A:AG,21,0)),"错误",IF(VLOOKUP(E289,'1-学员信息表'!A:AG,21,0)="","错误",VLOOKUP(E289,'1-学员信息表'!A:AG,21,0))))</f>
        <v/>
      </c>
    </row>
    <row r="290" spans="1:21">
      <c r="A290" s="8" t="str">
        <f t="shared" si="12"/>
        <v/>
      </c>
      <c r="B290" s="12" t="str">
        <f t="shared" si="13"/>
        <v/>
      </c>
      <c r="C290" s="11" t="str">
        <f t="shared" si="14"/>
        <v/>
      </c>
      <c r="D290" s="3"/>
      <c r="E290" s="1"/>
      <c r="F290" s="12" t="str">
        <f>IF(E290="","",IFERROR(VLOOKUP(E290,'1-学员信息表'!A:AG,2,0),"错误"))</f>
        <v/>
      </c>
      <c r="G290" s="12" t="str">
        <f>IF(E290="","",IF(ISERROR(VLOOKUP(E290,'3-班级学员信息表'!G:AC,12,0)),"错误",IF(VLOOKUP(E290,'3-班级学员信息表'!G:AC,12,0)="","错误",VLOOKUP(E290,'3-班级学员信息表'!G:AC,12,0))))</f>
        <v/>
      </c>
      <c r="H290" s="12" t="str">
        <f>IF(E290="","",IF(ISERROR(VLOOKUP(E290,'3-班级学员信息表'!G:AC,13,0)),"错误",IF(VLOOKUP(E290,'3-班级学员信息表'!G:AC,13,0)="","错误",VLOOKUP(E290,'3-班级学员信息表'!G:AC,13,0))))</f>
        <v/>
      </c>
      <c r="I290" s="8" t="str">
        <f>IF(E290="","",IFERROR(VLOOKUP(E290,'3-班级学员信息表'!G:AC,14,0),"错误"))</f>
        <v/>
      </c>
      <c r="J290" s="8" t="str">
        <f>IF(E290="","",IFERROR(VLOOKUP(E290,'3-班级学员信息表'!G:AC,15,0),"错误"))</f>
        <v/>
      </c>
      <c r="K290" s="7" t="str">
        <f>IF(E290="","",IFERROR(VLOOKUP(H290,'2-班级信息'!A:AH,6,0),"错误"))</f>
        <v/>
      </c>
      <c r="L290" s="7" t="str">
        <f>IF(E290="","",IFERROR(VLOOKUP(H290,'2-班级信息'!A:AH,29,0),"错误"))</f>
        <v/>
      </c>
      <c r="M290" s="6">
        <f>SUMIF('6-学员费用预警表'!A:A,'10-新增明细'!E290,'6-学员费用预警表'!F:F)</f>
        <v>0</v>
      </c>
      <c r="N290" s="5">
        <f>SUMIF('6-学员费用预警表'!A:A,'10-新增明细'!E290,'6-学员费用预警表'!I:I)</f>
        <v>0</v>
      </c>
      <c r="O290" s="8" t="str">
        <f>IF(E290="","",IFERROR(VLOOKUP(E290,'1-学员信息表'!A:AG,8,0),"错误"))</f>
        <v/>
      </c>
      <c r="P290" s="8" t="str">
        <f>IF(E290="","",IFERROR(VLOOKUP(E290,'4-收据记录表'!D:AN,26,0),"错误"))</f>
        <v/>
      </c>
      <c r="Q290" s="12"/>
      <c r="R290" s="11"/>
      <c r="S290" s="8" t="str">
        <f>IF(E290="","",IF(ISERROR(VLOOKUP(E290,'1-学员信息表'!A:AG,9,0)),"错误",IF(VLOOKUP(E290,'1-学员信息表'!A:AG,9,0)="","错误",VLOOKUP(E290,'1-学员信息表'!A:AG,9,0))))</f>
        <v/>
      </c>
      <c r="T290" s="4" t="str">
        <f>IF(E290="","",IF(ISERROR(VLOOKUP(E290,'1-学员信息表'!A:AG,20,0)),"错误",IF(VLOOKUP(E290,'1-学员信息表'!A:AG,20,0)="","错误",VLOOKUP(E290,'1-学员信息表'!A:AG,20,0))))</f>
        <v/>
      </c>
      <c r="U290" s="8" t="str">
        <f>IF(E290="","",IF(ISERROR(VLOOKUP(E290,'1-学员信息表'!A:AG,21,0)),"错误",IF(VLOOKUP(E290,'1-学员信息表'!A:AG,21,0)="","错误",VLOOKUP(E290,'1-学员信息表'!A:AG,21,0))))</f>
        <v/>
      </c>
    </row>
    <row r="291" spans="1:21">
      <c r="A291" s="8" t="str">
        <f t="shared" si="12"/>
        <v/>
      </c>
      <c r="B291" s="12" t="str">
        <f t="shared" si="13"/>
        <v/>
      </c>
      <c r="C291" s="11" t="str">
        <f t="shared" si="14"/>
        <v/>
      </c>
      <c r="D291" s="3"/>
      <c r="E291" s="1"/>
      <c r="F291" s="12" t="str">
        <f>IF(E291="","",IFERROR(VLOOKUP(E291,'1-学员信息表'!A:AG,2,0),"错误"))</f>
        <v/>
      </c>
      <c r="G291" s="12" t="str">
        <f>IF(E291="","",IF(ISERROR(VLOOKUP(E291,'3-班级学员信息表'!G:AC,12,0)),"错误",IF(VLOOKUP(E291,'3-班级学员信息表'!G:AC,12,0)="","错误",VLOOKUP(E291,'3-班级学员信息表'!G:AC,12,0))))</f>
        <v/>
      </c>
      <c r="H291" s="12" t="str">
        <f>IF(E291="","",IF(ISERROR(VLOOKUP(E291,'3-班级学员信息表'!G:AC,13,0)),"错误",IF(VLOOKUP(E291,'3-班级学员信息表'!G:AC,13,0)="","错误",VLOOKUP(E291,'3-班级学员信息表'!G:AC,13,0))))</f>
        <v/>
      </c>
      <c r="I291" s="8" t="str">
        <f>IF(E291="","",IFERROR(VLOOKUP(E291,'3-班级学员信息表'!G:AC,14,0),"错误"))</f>
        <v/>
      </c>
      <c r="J291" s="8" t="str">
        <f>IF(E291="","",IFERROR(VLOOKUP(E291,'3-班级学员信息表'!G:AC,15,0),"错误"))</f>
        <v/>
      </c>
      <c r="K291" s="7" t="str">
        <f>IF(E291="","",IFERROR(VLOOKUP(H291,'2-班级信息'!A:AH,6,0),"错误"))</f>
        <v/>
      </c>
      <c r="L291" s="7" t="str">
        <f>IF(E291="","",IFERROR(VLOOKUP(H291,'2-班级信息'!A:AH,29,0),"错误"))</f>
        <v/>
      </c>
      <c r="M291" s="6">
        <f>SUMIF('6-学员费用预警表'!A:A,'10-新增明细'!E291,'6-学员费用预警表'!F:F)</f>
        <v>0</v>
      </c>
      <c r="N291" s="5">
        <f>SUMIF('6-学员费用预警表'!A:A,'10-新增明细'!E291,'6-学员费用预警表'!I:I)</f>
        <v>0</v>
      </c>
      <c r="O291" s="8" t="str">
        <f>IF(E291="","",IFERROR(VLOOKUP(E291,'1-学员信息表'!A:AG,8,0),"错误"))</f>
        <v/>
      </c>
      <c r="P291" s="8" t="str">
        <f>IF(E291="","",IFERROR(VLOOKUP(E291,'4-收据记录表'!D:AN,26,0),"错误"))</f>
        <v/>
      </c>
      <c r="Q291" s="12"/>
      <c r="R291" s="11"/>
      <c r="S291" s="8" t="str">
        <f>IF(E291="","",IF(ISERROR(VLOOKUP(E291,'1-学员信息表'!A:AG,9,0)),"错误",IF(VLOOKUP(E291,'1-学员信息表'!A:AG,9,0)="","错误",VLOOKUP(E291,'1-学员信息表'!A:AG,9,0))))</f>
        <v/>
      </c>
      <c r="T291" s="4" t="str">
        <f>IF(E291="","",IF(ISERROR(VLOOKUP(E291,'1-学员信息表'!A:AG,20,0)),"错误",IF(VLOOKUP(E291,'1-学员信息表'!A:AG,20,0)="","错误",VLOOKUP(E291,'1-学员信息表'!A:AG,20,0))))</f>
        <v/>
      </c>
      <c r="U291" s="8" t="str">
        <f>IF(E291="","",IF(ISERROR(VLOOKUP(E291,'1-学员信息表'!A:AG,21,0)),"错误",IF(VLOOKUP(E291,'1-学员信息表'!A:AG,21,0)="","错误",VLOOKUP(E291,'1-学员信息表'!A:AG,21,0))))</f>
        <v/>
      </c>
    </row>
    <row r="292" spans="1:21">
      <c r="A292" s="8" t="str">
        <f t="shared" si="12"/>
        <v/>
      </c>
      <c r="B292" s="12" t="str">
        <f t="shared" si="13"/>
        <v/>
      </c>
      <c r="C292" s="11" t="str">
        <f t="shared" si="14"/>
        <v/>
      </c>
      <c r="D292" s="3"/>
      <c r="E292" s="1"/>
      <c r="F292" s="12" t="str">
        <f>IF(E292="","",IFERROR(VLOOKUP(E292,'1-学员信息表'!A:AG,2,0),"错误"))</f>
        <v/>
      </c>
      <c r="G292" s="12" t="str">
        <f>IF(E292="","",IF(ISERROR(VLOOKUP(E292,'3-班级学员信息表'!G:AC,12,0)),"错误",IF(VLOOKUP(E292,'3-班级学员信息表'!G:AC,12,0)="","错误",VLOOKUP(E292,'3-班级学员信息表'!G:AC,12,0))))</f>
        <v/>
      </c>
      <c r="H292" s="12" t="str">
        <f>IF(E292="","",IF(ISERROR(VLOOKUP(E292,'3-班级学员信息表'!G:AC,13,0)),"错误",IF(VLOOKUP(E292,'3-班级学员信息表'!G:AC,13,0)="","错误",VLOOKUP(E292,'3-班级学员信息表'!G:AC,13,0))))</f>
        <v/>
      </c>
      <c r="I292" s="8" t="str">
        <f>IF(E292="","",IFERROR(VLOOKUP(E292,'3-班级学员信息表'!G:AC,14,0),"错误"))</f>
        <v/>
      </c>
      <c r="J292" s="8" t="str">
        <f>IF(E292="","",IFERROR(VLOOKUP(E292,'3-班级学员信息表'!G:AC,15,0),"错误"))</f>
        <v/>
      </c>
      <c r="K292" s="7" t="str">
        <f>IF(E292="","",IFERROR(VLOOKUP(H292,'2-班级信息'!A:AH,6,0),"错误"))</f>
        <v/>
      </c>
      <c r="L292" s="7" t="str">
        <f>IF(E292="","",IFERROR(VLOOKUP(H292,'2-班级信息'!A:AH,29,0),"错误"))</f>
        <v/>
      </c>
      <c r="M292" s="6">
        <f>SUMIF('6-学员费用预警表'!A:A,'10-新增明细'!E292,'6-学员费用预警表'!F:F)</f>
        <v>0</v>
      </c>
      <c r="N292" s="5">
        <f>SUMIF('6-学员费用预警表'!A:A,'10-新增明细'!E292,'6-学员费用预警表'!I:I)</f>
        <v>0</v>
      </c>
      <c r="O292" s="8" t="str">
        <f>IF(E292="","",IFERROR(VLOOKUP(E292,'1-学员信息表'!A:AG,8,0),"错误"))</f>
        <v/>
      </c>
      <c r="P292" s="8" t="str">
        <f>IF(E292="","",IFERROR(VLOOKUP(E292,'4-收据记录表'!D:AN,26,0),"错误"))</f>
        <v/>
      </c>
      <c r="Q292" s="12"/>
      <c r="R292" s="11"/>
      <c r="S292" s="8" t="str">
        <f>IF(E292="","",IF(ISERROR(VLOOKUP(E292,'1-学员信息表'!A:AG,9,0)),"错误",IF(VLOOKUP(E292,'1-学员信息表'!A:AG,9,0)="","错误",VLOOKUP(E292,'1-学员信息表'!A:AG,9,0))))</f>
        <v/>
      </c>
      <c r="T292" s="4" t="str">
        <f>IF(E292="","",IF(ISERROR(VLOOKUP(E292,'1-学员信息表'!A:AG,20,0)),"错误",IF(VLOOKUP(E292,'1-学员信息表'!A:AG,20,0)="","错误",VLOOKUP(E292,'1-学员信息表'!A:AG,20,0))))</f>
        <v/>
      </c>
      <c r="U292" s="8" t="str">
        <f>IF(E292="","",IF(ISERROR(VLOOKUP(E292,'1-学员信息表'!A:AG,21,0)),"错误",IF(VLOOKUP(E292,'1-学员信息表'!A:AG,21,0)="","错误",VLOOKUP(E292,'1-学员信息表'!A:AG,21,0))))</f>
        <v/>
      </c>
    </row>
    <row r="293" spans="1:21">
      <c r="A293" s="8" t="str">
        <f t="shared" si="12"/>
        <v/>
      </c>
      <c r="B293" s="12" t="str">
        <f t="shared" si="13"/>
        <v/>
      </c>
      <c r="C293" s="11" t="str">
        <f t="shared" si="14"/>
        <v/>
      </c>
      <c r="D293" s="3"/>
      <c r="E293" s="1"/>
      <c r="F293" s="12" t="str">
        <f>IF(E293="","",IFERROR(VLOOKUP(E293,'1-学员信息表'!A:AG,2,0),"错误"))</f>
        <v/>
      </c>
      <c r="G293" s="12" t="str">
        <f>IF(E293="","",IF(ISERROR(VLOOKUP(E293,'3-班级学员信息表'!G:AC,12,0)),"错误",IF(VLOOKUP(E293,'3-班级学员信息表'!G:AC,12,0)="","错误",VLOOKUP(E293,'3-班级学员信息表'!G:AC,12,0))))</f>
        <v/>
      </c>
      <c r="H293" s="12" t="str">
        <f>IF(E293="","",IF(ISERROR(VLOOKUP(E293,'3-班级学员信息表'!G:AC,13,0)),"错误",IF(VLOOKUP(E293,'3-班级学员信息表'!G:AC,13,0)="","错误",VLOOKUP(E293,'3-班级学员信息表'!G:AC,13,0))))</f>
        <v/>
      </c>
      <c r="I293" s="8" t="str">
        <f>IF(E293="","",IFERROR(VLOOKUP(E293,'3-班级学员信息表'!G:AC,14,0),"错误"))</f>
        <v/>
      </c>
      <c r="J293" s="8" t="str">
        <f>IF(E293="","",IFERROR(VLOOKUP(E293,'3-班级学员信息表'!G:AC,15,0),"错误"))</f>
        <v/>
      </c>
      <c r="K293" s="7" t="str">
        <f>IF(E293="","",IFERROR(VLOOKUP(H293,'2-班级信息'!A:AH,6,0),"错误"))</f>
        <v/>
      </c>
      <c r="L293" s="7" t="str">
        <f>IF(E293="","",IFERROR(VLOOKUP(H293,'2-班级信息'!A:AH,29,0),"错误"))</f>
        <v/>
      </c>
      <c r="M293" s="6">
        <f>SUMIF('6-学员费用预警表'!A:A,'10-新增明细'!E293,'6-学员费用预警表'!F:F)</f>
        <v>0</v>
      </c>
      <c r="N293" s="5">
        <f>SUMIF('6-学员费用预警表'!A:A,'10-新增明细'!E293,'6-学员费用预警表'!I:I)</f>
        <v>0</v>
      </c>
      <c r="O293" s="8" t="str">
        <f>IF(E293="","",IFERROR(VLOOKUP(E293,'1-学员信息表'!A:AG,8,0),"错误"))</f>
        <v/>
      </c>
      <c r="P293" s="8" t="str">
        <f>IF(E293="","",IFERROR(VLOOKUP(E293,'4-收据记录表'!D:AN,26,0),"错误"))</f>
        <v/>
      </c>
      <c r="Q293" s="12"/>
      <c r="R293" s="11"/>
      <c r="S293" s="8" t="str">
        <f>IF(E293="","",IF(ISERROR(VLOOKUP(E293,'1-学员信息表'!A:AG,9,0)),"错误",IF(VLOOKUP(E293,'1-学员信息表'!A:AG,9,0)="","错误",VLOOKUP(E293,'1-学员信息表'!A:AG,9,0))))</f>
        <v/>
      </c>
      <c r="T293" s="4" t="str">
        <f>IF(E293="","",IF(ISERROR(VLOOKUP(E293,'1-学员信息表'!A:AG,20,0)),"错误",IF(VLOOKUP(E293,'1-学员信息表'!A:AG,20,0)="","错误",VLOOKUP(E293,'1-学员信息表'!A:AG,20,0))))</f>
        <v/>
      </c>
      <c r="U293" s="8" t="str">
        <f>IF(E293="","",IF(ISERROR(VLOOKUP(E293,'1-学员信息表'!A:AG,21,0)),"错误",IF(VLOOKUP(E293,'1-学员信息表'!A:AG,21,0)="","错误",VLOOKUP(E293,'1-学员信息表'!A:AG,21,0))))</f>
        <v/>
      </c>
    </row>
    <row r="294" spans="1:21">
      <c r="A294" s="8" t="str">
        <f t="shared" si="12"/>
        <v/>
      </c>
      <c r="B294" s="12" t="str">
        <f t="shared" si="13"/>
        <v/>
      </c>
      <c r="C294" s="11" t="str">
        <f t="shared" si="14"/>
        <v/>
      </c>
      <c r="D294" s="3"/>
      <c r="E294" s="1"/>
      <c r="F294" s="12" t="str">
        <f>IF(E294="","",IFERROR(VLOOKUP(E294,'1-学员信息表'!A:AG,2,0),"错误"))</f>
        <v/>
      </c>
      <c r="G294" s="12" t="str">
        <f>IF(E294="","",IF(ISERROR(VLOOKUP(E294,'3-班级学员信息表'!G:AC,12,0)),"错误",IF(VLOOKUP(E294,'3-班级学员信息表'!G:AC,12,0)="","错误",VLOOKUP(E294,'3-班级学员信息表'!G:AC,12,0))))</f>
        <v/>
      </c>
      <c r="H294" s="12" t="str">
        <f>IF(E294="","",IF(ISERROR(VLOOKUP(E294,'3-班级学员信息表'!G:AC,13,0)),"错误",IF(VLOOKUP(E294,'3-班级学员信息表'!G:AC,13,0)="","错误",VLOOKUP(E294,'3-班级学员信息表'!G:AC,13,0))))</f>
        <v/>
      </c>
      <c r="I294" s="8" t="str">
        <f>IF(E294="","",IFERROR(VLOOKUP(E294,'3-班级学员信息表'!G:AC,14,0),"错误"))</f>
        <v/>
      </c>
      <c r="J294" s="8" t="str">
        <f>IF(E294="","",IFERROR(VLOOKUP(E294,'3-班级学员信息表'!G:AC,15,0),"错误"))</f>
        <v/>
      </c>
      <c r="K294" s="7" t="str">
        <f>IF(E294="","",IFERROR(VLOOKUP(H294,'2-班级信息'!A:AH,6,0),"错误"))</f>
        <v/>
      </c>
      <c r="L294" s="7" t="str">
        <f>IF(E294="","",IFERROR(VLOOKUP(H294,'2-班级信息'!A:AH,29,0),"错误"))</f>
        <v/>
      </c>
      <c r="M294" s="6">
        <f>SUMIF('6-学员费用预警表'!A:A,'10-新增明细'!E294,'6-学员费用预警表'!F:F)</f>
        <v>0</v>
      </c>
      <c r="N294" s="5">
        <f>SUMIF('6-学员费用预警表'!A:A,'10-新增明细'!E294,'6-学员费用预警表'!I:I)</f>
        <v>0</v>
      </c>
      <c r="O294" s="8" t="str">
        <f>IF(E294="","",IFERROR(VLOOKUP(E294,'1-学员信息表'!A:AG,8,0),"错误"))</f>
        <v/>
      </c>
      <c r="P294" s="8" t="str">
        <f>IF(E294="","",IFERROR(VLOOKUP(E294,'4-收据记录表'!D:AN,26,0),"错误"))</f>
        <v/>
      </c>
      <c r="Q294" s="12"/>
      <c r="R294" s="11"/>
      <c r="S294" s="8" t="str">
        <f>IF(E294="","",IF(ISERROR(VLOOKUP(E294,'1-学员信息表'!A:AG,9,0)),"错误",IF(VLOOKUP(E294,'1-学员信息表'!A:AG,9,0)="","错误",VLOOKUP(E294,'1-学员信息表'!A:AG,9,0))))</f>
        <v/>
      </c>
      <c r="T294" s="4" t="str">
        <f>IF(E294="","",IF(ISERROR(VLOOKUP(E294,'1-学员信息表'!A:AG,20,0)),"错误",IF(VLOOKUP(E294,'1-学员信息表'!A:AG,20,0)="","错误",VLOOKUP(E294,'1-学员信息表'!A:AG,20,0))))</f>
        <v/>
      </c>
      <c r="U294" s="8" t="str">
        <f>IF(E294="","",IF(ISERROR(VLOOKUP(E294,'1-学员信息表'!A:AG,21,0)),"错误",IF(VLOOKUP(E294,'1-学员信息表'!A:AG,21,0)="","错误",VLOOKUP(E294,'1-学员信息表'!A:AG,21,0))))</f>
        <v/>
      </c>
    </row>
    <row r="295" spans="1:21">
      <c r="A295" s="8" t="str">
        <f t="shared" si="12"/>
        <v/>
      </c>
      <c r="B295" s="12" t="str">
        <f t="shared" si="13"/>
        <v/>
      </c>
      <c r="C295" s="11" t="str">
        <f t="shared" si="14"/>
        <v/>
      </c>
      <c r="D295" s="3"/>
      <c r="E295" s="1"/>
      <c r="F295" s="12" t="str">
        <f>IF(E295="","",IFERROR(VLOOKUP(E295,'1-学员信息表'!A:AG,2,0),"错误"))</f>
        <v/>
      </c>
      <c r="G295" s="12" t="str">
        <f>IF(E295="","",IF(ISERROR(VLOOKUP(E295,'3-班级学员信息表'!G:AC,12,0)),"错误",IF(VLOOKUP(E295,'3-班级学员信息表'!G:AC,12,0)="","错误",VLOOKUP(E295,'3-班级学员信息表'!G:AC,12,0))))</f>
        <v/>
      </c>
      <c r="H295" s="12" t="str">
        <f>IF(E295="","",IF(ISERROR(VLOOKUP(E295,'3-班级学员信息表'!G:AC,13,0)),"错误",IF(VLOOKUP(E295,'3-班级学员信息表'!G:AC,13,0)="","错误",VLOOKUP(E295,'3-班级学员信息表'!G:AC,13,0))))</f>
        <v/>
      </c>
      <c r="I295" s="8" t="str">
        <f>IF(E295="","",IFERROR(VLOOKUP(E295,'3-班级学员信息表'!G:AC,14,0),"错误"))</f>
        <v/>
      </c>
      <c r="J295" s="8" t="str">
        <f>IF(E295="","",IFERROR(VLOOKUP(E295,'3-班级学员信息表'!G:AC,15,0),"错误"))</f>
        <v/>
      </c>
      <c r="K295" s="7" t="str">
        <f>IF(E295="","",IFERROR(VLOOKUP(H295,'2-班级信息'!A:AH,6,0),"错误"))</f>
        <v/>
      </c>
      <c r="L295" s="7" t="str">
        <f>IF(E295="","",IFERROR(VLOOKUP(H295,'2-班级信息'!A:AH,29,0),"错误"))</f>
        <v/>
      </c>
      <c r="M295" s="6">
        <f>SUMIF('6-学员费用预警表'!A:A,'10-新增明细'!E295,'6-学员费用预警表'!F:F)</f>
        <v>0</v>
      </c>
      <c r="N295" s="5">
        <f>SUMIF('6-学员费用预警表'!A:A,'10-新增明细'!E295,'6-学员费用预警表'!I:I)</f>
        <v>0</v>
      </c>
      <c r="O295" s="8" t="str">
        <f>IF(E295="","",IFERROR(VLOOKUP(E295,'1-学员信息表'!A:AG,8,0),"错误"))</f>
        <v/>
      </c>
      <c r="P295" s="8" t="str">
        <f>IF(E295="","",IFERROR(VLOOKUP(E295,'4-收据记录表'!D:AN,26,0),"错误"))</f>
        <v/>
      </c>
      <c r="Q295" s="12"/>
      <c r="R295" s="11"/>
      <c r="S295" s="8" t="str">
        <f>IF(E295="","",IF(ISERROR(VLOOKUP(E295,'1-学员信息表'!A:AG,9,0)),"错误",IF(VLOOKUP(E295,'1-学员信息表'!A:AG,9,0)="","错误",VLOOKUP(E295,'1-学员信息表'!A:AG,9,0))))</f>
        <v/>
      </c>
      <c r="T295" s="4" t="str">
        <f>IF(E295="","",IF(ISERROR(VLOOKUP(E295,'1-学员信息表'!A:AG,20,0)),"错误",IF(VLOOKUP(E295,'1-学员信息表'!A:AG,20,0)="","错误",VLOOKUP(E295,'1-学员信息表'!A:AG,20,0))))</f>
        <v/>
      </c>
      <c r="U295" s="8" t="str">
        <f>IF(E295="","",IF(ISERROR(VLOOKUP(E295,'1-学员信息表'!A:AG,21,0)),"错误",IF(VLOOKUP(E295,'1-学员信息表'!A:AG,21,0)="","错误",VLOOKUP(E295,'1-学员信息表'!A:AG,21,0))))</f>
        <v/>
      </c>
    </row>
    <row r="296" spans="1:21">
      <c r="A296" s="8" t="str">
        <f t="shared" si="12"/>
        <v/>
      </c>
      <c r="B296" s="12" t="str">
        <f t="shared" si="13"/>
        <v/>
      </c>
      <c r="C296" s="11" t="str">
        <f t="shared" si="14"/>
        <v/>
      </c>
      <c r="D296" s="3"/>
      <c r="E296" s="1"/>
      <c r="F296" s="12" t="str">
        <f>IF(E296="","",IFERROR(VLOOKUP(E296,'1-学员信息表'!A:AG,2,0),"错误"))</f>
        <v/>
      </c>
      <c r="G296" s="12" t="str">
        <f>IF(E296="","",IF(ISERROR(VLOOKUP(E296,'3-班级学员信息表'!G:AC,12,0)),"错误",IF(VLOOKUP(E296,'3-班级学员信息表'!G:AC,12,0)="","错误",VLOOKUP(E296,'3-班级学员信息表'!G:AC,12,0))))</f>
        <v/>
      </c>
      <c r="H296" s="12" t="str">
        <f>IF(E296="","",IF(ISERROR(VLOOKUP(E296,'3-班级学员信息表'!G:AC,13,0)),"错误",IF(VLOOKUP(E296,'3-班级学员信息表'!G:AC,13,0)="","错误",VLOOKUP(E296,'3-班级学员信息表'!G:AC,13,0))))</f>
        <v/>
      </c>
      <c r="I296" s="8" t="str">
        <f>IF(E296="","",IFERROR(VLOOKUP(E296,'3-班级学员信息表'!G:AC,14,0),"错误"))</f>
        <v/>
      </c>
      <c r="J296" s="8" t="str">
        <f>IF(E296="","",IFERROR(VLOOKUP(E296,'3-班级学员信息表'!G:AC,15,0),"错误"))</f>
        <v/>
      </c>
      <c r="K296" s="7" t="str">
        <f>IF(E296="","",IFERROR(VLOOKUP(H296,'2-班级信息'!A:AH,6,0),"错误"))</f>
        <v/>
      </c>
      <c r="L296" s="7" t="str">
        <f>IF(E296="","",IFERROR(VLOOKUP(H296,'2-班级信息'!A:AH,29,0),"错误"))</f>
        <v/>
      </c>
      <c r="M296" s="6">
        <f>SUMIF('6-学员费用预警表'!A:A,'10-新增明细'!E296,'6-学员费用预警表'!F:F)</f>
        <v>0</v>
      </c>
      <c r="N296" s="5">
        <f>SUMIF('6-学员费用预警表'!A:A,'10-新增明细'!E296,'6-学员费用预警表'!I:I)</f>
        <v>0</v>
      </c>
      <c r="O296" s="8" t="str">
        <f>IF(E296="","",IFERROR(VLOOKUP(E296,'1-学员信息表'!A:AG,8,0),"错误"))</f>
        <v/>
      </c>
      <c r="P296" s="8" t="str">
        <f>IF(E296="","",IFERROR(VLOOKUP(E296,'4-收据记录表'!D:AN,26,0),"错误"))</f>
        <v/>
      </c>
      <c r="Q296" s="12"/>
      <c r="R296" s="11"/>
      <c r="S296" s="8" t="str">
        <f>IF(E296="","",IF(ISERROR(VLOOKUP(E296,'1-学员信息表'!A:AG,9,0)),"错误",IF(VLOOKUP(E296,'1-学员信息表'!A:AG,9,0)="","错误",VLOOKUP(E296,'1-学员信息表'!A:AG,9,0))))</f>
        <v/>
      </c>
      <c r="T296" s="4" t="str">
        <f>IF(E296="","",IF(ISERROR(VLOOKUP(E296,'1-学员信息表'!A:AG,20,0)),"错误",IF(VLOOKUP(E296,'1-学员信息表'!A:AG,20,0)="","错误",VLOOKUP(E296,'1-学员信息表'!A:AG,20,0))))</f>
        <v/>
      </c>
      <c r="U296" s="8" t="str">
        <f>IF(E296="","",IF(ISERROR(VLOOKUP(E296,'1-学员信息表'!A:AG,21,0)),"错误",IF(VLOOKUP(E296,'1-学员信息表'!A:AG,21,0)="","错误",VLOOKUP(E296,'1-学员信息表'!A:AG,21,0))))</f>
        <v/>
      </c>
    </row>
    <row r="297" spans="1:21">
      <c r="A297" s="8" t="str">
        <f t="shared" si="12"/>
        <v/>
      </c>
      <c r="B297" s="12" t="str">
        <f t="shared" si="13"/>
        <v/>
      </c>
      <c r="C297" s="11" t="str">
        <f t="shared" si="14"/>
        <v/>
      </c>
      <c r="D297" s="3"/>
      <c r="E297" s="1"/>
      <c r="F297" s="12" t="str">
        <f>IF(E297="","",IFERROR(VLOOKUP(E297,'1-学员信息表'!A:AG,2,0),"错误"))</f>
        <v/>
      </c>
      <c r="G297" s="12" t="str">
        <f>IF(E297="","",IF(ISERROR(VLOOKUP(E297,'3-班级学员信息表'!G:AC,12,0)),"错误",IF(VLOOKUP(E297,'3-班级学员信息表'!G:AC,12,0)="","错误",VLOOKUP(E297,'3-班级学员信息表'!G:AC,12,0))))</f>
        <v/>
      </c>
      <c r="H297" s="12" t="str">
        <f>IF(E297="","",IF(ISERROR(VLOOKUP(E297,'3-班级学员信息表'!G:AC,13,0)),"错误",IF(VLOOKUP(E297,'3-班级学员信息表'!G:AC,13,0)="","错误",VLOOKUP(E297,'3-班级学员信息表'!G:AC,13,0))))</f>
        <v/>
      </c>
      <c r="I297" s="8" t="str">
        <f>IF(E297="","",IFERROR(VLOOKUP(E297,'3-班级学员信息表'!G:AC,14,0),"错误"))</f>
        <v/>
      </c>
      <c r="J297" s="8" t="str">
        <f>IF(E297="","",IFERROR(VLOOKUP(E297,'3-班级学员信息表'!G:AC,15,0),"错误"))</f>
        <v/>
      </c>
      <c r="K297" s="7" t="str">
        <f>IF(E297="","",IFERROR(VLOOKUP(H297,'2-班级信息'!A:AH,6,0),"错误"))</f>
        <v/>
      </c>
      <c r="L297" s="7" t="str">
        <f>IF(E297="","",IFERROR(VLOOKUP(H297,'2-班级信息'!A:AH,29,0),"错误"))</f>
        <v/>
      </c>
      <c r="M297" s="6">
        <f>SUMIF('6-学员费用预警表'!A:A,'10-新增明细'!E297,'6-学员费用预警表'!F:F)</f>
        <v>0</v>
      </c>
      <c r="N297" s="5">
        <f>SUMIF('6-学员费用预警表'!A:A,'10-新增明细'!E297,'6-学员费用预警表'!I:I)</f>
        <v>0</v>
      </c>
      <c r="O297" s="8" t="str">
        <f>IF(E297="","",IFERROR(VLOOKUP(E297,'1-学员信息表'!A:AG,8,0),"错误"))</f>
        <v/>
      </c>
      <c r="P297" s="8" t="str">
        <f>IF(E297="","",IFERROR(VLOOKUP(E297,'4-收据记录表'!D:AN,26,0),"错误"))</f>
        <v/>
      </c>
      <c r="Q297" s="12"/>
      <c r="R297" s="11"/>
      <c r="S297" s="8" t="str">
        <f>IF(E297="","",IF(ISERROR(VLOOKUP(E297,'1-学员信息表'!A:AG,9,0)),"错误",IF(VLOOKUP(E297,'1-学员信息表'!A:AG,9,0)="","错误",VLOOKUP(E297,'1-学员信息表'!A:AG,9,0))))</f>
        <v/>
      </c>
      <c r="T297" s="4" t="str">
        <f>IF(E297="","",IF(ISERROR(VLOOKUP(E297,'1-学员信息表'!A:AG,20,0)),"错误",IF(VLOOKUP(E297,'1-学员信息表'!A:AG,20,0)="","错误",VLOOKUP(E297,'1-学员信息表'!A:AG,20,0))))</f>
        <v/>
      </c>
      <c r="U297" s="8" t="str">
        <f>IF(E297="","",IF(ISERROR(VLOOKUP(E297,'1-学员信息表'!A:AG,21,0)),"错误",IF(VLOOKUP(E297,'1-学员信息表'!A:AG,21,0)="","错误",VLOOKUP(E297,'1-学员信息表'!A:AG,21,0))))</f>
        <v/>
      </c>
    </row>
    <row r="298" spans="1:21">
      <c r="A298" s="8" t="str">
        <f t="shared" si="12"/>
        <v/>
      </c>
      <c r="B298" s="12" t="str">
        <f t="shared" si="13"/>
        <v/>
      </c>
      <c r="C298" s="11" t="str">
        <f t="shared" si="14"/>
        <v/>
      </c>
      <c r="D298" s="3"/>
      <c r="E298" s="1"/>
      <c r="F298" s="12" t="str">
        <f>IF(E298="","",IFERROR(VLOOKUP(E298,'1-学员信息表'!A:AG,2,0),"错误"))</f>
        <v/>
      </c>
      <c r="G298" s="12" t="str">
        <f>IF(E298="","",IF(ISERROR(VLOOKUP(E298,'3-班级学员信息表'!G:AC,12,0)),"错误",IF(VLOOKUP(E298,'3-班级学员信息表'!G:AC,12,0)="","错误",VLOOKUP(E298,'3-班级学员信息表'!G:AC,12,0))))</f>
        <v/>
      </c>
      <c r="H298" s="12" t="str">
        <f>IF(E298="","",IF(ISERROR(VLOOKUP(E298,'3-班级学员信息表'!G:AC,13,0)),"错误",IF(VLOOKUP(E298,'3-班级学员信息表'!G:AC,13,0)="","错误",VLOOKUP(E298,'3-班级学员信息表'!G:AC,13,0))))</f>
        <v/>
      </c>
      <c r="I298" s="8" t="str">
        <f>IF(E298="","",IFERROR(VLOOKUP(E298,'3-班级学员信息表'!G:AC,14,0),"错误"))</f>
        <v/>
      </c>
      <c r="J298" s="8" t="str">
        <f>IF(E298="","",IFERROR(VLOOKUP(E298,'3-班级学员信息表'!G:AC,15,0),"错误"))</f>
        <v/>
      </c>
      <c r="K298" s="7" t="str">
        <f>IF(E298="","",IFERROR(VLOOKUP(H298,'2-班级信息'!A:AH,6,0),"错误"))</f>
        <v/>
      </c>
      <c r="L298" s="7" t="str">
        <f>IF(E298="","",IFERROR(VLOOKUP(H298,'2-班级信息'!A:AH,29,0),"错误"))</f>
        <v/>
      </c>
      <c r="M298" s="6">
        <f>SUMIF('6-学员费用预警表'!A:A,'10-新增明细'!E298,'6-学员费用预警表'!F:F)</f>
        <v>0</v>
      </c>
      <c r="N298" s="5">
        <f>SUMIF('6-学员费用预警表'!A:A,'10-新增明细'!E298,'6-学员费用预警表'!I:I)</f>
        <v>0</v>
      </c>
      <c r="O298" s="8" t="str">
        <f>IF(E298="","",IFERROR(VLOOKUP(E298,'1-学员信息表'!A:AG,8,0),"错误"))</f>
        <v/>
      </c>
      <c r="P298" s="8" t="str">
        <f>IF(E298="","",IFERROR(VLOOKUP(E298,'4-收据记录表'!D:AN,26,0),"错误"))</f>
        <v/>
      </c>
      <c r="Q298" s="12"/>
      <c r="R298" s="11"/>
      <c r="S298" s="8" t="str">
        <f>IF(E298="","",IF(ISERROR(VLOOKUP(E298,'1-学员信息表'!A:AG,9,0)),"错误",IF(VLOOKUP(E298,'1-学员信息表'!A:AG,9,0)="","错误",VLOOKUP(E298,'1-学员信息表'!A:AG,9,0))))</f>
        <v/>
      </c>
      <c r="T298" s="4" t="str">
        <f>IF(E298="","",IF(ISERROR(VLOOKUP(E298,'1-学员信息表'!A:AG,20,0)),"错误",IF(VLOOKUP(E298,'1-学员信息表'!A:AG,20,0)="","错误",VLOOKUP(E298,'1-学员信息表'!A:AG,20,0))))</f>
        <v/>
      </c>
      <c r="U298" s="8" t="str">
        <f>IF(E298="","",IF(ISERROR(VLOOKUP(E298,'1-学员信息表'!A:AG,21,0)),"错误",IF(VLOOKUP(E298,'1-学员信息表'!A:AG,21,0)="","错误",VLOOKUP(E298,'1-学员信息表'!A:AG,21,0))))</f>
        <v/>
      </c>
    </row>
    <row r="299" spans="1:21">
      <c r="A299" s="8" t="str">
        <f t="shared" si="12"/>
        <v/>
      </c>
      <c r="B299" s="12" t="str">
        <f t="shared" si="13"/>
        <v/>
      </c>
      <c r="C299" s="11" t="str">
        <f t="shared" si="14"/>
        <v/>
      </c>
      <c r="D299" s="3"/>
      <c r="E299" s="1"/>
      <c r="F299" s="12" t="str">
        <f>IF(E299="","",IFERROR(VLOOKUP(E299,'1-学员信息表'!A:AG,2,0),"错误"))</f>
        <v/>
      </c>
      <c r="G299" s="12" t="str">
        <f>IF(E299="","",IF(ISERROR(VLOOKUP(E299,'3-班级学员信息表'!G:AC,12,0)),"错误",IF(VLOOKUP(E299,'3-班级学员信息表'!G:AC,12,0)="","错误",VLOOKUP(E299,'3-班级学员信息表'!G:AC,12,0))))</f>
        <v/>
      </c>
      <c r="H299" s="12" t="str">
        <f>IF(E299="","",IF(ISERROR(VLOOKUP(E299,'3-班级学员信息表'!G:AC,13,0)),"错误",IF(VLOOKUP(E299,'3-班级学员信息表'!G:AC,13,0)="","错误",VLOOKUP(E299,'3-班级学员信息表'!G:AC,13,0))))</f>
        <v/>
      </c>
      <c r="I299" s="8" t="str">
        <f>IF(E299="","",IFERROR(VLOOKUP(E299,'3-班级学员信息表'!G:AC,14,0),"错误"))</f>
        <v/>
      </c>
      <c r="J299" s="8" t="str">
        <f>IF(E299="","",IFERROR(VLOOKUP(E299,'3-班级学员信息表'!G:AC,15,0),"错误"))</f>
        <v/>
      </c>
      <c r="K299" s="7" t="str">
        <f>IF(E299="","",IFERROR(VLOOKUP(H299,'2-班级信息'!A:AH,6,0),"错误"))</f>
        <v/>
      </c>
      <c r="L299" s="7" t="str">
        <f>IF(E299="","",IFERROR(VLOOKUP(H299,'2-班级信息'!A:AH,29,0),"错误"))</f>
        <v/>
      </c>
      <c r="M299" s="6">
        <f>SUMIF('6-学员费用预警表'!A:A,'10-新增明细'!E299,'6-学员费用预警表'!F:F)</f>
        <v>0</v>
      </c>
      <c r="N299" s="5">
        <f>SUMIF('6-学员费用预警表'!A:A,'10-新增明细'!E299,'6-学员费用预警表'!I:I)</f>
        <v>0</v>
      </c>
      <c r="O299" s="8" t="str">
        <f>IF(E299="","",IFERROR(VLOOKUP(E299,'1-学员信息表'!A:AG,8,0),"错误"))</f>
        <v/>
      </c>
      <c r="P299" s="8" t="str">
        <f>IF(E299="","",IFERROR(VLOOKUP(E299,'4-收据记录表'!D:AN,26,0),"错误"))</f>
        <v/>
      </c>
      <c r="Q299" s="12"/>
      <c r="R299" s="11"/>
      <c r="S299" s="8" t="str">
        <f>IF(E299="","",IF(ISERROR(VLOOKUP(E299,'1-学员信息表'!A:AG,9,0)),"错误",IF(VLOOKUP(E299,'1-学员信息表'!A:AG,9,0)="","错误",VLOOKUP(E299,'1-学员信息表'!A:AG,9,0))))</f>
        <v/>
      </c>
      <c r="T299" s="4" t="str">
        <f>IF(E299="","",IF(ISERROR(VLOOKUP(E299,'1-学员信息表'!A:AG,20,0)),"错误",IF(VLOOKUP(E299,'1-学员信息表'!A:AG,20,0)="","错误",VLOOKUP(E299,'1-学员信息表'!A:AG,20,0))))</f>
        <v/>
      </c>
      <c r="U299" s="8" t="str">
        <f>IF(E299="","",IF(ISERROR(VLOOKUP(E299,'1-学员信息表'!A:AG,21,0)),"错误",IF(VLOOKUP(E299,'1-学员信息表'!A:AG,21,0)="","错误",VLOOKUP(E299,'1-学员信息表'!A:AG,21,0))))</f>
        <v/>
      </c>
    </row>
    <row r="300" spans="1:21">
      <c r="A300" s="8" t="str">
        <f t="shared" si="12"/>
        <v/>
      </c>
      <c r="B300" s="12" t="str">
        <f t="shared" si="13"/>
        <v/>
      </c>
      <c r="C300" s="11" t="str">
        <f t="shared" si="14"/>
        <v/>
      </c>
      <c r="D300" s="3"/>
      <c r="E300" s="1"/>
      <c r="F300" s="12" t="str">
        <f>IF(E300="","",IFERROR(VLOOKUP(E300,'1-学员信息表'!A:AG,2,0),"错误"))</f>
        <v/>
      </c>
      <c r="G300" s="12" t="str">
        <f>IF(E300="","",IF(ISERROR(VLOOKUP(E300,'3-班级学员信息表'!G:AC,12,0)),"错误",IF(VLOOKUP(E300,'3-班级学员信息表'!G:AC,12,0)="","错误",VLOOKUP(E300,'3-班级学员信息表'!G:AC,12,0))))</f>
        <v/>
      </c>
      <c r="H300" s="12" t="str">
        <f>IF(E300="","",IF(ISERROR(VLOOKUP(E300,'3-班级学员信息表'!G:AC,13,0)),"错误",IF(VLOOKUP(E300,'3-班级学员信息表'!G:AC,13,0)="","错误",VLOOKUP(E300,'3-班级学员信息表'!G:AC,13,0))))</f>
        <v/>
      </c>
      <c r="I300" s="8" t="str">
        <f>IF(E300="","",IFERROR(VLOOKUP(E300,'3-班级学员信息表'!G:AC,14,0),"错误"))</f>
        <v/>
      </c>
      <c r="J300" s="8" t="str">
        <f>IF(E300="","",IFERROR(VLOOKUP(E300,'3-班级学员信息表'!G:AC,15,0),"错误"))</f>
        <v/>
      </c>
      <c r="K300" s="7" t="str">
        <f>IF(E300="","",IFERROR(VLOOKUP(H300,'2-班级信息'!A:AH,6,0),"错误"))</f>
        <v/>
      </c>
      <c r="L300" s="7" t="str">
        <f>IF(E300="","",IFERROR(VLOOKUP(H300,'2-班级信息'!A:AH,29,0),"错误"))</f>
        <v/>
      </c>
      <c r="M300" s="6">
        <f>SUMIF('6-学员费用预警表'!A:A,'10-新增明细'!E300,'6-学员费用预警表'!F:F)</f>
        <v>0</v>
      </c>
      <c r="N300" s="5">
        <f>SUMIF('6-学员费用预警表'!A:A,'10-新增明细'!E300,'6-学员费用预警表'!I:I)</f>
        <v>0</v>
      </c>
      <c r="O300" s="8" t="str">
        <f>IF(E300="","",IFERROR(VLOOKUP(E300,'1-学员信息表'!A:AG,8,0),"错误"))</f>
        <v/>
      </c>
      <c r="P300" s="8" t="str">
        <f>IF(E300="","",IFERROR(VLOOKUP(E300,'4-收据记录表'!D:AN,26,0),"错误"))</f>
        <v/>
      </c>
      <c r="Q300" s="12"/>
      <c r="R300" s="11"/>
      <c r="S300" s="8" t="str">
        <f>IF(E300="","",IF(ISERROR(VLOOKUP(E300,'1-学员信息表'!A:AG,9,0)),"错误",IF(VLOOKUP(E300,'1-学员信息表'!A:AG,9,0)="","错误",VLOOKUP(E300,'1-学员信息表'!A:AG,9,0))))</f>
        <v/>
      </c>
      <c r="T300" s="4" t="str">
        <f>IF(E300="","",IF(ISERROR(VLOOKUP(E300,'1-学员信息表'!A:AG,20,0)),"错误",IF(VLOOKUP(E300,'1-学员信息表'!A:AG,20,0)="","错误",VLOOKUP(E300,'1-学员信息表'!A:AG,20,0))))</f>
        <v/>
      </c>
      <c r="U300" s="8" t="str">
        <f>IF(E300="","",IF(ISERROR(VLOOKUP(E300,'1-学员信息表'!A:AG,21,0)),"错误",IF(VLOOKUP(E300,'1-学员信息表'!A:AG,21,0)="","错误",VLOOKUP(E300,'1-学员信息表'!A:AG,21,0))))</f>
        <v/>
      </c>
    </row>
    <row r="301" spans="1:21">
      <c r="A301" s="8" t="str">
        <f t="shared" si="12"/>
        <v/>
      </c>
      <c r="B301" s="12" t="str">
        <f t="shared" si="13"/>
        <v/>
      </c>
      <c r="C301" s="11" t="str">
        <f t="shared" si="14"/>
        <v/>
      </c>
      <c r="D301" s="3"/>
      <c r="E301" s="1"/>
      <c r="F301" s="12" t="str">
        <f>IF(E301="","",IFERROR(VLOOKUP(E301,'1-学员信息表'!A:AG,2,0),"错误"))</f>
        <v/>
      </c>
      <c r="G301" s="12" t="str">
        <f>IF(E301="","",IF(ISERROR(VLOOKUP(E301,'3-班级学员信息表'!G:AC,12,0)),"错误",IF(VLOOKUP(E301,'3-班级学员信息表'!G:AC,12,0)="","错误",VLOOKUP(E301,'3-班级学员信息表'!G:AC,12,0))))</f>
        <v/>
      </c>
      <c r="H301" s="12" t="str">
        <f>IF(E301="","",IF(ISERROR(VLOOKUP(E301,'3-班级学员信息表'!G:AC,13,0)),"错误",IF(VLOOKUP(E301,'3-班级学员信息表'!G:AC,13,0)="","错误",VLOOKUP(E301,'3-班级学员信息表'!G:AC,13,0))))</f>
        <v/>
      </c>
      <c r="I301" s="8" t="str">
        <f>IF(E301="","",IFERROR(VLOOKUP(E301,'3-班级学员信息表'!G:AC,14,0),"错误"))</f>
        <v/>
      </c>
      <c r="J301" s="8" t="str">
        <f>IF(E301="","",IFERROR(VLOOKUP(E301,'3-班级学员信息表'!G:AC,15,0),"错误"))</f>
        <v/>
      </c>
      <c r="K301" s="7" t="str">
        <f>IF(E301="","",IFERROR(VLOOKUP(H301,'2-班级信息'!A:AH,6,0),"错误"))</f>
        <v/>
      </c>
      <c r="L301" s="7" t="str">
        <f>IF(E301="","",IFERROR(VLOOKUP(H301,'2-班级信息'!A:AH,29,0),"错误"))</f>
        <v/>
      </c>
      <c r="M301" s="6">
        <f>SUMIF('6-学员费用预警表'!A:A,'10-新增明细'!E301,'6-学员费用预警表'!F:F)</f>
        <v>0</v>
      </c>
      <c r="N301" s="5">
        <f>SUMIF('6-学员费用预警表'!A:A,'10-新增明细'!E301,'6-学员费用预警表'!I:I)</f>
        <v>0</v>
      </c>
      <c r="O301" s="8" t="str">
        <f>IF(E301="","",IFERROR(VLOOKUP(E301,'1-学员信息表'!A:AG,8,0),"错误"))</f>
        <v/>
      </c>
      <c r="P301" s="8" t="str">
        <f>IF(E301="","",IFERROR(VLOOKUP(E301,'4-收据记录表'!D:AN,26,0),"错误"))</f>
        <v/>
      </c>
      <c r="Q301" s="12"/>
      <c r="R301" s="11"/>
      <c r="S301" s="8" t="str">
        <f>IF(E301="","",IF(ISERROR(VLOOKUP(E301,'1-学员信息表'!A:AG,9,0)),"错误",IF(VLOOKUP(E301,'1-学员信息表'!A:AG,9,0)="","错误",VLOOKUP(E301,'1-学员信息表'!A:AG,9,0))))</f>
        <v/>
      </c>
      <c r="T301" s="4" t="str">
        <f>IF(E301="","",IF(ISERROR(VLOOKUP(E301,'1-学员信息表'!A:AG,20,0)),"错误",IF(VLOOKUP(E301,'1-学员信息表'!A:AG,20,0)="","错误",VLOOKUP(E301,'1-学员信息表'!A:AG,20,0))))</f>
        <v/>
      </c>
      <c r="U301" s="8" t="str">
        <f>IF(E301="","",IF(ISERROR(VLOOKUP(E301,'1-学员信息表'!A:AG,21,0)),"错误",IF(VLOOKUP(E301,'1-学员信息表'!A:AG,21,0)="","错误",VLOOKUP(E301,'1-学员信息表'!A:AG,21,0))))</f>
        <v/>
      </c>
    </row>
    <row r="302" spans="1:21">
      <c r="A302" s="8" t="str">
        <f t="shared" si="12"/>
        <v/>
      </c>
      <c r="B302" s="12" t="str">
        <f t="shared" si="13"/>
        <v/>
      </c>
      <c r="C302" s="11" t="str">
        <f t="shared" si="14"/>
        <v/>
      </c>
      <c r="D302" s="3"/>
      <c r="E302" s="1"/>
      <c r="F302" s="12" t="str">
        <f>IF(E302="","",IFERROR(VLOOKUP(E302,'1-学员信息表'!A:AG,2,0),"错误"))</f>
        <v/>
      </c>
      <c r="G302" s="12" t="str">
        <f>IF(E302="","",IF(ISERROR(VLOOKUP(E302,'3-班级学员信息表'!G:AC,12,0)),"错误",IF(VLOOKUP(E302,'3-班级学员信息表'!G:AC,12,0)="","错误",VLOOKUP(E302,'3-班级学员信息表'!G:AC,12,0))))</f>
        <v/>
      </c>
      <c r="H302" s="12" t="str">
        <f>IF(E302="","",IF(ISERROR(VLOOKUP(E302,'3-班级学员信息表'!G:AC,13,0)),"错误",IF(VLOOKUP(E302,'3-班级学员信息表'!G:AC,13,0)="","错误",VLOOKUP(E302,'3-班级学员信息表'!G:AC,13,0))))</f>
        <v/>
      </c>
      <c r="I302" s="8" t="str">
        <f>IF(E302="","",IFERROR(VLOOKUP(E302,'3-班级学员信息表'!G:AC,14,0),"错误"))</f>
        <v/>
      </c>
      <c r="J302" s="8" t="str">
        <f>IF(E302="","",IFERROR(VLOOKUP(E302,'3-班级学员信息表'!G:AC,15,0),"错误"))</f>
        <v/>
      </c>
      <c r="K302" s="7" t="str">
        <f>IF(E302="","",IFERROR(VLOOKUP(H302,'2-班级信息'!A:AH,6,0),"错误"))</f>
        <v/>
      </c>
      <c r="L302" s="7" t="str">
        <f>IF(E302="","",IFERROR(VLOOKUP(H302,'2-班级信息'!A:AH,29,0),"错误"))</f>
        <v/>
      </c>
      <c r="M302" s="6">
        <f>SUMIF('6-学员费用预警表'!A:A,'10-新增明细'!E302,'6-学员费用预警表'!F:F)</f>
        <v>0</v>
      </c>
      <c r="N302" s="5">
        <f>SUMIF('6-学员费用预警表'!A:A,'10-新增明细'!E302,'6-学员费用预警表'!I:I)</f>
        <v>0</v>
      </c>
      <c r="O302" s="8" t="str">
        <f>IF(E302="","",IFERROR(VLOOKUP(E302,'1-学员信息表'!A:AG,8,0),"错误"))</f>
        <v/>
      </c>
      <c r="P302" s="8" t="str">
        <f>IF(E302="","",IFERROR(VLOOKUP(E302,'4-收据记录表'!D:AN,26,0),"错误"))</f>
        <v/>
      </c>
      <c r="Q302" s="12"/>
      <c r="R302" s="11"/>
      <c r="S302" s="8" t="str">
        <f>IF(E302="","",IF(ISERROR(VLOOKUP(E302,'1-学员信息表'!A:AG,9,0)),"错误",IF(VLOOKUP(E302,'1-学员信息表'!A:AG,9,0)="","错误",VLOOKUP(E302,'1-学员信息表'!A:AG,9,0))))</f>
        <v/>
      </c>
      <c r="T302" s="4" t="str">
        <f>IF(E302="","",IF(ISERROR(VLOOKUP(E302,'1-学员信息表'!A:AG,20,0)),"错误",IF(VLOOKUP(E302,'1-学员信息表'!A:AG,20,0)="","错误",VLOOKUP(E302,'1-学员信息表'!A:AG,20,0))))</f>
        <v/>
      </c>
      <c r="U302" s="8" t="str">
        <f>IF(E302="","",IF(ISERROR(VLOOKUP(E302,'1-学员信息表'!A:AG,21,0)),"错误",IF(VLOOKUP(E302,'1-学员信息表'!A:AG,21,0)="","错误",VLOOKUP(E302,'1-学员信息表'!A:AG,21,0))))</f>
        <v/>
      </c>
    </row>
    <row r="303" spans="1:21">
      <c r="A303" s="8" t="str">
        <f t="shared" si="12"/>
        <v/>
      </c>
      <c r="B303" s="12" t="str">
        <f t="shared" si="13"/>
        <v/>
      </c>
      <c r="C303" s="11" t="str">
        <f t="shared" si="14"/>
        <v/>
      </c>
      <c r="D303" s="3"/>
      <c r="E303" s="1"/>
      <c r="F303" s="12" t="str">
        <f>IF(E303="","",IFERROR(VLOOKUP(E303,'1-学员信息表'!A:AG,2,0),"错误"))</f>
        <v/>
      </c>
      <c r="G303" s="12" t="str">
        <f>IF(E303="","",IF(ISERROR(VLOOKUP(E303,'3-班级学员信息表'!G:AC,12,0)),"错误",IF(VLOOKUP(E303,'3-班级学员信息表'!G:AC,12,0)="","错误",VLOOKUP(E303,'3-班级学员信息表'!G:AC,12,0))))</f>
        <v/>
      </c>
      <c r="H303" s="12" t="str">
        <f>IF(E303="","",IF(ISERROR(VLOOKUP(E303,'3-班级学员信息表'!G:AC,13,0)),"错误",IF(VLOOKUP(E303,'3-班级学员信息表'!G:AC,13,0)="","错误",VLOOKUP(E303,'3-班级学员信息表'!G:AC,13,0))))</f>
        <v/>
      </c>
      <c r="I303" s="8" t="str">
        <f>IF(E303="","",IFERROR(VLOOKUP(E303,'3-班级学员信息表'!G:AC,14,0),"错误"))</f>
        <v/>
      </c>
      <c r="J303" s="8" t="str">
        <f>IF(E303="","",IFERROR(VLOOKUP(E303,'3-班级学员信息表'!G:AC,15,0),"错误"))</f>
        <v/>
      </c>
      <c r="K303" s="7" t="str">
        <f>IF(E303="","",IFERROR(VLOOKUP(H303,'2-班级信息'!A:AH,6,0),"错误"))</f>
        <v/>
      </c>
      <c r="L303" s="7" t="str">
        <f>IF(E303="","",IFERROR(VLOOKUP(H303,'2-班级信息'!A:AH,29,0),"错误"))</f>
        <v/>
      </c>
      <c r="M303" s="6">
        <f>SUMIF('6-学员费用预警表'!A:A,'10-新增明细'!E303,'6-学员费用预警表'!F:F)</f>
        <v>0</v>
      </c>
      <c r="N303" s="5">
        <f>SUMIF('6-学员费用预警表'!A:A,'10-新增明细'!E303,'6-学员费用预警表'!I:I)</f>
        <v>0</v>
      </c>
      <c r="O303" s="8" t="str">
        <f>IF(E303="","",IFERROR(VLOOKUP(E303,'1-学员信息表'!A:AG,8,0),"错误"))</f>
        <v/>
      </c>
      <c r="P303" s="8" t="str">
        <f>IF(E303="","",IFERROR(VLOOKUP(E303,'4-收据记录表'!D:AN,26,0),"错误"))</f>
        <v/>
      </c>
      <c r="Q303" s="12"/>
      <c r="R303" s="11"/>
      <c r="S303" s="8" t="str">
        <f>IF(E303="","",IF(ISERROR(VLOOKUP(E303,'1-学员信息表'!A:AG,9,0)),"错误",IF(VLOOKUP(E303,'1-学员信息表'!A:AG,9,0)="","错误",VLOOKUP(E303,'1-学员信息表'!A:AG,9,0))))</f>
        <v/>
      </c>
      <c r="T303" s="4" t="str">
        <f>IF(E303="","",IF(ISERROR(VLOOKUP(E303,'1-学员信息表'!A:AG,20,0)),"错误",IF(VLOOKUP(E303,'1-学员信息表'!A:AG,20,0)="","错误",VLOOKUP(E303,'1-学员信息表'!A:AG,20,0))))</f>
        <v/>
      </c>
      <c r="U303" s="8" t="str">
        <f>IF(E303="","",IF(ISERROR(VLOOKUP(E303,'1-学员信息表'!A:AG,21,0)),"错误",IF(VLOOKUP(E303,'1-学员信息表'!A:AG,21,0)="","错误",VLOOKUP(E303,'1-学员信息表'!A:AG,21,0))))</f>
        <v/>
      </c>
    </row>
    <row r="304" spans="1:21">
      <c r="A304" s="8" t="str">
        <f t="shared" si="12"/>
        <v/>
      </c>
      <c r="B304" s="12" t="str">
        <f t="shared" si="13"/>
        <v/>
      </c>
      <c r="C304" s="11" t="str">
        <f t="shared" si="14"/>
        <v/>
      </c>
      <c r="D304" s="3"/>
      <c r="E304" s="1"/>
      <c r="F304" s="12" t="str">
        <f>IF(E304="","",IFERROR(VLOOKUP(E304,'1-学员信息表'!A:AG,2,0),"错误"))</f>
        <v/>
      </c>
      <c r="G304" s="12" t="str">
        <f>IF(E304="","",IF(ISERROR(VLOOKUP(E304,'3-班级学员信息表'!G:AC,12,0)),"错误",IF(VLOOKUP(E304,'3-班级学员信息表'!G:AC,12,0)="","错误",VLOOKUP(E304,'3-班级学员信息表'!G:AC,12,0))))</f>
        <v/>
      </c>
      <c r="H304" s="12" t="str">
        <f>IF(E304="","",IF(ISERROR(VLOOKUP(E304,'3-班级学员信息表'!G:AC,13,0)),"错误",IF(VLOOKUP(E304,'3-班级学员信息表'!G:AC,13,0)="","错误",VLOOKUP(E304,'3-班级学员信息表'!G:AC,13,0))))</f>
        <v/>
      </c>
      <c r="I304" s="8" t="str">
        <f>IF(E304="","",IFERROR(VLOOKUP(E304,'3-班级学员信息表'!G:AC,14,0),"错误"))</f>
        <v/>
      </c>
      <c r="J304" s="8" t="str">
        <f>IF(E304="","",IFERROR(VLOOKUP(E304,'3-班级学员信息表'!G:AC,15,0),"错误"))</f>
        <v/>
      </c>
      <c r="K304" s="7" t="str">
        <f>IF(E304="","",IFERROR(VLOOKUP(H304,'2-班级信息'!A:AH,6,0),"错误"))</f>
        <v/>
      </c>
      <c r="L304" s="7" t="str">
        <f>IF(E304="","",IFERROR(VLOOKUP(H304,'2-班级信息'!A:AH,29,0),"错误"))</f>
        <v/>
      </c>
      <c r="M304" s="6">
        <f>SUMIF('6-学员费用预警表'!A:A,'10-新增明细'!E304,'6-学员费用预警表'!F:F)</f>
        <v>0</v>
      </c>
      <c r="N304" s="5">
        <f>SUMIF('6-学员费用预警表'!A:A,'10-新增明细'!E304,'6-学员费用预警表'!I:I)</f>
        <v>0</v>
      </c>
      <c r="O304" s="8" t="str">
        <f>IF(E304="","",IFERROR(VLOOKUP(E304,'1-学员信息表'!A:AG,8,0),"错误"))</f>
        <v/>
      </c>
      <c r="P304" s="8" t="str">
        <f>IF(E304="","",IFERROR(VLOOKUP(E304,'4-收据记录表'!D:AN,26,0),"错误"))</f>
        <v/>
      </c>
      <c r="Q304" s="12"/>
      <c r="R304" s="11"/>
      <c r="S304" s="8" t="str">
        <f>IF(E304="","",IF(ISERROR(VLOOKUP(E304,'1-学员信息表'!A:AG,9,0)),"错误",IF(VLOOKUP(E304,'1-学员信息表'!A:AG,9,0)="","错误",VLOOKUP(E304,'1-学员信息表'!A:AG,9,0))))</f>
        <v/>
      </c>
      <c r="T304" s="4" t="str">
        <f>IF(E304="","",IF(ISERROR(VLOOKUP(E304,'1-学员信息表'!A:AG,20,0)),"错误",IF(VLOOKUP(E304,'1-学员信息表'!A:AG,20,0)="","错误",VLOOKUP(E304,'1-学员信息表'!A:AG,20,0))))</f>
        <v/>
      </c>
      <c r="U304" s="8" t="str">
        <f>IF(E304="","",IF(ISERROR(VLOOKUP(E304,'1-学员信息表'!A:AG,21,0)),"错误",IF(VLOOKUP(E304,'1-学员信息表'!A:AG,21,0)="","错误",VLOOKUP(E304,'1-学员信息表'!A:AG,21,0))))</f>
        <v/>
      </c>
    </row>
    <row r="305" spans="1:21">
      <c r="A305" s="8" t="str">
        <f t="shared" si="12"/>
        <v/>
      </c>
      <c r="B305" s="12" t="str">
        <f t="shared" si="13"/>
        <v/>
      </c>
      <c r="C305" s="11" t="str">
        <f t="shared" si="14"/>
        <v/>
      </c>
      <c r="D305" s="3"/>
      <c r="E305" s="1"/>
      <c r="F305" s="12" t="str">
        <f>IF(E305="","",IFERROR(VLOOKUP(E305,'1-学员信息表'!A:AG,2,0),"错误"))</f>
        <v/>
      </c>
      <c r="G305" s="12" t="str">
        <f>IF(E305="","",IF(ISERROR(VLOOKUP(E305,'3-班级学员信息表'!G:AC,12,0)),"错误",IF(VLOOKUP(E305,'3-班级学员信息表'!G:AC,12,0)="","错误",VLOOKUP(E305,'3-班级学员信息表'!G:AC,12,0))))</f>
        <v/>
      </c>
      <c r="H305" s="12" t="str">
        <f>IF(E305="","",IF(ISERROR(VLOOKUP(E305,'3-班级学员信息表'!G:AC,13,0)),"错误",IF(VLOOKUP(E305,'3-班级学员信息表'!G:AC,13,0)="","错误",VLOOKUP(E305,'3-班级学员信息表'!G:AC,13,0))))</f>
        <v/>
      </c>
      <c r="I305" s="8" t="str">
        <f>IF(E305="","",IFERROR(VLOOKUP(E305,'3-班级学员信息表'!G:AC,14,0),"错误"))</f>
        <v/>
      </c>
      <c r="J305" s="8" t="str">
        <f>IF(E305="","",IFERROR(VLOOKUP(E305,'3-班级学员信息表'!G:AC,15,0),"错误"))</f>
        <v/>
      </c>
      <c r="K305" s="7" t="str">
        <f>IF(E305="","",IFERROR(VLOOKUP(H305,'2-班级信息'!A:AH,6,0),"错误"))</f>
        <v/>
      </c>
      <c r="L305" s="7" t="str">
        <f>IF(E305="","",IFERROR(VLOOKUP(H305,'2-班级信息'!A:AH,29,0),"错误"))</f>
        <v/>
      </c>
      <c r="M305" s="6">
        <f>SUMIF('6-学员费用预警表'!A:A,'10-新增明细'!E305,'6-学员费用预警表'!F:F)</f>
        <v>0</v>
      </c>
      <c r="N305" s="5">
        <f>SUMIF('6-学员费用预警表'!A:A,'10-新增明细'!E305,'6-学员费用预警表'!I:I)</f>
        <v>0</v>
      </c>
      <c r="O305" s="8" t="str">
        <f>IF(E305="","",IFERROR(VLOOKUP(E305,'1-学员信息表'!A:AG,8,0),"错误"))</f>
        <v/>
      </c>
      <c r="P305" s="8" t="str">
        <f>IF(E305="","",IFERROR(VLOOKUP(E305,'4-收据记录表'!D:AN,26,0),"错误"))</f>
        <v/>
      </c>
      <c r="Q305" s="12"/>
      <c r="R305" s="11"/>
      <c r="S305" s="8" t="str">
        <f>IF(E305="","",IF(ISERROR(VLOOKUP(E305,'1-学员信息表'!A:AG,9,0)),"错误",IF(VLOOKUP(E305,'1-学员信息表'!A:AG,9,0)="","错误",VLOOKUP(E305,'1-学员信息表'!A:AG,9,0))))</f>
        <v/>
      </c>
      <c r="T305" s="4" t="str">
        <f>IF(E305="","",IF(ISERROR(VLOOKUP(E305,'1-学员信息表'!A:AG,20,0)),"错误",IF(VLOOKUP(E305,'1-学员信息表'!A:AG,20,0)="","错误",VLOOKUP(E305,'1-学员信息表'!A:AG,20,0))))</f>
        <v/>
      </c>
      <c r="U305" s="8" t="str">
        <f>IF(E305="","",IF(ISERROR(VLOOKUP(E305,'1-学员信息表'!A:AG,21,0)),"错误",IF(VLOOKUP(E305,'1-学员信息表'!A:AG,21,0)="","错误",VLOOKUP(E305,'1-学员信息表'!A:AG,21,0))))</f>
        <v/>
      </c>
    </row>
    <row r="306" spans="1:21">
      <c r="A306" s="8" t="str">
        <f t="shared" si="12"/>
        <v/>
      </c>
      <c r="B306" s="12" t="str">
        <f t="shared" si="13"/>
        <v/>
      </c>
      <c r="C306" s="11" t="str">
        <f t="shared" si="14"/>
        <v/>
      </c>
      <c r="D306" s="3"/>
      <c r="E306" s="1"/>
      <c r="F306" s="12" t="str">
        <f>IF(E306="","",IFERROR(VLOOKUP(E306,'1-学员信息表'!A:AG,2,0),"错误"))</f>
        <v/>
      </c>
      <c r="G306" s="12" t="str">
        <f>IF(E306="","",IF(ISERROR(VLOOKUP(E306,'3-班级学员信息表'!G:AC,12,0)),"错误",IF(VLOOKUP(E306,'3-班级学员信息表'!G:AC,12,0)="","错误",VLOOKUP(E306,'3-班级学员信息表'!G:AC,12,0))))</f>
        <v/>
      </c>
      <c r="H306" s="12" t="str">
        <f>IF(E306="","",IF(ISERROR(VLOOKUP(E306,'3-班级学员信息表'!G:AC,13,0)),"错误",IF(VLOOKUP(E306,'3-班级学员信息表'!G:AC,13,0)="","错误",VLOOKUP(E306,'3-班级学员信息表'!G:AC,13,0))))</f>
        <v/>
      </c>
      <c r="I306" s="8" t="str">
        <f>IF(E306="","",IFERROR(VLOOKUP(E306,'3-班级学员信息表'!G:AC,14,0),"错误"))</f>
        <v/>
      </c>
      <c r="J306" s="8" t="str">
        <f>IF(E306="","",IFERROR(VLOOKUP(E306,'3-班级学员信息表'!G:AC,15,0),"错误"))</f>
        <v/>
      </c>
      <c r="K306" s="7" t="str">
        <f>IF(E306="","",IFERROR(VLOOKUP(H306,'2-班级信息'!A:AH,6,0),"错误"))</f>
        <v/>
      </c>
      <c r="L306" s="7" t="str">
        <f>IF(E306="","",IFERROR(VLOOKUP(H306,'2-班级信息'!A:AH,29,0),"错误"))</f>
        <v/>
      </c>
      <c r="M306" s="6">
        <f>SUMIF('6-学员费用预警表'!A:A,'10-新增明细'!E306,'6-学员费用预警表'!F:F)</f>
        <v>0</v>
      </c>
      <c r="N306" s="5">
        <f>SUMIF('6-学员费用预警表'!A:A,'10-新增明细'!E306,'6-学员费用预警表'!I:I)</f>
        <v>0</v>
      </c>
      <c r="O306" s="8" t="str">
        <f>IF(E306="","",IFERROR(VLOOKUP(E306,'1-学员信息表'!A:AG,8,0),"错误"))</f>
        <v/>
      </c>
      <c r="P306" s="8" t="str">
        <f>IF(E306="","",IFERROR(VLOOKUP(E306,'4-收据记录表'!D:AN,26,0),"错误"))</f>
        <v/>
      </c>
      <c r="Q306" s="12"/>
      <c r="R306" s="11"/>
      <c r="S306" s="8" t="str">
        <f>IF(E306="","",IF(ISERROR(VLOOKUP(E306,'1-学员信息表'!A:AG,9,0)),"错误",IF(VLOOKUP(E306,'1-学员信息表'!A:AG,9,0)="","错误",VLOOKUP(E306,'1-学员信息表'!A:AG,9,0))))</f>
        <v/>
      </c>
      <c r="T306" s="4" t="str">
        <f>IF(E306="","",IF(ISERROR(VLOOKUP(E306,'1-学员信息表'!A:AG,20,0)),"错误",IF(VLOOKUP(E306,'1-学员信息表'!A:AG,20,0)="","错误",VLOOKUP(E306,'1-学员信息表'!A:AG,20,0))))</f>
        <v/>
      </c>
      <c r="U306" s="8" t="str">
        <f>IF(E306="","",IF(ISERROR(VLOOKUP(E306,'1-学员信息表'!A:AG,21,0)),"错误",IF(VLOOKUP(E306,'1-学员信息表'!A:AG,21,0)="","错误",VLOOKUP(E306,'1-学员信息表'!A:AG,21,0))))</f>
        <v/>
      </c>
    </row>
    <row r="307" spans="1:21">
      <c r="A307" s="8" t="str">
        <f t="shared" si="12"/>
        <v/>
      </c>
      <c r="B307" s="12" t="str">
        <f t="shared" si="13"/>
        <v/>
      </c>
      <c r="C307" s="11" t="str">
        <f t="shared" si="14"/>
        <v/>
      </c>
      <c r="D307" s="3"/>
      <c r="E307" s="1"/>
      <c r="F307" s="12" t="str">
        <f>IF(E307="","",IFERROR(VLOOKUP(E307,'1-学员信息表'!A:AG,2,0),"错误"))</f>
        <v/>
      </c>
      <c r="G307" s="12" t="str">
        <f>IF(E307="","",IF(ISERROR(VLOOKUP(E307,'3-班级学员信息表'!G:AC,12,0)),"错误",IF(VLOOKUP(E307,'3-班级学员信息表'!G:AC,12,0)="","错误",VLOOKUP(E307,'3-班级学员信息表'!G:AC,12,0))))</f>
        <v/>
      </c>
      <c r="H307" s="12" t="str">
        <f>IF(E307="","",IF(ISERROR(VLOOKUP(E307,'3-班级学员信息表'!G:AC,13,0)),"错误",IF(VLOOKUP(E307,'3-班级学员信息表'!G:AC,13,0)="","错误",VLOOKUP(E307,'3-班级学员信息表'!G:AC,13,0))))</f>
        <v/>
      </c>
      <c r="I307" s="8" t="str">
        <f>IF(E307="","",IFERROR(VLOOKUP(E307,'3-班级学员信息表'!G:AC,14,0),"错误"))</f>
        <v/>
      </c>
      <c r="J307" s="8" t="str">
        <f>IF(E307="","",IFERROR(VLOOKUP(E307,'3-班级学员信息表'!G:AC,15,0),"错误"))</f>
        <v/>
      </c>
      <c r="K307" s="7" t="str">
        <f>IF(E307="","",IFERROR(VLOOKUP(H307,'2-班级信息'!A:AH,6,0),"错误"))</f>
        <v/>
      </c>
      <c r="L307" s="7" t="str">
        <f>IF(E307="","",IFERROR(VLOOKUP(H307,'2-班级信息'!A:AH,29,0),"错误"))</f>
        <v/>
      </c>
      <c r="M307" s="6">
        <f>SUMIF('6-学员费用预警表'!A:A,'10-新增明细'!E307,'6-学员费用预警表'!F:F)</f>
        <v>0</v>
      </c>
      <c r="N307" s="5">
        <f>SUMIF('6-学员费用预警表'!A:A,'10-新增明细'!E307,'6-学员费用预警表'!I:I)</f>
        <v>0</v>
      </c>
      <c r="O307" s="8" t="str">
        <f>IF(E307="","",IFERROR(VLOOKUP(E307,'1-学员信息表'!A:AG,8,0),"错误"))</f>
        <v/>
      </c>
      <c r="P307" s="8" t="str">
        <f>IF(E307="","",IFERROR(VLOOKUP(E307,'4-收据记录表'!D:AN,26,0),"错误"))</f>
        <v/>
      </c>
      <c r="Q307" s="12"/>
      <c r="R307" s="11"/>
      <c r="S307" s="8" t="str">
        <f>IF(E307="","",IF(ISERROR(VLOOKUP(E307,'1-学员信息表'!A:AG,9,0)),"错误",IF(VLOOKUP(E307,'1-学员信息表'!A:AG,9,0)="","错误",VLOOKUP(E307,'1-学员信息表'!A:AG,9,0))))</f>
        <v/>
      </c>
      <c r="T307" s="4" t="str">
        <f>IF(E307="","",IF(ISERROR(VLOOKUP(E307,'1-学员信息表'!A:AG,20,0)),"错误",IF(VLOOKUP(E307,'1-学员信息表'!A:AG,20,0)="","错误",VLOOKUP(E307,'1-学员信息表'!A:AG,20,0))))</f>
        <v/>
      </c>
      <c r="U307" s="8" t="str">
        <f>IF(E307="","",IF(ISERROR(VLOOKUP(E307,'1-学员信息表'!A:AG,21,0)),"错误",IF(VLOOKUP(E307,'1-学员信息表'!A:AG,21,0)="","错误",VLOOKUP(E307,'1-学员信息表'!A:AG,21,0))))</f>
        <v/>
      </c>
    </row>
    <row r="308" spans="1:21">
      <c r="A308" s="8" t="str">
        <f t="shared" si="12"/>
        <v/>
      </c>
      <c r="B308" s="12" t="str">
        <f t="shared" si="13"/>
        <v/>
      </c>
      <c r="C308" s="11" t="str">
        <f t="shared" si="14"/>
        <v/>
      </c>
      <c r="D308" s="3"/>
      <c r="E308" s="1"/>
      <c r="F308" s="12" t="str">
        <f>IF(E308="","",IFERROR(VLOOKUP(E308,'1-学员信息表'!A:AG,2,0),"错误"))</f>
        <v/>
      </c>
      <c r="G308" s="12" t="str">
        <f>IF(E308="","",IF(ISERROR(VLOOKUP(E308,'3-班级学员信息表'!G:AC,12,0)),"错误",IF(VLOOKUP(E308,'3-班级学员信息表'!G:AC,12,0)="","错误",VLOOKUP(E308,'3-班级学员信息表'!G:AC,12,0))))</f>
        <v/>
      </c>
      <c r="H308" s="12" t="str">
        <f>IF(E308="","",IF(ISERROR(VLOOKUP(E308,'3-班级学员信息表'!G:AC,13,0)),"错误",IF(VLOOKUP(E308,'3-班级学员信息表'!G:AC,13,0)="","错误",VLOOKUP(E308,'3-班级学员信息表'!G:AC,13,0))))</f>
        <v/>
      </c>
      <c r="I308" s="8" t="str">
        <f>IF(E308="","",IFERROR(VLOOKUP(E308,'3-班级学员信息表'!G:AC,14,0),"错误"))</f>
        <v/>
      </c>
      <c r="J308" s="8" t="str">
        <f>IF(E308="","",IFERROR(VLOOKUP(E308,'3-班级学员信息表'!G:AC,15,0),"错误"))</f>
        <v/>
      </c>
      <c r="K308" s="7" t="str">
        <f>IF(E308="","",IFERROR(VLOOKUP(H308,'2-班级信息'!A:AH,6,0),"错误"))</f>
        <v/>
      </c>
      <c r="L308" s="7" t="str">
        <f>IF(E308="","",IFERROR(VLOOKUP(H308,'2-班级信息'!A:AH,29,0),"错误"))</f>
        <v/>
      </c>
      <c r="M308" s="6">
        <f>SUMIF('6-学员费用预警表'!A:A,'10-新增明细'!E308,'6-学员费用预警表'!F:F)</f>
        <v>0</v>
      </c>
      <c r="N308" s="5">
        <f>SUMIF('6-学员费用预警表'!A:A,'10-新增明细'!E308,'6-学员费用预警表'!I:I)</f>
        <v>0</v>
      </c>
      <c r="O308" s="8" t="str">
        <f>IF(E308="","",IFERROR(VLOOKUP(E308,'1-学员信息表'!A:AG,8,0),"错误"))</f>
        <v/>
      </c>
      <c r="P308" s="8" t="str">
        <f>IF(E308="","",IFERROR(VLOOKUP(E308,'4-收据记录表'!D:AN,26,0),"错误"))</f>
        <v/>
      </c>
      <c r="Q308" s="12"/>
      <c r="R308" s="11"/>
      <c r="S308" s="8" t="str">
        <f>IF(E308="","",IF(ISERROR(VLOOKUP(E308,'1-学员信息表'!A:AG,9,0)),"错误",IF(VLOOKUP(E308,'1-学员信息表'!A:AG,9,0)="","错误",VLOOKUP(E308,'1-学员信息表'!A:AG,9,0))))</f>
        <v/>
      </c>
      <c r="T308" s="4" t="str">
        <f>IF(E308="","",IF(ISERROR(VLOOKUP(E308,'1-学员信息表'!A:AG,20,0)),"错误",IF(VLOOKUP(E308,'1-学员信息表'!A:AG,20,0)="","错误",VLOOKUP(E308,'1-学员信息表'!A:AG,20,0))))</f>
        <v/>
      </c>
      <c r="U308" s="8" t="str">
        <f>IF(E308="","",IF(ISERROR(VLOOKUP(E308,'1-学员信息表'!A:AG,21,0)),"错误",IF(VLOOKUP(E308,'1-学员信息表'!A:AG,21,0)="","错误",VLOOKUP(E308,'1-学员信息表'!A:AG,21,0))))</f>
        <v/>
      </c>
    </row>
    <row r="309" spans="1:21">
      <c r="A309" s="8" t="str">
        <f t="shared" si="12"/>
        <v/>
      </c>
      <c r="B309" s="12" t="str">
        <f t="shared" si="13"/>
        <v/>
      </c>
      <c r="C309" s="11" t="str">
        <f t="shared" si="14"/>
        <v/>
      </c>
      <c r="D309" s="3"/>
      <c r="E309" s="1"/>
      <c r="F309" s="12" t="str">
        <f>IF(E309="","",IFERROR(VLOOKUP(E309,'1-学员信息表'!A:AG,2,0),"错误"))</f>
        <v/>
      </c>
      <c r="G309" s="12" t="str">
        <f>IF(E309="","",IF(ISERROR(VLOOKUP(E309,'3-班级学员信息表'!G:AC,12,0)),"错误",IF(VLOOKUP(E309,'3-班级学员信息表'!G:AC,12,0)="","错误",VLOOKUP(E309,'3-班级学员信息表'!G:AC,12,0))))</f>
        <v/>
      </c>
      <c r="H309" s="12" t="str">
        <f>IF(E309="","",IF(ISERROR(VLOOKUP(E309,'3-班级学员信息表'!G:AC,13,0)),"错误",IF(VLOOKUP(E309,'3-班级学员信息表'!G:AC,13,0)="","错误",VLOOKUP(E309,'3-班级学员信息表'!G:AC,13,0))))</f>
        <v/>
      </c>
      <c r="I309" s="8" t="str">
        <f>IF(E309="","",IFERROR(VLOOKUP(E309,'3-班级学员信息表'!G:AC,14,0),"错误"))</f>
        <v/>
      </c>
      <c r="J309" s="8" t="str">
        <f>IF(E309="","",IFERROR(VLOOKUP(E309,'3-班级学员信息表'!G:AC,15,0),"错误"))</f>
        <v/>
      </c>
      <c r="K309" s="7" t="str">
        <f>IF(E309="","",IFERROR(VLOOKUP(H309,'2-班级信息'!A:AH,6,0),"错误"))</f>
        <v/>
      </c>
      <c r="L309" s="7" t="str">
        <f>IF(E309="","",IFERROR(VLOOKUP(H309,'2-班级信息'!A:AH,29,0),"错误"))</f>
        <v/>
      </c>
      <c r="M309" s="6">
        <f>SUMIF('6-学员费用预警表'!A:A,'10-新增明细'!E309,'6-学员费用预警表'!F:F)</f>
        <v>0</v>
      </c>
      <c r="N309" s="5">
        <f>SUMIF('6-学员费用预警表'!A:A,'10-新增明细'!E309,'6-学员费用预警表'!I:I)</f>
        <v>0</v>
      </c>
      <c r="O309" s="8" t="str">
        <f>IF(E309="","",IFERROR(VLOOKUP(E309,'1-学员信息表'!A:AG,8,0),"错误"))</f>
        <v/>
      </c>
      <c r="P309" s="8" t="str">
        <f>IF(E309="","",IFERROR(VLOOKUP(E309,'4-收据记录表'!D:AN,26,0),"错误"))</f>
        <v/>
      </c>
      <c r="Q309" s="12"/>
      <c r="R309" s="11"/>
      <c r="S309" s="8" t="str">
        <f>IF(E309="","",IF(ISERROR(VLOOKUP(E309,'1-学员信息表'!A:AG,9,0)),"错误",IF(VLOOKUP(E309,'1-学员信息表'!A:AG,9,0)="","错误",VLOOKUP(E309,'1-学员信息表'!A:AG,9,0))))</f>
        <v/>
      </c>
      <c r="T309" s="4" t="str">
        <f>IF(E309="","",IF(ISERROR(VLOOKUP(E309,'1-学员信息表'!A:AG,20,0)),"错误",IF(VLOOKUP(E309,'1-学员信息表'!A:AG,20,0)="","错误",VLOOKUP(E309,'1-学员信息表'!A:AG,20,0))))</f>
        <v/>
      </c>
      <c r="U309" s="8" t="str">
        <f>IF(E309="","",IF(ISERROR(VLOOKUP(E309,'1-学员信息表'!A:AG,21,0)),"错误",IF(VLOOKUP(E309,'1-学员信息表'!A:AG,21,0)="","错误",VLOOKUP(E309,'1-学员信息表'!A:AG,21,0))))</f>
        <v/>
      </c>
    </row>
    <row r="310" spans="1:21">
      <c r="A310" s="8" t="str">
        <f t="shared" si="12"/>
        <v/>
      </c>
      <c r="B310" s="12" t="str">
        <f t="shared" si="13"/>
        <v/>
      </c>
      <c r="C310" s="11" t="str">
        <f t="shared" si="14"/>
        <v/>
      </c>
      <c r="D310" s="3"/>
      <c r="E310" s="1"/>
      <c r="F310" s="12" t="str">
        <f>IF(E310="","",IFERROR(VLOOKUP(E310,'1-学员信息表'!A:AG,2,0),"错误"))</f>
        <v/>
      </c>
      <c r="G310" s="12" t="str">
        <f>IF(E310="","",IF(ISERROR(VLOOKUP(E310,'3-班级学员信息表'!G:AC,12,0)),"错误",IF(VLOOKUP(E310,'3-班级学员信息表'!G:AC,12,0)="","错误",VLOOKUP(E310,'3-班级学员信息表'!G:AC,12,0))))</f>
        <v/>
      </c>
      <c r="H310" s="12" t="str">
        <f>IF(E310="","",IF(ISERROR(VLOOKUP(E310,'3-班级学员信息表'!G:AC,13,0)),"错误",IF(VLOOKUP(E310,'3-班级学员信息表'!G:AC,13,0)="","错误",VLOOKUP(E310,'3-班级学员信息表'!G:AC,13,0))))</f>
        <v/>
      </c>
      <c r="I310" s="8" t="str">
        <f>IF(E310="","",IFERROR(VLOOKUP(E310,'3-班级学员信息表'!G:AC,14,0),"错误"))</f>
        <v/>
      </c>
      <c r="J310" s="8" t="str">
        <f>IF(E310="","",IFERROR(VLOOKUP(E310,'3-班级学员信息表'!G:AC,15,0),"错误"))</f>
        <v/>
      </c>
      <c r="K310" s="7" t="str">
        <f>IF(E310="","",IFERROR(VLOOKUP(H310,'2-班级信息'!A:AH,6,0),"错误"))</f>
        <v/>
      </c>
      <c r="L310" s="7" t="str">
        <f>IF(E310="","",IFERROR(VLOOKUP(H310,'2-班级信息'!A:AH,29,0),"错误"))</f>
        <v/>
      </c>
      <c r="M310" s="6">
        <f>SUMIF('6-学员费用预警表'!A:A,'10-新增明细'!E310,'6-学员费用预警表'!F:F)</f>
        <v>0</v>
      </c>
      <c r="N310" s="5">
        <f>SUMIF('6-学员费用预警表'!A:A,'10-新增明细'!E310,'6-学员费用预警表'!I:I)</f>
        <v>0</v>
      </c>
      <c r="O310" s="8" t="str">
        <f>IF(E310="","",IFERROR(VLOOKUP(E310,'1-学员信息表'!A:AG,8,0),"错误"))</f>
        <v/>
      </c>
      <c r="P310" s="8" t="str">
        <f>IF(E310="","",IFERROR(VLOOKUP(E310,'4-收据记录表'!D:AN,26,0),"错误"))</f>
        <v/>
      </c>
      <c r="Q310" s="12"/>
      <c r="R310" s="11"/>
      <c r="S310" s="8" t="str">
        <f>IF(E310="","",IF(ISERROR(VLOOKUP(E310,'1-学员信息表'!A:AG,9,0)),"错误",IF(VLOOKUP(E310,'1-学员信息表'!A:AG,9,0)="","错误",VLOOKUP(E310,'1-学员信息表'!A:AG,9,0))))</f>
        <v/>
      </c>
      <c r="T310" s="4" t="str">
        <f>IF(E310="","",IF(ISERROR(VLOOKUP(E310,'1-学员信息表'!A:AG,20,0)),"错误",IF(VLOOKUP(E310,'1-学员信息表'!A:AG,20,0)="","错误",VLOOKUP(E310,'1-学员信息表'!A:AG,20,0))))</f>
        <v/>
      </c>
      <c r="U310" s="8" t="str">
        <f>IF(E310="","",IF(ISERROR(VLOOKUP(E310,'1-学员信息表'!A:AG,21,0)),"错误",IF(VLOOKUP(E310,'1-学员信息表'!A:AG,21,0)="","错误",VLOOKUP(E310,'1-学员信息表'!A:AG,21,0))))</f>
        <v/>
      </c>
    </row>
    <row r="311" spans="1:21">
      <c r="A311" s="8" t="str">
        <f t="shared" si="12"/>
        <v/>
      </c>
      <c r="B311" s="12" t="str">
        <f t="shared" si="13"/>
        <v/>
      </c>
      <c r="C311" s="11" t="str">
        <f t="shared" si="14"/>
        <v/>
      </c>
      <c r="D311" s="3"/>
      <c r="E311" s="1"/>
      <c r="F311" s="12" t="str">
        <f>IF(E311="","",IFERROR(VLOOKUP(E311,'1-学员信息表'!A:AG,2,0),"错误"))</f>
        <v/>
      </c>
      <c r="G311" s="12" t="str">
        <f>IF(E311="","",IF(ISERROR(VLOOKUP(E311,'3-班级学员信息表'!G:AC,12,0)),"错误",IF(VLOOKUP(E311,'3-班级学员信息表'!G:AC,12,0)="","错误",VLOOKUP(E311,'3-班级学员信息表'!G:AC,12,0))))</f>
        <v/>
      </c>
      <c r="H311" s="12" t="str">
        <f>IF(E311="","",IF(ISERROR(VLOOKUP(E311,'3-班级学员信息表'!G:AC,13,0)),"错误",IF(VLOOKUP(E311,'3-班级学员信息表'!G:AC,13,0)="","错误",VLOOKUP(E311,'3-班级学员信息表'!G:AC,13,0))))</f>
        <v/>
      </c>
      <c r="I311" s="8" t="str">
        <f>IF(E311="","",IFERROR(VLOOKUP(E311,'3-班级学员信息表'!G:AC,14,0),"错误"))</f>
        <v/>
      </c>
      <c r="J311" s="8" t="str">
        <f>IF(E311="","",IFERROR(VLOOKUP(E311,'3-班级学员信息表'!G:AC,15,0),"错误"))</f>
        <v/>
      </c>
      <c r="K311" s="7" t="str">
        <f>IF(E311="","",IFERROR(VLOOKUP(H311,'2-班级信息'!A:AH,6,0),"错误"))</f>
        <v/>
      </c>
      <c r="L311" s="7" t="str">
        <f>IF(E311="","",IFERROR(VLOOKUP(H311,'2-班级信息'!A:AH,29,0),"错误"))</f>
        <v/>
      </c>
      <c r="M311" s="6">
        <f>SUMIF('6-学员费用预警表'!A:A,'10-新增明细'!E311,'6-学员费用预警表'!F:F)</f>
        <v>0</v>
      </c>
      <c r="N311" s="5">
        <f>SUMIF('6-学员费用预警表'!A:A,'10-新增明细'!E311,'6-学员费用预警表'!I:I)</f>
        <v>0</v>
      </c>
      <c r="O311" s="8" t="str">
        <f>IF(E311="","",IFERROR(VLOOKUP(E311,'1-学员信息表'!A:AG,8,0),"错误"))</f>
        <v/>
      </c>
      <c r="P311" s="8" t="str">
        <f>IF(E311="","",IFERROR(VLOOKUP(E311,'4-收据记录表'!D:AN,26,0),"错误"))</f>
        <v/>
      </c>
      <c r="Q311" s="12"/>
      <c r="R311" s="11"/>
      <c r="S311" s="8" t="str">
        <f>IF(E311="","",IF(ISERROR(VLOOKUP(E311,'1-学员信息表'!A:AG,9,0)),"错误",IF(VLOOKUP(E311,'1-学员信息表'!A:AG,9,0)="","错误",VLOOKUP(E311,'1-学员信息表'!A:AG,9,0))))</f>
        <v/>
      </c>
      <c r="T311" s="4" t="str">
        <f>IF(E311="","",IF(ISERROR(VLOOKUP(E311,'1-学员信息表'!A:AG,20,0)),"错误",IF(VLOOKUP(E311,'1-学员信息表'!A:AG,20,0)="","错误",VLOOKUP(E311,'1-学员信息表'!A:AG,20,0))))</f>
        <v/>
      </c>
      <c r="U311" s="8" t="str">
        <f>IF(E311="","",IF(ISERROR(VLOOKUP(E311,'1-学员信息表'!A:AG,21,0)),"错误",IF(VLOOKUP(E311,'1-学员信息表'!A:AG,21,0)="","错误",VLOOKUP(E311,'1-学员信息表'!A:AG,21,0))))</f>
        <v/>
      </c>
    </row>
    <row r="312" spans="1:21">
      <c r="A312" s="8" t="str">
        <f t="shared" si="12"/>
        <v/>
      </c>
      <c r="B312" s="12" t="str">
        <f t="shared" si="13"/>
        <v/>
      </c>
      <c r="C312" s="11" t="str">
        <f t="shared" si="14"/>
        <v/>
      </c>
      <c r="D312" s="3"/>
      <c r="E312" s="1"/>
      <c r="F312" s="12" t="str">
        <f>IF(E312="","",IFERROR(VLOOKUP(E312,'1-学员信息表'!A:AG,2,0),"错误"))</f>
        <v/>
      </c>
      <c r="G312" s="12" t="str">
        <f>IF(E312="","",IF(ISERROR(VLOOKUP(E312,'3-班级学员信息表'!G:AC,12,0)),"错误",IF(VLOOKUP(E312,'3-班级学员信息表'!G:AC,12,0)="","错误",VLOOKUP(E312,'3-班级学员信息表'!G:AC,12,0))))</f>
        <v/>
      </c>
      <c r="H312" s="12" t="str">
        <f>IF(E312="","",IF(ISERROR(VLOOKUP(E312,'3-班级学员信息表'!G:AC,13,0)),"错误",IF(VLOOKUP(E312,'3-班级学员信息表'!G:AC,13,0)="","错误",VLOOKUP(E312,'3-班级学员信息表'!G:AC,13,0))))</f>
        <v/>
      </c>
      <c r="I312" s="8" t="str">
        <f>IF(E312="","",IFERROR(VLOOKUP(E312,'3-班级学员信息表'!G:AC,14,0),"错误"))</f>
        <v/>
      </c>
      <c r="J312" s="8" t="str">
        <f>IF(E312="","",IFERROR(VLOOKUP(E312,'3-班级学员信息表'!G:AC,15,0),"错误"))</f>
        <v/>
      </c>
      <c r="K312" s="7" t="str">
        <f>IF(E312="","",IFERROR(VLOOKUP(H312,'2-班级信息'!A:AH,6,0),"错误"))</f>
        <v/>
      </c>
      <c r="L312" s="7" t="str">
        <f>IF(E312="","",IFERROR(VLOOKUP(H312,'2-班级信息'!A:AH,29,0),"错误"))</f>
        <v/>
      </c>
      <c r="M312" s="6">
        <f>SUMIF('6-学员费用预警表'!A:A,'10-新增明细'!E312,'6-学员费用预警表'!F:F)</f>
        <v>0</v>
      </c>
      <c r="N312" s="5">
        <f>SUMIF('6-学员费用预警表'!A:A,'10-新增明细'!E312,'6-学员费用预警表'!I:I)</f>
        <v>0</v>
      </c>
      <c r="O312" s="8" t="str">
        <f>IF(E312="","",IFERROR(VLOOKUP(E312,'1-学员信息表'!A:AG,8,0),"错误"))</f>
        <v/>
      </c>
      <c r="P312" s="8" t="str">
        <f>IF(E312="","",IFERROR(VLOOKUP(E312,'4-收据记录表'!D:AN,26,0),"错误"))</f>
        <v/>
      </c>
      <c r="Q312" s="12"/>
      <c r="R312" s="11"/>
      <c r="S312" s="8" t="str">
        <f>IF(E312="","",IF(ISERROR(VLOOKUP(E312,'1-学员信息表'!A:AG,9,0)),"错误",IF(VLOOKUP(E312,'1-学员信息表'!A:AG,9,0)="","错误",VLOOKUP(E312,'1-学员信息表'!A:AG,9,0))))</f>
        <v/>
      </c>
      <c r="T312" s="4" t="str">
        <f>IF(E312="","",IF(ISERROR(VLOOKUP(E312,'1-学员信息表'!A:AG,20,0)),"错误",IF(VLOOKUP(E312,'1-学员信息表'!A:AG,20,0)="","错误",VLOOKUP(E312,'1-学员信息表'!A:AG,20,0))))</f>
        <v/>
      </c>
      <c r="U312" s="8" t="str">
        <f>IF(E312="","",IF(ISERROR(VLOOKUP(E312,'1-学员信息表'!A:AG,21,0)),"错误",IF(VLOOKUP(E312,'1-学员信息表'!A:AG,21,0)="","错误",VLOOKUP(E312,'1-学员信息表'!A:AG,21,0))))</f>
        <v/>
      </c>
    </row>
    <row r="313" spans="1:21">
      <c r="A313" s="8" t="str">
        <f t="shared" si="12"/>
        <v/>
      </c>
      <c r="B313" s="12" t="str">
        <f t="shared" si="13"/>
        <v/>
      </c>
      <c r="C313" s="11" t="str">
        <f t="shared" si="14"/>
        <v/>
      </c>
      <c r="D313" s="3"/>
      <c r="E313" s="1"/>
      <c r="F313" s="12" t="str">
        <f>IF(E313="","",IFERROR(VLOOKUP(E313,'1-学员信息表'!A:AG,2,0),"错误"))</f>
        <v/>
      </c>
      <c r="G313" s="12" t="str">
        <f>IF(E313="","",IF(ISERROR(VLOOKUP(E313,'3-班级学员信息表'!G:AC,12,0)),"错误",IF(VLOOKUP(E313,'3-班级学员信息表'!G:AC,12,0)="","错误",VLOOKUP(E313,'3-班级学员信息表'!G:AC,12,0))))</f>
        <v/>
      </c>
      <c r="H313" s="12" t="str">
        <f>IF(E313="","",IF(ISERROR(VLOOKUP(E313,'3-班级学员信息表'!G:AC,13,0)),"错误",IF(VLOOKUP(E313,'3-班级学员信息表'!G:AC,13,0)="","错误",VLOOKUP(E313,'3-班级学员信息表'!G:AC,13,0))))</f>
        <v/>
      </c>
      <c r="I313" s="8" t="str">
        <f>IF(E313="","",IFERROR(VLOOKUP(E313,'3-班级学员信息表'!G:AC,14,0),"错误"))</f>
        <v/>
      </c>
      <c r="J313" s="8" t="str">
        <f>IF(E313="","",IFERROR(VLOOKUP(E313,'3-班级学员信息表'!G:AC,15,0),"错误"))</f>
        <v/>
      </c>
      <c r="K313" s="7" t="str">
        <f>IF(E313="","",IFERROR(VLOOKUP(H313,'2-班级信息'!A:AH,6,0),"错误"))</f>
        <v/>
      </c>
      <c r="L313" s="7" t="str">
        <f>IF(E313="","",IFERROR(VLOOKUP(H313,'2-班级信息'!A:AH,29,0),"错误"))</f>
        <v/>
      </c>
      <c r="M313" s="6">
        <f>SUMIF('6-学员费用预警表'!A:A,'10-新增明细'!E313,'6-学员费用预警表'!F:F)</f>
        <v>0</v>
      </c>
      <c r="N313" s="5">
        <f>SUMIF('6-学员费用预警表'!A:A,'10-新增明细'!E313,'6-学员费用预警表'!I:I)</f>
        <v>0</v>
      </c>
      <c r="O313" s="8" t="str">
        <f>IF(E313="","",IFERROR(VLOOKUP(E313,'1-学员信息表'!A:AG,8,0),"错误"))</f>
        <v/>
      </c>
      <c r="P313" s="8" t="str">
        <f>IF(E313="","",IFERROR(VLOOKUP(E313,'4-收据记录表'!D:AN,26,0),"错误"))</f>
        <v/>
      </c>
      <c r="Q313" s="12"/>
      <c r="R313" s="11"/>
      <c r="S313" s="8" t="str">
        <f>IF(E313="","",IF(ISERROR(VLOOKUP(E313,'1-学员信息表'!A:AG,9,0)),"错误",IF(VLOOKUP(E313,'1-学员信息表'!A:AG,9,0)="","错误",VLOOKUP(E313,'1-学员信息表'!A:AG,9,0))))</f>
        <v/>
      </c>
      <c r="T313" s="4" t="str">
        <f>IF(E313="","",IF(ISERROR(VLOOKUP(E313,'1-学员信息表'!A:AG,20,0)),"错误",IF(VLOOKUP(E313,'1-学员信息表'!A:AG,20,0)="","错误",VLOOKUP(E313,'1-学员信息表'!A:AG,20,0))))</f>
        <v/>
      </c>
      <c r="U313" s="8" t="str">
        <f>IF(E313="","",IF(ISERROR(VLOOKUP(E313,'1-学员信息表'!A:AG,21,0)),"错误",IF(VLOOKUP(E313,'1-学员信息表'!A:AG,21,0)="","错误",VLOOKUP(E313,'1-学员信息表'!A:AG,21,0))))</f>
        <v/>
      </c>
    </row>
    <row r="314" spans="1:21">
      <c r="A314" s="8" t="str">
        <f t="shared" si="12"/>
        <v/>
      </c>
      <c r="B314" s="12" t="str">
        <f t="shared" si="13"/>
        <v/>
      </c>
      <c r="C314" s="11" t="str">
        <f t="shared" si="14"/>
        <v/>
      </c>
      <c r="D314" s="3"/>
      <c r="E314" s="1"/>
      <c r="F314" s="12" t="str">
        <f>IF(E314="","",IFERROR(VLOOKUP(E314,'1-学员信息表'!A:AG,2,0),"错误"))</f>
        <v/>
      </c>
      <c r="G314" s="12" t="str">
        <f>IF(E314="","",IF(ISERROR(VLOOKUP(E314,'3-班级学员信息表'!G:AC,12,0)),"错误",IF(VLOOKUP(E314,'3-班级学员信息表'!G:AC,12,0)="","错误",VLOOKUP(E314,'3-班级学员信息表'!G:AC,12,0))))</f>
        <v/>
      </c>
      <c r="H314" s="12" t="str">
        <f>IF(E314="","",IF(ISERROR(VLOOKUP(E314,'3-班级学员信息表'!G:AC,13,0)),"错误",IF(VLOOKUP(E314,'3-班级学员信息表'!G:AC,13,0)="","错误",VLOOKUP(E314,'3-班级学员信息表'!G:AC,13,0))))</f>
        <v/>
      </c>
      <c r="I314" s="8" t="str">
        <f>IF(E314="","",IFERROR(VLOOKUP(E314,'3-班级学员信息表'!G:AC,14,0),"错误"))</f>
        <v/>
      </c>
      <c r="J314" s="8" t="str">
        <f>IF(E314="","",IFERROR(VLOOKUP(E314,'3-班级学员信息表'!G:AC,15,0),"错误"))</f>
        <v/>
      </c>
      <c r="K314" s="7" t="str">
        <f>IF(E314="","",IFERROR(VLOOKUP(H314,'2-班级信息'!A:AH,6,0),"错误"))</f>
        <v/>
      </c>
      <c r="L314" s="7" t="str">
        <f>IF(E314="","",IFERROR(VLOOKUP(H314,'2-班级信息'!A:AH,29,0),"错误"))</f>
        <v/>
      </c>
      <c r="M314" s="6">
        <f>SUMIF('6-学员费用预警表'!A:A,'10-新增明细'!E314,'6-学员费用预警表'!F:F)</f>
        <v>0</v>
      </c>
      <c r="N314" s="5">
        <f>SUMIF('6-学员费用预警表'!A:A,'10-新增明细'!E314,'6-学员费用预警表'!I:I)</f>
        <v>0</v>
      </c>
      <c r="O314" s="8" t="str">
        <f>IF(E314="","",IFERROR(VLOOKUP(E314,'1-学员信息表'!A:AG,8,0),"错误"))</f>
        <v/>
      </c>
      <c r="P314" s="8" t="str">
        <f>IF(E314="","",IFERROR(VLOOKUP(E314,'4-收据记录表'!D:AN,26,0),"错误"))</f>
        <v/>
      </c>
      <c r="Q314" s="12"/>
      <c r="R314" s="11"/>
      <c r="S314" s="8" t="str">
        <f>IF(E314="","",IF(ISERROR(VLOOKUP(E314,'1-学员信息表'!A:AG,9,0)),"错误",IF(VLOOKUP(E314,'1-学员信息表'!A:AG,9,0)="","错误",VLOOKUP(E314,'1-学员信息表'!A:AG,9,0))))</f>
        <v/>
      </c>
      <c r="T314" s="4" t="str">
        <f>IF(E314="","",IF(ISERROR(VLOOKUP(E314,'1-学员信息表'!A:AG,20,0)),"错误",IF(VLOOKUP(E314,'1-学员信息表'!A:AG,20,0)="","错误",VLOOKUP(E314,'1-学员信息表'!A:AG,20,0))))</f>
        <v/>
      </c>
      <c r="U314" s="8" t="str">
        <f>IF(E314="","",IF(ISERROR(VLOOKUP(E314,'1-学员信息表'!A:AG,21,0)),"错误",IF(VLOOKUP(E314,'1-学员信息表'!A:AG,21,0)="","错误",VLOOKUP(E314,'1-学员信息表'!A:AG,21,0))))</f>
        <v/>
      </c>
    </row>
    <row r="315" spans="1:21">
      <c r="A315" s="8" t="str">
        <f t="shared" si="12"/>
        <v/>
      </c>
      <c r="B315" s="12" t="str">
        <f t="shared" si="13"/>
        <v/>
      </c>
      <c r="C315" s="11" t="str">
        <f t="shared" si="14"/>
        <v/>
      </c>
      <c r="D315" s="3"/>
      <c r="E315" s="1"/>
      <c r="F315" s="12" t="str">
        <f>IF(E315="","",IFERROR(VLOOKUP(E315,'1-学员信息表'!A:AG,2,0),"错误"))</f>
        <v/>
      </c>
      <c r="G315" s="12" t="str">
        <f>IF(E315="","",IF(ISERROR(VLOOKUP(E315,'3-班级学员信息表'!G:AC,12,0)),"错误",IF(VLOOKUP(E315,'3-班级学员信息表'!G:AC,12,0)="","错误",VLOOKUP(E315,'3-班级学员信息表'!G:AC,12,0))))</f>
        <v/>
      </c>
      <c r="H315" s="12" t="str">
        <f>IF(E315="","",IF(ISERROR(VLOOKUP(E315,'3-班级学员信息表'!G:AC,13,0)),"错误",IF(VLOOKUP(E315,'3-班级学员信息表'!G:AC,13,0)="","错误",VLOOKUP(E315,'3-班级学员信息表'!G:AC,13,0))))</f>
        <v/>
      </c>
      <c r="I315" s="8" t="str">
        <f>IF(E315="","",IFERROR(VLOOKUP(E315,'3-班级学员信息表'!G:AC,14,0),"错误"))</f>
        <v/>
      </c>
      <c r="J315" s="8" t="str">
        <f>IF(E315="","",IFERROR(VLOOKUP(E315,'3-班级学员信息表'!G:AC,15,0),"错误"))</f>
        <v/>
      </c>
      <c r="K315" s="7" t="str">
        <f>IF(E315="","",IFERROR(VLOOKUP(H315,'2-班级信息'!A:AH,6,0),"错误"))</f>
        <v/>
      </c>
      <c r="L315" s="7" t="str">
        <f>IF(E315="","",IFERROR(VLOOKUP(H315,'2-班级信息'!A:AH,29,0),"错误"))</f>
        <v/>
      </c>
      <c r="M315" s="6">
        <f>SUMIF('6-学员费用预警表'!A:A,'10-新增明细'!E315,'6-学员费用预警表'!F:F)</f>
        <v>0</v>
      </c>
      <c r="N315" s="5">
        <f>SUMIF('6-学员费用预警表'!A:A,'10-新增明细'!E315,'6-学员费用预警表'!I:I)</f>
        <v>0</v>
      </c>
      <c r="O315" s="8" t="str">
        <f>IF(E315="","",IFERROR(VLOOKUP(E315,'1-学员信息表'!A:AG,8,0),"错误"))</f>
        <v/>
      </c>
      <c r="P315" s="8" t="str">
        <f>IF(E315="","",IFERROR(VLOOKUP(E315,'4-收据记录表'!D:AN,26,0),"错误"))</f>
        <v/>
      </c>
      <c r="Q315" s="12"/>
      <c r="R315" s="11"/>
      <c r="S315" s="8" t="str">
        <f>IF(E315="","",IF(ISERROR(VLOOKUP(E315,'1-学员信息表'!A:AG,9,0)),"错误",IF(VLOOKUP(E315,'1-学员信息表'!A:AG,9,0)="","错误",VLOOKUP(E315,'1-学员信息表'!A:AG,9,0))))</f>
        <v/>
      </c>
      <c r="T315" s="4" t="str">
        <f>IF(E315="","",IF(ISERROR(VLOOKUP(E315,'1-学员信息表'!A:AG,20,0)),"错误",IF(VLOOKUP(E315,'1-学员信息表'!A:AG,20,0)="","错误",VLOOKUP(E315,'1-学员信息表'!A:AG,20,0))))</f>
        <v/>
      </c>
      <c r="U315" s="8" t="str">
        <f>IF(E315="","",IF(ISERROR(VLOOKUP(E315,'1-学员信息表'!A:AG,21,0)),"错误",IF(VLOOKUP(E315,'1-学员信息表'!A:AG,21,0)="","错误",VLOOKUP(E315,'1-学员信息表'!A:AG,21,0))))</f>
        <v/>
      </c>
    </row>
    <row r="316" spans="1:21">
      <c r="A316" s="8" t="str">
        <f t="shared" si="12"/>
        <v/>
      </c>
      <c r="B316" s="12" t="str">
        <f t="shared" si="13"/>
        <v/>
      </c>
      <c r="C316" s="11" t="str">
        <f t="shared" si="14"/>
        <v/>
      </c>
      <c r="D316" s="3"/>
      <c r="E316" s="1"/>
      <c r="F316" s="12" t="str">
        <f>IF(E316="","",IFERROR(VLOOKUP(E316,'1-学员信息表'!A:AG,2,0),"错误"))</f>
        <v/>
      </c>
      <c r="G316" s="12" t="str">
        <f>IF(E316="","",IF(ISERROR(VLOOKUP(E316,'3-班级学员信息表'!G:AC,12,0)),"错误",IF(VLOOKUP(E316,'3-班级学员信息表'!G:AC,12,0)="","错误",VLOOKUP(E316,'3-班级学员信息表'!G:AC,12,0))))</f>
        <v/>
      </c>
      <c r="H316" s="12" t="str">
        <f>IF(E316="","",IF(ISERROR(VLOOKUP(E316,'3-班级学员信息表'!G:AC,13,0)),"错误",IF(VLOOKUP(E316,'3-班级学员信息表'!G:AC,13,0)="","错误",VLOOKUP(E316,'3-班级学员信息表'!G:AC,13,0))))</f>
        <v/>
      </c>
      <c r="I316" s="8" t="str">
        <f>IF(E316="","",IFERROR(VLOOKUP(E316,'3-班级学员信息表'!G:AC,14,0),"错误"))</f>
        <v/>
      </c>
      <c r="J316" s="8" t="str">
        <f>IF(E316="","",IFERROR(VLOOKUP(E316,'3-班级学员信息表'!G:AC,15,0),"错误"))</f>
        <v/>
      </c>
      <c r="K316" s="7" t="str">
        <f>IF(E316="","",IFERROR(VLOOKUP(H316,'2-班级信息'!A:AH,6,0),"错误"))</f>
        <v/>
      </c>
      <c r="L316" s="7" t="str">
        <f>IF(E316="","",IFERROR(VLOOKUP(H316,'2-班级信息'!A:AH,29,0),"错误"))</f>
        <v/>
      </c>
      <c r="M316" s="6">
        <f>SUMIF('6-学员费用预警表'!A:A,'10-新增明细'!E316,'6-学员费用预警表'!F:F)</f>
        <v>0</v>
      </c>
      <c r="N316" s="5">
        <f>SUMIF('6-学员费用预警表'!A:A,'10-新增明细'!E316,'6-学员费用预警表'!I:I)</f>
        <v>0</v>
      </c>
      <c r="O316" s="8" t="str">
        <f>IF(E316="","",IFERROR(VLOOKUP(E316,'1-学员信息表'!A:AG,8,0),"错误"))</f>
        <v/>
      </c>
      <c r="P316" s="8" t="str">
        <f>IF(E316="","",IFERROR(VLOOKUP(E316,'4-收据记录表'!D:AN,26,0),"错误"))</f>
        <v/>
      </c>
      <c r="Q316" s="12"/>
      <c r="R316" s="11"/>
      <c r="S316" s="8" t="str">
        <f>IF(E316="","",IF(ISERROR(VLOOKUP(E316,'1-学员信息表'!A:AG,9,0)),"错误",IF(VLOOKUP(E316,'1-学员信息表'!A:AG,9,0)="","错误",VLOOKUP(E316,'1-学员信息表'!A:AG,9,0))))</f>
        <v/>
      </c>
      <c r="T316" s="4" t="str">
        <f>IF(E316="","",IF(ISERROR(VLOOKUP(E316,'1-学员信息表'!A:AG,20,0)),"错误",IF(VLOOKUP(E316,'1-学员信息表'!A:AG,20,0)="","错误",VLOOKUP(E316,'1-学员信息表'!A:AG,20,0))))</f>
        <v/>
      </c>
      <c r="U316" s="8" t="str">
        <f>IF(E316="","",IF(ISERROR(VLOOKUP(E316,'1-学员信息表'!A:AG,21,0)),"错误",IF(VLOOKUP(E316,'1-学员信息表'!A:AG,21,0)="","错误",VLOOKUP(E316,'1-学员信息表'!A:AG,21,0))))</f>
        <v/>
      </c>
    </row>
    <row r="317" spans="1:21">
      <c r="A317" s="8" t="str">
        <f t="shared" si="12"/>
        <v/>
      </c>
      <c r="B317" s="12" t="str">
        <f t="shared" si="13"/>
        <v/>
      </c>
      <c r="C317" s="11" t="str">
        <f t="shared" si="14"/>
        <v/>
      </c>
      <c r="D317" s="3"/>
      <c r="E317" s="1"/>
      <c r="F317" s="12" t="str">
        <f>IF(E317="","",IFERROR(VLOOKUP(E317,'1-学员信息表'!A:AG,2,0),"错误"))</f>
        <v/>
      </c>
      <c r="G317" s="12" t="str">
        <f>IF(E317="","",IF(ISERROR(VLOOKUP(E317,'3-班级学员信息表'!G:AC,12,0)),"错误",IF(VLOOKUP(E317,'3-班级学员信息表'!G:AC,12,0)="","错误",VLOOKUP(E317,'3-班级学员信息表'!G:AC,12,0))))</f>
        <v/>
      </c>
      <c r="H317" s="12" t="str">
        <f>IF(E317="","",IF(ISERROR(VLOOKUP(E317,'3-班级学员信息表'!G:AC,13,0)),"错误",IF(VLOOKUP(E317,'3-班级学员信息表'!G:AC,13,0)="","错误",VLOOKUP(E317,'3-班级学员信息表'!G:AC,13,0))))</f>
        <v/>
      </c>
      <c r="I317" s="8" t="str">
        <f>IF(E317="","",IFERROR(VLOOKUP(E317,'3-班级学员信息表'!G:AC,14,0),"错误"))</f>
        <v/>
      </c>
      <c r="J317" s="8" t="str">
        <f>IF(E317="","",IFERROR(VLOOKUP(E317,'3-班级学员信息表'!G:AC,15,0),"错误"))</f>
        <v/>
      </c>
      <c r="K317" s="7" t="str">
        <f>IF(E317="","",IFERROR(VLOOKUP(H317,'2-班级信息'!A:AH,6,0),"错误"))</f>
        <v/>
      </c>
      <c r="L317" s="7" t="str">
        <f>IF(E317="","",IFERROR(VLOOKUP(H317,'2-班级信息'!A:AH,29,0),"错误"))</f>
        <v/>
      </c>
      <c r="M317" s="6">
        <f>SUMIF('6-学员费用预警表'!A:A,'10-新增明细'!E317,'6-学员费用预警表'!F:F)</f>
        <v>0</v>
      </c>
      <c r="N317" s="5">
        <f>SUMIF('6-学员费用预警表'!A:A,'10-新增明细'!E317,'6-学员费用预警表'!I:I)</f>
        <v>0</v>
      </c>
      <c r="O317" s="8" t="str">
        <f>IF(E317="","",IFERROR(VLOOKUP(E317,'1-学员信息表'!A:AG,8,0),"错误"))</f>
        <v/>
      </c>
      <c r="P317" s="8" t="str">
        <f>IF(E317="","",IFERROR(VLOOKUP(E317,'4-收据记录表'!D:AN,26,0),"错误"))</f>
        <v/>
      </c>
      <c r="Q317" s="12"/>
      <c r="R317" s="11"/>
      <c r="S317" s="8" t="str">
        <f>IF(E317="","",IF(ISERROR(VLOOKUP(E317,'1-学员信息表'!A:AG,9,0)),"错误",IF(VLOOKUP(E317,'1-学员信息表'!A:AG,9,0)="","错误",VLOOKUP(E317,'1-学员信息表'!A:AG,9,0))))</f>
        <v/>
      </c>
      <c r="T317" s="4" t="str">
        <f>IF(E317="","",IF(ISERROR(VLOOKUP(E317,'1-学员信息表'!A:AG,20,0)),"错误",IF(VLOOKUP(E317,'1-学员信息表'!A:AG,20,0)="","错误",VLOOKUP(E317,'1-学员信息表'!A:AG,20,0))))</f>
        <v/>
      </c>
      <c r="U317" s="8" t="str">
        <f>IF(E317="","",IF(ISERROR(VLOOKUP(E317,'1-学员信息表'!A:AG,21,0)),"错误",IF(VLOOKUP(E317,'1-学员信息表'!A:AG,21,0)="","错误",VLOOKUP(E317,'1-学员信息表'!A:AG,21,0))))</f>
        <v/>
      </c>
    </row>
    <row r="318" spans="1:21">
      <c r="A318" s="8" t="str">
        <f t="shared" si="12"/>
        <v/>
      </c>
      <c r="B318" s="12" t="str">
        <f t="shared" si="13"/>
        <v/>
      </c>
      <c r="C318" s="11" t="str">
        <f t="shared" si="14"/>
        <v/>
      </c>
      <c r="D318" s="3"/>
      <c r="E318" s="1"/>
      <c r="F318" s="12" t="str">
        <f>IF(E318="","",IFERROR(VLOOKUP(E318,'1-学员信息表'!A:AG,2,0),"错误"))</f>
        <v/>
      </c>
      <c r="G318" s="12" t="str">
        <f>IF(E318="","",IF(ISERROR(VLOOKUP(E318,'3-班级学员信息表'!G:AC,12,0)),"错误",IF(VLOOKUP(E318,'3-班级学员信息表'!G:AC,12,0)="","错误",VLOOKUP(E318,'3-班级学员信息表'!G:AC,12,0))))</f>
        <v/>
      </c>
      <c r="H318" s="12" t="str">
        <f>IF(E318="","",IF(ISERROR(VLOOKUP(E318,'3-班级学员信息表'!G:AC,13,0)),"错误",IF(VLOOKUP(E318,'3-班级学员信息表'!G:AC,13,0)="","错误",VLOOKUP(E318,'3-班级学员信息表'!G:AC,13,0))))</f>
        <v/>
      </c>
      <c r="I318" s="8" t="str">
        <f>IF(E318="","",IFERROR(VLOOKUP(E318,'3-班级学员信息表'!G:AC,14,0),"错误"))</f>
        <v/>
      </c>
      <c r="J318" s="8" t="str">
        <f>IF(E318="","",IFERROR(VLOOKUP(E318,'3-班级学员信息表'!G:AC,15,0),"错误"))</f>
        <v/>
      </c>
      <c r="K318" s="7" t="str">
        <f>IF(E318="","",IFERROR(VLOOKUP(H318,'2-班级信息'!A:AH,6,0),"错误"))</f>
        <v/>
      </c>
      <c r="L318" s="7" t="str">
        <f>IF(E318="","",IFERROR(VLOOKUP(H318,'2-班级信息'!A:AH,29,0),"错误"))</f>
        <v/>
      </c>
      <c r="M318" s="6">
        <f>SUMIF('6-学员费用预警表'!A:A,'10-新增明细'!E318,'6-学员费用预警表'!F:F)</f>
        <v>0</v>
      </c>
      <c r="N318" s="5">
        <f>SUMIF('6-学员费用预警表'!A:A,'10-新增明细'!E318,'6-学员费用预警表'!I:I)</f>
        <v>0</v>
      </c>
      <c r="O318" s="8" t="str">
        <f>IF(E318="","",IFERROR(VLOOKUP(E318,'1-学员信息表'!A:AG,8,0),"错误"))</f>
        <v/>
      </c>
      <c r="P318" s="8" t="str">
        <f>IF(E318="","",IFERROR(VLOOKUP(E318,'4-收据记录表'!D:AN,26,0),"错误"))</f>
        <v/>
      </c>
      <c r="Q318" s="12"/>
      <c r="R318" s="11"/>
      <c r="S318" s="8" t="str">
        <f>IF(E318="","",IF(ISERROR(VLOOKUP(E318,'1-学员信息表'!A:AG,9,0)),"错误",IF(VLOOKUP(E318,'1-学员信息表'!A:AG,9,0)="","错误",VLOOKUP(E318,'1-学员信息表'!A:AG,9,0))))</f>
        <v/>
      </c>
      <c r="T318" s="4" t="str">
        <f>IF(E318="","",IF(ISERROR(VLOOKUP(E318,'1-学员信息表'!A:AG,20,0)),"错误",IF(VLOOKUP(E318,'1-学员信息表'!A:AG,20,0)="","错误",VLOOKUP(E318,'1-学员信息表'!A:AG,20,0))))</f>
        <v/>
      </c>
      <c r="U318" s="8" t="str">
        <f>IF(E318="","",IF(ISERROR(VLOOKUP(E318,'1-学员信息表'!A:AG,21,0)),"错误",IF(VLOOKUP(E318,'1-学员信息表'!A:AG,21,0)="","错误",VLOOKUP(E318,'1-学员信息表'!A:AG,21,0))))</f>
        <v/>
      </c>
    </row>
    <row r="319" spans="1:21">
      <c r="A319" s="8" t="str">
        <f t="shared" si="12"/>
        <v/>
      </c>
      <c r="B319" s="12" t="str">
        <f t="shared" si="13"/>
        <v/>
      </c>
      <c r="C319" s="11" t="str">
        <f t="shared" si="14"/>
        <v/>
      </c>
      <c r="D319" s="3"/>
      <c r="E319" s="1"/>
      <c r="F319" s="12" t="str">
        <f>IF(E319="","",IFERROR(VLOOKUP(E319,'1-学员信息表'!A:AG,2,0),"错误"))</f>
        <v/>
      </c>
      <c r="G319" s="12" t="str">
        <f>IF(E319="","",IF(ISERROR(VLOOKUP(E319,'3-班级学员信息表'!G:AC,12,0)),"错误",IF(VLOOKUP(E319,'3-班级学员信息表'!G:AC,12,0)="","错误",VLOOKUP(E319,'3-班级学员信息表'!G:AC,12,0))))</f>
        <v/>
      </c>
      <c r="H319" s="12" t="str">
        <f>IF(E319="","",IF(ISERROR(VLOOKUP(E319,'3-班级学员信息表'!G:AC,13,0)),"错误",IF(VLOOKUP(E319,'3-班级学员信息表'!G:AC,13,0)="","错误",VLOOKUP(E319,'3-班级学员信息表'!G:AC,13,0))))</f>
        <v/>
      </c>
      <c r="I319" s="8" t="str">
        <f>IF(E319="","",IFERROR(VLOOKUP(E319,'3-班级学员信息表'!G:AC,14,0),"错误"))</f>
        <v/>
      </c>
      <c r="J319" s="8" t="str">
        <f>IF(E319="","",IFERROR(VLOOKUP(E319,'3-班级学员信息表'!G:AC,15,0),"错误"))</f>
        <v/>
      </c>
      <c r="K319" s="7" t="str">
        <f>IF(E319="","",IFERROR(VLOOKUP(H319,'2-班级信息'!A:AH,6,0),"错误"))</f>
        <v/>
      </c>
      <c r="L319" s="7" t="str">
        <f>IF(E319="","",IFERROR(VLOOKUP(H319,'2-班级信息'!A:AH,29,0),"错误"))</f>
        <v/>
      </c>
      <c r="M319" s="6">
        <f>SUMIF('6-学员费用预警表'!A:A,'10-新增明细'!E319,'6-学员费用预警表'!F:F)</f>
        <v>0</v>
      </c>
      <c r="N319" s="5">
        <f>SUMIF('6-学员费用预警表'!A:A,'10-新增明细'!E319,'6-学员费用预警表'!I:I)</f>
        <v>0</v>
      </c>
      <c r="O319" s="8" t="str">
        <f>IF(E319="","",IFERROR(VLOOKUP(E319,'1-学员信息表'!A:AG,8,0),"错误"))</f>
        <v/>
      </c>
      <c r="P319" s="8" t="str">
        <f>IF(E319="","",IFERROR(VLOOKUP(E319,'4-收据记录表'!D:AN,26,0),"错误"))</f>
        <v/>
      </c>
      <c r="Q319" s="12"/>
      <c r="R319" s="11"/>
      <c r="S319" s="8" t="str">
        <f>IF(E319="","",IF(ISERROR(VLOOKUP(E319,'1-学员信息表'!A:AG,9,0)),"错误",IF(VLOOKUP(E319,'1-学员信息表'!A:AG,9,0)="","错误",VLOOKUP(E319,'1-学员信息表'!A:AG,9,0))))</f>
        <v/>
      </c>
      <c r="T319" s="4" t="str">
        <f>IF(E319="","",IF(ISERROR(VLOOKUP(E319,'1-学员信息表'!A:AG,20,0)),"错误",IF(VLOOKUP(E319,'1-学员信息表'!A:AG,20,0)="","错误",VLOOKUP(E319,'1-学员信息表'!A:AG,20,0))))</f>
        <v/>
      </c>
      <c r="U319" s="8" t="str">
        <f>IF(E319="","",IF(ISERROR(VLOOKUP(E319,'1-学员信息表'!A:AG,21,0)),"错误",IF(VLOOKUP(E319,'1-学员信息表'!A:AG,21,0)="","错误",VLOOKUP(E319,'1-学员信息表'!A:AG,21,0))))</f>
        <v/>
      </c>
    </row>
    <row r="320" spans="1:21">
      <c r="A320" s="8" t="str">
        <f t="shared" ref="A320:A383" si="15">IF(E320&lt;&gt;"",A319+1,"")</f>
        <v/>
      </c>
      <c r="B320" s="12" t="str">
        <f t="shared" ref="B320:B383" si="16">IF(E320&lt;&gt;"",$B$2,"")</f>
        <v/>
      </c>
      <c r="C320" s="11" t="str">
        <f t="shared" ref="C320:C383" si="17">IF(E320&lt;&gt;"",$C$2,"")</f>
        <v/>
      </c>
      <c r="D320" s="3"/>
      <c r="E320" s="1"/>
      <c r="F320" s="12" t="str">
        <f>IF(E320="","",IFERROR(VLOOKUP(E320,'1-学员信息表'!A:AG,2,0),"错误"))</f>
        <v/>
      </c>
      <c r="G320" s="12" t="str">
        <f>IF(E320="","",IF(ISERROR(VLOOKUP(E320,'3-班级学员信息表'!G:AC,12,0)),"错误",IF(VLOOKUP(E320,'3-班级学员信息表'!G:AC,12,0)="","错误",VLOOKUP(E320,'3-班级学员信息表'!G:AC,12,0))))</f>
        <v/>
      </c>
      <c r="H320" s="12" t="str">
        <f>IF(E320="","",IF(ISERROR(VLOOKUP(E320,'3-班级学员信息表'!G:AC,13,0)),"错误",IF(VLOOKUP(E320,'3-班级学员信息表'!G:AC,13,0)="","错误",VLOOKUP(E320,'3-班级学员信息表'!G:AC,13,0))))</f>
        <v/>
      </c>
      <c r="I320" s="8" t="str">
        <f>IF(E320="","",IFERROR(VLOOKUP(E320,'3-班级学员信息表'!G:AC,14,0),"错误"))</f>
        <v/>
      </c>
      <c r="J320" s="8" t="str">
        <f>IF(E320="","",IFERROR(VLOOKUP(E320,'3-班级学员信息表'!G:AC,15,0),"错误"))</f>
        <v/>
      </c>
      <c r="K320" s="7" t="str">
        <f>IF(E320="","",IFERROR(VLOOKUP(H320,'2-班级信息'!A:AH,6,0),"错误"))</f>
        <v/>
      </c>
      <c r="L320" s="7" t="str">
        <f>IF(E320="","",IFERROR(VLOOKUP(H320,'2-班级信息'!A:AH,29,0),"错误"))</f>
        <v/>
      </c>
      <c r="M320" s="6">
        <f>SUMIF('6-学员费用预警表'!A:A,'10-新增明细'!E320,'6-学员费用预警表'!F:F)</f>
        <v>0</v>
      </c>
      <c r="N320" s="5">
        <f>SUMIF('6-学员费用预警表'!A:A,'10-新增明细'!E320,'6-学员费用预警表'!I:I)</f>
        <v>0</v>
      </c>
      <c r="O320" s="8" t="str">
        <f>IF(E320="","",IFERROR(VLOOKUP(E320,'1-学员信息表'!A:AG,8,0),"错误"))</f>
        <v/>
      </c>
      <c r="P320" s="8" t="str">
        <f>IF(E320="","",IFERROR(VLOOKUP(E320,'4-收据记录表'!D:AN,26,0),"错误"))</f>
        <v/>
      </c>
      <c r="Q320" s="12"/>
      <c r="R320" s="11"/>
      <c r="S320" s="8" t="str">
        <f>IF(E320="","",IF(ISERROR(VLOOKUP(E320,'1-学员信息表'!A:AG,9,0)),"错误",IF(VLOOKUP(E320,'1-学员信息表'!A:AG,9,0)="","错误",VLOOKUP(E320,'1-学员信息表'!A:AG,9,0))))</f>
        <v/>
      </c>
      <c r="T320" s="4" t="str">
        <f>IF(E320="","",IF(ISERROR(VLOOKUP(E320,'1-学员信息表'!A:AG,20,0)),"错误",IF(VLOOKUP(E320,'1-学员信息表'!A:AG,20,0)="","错误",VLOOKUP(E320,'1-学员信息表'!A:AG,20,0))))</f>
        <v/>
      </c>
      <c r="U320" s="8" t="str">
        <f>IF(E320="","",IF(ISERROR(VLOOKUP(E320,'1-学员信息表'!A:AG,21,0)),"错误",IF(VLOOKUP(E320,'1-学员信息表'!A:AG,21,0)="","错误",VLOOKUP(E320,'1-学员信息表'!A:AG,21,0))))</f>
        <v/>
      </c>
    </row>
    <row r="321" spans="1:21">
      <c r="A321" s="8" t="str">
        <f t="shared" si="15"/>
        <v/>
      </c>
      <c r="B321" s="12" t="str">
        <f t="shared" si="16"/>
        <v/>
      </c>
      <c r="C321" s="11" t="str">
        <f t="shared" si="17"/>
        <v/>
      </c>
      <c r="D321" s="3"/>
      <c r="E321" s="1"/>
      <c r="F321" s="12" t="str">
        <f>IF(E321="","",IFERROR(VLOOKUP(E321,'1-学员信息表'!A:AG,2,0),"错误"))</f>
        <v/>
      </c>
      <c r="G321" s="12" t="str">
        <f>IF(E321="","",IF(ISERROR(VLOOKUP(E321,'3-班级学员信息表'!G:AC,12,0)),"错误",IF(VLOOKUP(E321,'3-班级学员信息表'!G:AC,12,0)="","错误",VLOOKUP(E321,'3-班级学员信息表'!G:AC,12,0))))</f>
        <v/>
      </c>
      <c r="H321" s="12" t="str">
        <f>IF(E321="","",IF(ISERROR(VLOOKUP(E321,'3-班级学员信息表'!G:AC,13,0)),"错误",IF(VLOOKUP(E321,'3-班级学员信息表'!G:AC,13,0)="","错误",VLOOKUP(E321,'3-班级学员信息表'!G:AC,13,0))))</f>
        <v/>
      </c>
      <c r="I321" s="8" t="str">
        <f>IF(E321="","",IFERROR(VLOOKUP(E321,'3-班级学员信息表'!G:AC,14,0),"错误"))</f>
        <v/>
      </c>
      <c r="J321" s="8" t="str">
        <f>IF(E321="","",IFERROR(VLOOKUP(E321,'3-班级学员信息表'!G:AC,15,0),"错误"))</f>
        <v/>
      </c>
      <c r="K321" s="7" t="str">
        <f>IF(E321="","",IFERROR(VLOOKUP(H321,'2-班级信息'!A:AH,6,0),"错误"))</f>
        <v/>
      </c>
      <c r="L321" s="7" t="str">
        <f>IF(E321="","",IFERROR(VLOOKUP(H321,'2-班级信息'!A:AH,29,0),"错误"))</f>
        <v/>
      </c>
      <c r="M321" s="6">
        <f>SUMIF('6-学员费用预警表'!A:A,'10-新增明细'!E321,'6-学员费用预警表'!F:F)</f>
        <v>0</v>
      </c>
      <c r="N321" s="5">
        <f>SUMIF('6-学员费用预警表'!A:A,'10-新增明细'!E321,'6-学员费用预警表'!I:I)</f>
        <v>0</v>
      </c>
      <c r="O321" s="8" t="str">
        <f>IF(E321="","",IFERROR(VLOOKUP(E321,'1-学员信息表'!A:AG,8,0),"错误"))</f>
        <v/>
      </c>
      <c r="P321" s="8" t="str">
        <f>IF(E321="","",IFERROR(VLOOKUP(E321,'4-收据记录表'!D:AN,26,0),"错误"))</f>
        <v/>
      </c>
      <c r="Q321" s="12"/>
      <c r="R321" s="11"/>
      <c r="S321" s="8" t="str">
        <f>IF(E321="","",IF(ISERROR(VLOOKUP(E321,'1-学员信息表'!A:AG,9,0)),"错误",IF(VLOOKUP(E321,'1-学员信息表'!A:AG,9,0)="","错误",VLOOKUP(E321,'1-学员信息表'!A:AG,9,0))))</f>
        <v/>
      </c>
      <c r="T321" s="4" t="str">
        <f>IF(E321="","",IF(ISERROR(VLOOKUP(E321,'1-学员信息表'!A:AG,20,0)),"错误",IF(VLOOKUP(E321,'1-学员信息表'!A:AG,20,0)="","错误",VLOOKUP(E321,'1-学员信息表'!A:AG,20,0))))</f>
        <v/>
      </c>
      <c r="U321" s="8" t="str">
        <f>IF(E321="","",IF(ISERROR(VLOOKUP(E321,'1-学员信息表'!A:AG,21,0)),"错误",IF(VLOOKUP(E321,'1-学员信息表'!A:AG,21,0)="","错误",VLOOKUP(E321,'1-学员信息表'!A:AG,21,0))))</f>
        <v/>
      </c>
    </row>
    <row r="322" spans="1:21">
      <c r="A322" s="8" t="str">
        <f t="shared" si="15"/>
        <v/>
      </c>
      <c r="B322" s="12" t="str">
        <f t="shared" si="16"/>
        <v/>
      </c>
      <c r="C322" s="11" t="str">
        <f t="shared" si="17"/>
        <v/>
      </c>
      <c r="D322" s="3"/>
      <c r="E322" s="1"/>
      <c r="F322" s="12" t="str">
        <f>IF(E322="","",IFERROR(VLOOKUP(E322,'1-学员信息表'!A:AG,2,0),"错误"))</f>
        <v/>
      </c>
      <c r="G322" s="12" t="str">
        <f>IF(E322="","",IF(ISERROR(VLOOKUP(E322,'3-班级学员信息表'!G:AC,12,0)),"错误",IF(VLOOKUP(E322,'3-班级学员信息表'!G:AC,12,0)="","错误",VLOOKUP(E322,'3-班级学员信息表'!G:AC,12,0))))</f>
        <v/>
      </c>
      <c r="H322" s="12" t="str">
        <f>IF(E322="","",IF(ISERROR(VLOOKUP(E322,'3-班级学员信息表'!G:AC,13,0)),"错误",IF(VLOOKUP(E322,'3-班级学员信息表'!G:AC,13,0)="","错误",VLOOKUP(E322,'3-班级学员信息表'!G:AC,13,0))))</f>
        <v/>
      </c>
      <c r="I322" s="8" t="str">
        <f>IF(E322="","",IFERROR(VLOOKUP(E322,'3-班级学员信息表'!G:AC,14,0),"错误"))</f>
        <v/>
      </c>
      <c r="J322" s="8" t="str">
        <f>IF(E322="","",IFERROR(VLOOKUP(E322,'3-班级学员信息表'!G:AC,15,0),"错误"))</f>
        <v/>
      </c>
      <c r="K322" s="7" t="str">
        <f>IF(E322="","",IFERROR(VLOOKUP(H322,'2-班级信息'!A:AH,6,0),"错误"))</f>
        <v/>
      </c>
      <c r="L322" s="7" t="str">
        <f>IF(E322="","",IFERROR(VLOOKUP(H322,'2-班级信息'!A:AH,29,0),"错误"))</f>
        <v/>
      </c>
      <c r="M322" s="6">
        <f>SUMIF('6-学员费用预警表'!A:A,'10-新增明细'!E322,'6-学员费用预警表'!F:F)</f>
        <v>0</v>
      </c>
      <c r="N322" s="5">
        <f>SUMIF('6-学员费用预警表'!A:A,'10-新增明细'!E322,'6-学员费用预警表'!I:I)</f>
        <v>0</v>
      </c>
      <c r="O322" s="8" t="str">
        <f>IF(E322="","",IFERROR(VLOOKUP(E322,'1-学员信息表'!A:AG,8,0),"错误"))</f>
        <v/>
      </c>
      <c r="P322" s="8" t="str">
        <f>IF(E322="","",IFERROR(VLOOKUP(E322,'4-收据记录表'!D:AN,26,0),"错误"))</f>
        <v/>
      </c>
      <c r="Q322" s="12"/>
      <c r="R322" s="11"/>
      <c r="S322" s="8" t="str">
        <f>IF(E322="","",IF(ISERROR(VLOOKUP(E322,'1-学员信息表'!A:AG,9,0)),"错误",IF(VLOOKUP(E322,'1-学员信息表'!A:AG,9,0)="","错误",VLOOKUP(E322,'1-学员信息表'!A:AG,9,0))))</f>
        <v/>
      </c>
      <c r="T322" s="4" t="str">
        <f>IF(E322="","",IF(ISERROR(VLOOKUP(E322,'1-学员信息表'!A:AG,20,0)),"错误",IF(VLOOKUP(E322,'1-学员信息表'!A:AG,20,0)="","错误",VLOOKUP(E322,'1-学员信息表'!A:AG,20,0))))</f>
        <v/>
      </c>
      <c r="U322" s="8" t="str">
        <f>IF(E322="","",IF(ISERROR(VLOOKUP(E322,'1-学员信息表'!A:AG,21,0)),"错误",IF(VLOOKUP(E322,'1-学员信息表'!A:AG,21,0)="","错误",VLOOKUP(E322,'1-学员信息表'!A:AG,21,0))))</f>
        <v/>
      </c>
    </row>
    <row r="323" spans="1:21">
      <c r="A323" s="8" t="str">
        <f t="shared" si="15"/>
        <v/>
      </c>
      <c r="B323" s="12" t="str">
        <f t="shared" si="16"/>
        <v/>
      </c>
      <c r="C323" s="11" t="str">
        <f t="shared" si="17"/>
        <v/>
      </c>
      <c r="D323" s="3"/>
      <c r="E323" s="1"/>
      <c r="F323" s="12" t="str">
        <f>IF(E323="","",IFERROR(VLOOKUP(E323,'1-学员信息表'!A:AG,2,0),"错误"))</f>
        <v/>
      </c>
      <c r="G323" s="12" t="str">
        <f>IF(E323="","",IF(ISERROR(VLOOKUP(E323,'3-班级学员信息表'!G:AC,12,0)),"错误",IF(VLOOKUP(E323,'3-班级学员信息表'!G:AC,12,0)="","错误",VLOOKUP(E323,'3-班级学员信息表'!G:AC,12,0))))</f>
        <v/>
      </c>
      <c r="H323" s="12" t="str">
        <f>IF(E323="","",IF(ISERROR(VLOOKUP(E323,'3-班级学员信息表'!G:AC,13,0)),"错误",IF(VLOOKUP(E323,'3-班级学员信息表'!G:AC,13,0)="","错误",VLOOKUP(E323,'3-班级学员信息表'!G:AC,13,0))))</f>
        <v/>
      </c>
      <c r="I323" s="8" t="str">
        <f>IF(E323="","",IFERROR(VLOOKUP(E323,'3-班级学员信息表'!G:AC,14,0),"错误"))</f>
        <v/>
      </c>
      <c r="J323" s="8" t="str">
        <f>IF(E323="","",IFERROR(VLOOKUP(E323,'3-班级学员信息表'!G:AC,15,0),"错误"))</f>
        <v/>
      </c>
      <c r="K323" s="7" t="str">
        <f>IF(E323="","",IFERROR(VLOOKUP(H323,'2-班级信息'!A:AH,6,0),"错误"))</f>
        <v/>
      </c>
      <c r="L323" s="7" t="str">
        <f>IF(E323="","",IFERROR(VLOOKUP(H323,'2-班级信息'!A:AH,29,0),"错误"))</f>
        <v/>
      </c>
      <c r="M323" s="6">
        <f>SUMIF('6-学员费用预警表'!A:A,'10-新增明细'!E323,'6-学员费用预警表'!F:F)</f>
        <v>0</v>
      </c>
      <c r="N323" s="5">
        <f>SUMIF('6-学员费用预警表'!A:A,'10-新增明细'!E323,'6-学员费用预警表'!I:I)</f>
        <v>0</v>
      </c>
      <c r="O323" s="8" t="str">
        <f>IF(E323="","",IFERROR(VLOOKUP(E323,'1-学员信息表'!A:AG,8,0),"错误"))</f>
        <v/>
      </c>
      <c r="P323" s="8" t="str">
        <f>IF(E323="","",IFERROR(VLOOKUP(E323,'4-收据记录表'!D:AN,26,0),"错误"))</f>
        <v/>
      </c>
      <c r="Q323" s="12"/>
      <c r="R323" s="11"/>
      <c r="S323" s="8" t="str">
        <f>IF(E323="","",IF(ISERROR(VLOOKUP(E323,'1-学员信息表'!A:AG,9,0)),"错误",IF(VLOOKUP(E323,'1-学员信息表'!A:AG,9,0)="","错误",VLOOKUP(E323,'1-学员信息表'!A:AG,9,0))))</f>
        <v/>
      </c>
      <c r="T323" s="4" t="str">
        <f>IF(E323="","",IF(ISERROR(VLOOKUP(E323,'1-学员信息表'!A:AG,20,0)),"错误",IF(VLOOKUP(E323,'1-学员信息表'!A:AG,20,0)="","错误",VLOOKUP(E323,'1-学员信息表'!A:AG,20,0))))</f>
        <v/>
      </c>
      <c r="U323" s="8" t="str">
        <f>IF(E323="","",IF(ISERROR(VLOOKUP(E323,'1-学员信息表'!A:AG,21,0)),"错误",IF(VLOOKUP(E323,'1-学员信息表'!A:AG,21,0)="","错误",VLOOKUP(E323,'1-学员信息表'!A:AG,21,0))))</f>
        <v/>
      </c>
    </row>
    <row r="324" spans="1:21">
      <c r="A324" s="8" t="str">
        <f t="shared" si="15"/>
        <v/>
      </c>
      <c r="B324" s="12" t="str">
        <f t="shared" si="16"/>
        <v/>
      </c>
      <c r="C324" s="11" t="str">
        <f t="shared" si="17"/>
        <v/>
      </c>
      <c r="D324" s="3"/>
      <c r="E324" s="1"/>
      <c r="F324" s="12" t="str">
        <f>IF(E324="","",IFERROR(VLOOKUP(E324,'1-学员信息表'!A:AG,2,0),"错误"))</f>
        <v/>
      </c>
      <c r="G324" s="12" t="str">
        <f>IF(E324="","",IF(ISERROR(VLOOKUP(E324,'3-班级学员信息表'!G:AC,12,0)),"错误",IF(VLOOKUP(E324,'3-班级学员信息表'!G:AC,12,0)="","错误",VLOOKUP(E324,'3-班级学员信息表'!G:AC,12,0))))</f>
        <v/>
      </c>
      <c r="H324" s="12" t="str">
        <f>IF(E324="","",IF(ISERROR(VLOOKUP(E324,'3-班级学员信息表'!G:AC,13,0)),"错误",IF(VLOOKUP(E324,'3-班级学员信息表'!G:AC,13,0)="","错误",VLOOKUP(E324,'3-班级学员信息表'!G:AC,13,0))))</f>
        <v/>
      </c>
      <c r="I324" s="8" t="str">
        <f>IF(E324="","",IFERROR(VLOOKUP(E324,'3-班级学员信息表'!G:AC,14,0),"错误"))</f>
        <v/>
      </c>
      <c r="J324" s="8" t="str">
        <f>IF(E324="","",IFERROR(VLOOKUP(E324,'3-班级学员信息表'!G:AC,15,0),"错误"))</f>
        <v/>
      </c>
      <c r="K324" s="7" t="str">
        <f>IF(E324="","",IFERROR(VLOOKUP(H324,'2-班级信息'!A:AH,6,0),"错误"))</f>
        <v/>
      </c>
      <c r="L324" s="7" t="str">
        <f>IF(E324="","",IFERROR(VLOOKUP(H324,'2-班级信息'!A:AH,29,0),"错误"))</f>
        <v/>
      </c>
      <c r="M324" s="6">
        <f>SUMIF('6-学员费用预警表'!A:A,'10-新增明细'!E324,'6-学员费用预警表'!F:F)</f>
        <v>0</v>
      </c>
      <c r="N324" s="5">
        <f>SUMIF('6-学员费用预警表'!A:A,'10-新增明细'!E324,'6-学员费用预警表'!I:I)</f>
        <v>0</v>
      </c>
      <c r="O324" s="8" t="str">
        <f>IF(E324="","",IFERROR(VLOOKUP(E324,'1-学员信息表'!A:AG,8,0),"错误"))</f>
        <v/>
      </c>
      <c r="P324" s="8" t="str">
        <f>IF(E324="","",IFERROR(VLOOKUP(E324,'4-收据记录表'!D:AN,26,0),"错误"))</f>
        <v/>
      </c>
      <c r="Q324" s="12"/>
      <c r="R324" s="11"/>
      <c r="S324" s="8" t="str">
        <f>IF(E324="","",IF(ISERROR(VLOOKUP(E324,'1-学员信息表'!A:AG,9,0)),"错误",IF(VLOOKUP(E324,'1-学员信息表'!A:AG,9,0)="","错误",VLOOKUP(E324,'1-学员信息表'!A:AG,9,0))))</f>
        <v/>
      </c>
      <c r="T324" s="4" t="str">
        <f>IF(E324="","",IF(ISERROR(VLOOKUP(E324,'1-学员信息表'!A:AG,20,0)),"错误",IF(VLOOKUP(E324,'1-学员信息表'!A:AG,20,0)="","错误",VLOOKUP(E324,'1-学员信息表'!A:AG,20,0))))</f>
        <v/>
      </c>
      <c r="U324" s="8" t="str">
        <f>IF(E324="","",IF(ISERROR(VLOOKUP(E324,'1-学员信息表'!A:AG,21,0)),"错误",IF(VLOOKUP(E324,'1-学员信息表'!A:AG,21,0)="","错误",VLOOKUP(E324,'1-学员信息表'!A:AG,21,0))))</f>
        <v/>
      </c>
    </row>
    <row r="325" spans="1:21">
      <c r="A325" s="8" t="str">
        <f t="shared" si="15"/>
        <v/>
      </c>
      <c r="B325" s="12" t="str">
        <f t="shared" si="16"/>
        <v/>
      </c>
      <c r="C325" s="11" t="str">
        <f t="shared" si="17"/>
        <v/>
      </c>
      <c r="D325" s="3"/>
      <c r="E325" s="1"/>
      <c r="F325" s="12" t="str">
        <f>IF(E325="","",IFERROR(VLOOKUP(E325,'1-学员信息表'!A:AG,2,0),"错误"))</f>
        <v/>
      </c>
      <c r="G325" s="12" t="str">
        <f>IF(E325="","",IF(ISERROR(VLOOKUP(E325,'3-班级学员信息表'!G:AC,12,0)),"错误",IF(VLOOKUP(E325,'3-班级学员信息表'!G:AC,12,0)="","错误",VLOOKUP(E325,'3-班级学员信息表'!G:AC,12,0))))</f>
        <v/>
      </c>
      <c r="H325" s="12" t="str">
        <f>IF(E325="","",IF(ISERROR(VLOOKUP(E325,'3-班级学员信息表'!G:AC,13,0)),"错误",IF(VLOOKUP(E325,'3-班级学员信息表'!G:AC,13,0)="","错误",VLOOKUP(E325,'3-班级学员信息表'!G:AC,13,0))))</f>
        <v/>
      </c>
      <c r="I325" s="8" t="str">
        <f>IF(E325="","",IFERROR(VLOOKUP(E325,'3-班级学员信息表'!G:AC,14,0),"错误"))</f>
        <v/>
      </c>
      <c r="J325" s="8" t="str">
        <f>IF(E325="","",IFERROR(VLOOKUP(E325,'3-班级学员信息表'!G:AC,15,0),"错误"))</f>
        <v/>
      </c>
      <c r="K325" s="7" t="str">
        <f>IF(E325="","",IFERROR(VLOOKUP(H325,'2-班级信息'!A:AH,6,0),"错误"))</f>
        <v/>
      </c>
      <c r="L325" s="7" t="str">
        <f>IF(E325="","",IFERROR(VLOOKUP(H325,'2-班级信息'!A:AH,29,0),"错误"))</f>
        <v/>
      </c>
      <c r="M325" s="6">
        <f>SUMIF('6-学员费用预警表'!A:A,'10-新增明细'!E325,'6-学员费用预警表'!F:F)</f>
        <v>0</v>
      </c>
      <c r="N325" s="5">
        <f>SUMIF('6-学员费用预警表'!A:A,'10-新增明细'!E325,'6-学员费用预警表'!I:I)</f>
        <v>0</v>
      </c>
      <c r="O325" s="8" t="str">
        <f>IF(E325="","",IFERROR(VLOOKUP(E325,'1-学员信息表'!A:AG,8,0),"错误"))</f>
        <v/>
      </c>
      <c r="P325" s="8" t="str">
        <f>IF(E325="","",IFERROR(VLOOKUP(E325,'4-收据记录表'!D:AN,26,0),"错误"))</f>
        <v/>
      </c>
      <c r="Q325" s="12"/>
      <c r="R325" s="11"/>
      <c r="S325" s="8" t="str">
        <f>IF(E325="","",IF(ISERROR(VLOOKUP(E325,'1-学员信息表'!A:AG,9,0)),"错误",IF(VLOOKUP(E325,'1-学员信息表'!A:AG,9,0)="","错误",VLOOKUP(E325,'1-学员信息表'!A:AG,9,0))))</f>
        <v/>
      </c>
      <c r="T325" s="4" t="str">
        <f>IF(E325="","",IF(ISERROR(VLOOKUP(E325,'1-学员信息表'!A:AG,20,0)),"错误",IF(VLOOKUP(E325,'1-学员信息表'!A:AG,20,0)="","错误",VLOOKUP(E325,'1-学员信息表'!A:AG,20,0))))</f>
        <v/>
      </c>
      <c r="U325" s="8" t="str">
        <f>IF(E325="","",IF(ISERROR(VLOOKUP(E325,'1-学员信息表'!A:AG,21,0)),"错误",IF(VLOOKUP(E325,'1-学员信息表'!A:AG,21,0)="","错误",VLOOKUP(E325,'1-学员信息表'!A:AG,21,0))))</f>
        <v/>
      </c>
    </row>
    <row r="326" spans="1:21">
      <c r="A326" s="8" t="str">
        <f t="shared" si="15"/>
        <v/>
      </c>
      <c r="B326" s="12" t="str">
        <f t="shared" si="16"/>
        <v/>
      </c>
      <c r="C326" s="11" t="str">
        <f t="shared" si="17"/>
        <v/>
      </c>
      <c r="D326" s="3"/>
      <c r="E326" s="1"/>
      <c r="F326" s="12" t="str">
        <f>IF(E326="","",IFERROR(VLOOKUP(E326,'1-学员信息表'!A:AG,2,0),"错误"))</f>
        <v/>
      </c>
      <c r="G326" s="12" t="str">
        <f>IF(E326="","",IF(ISERROR(VLOOKUP(E326,'3-班级学员信息表'!G:AC,12,0)),"错误",IF(VLOOKUP(E326,'3-班级学员信息表'!G:AC,12,0)="","错误",VLOOKUP(E326,'3-班级学员信息表'!G:AC,12,0))))</f>
        <v/>
      </c>
      <c r="H326" s="12" t="str">
        <f>IF(E326="","",IF(ISERROR(VLOOKUP(E326,'3-班级学员信息表'!G:AC,13,0)),"错误",IF(VLOOKUP(E326,'3-班级学员信息表'!G:AC,13,0)="","错误",VLOOKUP(E326,'3-班级学员信息表'!G:AC,13,0))))</f>
        <v/>
      </c>
      <c r="I326" s="8" t="str">
        <f>IF(E326="","",IFERROR(VLOOKUP(E326,'3-班级学员信息表'!G:AC,14,0),"错误"))</f>
        <v/>
      </c>
      <c r="J326" s="8" t="str">
        <f>IF(E326="","",IFERROR(VLOOKUP(E326,'3-班级学员信息表'!G:AC,15,0),"错误"))</f>
        <v/>
      </c>
      <c r="K326" s="7" t="str">
        <f>IF(E326="","",IFERROR(VLOOKUP(H326,'2-班级信息'!A:AH,6,0),"错误"))</f>
        <v/>
      </c>
      <c r="L326" s="7" t="str">
        <f>IF(E326="","",IFERROR(VLOOKUP(H326,'2-班级信息'!A:AH,29,0),"错误"))</f>
        <v/>
      </c>
      <c r="M326" s="6">
        <f>SUMIF('6-学员费用预警表'!A:A,'10-新增明细'!E326,'6-学员费用预警表'!F:F)</f>
        <v>0</v>
      </c>
      <c r="N326" s="5">
        <f>SUMIF('6-学员费用预警表'!A:A,'10-新增明细'!E326,'6-学员费用预警表'!I:I)</f>
        <v>0</v>
      </c>
      <c r="O326" s="8" t="str">
        <f>IF(E326="","",IFERROR(VLOOKUP(E326,'1-学员信息表'!A:AG,8,0),"错误"))</f>
        <v/>
      </c>
      <c r="P326" s="8" t="str">
        <f>IF(E326="","",IFERROR(VLOOKUP(E326,'4-收据记录表'!D:AN,26,0),"错误"))</f>
        <v/>
      </c>
      <c r="Q326" s="12"/>
      <c r="R326" s="11"/>
      <c r="S326" s="8" t="str">
        <f>IF(E326="","",IF(ISERROR(VLOOKUP(E326,'1-学员信息表'!A:AG,9,0)),"错误",IF(VLOOKUP(E326,'1-学员信息表'!A:AG,9,0)="","错误",VLOOKUP(E326,'1-学员信息表'!A:AG,9,0))))</f>
        <v/>
      </c>
      <c r="T326" s="4" t="str">
        <f>IF(E326="","",IF(ISERROR(VLOOKUP(E326,'1-学员信息表'!A:AG,20,0)),"错误",IF(VLOOKUP(E326,'1-学员信息表'!A:AG,20,0)="","错误",VLOOKUP(E326,'1-学员信息表'!A:AG,20,0))))</f>
        <v/>
      </c>
      <c r="U326" s="8" t="str">
        <f>IF(E326="","",IF(ISERROR(VLOOKUP(E326,'1-学员信息表'!A:AG,21,0)),"错误",IF(VLOOKUP(E326,'1-学员信息表'!A:AG,21,0)="","错误",VLOOKUP(E326,'1-学员信息表'!A:AG,21,0))))</f>
        <v/>
      </c>
    </row>
    <row r="327" spans="1:21">
      <c r="A327" s="8" t="str">
        <f t="shared" si="15"/>
        <v/>
      </c>
      <c r="B327" s="12" t="str">
        <f t="shared" si="16"/>
        <v/>
      </c>
      <c r="C327" s="11" t="str">
        <f t="shared" si="17"/>
        <v/>
      </c>
      <c r="D327" s="3"/>
      <c r="E327" s="1"/>
      <c r="F327" s="12" t="str">
        <f>IF(E327="","",IFERROR(VLOOKUP(E327,'1-学员信息表'!A:AG,2,0),"错误"))</f>
        <v/>
      </c>
      <c r="G327" s="12" t="str">
        <f>IF(E327="","",IF(ISERROR(VLOOKUP(E327,'3-班级学员信息表'!G:AC,12,0)),"错误",IF(VLOOKUP(E327,'3-班级学员信息表'!G:AC,12,0)="","错误",VLOOKUP(E327,'3-班级学员信息表'!G:AC,12,0))))</f>
        <v/>
      </c>
      <c r="H327" s="12" t="str">
        <f>IF(E327="","",IF(ISERROR(VLOOKUP(E327,'3-班级学员信息表'!G:AC,13,0)),"错误",IF(VLOOKUP(E327,'3-班级学员信息表'!G:AC,13,0)="","错误",VLOOKUP(E327,'3-班级学员信息表'!G:AC,13,0))))</f>
        <v/>
      </c>
      <c r="I327" s="8" t="str">
        <f>IF(E327="","",IFERROR(VLOOKUP(E327,'3-班级学员信息表'!G:AC,14,0),"错误"))</f>
        <v/>
      </c>
      <c r="J327" s="8" t="str">
        <f>IF(E327="","",IFERROR(VLOOKUP(E327,'3-班级学员信息表'!G:AC,15,0),"错误"))</f>
        <v/>
      </c>
      <c r="K327" s="7" t="str">
        <f>IF(E327="","",IFERROR(VLOOKUP(H327,'2-班级信息'!A:AH,6,0),"错误"))</f>
        <v/>
      </c>
      <c r="L327" s="7" t="str">
        <f>IF(E327="","",IFERROR(VLOOKUP(H327,'2-班级信息'!A:AH,29,0),"错误"))</f>
        <v/>
      </c>
      <c r="M327" s="6">
        <f>SUMIF('6-学员费用预警表'!A:A,'10-新增明细'!E327,'6-学员费用预警表'!F:F)</f>
        <v>0</v>
      </c>
      <c r="N327" s="5">
        <f>SUMIF('6-学员费用预警表'!A:A,'10-新增明细'!E327,'6-学员费用预警表'!I:I)</f>
        <v>0</v>
      </c>
      <c r="O327" s="8" t="str">
        <f>IF(E327="","",IFERROR(VLOOKUP(E327,'1-学员信息表'!A:AG,8,0),"错误"))</f>
        <v/>
      </c>
      <c r="P327" s="8" t="str">
        <f>IF(E327="","",IFERROR(VLOOKUP(E327,'4-收据记录表'!D:AN,26,0),"错误"))</f>
        <v/>
      </c>
      <c r="Q327" s="12"/>
      <c r="R327" s="11"/>
      <c r="S327" s="8" t="str">
        <f>IF(E327="","",IF(ISERROR(VLOOKUP(E327,'1-学员信息表'!A:AG,9,0)),"错误",IF(VLOOKUP(E327,'1-学员信息表'!A:AG,9,0)="","错误",VLOOKUP(E327,'1-学员信息表'!A:AG,9,0))))</f>
        <v/>
      </c>
      <c r="T327" s="4" t="str">
        <f>IF(E327="","",IF(ISERROR(VLOOKUP(E327,'1-学员信息表'!A:AG,20,0)),"错误",IF(VLOOKUP(E327,'1-学员信息表'!A:AG,20,0)="","错误",VLOOKUP(E327,'1-学员信息表'!A:AG,20,0))))</f>
        <v/>
      </c>
      <c r="U327" s="8" t="str">
        <f>IF(E327="","",IF(ISERROR(VLOOKUP(E327,'1-学员信息表'!A:AG,21,0)),"错误",IF(VLOOKUP(E327,'1-学员信息表'!A:AG,21,0)="","错误",VLOOKUP(E327,'1-学员信息表'!A:AG,21,0))))</f>
        <v/>
      </c>
    </row>
    <row r="328" spans="1:21">
      <c r="A328" s="8" t="str">
        <f t="shared" si="15"/>
        <v/>
      </c>
      <c r="B328" s="12" t="str">
        <f t="shared" si="16"/>
        <v/>
      </c>
      <c r="C328" s="11" t="str">
        <f t="shared" si="17"/>
        <v/>
      </c>
      <c r="D328" s="3"/>
      <c r="E328" s="1"/>
      <c r="F328" s="12" t="str">
        <f>IF(E328="","",IFERROR(VLOOKUP(E328,'1-学员信息表'!A:AG,2,0),"错误"))</f>
        <v/>
      </c>
      <c r="G328" s="12" t="str">
        <f>IF(E328="","",IF(ISERROR(VLOOKUP(E328,'3-班级学员信息表'!G:AC,12,0)),"错误",IF(VLOOKUP(E328,'3-班级学员信息表'!G:AC,12,0)="","错误",VLOOKUP(E328,'3-班级学员信息表'!G:AC,12,0))))</f>
        <v/>
      </c>
      <c r="H328" s="12" t="str">
        <f>IF(E328="","",IF(ISERROR(VLOOKUP(E328,'3-班级学员信息表'!G:AC,13,0)),"错误",IF(VLOOKUP(E328,'3-班级学员信息表'!G:AC,13,0)="","错误",VLOOKUP(E328,'3-班级学员信息表'!G:AC,13,0))))</f>
        <v/>
      </c>
      <c r="I328" s="8" t="str">
        <f>IF(E328="","",IFERROR(VLOOKUP(E328,'3-班级学员信息表'!G:AC,14,0),"错误"))</f>
        <v/>
      </c>
      <c r="J328" s="8" t="str">
        <f>IF(E328="","",IFERROR(VLOOKUP(E328,'3-班级学员信息表'!G:AC,15,0),"错误"))</f>
        <v/>
      </c>
      <c r="K328" s="7" t="str">
        <f>IF(E328="","",IFERROR(VLOOKUP(H328,'2-班级信息'!A:AH,6,0),"错误"))</f>
        <v/>
      </c>
      <c r="L328" s="7" t="str">
        <f>IF(E328="","",IFERROR(VLOOKUP(H328,'2-班级信息'!A:AH,29,0),"错误"))</f>
        <v/>
      </c>
      <c r="M328" s="6">
        <f>SUMIF('6-学员费用预警表'!A:A,'10-新增明细'!E328,'6-学员费用预警表'!F:F)</f>
        <v>0</v>
      </c>
      <c r="N328" s="5">
        <f>SUMIF('6-学员费用预警表'!A:A,'10-新增明细'!E328,'6-学员费用预警表'!I:I)</f>
        <v>0</v>
      </c>
      <c r="O328" s="8" t="str">
        <f>IF(E328="","",IFERROR(VLOOKUP(E328,'1-学员信息表'!A:AG,8,0),"错误"))</f>
        <v/>
      </c>
      <c r="P328" s="8" t="str">
        <f>IF(E328="","",IFERROR(VLOOKUP(E328,'4-收据记录表'!D:AN,26,0),"错误"))</f>
        <v/>
      </c>
      <c r="Q328" s="12"/>
      <c r="R328" s="11"/>
      <c r="S328" s="8" t="str">
        <f>IF(E328="","",IF(ISERROR(VLOOKUP(E328,'1-学员信息表'!A:AG,9,0)),"错误",IF(VLOOKUP(E328,'1-学员信息表'!A:AG,9,0)="","错误",VLOOKUP(E328,'1-学员信息表'!A:AG,9,0))))</f>
        <v/>
      </c>
      <c r="T328" s="4" t="str">
        <f>IF(E328="","",IF(ISERROR(VLOOKUP(E328,'1-学员信息表'!A:AG,20,0)),"错误",IF(VLOOKUP(E328,'1-学员信息表'!A:AG,20,0)="","错误",VLOOKUP(E328,'1-学员信息表'!A:AG,20,0))))</f>
        <v/>
      </c>
      <c r="U328" s="8" t="str">
        <f>IF(E328="","",IF(ISERROR(VLOOKUP(E328,'1-学员信息表'!A:AG,21,0)),"错误",IF(VLOOKUP(E328,'1-学员信息表'!A:AG,21,0)="","错误",VLOOKUP(E328,'1-学员信息表'!A:AG,21,0))))</f>
        <v/>
      </c>
    </row>
    <row r="329" spans="1:21">
      <c r="A329" s="8" t="str">
        <f t="shared" si="15"/>
        <v/>
      </c>
      <c r="B329" s="12" t="str">
        <f t="shared" si="16"/>
        <v/>
      </c>
      <c r="C329" s="11" t="str">
        <f t="shared" si="17"/>
        <v/>
      </c>
      <c r="D329" s="3"/>
      <c r="E329" s="1"/>
      <c r="F329" s="12" t="str">
        <f>IF(E329="","",IFERROR(VLOOKUP(E329,'1-学员信息表'!A:AG,2,0),"错误"))</f>
        <v/>
      </c>
      <c r="G329" s="12" t="str">
        <f>IF(E329="","",IF(ISERROR(VLOOKUP(E329,'3-班级学员信息表'!G:AC,12,0)),"错误",IF(VLOOKUP(E329,'3-班级学员信息表'!G:AC,12,0)="","错误",VLOOKUP(E329,'3-班级学员信息表'!G:AC,12,0))))</f>
        <v/>
      </c>
      <c r="H329" s="12" t="str">
        <f>IF(E329="","",IF(ISERROR(VLOOKUP(E329,'3-班级学员信息表'!G:AC,13,0)),"错误",IF(VLOOKUP(E329,'3-班级学员信息表'!G:AC,13,0)="","错误",VLOOKUP(E329,'3-班级学员信息表'!G:AC,13,0))))</f>
        <v/>
      </c>
      <c r="I329" s="8" t="str">
        <f>IF(E329="","",IFERROR(VLOOKUP(E329,'3-班级学员信息表'!G:AC,14,0),"错误"))</f>
        <v/>
      </c>
      <c r="J329" s="8" t="str">
        <f>IF(E329="","",IFERROR(VLOOKUP(E329,'3-班级学员信息表'!G:AC,15,0),"错误"))</f>
        <v/>
      </c>
      <c r="K329" s="7" t="str">
        <f>IF(E329="","",IFERROR(VLOOKUP(H329,'2-班级信息'!A:AH,6,0),"错误"))</f>
        <v/>
      </c>
      <c r="L329" s="7" t="str">
        <f>IF(E329="","",IFERROR(VLOOKUP(H329,'2-班级信息'!A:AH,29,0),"错误"))</f>
        <v/>
      </c>
      <c r="M329" s="6">
        <f>SUMIF('6-学员费用预警表'!A:A,'10-新增明细'!E329,'6-学员费用预警表'!F:F)</f>
        <v>0</v>
      </c>
      <c r="N329" s="5">
        <f>SUMIF('6-学员费用预警表'!A:A,'10-新增明细'!E329,'6-学员费用预警表'!I:I)</f>
        <v>0</v>
      </c>
      <c r="O329" s="8" t="str">
        <f>IF(E329="","",IFERROR(VLOOKUP(E329,'1-学员信息表'!A:AG,8,0),"错误"))</f>
        <v/>
      </c>
      <c r="P329" s="8" t="str">
        <f>IF(E329="","",IFERROR(VLOOKUP(E329,'4-收据记录表'!D:AN,26,0),"错误"))</f>
        <v/>
      </c>
      <c r="Q329" s="12"/>
      <c r="R329" s="11"/>
      <c r="S329" s="8" t="str">
        <f>IF(E329="","",IF(ISERROR(VLOOKUP(E329,'1-学员信息表'!A:AG,9,0)),"错误",IF(VLOOKUP(E329,'1-学员信息表'!A:AG,9,0)="","错误",VLOOKUP(E329,'1-学员信息表'!A:AG,9,0))))</f>
        <v/>
      </c>
      <c r="T329" s="4" t="str">
        <f>IF(E329="","",IF(ISERROR(VLOOKUP(E329,'1-学员信息表'!A:AG,20,0)),"错误",IF(VLOOKUP(E329,'1-学员信息表'!A:AG,20,0)="","错误",VLOOKUP(E329,'1-学员信息表'!A:AG,20,0))))</f>
        <v/>
      </c>
      <c r="U329" s="8" t="str">
        <f>IF(E329="","",IF(ISERROR(VLOOKUP(E329,'1-学员信息表'!A:AG,21,0)),"错误",IF(VLOOKUP(E329,'1-学员信息表'!A:AG,21,0)="","错误",VLOOKUP(E329,'1-学员信息表'!A:AG,21,0))))</f>
        <v/>
      </c>
    </row>
    <row r="330" spans="1:21">
      <c r="A330" s="8" t="str">
        <f t="shared" si="15"/>
        <v/>
      </c>
      <c r="B330" s="12" t="str">
        <f t="shared" si="16"/>
        <v/>
      </c>
      <c r="C330" s="11" t="str">
        <f t="shared" si="17"/>
        <v/>
      </c>
      <c r="D330" s="3"/>
      <c r="E330" s="1"/>
      <c r="F330" s="12" t="str">
        <f>IF(E330="","",IFERROR(VLOOKUP(E330,'1-学员信息表'!A:AG,2,0),"错误"))</f>
        <v/>
      </c>
      <c r="G330" s="12" t="str">
        <f>IF(E330="","",IF(ISERROR(VLOOKUP(E330,'3-班级学员信息表'!G:AC,12,0)),"错误",IF(VLOOKUP(E330,'3-班级学员信息表'!G:AC,12,0)="","错误",VLOOKUP(E330,'3-班级学员信息表'!G:AC,12,0))))</f>
        <v/>
      </c>
      <c r="H330" s="12" t="str">
        <f>IF(E330="","",IF(ISERROR(VLOOKUP(E330,'3-班级学员信息表'!G:AC,13,0)),"错误",IF(VLOOKUP(E330,'3-班级学员信息表'!G:AC,13,0)="","错误",VLOOKUP(E330,'3-班级学员信息表'!G:AC,13,0))))</f>
        <v/>
      </c>
      <c r="I330" s="8" t="str">
        <f>IF(E330="","",IFERROR(VLOOKUP(E330,'3-班级学员信息表'!G:AC,14,0),"错误"))</f>
        <v/>
      </c>
      <c r="J330" s="8" t="str">
        <f>IF(E330="","",IFERROR(VLOOKUP(E330,'3-班级学员信息表'!G:AC,15,0),"错误"))</f>
        <v/>
      </c>
      <c r="K330" s="7" t="str">
        <f>IF(E330="","",IFERROR(VLOOKUP(H330,'2-班级信息'!A:AH,6,0),"错误"))</f>
        <v/>
      </c>
      <c r="L330" s="7" t="str">
        <f>IF(E330="","",IFERROR(VLOOKUP(H330,'2-班级信息'!A:AH,29,0),"错误"))</f>
        <v/>
      </c>
      <c r="M330" s="6">
        <f>SUMIF('6-学员费用预警表'!A:A,'10-新增明细'!E330,'6-学员费用预警表'!F:F)</f>
        <v>0</v>
      </c>
      <c r="N330" s="5">
        <f>SUMIF('6-学员费用预警表'!A:A,'10-新增明细'!E330,'6-学员费用预警表'!I:I)</f>
        <v>0</v>
      </c>
      <c r="O330" s="8" t="str">
        <f>IF(E330="","",IFERROR(VLOOKUP(E330,'1-学员信息表'!A:AG,8,0),"错误"))</f>
        <v/>
      </c>
      <c r="P330" s="8" t="str">
        <f>IF(E330="","",IFERROR(VLOOKUP(E330,'4-收据记录表'!D:AN,26,0),"错误"))</f>
        <v/>
      </c>
      <c r="Q330" s="12"/>
      <c r="R330" s="11"/>
      <c r="S330" s="8" t="str">
        <f>IF(E330="","",IF(ISERROR(VLOOKUP(E330,'1-学员信息表'!A:AG,9,0)),"错误",IF(VLOOKUP(E330,'1-学员信息表'!A:AG,9,0)="","错误",VLOOKUP(E330,'1-学员信息表'!A:AG,9,0))))</f>
        <v/>
      </c>
      <c r="T330" s="4" t="str">
        <f>IF(E330="","",IF(ISERROR(VLOOKUP(E330,'1-学员信息表'!A:AG,20,0)),"错误",IF(VLOOKUP(E330,'1-学员信息表'!A:AG,20,0)="","错误",VLOOKUP(E330,'1-学员信息表'!A:AG,20,0))))</f>
        <v/>
      </c>
      <c r="U330" s="8" t="str">
        <f>IF(E330="","",IF(ISERROR(VLOOKUP(E330,'1-学员信息表'!A:AG,21,0)),"错误",IF(VLOOKUP(E330,'1-学员信息表'!A:AG,21,0)="","错误",VLOOKUP(E330,'1-学员信息表'!A:AG,21,0))))</f>
        <v/>
      </c>
    </row>
    <row r="331" spans="1:21">
      <c r="A331" s="8" t="str">
        <f t="shared" si="15"/>
        <v/>
      </c>
      <c r="B331" s="12" t="str">
        <f t="shared" si="16"/>
        <v/>
      </c>
      <c r="C331" s="11" t="str">
        <f t="shared" si="17"/>
        <v/>
      </c>
      <c r="D331" s="3"/>
      <c r="E331" s="1"/>
      <c r="F331" s="12" t="str">
        <f>IF(E331="","",IFERROR(VLOOKUP(E331,'1-学员信息表'!A:AG,2,0),"错误"))</f>
        <v/>
      </c>
      <c r="G331" s="12" t="str">
        <f>IF(E331="","",IF(ISERROR(VLOOKUP(E331,'3-班级学员信息表'!G:AC,12,0)),"错误",IF(VLOOKUP(E331,'3-班级学员信息表'!G:AC,12,0)="","错误",VLOOKUP(E331,'3-班级学员信息表'!G:AC,12,0))))</f>
        <v/>
      </c>
      <c r="H331" s="12" t="str">
        <f>IF(E331="","",IF(ISERROR(VLOOKUP(E331,'3-班级学员信息表'!G:AC,13,0)),"错误",IF(VLOOKUP(E331,'3-班级学员信息表'!G:AC,13,0)="","错误",VLOOKUP(E331,'3-班级学员信息表'!G:AC,13,0))))</f>
        <v/>
      </c>
      <c r="I331" s="8" t="str">
        <f>IF(E331="","",IFERROR(VLOOKUP(E331,'3-班级学员信息表'!G:AC,14,0),"错误"))</f>
        <v/>
      </c>
      <c r="J331" s="8" t="str">
        <f>IF(E331="","",IFERROR(VLOOKUP(E331,'3-班级学员信息表'!G:AC,15,0),"错误"))</f>
        <v/>
      </c>
      <c r="K331" s="7" t="str">
        <f>IF(E331="","",IFERROR(VLOOKUP(H331,'2-班级信息'!A:AH,6,0),"错误"))</f>
        <v/>
      </c>
      <c r="L331" s="7" t="str">
        <f>IF(E331="","",IFERROR(VLOOKUP(H331,'2-班级信息'!A:AH,29,0),"错误"))</f>
        <v/>
      </c>
      <c r="M331" s="6">
        <f>SUMIF('6-学员费用预警表'!A:A,'10-新增明细'!E331,'6-学员费用预警表'!F:F)</f>
        <v>0</v>
      </c>
      <c r="N331" s="5">
        <f>SUMIF('6-学员费用预警表'!A:A,'10-新增明细'!E331,'6-学员费用预警表'!I:I)</f>
        <v>0</v>
      </c>
      <c r="O331" s="8" t="str">
        <f>IF(E331="","",IFERROR(VLOOKUP(E331,'1-学员信息表'!A:AG,8,0),"错误"))</f>
        <v/>
      </c>
      <c r="P331" s="8" t="str">
        <f>IF(E331="","",IFERROR(VLOOKUP(E331,'4-收据记录表'!D:AN,26,0),"错误"))</f>
        <v/>
      </c>
      <c r="Q331" s="12"/>
      <c r="R331" s="11"/>
      <c r="S331" s="8" t="str">
        <f>IF(E331="","",IF(ISERROR(VLOOKUP(E331,'1-学员信息表'!A:AG,9,0)),"错误",IF(VLOOKUP(E331,'1-学员信息表'!A:AG,9,0)="","错误",VLOOKUP(E331,'1-学员信息表'!A:AG,9,0))))</f>
        <v/>
      </c>
      <c r="T331" s="4" t="str">
        <f>IF(E331="","",IF(ISERROR(VLOOKUP(E331,'1-学员信息表'!A:AG,20,0)),"错误",IF(VLOOKUP(E331,'1-学员信息表'!A:AG,20,0)="","错误",VLOOKUP(E331,'1-学员信息表'!A:AG,20,0))))</f>
        <v/>
      </c>
      <c r="U331" s="8" t="str">
        <f>IF(E331="","",IF(ISERROR(VLOOKUP(E331,'1-学员信息表'!A:AG,21,0)),"错误",IF(VLOOKUP(E331,'1-学员信息表'!A:AG,21,0)="","错误",VLOOKUP(E331,'1-学员信息表'!A:AG,21,0))))</f>
        <v/>
      </c>
    </row>
    <row r="332" spans="1:21">
      <c r="A332" s="8" t="str">
        <f t="shared" si="15"/>
        <v/>
      </c>
      <c r="B332" s="12" t="str">
        <f t="shared" si="16"/>
        <v/>
      </c>
      <c r="C332" s="11" t="str">
        <f t="shared" si="17"/>
        <v/>
      </c>
      <c r="D332" s="3"/>
      <c r="E332" s="1"/>
      <c r="F332" s="12" t="str">
        <f>IF(E332="","",IFERROR(VLOOKUP(E332,'1-学员信息表'!A:AG,2,0),"错误"))</f>
        <v/>
      </c>
      <c r="G332" s="12" t="str">
        <f>IF(E332="","",IF(ISERROR(VLOOKUP(E332,'3-班级学员信息表'!G:AC,12,0)),"错误",IF(VLOOKUP(E332,'3-班级学员信息表'!G:AC,12,0)="","错误",VLOOKUP(E332,'3-班级学员信息表'!G:AC,12,0))))</f>
        <v/>
      </c>
      <c r="H332" s="12" t="str">
        <f>IF(E332="","",IF(ISERROR(VLOOKUP(E332,'3-班级学员信息表'!G:AC,13,0)),"错误",IF(VLOOKUP(E332,'3-班级学员信息表'!G:AC,13,0)="","错误",VLOOKUP(E332,'3-班级学员信息表'!G:AC,13,0))))</f>
        <v/>
      </c>
      <c r="I332" s="8" t="str">
        <f>IF(E332="","",IFERROR(VLOOKUP(E332,'3-班级学员信息表'!G:AC,14,0),"错误"))</f>
        <v/>
      </c>
      <c r="J332" s="8" t="str">
        <f>IF(E332="","",IFERROR(VLOOKUP(E332,'3-班级学员信息表'!G:AC,15,0),"错误"))</f>
        <v/>
      </c>
      <c r="K332" s="7" t="str">
        <f>IF(E332="","",IFERROR(VLOOKUP(H332,'2-班级信息'!A:AH,6,0),"错误"))</f>
        <v/>
      </c>
      <c r="L332" s="7" t="str">
        <f>IF(E332="","",IFERROR(VLOOKUP(H332,'2-班级信息'!A:AH,29,0),"错误"))</f>
        <v/>
      </c>
      <c r="M332" s="6">
        <f>SUMIF('6-学员费用预警表'!A:A,'10-新增明细'!E332,'6-学员费用预警表'!F:F)</f>
        <v>0</v>
      </c>
      <c r="N332" s="5">
        <f>SUMIF('6-学员费用预警表'!A:A,'10-新增明细'!E332,'6-学员费用预警表'!I:I)</f>
        <v>0</v>
      </c>
      <c r="O332" s="8" t="str">
        <f>IF(E332="","",IFERROR(VLOOKUP(E332,'1-学员信息表'!A:AG,8,0),"错误"))</f>
        <v/>
      </c>
      <c r="P332" s="8" t="str">
        <f>IF(E332="","",IFERROR(VLOOKUP(E332,'4-收据记录表'!D:AN,26,0),"错误"))</f>
        <v/>
      </c>
      <c r="Q332" s="12"/>
      <c r="R332" s="11"/>
      <c r="S332" s="8" t="str">
        <f>IF(E332="","",IF(ISERROR(VLOOKUP(E332,'1-学员信息表'!A:AG,9,0)),"错误",IF(VLOOKUP(E332,'1-学员信息表'!A:AG,9,0)="","错误",VLOOKUP(E332,'1-学员信息表'!A:AG,9,0))))</f>
        <v/>
      </c>
      <c r="T332" s="4" t="str">
        <f>IF(E332="","",IF(ISERROR(VLOOKUP(E332,'1-学员信息表'!A:AG,20,0)),"错误",IF(VLOOKUP(E332,'1-学员信息表'!A:AG,20,0)="","错误",VLOOKUP(E332,'1-学员信息表'!A:AG,20,0))))</f>
        <v/>
      </c>
      <c r="U332" s="8" t="str">
        <f>IF(E332="","",IF(ISERROR(VLOOKUP(E332,'1-学员信息表'!A:AG,21,0)),"错误",IF(VLOOKUP(E332,'1-学员信息表'!A:AG,21,0)="","错误",VLOOKUP(E332,'1-学员信息表'!A:AG,21,0))))</f>
        <v/>
      </c>
    </row>
    <row r="333" spans="1:21">
      <c r="A333" s="8" t="str">
        <f t="shared" si="15"/>
        <v/>
      </c>
      <c r="B333" s="12" t="str">
        <f t="shared" si="16"/>
        <v/>
      </c>
      <c r="C333" s="11" t="str">
        <f t="shared" si="17"/>
        <v/>
      </c>
      <c r="D333" s="3"/>
      <c r="E333" s="1"/>
      <c r="F333" s="12" t="str">
        <f>IF(E333="","",IFERROR(VLOOKUP(E333,'1-学员信息表'!A:AG,2,0),"错误"))</f>
        <v/>
      </c>
      <c r="G333" s="12" t="str">
        <f>IF(E333="","",IF(ISERROR(VLOOKUP(E333,'3-班级学员信息表'!G:AC,12,0)),"错误",IF(VLOOKUP(E333,'3-班级学员信息表'!G:AC,12,0)="","错误",VLOOKUP(E333,'3-班级学员信息表'!G:AC,12,0))))</f>
        <v/>
      </c>
      <c r="H333" s="12" t="str">
        <f>IF(E333="","",IF(ISERROR(VLOOKUP(E333,'3-班级学员信息表'!G:AC,13,0)),"错误",IF(VLOOKUP(E333,'3-班级学员信息表'!G:AC,13,0)="","错误",VLOOKUP(E333,'3-班级学员信息表'!G:AC,13,0))))</f>
        <v/>
      </c>
      <c r="I333" s="8" t="str">
        <f>IF(E333="","",IFERROR(VLOOKUP(E333,'3-班级学员信息表'!G:AC,14,0),"错误"))</f>
        <v/>
      </c>
      <c r="J333" s="8" t="str">
        <f>IF(E333="","",IFERROR(VLOOKUP(E333,'3-班级学员信息表'!G:AC,15,0),"错误"))</f>
        <v/>
      </c>
      <c r="K333" s="7" t="str">
        <f>IF(E333="","",IFERROR(VLOOKUP(H333,'2-班级信息'!A:AH,6,0),"错误"))</f>
        <v/>
      </c>
      <c r="L333" s="7" t="str">
        <f>IF(E333="","",IFERROR(VLOOKUP(H333,'2-班级信息'!A:AH,29,0),"错误"))</f>
        <v/>
      </c>
      <c r="M333" s="6">
        <f>SUMIF('6-学员费用预警表'!A:A,'10-新增明细'!E333,'6-学员费用预警表'!F:F)</f>
        <v>0</v>
      </c>
      <c r="N333" s="5">
        <f>SUMIF('6-学员费用预警表'!A:A,'10-新增明细'!E333,'6-学员费用预警表'!I:I)</f>
        <v>0</v>
      </c>
      <c r="O333" s="8" t="str">
        <f>IF(E333="","",IFERROR(VLOOKUP(E333,'1-学员信息表'!A:AG,8,0),"错误"))</f>
        <v/>
      </c>
      <c r="P333" s="8" t="str">
        <f>IF(E333="","",IFERROR(VLOOKUP(E333,'4-收据记录表'!D:AN,26,0),"错误"))</f>
        <v/>
      </c>
      <c r="Q333" s="12"/>
      <c r="R333" s="11"/>
      <c r="S333" s="8" t="str">
        <f>IF(E333="","",IF(ISERROR(VLOOKUP(E333,'1-学员信息表'!A:AG,9,0)),"错误",IF(VLOOKUP(E333,'1-学员信息表'!A:AG,9,0)="","错误",VLOOKUP(E333,'1-学员信息表'!A:AG,9,0))))</f>
        <v/>
      </c>
      <c r="T333" s="4" t="str">
        <f>IF(E333="","",IF(ISERROR(VLOOKUP(E333,'1-学员信息表'!A:AG,20,0)),"错误",IF(VLOOKUP(E333,'1-学员信息表'!A:AG,20,0)="","错误",VLOOKUP(E333,'1-学员信息表'!A:AG,20,0))))</f>
        <v/>
      </c>
      <c r="U333" s="8" t="str">
        <f>IF(E333="","",IF(ISERROR(VLOOKUP(E333,'1-学员信息表'!A:AG,21,0)),"错误",IF(VLOOKUP(E333,'1-学员信息表'!A:AG,21,0)="","错误",VLOOKUP(E333,'1-学员信息表'!A:AG,21,0))))</f>
        <v/>
      </c>
    </row>
    <row r="334" spans="1:21">
      <c r="A334" s="8" t="str">
        <f t="shared" si="15"/>
        <v/>
      </c>
      <c r="B334" s="12" t="str">
        <f t="shared" si="16"/>
        <v/>
      </c>
      <c r="C334" s="11" t="str">
        <f t="shared" si="17"/>
        <v/>
      </c>
      <c r="D334" s="3"/>
      <c r="E334" s="1"/>
      <c r="F334" s="12" t="str">
        <f>IF(E334="","",IFERROR(VLOOKUP(E334,'1-学员信息表'!A:AG,2,0),"错误"))</f>
        <v/>
      </c>
      <c r="G334" s="12" t="str">
        <f>IF(E334="","",IF(ISERROR(VLOOKUP(E334,'3-班级学员信息表'!G:AC,12,0)),"错误",IF(VLOOKUP(E334,'3-班级学员信息表'!G:AC,12,0)="","错误",VLOOKUP(E334,'3-班级学员信息表'!G:AC,12,0))))</f>
        <v/>
      </c>
      <c r="H334" s="12" t="str">
        <f>IF(E334="","",IF(ISERROR(VLOOKUP(E334,'3-班级学员信息表'!G:AC,13,0)),"错误",IF(VLOOKUP(E334,'3-班级学员信息表'!G:AC,13,0)="","错误",VLOOKUP(E334,'3-班级学员信息表'!G:AC,13,0))))</f>
        <v/>
      </c>
      <c r="I334" s="8" t="str">
        <f>IF(E334="","",IFERROR(VLOOKUP(E334,'3-班级学员信息表'!G:AC,14,0),"错误"))</f>
        <v/>
      </c>
      <c r="J334" s="8" t="str">
        <f>IF(E334="","",IFERROR(VLOOKUP(E334,'3-班级学员信息表'!G:AC,15,0),"错误"))</f>
        <v/>
      </c>
      <c r="K334" s="7" t="str">
        <f>IF(E334="","",IFERROR(VLOOKUP(H334,'2-班级信息'!A:AH,6,0),"错误"))</f>
        <v/>
      </c>
      <c r="L334" s="7" t="str">
        <f>IF(E334="","",IFERROR(VLOOKUP(H334,'2-班级信息'!A:AH,29,0),"错误"))</f>
        <v/>
      </c>
      <c r="M334" s="6">
        <f>SUMIF('6-学员费用预警表'!A:A,'10-新增明细'!E334,'6-学员费用预警表'!F:F)</f>
        <v>0</v>
      </c>
      <c r="N334" s="5">
        <f>SUMIF('6-学员费用预警表'!A:A,'10-新增明细'!E334,'6-学员费用预警表'!I:I)</f>
        <v>0</v>
      </c>
      <c r="O334" s="8" t="str">
        <f>IF(E334="","",IFERROR(VLOOKUP(E334,'1-学员信息表'!A:AG,8,0),"错误"))</f>
        <v/>
      </c>
      <c r="P334" s="8" t="str">
        <f>IF(E334="","",IFERROR(VLOOKUP(E334,'4-收据记录表'!D:AN,26,0),"错误"))</f>
        <v/>
      </c>
      <c r="Q334" s="12"/>
      <c r="R334" s="11"/>
      <c r="S334" s="8" t="str">
        <f>IF(E334="","",IF(ISERROR(VLOOKUP(E334,'1-学员信息表'!A:AG,9,0)),"错误",IF(VLOOKUP(E334,'1-学员信息表'!A:AG,9,0)="","错误",VLOOKUP(E334,'1-学员信息表'!A:AG,9,0))))</f>
        <v/>
      </c>
      <c r="T334" s="4" t="str">
        <f>IF(E334="","",IF(ISERROR(VLOOKUP(E334,'1-学员信息表'!A:AG,20,0)),"错误",IF(VLOOKUP(E334,'1-学员信息表'!A:AG,20,0)="","错误",VLOOKUP(E334,'1-学员信息表'!A:AG,20,0))))</f>
        <v/>
      </c>
      <c r="U334" s="8" t="str">
        <f>IF(E334="","",IF(ISERROR(VLOOKUP(E334,'1-学员信息表'!A:AG,21,0)),"错误",IF(VLOOKUP(E334,'1-学员信息表'!A:AG,21,0)="","错误",VLOOKUP(E334,'1-学员信息表'!A:AG,21,0))))</f>
        <v/>
      </c>
    </row>
    <row r="335" spans="1:21">
      <c r="A335" s="8" t="str">
        <f t="shared" si="15"/>
        <v/>
      </c>
      <c r="B335" s="12" t="str">
        <f t="shared" si="16"/>
        <v/>
      </c>
      <c r="C335" s="11" t="str">
        <f t="shared" si="17"/>
        <v/>
      </c>
      <c r="D335" s="3"/>
      <c r="E335" s="1"/>
      <c r="F335" s="12" t="str">
        <f>IF(E335="","",IFERROR(VLOOKUP(E335,'1-学员信息表'!A:AG,2,0),"错误"))</f>
        <v/>
      </c>
      <c r="G335" s="12" t="str">
        <f>IF(E335="","",IF(ISERROR(VLOOKUP(E335,'3-班级学员信息表'!G:AC,12,0)),"错误",IF(VLOOKUP(E335,'3-班级学员信息表'!G:AC,12,0)="","错误",VLOOKUP(E335,'3-班级学员信息表'!G:AC,12,0))))</f>
        <v/>
      </c>
      <c r="H335" s="12" t="str">
        <f>IF(E335="","",IF(ISERROR(VLOOKUP(E335,'3-班级学员信息表'!G:AC,13,0)),"错误",IF(VLOOKUP(E335,'3-班级学员信息表'!G:AC,13,0)="","错误",VLOOKUP(E335,'3-班级学员信息表'!G:AC,13,0))))</f>
        <v/>
      </c>
      <c r="I335" s="8" t="str">
        <f>IF(E335="","",IFERROR(VLOOKUP(E335,'3-班级学员信息表'!G:AC,14,0),"错误"))</f>
        <v/>
      </c>
      <c r="J335" s="8" t="str">
        <f>IF(E335="","",IFERROR(VLOOKUP(E335,'3-班级学员信息表'!G:AC,15,0),"错误"))</f>
        <v/>
      </c>
      <c r="K335" s="7" t="str">
        <f>IF(E335="","",IFERROR(VLOOKUP(H335,'2-班级信息'!A:AH,6,0),"错误"))</f>
        <v/>
      </c>
      <c r="L335" s="7" t="str">
        <f>IF(E335="","",IFERROR(VLOOKUP(H335,'2-班级信息'!A:AH,29,0),"错误"))</f>
        <v/>
      </c>
      <c r="M335" s="6">
        <f>SUMIF('6-学员费用预警表'!A:A,'10-新增明细'!E335,'6-学员费用预警表'!F:F)</f>
        <v>0</v>
      </c>
      <c r="N335" s="5">
        <f>SUMIF('6-学员费用预警表'!A:A,'10-新增明细'!E335,'6-学员费用预警表'!I:I)</f>
        <v>0</v>
      </c>
      <c r="O335" s="8" t="str">
        <f>IF(E335="","",IFERROR(VLOOKUP(E335,'1-学员信息表'!A:AG,8,0),"错误"))</f>
        <v/>
      </c>
      <c r="P335" s="8" t="str">
        <f>IF(E335="","",IFERROR(VLOOKUP(E335,'4-收据记录表'!D:AN,26,0),"错误"))</f>
        <v/>
      </c>
      <c r="Q335" s="12"/>
      <c r="R335" s="11"/>
      <c r="S335" s="8" t="str">
        <f>IF(E335="","",IF(ISERROR(VLOOKUP(E335,'1-学员信息表'!A:AG,9,0)),"错误",IF(VLOOKUP(E335,'1-学员信息表'!A:AG,9,0)="","错误",VLOOKUP(E335,'1-学员信息表'!A:AG,9,0))))</f>
        <v/>
      </c>
      <c r="T335" s="4" t="str">
        <f>IF(E335="","",IF(ISERROR(VLOOKUP(E335,'1-学员信息表'!A:AG,20,0)),"错误",IF(VLOOKUP(E335,'1-学员信息表'!A:AG,20,0)="","错误",VLOOKUP(E335,'1-学员信息表'!A:AG,20,0))))</f>
        <v/>
      </c>
      <c r="U335" s="8" t="str">
        <f>IF(E335="","",IF(ISERROR(VLOOKUP(E335,'1-学员信息表'!A:AG,21,0)),"错误",IF(VLOOKUP(E335,'1-学员信息表'!A:AG,21,0)="","错误",VLOOKUP(E335,'1-学员信息表'!A:AG,21,0))))</f>
        <v/>
      </c>
    </row>
    <row r="336" spans="1:21">
      <c r="A336" s="8" t="str">
        <f t="shared" si="15"/>
        <v/>
      </c>
      <c r="B336" s="12" t="str">
        <f t="shared" si="16"/>
        <v/>
      </c>
      <c r="C336" s="11" t="str">
        <f t="shared" si="17"/>
        <v/>
      </c>
      <c r="D336" s="3"/>
      <c r="E336" s="1"/>
      <c r="F336" s="12" t="str">
        <f>IF(E336="","",IFERROR(VLOOKUP(E336,'1-学员信息表'!A:AG,2,0),"错误"))</f>
        <v/>
      </c>
      <c r="G336" s="12" t="str">
        <f>IF(E336="","",IF(ISERROR(VLOOKUP(E336,'3-班级学员信息表'!G:AC,12,0)),"错误",IF(VLOOKUP(E336,'3-班级学员信息表'!G:AC,12,0)="","错误",VLOOKUP(E336,'3-班级学员信息表'!G:AC,12,0))))</f>
        <v/>
      </c>
      <c r="H336" s="12" t="str">
        <f>IF(E336="","",IF(ISERROR(VLOOKUP(E336,'3-班级学员信息表'!G:AC,13,0)),"错误",IF(VLOOKUP(E336,'3-班级学员信息表'!G:AC,13,0)="","错误",VLOOKUP(E336,'3-班级学员信息表'!G:AC,13,0))))</f>
        <v/>
      </c>
      <c r="I336" s="8" t="str">
        <f>IF(E336="","",IFERROR(VLOOKUP(E336,'3-班级学员信息表'!G:AC,14,0),"错误"))</f>
        <v/>
      </c>
      <c r="J336" s="8" t="str">
        <f>IF(E336="","",IFERROR(VLOOKUP(E336,'3-班级学员信息表'!G:AC,15,0),"错误"))</f>
        <v/>
      </c>
      <c r="K336" s="7" t="str">
        <f>IF(E336="","",IFERROR(VLOOKUP(H336,'2-班级信息'!A:AH,6,0),"错误"))</f>
        <v/>
      </c>
      <c r="L336" s="7" t="str">
        <f>IF(E336="","",IFERROR(VLOOKUP(H336,'2-班级信息'!A:AH,29,0),"错误"))</f>
        <v/>
      </c>
      <c r="M336" s="6">
        <f>SUMIF('6-学员费用预警表'!A:A,'10-新增明细'!E336,'6-学员费用预警表'!F:F)</f>
        <v>0</v>
      </c>
      <c r="N336" s="5">
        <f>SUMIF('6-学员费用预警表'!A:A,'10-新增明细'!E336,'6-学员费用预警表'!I:I)</f>
        <v>0</v>
      </c>
      <c r="O336" s="8" t="str">
        <f>IF(E336="","",IFERROR(VLOOKUP(E336,'1-学员信息表'!A:AG,8,0),"错误"))</f>
        <v/>
      </c>
      <c r="P336" s="8" t="str">
        <f>IF(E336="","",IFERROR(VLOOKUP(E336,'4-收据记录表'!D:AN,26,0),"错误"))</f>
        <v/>
      </c>
      <c r="Q336" s="12"/>
      <c r="R336" s="11"/>
      <c r="S336" s="8" t="str">
        <f>IF(E336="","",IF(ISERROR(VLOOKUP(E336,'1-学员信息表'!A:AG,9,0)),"错误",IF(VLOOKUP(E336,'1-学员信息表'!A:AG,9,0)="","错误",VLOOKUP(E336,'1-学员信息表'!A:AG,9,0))))</f>
        <v/>
      </c>
      <c r="T336" s="4" t="str">
        <f>IF(E336="","",IF(ISERROR(VLOOKUP(E336,'1-学员信息表'!A:AG,20,0)),"错误",IF(VLOOKUP(E336,'1-学员信息表'!A:AG,20,0)="","错误",VLOOKUP(E336,'1-学员信息表'!A:AG,20,0))))</f>
        <v/>
      </c>
      <c r="U336" s="8" t="str">
        <f>IF(E336="","",IF(ISERROR(VLOOKUP(E336,'1-学员信息表'!A:AG,21,0)),"错误",IF(VLOOKUP(E336,'1-学员信息表'!A:AG,21,0)="","错误",VLOOKUP(E336,'1-学员信息表'!A:AG,21,0))))</f>
        <v/>
      </c>
    </row>
    <row r="337" spans="1:21">
      <c r="A337" s="8" t="str">
        <f t="shared" si="15"/>
        <v/>
      </c>
      <c r="B337" s="12" t="str">
        <f t="shared" si="16"/>
        <v/>
      </c>
      <c r="C337" s="11" t="str">
        <f t="shared" si="17"/>
        <v/>
      </c>
      <c r="D337" s="3"/>
      <c r="E337" s="1"/>
      <c r="F337" s="12" t="str">
        <f>IF(E337="","",IFERROR(VLOOKUP(E337,'1-学员信息表'!A:AG,2,0),"错误"))</f>
        <v/>
      </c>
      <c r="G337" s="12" t="str">
        <f>IF(E337="","",IF(ISERROR(VLOOKUP(E337,'3-班级学员信息表'!G:AC,12,0)),"错误",IF(VLOOKUP(E337,'3-班级学员信息表'!G:AC,12,0)="","错误",VLOOKUP(E337,'3-班级学员信息表'!G:AC,12,0))))</f>
        <v/>
      </c>
      <c r="H337" s="12" t="str">
        <f>IF(E337="","",IF(ISERROR(VLOOKUP(E337,'3-班级学员信息表'!G:AC,13,0)),"错误",IF(VLOOKUP(E337,'3-班级学员信息表'!G:AC,13,0)="","错误",VLOOKUP(E337,'3-班级学员信息表'!G:AC,13,0))))</f>
        <v/>
      </c>
      <c r="I337" s="8" t="str">
        <f>IF(E337="","",IFERROR(VLOOKUP(E337,'3-班级学员信息表'!G:AC,14,0),"错误"))</f>
        <v/>
      </c>
      <c r="J337" s="8" t="str">
        <f>IF(E337="","",IFERROR(VLOOKUP(E337,'3-班级学员信息表'!G:AC,15,0),"错误"))</f>
        <v/>
      </c>
      <c r="K337" s="7" t="str">
        <f>IF(E337="","",IFERROR(VLOOKUP(H337,'2-班级信息'!A:AH,6,0),"错误"))</f>
        <v/>
      </c>
      <c r="L337" s="7" t="str">
        <f>IF(E337="","",IFERROR(VLOOKUP(H337,'2-班级信息'!A:AH,29,0),"错误"))</f>
        <v/>
      </c>
      <c r="M337" s="6">
        <f>SUMIF('6-学员费用预警表'!A:A,'10-新增明细'!E337,'6-学员费用预警表'!F:F)</f>
        <v>0</v>
      </c>
      <c r="N337" s="5">
        <f>SUMIF('6-学员费用预警表'!A:A,'10-新增明细'!E337,'6-学员费用预警表'!I:I)</f>
        <v>0</v>
      </c>
      <c r="O337" s="8" t="str">
        <f>IF(E337="","",IFERROR(VLOOKUP(E337,'1-学员信息表'!A:AG,8,0),"错误"))</f>
        <v/>
      </c>
      <c r="P337" s="8" t="str">
        <f>IF(E337="","",IFERROR(VLOOKUP(E337,'4-收据记录表'!D:AN,26,0),"错误"))</f>
        <v/>
      </c>
      <c r="Q337" s="12"/>
      <c r="R337" s="11"/>
      <c r="S337" s="8" t="str">
        <f>IF(E337="","",IF(ISERROR(VLOOKUP(E337,'1-学员信息表'!A:AG,9,0)),"错误",IF(VLOOKUP(E337,'1-学员信息表'!A:AG,9,0)="","错误",VLOOKUP(E337,'1-学员信息表'!A:AG,9,0))))</f>
        <v/>
      </c>
      <c r="T337" s="4" t="str">
        <f>IF(E337="","",IF(ISERROR(VLOOKUP(E337,'1-学员信息表'!A:AG,20,0)),"错误",IF(VLOOKUP(E337,'1-学员信息表'!A:AG,20,0)="","错误",VLOOKUP(E337,'1-学员信息表'!A:AG,20,0))))</f>
        <v/>
      </c>
      <c r="U337" s="8" t="str">
        <f>IF(E337="","",IF(ISERROR(VLOOKUP(E337,'1-学员信息表'!A:AG,21,0)),"错误",IF(VLOOKUP(E337,'1-学员信息表'!A:AG,21,0)="","错误",VLOOKUP(E337,'1-学员信息表'!A:AG,21,0))))</f>
        <v/>
      </c>
    </row>
    <row r="338" spans="1:21">
      <c r="A338" s="8" t="str">
        <f t="shared" si="15"/>
        <v/>
      </c>
      <c r="B338" s="12" t="str">
        <f t="shared" si="16"/>
        <v/>
      </c>
      <c r="C338" s="11" t="str">
        <f t="shared" si="17"/>
        <v/>
      </c>
      <c r="D338" s="3"/>
      <c r="E338" s="1"/>
      <c r="F338" s="12" t="str">
        <f>IF(E338="","",IFERROR(VLOOKUP(E338,'1-学员信息表'!A:AG,2,0),"错误"))</f>
        <v/>
      </c>
      <c r="G338" s="12" t="str">
        <f>IF(E338="","",IF(ISERROR(VLOOKUP(E338,'3-班级学员信息表'!G:AC,12,0)),"错误",IF(VLOOKUP(E338,'3-班级学员信息表'!G:AC,12,0)="","错误",VLOOKUP(E338,'3-班级学员信息表'!G:AC,12,0))))</f>
        <v/>
      </c>
      <c r="H338" s="12" t="str">
        <f>IF(E338="","",IF(ISERROR(VLOOKUP(E338,'3-班级学员信息表'!G:AC,13,0)),"错误",IF(VLOOKUP(E338,'3-班级学员信息表'!G:AC,13,0)="","错误",VLOOKUP(E338,'3-班级学员信息表'!G:AC,13,0))))</f>
        <v/>
      </c>
      <c r="I338" s="8" t="str">
        <f>IF(E338="","",IFERROR(VLOOKUP(E338,'3-班级学员信息表'!G:AC,14,0),"错误"))</f>
        <v/>
      </c>
      <c r="J338" s="8" t="str">
        <f>IF(E338="","",IFERROR(VLOOKUP(E338,'3-班级学员信息表'!G:AC,15,0),"错误"))</f>
        <v/>
      </c>
      <c r="K338" s="7" t="str">
        <f>IF(E338="","",IFERROR(VLOOKUP(H338,'2-班级信息'!A:AH,6,0),"错误"))</f>
        <v/>
      </c>
      <c r="L338" s="7" t="str">
        <f>IF(E338="","",IFERROR(VLOOKUP(H338,'2-班级信息'!A:AH,29,0),"错误"))</f>
        <v/>
      </c>
      <c r="M338" s="6">
        <f>SUMIF('6-学员费用预警表'!A:A,'10-新增明细'!E338,'6-学员费用预警表'!F:F)</f>
        <v>0</v>
      </c>
      <c r="N338" s="5">
        <f>SUMIF('6-学员费用预警表'!A:A,'10-新增明细'!E338,'6-学员费用预警表'!I:I)</f>
        <v>0</v>
      </c>
      <c r="O338" s="8" t="str">
        <f>IF(E338="","",IFERROR(VLOOKUP(E338,'1-学员信息表'!A:AG,8,0),"错误"))</f>
        <v/>
      </c>
      <c r="P338" s="8" t="str">
        <f>IF(E338="","",IFERROR(VLOOKUP(E338,'4-收据记录表'!D:AN,26,0),"错误"))</f>
        <v/>
      </c>
      <c r="Q338" s="12"/>
      <c r="R338" s="11"/>
      <c r="S338" s="8" t="str">
        <f>IF(E338="","",IF(ISERROR(VLOOKUP(E338,'1-学员信息表'!A:AG,9,0)),"错误",IF(VLOOKUP(E338,'1-学员信息表'!A:AG,9,0)="","错误",VLOOKUP(E338,'1-学员信息表'!A:AG,9,0))))</f>
        <v/>
      </c>
      <c r="T338" s="4" t="str">
        <f>IF(E338="","",IF(ISERROR(VLOOKUP(E338,'1-学员信息表'!A:AG,20,0)),"错误",IF(VLOOKUP(E338,'1-学员信息表'!A:AG,20,0)="","错误",VLOOKUP(E338,'1-学员信息表'!A:AG,20,0))))</f>
        <v/>
      </c>
      <c r="U338" s="8" t="str">
        <f>IF(E338="","",IF(ISERROR(VLOOKUP(E338,'1-学员信息表'!A:AG,21,0)),"错误",IF(VLOOKUP(E338,'1-学员信息表'!A:AG,21,0)="","错误",VLOOKUP(E338,'1-学员信息表'!A:AG,21,0))))</f>
        <v/>
      </c>
    </row>
    <row r="339" spans="1:21">
      <c r="A339" s="8" t="str">
        <f t="shared" si="15"/>
        <v/>
      </c>
      <c r="B339" s="12" t="str">
        <f t="shared" si="16"/>
        <v/>
      </c>
      <c r="C339" s="11" t="str">
        <f t="shared" si="17"/>
        <v/>
      </c>
      <c r="D339" s="3"/>
      <c r="E339" s="1"/>
      <c r="F339" s="12" t="str">
        <f>IF(E339="","",IFERROR(VLOOKUP(E339,'1-学员信息表'!A:AG,2,0),"错误"))</f>
        <v/>
      </c>
      <c r="G339" s="12" t="str">
        <f>IF(E339="","",IF(ISERROR(VLOOKUP(E339,'3-班级学员信息表'!G:AC,12,0)),"错误",IF(VLOOKUP(E339,'3-班级学员信息表'!G:AC,12,0)="","错误",VLOOKUP(E339,'3-班级学员信息表'!G:AC,12,0))))</f>
        <v/>
      </c>
      <c r="H339" s="12" t="str">
        <f>IF(E339="","",IF(ISERROR(VLOOKUP(E339,'3-班级学员信息表'!G:AC,13,0)),"错误",IF(VLOOKUP(E339,'3-班级学员信息表'!G:AC,13,0)="","错误",VLOOKUP(E339,'3-班级学员信息表'!G:AC,13,0))))</f>
        <v/>
      </c>
      <c r="I339" s="8" t="str">
        <f>IF(E339="","",IFERROR(VLOOKUP(E339,'3-班级学员信息表'!G:AC,14,0),"错误"))</f>
        <v/>
      </c>
      <c r="J339" s="8" t="str">
        <f>IF(E339="","",IFERROR(VLOOKUP(E339,'3-班级学员信息表'!G:AC,15,0),"错误"))</f>
        <v/>
      </c>
      <c r="K339" s="7" t="str">
        <f>IF(E339="","",IFERROR(VLOOKUP(H339,'2-班级信息'!A:AH,6,0),"错误"))</f>
        <v/>
      </c>
      <c r="L339" s="7" t="str">
        <f>IF(E339="","",IFERROR(VLOOKUP(H339,'2-班级信息'!A:AH,29,0),"错误"))</f>
        <v/>
      </c>
      <c r="M339" s="6">
        <f>SUMIF('6-学员费用预警表'!A:A,'10-新增明细'!E339,'6-学员费用预警表'!F:F)</f>
        <v>0</v>
      </c>
      <c r="N339" s="5">
        <f>SUMIF('6-学员费用预警表'!A:A,'10-新增明细'!E339,'6-学员费用预警表'!I:I)</f>
        <v>0</v>
      </c>
      <c r="O339" s="8" t="str">
        <f>IF(E339="","",IFERROR(VLOOKUP(E339,'1-学员信息表'!A:AG,8,0),"错误"))</f>
        <v/>
      </c>
      <c r="P339" s="8" t="str">
        <f>IF(E339="","",IFERROR(VLOOKUP(E339,'4-收据记录表'!D:AN,26,0),"错误"))</f>
        <v/>
      </c>
      <c r="Q339" s="12"/>
      <c r="R339" s="11"/>
      <c r="S339" s="8" t="str">
        <f>IF(E339="","",IF(ISERROR(VLOOKUP(E339,'1-学员信息表'!A:AG,9,0)),"错误",IF(VLOOKUP(E339,'1-学员信息表'!A:AG,9,0)="","错误",VLOOKUP(E339,'1-学员信息表'!A:AG,9,0))))</f>
        <v/>
      </c>
      <c r="T339" s="4" t="str">
        <f>IF(E339="","",IF(ISERROR(VLOOKUP(E339,'1-学员信息表'!A:AG,20,0)),"错误",IF(VLOOKUP(E339,'1-学员信息表'!A:AG,20,0)="","错误",VLOOKUP(E339,'1-学员信息表'!A:AG,20,0))))</f>
        <v/>
      </c>
      <c r="U339" s="8" t="str">
        <f>IF(E339="","",IF(ISERROR(VLOOKUP(E339,'1-学员信息表'!A:AG,21,0)),"错误",IF(VLOOKUP(E339,'1-学员信息表'!A:AG,21,0)="","错误",VLOOKUP(E339,'1-学员信息表'!A:AG,21,0))))</f>
        <v/>
      </c>
    </row>
    <row r="340" spans="1:21">
      <c r="A340" s="8" t="str">
        <f t="shared" si="15"/>
        <v/>
      </c>
      <c r="B340" s="12" t="str">
        <f t="shared" si="16"/>
        <v/>
      </c>
      <c r="C340" s="11" t="str">
        <f t="shared" si="17"/>
        <v/>
      </c>
      <c r="D340" s="3"/>
      <c r="E340" s="1"/>
      <c r="F340" s="12" t="str">
        <f>IF(E340="","",IFERROR(VLOOKUP(E340,'1-学员信息表'!A:AG,2,0),"错误"))</f>
        <v/>
      </c>
      <c r="G340" s="12" t="str">
        <f>IF(E340="","",IF(ISERROR(VLOOKUP(E340,'3-班级学员信息表'!G:AC,12,0)),"错误",IF(VLOOKUP(E340,'3-班级学员信息表'!G:AC,12,0)="","错误",VLOOKUP(E340,'3-班级学员信息表'!G:AC,12,0))))</f>
        <v/>
      </c>
      <c r="H340" s="12" t="str">
        <f>IF(E340="","",IF(ISERROR(VLOOKUP(E340,'3-班级学员信息表'!G:AC,13,0)),"错误",IF(VLOOKUP(E340,'3-班级学员信息表'!G:AC,13,0)="","错误",VLOOKUP(E340,'3-班级学员信息表'!G:AC,13,0))))</f>
        <v/>
      </c>
      <c r="I340" s="8" t="str">
        <f>IF(E340="","",IFERROR(VLOOKUP(E340,'3-班级学员信息表'!G:AC,14,0),"错误"))</f>
        <v/>
      </c>
      <c r="J340" s="8" t="str">
        <f>IF(E340="","",IFERROR(VLOOKUP(E340,'3-班级学员信息表'!G:AC,15,0),"错误"))</f>
        <v/>
      </c>
      <c r="K340" s="7" t="str">
        <f>IF(E340="","",IFERROR(VLOOKUP(H340,'2-班级信息'!A:AH,6,0),"错误"))</f>
        <v/>
      </c>
      <c r="L340" s="7" t="str">
        <f>IF(E340="","",IFERROR(VLOOKUP(H340,'2-班级信息'!A:AH,29,0),"错误"))</f>
        <v/>
      </c>
      <c r="M340" s="6">
        <f>SUMIF('6-学员费用预警表'!A:A,'10-新增明细'!E340,'6-学员费用预警表'!F:F)</f>
        <v>0</v>
      </c>
      <c r="N340" s="5">
        <f>SUMIF('6-学员费用预警表'!A:A,'10-新增明细'!E340,'6-学员费用预警表'!I:I)</f>
        <v>0</v>
      </c>
      <c r="O340" s="8" t="str">
        <f>IF(E340="","",IFERROR(VLOOKUP(E340,'1-学员信息表'!A:AG,8,0),"错误"))</f>
        <v/>
      </c>
      <c r="P340" s="8" t="str">
        <f>IF(E340="","",IFERROR(VLOOKUP(E340,'4-收据记录表'!D:AN,26,0),"错误"))</f>
        <v/>
      </c>
      <c r="Q340" s="12"/>
      <c r="R340" s="11"/>
      <c r="S340" s="8" t="str">
        <f>IF(E340="","",IF(ISERROR(VLOOKUP(E340,'1-学员信息表'!A:AG,9,0)),"错误",IF(VLOOKUP(E340,'1-学员信息表'!A:AG,9,0)="","错误",VLOOKUP(E340,'1-学员信息表'!A:AG,9,0))))</f>
        <v/>
      </c>
      <c r="T340" s="4" t="str">
        <f>IF(E340="","",IF(ISERROR(VLOOKUP(E340,'1-学员信息表'!A:AG,20,0)),"错误",IF(VLOOKUP(E340,'1-学员信息表'!A:AG,20,0)="","错误",VLOOKUP(E340,'1-学员信息表'!A:AG,20,0))))</f>
        <v/>
      </c>
      <c r="U340" s="8" t="str">
        <f>IF(E340="","",IF(ISERROR(VLOOKUP(E340,'1-学员信息表'!A:AG,21,0)),"错误",IF(VLOOKUP(E340,'1-学员信息表'!A:AG,21,0)="","错误",VLOOKUP(E340,'1-学员信息表'!A:AG,21,0))))</f>
        <v/>
      </c>
    </row>
    <row r="341" spans="1:21">
      <c r="A341" s="8" t="str">
        <f t="shared" si="15"/>
        <v/>
      </c>
      <c r="B341" s="12" t="str">
        <f t="shared" si="16"/>
        <v/>
      </c>
      <c r="C341" s="11" t="str">
        <f t="shared" si="17"/>
        <v/>
      </c>
      <c r="D341" s="3"/>
      <c r="E341" s="1"/>
      <c r="F341" s="12" t="str">
        <f>IF(E341="","",IFERROR(VLOOKUP(E341,'1-学员信息表'!A:AG,2,0),"错误"))</f>
        <v/>
      </c>
      <c r="G341" s="12" t="str">
        <f>IF(E341="","",IF(ISERROR(VLOOKUP(E341,'3-班级学员信息表'!G:AC,12,0)),"错误",IF(VLOOKUP(E341,'3-班级学员信息表'!G:AC,12,0)="","错误",VLOOKUP(E341,'3-班级学员信息表'!G:AC,12,0))))</f>
        <v/>
      </c>
      <c r="H341" s="12" t="str">
        <f>IF(E341="","",IF(ISERROR(VLOOKUP(E341,'3-班级学员信息表'!G:AC,13,0)),"错误",IF(VLOOKUP(E341,'3-班级学员信息表'!G:AC,13,0)="","错误",VLOOKUP(E341,'3-班级学员信息表'!G:AC,13,0))))</f>
        <v/>
      </c>
      <c r="I341" s="8" t="str">
        <f>IF(E341="","",IFERROR(VLOOKUP(E341,'3-班级学员信息表'!G:AC,14,0),"错误"))</f>
        <v/>
      </c>
      <c r="J341" s="8" t="str">
        <f>IF(E341="","",IFERROR(VLOOKUP(E341,'3-班级学员信息表'!G:AC,15,0),"错误"))</f>
        <v/>
      </c>
      <c r="K341" s="7" t="str">
        <f>IF(E341="","",IFERROR(VLOOKUP(H341,'2-班级信息'!A:AH,6,0),"错误"))</f>
        <v/>
      </c>
      <c r="L341" s="7" t="str">
        <f>IF(E341="","",IFERROR(VLOOKUP(H341,'2-班级信息'!A:AH,29,0),"错误"))</f>
        <v/>
      </c>
      <c r="M341" s="6">
        <f>SUMIF('6-学员费用预警表'!A:A,'10-新增明细'!E341,'6-学员费用预警表'!F:F)</f>
        <v>0</v>
      </c>
      <c r="N341" s="5">
        <f>SUMIF('6-学员费用预警表'!A:A,'10-新增明细'!E341,'6-学员费用预警表'!I:I)</f>
        <v>0</v>
      </c>
      <c r="O341" s="8" t="str">
        <f>IF(E341="","",IFERROR(VLOOKUP(E341,'1-学员信息表'!A:AG,8,0),"错误"))</f>
        <v/>
      </c>
      <c r="P341" s="8" t="str">
        <f>IF(E341="","",IFERROR(VLOOKUP(E341,'4-收据记录表'!D:AN,26,0),"错误"))</f>
        <v/>
      </c>
      <c r="Q341" s="12"/>
      <c r="R341" s="11"/>
      <c r="S341" s="8" t="str">
        <f>IF(E341="","",IF(ISERROR(VLOOKUP(E341,'1-学员信息表'!A:AG,9,0)),"错误",IF(VLOOKUP(E341,'1-学员信息表'!A:AG,9,0)="","错误",VLOOKUP(E341,'1-学员信息表'!A:AG,9,0))))</f>
        <v/>
      </c>
      <c r="T341" s="4" t="str">
        <f>IF(E341="","",IF(ISERROR(VLOOKUP(E341,'1-学员信息表'!A:AG,20,0)),"错误",IF(VLOOKUP(E341,'1-学员信息表'!A:AG,20,0)="","错误",VLOOKUP(E341,'1-学员信息表'!A:AG,20,0))))</f>
        <v/>
      </c>
      <c r="U341" s="8" t="str">
        <f>IF(E341="","",IF(ISERROR(VLOOKUP(E341,'1-学员信息表'!A:AG,21,0)),"错误",IF(VLOOKUP(E341,'1-学员信息表'!A:AG,21,0)="","错误",VLOOKUP(E341,'1-学员信息表'!A:AG,21,0))))</f>
        <v/>
      </c>
    </row>
    <row r="342" spans="1:21">
      <c r="A342" s="8" t="str">
        <f t="shared" si="15"/>
        <v/>
      </c>
      <c r="B342" s="12" t="str">
        <f t="shared" si="16"/>
        <v/>
      </c>
      <c r="C342" s="11" t="str">
        <f t="shared" si="17"/>
        <v/>
      </c>
      <c r="D342" s="3"/>
      <c r="E342" s="1"/>
      <c r="F342" s="12" t="str">
        <f>IF(E342="","",IFERROR(VLOOKUP(E342,'1-学员信息表'!A:AG,2,0),"错误"))</f>
        <v/>
      </c>
      <c r="G342" s="12" t="str">
        <f>IF(E342="","",IF(ISERROR(VLOOKUP(E342,'3-班级学员信息表'!G:AC,12,0)),"错误",IF(VLOOKUP(E342,'3-班级学员信息表'!G:AC,12,0)="","错误",VLOOKUP(E342,'3-班级学员信息表'!G:AC,12,0))))</f>
        <v/>
      </c>
      <c r="H342" s="12" t="str">
        <f>IF(E342="","",IF(ISERROR(VLOOKUP(E342,'3-班级学员信息表'!G:AC,13,0)),"错误",IF(VLOOKUP(E342,'3-班级学员信息表'!G:AC,13,0)="","错误",VLOOKUP(E342,'3-班级学员信息表'!G:AC,13,0))))</f>
        <v/>
      </c>
      <c r="I342" s="8" t="str">
        <f>IF(E342="","",IFERROR(VLOOKUP(E342,'3-班级学员信息表'!G:AC,14,0),"错误"))</f>
        <v/>
      </c>
      <c r="J342" s="8" t="str">
        <f>IF(E342="","",IFERROR(VLOOKUP(E342,'3-班级学员信息表'!G:AC,15,0),"错误"))</f>
        <v/>
      </c>
      <c r="K342" s="7" t="str">
        <f>IF(E342="","",IFERROR(VLOOKUP(H342,'2-班级信息'!A:AH,6,0),"错误"))</f>
        <v/>
      </c>
      <c r="L342" s="7" t="str">
        <f>IF(E342="","",IFERROR(VLOOKUP(H342,'2-班级信息'!A:AH,29,0),"错误"))</f>
        <v/>
      </c>
      <c r="M342" s="6">
        <f>SUMIF('6-学员费用预警表'!A:A,'10-新增明细'!E342,'6-学员费用预警表'!F:F)</f>
        <v>0</v>
      </c>
      <c r="N342" s="5">
        <f>SUMIF('6-学员费用预警表'!A:A,'10-新增明细'!E342,'6-学员费用预警表'!I:I)</f>
        <v>0</v>
      </c>
      <c r="O342" s="8" t="str">
        <f>IF(E342="","",IFERROR(VLOOKUP(E342,'1-学员信息表'!A:AG,8,0),"错误"))</f>
        <v/>
      </c>
      <c r="P342" s="8" t="str">
        <f>IF(E342="","",IFERROR(VLOOKUP(E342,'4-收据记录表'!D:AN,26,0),"错误"))</f>
        <v/>
      </c>
      <c r="Q342" s="12"/>
      <c r="R342" s="11"/>
      <c r="S342" s="8" t="str">
        <f>IF(E342="","",IF(ISERROR(VLOOKUP(E342,'1-学员信息表'!A:AG,9,0)),"错误",IF(VLOOKUP(E342,'1-学员信息表'!A:AG,9,0)="","错误",VLOOKUP(E342,'1-学员信息表'!A:AG,9,0))))</f>
        <v/>
      </c>
      <c r="T342" s="4" t="str">
        <f>IF(E342="","",IF(ISERROR(VLOOKUP(E342,'1-学员信息表'!A:AG,20,0)),"错误",IF(VLOOKUP(E342,'1-学员信息表'!A:AG,20,0)="","错误",VLOOKUP(E342,'1-学员信息表'!A:AG,20,0))))</f>
        <v/>
      </c>
      <c r="U342" s="8" t="str">
        <f>IF(E342="","",IF(ISERROR(VLOOKUP(E342,'1-学员信息表'!A:AG,21,0)),"错误",IF(VLOOKUP(E342,'1-学员信息表'!A:AG,21,0)="","错误",VLOOKUP(E342,'1-学员信息表'!A:AG,21,0))))</f>
        <v/>
      </c>
    </row>
    <row r="343" spans="1:21">
      <c r="A343" s="8" t="str">
        <f t="shared" si="15"/>
        <v/>
      </c>
      <c r="B343" s="12" t="str">
        <f t="shared" si="16"/>
        <v/>
      </c>
      <c r="C343" s="11" t="str">
        <f t="shared" si="17"/>
        <v/>
      </c>
      <c r="D343" s="3"/>
      <c r="E343" s="1"/>
      <c r="F343" s="12" t="str">
        <f>IF(E343="","",IFERROR(VLOOKUP(E343,'1-学员信息表'!A:AG,2,0),"错误"))</f>
        <v/>
      </c>
      <c r="G343" s="12" t="str">
        <f>IF(E343="","",IF(ISERROR(VLOOKUP(E343,'3-班级学员信息表'!G:AC,12,0)),"错误",IF(VLOOKUP(E343,'3-班级学员信息表'!G:AC,12,0)="","错误",VLOOKUP(E343,'3-班级学员信息表'!G:AC,12,0))))</f>
        <v/>
      </c>
      <c r="H343" s="12" t="str">
        <f>IF(E343="","",IF(ISERROR(VLOOKUP(E343,'3-班级学员信息表'!G:AC,13,0)),"错误",IF(VLOOKUP(E343,'3-班级学员信息表'!G:AC,13,0)="","错误",VLOOKUP(E343,'3-班级学员信息表'!G:AC,13,0))))</f>
        <v/>
      </c>
      <c r="I343" s="8" t="str">
        <f>IF(E343="","",IFERROR(VLOOKUP(E343,'3-班级学员信息表'!G:AC,14,0),"错误"))</f>
        <v/>
      </c>
      <c r="J343" s="8" t="str">
        <f>IF(E343="","",IFERROR(VLOOKUP(E343,'3-班级学员信息表'!G:AC,15,0),"错误"))</f>
        <v/>
      </c>
      <c r="K343" s="7" t="str">
        <f>IF(E343="","",IFERROR(VLOOKUP(H343,'2-班级信息'!A:AH,6,0),"错误"))</f>
        <v/>
      </c>
      <c r="L343" s="7" t="str">
        <f>IF(E343="","",IFERROR(VLOOKUP(H343,'2-班级信息'!A:AH,29,0),"错误"))</f>
        <v/>
      </c>
      <c r="M343" s="6">
        <f>SUMIF('6-学员费用预警表'!A:A,'10-新增明细'!E343,'6-学员费用预警表'!F:F)</f>
        <v>0</v>
      </c>
      <c r="N343" s="5">
        <f>SUMIF('6-学员费用预警表'!A:A,'10-新增明细'!E343,'6-学员费用预警表'!I:I)</f>
        <v>0</v>
      </c>
      <c r="O343" s="8" t="str">
        <f>IF(E343="","",IFERROR(VLOOKUP(E343,'1-学员信息表'!A:AG,8,0),"错误"))</f>
        <v/>
      </c>
      <c r="P343" s="8" t="str">
        <f>IF(E343="","",IFERROR(VLOOKUP(E343,'4-收据记录表'!D:AN,26,0),"错误"))</f>
        <v/>
      </c>
      <c r="Q343" s="12"/>
      <c r="R343" s="11"/>
      <c r="S343" s="8" t="str">
        <f>IF(E343="","",IF(ISERROR(VLOOKUP(E343,'1-学员信息表'!A:AG,9,0)),"错误",IF(VLOOKUP(E343,'1-学员信息表'!A:AG,9,0)="","错误",VLOOKUP(E343,'1-学员信息表'!A:AG,9,0))))</f>
        <v/>
      </c>
      <c r="T343" s="4" t="str">
        <f>IF(E343="","",IF(ISERROR(VLOOKUP(E343,'1-学员信息表'!A:AG,20,0)),"错误",IF(VLOOKUP(E343,'1-学员信息表'!A:AG,20,0)="","错误",VLOOKUP(E343,'1-学员信息表'!A:AG,20,0))))</f>
        <v/>
      </c>
      <c r="U343" s="8" t="str">
        <f>IF(E343="","",IF(ISERROR(VLOOKUP(E343,'1-学员信息表'!A:AG,21,0)),"错误",IF(VLOOKUP(E343,'1-学员信息表'!A:AG,21,0)="","错误",VLOOKUP(E343,'1-学员信息表'!A:AG,21,0))))</f>
        <v/>
      </c>
    </row>
    <row r="344" spans="1:21">
      <c r="A344" s="8" t="str">
        <f t="shared" si="15"/>
        <v/>
      </c>
      <c r="B344" s="12" t="str">
        <f t="shared" si="16"/>
        <v/>
      </c>
      <c r="C344" s="11" t="str">
        <f t="shared" si="17"/>
        <v/>
      </c>
      <c r="D344" s="3"/>
      <c r="E344" s="1"/>
      <c r="F344" s="12" t="str">
        <f>IF(E344="","",IFERROR(VLOOKUP(E344,'1-学员信息表'!A:AG,2,0),"错误"))</f>
        <v/>
      </c>
      <c r="G344" s="12" t="str">
        <f>IF(E344="","",IF(ISERROR(VLOOKUP(E344,'3-班级学员信息表'!G:AC,12,0)),"错误",IF(VLOOKUP(E344,'3-班级学员信息表'!G:AC,12,0)="","错误",VLOOKUP(E344,'3-班级学员信息表'!G:AC,12,0))))</f>
        <v/>
      </c>
      <c r="H344" s="12" t="str">
        <f>IF(E344="","",IF(ISERROR(VLOOKUP(E344,'3-班级学员信息表'!G:AC,13,0)),"错误",IF(VLOOKUP(E344,'3-班级学员信息表'!G:AC,13,0)="","错误",VLOOKUP(E344,'3-班级学员信息表'!G:AC,13,0))))</f>
        <v/>
      </c>
      <c r="I344" s="8" t="str">
        <f>IF(E344="","",IFERROR(VLOOKUP(E344,'3-班级学员信息表'!G:AC,14,0),"错误"))</f>
        <v/>
      </c>
      <c r="J344" s="8" t="str">
        <f>IF(E344="","",IFERROR(VLOOKUP(E344,'3-班级学员信息表'!G:AC,15,0),"错误"))</f>
        <v/>
      </c>
      <c r="K344" s="7" t="str">
        <f>IF(E344="","",IFERROR(VLOOKUP(H344,'2-班级信息'!A:AH,6,0),"错误"))</f>
        <v/>
      </c>
      <c r="L344" s="7" t="str">
        <f>IF(E344="","",IFERROR(VLOOKUP(H344,'2-班级信息'!A:AH,29,0),"错误"))</f>
        <v/>
      </c>
      <c r="M344" s="6">
        <f>SUMIF('6-学员费用预警表'!A:A,'10-新增明细'!E344,'6-学员费用预警表'!F:F)</f>
        <v>0</v>
      </c>
      <c r="N344" s="5">
        <f>SUMIF('6-学员费用预警表'!A:A,'10-新增明细'!E344,'6-学员费用预警表'!I:I)</f>
        <v>0</v>
      </c>
      <c r="O344" s="8" t="str">
        <f>IF(E344="","",IFERROR(VLOOKUP(E344,'1-学员信息表'!A:AG,8,0),"错误"))</f>
        <v/>
      </c>
      <c r="P344" s="8" t="str">
        <f>IF(E344="","",IFERROR(VLOOKUP(E344,'4-收据记录表'!D:AN,26,0),"错误"))</f>
        <v/>
      </c>
      <c r="Q344" s="12"/>
      <c r="R344" s="11"/>
      <c r="S344" s="8" t="str">
        <f>IF(E344="","",IF(ISERROR(VLOOKUP(E344,'1-学员信息表'!A:AG,9,0)),"错误",IF(VLOOKUP(E344,'1-学员信息表'!A:AG,9,0)="","错误",VLOOKUP(E344,'1-学员信息表'!A:AG,9,0))))</f>
        <v/>
      </c>
      <c r="T344" s="4" t="str">
        <f>IF(E344="","",IF(ISERROR(VLOOKUP(E344,'1-学员信息表'!A:AG,20,0)),"错误",IF(VLOOKUP(E344,'1-学员信息表'!A:AG,20,0)="","错误",VLOOKUP(E344,'1-学员信息表'!A:AG,20,0))))</f>
        <v/>
      </c>
      <c r="U344" s="8" t="str">
        <f>IF(E344="","",IF(ISERROR(VLOOKUP(E344,'1-学员信息表'!A:AG,21,0)),"错误",IF(VLOOKUP(E344,'1-学员信息表'!A:AG,21,0)="","错误",VLOOKUP(E344,'1-学员信息表'!A:AG,21,0))))</f>
        <v/>
      </c>
    </row>
    <row r="345" spans="1:21">
      <c r="A345" s="8" t="str">
        <f t="shared" si="15"/>
        <v/>
      </c>
      <c r="B345" s="12" t="str">
        <f t="shared" si="16"/>
        <v/>
      </c>
      <c r="C345" s="11" t="str">
        <f t="shared" si="17"/>
        <v/>
      </c>
      <c r="D345" s="3"/>
      <c r="E345" s="1"/>
      <c r="F345" s="12" t="str">
        <f>IF(E345="","",IFERROR(VLOOKUP(E345,'1-学员信息表'!A:AG,2,0),"错误"))</f>
        <v/>
      </c>
      <c r="G345" s="12" t="str">
        <f>IF(E345="","",IF(ISERROR(VLOOKUP(E345,'3-班级学员信息表'!G:AC,12,0)),"错误",IF(VLOOKUP(E345,'3-班级学员信息表'!G:AC,12,0)="","错误",VLOOKUP(E345,'3-班级学员信息表'!G:AC,12,0))))</f>
        <v/>
      </c>
      <c r="H345" s="12" t="str">
        <f>IF(E345="","",IF(ISERROR(VLOOKUP(E345,'3-班级学员信息表'!G:AC,13,0)),"错误",IF(VLOOKUP(E345,'3-班级学员信息表'!G:AC,13,0)="","错误",VLOOKUP(E345,'3-班级学员信息表'!G:AC,13,0))))</f>
        <v/>
      </c>
      <c r="I345" s="8" t="str">
        <f>IF(E345="","",IFERROR(VLOOKUP(E345,'3-班级学员信息表'!G:AC,14,0),"错误"))</f>
        <v/>
      </c>
      <c r="J345" s="8" t="str">
        <f>IF(E345="","",IFERROR(VLOOKUP(E345,'3-班级学员信息表'!G:AC,15,0),"错误"))</f>
        <v/>
      </c>
      <c r="K345" s="7" t="str">
        <f>IF(E345="","",IFERROR(VLOOKUP(H345,'2-班级信息'!A:AH,6,0),"错误"))</f>
        <v/>
      </c>
      <c r="L345" s="7" t="str">
        <f>IF(E345="","",IFERROR(VLOOKUP(H345,'2-班级信息'!A:AH,29,0),"错误"))</f>
        <v/>
      </c>
      <c r="M345" s="6">
        <f>SUMIF('6-学员费用预警表'!A:A,'10-新增明细'!E345,'6-学员费用预警表'!F:F)</f>
        <v>0</v>
      </c>
      <c r="N345" s="5">
        <f>SUMIF('6-学员费用预警表'!A:A,'10-新增明细'!E345,'6-学员费用预警表'!I:I)</f>
        <v>0</v>
      </c>
      <c r="O345" s="8" t="str">
        <f>IF(E345="","",IFERROR(VLOOKUP(E345,'1-学员信息表'!A:AG,8,0),"错误"))</f>
        <v/>
      </c>
      <c r="P345" s="8" t="str">
        <f>IF(E345="","",IFERROR(VLOOKUP(E345,'4-收据记录表'!D:AN,26,0),"错误"))</f>
        <v/>
      </c>
      <c r="Q345" s="12"/>
      <c r="R345" s="11"/>
      <c r="S345" s="8" t="str">
        <f>IF(E345="","",IF(ISERROR(VLOOKUP(E345,'1-学员信息表'!A:AG,9,0)),"错误",IF(VLOOKUP(E345,'1-学员信息表'!A:AG,9,0)="","错误",VLOOKUP(E345,'1-学员信息表'!A:AG,9,0))))</f>
        <v/>
      </c>
      <c r="T345" s="4" t="str">
        <f>IF(E345="","",IF(ISERROR(VLOOKUP(E345,'1-学员信息表'!A:AG,20,0)),"错误",IF(VLOOKUP(E345,'1-学员信息表'!A:AG,20,0)="","错误",VLOOKUP(E345,'1-学员信息表'!A:AG,20,0))))</f>
        <v/>
      </c>
      <c r="U345" s="8" t="str">
        <f>IF(E345="","",IF(ISERROR(VLOOKUP(E345,'1-学员信息表'!A:AG,21,0)),"错误",IF(VLOOKUP(E345,'1-学员信息表'!A:AG,21,0)="","错误",VLOOKUP(E345,'1-学员信息表'!A:AG,21,0))))</f>
        <v/>
      </c>
    </row>
    <row r="346" spans="1:21">
      <c r="A346" s="8" t="str">
        <f t="shared" si="15"/>
        <v/>
      </c>
      <c r="B346" s="12" t="str">
        <f t="shared" si="16"/>
        <v/>
      </c>
      <c r="C346" s="11" t="str">
        <f t="shared" si="17"/>
        <v/>
      </c>
      <c r="D346" s="3"/>
      <c r="E346" s="1"/>
      <c r="F346" s="12" t="str">
        <f>IF(E346="","",IFERROR(VLOOKUP(E346,'1-学员信息表'!A:AG,2,0),"错误"))</f>
        <v/>
      </c>
      <c r="G346" s="12" t="str">
        <f>IF(E346="","",IF(ISERROR(VLOOKUP(E346,'3-班级学员信息表'!G:AC,12,0)),"错误",IF(VLOOKUP(E346,'3-班级学员信息表'!G:AC,12,0)="","错误",VLOOKUP(E346,'3-班级学员信息表'!G:AC,12,0))))</f>
        <v/>
      </c>
      <c r="H346" s="12" t="str">
        <f>IF(E346="","",IF(ISERROR(VLOOKUP(E346,'3-班级学员信息表'!G:AC,13,0)),"错误",IF(VLOOKUP(E346,'3-班级学员信息表'!G:AC,13,0)="","错误",VLOOKUP(E346,'3-班级学员信息表'!G:AC,13,0))))</f>
        <v/>
      </c>
      <c r="I346" s="8" t="str">
        <f>IF(E346="","",IFERROR(VLOOKUP(E346,'3-班级学员信息表'!G:AC,14,0),"错误"))</f>
        <v/>
      </c>
      <c r="J346" s="8" t="str">
        <f>IF(E346="","",IFERROR(VLOOKUP(E346,'3-班级学员信息表'!G:AC,15,0),"错误"))</f>
        <v/>
      </c>
      <c r="K346" s="7" t="str">
        <f>IF(E346="","",IFERROR(VLOOKUP(H346,'2-班级信息'!A:AH,6,0),"错误"))</f>
        <v/>
      </c>
      <c r="L346" s="7" t="str">
        <f>IF(E346="","",IFERROR(VLOOKUP(H346,'2-班级信息'!A:AH,29,0),"错误"))</f>
        <v/>
      </c>
      <c r="M346" s="6">
        <f>SUMIF('6-学员费用预警表'!A:A,'10-新增明细'!E346,'6-学员费用预警表'!F:F)</f>
        <v>0</v>
      </c>
      <c r="N346" s="5">
        <f>SUMIF('6-学员费用预警表'!A:A,'10-新增明细'!E346,'6-学员费用预警表'!I:I)</f>
        <v>0</v>
      </c>
      <c r="O346" s="8" t="str">
        <f>IF(E346="","",IFERROR(VLOOKUP(E346,'1-学员信息表'!A:AG,8,0),"错误"))</f>
        <v/>
      </c>
      <c r="P346" s="8" t="str">
        <f>IF(E346="","",IFERROR(VLOOKUP(E346,'4-收据记录表'!D:AN,26,0),"错误"))</f>
        <v/>
      </c>
      <c r="Q346" s="12"/>
      <c r="R346" s="11"/>
      <c r="S346" s="8" t="str">
        <f>IF(E346="","",IF(ISERROR(VLOOKUP(E346,'1-学员信息表'!A:AG,9,0)),"错误",IF(VLOOKUP(E346,'1-学员信息表'!A:AG,9,0)="","错误",VLOOKUP(E346,'1-学员信息表'!A:AG,9,0))))</f>
        <v/>
      </c>
      <c r="T346" s="4" t="str">
        <f>IF(E346="","",IF(ISERROR(VLOOKUP(E346,'1-学员信息表'!A:AG,20,0)),"错误",IF(VLOOKUP(E346,'1-学员信息表'!A:AG,20,0)="","错误",VLOOKUP(E346,'1-学员信息表'!A:AG,20,0))))</f>
        <v/>
      </c>
      <c r="U346" s="8" t="str">
        <f>IF(E346="","",IF(ISERROR(VLOOKUP(E346,'1-学员信息表'!A:AG,21,0)),"错误",IF(VLOOKUP(E346,'1-学员信息表'!A:AG,21,0)="","错误",VLOOKUP(E346,'1-学员信息表'!A:AG,21,0))))</f>
        <v/>
      </c>
    </row>
    <row r="347" spans="1:21">
      <c r="A347" s="8" t="str">
        <f t="shared" si="15"/>
        <v/>
      </c>
      <c r="B347" s="12" t="str">
        <f t="shared" si="16"/>
        <v/>
      </c>
      <c r="C347" s="11" t="str">
        <f t="shared" si="17"/>
        <v/>
      </c>
      <c r="D347" s="3"/>
      <c r="E347" s="1"/>
      <c r="F347" s="12" t="str">
        <f>IF(E347="","",IFERROR(VLOOKUP(E347,'1-学员信息表'!A:AG,2,0),"错误"))</f>
        <v/>
      </c>
      <c r="G347" s="12" t="str">
        <f>IF(E347="","",IF(ISERROR(VLOOKUP(E347,'3-班级学员信息表'!G:AC,12,0)),"错误",IF(VLOOKUP(E347,'3-班级学员信息表'!G:AC,12,0)="","错误",VLOOKUP(E347,'3-班级学员信息表'!G:AC,12,0))))</f>
        <v/>
      </c>
      <c r="H347" s="12" t="str">
        <f>IF(E347="","",IF(ISERROR(VLOOKUP(E347,'3-班级学员信息表'!G:AC,13,0)),"错误",IF(VLOOKUP(E347,'3-班级学员信息表'!G:AC,13,0)="","错误",VLOOKUP(E347,'3-班级学员信息表'!G:AC,13,0))))</f>
        <v/>
      </c>
      <c r="I347" s="8" t="str">
        <f>IF(E347="","",IFERROR(VLOOKUP(E347,'3-班级学员信息表'!G:AC,14,0),"错误"))</f>
        <v/>
      </c>
      <c r="J347" s="8" t="str">
        <f>IF(E347="","",IFERROR(VLOOKUP(E347,'3-班级学员信息表'!G:AC,15,0),"错误"))</f>
        <v/>
      </c>
      <c r="K347" s="7" t="str">
        <f>IF(E347="","",IFERROR(VLOOKUP(H347,'2-班级信息'!A:AH,6,0),"错误"))</f>
        <v/>
      </c>
      <c r="L347" s="7" t="str">
        <f>IF(E347="","",IFERROR(VLOOKUP(H347,'2-班级信息'!A:AH,29,0),"错误"))</f>
        <v/>
      </c>
      <c r="M347" s="6">
        <f>SUMIF('6-学员费用预警表'!A:A,'10-新增明细'!E347,'6-学员费用预警表'!F:F)</f>
        <v>0</v>
      </c>
      <c r="N347" s="5">
        <f>SUMIF('6-学员费用预警表'!A:A,'10-新增明细'!E347,'6-学员费用预警表'!I:I)</f>
        <v>0</v>
      </c>
      <c r="O347" s="8" t="str">
        <f>IF(E347="","",IFERROR(VLOOKUP(E347,'1-学员信息表'!A:AG,8,0),"错误"))</f>
        <v/>
      </c>
      <c r="P347" s="8" t="str">
        <f>IF(E347="","",IFERROR(VLOOKUP(E347,'4-收据记录表'!D:AN,26,0),"错误"))</f>
        <v/>
      </c>
      <c r="Q347" s="12"/>
      <c r="R347" s="11"/>
      <c r="S347" s="8" t="str">
        <f>IF(E347="","",IF(ISERROR(VLOOKUP(E347,'1-学员信息表'!A:AG,9,0)),"错误",IF(VLOOKUP(E347,'1-学员信息表'!A:AG,9,0)="","错误",VLOOKUP(E347,'1-学员信息表'!A:AG,9,0))))</f>
        <v/>
      </c>
      <c r="T347" s="4" t="str">
        <f>IF(E347="","",IF(ISERROR(VLOOKUP(E347,'1-学员信息表'!A:AG,20,0)),"错误",IF(VLOOKUP(E347,'1-学员信息表'!A:AG,20,0)="","错误",VLOOKUP(E347,'1-学员信息表'!A:AG,20,0))))</f>
        <v/>
      </c>
      <c r="U347" s="8" t="str">
        <f>IF(E347="","",IF(ISERROR(VLOOKUP(E347,'1-学员信息表'!A:AG,21,0)),"错误",IF(VLOOKUP(E347,'1-学员信息表'!A:AG,21,0)="","错误",VLOOKUP(E347,'1-学员信息表'!A:AG,21,0))))</f>
        <v/>
      </c>
    </row>
    <row r="348" spans="1:21">
      <c r="A348" s="8" t="str">
        <f t="shared" si="15"/>
        <v/>
      </c>
      <c r="B348" s="12" t="str">
        <f t="shared" si="16"/>
        <v/>
      </c>
      <c r="C348" s="11" t="str">
        <f t="shared" si="17"/>
        <v/>
      </c>
      <c r="D348" s="3"/>
      <c r="E348" s="1"/>
      <c r="F348" s="12" t="str">
        <f>IF(E348="","",IFERROR(VLOOKUP(E348,'1-学员信息表'!A:AG,2,0),"错误"))</f>
        <v/>
      </c>
      <c r="G348" s="12" t="str">
        <f>IF(E348="","",IF(ISERROR(VLOOKUP(E348,'3-班级学员信息表'!G:AC,12,0)),"错误",IF(VLOOKUP(E348,'3-班级学员信息表'!G:AC,12,0)="","错误",VLOOKUP(E348,'3-班级学员信息表'!G:AC,12,0))))</f>
        <v/>
      </c>
      <c r="H348" s="12" t="str">
        <f>IF(E348="","",IF(ISERROR(VLOOKUP(E348,'3-班级学员信息表'!G:AC,13,0)),"错误",IF(VLOOKUP(E348,'3-班级学员信息表'!G:AC,13,0)="","错误",VLOOKUP(E348,'3-班级学员信息表'!G:AC,13,0))))</f>
        <v/>
      </c>
      <c r="I348" s="8" t="str">
        <f>IF(E348="","",IFERROR(VLOOKUP(E348,'3-班级学员信息表'!G:AC,14,0),"错误"))</f>
        <v/>
      </c>
      <c r="J348" s="8" t="str">
        <f>IF(E348="","",IFERROR(VLOOKUP(E348,'3-班级学员信息表'!G:AC,15,0),"错误"))</f>
        <v/>
      </c>
      <c r="K348" s="7" t="str">
        <f>IF(E348="","",IFERROR(VLOOKUP(H348,'2-班级信息'!A:AH,6,0),"错误"))</f>
        <v/>
      </c>
      <c r="L348" s="7" t="str">
        <f>IF(E348="","",IFERROR(VLOOKUP(H348,'2-班级信息'!A:AH,29,0),"错误"))</f>
        <v/>
      </c>
      <c r="M348" s="6">
        <f>SUMIF('6-学员费用预警表'!A:A,'10-新增明细'!E348,'6-学员费用预警表'!F:F)</f>
        <v>0</v>
      </c>
      <c r="N348" s="5">
        <f>SUMIF('6-学员费用预警表'!A:A,'10-新增明细'!E348,'6-学员费用预警表'!I:I)</f>
        <v>0</v>
      </c>
      <c r="O348" s="8" t="str">
        <f>IF(E348="","",IFERROR(VLOOKUP(E348,'1-学员信息表'!A:AG,8,0),"错误"))</f>
        <v/>
      </c>
      <c r="P348" s="8" t="str">
        <f>IF(E348="","",IFERROR(VLOOKUP(E348,'4-收据记录表'!D:AN,26,0),"错误"))</f>
        <v/>
      </c>
      <c r="Q348" s="12"/>
      <c r="R348" s="11"/>
      <c r="S348" s="8" t="str">
        <f>IF(E348="","",IF(ISERROR(VLOOKUP(E348,'1-学员信息表'!A:AG,9,0)),"错误",IF(VLOOKUP(E348,'1-学员信息表'!A:AG,9,0)="","错误",VLOOKUP(E348,'1-学员信息表'!A:AG,9,0))))</f>
        <v/>
      </c>
      <c r="T348" s="4" t="str">
        <f>IF(E348="","",IF(ISERROR(VLOOKUP(E348,'1-学员信息表'!A:AG,20,0)),"错误",IF(VLOOKUP(E348,'1-学员信息表'!A:AG,20,0)="","错误",VLOOKUP(E348,'1-学员信息表'!A:AG,20,0))))</f>
        <v/>
      </c>
      <c r="U348" s="8" t="str">
        <f>IF(E348="","",IF(ISERROR(VLOOKUP(E348,'1-学员信息表'!A:AG,21,0)),"错误",IF(VLOOKUP(E348,'1-学员信息表'!A:AG,21,0)="","错误",VLOOKUP(E348,'1-学员信息表'!A:AG,21,0))))</f>
        <v/>
      </c>
    </row>
    <row r="349" spans="1:21">
      <c r="A349" s="8" t="str">
        <f t="shared" si="15"/>
        <v/>
      </c>
      <c r="B349" s="12" t="str">
        <f t="shared" si="16"/>
        <v/>
      </c>
      <c r="C349" s="11" t="str">
        <f t="shared" si="17"/>
        <v/>
      </c>
      <c r="D349" s="3"/>
      <c r="E349" s="1"/>
      <c r="F349" s="12" t="str">
        <f>IF(E349="","",IFERROR(VLOOKUP(E349,'1-学员信息表'!A:AG,2,0),"错误"))</f>
        <v/>
      </c>
      <c r="G349" s="12" t="str">
        <f>IF(E349="","",IF(ISERROR(VLOOKUP(E349,'3-班级学员信息表'!G:AC,12,0)),"错误",IF(VLOOKUP(E349,'3-班级学员信息表'!G:AC,12,0)="","错误",VLOOKUP(E349,'3-班级学员信息表'!G:AC,12,0))))</f>
        <v/>
      </c>
      <c r="H349" s="12" t="str">
        <f>IF(E349="","",IF(ISERROR(VLOOKUP(E349,'3-班级学员信息表'!G:AC,13,0)),"错误",IF(VLOOKUP(E349,'3-班级学员信息表'!G:AC,13,0)="","错误",VLOOKUP(E349,'3-班级学员信息表'!G:AC,13,0))))</f>
        <v/>
      </c>
      <c r="I349" s="8" t="str">
        <f>IF(E349="","",IFERROR(VLOOKUP(E349,'3-班级学员信息表'!G:AC,14,0),"错误"))</f>
        <v/>
      </c>
      <c r="J349" s="8" t="str">
        <f>IF(E349="","",IFERROR(VLOOKUP(E349,'3-班级学员信息表'!G:AC,15,0),"错误"))</f>
        <v/>
      </c>
      <c r="K349" s="7" t="str">
        <f>IF(E349="","",IFERROR(VLOOKUP(H349,'2-班级信息'!A:AH,6,0),"错误"))</f>
        <v/>
      </c>
      <c r="L349" s="7" t="str">
        <f>IF(E349="","",IFERROR(VLOOKUP(H349,'2-班级信息'!A:AH,29,0),"错误"))</f>
        <v/>
      </c>
      <c r="M349" s="6">
        <f>SUMIF('6-学员费用预警表'!A:A,'10-新增明细'!E349,'6-学员费用预警表'!F:F)</f>
        <v>0</v>
      </c>
      <c r="N349" s="5">
        <f>SUMIF('6-学员费用预警表'!A:A,'10-新增明细'!E349,'6-学员费用预警表'!I:I)</f>
        <v>0</v>
      </c>
      <c r="O349" s="8" t="str">
        <f>IF(E349="","",IFERROR(VLOOKUP(E349,'1-学员信息表'!A:AG,8,0),"错误"))</f>
        <v/>
      </c>
      <c r="P349" s="8" t="str">
        <f>IF(E349="","",IFERROR(VLOOKUP(E349,'4-收据记录表'!D:AN,26,0),"错误"))</f>
        <v/>
      </c>
      <c r="Q349" s="12"/>
      <c r="R349" s="11"/>
      <c r="S349" s="8" t="str">
        <f>IF(E349="","",IF(ISERROR(VLOOKUP(E349,'1-学员信息表'!A:AG,9,0)),"错误",IF(VLOOKUP(E349,'1-学员信息表'!A:AG,9,0)="","错误",VLOOKUP(E349,'1-学员信息表'!A:AG,9,0))))</f>
        <v/>
      </c>
      <c r="T349" s="4" t="str">
        <f>IF(E349="","",IF(ISERROR(VLOOKUP(E349,'1-学员信息表'!A:AG,20,0)),"错误",IF(VLOOKUP(E349,'1-学员信息表'!A:AG,20,0)="","错误",VLOOKUP(E349,'1-学员信息表'!A:AG,20,0))))</f>
        <v/>
      </c>
      <c r="U349" s="8" t="str">
        <f>IF(E349="","",IF(ISERROR(VLOOKUP(E349,'1-学员信息表'!A:AG,21,0)),"错误",IF(VLOOKUP(E349,'1-学员信息表'!A:AG,21,0)="","错误",VLOOKUP(E349,'1-学员信息表'!A:AG,21,0))))</f>
        <v/>
      </c>
    </row>
    <row r="350" spans="1:21">
      <c r="A350" s="8" t="str">
        <f t="shared" si="15"/>
        <v/>
      </c>
      <c r="B350" s="12" t="str">
        <f t="shared" si="16"/>
        <v/>
      </c>
      <c r="C350" s="11" t="str">
        <f t="shared" si="17"/>
        <v/>
      </c>
      <c r="D350" s="3"/>
      <c r="E350" s="1"/>
      <c r="F350" s="12" t="str">
        <f>IF(E350="","",IFERROR(VLOOKUP(E350,'1-学员信息表'!A:AG,2,0),"错误"))</f>
        <v/>
      </c>
      <c r="G350" s="12" t="str">
        <f>IF(E350="","",IF(ISERROR(VLOOKUP(E350,'3-班级学员信息表'!G:AC,12,0)),"错误",IF(VLOOKUP(E350,'3-班级学员信息表'!G:AC,12,0)="","错误",VLOOKUP(E350,'3-班级学员信息表'!G:AC,12,0))))</f>
        <v/>
      </c>
      <c r="H350" s="12" t="str">
        <f>IF(E350="","",IF(ISERROR(VLOOKUP(E350,'3-班级学员信息表'!G:AC,13,0)),"错误",IF(VLOOKUP(E350,'3-班级学员信息表'!G:AC,13,0)="","错误",VLOOKUP(E350,'3-班级学员信息表'!G:AC,13,0))))</f>
        <v/>
      </c>
      <c r="I350" s="8" t="str">
        <f>IF(E350="","",IFERROR(VLOOKUP(E350,'3-班级学员信息表'!G:AC,14,0),"错误"))</f>
        <v/>
      </c>
      <c r="J350" s="8" t="str">
        <f>IF(E350="","",IFERROR(VLOOKUP(E350,'3-班级学员信息表'!G:AC,15,0),"错误"))</f>
        <v/>
      </c>
      <c r="K350" s="7" t="str">
        <f>IF(E350="","",IFERROR(VLOOKUP(H350,'2-班级信息'!A:AH,6,0),"错误"))</f>
        <v/>
      </c>
      <c r="L350" s="7" t="str">
        <f>IF(E350="","",IFERROR(VLOOKUP(H350,'2-班级信息'!A:AH,29,0),"错误"))</f>
        <v/>
      </c>
      <c r="M350" s="6">
        <f>SUMIF('6-学员费用预警表'!A:A,'10-新增明细'!E350,'6-学员费用预警表'!F:F)</f>
        <v>0</v>
      </c>
      <c r="N350" s="5">
        <f>SUMIF('6-学员费用预警表'!A:A,'10-新增明细'!E350,'6-学员费用预警表'!I:I)</f>
        <v>0</v>
      </c>
      <c r="O350" s="8" t="str">
        <f>IF(E350="","",IFERROR(VLOOKUP(E350,'1-学员信息表'!A:AG,8,0),"错误"))</f>
        <v/>
      </c>
      <c r="P350" s="8" t="str">
        <f>IF(E350="","",IFERROR(VLOOKUP(E350,'4-收据记录表'!D:AN,26,0),"错误"))</f>
        <v/>
      </c>
      <c r="Q350" s="12"/>
      <c r="R350" s="11"/>
      <c r="S350" s="8" t="str">
        <f>IF(E350="","",IF(ISERROR(VLOOKUP(E350,'1-学员信息表'!A:AG,9,0)),"错误",IF(VLOOKUP(E350,'1-学员信息表'!A:AG,9,0)="","错误",VLOOKUP(E350,'1-学员信息表'!A:AG,9,0))))</f>
        <v/>
      </c>
      <c r="T350" s="4" t="str">
        <f>IF(E350="","",IF(ISERROR(VLOOKUP(E350,'1-学员信息表'!A:AG,20,0)),"错误",IF(VLOOKUP(E350,'1-学员信息表'!A:AG,20,0)="","错误",VLOOKUP(E350,'1-学员信息表'!A:AG,20,0))))</f>
        <v/>
      </c>
      <c r="U350" s="8" t="str">
        <f>IF(E350="","",IF(ISERROR(VLOOKUP(E350,'1-学员信息表'!A:AG,21,0)),"错误",IF(VLOOKUP(E350,'1-学员信息表'!A:AG,21,0)="","错误",VLOOKUP(E350,'1-学员信息表'!A:AG,21,0))))</f>
        <v/>
      </c>
    </row>
    <row r="351" spans="1:21">
      <c r="A351" s="8" t="str">
        <f t="shared" si="15"/>
        <v/>
      </c>
      <c r="B351" s="12" t="str">
        <f t="shared" si="16"/>
        <v/>
      </c>
      <c r="C351" s="11" t="str">
        <f t="shared" si="17"/>
        <v/>
      </c>
      <c r="D351" s="3"/>
      <c r="E351" s="1"/>
      <c r="F351" s="12" t="str">
        <f>IF(E351="","",IFERROR(VLOOKUP(E351,'1-学员信息表'!A:AG,2,0),"错误"))</f>
        <v/>
      </c>
      <c r="G351" s="12" t="str">
        <f>IF(E351="","",IF(ISERROR(VLOOKUP(E351,'3-班级学员信息表'!G:AC,12,0)),"错误",IF(VLOOKUP(E351,'3-班级学员信息表'!G:AC,12,0)="","错误",VLOOKUP(E351,'3-班级学员信息表'!G:AC,12,0))))</f>
        <v/>
      </c>
      <c r="H351" s="12" t="str">
        <f>IF(E351="","",IF(ISERROR(VLOOKUP(E351,'3-班级学员信息表'!G:AC,13,0)),"错误",IF(VLOOKUP(E351,'3-班级学员信息表'!G:AC,13,0)="","错误",VLOOKUP(E351,'3-班级学员信息表'!G:AC,13,0))))</f>
        <v/>
      </c>
      <c r="I351" s="8" t="str">
        <f>IF(E351="","",IFERROR(VLOOKUP(E351,'3-班级学员信息表'!G:AC,14,0),"错误"))</f>
        <v/>
      </c>
      <c r="J351" s="8" t="str">
        <f>IF(E351="","",IFERROR(VLOOKUP(E351,'3-班级学员信息表'!G:AC,15,0),"错误"))</f>
        <v/>
      </c>
      <c r="K351" s="7" t="str">
        <f>IF(E351="","",IFERROR(VLOOKUP(H351,'2-班级信息'!A:AH,6,0),"错误"))</f>
        <v/>
      </c>
      <c r="L351" s="7" t="str">
        <f>IF(E351="","",IFERROR(VLOOKUP(H351,'2-班级信息'!A:AH,29,0),"错误"))</f>
        <v/>
      </c>
      <c r="M351" s="6">
        <f>SUMIF('6-学员费用预警表'!A:A,'10-新增明细'!E351,'6-学员费用预警表'!F:F)</f>
        <v>0</v>
      </c>
      <c r="N351" s="5">
        <f>SUMIF('6-学员费用预警表'!A:A,'10-新增明细'!E351,'6-学员费用预警表'!I:I)</f>
        <v>0</v>
      </c>
      <c r="O351" s="8" t="str">
        <f>IF(E351="","",IFERROR(VLOOKUP(E351,'1-学员信息表'!A:AG,8,0),"错误"))</f>
        <v/>
      </c>
      <c r="P351" s="8" t="str">
        <f>IF(E351="","",IFERROR(VLOOKUP(E351,'4-收据记录表'!D:AN,26,0),"错误"))</f>
        <v/>
      </c>
      <c r="Q351" s="12"/>
      <c r="R351" s="11"/>
      <c r="S351" s="8" t="str">
        <f>IF(E351="","",IF(ISERROR(VLOOKUP(E351,'1-学员信息表'!A:AG,9,0)),"错误",IF(VLOOKUP(E351,'1-学员信息表'!A:AG,9,0)="","错误",VLOOKUP(E351,'1-学员信息表'!A:AG,9,0))))</f>
        <v/>
      </c>
      <c r="T351" s="4" t="str">
        <f>IF(E351="","",IF(ISERROR(VLOOKUP(E351,'1-学员信息表'!A:AG,20,0)),"错误",IF(VLOOKUP(E351,'1-学员信息表'!A:AG,20,0)="","错误",VLOOKUP(E351,'1-学员信息表'!A:AG,20,0))))</f>
        <v/>
      </c>
      <c r="U351" s="8" t="str">
        <f>IF(E351="","",IF(ISERROR(VLOOKUP(E351,'1-学员信息表'!A:AG,21,0)),"错误",IF(VLOOKUP(E351,'1-学员信息表'!A:AG,21,0)="","错误",VLOOKUP(E351,'1-学员信息表'!A:AG,21,0))))</f>
        <v/>
      </c>
    </row>
    <row r="352" spans="1:21">
      <c r="A352" s="8" t="str">
        <f t="shared" si="15"/>
        <v/>
      </c>
      <c r="B352" s="12" t="str">
        <f t="shared" si="16"/>
        <v/>
      </c>
      <c r="C352" s="11" t="str">
        <f t="shared" si="17"/>
        <v/>
      </c>
      <c r="D352" s="3"/>
      <c r="E352" s="1"/>
      <c r="F352" s="12" t="str">
        <f>IF(E352="","",IFERROR(VLOOKUP(E352,'1-学员信息表'!A:AG,2,0),"错误"))</f>
        <v/>
      </c>
      <c r="G352" s="12" t="str">
        <f>IF(E352="","",IF(ISERROR(VLOOKUP(E352,'3-班级学员信息表'!G:AC,12,0)),"错误",IF(VLOOKUP(E352,'3-班级学员信息表'!G:AC,12,0)="","错误",VLOOKUP(E352,'3-班级学员信息表'!G:AC,12,0))))</f>
        <v/>
      </c>
      <c r="H352" s="12" t="str">
        <f>IF(E352="","",IF(ISERROR(VLOOKUP(E352,'3-班级学员信息表'!G:AC,13,0)),"错误",IF(VLOOKUP(E352,'3-班级学员信息表'!G:AC,13,0)="","错误",VLOOKUP(E352,'3-班级学员信息表'!G:AC,13,0))))</f>
        <v/>
      </c>
      <c r="I352" s="8" t="str">
        <f>IF(E352="","",IFERROR(VLOOKUP(E352,'3-班级学员信息表'!G:AC,14,0),"错误"))</f>
        <v/>
      </c>
      <c r="J352" s="8" t="str">
        <f>IF(E352="","",IFERROR(VLOOKUP(E352,'3-班级学员信息表'!G:AC,15,0),"错误"))</f>
        <v/>
      </c>
      <c r="K352" s="7" t="str">
        <f>IF(E352="","",IFERROR(VLOOKUP(H352,'2-班级信息'!A:AH,6,0),"错误"))</f>
        <v/>
      </c>
      <c r="L352" s="7" t="str">
        <f>IF(E352="","",IFERROR(VLOOKUP(H352,'2-班级信息'!A:AH,29,0),"错误"))</f>
        <v/>
      </c>
      <c r="M352" s="6">
        <f>SUMIF('6-学员费用预警表'!A:A,'10-新增明细'!E352,'6-学员费用预警表'!F:F)</f>
        <v>0</v>
      </c>
      <c r="N352" s="5">
        <f>SUMIF('6-学员费用预警表'!A:A,'10-新增明细'!E352,'6-学员费用预警表'!I:I)</f>
        <v>0</v>
      </c>
      <c r="O352" s="8" t="str">
        <f>IF(E352="","",IFERROR(VLOOKUP(E352,'1-学员信息表'!A:AG,8,0),"错误"))</f>
        <v/>
      </c>
      <c r="P352" s="8" t="str">
        <f>IF(E352="","",IFERROR(VLOOKUP(E352,'4-收据记录表'!D:AN,26,0),"错误"))</f>
        <v/>
      </c>
      <c r="Q352" s="12"/>
      <c r="R352" s="11"/>
      <c r="S352" s="8" t="str">
        <f>IF(E352="","",IF(ISERROR(VLOOKUP(E352,'1-学员信息表'!A:AG,9,0)),"错误",IF(VLOOKUP(E352,'1-学员信息表'!A:AG,9,0)="","错误",VLOOKUP(E352,'1-学员信息表'!A:AG,9,0))))</f>
        <v/>
      </c>
      <c r="T352" s="4" t="str">
        <f>IF(E352="","",IF(ISERROR(VLOOKUP(E352,'1-学员信息表'!A:AG,20,0)),"错误",IF(VLOOKUP(E352,'1-学员信息表'!A:AG,20,0)="","错误",VLOOKUP(E352,'1-学员信息表'!A:AG,20,0))))</f>
        <v/>
      </c>
      <c r="U352" s="8" t="str">
        <f>IF(E352="","",IF(ISERROR(VLOOKUP(E352,'1-学员信息表'!A:AG,21,0)),"错误",IF(VLOOKUP(E352,'1-学员信息表'!A:AG,21,0)="","错误",VLOOKUP(E352,'1-学员信息表'!A:AG,21,0))))</f>
        <v/>
      </c>
    </row>
    <row r="353" spans="1:21">
      <c r="A353" s="8" t="str">
        <f t="shared" si="15"/>
        <v/>
      </c>
      <c r="B353" s="12" t="str">
        <f t="shared" si="16"/>
        <v/>
      </c>
      <c r="C353" s="11" t="str">
        <f t="shared" si="17"/>
        <v/>
      </c>
      <c r="D353" s="3"/>
      <c r="E353" s="1"/>
      <c r="F353" s="12" t="str">
        <f>IF(E353="","",IFERROR(VLOOKUP(E353,'1-学员信息表'!A:AG,2,0),"错误"))</f>
        <v/>
      </c>
      <c r="G353" s="12" t="str">
        <f>IF(E353="","",IF(ISERROR(VLOOKUP(E353,'3-班级学员信息表'!G:AC,12,0)),"错误",IF(VLOOKUP(E353,'3-班级学员信息表'!G:AC,12,0)="","错误",VLOOKUP(E353,'3-班级学员信息表'!G:AC,12,0))))</f>
        <v/>
      </c>
      <c r="H353" s="12" t="str">
        <f>IF(E353="","",IF(ISERROR(VLOOKUP(E353,'3-班级学员信息表'!G:AC,13,0)),"错误",IF(VLOOKUP(E353,'3-班级学员信息表'!G:AC,13,0)="","错误",VLOOKUP(E353,'3-班级学员信息表'!G:AC,13,0))))</f>
        <v/>
      </c>
      <c r="I353" s="8" t="str">
        <f>IF(E353="","",IFERROR(VLOOKUP(E353,'3-班级学员信息表'!G:AC,14,0),"错误"))</f>
        <v/>
      </c>
      <c r="J353" s="8" t="str">
        <f>IF(E353="","",IFERROR(VLOOKUP(E353,'3-班级学员信息表'!G:AC,15,0),"错误"))</f>
        <v/>
      </c>
      <c r="K353" s="7" t="str">
        <f>IF(E353="","",IFERROR(VLOOKUP(H353,'2-班级信息'!A:AH,6,0),"错误"))</f>
        <v/>
      </c>
      <c r="L353" s="7" t="str">
        <f>IF(E353="","",IFERROR(VLOOKUP(H353,'2-班级信息'!A:AH,29,0),"错误"))</f>
        <v/>
      </c>
      <c r="M353" s="6">
        <f>SUMIF('6-学员费用预警表'!A:A,'10-新增明细'!E353,'6-学员费用预警表'!F:F)</f>
        <v>0</v>
      </c>
      <c r="N353" s="5">
        <f>SUMIF('6-学员费用预警表'!A:A,'10-新增明细'!E353,'6-学员费用预警表'!I:I)</f>
        <v>0</v>
      </c>
      <c r="O353" s="8" t="str">
        <f>IF(E353="","",IFERROR(VLOOKUP(E353,'1-学员信息表'!A:AG,8,0),"错误"))</f>
        <v/>
      </c>
      <c r="P353" s="8" t="str">
        <f>IF(E353="","",IFERROR(VLOOKUP(E353,'4-收据记录表'!D:AN,26,0),"错误"))</f>
        <v/>
      </c>
      <c r="Q353" s="12"/>
      <c r="R353" s="11"/>
      <c r="S353" s="8" t="str">
        <f>IF(E353="","",IF(ISERROR(VLOOKUP(E353,'1-学员信息表'!A:AG,9,0)),"错误",IF(VLOOKUP(E353,'1-学员信息表'!A:AG,9,0)="","错误",VLOOKUP(E353,'1-学员信息表'!A:AG,9,0))))</f>
        <v/>
      </c>
      <c r="T353" s="4" t="str">
        <f>IF(E353="","",IF(ISERROR(VLOOKUP(E353,'1-学员信息表'!A:AG,20,0)),"错误",IF(VLOOKUP(E353,'1-学员信息表'!A:AG,20,0)="","错误",VLOOKUP(E353,'1-学员信息表'!A:AG,20,0))))</f>
        <v/>
      </c>
      <c r="U353" s="8" t="str">
        <f>IF(E353="","",IF(ISERROR(VLOOKUP(E353,'1-学员信息表'!A:AG,21,0)),"错误",IF(VLOOKUP(E353,'1-学员信息表'!A:AG,21,0)="","错误",VLOOKUP(E353,'1-学员信息表'!A:AG,21,0))))</f>
        <v/>
      </c>
    </row>
    <row r="354" spans="1:21">
      <c r="A354" s="8" t="str">
        <f t="shared" si="15"/>
        <v/>
      </c>
      <c r="B354" s="12" t="str">
        <f t="shared" si="16"/>
        <v/>
      </c>
      <c r="C354" s="11" t="str">
        <f t="shared" si="17"/>
        <v/>
      </c>
      <c r="D354" s="3"/>
      <c r="E354" s="1"/>
      <c r="F354" s="12" t="str">
        <f>IF(E354="","",IFERROR(VLOOKUP(E354,'1-学员信息表'!A:AG,2,0),"错误"))</f>
        <v/>
      </c>
      <c r="G354" s="12" t="str">
        <f>IF(E354="","",IF(ISERROR(VLOOKUP(E354,'3-班级学员信息表'!G:AC,12,0)),"错误",IF(VLOOKUP(E354,'3-班级学员信息表'!G:AC,12,0)="","错误",VLOOKUP(E354,'3-班级学员信息表'!G:AC,12,0))))</f>
        <v/>
      </c>
      <c r="H354" s="12" t="str">
        <f>IF(E354="","",IF(ISERROR(VLOOKUP(E354,'3-班级学员信息表'!G:AC,13,0)),"错误",IF(VLOOKUP(E354,'3-班级学员信息表'!G:AC,13,0)="","错误",VLOOKUP(E354,'3-班级学员信息表'!G:AC,13,0))))</f>
        <v/>
      </c>
      <c r="I354" s="8" t="str">
        <f>IF(E354="","",IFERROR(VLOOKUP(E354,'3-班级学员信息表'!G:AC,14,0),"错误"))</f>
        <v/>
      </c>
      <c r="J354" s="8" t="str">
        <f>IF(E354="","",IFERROR(VLOOKUP(E354,'3-班级学员信息表'!G:AC,15,0),"错误"))</f>
        <v/>
      </c>
      <c r="K354" s="7" t="str">
        <f>IF(E354="","",IFERROR(VLOOKUP(H354,'2-班级信息'!A:AH,6,0),"错误"))</f>
        <v/>
      </c>
      <c r="L354" s="7" t="str">
        <f>IF(E354="","",IFERROR(VLOOKUP(H354,'2-班级信息'!A:AH,29,0),"错误"))</f>
        <v/>
      </c>
      <c r="M354" s="6">
        <f>SUMIF('6-学员费用预警表'!A:A,'10-新增明细'!E354,'6-学员费用预警表'!F:F)</f>
        <v>0</v>
      </c>
      <c r="N354" s="5">
        <f>SUMIF('6-学员费用预警表'!A:A,'10-新增明细'!E354,'6-学员费用预警表'!I:I)</f>
        <v>0</v>
      </c>
      <c r="O354" s="8" t="str">
        <f>IF(E354="","",IFERROR(VLOOKUP(E354,'1-学员信息表'!A:AG,8,0),"错误"))</f>
        <v/>
      </c>
      <c r="P354" s="8" t="str">
        <f>IF(E354="","",IFERROR(VLOOKUP(E354,'4-收据记录表'!D:AN,26,0),"错误"))</f>
        <v/>
      </c>
      <c r="Q354" s="12"/>
      <c r="R354" s="11"/>
      <c r="S354" s="8" t="str">
        <f>IF(E354="","",IF(ISERROR(VLOOKUP(E354,'1-学员信息表'!A:AG,9,0)),"错误",IF(VLOOKUP(E354,'1-学员信息表'!A:AG,9,0)="","错误",VLOOKUP(E354,'1-学员信息表'!A:AG,9,0))))</f>
        <v/>
      </c>
      <c r="T354" s="4" t="str">
        <f>IF(E354="","",IF(ISERROR(VLOOKUP(E354,'1-学员信息表'!A:AG,20,0)),"错误",IF(VLOOKUP(E354,'1-学员信息表'!A:AG,20,0)="","错误",VLOOKUP(E354,'1-学员信息表'!A:AG,20,0))))</f>
        <v/>
      </c>
      <c r="U354" s="8" t="str">
        <f>IF(E354="","",IF(ISERROR(VLOOKUP(E354,'1-学员信息表'!A:AG,21,0)),"错误",IF(VLOOKUP(E354,'1-学员信息表'!A:AG,21,0)="","错误",VLOOKUP(E354,'1-学员信息表'!A:AG,21,0))))</f>
        <v/>
      </c>
    </row>
    <row r="355" spans="1:21">
      <c r="A355" s="8" t="str">
        <f t="shared" si="15"/>
        <v/>
      </c>
      <c r="B355" s="12" t="str">
        <f t="shared" si="16"/>
        <v/>
      </c>
      <c r="C355" s="11" t="str">
        <f t="shared" si="17"/>
        <v/>
      </c>
      <c r="D355" s="3"/>
      <c r="E355" s="1"/>
      <c r="F355" s="12" t="str">
        <f>IF(E355="","",IFERROR(VLOOKUP(E355,'1-学员信息表'!A:AG,2,0),"错误"))</f>
        <v/>
      </c>
      <c r="G355" s="12" t="str">
        <f>IF(E355="","",IF(ISERROR(VLOOKUP(E355,'3-班级学员信息表'!G:AC,12,0)),"错误",IF(VLOOKUP(E355,'3-班级学员信息表'!G:AC,12,0)="","错误",VLOOKUP(E355,'3-班级学员信息表'!G:AC,12,0))))</f>
        <v/>
      </c>
      <c r="H355" s="12" t="str">
        <f>IF(E355="","",IF(ISERROR(VLOOKUP(E355,'3-班级学员信息表'!G:AC,13,0)),"错误",IF(VLOOKUP(E355,'3-班级学员信息表'!G:AC,13,0)="","错误",VLOOKUP(E355,'3-班级学员信息表'!G:AC,13,0))))</f>
        <v/>
      </c>
      <c r="I355" s="8" t="str">
        <f>IF(E355="","",IFERROR(VLOOKUP(E355,'3-班级学员信息表'!G:AC,14,0),"错误"))</f>
        <v/>
      </c>
      <c r="J355" s="8" t="str">
        <f>IF(E355="","",IFERROR(VLOOKUP(E355,'3-班级学员信息表'!G:AC,15,0),"错误"))</f>
        <v/>
      </c>
      <c r="K355" s="7" t="str">
        <f>IF(E355="","",IFERROR(VLOOKUP(H355,'2-班级信息'!A:AH,6,0),"错误"))</f>
        <v/>
      </c>
      <c r="L355" s="7" t="str">
        <f>IF(E355="","",IFERROR(VLOOKUP(H355,'2-班级信息'!A:AH,29,0),"错误"))</f>
        <v/>
      </c>
      <c r="M355" s="6">
        <f>SUMIF('6-学员费用预警表'!A:A,'10-新增明细'!E355,'6-学员费用预警表'!F:F)</f>
        <v>0</v>
      </c>
      <c r="N355" s="5">
        <f>SUMIF('6-学员费用预警表'!A:A,'10-新增明细'!E355,'6-学员费用预警表'!I:I)</f>
        <v>0</v>
      </c>
      <c r="O355" s="8" t="str">
        <f>IF(E355="","",IFERROR(VLOOKUP(E355,'1-学员信息表'!A:AG,8,0),"错误"))</f>
        <v/>
      </c>
      <c r="P355" s="8" t="str">
        <f>IF(E355="","",IFERROR(VLOOKUP(E355,'4-收据记录表'!D:AN,26,0),"错误"))</f>
        <v/>
      </c>
      <c r="Q355" s="12"/>
      <c r="R355" s="11"/>
      <c r="S355" s="8" t="str">
        <f>IF(E355="","",IF(ISERROR(VLOOKUP(E355,'1-学员信息表'!A:AG,9,0)),"错误",IF(VLOOKUP(E355,'1-学员信息表'!A:AG,9,0)="","错误",VLOOKUP(E355,'1-学员信息表'!A:AG,9,0))))</f>
        <v/>
      </c>
      <c r="T355" s="4" t="str">
        <f>IF(E355="","",IF(ISERROR(VLOOKUP(E355,'1-学员信息表'!A:AG,20,0)),"错误",IF(VLOOKUP(E355,'1-学员信息表'!A:AG,20,0)="","错误",VLOOKUP(E355,'1-学员信息表'!A:AG,20,0))))</f>
        <v/>
      </c>
      <c r="U355" s="8" t="str">
        <f>IF(E355="","",IF(ISERROR(VLOOKUP(E355,'1-学员信息表'!A:AG,21,0)),"错误",IF(VLOOKUP(E355,'1-学员信息表'!A:AG,21,0)="","错误",VLOOKUP(E355,'1-学员信息表'!A:AG,21,0))))</f>
        <v/>
      </c>
    </row>
    <row r="356" spans="1:21">
      <c r="A356" s="8" t="str">
        <f t="shared" si="15"/>
        <v/>
      </c>
      <c r="B356" s="12" t="str">
        <f t="shared" si="16"/>
        <v/>
      </c>
      <c r="C356" s="11" t="str">
        <f t="shared" si="17"/>
        <v/>
      </c>
      <c r="D356" s="3"/>
      <c r="E356" s="1"/>
      <c r="F356" s="12" t="str">
        <f>IF(E356="","",IFERROR(VLOOKUP(E356,'1-学员信息表'!A:AG,2,0),"错误"))</f>
        <v/>
      </c>
      <c r="G356" s="12" t="str">
        <f>IF(E356="","",IF(ISERROR(VLOOKUP(E356,'3-班级学员信息表'!G:AC,12,0)),"错误",IF(VLOOKUP(E356,'3-班级学员信息表'!G:AC,12,0)="","错误",VLOOKUP(E356,'3-班级学员信息表'!G:AC,12,0))))</f>
        <v/>
      </c>
      <c r="H356" s="12" t="str">
        <f>IF(E356="","",IF(ISERROR(VLOOKUP(E356,'3-班级学员信息表'!G:AC,13,0)),"错误",IF(VLOOKUP(E356,'3-班级学员信息表'!G:AC,13,0)="","错误",VLOOKUP(E356,'3-班级学员信息表'!G:AC,13,0))))</f>
        <v/>
      </c>
      <c r="I356" s="8" t="str">
        <f>IF(E356="","",IFERROR(VLOOKUP(E356,'3-班级学员信息表'!G:AC,14,0),"错误"))</f>
        <v/>
      </c>
      <c r="J356" s="8" t="str">
        <f>IF(E356="","",IFERROR(VLOOKUP(E356,'3-班级学员信息表'!G:AC,15,0),"错误"))</f>
        <v/>
      </c>
      <c r="K356" s="7" t="str">
        <f>IF(E356="","",IFERROR(VLOOKUP(H356,'2-班级信息'!A:AH,6,0),"错误"))</f>
        <v/>
      </c>
      <c r="L356" s="7" t="str">
        <f>IF(E356="","",IFERROR(VLOOKUP(H356,'2-班级信息'!A:AH,29,0),"错误"))</f>
        <v/>
      </c>
      <c r="M356" s="6">
        <f>SUMIF('6-学员费用预警表'!A:A,'10-新增明细'!E356,'6-学员费用预警表'!F:F)</f>
        <v>0</v>
      </c>
      <c r="N356" s="5">
        <f>SUMIF('6-学员费用预警表'!A:A,'10-新增明细'!E356,'6-学员费用预警表'!I:I)</f>
        <v>0</v>
      </c>
      <c r="O356" s="8" t="str">
        <f>IF(E356="","",IFERROR(VLOOKUP(E356,'1-学员信息表'!A:AG,8,0),"错误"))</f>
        <v/>
      </c>
      <c r="P356" s="8" t="str">
        <f>IF(E356="","",IFERROR(VLOOKUP(E356,'4-收据记录表'!D:AN,26,0),"错误"))</f>
        <v/>
      </c>
      <c r="Q356" s="12"/>
      <c r="R356" s="11"/>
      <c r="S356" s="8" t="str">
        <f>IF(E356="","",IF(ISERROR(VLOOKUP(E356,'1-学员信息表'!A:AG,9,0)),"错误",IF(VLOOKUP(E356,'1-学员信息表'!A:AG,9,0)="","错误",VLOOKUP(E356,'1-学员信息表'!A:AG,9,0))))</f>
        <v/>
      </c>
      <c r="T356" s="4" t="str">
        <f>IF(E356="","",IF(ISERROR(VLOOKUP(E356,'1-学员信息表'!A:AG,20,0)),"错误",IF(VLOOKUP(E356,'1-学员信息表'!A:AG,20,0)="","错误",VLOOKUP(E356,'1-学员信息表'!A:AG,20,0))))</f>
        <v/>
      </c>
      <c r="U356" s="8" t="str">
        <f>IF(E356="","",IF(ISERROR(VLOOKUP(E356,'1-学员信息表'!A:AG,21,0)),"错误",IF(VLOOKUP(E356,'1-学员信息表'!A:AG,21,0)="","错误",VLOOKUP(E356,'1-学员信息表'!A:AG,21,0))))</f>
        <v/>
      </c>
    </row>
    <row r="357" spans="1:21">
      <c r="A357" s="8" t="str">
        <f t="shared" si="15"/>
        <v/>
      </c>
      <c r="B357" s="12" t="str">
        <f t="shared" si="16"/>
        <v/>
      </c>
      <c r="C357" s="11" t="str">
        <f t="shared" si="17"/>
        <v/>
      </c>
      <c r="D357" s="3"/>
      <c r="E357" s="1"/>
      <c r="F357" s="12" t="str">
        <f>IF(E357="","",IFERROR(VLOOKUP(E357,'1-学员信息表'!A:AG,2,0),"错误"))</f>
        <v/>
      </c>
      <c r="G357" s="12" t="str">
        <f>IF(E357="","",IF(ISERROR(VLOOKUP(E357,'3-班级学员信息表'!G:AC,12,0)),"错误",IF(VLOOKUP(E357,'3-班级学员信息表'!G:AC,12,0)="","错误",VLOOKUP(E357,'3-班级学员信息表'!G:AC,12,0))))</f>
        <v/>
      </c>
      <c r="H357" s="12" t="str">
        <f>IF(E357="","",IF(ISERROR(VLOOKUP(E357,'3-班级学员信息表'!G:AC,13,0)),"错误",IF(VLOOKUP(E357,'3-班级学员信息表'!G:AC,13,0)="","错误",VLOOKUP(E357,'3-班级学员信息表'!G:AC,13,0))))</f>
        <v/>
      </c>
      <c r="I357" s="8" t="str">
        <f>IF(E357="","",IFERROR(VLOOKUP(E357,'3-班级学员信息表'!G:AC,14,0),"错误"))</f>
        <v/>
      </c>
      <c r="J357" s="8" t="str">
        <f>IF(E357="","",IFERROR(VLOOKUP(E357,'3-班级学员信息表'!G:AC,15,0),"错误"))</f>
        <v/>
      </c>
      <c r="K357" s="7" t="str">
        <f>IF(E357="","",IFERROR(VLOOKUP(H357,'2-班级信息'!A:AH,6,0),"错误"))</f>
        <v/>
      </c>
      <c r="L357" s="7" t="str">
        <f>IF(E357="","",IFERROR(VLOOKUP(H357,'2-班级信息'!A:AH,29,0),"错误"))</f>
        <v/>
      </c>
      <c r="M357" s="6">
        <f>SUMIF('6-学员费用预警表'!A:A,'10-新增明细'!E357,'6-学员费用预警表'!F:F)</f>
        <v>0</v>
      </c>
      <c r="N357" s="5">
        <f>SUMIF('6-学员费用预警表'!A:A,'10-新增明细'!E357,'6-学员费用预警表'!I:I)</f>
        <v>0</v>
      </c>
      <c r="O357" s="8" t="str">
        <f>IF(E357="","",IFERROR(VLOOKUP(E357,'1-学员信息表'!A:AG,8,0),"错误"))</f>
        <v/>
      </c>
      <c r="P357" s="8" t="str">
        <f>IF(E357="","",IFERROR(VLOOKUP(E357,'4-收据记录表'!D:AN,26,0),"错误"))</f>
        <v/>
      </c>
      <c r="Q357" s="12"/>
      <c r="R357" s="11"/>
      <c r="S357" s="8" t="str">
        <f>IF(E357="","",IF(ISERROR(VLOOKUP(E357,'1-学员信息表'!A:AG,9,0)),"错误",IF(VLOOKUP(E357,'1-学员信息表'!A:AG,9,0)="","错误",VLOOKUP(E357,'1-学员信息表'!A:AG,9,0))))</f>
        <v/>
      </c>
      <c r="T357" s="4" t="str">
        <f>IF(E357="","",IF(ISERROR(VLOOKUP(E357,'1-学员信息表'!A:AG,20,0)),"错误",IF(VLOOKUP(E357,'1-学员信息表'!A:AG,20,0)="","错误",VLOOKUP(E357,'1-学员信息表'!A:AG,20,0))))</f>
        <v/>
      </c>
      <c r="U357" s="8" t="str">
        <f>IF(E357="","",IF(ISERROR(VLOOKUP(E357,'1-学员信息表'!A:AG,21,0)),"错误",IF(VLOOKUP(E357,'1-学员信息表'!A:AG,21,0)="","错误",VLOOKUP(E357,'1-学员信息表'!A:AG,21,0))))</f>
        <v/>
      </c>
    </row>
    <row r="358" spans="1:21">
      <c r="A358" s="8" t="str">
        <f t="shared" si="15"/>
        <v/>
      </c>
      <c r="B358" s="12" t="str">
        <f t="shared" si="16"/>
        <v/>
      </c>
      <c r="C358" s="11" t="str">
        <f t="shared" si="17"/>
        <v/>
      </c>
      <c r="D358" s="3"/>
      <c r="E358" s="1"/>
      <c r="F358" s="12" t="str">
        <f>IF(E358="","",IFERROR(VLOOKUP(E358,'1-学员信息表'!A:AG,2,0),"错误"))</f>
        <v/>
      </c>
      <c r="G358" s="12" t="str">
        <f>IF(E358="","",IF(ISERROR(VLOOKUP(E358,'3-班级学员信息表'!G:AC,12,0)),"错误",IF(VLOOKUP(E358,'3-班级学员信息表'!G:AC,12,0)="","错误",VLOOKUP(E358,'3-班级学员信息表'!G:AC,12,0))))</f>
        <v/>
      </c>
      <c r="H358" s="12" t="str">
        <f>IF(E358="","",IF(ISERROR(VLOOKUP(E358,'3-班级学员信息表'!G:AC,13,0)),"错误",IF(VLOOKUP(E358,'3-班级学员信息表'!G:AC,13,0)="","错误",VLOOKUP(E358,'3-班级学员信息表'!G:AC,13,0))))</f>
        <v/>
      </c>
      <c r="I358" s="8" t="str">
        <f>IF(E358="","",IFERROR(VLOOKUP(E358,'3-班级学员信息表'!G:AC,14,0),"错误"))</f>
        <v/>
      </c>
      <c r="J358" s="8" t="str">
        <f>IF(E358="","",IFERROR(VLOOKUP(E358,'3-班级学员信息表'!G:AC,15,0),"错误"))</f>
        <v/>
      </c>
      <c r="K358" s="7" t="str">
        <f>IF(E358="","",IFERROR(VLOOKUP(H358,'2-班级信息'!A:AH,6,0),"错误"))</f>
        <v/>
      </c>
      <c r="L358" s="7" t="str">
        <f>IF(E358="","",IFERROR(VLOOKUP(H358,'2-班级信息'!A:AH,29,0),"错误"))</f>
        <v/>
      </c>
      <c r="M358" s="6">
        <f>SUMIF('6-学员费用预警表'!A:A,'10-新增明细'!E358,'6-学员费用预警表'!F:F)</f>
        <v>0</v>
      </c>
      <c r="N358" s="5">
        <f>SUMIF('6-学员费用预警表'!A:A,'10-新增明细'!E358,'6-学员费用预警表'!I:I)</f>
        <v>0</v>
      </c>
      <c r="O358" s="8" t="str">
        <f>IF(E358="","",IFERROR(VLOOKUP(E358,'1-学员信息表'!A:AG,8,0),"错误"))</f>
        <v/>
      </c>
      <c r="P358" s="8" t="str">
        <f>IF(E358="","",IFERROR(VLOOKUP(E358,'4-收据记录表'!D:AN,26,0),"错误"))</f>
        <v/>
      </c>
      <c r="Q358" s="12"/>
      <c r="R358" s="11"/>
      <c r="S358" s="8" t="str">
        <f>IF(E358="","",IF(ISERROR(VLOOKUP(E358,'1-学员信息表'!A:AG,9,0)),"错误",IF(VLOOKUP(E358,'1-学员信息表'!A:AG,9,0)="","错误",VLOOKUP(E358,'1-学员信息表'!A:AG,9,0))))</f>
        <v/>
      </c>
      <c r="T358" s="4" t="str">
        <f>IF(E358="","",IF(ISERROR(VLOOKUP(E358,'1-学员信息表'!A:AG,20,0)),"错误",IF(VLOOKUP(E358,'1-学员信息表'!A:AG,20,0)="","错误",VLOOKUP(E358,'1-学员信息表'!A:AG,20,0))))</f>
        <v/>
      </c>
      <c r="U358" s="8" t="str">
        <f>IF(E358="","",IF(ISERROR(VLOOKUP(E358,'1-学员信息表'!A:AG,21,0)),"错误",IF(VLOOKUP(E358,'1-学员信息表'!A:AG,21,0)="","错误",VLOOKUP(E358,'1-学员信息表'!A:AG,21,0))))</f>
        <v/>
      </c>
    </row>
    <row r="359" spans="1:21">
      <c r="A359" s="8" t="str">
        <f t="shared" si="15"/>
        <v/>
      </c>
      <c r="B359" s="12" t="str">
        <f t="shared" si="16"/>
        <v/>
      </c>
      <c r="C359" s="11" t="str">
        <f t="shared" si="17"/>
        <v/>
      </c>
      <c r="D359" s="3"/>
      <c r="E359" s="1"/>
      <c r="F359" s="12" t="str">
        <f>IF(E359="","",IFERROR(VLOOKUP(E359,'1-学员信息表'!A:AG,2,0),"错误"))</f>
        <v/>
      </c>
      <c r="G359" s="12" t="str">
        <f>IF(E359="","",IF(ISERROR(VLOOKUP(E359,'3-班级学员信息表'!G:AC,12,0)),"错误",IF(VLOOKUP(E359,'3-班级学员信息表'!G:AC,12,0)="","错误",VLOOKUP(E359,'3-班级学员信息表'!G:AC,12,0))))</f>
        <v/>
      </c>
      <c r="H359" s="12" t="str">
        <f>IF(E359="","",IF(ISERROR(VLOOKUP(E359,'3-班级学员信息表'!G:AC,13,0)),"错误",IF(VLOOKUP(E359,'3-班级学员信息表'!G:AC,13,0)="","错误",VLOOKUP(E359,'3-班级学员信息表'!G:AC,13,0))))</f>
        <v/>
      </c>
      <c r="I359" s="8" t="str">
        <f>IF(E359="","",IFERROR(VLOOKUP(E359,'3-班级学员信息表'!G:AC,14,0),"错误"))</f>
        <v/>
      </c>
      <c r="J359" s="8" t="str">
        <f>IF(E359="","",IFERROR(VLOOKUP(E359,'3-班级学员信息表'!G:AC,15,0),"错误"))</f>
        <v/>
      </c>
      <c r="K359" s="7" t="str">
        <f>IF(E359="","",IFERROR(VLOOKUP(H359,'2-班级信息'!A:AH,6,0),"错误"))</f>
        <v/>
      </c>
      <c r="L359" s="7" t="str">
        <f>IF(E359="","",IFERROR(VLOOKUP(H359,'2-班级信息'!A:AH,29,0),"错误"))</f>
        <v/>
      </c>
      <c r="M359" s="6">
        <f>SUMIF('6-学员费用预警表'!A:A,'10-新增明细'!E359,'6-学员费用预警表'!F:F)</f>
        <v>0</v>
      </c>
      <c r="N359" s="5">
        <f>SUMIF('6-学员费用预警表'!A:A,'10-新增明细'!E359,'6-学员费用预警表'!I:I)</f>
        <v>0</v>
      </c>
      <c r="O359" s="8" t="str">
        <f>IF(E359="","",IFERROR(VLOOKUP(E359,'1-学员信息表'!A:AG,8,0),"错误"))</f>
        <v/>
      </c>
      <c r="P359" s="8" t="str">
        <f>IF(E359="","",IFERROR(VLOOKUP(E359,'4-收据记录表'!D:AN,26,0),"错误"))</f>
        <v/>
      </c>
      <c r="Q359" s="12"/>
      <c r="R359" s="11"/>
      <c r="S359" s="8" t="str">
        <f>IF(E359="","",IF(ISERROR(VLOOKUP(E359,'1-学员信息表'!A:AG,9,0)),"错误",IF(VLOOKUP(E359,'1-学员信息表'!A:AG,9,0)="","错误",VLOOKUP(E359,'1-学员信息表'!A:AG,9,0))))</f>
        <v/>
      </c>
      <c r="T359" s="4" t="str">
        <f>IF(E359="","",IF(ISERROR(VLOOKUP(E359,'1-学员信息表'!A:AG,20,0)),"错误",IF(VLOOKUP(E359,'1-学员信息表'!A:AG,20,0)="","错误",VLOOKUP(E359,'1-学员信息表'!A:AG,20,0))))</f>
        <v/>
      </c>
      <c r="U359" s="8" t="str">
        <f>IF(E359="","",IF(ISERROR(VLOOKUP(E359,'1-学员信息表'!A:AG,21,0)),"错误",IF(VLOOKUP(E359,'1-学员信息表'!A:AG,21,0)="","错误",VLOOKUP(E359,'1-学员信息表'!A:AG,21,0))))</f>
        <v/>
      </c>
    </row>
    <row r="360" spans="1:21">
      <c r="A360" s="8" t="str">
        <f t="shared" si="15"/>
        <v/>
      </c>
      <c r="B360" s="12" t="str">
        <f t="shared" si="16"/>
        <v/>
      </c>
      <c r="C360" s="11" t="str">
        <f t="shared" si="17"/>
        <v/>
      </c>
      <c r="D360" s="3"/>
      <c r="E360" s="1"/>
      <c r="F360" s="12" t="str">
        <f>IF(E360="","",IFERROR(VLOOKUP(E360,'1-学员信息表'!A:AG,2,0),"错误"))</f>
        <v/>
      </c>
      <c r="G360" s="12" t="str">
        <f>IF(E360="","",IF(ISERROR(VLOOKUP(E360,'3-班级学员信息表'!G:AC,12,0)),"错误",IF(VLOOKUP(E360,'3-班级学员信息表'!G:AC,12,0)="","错误",VLOOKUP(E360,'3-班级学员信息表'!G:AC,12,0))))</f>
        <v/>
      </c>
      <c r="H360" s="12" t="str">
        <f>IF(E360="","",IF(ISERROR(VLOOKUP(E360,'3-班级学员信息表'!G:AC,13,0)),"错误",IF(VLOOKUP(E360,'3-班级学员信息表'!G:AC,13,0)="","错误",VLOOKUP(E360,'3-班级学员信息表'!G:AC,13,0))))</f>
        <v/>
      </c>
      <c r="I360" s="8" t="str">
        <f>IF(E360="","",IFERROR(VLOOKUP(E360,'3-班级学员信息表'!G:AC,14,0),"错误"))</f>
        <v/>
      </c>
      <c r="J360" s="8" t="str">
        <f>IF(E360="","",IFERROR(VLOOKUP(E360,'3-班级学员信息表'!G:AC,15,0),"错误"))</f>
        <v/>
      </c>
      <c r="K360" s="7" t="str">
        <f>IF(E360="","",IFERROR(VLOOKUP(H360,'2-班级信息'!A:AH,6,0),"错误"))</f>
        <v/>
      </c>
      <c r="L360" s="7" t="str">
        <f>IF(E360="","",IFERROR(VLOOKUP(H360,'2-班级信息'!A:AH,29,0),"错误"))</f>
        <v/>
      </c>
      <c r="M360" s="6">
        <f>SUMIF('6-学员费用预警表'!A:A,'10-新增明细'!E360,'6-学员费用预警表'!F:F)</f>
        <v>0</v>
      </c>
      <c r="N360" s="5">
        <f>SUMIF('6-学员费用预警表'!A:A,'10-新增明细'!E360,'6-学员费用预警表'!I:I)</f>
        <v>0</v>
      </c>
      <c r="O360" s="8" t="str">
        <f>IF(E360="","",IFERROR(VLOOKUP(E360,'1-学员信息表'!A:AG,8,0),"错误"))</f>
        <v/>
      </c>
      <c r="P360" s="8" t="str">
        <f>IF(E360="","",IFERROR(VLOOKUP(E360,'4-收据记录表'!D:AN,26,0),"错误"))</f>
        <v/>
      </c>
      <c r="Q360" s="12"/>
      <c r="R360" s="11"/>
      <c r="S360" s="8" t="str">
        <f>IF(E360="","",IF(ISERROR(VLOOKUP(E360,'1-学员信息表'!A:AG,9,0)),"错误",IF(VLOOKUP(E360,'1-学员信息表'!A:AG,9,0)="","错误",VLOOKUP(E360,'1-学员信息表'!A:AG,9,0))))</f>
        <v/>
      </c>
      <c r="T360" s="4" t="str">
        <f>IF(E360="","",IF(ISERROR(VLOOKUP(E360,'1-学员信息表'!A:AG,20,0)),"错误",IF(VLOOKUP(E360,'1-学员信息表'!A:AG,20,0)="","错误",VLOOKUP(E360,'1-学员信息表'!A:AG,20,0))))</f>
        <v/>
      </c>
      <c r="U360" s="8" t="str">
        <f>IF(E360="","",IF(ISERROR(VLOOKUP(E360,'1-学员信息表'!A:AG,21,0)),"错误",IF(VLOOKUP(E360,'1-学员信息表'!A:AG,21,0)="","错误",VLOOKUP(E360,'1-学员信息表'!A:AG,21,0))))</f>
        <v/>
      </c>
    </row>
    <row r="361" spans="1:21">
      <c r="A361" s="8" t="str">
        <f t="shared" si="15"/>
        <v/>
      </c>
      <c r="B361" s="12" t="str">
        <f t="shared" si="16"/>
        <v/>
      </c>
      <c r="C361" s="11" t="str">
        <f t="shared" si="17"/>
        <v/>
      </c>
      <c r="D361" s="3"/>
      <c r="E361" s="1"/>
      <c r="F361" s="12" t="str">
        <f>IF(E361="","",IFERROR(VLOOKUP(E361,'1-学员信息表'!A:AG,2,0),"错误"))</f>
        <v/>
      </c>
      <c r="G361" s="12" t="str">
        <f>IF(E361="","",IF(ISERROR(VLOOKUP(E361,'3-班级学员信息表'!G:AC,12,0)),"错误",IF(VLOOKUP(E361,'3-班级学员信息表'!G:AC,12,0)="","错误",VLOOKUP(E361,'3-班级学员信息表'!G:AC,12,0))))</f>
        <v/>
      </c>
      <c r="H361" s="12" t="str">
        <f>IF(E361="","",IF(ISERROR(VLOOKUP(E361,'3-班级学员信息表'!G:AC,13,0)),"错误",IF(VLOOKUP(E361,'3-班级学员信息表'!G:AC,13,0)="","错误",VLOOKUP(E361,'3-班级学员信息表'!G:AC,13,0))))</f>
        <v/>
      </c>
      <c r="I361" s="8" t="str">
        <f>IF(E361="","",IFERROR(VLOOKUP(E361,'3-班级学员信息表'!G:AC,14,0),"错误"))</f>
        <v/>
      </c>
      <c r="J361" s="8" t="str">
        <f>IF(E361="","",IFERROR(VLOOKUP(E361,'3-班级学员信息表'!G:AC,15,0),"错误"))</f>
        <v/>
      </c>
      <c r="K361" s="7" t="str">
        <f>IF(E361="","",IFERROR(VLOOKUP(H361,'2-班级信息'!A:AH,6,0),"错误"))</f>
        <v/>
      </c>
      <c r="L361" s="7" t="str">
        <f>IF(E361="","",IFERROR(VLOOKUP(H361,'2-班级信息'!A:AH,29,0),"错误"))</f>
        <v/>
      </c>
      <c r="M361" s="6">
        <f>SUMIF('6-学员费用预警表'!A:A,'10-新增明细'!E361,'6-学员费用预警表'!F:F)</f>
        <v>0</v>
      </c>
      <c r="N361" s="5">
        <f>SUMIF('6-学员费用预警表'!A:A,'10-新增明细'!E361,'6-学员费用预警表'!I:I)</f>
        <v>0</v>
      </c>
      <c r="O361" s="8" t="str">
        <f>IF(E361="","",IFERROR(VLOOKUP(E361,'1-学员信息表'!A:AG,8,0),"错误"))</f>
        <v/>
      </c>
      <c r="P361" s="8" t="str">
        <f>IF(E361="","",IFERROR(VLOOKUP(E361,'4-收据记录表'!D:AN,26,0),"错误"))</f>
        <v/>
      </c>
      <c r="Q361" s="12"/>
      <c r="R361" s="11"/>
      <c r="S361" s="8" t="str">
        <f>IF(E361="","",IF(ISERROR(VLOOKUP(E361,'1-学员信息表'!A:AG,9,0)),"错误",IF(VLOOKUP(E361,'1-学员信息表'!A:AG,9,0)="","错误",VLOOKUP(E361,'1-学员信息表'!A:AG,9,0))))</f>
        <v/>
      </c>
      <c r="T361" s="4" t="str">
        <f>IF(E361="","",IF(ISERROR(VLOOKUP(E361,'1-学员信息表'!A:AG,20,0)),"错误",IF(VLOOKUP(E361,'1-学员信息表'!A:AG,20,0)="","错误",VLOOKUP(E361,'1-学员信息表'!A:AG,20,0))))</f>
        <v/>
      </c>
      <c r="U361" s="8" t="str">
        <f>IF(E361="","",IF(ISERROR(VLOOKUP(E361,'1-学员信息表'!A:AG,21,0)),"错误",IF(VLOOKUP(E361,'1-学员信息表'!A:AG,21,0)="","错误",VLOOKUP(E361,'1-学员信息表'!A:AG,21,0))))</f>
        <v/>
      </c>
    </row>
    <row r="362" spans="1:21">
      <c r="A362" s="8" t="str">
        <f t="shared" si="15"/>
        <v/>
      </c>
      <c r="B362" s="12" t="str">
        <f t="shared" si="16"/>
        <v/>
      </c>
      <c r="C362" s="11" t="str">
        <f t="shared" si="17"/>
        <v/>
      </c>
      <c r="D362" s="3"/>
      <c r="E362" s="1"/>
      <c r="F362" s="12" t="str">
        <f>IF(E362="","",IFERROR(VLOOKUP(E362,'1-学员信息表'!A:AG,2,0),"错误"))</f>
        <v/>
      </c>
      <c r="G362" s="12" t="str">
        <f>IF(E362="","",IF(ISERROR(VLOOKUP(E362,'3-班级学员信息表'!G:AC,12,0)),"错误",IF(VLOOKUP(E362,'3-班级学员信息表'!G:AC,12,0)="","错误",VLOOKUP(E362,'3-班级学员信息表'!G:AC,12,0))))</f>
        <v/>
      </c>
      <c r="H362" s="12" t="str">
        <f>IF(E362="","",IF(ISERROR(VLOOKUP(E362,'3-班级学员信息表'!G:AC,13,0)),"错误",IF(VLOOKUP(E362,'3-班级学员信息表'!G:AC,13,0)="","错误",VLOOKUP(E362,'3-班级学员信息表'!G:AC,13,0))))</f>
        <v/>
      </c>
      <c r="I362" s="8" t="str">
        <f>IF(E362="","",IFERROR(VLOOKUP(E362,'3-班级学员信息表'!G:AC,14,0),"错误"))</f>
        <v/>
      </c>
      <c r="J362" s="8" t="str">
        <f>IF(E362="","",IFERROR(VLOOKUP(E362,'3-班级学员信息表'!G:AC,15,0),"错误"))</f>
        <v/>
      </c>
      <c r="K362" s="7" t="str">
        <f>IF(E362="","",IFERROR(VLOOKUP(H362,'2-班级信息'!A:AH,6,0),"错误"))</f>
        <v/>
      </c>
      <c r="L362" s="7" t="str">
        <f>IF(E362="","",IFERROR(VLOOKUP(H362,'2-班级信息'!A:AH,29,0),"错误"))</f>
        <v/>
      </c>
      <c r="M362" s="6">
        <f>SUMIF('6-学员费用预警表'!A:A,'10-新增明细'!E362,'6-学员费用预警表'!F:F)</f>
        <v>0</v>
      </c>
      <c r="N362" s="5">
        <f>SUMIF('6-学员费用预警表'!A:A,'10-新增明细'!E362,'6-学员费用预警表'!I:I)</f>
        <v>0</v>
      </c>
      <c r="O362" s="8" t="str">
        <f>IF(E362="","",IFERROR(VLOOKUP(E362,'1-学员信息表'!A:AG,8,0),"错误"))</f>
        <v/>
      </c>
      <c r="P362" s="8" t="str">
        <f>IF(E362="","",IFERROR(VLOOKUP(E362,'4-收据记录表'!D:AN,26,0),"错误"))</f>
        <v/>
      </c>
      <c r="Q362" s="12"/>
      <c r="R362" s="11"/>
      <c r="S362" s="8" t="str">
        <f>IF(E362="","",IF(ISERROR(VLOOKUP(E362,'1-学员信息表'!A:AG,9,0)),"错误",IF(VLOOKUP(E362,'1-学员信息表'!A:AG,9,0)="","错误",VLOOKUP(E362,'1-学员信息表'!A:AG,9,0))))</f>
        <v/>
      </c>
      <c r="T362" s="4" t="str">
        <f>IF(E362="","",IF(ISERROR(VLOOKUP(E362,'1-学员信息表'!A:AG,20,0)),"错误",IF(VLOOKUP(E362,'1-学员信息表'!A:AG,20,0)="","错误",VLOOKUP(E362,'1-学员信息表'!A:AG,20,0))))</f>
        <v/>
      </c>
      <c r="U362" s="8" t="str">
        <f>IF(E362="","",IF(ISERROR(VLOOKUP(E362,'1-学员信息表'!A:AG,21,0)),"错误",IF(VLOOKUP(E362,'1-学员信息表'!A:AG,21,0)="","错误",VLOOKUP(E362,'1-学员信息表'!A:AG,21,0))))</f>
        <v/>
      </c>
    </row>
    <row r="363" spans="1:21">
      <c r="A363" s="8" t="str">
        <f t="shared" si="15"/>
        <v/>
      </c>
      <c r="B363" s="12" t="str">
        <f t="shared" si="16"/>
        <v/>
      </c>
      <c r="C363" s="11" t="str">
        <f t="shared" si="17"/>
        <v/>
      </c>
      <c r="D363" s="3"/>
      <c r="E363" s="1"/>
      <c r="F363" s="12" t="str">
        <f>IF(E363="","",IFERROR(VLOOKUP(E363,'1-学员信息表'!A:AG,2,0),"错误"))</f>
        <v/>
      </c>
      <c r="G363" s="12" t="str">
        <f>IF(E363="","",IF(ISERROR(VLOOKUP(E363,'3-班级学员信息表'!G:AC,12,0)),"错误",IF(VLOOKUP(E363,'3-班级学员信息表'!G:AC,12,0)="","错误",VLOOKUP(E363,'3-班级学员信息表'!G:AC,12,0))))</f>
        <v/>
      </c>
      <c r="H363" s="12" t="str">
        <f>IF(E363="","",IF(ISERROR(VLOOKUP(E363,'3-班级学员信息表'!G:AC,13,0)),"错误",IF(VLOOKUP(E363,'3-班级学员信息表'!G:AC,13,0)="","错误",VLOOKUP(E363,'3-班级学员信息表'!G:AC,13,0))))</f>
        <v/>
      </c>
      <c r="I363" s="8" t="str">
        <f>IF(E363="","",IFERROR(VLOOKUP(E363,'3-班级学员信息表'!G:AC,14,0),"错误"))</f>
        <v/>
      </c>
      <c r="J363" s="8" t="str">
        <f>IF(E363="","",IFERROR(VLOOKUP(E363,'3-班级学员信息表'!G:AC,15,0),"错误"))</f>
        <v/>
      </c>
      <c r="K363" s="7" t="str">
        <f>IF(E363="","",IFERROR(VLOOKUP(H363,'2-班级信息'!A:AH,6,0),"错误"))</f>
        <v/>
      </c>
      <c r="L363" s="7" t="str">
        <f>IF(E363="","",IFERROR(VLOOKUP(H363,'2-班级信息'!A:AH,29,0),"错误"))</f>
        <v/>
      </c>
      <c r="M363" s="6">
        <f>SUMIF('6-学员费用预警表'!A:A,'10-新增明细'!E363,'6-学员费用预警表'!F:F)</f>
        <v>0</v>
      </c>
      <c r="N363" s="5">
        <f>SUMIF('6-学员费用预警表'!A:A,'10-新增明细'!E363,'6-学员费用预警表'!I:I)</f>
        <v>0</v>
      </c>
      <c r="O363" s="8" t="str">
        <f>IF(E363="","",IFERROR(VLOOKUP(E363,'1-学员信息表'!A:AG,8,0),"错误"))</f>
        <v/>
      </c>
      <c r="P363" s="8" t="str">
        <f>IF(E363="","",IFERROR(VLOOKUP(E363,'4-收据记录表'!D:AN,26,0),"错误"))</f>
        <v/>
      </c>
      <c r="Q363" s="12"/>
      <c r="R363" s="11"/>
      <c r="S363" s="8" t="str">
        <f>IF(E363="","",IF(ISERROR(VLOOKUP(E363,'1-学员信息表'!A:AG,9,0)),"错误",IF(VLOOKUP(E363,'1-学员信息表'!A:AG,9,0)="","错误",VLOOKUP(E363,'1-学员信息表'!A:AG,9,0))))</f>
        <v/>
      </c>
      <c r="T363" s="4" t="str">
        <f>IF(E363="","",IF(ISERROR(VLOOKUP(E363,'1-学员信息表'!A:AG,20,0)),"错误",IF(VLOOKUP(E363,'1-学员信息表'!A:AG,20,0)="","错误",VLOOKUP(E363,'1-学员信息表'!A:AG,20,0))))</f>
        <v/>
      </c>
      <c r="U363" s="8" t="str">
        <f>IF(E363="","",IF(ISERROR(VLOOKUP(E363,'1-学员信息表'!A:AG,21,0)),"错误",IF(VLOOKUP(E363,'1-学员信息表'!A:AG,21,0)="","错误",VLOOKUP(E363,'1-学员信息表'!A:AG,21,0))))</f>
        <v/>
      </c>
    </row>
    <row r="364" spans="1:21">
      <c r="A364" s="8" t="str">
        <f t="shared" si="15"/>
        <v/>
      </c>
      <c r="B364" s="12" t="str">
        <f t="shared" si="16"/>
        <v/>
      </c>
      <c r="C364" s="11" t="str">
        <f t="shared" si="17"/>
        <v/>
      </c>
      <c r="D364" s="3"/>
      <c r="E364" s="1"/>
      <c r="F364" s="12" t="str">
        <f>IF(E364="","",IFERROR(VLOOKUP(E364,'1-学员信息表'!A:AG,2,0),"错误"))</f>
        <v/>
      </c>
      <c r="G364" s="12" t="str">
        <f>IF(E364="","",IF(ISERROR(VLOOKUP(E364,'3-班级学员信息表'!G:AC,12,0)),"错误",IF(VLOOKUP(E364,'3-班级学员信息表'!G:AC,12,0)="","错误",VLOOKUP(E364,'3-班级学员信息表'!G:AC,12,0))))</f>
        <v/>
      </c>
      <c r="H364" s="12" t="str">
        <f>IF(E364="","",IF(ISERROR(VLOOKUP(E364,'3-班级学员信息表'!G:AC,13,0)),"错误",IF(VLOOKUP(E364,'3-班级学员信息表'!G:AC,13,0)="","错误",VLOOKUP(E364,'3-班级学员信息表'!G:AC,13,0))))</f>
        <v/>
      </c>
      <c r="I364" s="8" t="str">
        <f>IF(E364="","",IFERROR(VLOOKUP(E364,'3-班级学员信息表'!G:AC,14,0),"错误"))</f>
        <v/>
      </c>
      <c r="J364" s="8" t="str">
        <f>IF(E364="","",IFERROR(VLOOKUP(E364,'3-班级学员信息表'!G:AC,15,0),"错误"))</f>
        <v/>
      </c>
      <c r="K364" s="7" t="str">
        <f>IF(E364="","",IFERROR(VLOOKUP(H364,'2-班级信息'!A:AH,6,0),"错误"))</f>
        <v/>
      </c>
      <c r="L364" s="7" t="str">
        <f>IF(E364="","",IFERROR(VLOOKUP(H364,'2-班级信息'!A:AH,29,0),"错误"))</f>
        <v/>
      </c>
      <c r="M364" s="6">
        <f>SUMIF('6-学员费用预警表'!A:A,'10-新增明细'!E364,'6-学员费用预警表'!F:F)</f>
        <v>0</v>
      </c>
      <c r="N364" s="5">
        <f>SUMIF('6-学员费用预警表'!A:A,'10-新增明细'!E364,'6-学员费用预警表'!I:I)</f>
        <v>0</v>
      </c>
      <c r="O364" s="8" t="str">
        <f>IF(E364="","",IFERROR(VLOOKUP(E364,'1-学员信息表'!A:AG,8,0),"错误"))</f>
        <v/>
      </c>
      <c r="P364" s="8" t="str">
        <f>IF(E364="","",IFERROR(VLOOKUP(E364,'4-收据记录表'!D:AN,26,0),"错误"))</f>
        <v/>
      </c>
      <c r="Q364" s="12"/>
      <c r="R364" s="11"/>
      <c r="S364" s="8" t="str">
        <f>IF(E364="","",IF(ISERROR(VLOOKUP(E364,'1-学员信息表'!A:AG,9,0)),"错误",IF(VLOOKUP(E364,'1-学员信息表'!A:AG,9,0)="","错误",VLOOKUP(E364,'1-学员信息表'!A:AG,9,0))))</f>
        <v/>
      </c>
      <c r="T364" s="4" t="str">
        <f>IF(E364="","",IF(ISERROR(VLOOKUP(E364,'1-学员信息表'!A:AG,20,0)),"错误",IF(VLOOKUP(E364,'1-学员信息表'!A:AG,20,0)="","错误",VLOOKUP(E364,'1-学员信息表'!A:AG,20,0))))</f>
        <v/>
      </c>
      <c r="U364" s="8" t="str">
        <f>IF(E364="","",IF(ISERROR(VLOOKUP(E364,'1-学员信息表'!A:AG,21,0)),"错误",IF(VLOOKUP(E364,'1-学员信息表'!A:AG,21,0)="","错误",VLOOKUP(E364,'1-学员信息表'!A:AG,21,0))))</f>
        <v/>
      </c>
    </row>
    <row r="365" spans="1:21">
      <c r="A365" s="8" t="str">
        <f t="shared" si="15"/>
        <v/>
      </c>
      <c r="B365" s="12" t="str">
        <f t="shared" si="16"/>
        <v/>
      </c>
      <c r="C365" s="11" t="str">
        <f t="shared" si="17"/>
        <v/>
      </c>
      <c r="D365" s="3"/>
      <c r="E365" s="1"/>
      <c r="F365" s="12" t="str">
        <f>IF(E365="","",IFERROR(VLOOKUP(E365,'1-学员信息表'!A:AG,2,0),"错误"))</f>
        <v/>
      </c>
      <c r="G365" s="12" t="str">
        <f>IF(E365="","",IF(ISERROR(VLOOKUP(E365,'3-班级学员信息表'!G:AC,12,0)),"错误",IF(VLOOKUP(E365,'3-班级学员信息表'!G:AC,12,0)="","错误",VLOOKUP(E365,'3-班级学员信息表'!G:AC,12,0))))</f>
        <v/>
      </c>
      <c r="H365" s="12" t="str">
        <f>IF(E365="","",IF(ISERROR(VLOOKUP(E365,'3-班级学员信息表'!G:AC,13,0)),"错误",IF(VLOOKUP(E365,'3-班级学员信息表'!G:AC,13,0)="","错误",VLOOKUP(E365,'3-班级学员信息表'!G:AC,13,0))))</f>
        <v/>
      </c>
      <c r="I365" s="8" t="str">
        <f>IF(E365="","",IFERROR(VLOOKUP(E365,'3-班级学员信息表'!G:AC,14,0),"错误"))</f>
        <v/>
      </c>
      <c r="J365" s="8" t="str">
        <f>IF(E365="","",IFERROR(VLOOKUP(E365,'3-班级学员信息表'!G:AC,15,0),"错误"))</f>
        <v/>
      </c>
      <c r="K365" s="7" t="str">
        <f>IF(E365="","",IFERROR(VLOOKUP(H365,'2-班级信息'!A:AH,6,0),"错误"))</f>
        <v/>
      </c>
      <c r="L365" s="7" t="str">
        <f>IF(E365="","",IFERROR(VLOOKUP(H365,'2-班级信息'!A:AH,29,0),"错误"))</f>
        <v/>
      </c>
      <c r="M365" s="6">
        <f>SUMIF('6-学员费用预警表'!A:A,'10-新增明细'!E365,'6-学员费用预警表'!F:F)</f>
        <v>0</v>
      </c>
      <c r="N365" s="5">
        <f>SUMIF('6-学员费用预警表'!A:A,'10-新增明细'!E365,'6-学员费用预警表'!I:I)</f>
        <v>0</v>
      </c>
      <c r="O365" s="8" t="str">
        <f>IF(E365="","",IFERROR(VLOOKUP(E365,'1-学员信息表'!A:AG,8,0),"错误"))</f>
        <v/>
      </c>
      <c r="P365" s="8" t="str">
        <f>IF(E365="","",IFERROR(VLOOKUP(E365,'4-收据记录表'!D:AN,26,0),"错误"))</f>
        <v/>
      </c>
      <c r="Q365" s="12"/>
      <c r="R365" s="11"/>
      <c r="S365" s="8" t="str">
        <f>IF(E365="","",IF(ISERROR(VLOOKUP(E365,'1-学员信息表'!A:AG,9,0)),"错误",IF(VLOOKUP(E365,'1-学员信息表'!A:AG,9,0)="","错误",VLOOKUP(E365,'1-学员信息表'!A:AG,9,0))))</f>
        <v/>
      </c>
      <c r="T365" s="4" t="str">
        <f>IF(E365="","",IF(ISERROR(VLOOKUP(E365,'1-学员信息表'!A:AG,20,0)),"错误",IF(VLOOKUP(E365,'1-学员信息表'!A:AG,20,0)="","错误",VLOOKUP(E365,'1-学员信息表'!A:AG,20,0))))</f>
        <v/>
      </c>
      <c r="U365" s="8" t="str">
        <f>IF(E365="","",IF(ISERROR(VLOOKUP(E365,'1-学员信息表'!A:AG,21,0)),"错误",IF(VLOOKUP(E365,'1-学员信息表'!A:AG,21,0)="","错误",VLOOKUP(E365,'1-学员信息表'!A:AG,21,0))))</f>
        <v/>
      </c>
    </row>
    <row r="366" spans="1:21">
      <c r="A366" s="8" t="str">
        <f t="shared" si="15"/>
        <v/>
      </c>
      <c r="B366" s="12" t="str">
        <f t="shared" si="16"/>
        <v/>
      </c>
      <c r="C366" s="11" t="str">
        <f t="shared" si="17"/>
        <v/>
      </c>
      <c r="D366" s="3"/>
      <c r="E366" s="1"/>
      <c r="F366" s="12" t="str">
        <f>IF(E366="","",IFERROR(VLOOKUP(E366,'1-学员信息表'!A:AG,2,0),"错误"))</f>
        <v/>
      </c>
      <c r="G366" s="12" t="str">
        <f>IF(E366="","",IF(ISERROR(VLOOKUP(E366,'3-班级学员信息表'!G:AC,12,0)),"错误",IF(VLOOKUP(E366,'3-班级学员信息表'!G:AC,12,0)="","错误",VLOOKUP(E366,'3-班级学员信息表'!G:AC,12,0))))</f>
        <v/>
      </c>
      <c r="H366" s="12" t="str">
        <f>IF(E366="","",IF(ISERROR(VLOOKUP(E366,'3-班级学员信息表'!G:AC,13,0)),"错误",IF(VLOOKUP(E366,'3-班级学员信息表'!G:AC,13,0)="","错误",VLOOKUP(E366,'3-班级学员信息表'!G:AC,13,0))))</f>
        <v/>
      </c>
      <c r="I366" s="8" t="str">
        <f>IF(E366="","",IFERROR(VLOOKUP(E366,'3-班级学员信息表'!G:AC,14,0),"错误"))</f>
        <v/>
      </c>
      <c r="J366" s="8" t="str">
        <f>IF(E366="","",IFERROR(VLOOKUP(E366,'3-班级学员信息表'!G:AC,15,0),"错误"))</f>
        <v/>
      </c>
      <c r="K366" s="7" t="str">
        <f>IF(E366="","",IFERROR(VLOOKUP(H366,'2-班级信息'!A:AH,6,0),"错误"))</f>
        <v/>
      </c>
      <c r="L366" s="7" t="str">
        <f>IF(E366="","",IFERROR(VLOOKUP(H366,'2-班级信息'!A:AH,29,0),"错误"))</f>
        <v/>
      </c>
      <c r="M366" s="6">
        <f>SUMIF('6-学员费用预警表'!A:A,'10-新增明细'!E366,'6-学员费用预警表'!F:F)</f>
        <v>0</v>
      </c>
      <c r="N366" s="5">
        <f>SUMIF('6-学员费用预警表'!A:A,'10-新增明细'!E366,'6-学员费用预警表'!I:I)</f>
        <v>0</v>
      </c>
      <c r="O366" s="8" t="str">
        <f>IF(E366="","",IFERROR(VLOOKUP(E366,'1-学员信息表'!A:AG,8,0),"错误"))</f>
        <v/>
      </c>
      <c r="P366" s="8" t="str">
        <f>IF(E366="","",IFERROR(VLOOKUP(E366,'4-收据记录表'!D:AN,26,0),"错误"))</f>
        <v/>
      </c>
      <c r="Q366" s="12"/>
      <c r="R366" s="11"/>
      <c r="S366" s="8" t="str">
        <f>IF(E366="","",IF(ISERROR(VLOOKUP(E366,'1-学员信息表'!A:AG,9,0)),"错误",IF(VLOOKUP(E366,'1-学员信息表'!A:AG,9,0)="","错误",VLOOKUP(E366,'1-学员信息表'!A:AG,9,0))))</f>
        <v/>
      </c>
      <c r="T366" s="4" t="str">
        <f>IF(E366="","",IF(ISERROR(VLOOKUP(E366,'1-学员信息表'!A:AG,20,0)),"错误",IF(VLOOKUP(E366,'1-学员信息表'!A:AG,20,0)="","错误",VLOOKUP(E366,'1-学员信息表'!A:AG,20,0))))</f>
        <v/>
      </c>
      <c r="U366" s="8" t="str">
        <f>IF(E366="","",IF(ISERROR(VLOOKUP(E366,'1-学员信息表'!A:AG,21,0)),"错误",IF(VLOOKUP(E366,'1-学员信息表'!A:AG,21,0)="","错误",VLOOKUP(E366,'1-学员信息表'!A:AG,21,0))))</f>
        <v/>
      </c>
    </row>
    <row r="367" spans="1:21">
      <c r="A367" s="8" t="str">
        <f t="shared" si="15"/>
        <v/>
      </c>
      <c r="B367" s="12" t="str">
        <f t="shared" si="16"/>
        <v/>
      </c>
      <c r="C367" s="11" t="str">
        <f t="shared" si="17"/>
        <v/>
      </c>
      <c r="D367" s="3"/>
      <c r="E367" s="1"/>
      <c r="F367" s="12" t="str">
        <f>IF(E367="","",IFERROR(VLOOKUP(E367,'1-学员信息表'!A:AG,2,0),"错误"))</f>
        <v/>
      </c>
      <c r="G367" s="12" t="str">
        <f>IF(E367="","",IF(ISERROR(VLOOKUP(E367,'3-班级学员信息表'!G:AC,12,0)),"错误",IF(VLOOKUP(E367,'3-班级学员信息表'!G:AC,12,0)="","错误",VLOOKUP(E367,'3-班级学员信息表'!G:AC,12,0))))</f>
        <v/>
      </c>
      <c r="H367" s="12" t="str">
        <f>IF(E367="","",IF(ISERROR(VLOOKUP(E367,'3-班级学员信息表'!G:AC,13,0)),"错误",IF(VLOOKUP(E367,'3-班级学员信息表'!G:AC,13,0)="","错误",VLOOKUP(E367,'3-班级学员信息表'!G:AC,13,0))))</f>
        <v/>
      </c>
      <c r="I367" s="8" t="str">
        <f>IF(E367="","",IFERROR(VLOOKUP(E367,'3-班级学员信息表'!G:AC,14,0),"错误"))</f>
        <v/>
      </c>
      <c r="J367" s="8" t="str">
        <f>IF(E367="","",IFERROR(VLOOKUP(E367,'3-班级学员信息表'!G:AC,15,0),"错误"))</f>
        <v/>
      </c>
      <c r="K367" s="7" t="str">
        <f>IF(E367="","",IFERROR(VLOOKUP(H367,'2-班级信息'!A:AH,6,0),"错误"))</f>
        <v/>
      </c>
      <c r="L367" s="7" t="str">
        <f>IF(E367="","",IFERROR(VLOOKUP(H367,'2-班级信息'!A:AH,29,0),"错误"))</f>
        <v/>
      </c>
      <c r="M367" s="6">
        <f>SUMIF('6-学员费用预警表'!A:A,'10-新增明细'!E367,'6-学员费用预警表'!F:F)</f>
        <v>0</v>
      </c>
      <c r="N367" s="5">
        <f>SUMIF('6-学员费用预警表'!A:A,'10-新增明细'!E367,'6-学员费用预警表'!I:I)</f>
        <v>0</v>
      </c>
      <c r="O367" s="8" t="str">
        <f>IF(E367="","",IFERROR(VLOOKUP(E367,'1-学员信息表'!A:AG,8,0),"错误"))</f>
        <v/>
      </c>
      <c r="P367" s="8" t="str">
        <f>IF(E367="","",IFERROR(VLOOKUP(E367,'4-收据记录表'!D:AN,26,0),"错误"))</f>
        <v/>
      </c>
      <c r="Q367" s="12"/>
      <c r="R367" s="11"/>
      <c r="S367" s="8" t="str">
        <f>IF(E367="","",IF(ISERROR(VLOOKUP(E367,'1-学员信息表'!A:AG,9,0)),"错误",IF(VLOOKUP(E367,'1-学员信息表'!A:AG,9,0)="","错误",VLOOKUP(E367,'1-学员信息表'!A:AG,9,0))))</f>
        <v/>
      </c>
      <c r="T367" s="4" t="str">
        <f>IF(E367="","",IF(ISERROR(VLOOKUP(E367,'1-学员信息表'!A:AG,20,0)),"错误",IF(VLOOKUP(E367,'1-学员信息表'!A:AG,20,0)="","错误",VLOOKUP(E367,'1-学员信息表'!A:AG,20,0))))</f>
        <v/>
      </c>
      <c r="U367" s="8" t="str">
        <f>IF(E367="","",IF(ISERROR(VLOOKUP(E367,'1-学员信息表'!A:AG,21,0)),"错误",IF(VLOOKUP(E367,'1-学员信息表'!A:AG,21,0)="","错误",VLOOKUP(E367,'1-学员信息表'!A:AG,21,0))))</f>
        <v/>
      </c>
    </row>
    <row r="368" spans="1:21">
      <c r="A368" s="8" t="str">
        <f t="shared" si="15"/>
        <v/>
      </c>
      <c r="B368" s="12" t="str">
        <f t="shared" si="16"/>
        <v/>
      </c>
      <c r="C368" s="11" t="str">
        <f t="shared" si="17"/>
        <v/>
      </c>
      <c r="D368" s="3"/>
      <c r="E368" s="1"/>
      <c r="F368" s="12" t="str">
        <f>IF(E368="","",IFERROR(VLOOKUP(E368,'1-学员信息表'!A:AG,2,0),"错误"))</f>
        <v/>
      </c>
      <c r="G368" s="12" t="str">
        <f>IF(E368="","",IF(ISERROR(VLOOKUP(E368,'3-班级学员信息表'!G:AC,12,0)),"错误",IF(VLOOKUP(E368,'3-班级学员信息表'!G:AC,12,0)="","错误",VLOOKUP(E368,'3-班级学员信息表'!G:AC,12,0))))</f>
        <v/>
      </c>
      <c r="H368" s="12" t="str">
        <f>IF(E368="","",IF(ISERROR(VLOOKUP(E368,'3-班级学员信息表'!G:AC,13,0)),"错误",IF(VLOOKUP(E368,'3-班级学员信息表'!G:AC,13,0)="","错误",VLOOKUP(E368,'3-班级学员信息表'!G:AC,13,0))))</f>
        <v/>
      </c>
      <c r="I368" s="8" t="str">
        <f>IF(E368="","",IFERROR(VLOOKUP(E368,'3-班级学员信息表'!G:AC,14,0),"错误"))</f>
        <v/>
      </c>
      <c r="J368" s="8" t="str">
        <f>IF(E368="","",IFERROR(VLOOKUP(E368,'3-班级学员信息表'!G:AC,15,0),"错误"))</f>
        <v/>
      </c>
      <c r="K368" s="7" t="str">
        <f>IF(E368="","",IFERROR(VLOOKUP(H368,'2-班级信息'!A:AH,6,0),"错误"))</f>
        <v/>
      </c>
      <c r="L368" s="7" t="str">
        <f>IF(E368="","",IFERROR(VLOOKUP(H368,'2-班级信息'!A:AH,29,0),"错误"))</f>
        <v/>
      </c>
      <c r="M368" s="6">
        <f>SUMIF('6-学员费用预警表'!A:A,'10-新增明细'!E368,'6-学员费用预警表'!F:F)</f>
        <v>0</v>
      </c>
      <c r="N368" s="5">
        <f>SUMIF('6-学员费用预警表'!A:A,'10-新增明细'!E368,'6-学员费用预警表'!I:I)</f>
        <v>0</v>
      </c>
      <c r="O368" s="8" t="str">
        <f>IF(E368="","",IFERROR(VLOOKUP(E368,'1-学员信息表'!A:AG,8,0),"错误"))</f>
        <v/>
      </c>
      <c r="P368" s="8" t="str">
        <f>IF(E368="","",IFERROR(VLOOKUP(E368,'4-收据记录表'!D:AN,26,0),"错误"))</f>
        <v/>
      </c>
      <c r="Q368" s="12"/>
      <c r="R368" s="11"/>
      <c r="S368" s="8" t="str">
        <f>IF(E368="","",IF(ISERROR(VLOOKUP(E368,'1-学员信息表'!A:AG,9,0)),"错误",IF(VLOOKUP(E368,'1-学员信息表'!A:AG,9,0)="","错误",VLOOKUP(E368,'1-学员信息表'!A:AG,9,0))))</f>
        <v/>
      </c>
      <c r="T368" s="4" t="str">
        <f>IF(E368="","",IF(ISERROR(VLOOKUP(E368,'1-学员信息表'!A:AG,20,0)),"错误",IF(VLOOKUP(E368,'1-学员信息表'!A:AG,20,0)="","错误",VLOOKUP(E368,'1-学员信息表'!A:AG,20,0))))</f>
        <v/>
      </c>
      <c r="U368" s="8" t="str">
        <f>IF(E368="","",IF(ISERROR(VLOOKUP(E368,'1-学员信息表'!A:AG,21,0)),"错误",IF(VLOOKUP(E368,'1-学员信息表'!A:AG,21,0)="","错误",VLOOKUP(E368,'1-学员信息表'!A:AG,21,0))))</f>
        <v/>
      </c>
    </row>
    <row r="369" spans="1:21">
      <c r="A369" s="8" t="str">
        <f t="shared" si="15"/>
        <v/>
      </c>
      <c r="B369" s="12" t="str">
        <f t="shared" si="16"/>
        <v/>
      </c>
      <c r="C369" s="11" t="str">
        <f t="shared" si="17"/>
        <v/>
      </c>
      <c r="D369" s="3"/>
      <c r="E369" s="1"/>
      <c r="F369" s="12" t="str">
        <f>IF(E369="","",IFERROR(VLOOKUP(E369,'1-学员信息表'!A:AG,2,0),"错误"))</f>
        <v/>
      </c>
      <c r="G369" s="12" t="str">
        <f>IF(E369="","",IF(ISERROR(VLOOKUP(E369,'3-班级学员信息表'!G:AC,12,0)),"错误",IF(VLOOKUP(E369,'3-班级学员信息表'!G:AC,12,0)="","错误",VLOOKUP(E369,'3-班级学员信息表'!G:AC,12,0))))</f>
        <v/>
      </c>
      <c r="H369" s="12" t="str">
        <f>IF(E369="","",IF(ISERROR(VLOOKUP(E369,'3-班级学员信息表'!G:AC,13,0)),"错误",IF(VLOOKUP(E369,'3-班级学员信息表'!G:AC,13,0)="","错误",VLOOKUP(E369,'3-班级学员信息表'!G:AC,13,0))))</f>
        <v/>
      </c>
      <c r="I369" s="8" t="str">
        <f>IF(E369="","",IFERROR(VLOOKUP(E369,'3-班级学员信息表'!G:AC,14,0),"错误"))</f>
        <v/>
      </c>
      <c r="J369" s="8" t="str">
        <f>IF(E369="","",IFERROR(VLOOKUP(E369,'3-班级学员信息表'!G:AC,15,0),"错误"))</f>
        <v/>
      </c>
      <c r="K369" s="7" t="str">
        <f>IF(E369="","",IFERROR(VLOOKUP(H369,'2-班级信息'!A:AH,6,0),"错误"))</f>
        <v/>
      </c>
      <c r="L369" s="7" t="str">
        <f>IF(E369="","",IFERROR(VLOOKUP(H369,'2-班级信息'!A:AH,29,0),"错误"))</f>
        <v/>
      </c>
      <c r="M369" s="6">
        <f>SUMIF('6-学员费用预警表'!A:A,'10-新增明细'!E369,'6-学员费用预警表'!F:F)</f>
        <v>0</v>
      </c>
      <c r="N369" s="5">
        <f>SUMIF('6-学员费用预警表'!A:A,'10-新增明细'!E369,'6-学员费用预警表'!I:I)</f>
        <v>0</v>
      </c>
      <c r="O369" s="8" t="str">
        <f>IF(E369="","",IFERROR(VLOOKUP(E369,'1-学员信息表'!A:AG,8,0),"错误"))</f>
        <v/>
      </c>
      <c r="P369" s="8" t="str">
        <f>IF(E369="","",IFERROR(VLOOKUP(E369,'4-收据记录表'!D:AN,26,0),"错误"))</f>
        <v/>
      </c>
      <c r="Q369" s="12"/>
      <c r="R369" s="11"/>
      <c r="S369" s="8" t="str">
        <f>IF(E369="","",IF(ISERROR(VLOOKUP(E369,'1-学员信息表'!A:AG,9,0)),"错误",IF(VLOOKUP(E369,'1-学员信息表'!A:AG,9,0)="","错误",VLOOKUP(E369,'1-学员信息表'!A:AG,9,0))))</f>
        <v/>
      </c>
      <c r="T369" s="4" t="str">
        <f>IF(E369="","",IF(ISERROR(VLOOKUP(E369,'1-学员信息表'!A:AG,20,0)),"错误",IF(VLOOKUP(E369,'1-学员信息表'!A:AG,20,0)="","错误",VLOOKUP(E369,'1-学员信息表'!A:AG,20,0))))</f>
        <v/>
      </c>
      <c r="U369" s="8" t="str">
        <f>IF(E369="","",IF(ISERROR(VLOOKUP(E369,'1-学员信息表'!A:AG,21,0)),"错误",IF(VLOOKUP(E369,'1-学员信息表'!A:AG,21,0)="","错误",VLOOKUP(E369,'1-学员信息表'!A:AG,21,0))))</f>
        <v/>
      </c>
    </row>
    <row r="370" spans="1:21">
      <c r="A370" s="8" t="str">
        <f t="shared" si="15"/>
        <v/>
      </c>
      <c r="B370" s="12" t="str">
        <f t="shared" si="16"/>
        <v/>
      </c>
      <c r="C370" s="11" t="str">
        <f t="shared" si="17"/>
        <v/>
      </c>
      <c r="D370" s="3"/>
      <c r="E370" s="1"/>
      <c r="F370" s="12" t="str">
        <f>IF(E370="","",IFERROR(VLOOKUP(E370,'1-学员信息表'!A:AG,2,0),"错误"))</f>
        <v/>
      </c>
      <c r="G370" s="12" t="str">
        <f>IF(E370="","",IF(ISERROR(VLOOKUP(E370,'3-班级学员信息表'!G:AC,12,0)),"错误",IF(VLOOKUP(E370,'3-班级学员信息表'!G:AC,12,0)="","错误",VLOOKUP(E370,'3-班级学员信息表'!G:AC,12,0))))</f>
        <v/>
      </c>
      <c r="H370" s="12" t="str">
        <f>IF(E370="","",IF(ISERROR(VLOOKUP(E370,'3-班级学员信息表'!G:AC,13,0)),"错误",IF(VLOOKUP(E370,'3-班级学员信息表'!G:AC,13,0)="","错误",VLOOKUP(E370,'3-班级学员信息表'!G:AC,13,0))))</f>
        <v/>
      </c>
      <c r="I370" s="8" t="str">
        <f>IF(E370="","",IFERROR(VLOOKUP(E370,'3-班级学员信息表'!G:AC,14,0),"错误"))</f>
        <v/>
      </c>
      <c r="J370" s="8" t="str">
        <f>IF(E370="","",IFERROR(VLOOKUP(E370,'3-班级学员信息表'!G:AC,15,0),"错误"))</f>
        <v/>
      </c>
      <c r="K370" s="7" t="str">
        <f>IF(E370="","",IFERROR(VLOOKUP(H370,'2-班级信息'!A:AH,6,0),"错误"))</f>
        <v/>
      </c>
      <c r="L370" s="7" t="str">
        <f>IF(E370="","",IFERROR(VLOOKUP(H370,'2-班级信息'!A:AH,29,0),"错误"))</f>
        <v/>
      </c>
      <c r="M370" s="6">
        <f>SUMIF('6-学员费用预警表'!A:A,'10-新增明细'!E370,'6-学员费用预警表'!F:F)</f>
        <v>0</v>
      </c>
      <c r="N370" s="5">
        <f>SUMIF('6-学员费用预警表'!A:A,'10-新增明细'!E370,'6-学员费用预警表'!I:I)</f>
        <v>0</v>
      </c>
      <c r="O370" s="8" t="str">
        <f>IF(E370="","",IFERROR(VLOOKUP(E370,'1-学员信息表'!A:AG,8,0),"错误"))</f>
        <v/>
      </c>
      <c r="P370" s="8" t="str">
        <f>IF(E370="","",IFERROR(VLOOKUP(E370,'4-收据记录表'!D:AN,26,0),"错误"))</f>
        <v/>
      </c>
      <c r="Q370" s="12"/>
      <c r="R370" s="11"/>
      <c r="S370" s="8" t="str">
        <f>IF(E370="","",IF(ISERROR(VLOOKUP(E370,'1-学员信息表'!A:AG,9,0)),"错误",IF(VLOOKUP(E370,'1-学员信息表'!A:AG,9,0)="","错误",VLOOKUP(E370,'1-学员信息表'!A:AG,9,0))))</f>
        <v/>
      </c>
      <c r="T370" s="4" t="str">
        <f>IF(E370="","",IF(ISERROR(VLOOKUP(E370,'1-学员信息表'!A:AG,20,0)),"错误",IF(VLOOKUP(E370,'1-学员信息表'!A:AG,20,0)="","错误",VLOOKUP(E370,'1-学员信息表'!A:AG,20,0))))</f>
        <v/>
      </c>
      <c r="U370" s="8" t="str">
        <f>IF(E370="","",IF(ISERROR(VLOOKUP(E370,'1-学员信息表'!A:AG,21,0)),"错误",IF(VLOOKUP(E370,'1-学员信息表'!A:AG,21,0)="","错误",VLOOKUP(E370,'1-学员信息表'!A:AG,21,0))))</f>
        <v/>
      </c>
    </row>
    <row r="371" spans="1:21">
      <c r="A371" s="8" t="str">
        <f t="shared" si="15"/>
        <v/>
      </c>
      <c r="B371" s="12" t="str">
        <f t="shared" si="16"/>
        <v/>
      </c>
      <c r="C371" s="11" t="str">
        <f t="shared" si="17"/>
        <v/>
      </c>
      <c r="D371" s="3"/>
      <c r="E371" s="1"/>
      <c r="F371" s="12" t="str">
        <f>IF(E371="","",IFERROR(VLOOKUP(E371,'1-学员信息表'!A:AG,2,0),"错误"))</f>
        <v/>
      </c>
      <c r="G371" s="12" t="str">
        <f>IF(E371="","",IF(ISERROR(VLOOKUP(E371,'3-班级学员信息表'!G:AC,12,0)),"错误",IF(VLOOKUP(E371,'3-班级学员信息表'!G:AC,12,0)="","错误",VLOOKUP(E371,'3-班级学员信息表'!G:AC,12,0))))</f>
        <v/>
      </c>
      <c r="H371" s="12" t="str">
        <f>IF(E371="","",IF(ISERROR(VLOOKUP(E371,'3-班级学员信息表'!G:AC,13,0)),"错误",IF(VLOOKUP(E371,'3-班级学员信息表'!G:AC,13,0)="","错误",VLOOKUP(E371,'3-班级学员信息表'!G:AC,13,0))))</f>
        <v/>
      </c>
      <c r="I371" s="8" t="str">
        <f>IF(E371="","",IFERROR(VLOOKUP(E371,'3-班级学员信息表'!G:AC,14,0),"错误"))</f>
        <v/>
      </c>
      <c r="J371" s="8" t="str">
        <f>IF(E371="","",IFERROR(VLOOKUP(E371,'3-班级学员信息表'!G:AC,15,0),"错误"))</f>
        <v/>
      </c>
      <c r="K371" s="7" t="str">
        <f>IF(E371="","",IFERROR(VLOOKUP(H371,'2-班级信息'!A:AH,6,0),"错误"))</f>
        <v/>
      </c>
      <c r="L371" s="7" t="str">
        <f>IF(E371="","",IFERROR(VLOOKUP(H371,'2-班级信息'!A:AH,29,0),"错误"))</f>
        <v/>
      </c>
      <c r="M371" s="6">
        <f>SUMIF('6-学员费用预警表'!A:A,'10-新增明细'!E371,'6-学员费用预警表'!F:F)</f>
        <v>0</v>
      </c>
      <c r="N371" s="5">
        <f>SUMIF('6-学员费用预警表'!A:A,'10-新增明细'!E371,'6-学员费用预警表'!I:I)</f>
        <v>0</v>
      </c>
      <c r="O371" s="8" t="str">
        <f>IF(E371="","",IFERROR(VLOOKUP(E371,'1-学员信息表'!A:AG,8,0),"错误"))</f>
        <v/>
      </c>
      <c r="P371" s="8" t="str">
        <f>IF(E371="","",IFERROR(VLOOKUP(E371,'4-收据记录表'!D:AN,26,0),"错误"))</f>
        <v/>
      </c>
      <c r="Q371" s="12"/>
      <c r="R371" s="11"/>
      <c r="S371" s="8" t="str">
        <f>IF(E371="","",IF(ISERROR(VLOOKUP(E371,'1-学员信息表'!A:AG,9,0)),"错误",IF(VLOOKUP(E371,'1-学员信息表'!A:AG,9,0)="","错误",VLOOKUP(E371,'1-学员信息表'!A:AG,9,0))))</f>
        <v/>
      </c>
      <c r="T371" s="4" t="str">
        <f>IF(E371="","",IF(ISERROR(VLOOKUP(E371,'1-学员信息表'!A:AG,20,0)),"错误",IF(VLOOKUP(E371,'1-学员信息表'!A:AG,20,0)="","错误",VLOOKUP(E371,'1-学员信息表'!A:AG,20,0))))</f>
        <v/>
      </c>
      <c r="U371" s="8" t="str">
        <f>IF(E371="","",IF(ISERROR(VLOOKUP(E371,'1-学员信息表'!A:AG,21,0)),"错误",IF(VLOOKUP(E371,'1-学员信息表'!A:AG,21,0)="","错误",VLOOKUP(E371,'1-学员信息表'!A:AG,21,0))))</f>
        <v/>
      </c>
    </row>
    <row r="372" spans="1:21">
      <c r="A372" s="8" t="str">
        <f t="shared" si="15"/>
        <v/>
      </c>
      <c r="B372" s="12" t="str">
        <f t="shared" si="16"/>
        <v/>
      </c>
      <c r="C372" s="11" t="str">
        <f t="shared" si="17"/>
        <v/>
      </c>
      <c r="D372" s="3"/>
      <c r="E372" s="1"/>
      <c r="F372" s="12" t="str">
        <f>IF(E372="","",IFERROR(VLOOKUP(E372,'1-学员信息表'!A:AG,2,0),"错误"))</f>
        <v/>
      </c>
      <c r="G372" s="12" t="str">
        <f>IF(E372="","",IF(ISERROR(VLOOKUP(E372,'3-班级学员信息表'!G:AC,12,0)),"错误",IF(VLOOKUP(E372,'3-班级学员信息表'!G:AC,12,0)="","错误",VLOOKUP(E372,'3-班级学员信息表'!G:AC,12,0))))</f>
        <v/>
      </c>
      <c r="H372" s="12" t="str">
        <f>IF(E372="","",IF(ISERROR(VLOOKUP(E372,'3-班级学员信息表'!G:AC,13,0)),"错误",IF(VLOOKUP(E372,'3-班级学员信息表'!G:AC,13,0)="","错误",VLOOKUP(E372,'3-班级学员信息表'!G:AC,13,0))))</f>
        <v/>
      </c>
      <c r="I372" s="8" t="str">
        <f>IF(E372="","",IFERROR(VLOOKUP(E372,'3-班级学员信息表'!G:AC,14,0),"错误"))</f>
        <v/>
      </c>
      <c r="J372" s="8" t="str">
        <f>IF(E372="","",IFERROR(VLOOKUP(E372,'3-班级学员信息表'!G:AC,15,0),"错误"))</f>
        <v/>
      </c>
      <c r="K372" s="7" t="str">
        <f>IF(E372="","",IFERROR(VLOOKUP(H372,'2-班级信息'!A:AH,6,0),"错误"))</f>
        <v/>
      </c>
      <c r="L372" s="7" t="str">
        <f>IF(E372="","",IFERROR(VLOOKUP(H372,'2-班级信息'!A:AH,29,0),"错误"))</f>
        <v/>
      </c>
      <c r="M372" s="6">
        <f>SUMIF('6-学员费用预警表'!A:A,'10-新增明细'!E372,'6-学员费用预警表'!F:F)</f>
        <v>0</v>
      </c>
      <c r="N372" s="5">
        <f>SUMIF('6-学员费用预警表'!A:A,'10-新增明细'!E372,'6-学员费用预警表'!I:I)</f>
        <v>0</v>
      </c>
      <c r="O372" s="8" t="str">
        <f>IF(E372="","",IFERROR(VLOOKUP(E372,'1-学员信息表'!A:AG,8,0),"错误"))</f>
        <v/>
      </c>
      <c r="P372" s="8" t="str">
        <f>IF(E372="","",IFERROR(VLOOKUP(E372,'4-收据记录表'!D:AN,26,0),"错误"))</f>
        <v/>
      </c>
      <c r="Q372" s="12"/>
      <c r="R372" s="11"/>
      <c r="S372" s="8" t="str">
        <f>IF(E372="","",IF(ISERROR(VLOOKUP(E372,'1-学员信息表'!A:AG,9,0)),"错误",IF(VLOOKUP(E372,'1-学员信息表'!A:AG,9,0)="","错误",VLOOKUP(E372,'1-学员信息表'!A:AG,9,0))))</f>
        <v/>
      </c>
      <c r="T372" s="4" t="str">
        <f>IF(E372="","",IF(ISERROR(VLOOKUP(E372,'1-学员信息表'!A:AG,20,0)),"错误",IF(VLOOKUP(E372,'1-学员信息表'!A:AG,20,0)="","错误",VLOOKUP(E372,'1-学员信息表'!A:AG,20,0))))</f>
        <v/>
      </c>
      <c r="U372" s="8" t="str">
        <f>IF(E372="","",IF(ISERROR(VLOOKUP(E372,'1-学员信息表'!A:AG,21,0)),"错误",IF(VLOOKUP(E372,'1-学员信息表'!A:AG,21,0)="","错误",VLOOKUP(E372,'1-学员信息表'!A:AG,21,0))))</f>
        <v/>
      </c>
    </row>
    <row r="373" spans="1:21">
      <c r="A373" s="8" t="str">
        <f t="shared" si="15"/>
        <v/>
      </c>
      <c r="B373" s="12" t="str">
        <f t="shared" si="16"/>
        <v/>
      </c>
      <c r="C373" s="11" t="str">
        <f t="shared" si="17"/>
        <v/>
      </c>
      <c r="D373" s="3"/>
      <c r="E373" s="1"/>
      <c r="F373" s="12" t="str">
        <f>IF(E373="","",IFERROR(VLOOKUP(E373,'1-学员信息表'!A:AG,2,0),"错误"))</f>
        <v/>
      </c>
      <c r="G373" s="12" t="str">
        <f>IF(E373="","",IF(ISERROR(VLOOKUP(E373,'3-班级学员信息表'!G:AC,12,0)),"错误",IF(VLOOKUP(E373,'3-班级学员信息表'!G:AC,12,0)="","错误",VLOOKUP(E373,'3-班级学员信息表'!G:AC,12,0))))</f>
        <v/>
      </c>
      <c r="H373" s="12" t="str">
        <f>IF(E373="","",IF(ISERROR(VLOOKUP(E373,'3-班级学员信息表'!G:AC,13,0)),"错误",IF(VLOOKUP(E373,'3-班级学员信息表'!G:AC,13,0)="","错误",VLOOKUP(E373,'3-班级学员信息表'!G:AC,13,0))))</f>
        <v/>
      </c>
      <c r="I373" s="8" t="str">
        <f>IF(E373="","",IFERROR(VLOOKUP(E373,'3-班级学员信息表'!G:AC,14,0),"错误"))</f>
        <v/>
      </c>
      <c r="J373" s="8" t="str">
        <f>IF(E373="","",IFERROR(VLOOKUP(E373,'3-班级学员信息表'!G:AC,15,0),"错误"))</f>
        <v/>
      </c>
      <c r="K373" s="7" t="str">
        <f>IF(E373="","",IFERROR(VLOOKUP(H373,'2-班级信息'!A:AH,6,0),"错误"))</f>
        <v/>
      </c>
      <c r="L373" s="7" t="str">
        <f>IF(E373="","",IFERROR(VLOOKUP(H373,'2-班级信息'!A:AH,29,0),"错误"))</f>
        <v/>
      </c>
      <c r="M373" s="6">
        <f>SUMIF('6-学员费用预警表'!A:A,'10-新增明细'!E373,'6-学员费用预警表'!F:F)</f>
        <v>0</v>
      </c>
      <c r="N373" s="5">
        <f>SUMIF('6-学员费用预警表'!A:A,'10-新增明细'!E373,'6-学员费用预警表'!I:I)</f>
        <v>0</v>
      </c>
      <c r="O373" s="8" t="str">
        <f>IF(E373="","",IFERROR(VLOOKUP(E373,'1-学员信息表'!A:AG,8,0),"错误"))</f>
        <v/>
      </c>
      <c r="P373" s="8" t="str">
        <f>IF(E373="","",IFERROR(VLOOKUP(E373,'4-收据记录表'!D:AN,26,0),"错误"))</f>
        <v/>
      </c>
      <c r="Q373" s="12"/>
      <c r="R373" s="11"/>
      <c r="S373" s="8" t="str">
        <f>IF(E373="","",IF(ISERROR(VLOOKUP(E373,'1-学员信息表'!A:AG,9,0)),"错误",IF(VLOOKUP(E373,'1-学员信息表'!A:AG,9,0)="","错误",VLOOKUP(E373,'1-学员信息表'!A:AG,9,0))))</f>
        <v/>
      </c>
      <c r="T373" s="4" t="str">
        <f>IF(E373="","",IF(ISERROR(VLOOKUP(E373,'1-学员信息表'!A:AG,20,0)),"错误",IF(VLOOKUP(E373,'1-学员信息表'!A:AG,20,0)="","错误",VLOOKUP(E373,'1-学员信息表'!A:AG,20,0))))</f>
        <v/>
      </c>
      <c r="U373" s="8" t="str">
        <f>IF(E373="","",IF(ISERROR(VLOOKUP(E373,'1-学员信息表'!A:AG,21,0)),"错误",IF(VLOOKUP(E373,'1-学员信息表'!A:AG,21,0)="","错误",VLOOKUP(E373,'1-学员信息表'!A:AG,21,0))))</f>
        <v/>
      </c>
    </row>
    <row r="374" spans="1:21">
      <c r="A374" s="8" t="str">
        <f t="shared" si="15"/>
        <v/>
      </c>
      <c r="B374" s="12" t="str">
        <f t="shared" si="16"/>
        <v/>
      </c>
      <c r="C374" s="11" t="str">
        <f t="shared" si="17"/>
        <v/>
      </c>
      <c r="D374" s="3"/>
      <c r="E374" s="1"/>
      <c r="F374" s="12" t="str">
        <f>IF(E374="","",IFERROR(VLOOKUP(E374,'1-学员信息表'!A:AG,2,0),"错误"))</f>
        <v/>
      </c>
      <c r="G374" s="12" t="str">
        <f>IF(E374="","",IF(ISERROR(VLOOKUP(E374,'3-班级学员信息表'!G:AC,12,0)),"错误",IF(VLOOKUP(E374,'3-班级学员信息表'!G:AC,12,0)="","错误",VLOOKUP(E374,'3-班级学员信息表'!G:AC,12,0))))</f>
        <v/>
      </c>
      <c r="H374" s="12" t="str">
        <f>IF(E374="","",IF(ISERROR(VLOOKUP(E374,'3-班级学员信息表'!G:AC,13,0)),"错误",IF(VLOOKUP(E374,'3-班级学员信息表'!G:AC,13,0)="","错误",VLOOKUP(E374,'3-班级学员信息表'!G:AC,13,0))))</f>
        <v/>
      </c>
      <c r="I374" s="8" t="str">
        <f>IF(E374="","",IFERROR(VLOOKUP(E374,'3-班级学员信息表'!G:AC,14,0),"错误"))</f>
        <v/>
      </c>
      <c r="J374" s="8" t="str">
        <f>IF(E374="","",IFERROR(VLOOKUP(E374,'3-班级学员信息表'!G:AC,15,0),"错误"))</f>
        <v/>
      </c>
      <c r="K374" s="7" t="str">
        <f>IF(E374="","",IFERROR(VLOOKUP(H374,'2-班级信息'!A:AH,6,0),"错误"))</f>
        <v/>
      </c>
      <c r="L374" s="7" t="str">
        <f>IF(E374="","",IFERROR(VLOOKUP(H374,'2-班级信息'!A:AH,29,0),"错误"))</f>
        <v/>
      </c>
      <c r="M374" s="6">
        <f>SUMIF('6-学员费用预警表'!A:A,'10-新增明细'!E374,'6-学员费用预警表'!F:F)</f>
        <v>0</v>
      </c>
      <c r="N374" s="5">
        <f>SUMIF('6-学员费用预警表'!A:A,'10-新增明细'!E374,'6-学员费用预警表'!I:I)</f>
        <v>0</v>
      </c>
      <c r="O374" s="8" t="str">
        <f>IF(E374="","",IFERROR(VLOOKUP(E374,'1-学员信息表'!A:AG,8,0),"错误"))</f>
        <v/>
      </c>
      <c r="P374" s="8" t="str">
        <f>IF(E374="","",IFERROR(VLOOKUP(E374,'4-收据记录表'!D:AN,26,0),"错误"))</f>
        <v/>
      </c>
      <c r="Q374" s="12"/>
      <c r="R374" s="11"/>
      <c r="S374" s="8" t="str">
        <f>IF(E374="","",IF(ISERROR(VLOOKUP(E374,'1-学员信息表'!A:AG,9,0)),"错误",IF(VLOOKUP(E374,'1-学员信息表'!A:AG,9,0)="","错误",VLOOKUP(E374,'1-学员信息表'!A:AG,9,0))))</f>
        <v/>
      </c>
      <c r="T374" s="4" t="str">
        <f>IF(E374="","",IF(ISERROR(VLOOKUP(E374,'1-学员信息表'!A:AG,20,0)),"错误",IF(VLOOKUP(E374,'1-学员信息表'!A:AG,20,0)="","错误",VLOOKUP(E374,'1-学员信息表'!A:AG,20,0))))</f>
        <v/>
      </c>
      <c r="U374" s="8" t="str">
        <f>IF(E374="","",IF(ISERROR(VLOOKUP(E374,'1-学员信息表'!A:AG,21,0)),"错误",IF(VLOOKUP(E374,'1-学员信息表'!A:AG,21,0)="","错误",VLOOKUP(E374,'1-学员信息表'!A:AG,21,0))))</f>
        <v/>
      </c>
    </row>
    <row r="375" spans="1:21">
      <c r="A375" s="8" t="str">
        <f t="shared" si="15"/>
        <v/>
      </c>
      <c r="B375" s="12" t="str">
        <f t="shared" si="16"/>
        <v/>
      </c>
      <c r="C375" s="11" t="str">
        <f t="shared" si="17"/>
        <v/>
      </c>
      <c r="D375" s="3"/>
      <c r="E375" s="1"/>
      <c r="F375" s="12" t="str">
        <f>IF(E375="","",IFERROR(VLOOKUP(E375,'1-学员信息表'!A:AG,2,0),"错误"))</f>
        <v/>
      </c>
      <c r="G375" s="12" t="str">
        <f>IF(E375="","",IF(ISERROR(VLOOKUP(E375,'3-班级学员信息表'!G:AC,12,0)),"错误",IF(VLOOKUP(E375,'3-班级学员信息表'!G:AC,12,0)="","错误",VLOOKUP(E375,'3-班级学员信息表'!G:AC,12,0))))</f>
        <v/>
      </c>
      <c r="H375" s="12" t="str">
        <f>IF(E375="","",IF(ISERROR(VLOOKUP(E375,'3-班级学员信息表'!G:AC,13,0)),"错误",IF(VLOOKUP(E375,'3-班级学员信息表'!G:AC,13,0)="","错误",VLOOKUP(E375,'3-班级学员信息表'!G:AC,13,0))))</f>
        <v/>
      </c>
      <c r="I375" s="8" t="str">
        <f>IF(E375="","",IFERROR(VLOOKUP(E375,'3-班级学员信息表'!G:AC,14,0),"错误"))</f>
        <v/>
      </c>
      <c r="J375" s="8" t="str">
        <f>IF(E375="","",IFERROR(VLOOKUP(E375,'3-班级学员信息表'!G:AC,15,0),"错误"))</f>
        <v/>
      </c>
      <c r="K375" s="7" t="str">
        <f>IF(E375="","",IFERROR(VLOOKUP(H375,'2-班级信息'!A:AH,6,0),"错误"))</f>
        <v/>
      </c>
      <c r="L375" s="7" t="str">
        <f>IF(E375="","",IFERROR(VLOOKUP(H375,'2-班级信息'!A:AH,29,0),"错误"))</f>
        <v/>
      </c>
      <c r="M375" s="6">
        <f>SUMIF('6-学员费用预警表'!A:A,'10-新增明细'!E375,'6-学员费用预警表'!F:F)</f>
        <v>0</v>
      </c>
      <c r="N375" s="5">
        <f>SUMIF('6-学员费用预警表'!A:A,'10-新增明细'!E375,'6-学员费用预警表'!I:I)</f>
        <v>0</v>
      </c>
      <c r="O375" s="8" t="str">
        <f>IF(E375="","",IFERROR(VLOOKUP(E375,'1-学员信息表'!A:AG,8,0),"错误"))</f>
        <v/>
      </c>
      <c r="P375" s="8" t="str">
        <f>IF(E375="","",IFERROR(VLOOKUP(E375,'4-收据记录表'!D:AN,26,0),"错误"))</f>
        <v/>
      </c>
      <c r="Q375" s="12"/>
      <c r="R375" s="11"/>
      <c r="S375" s="8" t="str">
        <f>IF(E375="","",IF(ISERROR(VLOOKUP(E375,'1-学员信息表'!A:AG,9,0)),"错误",IF(VLOOKUP(E375,'1-学员信息表'!A:AG,9,0)="","错误",VLOOKUP(E375,'1-学员信息表'!A:AG,9,0))))</f>
        <v/>
      </c>
      <c r="T375" s="4" t="str">
        <f>IF(E375="","",IF(ISERROR(VLOOKUP(E375,'1-学员信息表'!A:AG,20,0)),"错误",IF(VLOOKUP(E375,'1-学员信息表'!A:AG,20,0)="","错误",VLOOKUP(E375,'1-学员信息表'!A:AG,20,0))))</f>
        <v/>
      </c>
      <c r="U375" s="8" t="str">
        <f>IF(E375="","",IF(ISERROR(VLOOKUP(E375,'1-学员信息表'!A:AG,21,0)),"错误",IF(VLOOKUP(E375,'1-学员信息表'!A:AG,21,0)="","错误",VLOOKUP(E375,'1-学员信息表'!A:AG,21,0))))</f>
        <v/>
      </c>
    </row>
    <row r="376" spans="1:21">
      <c r="A376" s="8" t="str">
        <f t="shared" si="15"/>
        <v/>
      </c>
      <c r="B376" s="12" t="str">
        <f t="shared" si="16"/>
        <v/>
      </c>
      <c r="C376" s="11" t="str">
        <f t="shared" si="17"/>
        <v/>
      </c>
      <c r="D376" s="3"/>
      <c r="E376" s="1"/>
      <c r="F376" s="12" t="str">
        <f>IF(E376="","",IFERROR(VLOOKUP(E376,'1-学员信息表'!A:AG,2,0),"错误"))</f>
        <v/>
      </c>
      <c r="G376" s="12" t="str">
        <f>IF(E376="","",IF(ISERROR(VLOOKUP(E376,'3-班级学员信息表'!G:AC,12,0)),"错误",IF(VLOOKUP(E376,'3-班级学员信息表'!G:AC,12,0)="","错误",VLOOKUP(E376,'3-班级学员信息表'!G:AC,12,0))))</f>
        <v/>
      </c>
      <c r="H376" s="12" t="str">
        <f>IF(E376="","",IF(ISERROR(VLOOKUP(E376,'3-班级学员信息表'!G:AC,13,0)),"错误",IF(VLOOKUP(E376,'3-班级学员信息表'!G:AC,13,0)="","错误",VLOOKUP(E376,'3-班级学员信息表'!G:AC,13,0))))</f>
        <v/>
      </c>
      <c r="I376" s="8" t="str">
        <f>IF(E376="","",IFERROR(VLOOKUP(E376,'3-班级学员信息表'!G:AC,14,0),"错误"))</f>
        <v/>
      </c>
      <c r="J376" s="8" t="str">
        <f>IF(E376="","",IFERROR(VLOOKUP(E376,'3-班级学员信息表'!G:AC,15,0),"错误"))</f>
        <v/>
      </c>
      <c r="K376" s="7" t="str">
        <f>IF(E376="","",IFERROR(VLOOKUP(H376,'2-班级信息'!A:AH,6,0),"错误"))</f>
        <v/>
      </c>
      <c r="L376" s="7" t="str">
        <f>IF(E376="","",IFERROR(VLOOKUP(H376,'2-班级信息'!A:AH,29,0),"错误"))</f>
        <v/>
      </c>
      <c r="M376" s="6">
        <f>SUMIF('6-学员费用预警表'!A:A,'10-新增明细'!E376,'6-学员费用预警表'!F:F)</f>
        <v>0</v>
      </c>
      <c r="N376" s="5">
        <f>SUMIF('6-学员费用预警表'!A:A,'10-新增明细'!E376,'6-学员费用预警表'!I:I)</f>
        <v>0</v>
      </c>
      <c r="O376" s="8" t="str">
        <f>IF(E376="","",IFERROR(VLOOKUP(E376,'1-学员信息表'!A:AG,8,0),"错误"))</f>
        <v/>
      </c>
      <c r="P376" s="8" t="str">
        <f>IF(E376="","",IFERROR(VLOOKUP(E376,'4-收据记录表'!D:AN,26,0),"错误"))</f>
        <v/>
      </c>
      <c r="Q376" s="12"/>
      <c r="R376" s="11"/>
      <c r="S376" s="8" t="str">
        <f>IF(E376="","",IF(ISERROR(VLOOKUP(E376,'1-学员信息表'!A:AG,9,0)),"错误",IF(VLOOKUP(E376,'1-学员信息表'!A:AG,9,0)="","错误",VLOOKUP(E376,'1-学员信息表'!A:AG,9,0))))</f>
        <v/>
      </c>
      <c r="T376" s="4" t="str">
        <f>IF(E376="","",IF(ISERROR(VLOOKUP(E376,'1-学员信息表'!A:AG,20,0)),"错误",IF(VLOOKUP(E376,'1-学员信息表'!A:AG,20,0)="","错误",VLOOKUP(E376,'1-学员信息表'!A:AG,20,0))))</f>
        <v/>
      </c>
      <c r="U376" s="8" t="str">
        <f>IF(E376="","",IF(ISERROR(VLOOKUP(E376,'1-学员信息表'!A:AG,21,0)),"错误",IF(VLOOKUP(E376,'1-学员信息表'!A:AG,21,0)="","错误",VLOOKUP(E376,'1-学员信息表'!A:AG,21,0))))</f>
        <v/>
      </c>
    </row>
    <row r="377" spans="1:21">
      <c r="A377" s="8" t="str">
        <f t="shared" si="15"/>
        <v/>
      </c>
      <c r="B377" s="12" t="str">
        <f t="shared" si="16"/>
        <v/>
      </c>
      <c r="C377" s="11" t="str">
        <f t="shared" si="17"/>
        <v/>
      </c>
      <c r="D377" s="3"/>
      <c r="E377" s="1"/>
      <c r="F377" s="12" t="str">
        <f>IF(E377="","",IFERROR(VLOOKUP(E377,'1-学员信息表'!A:AG,2,0),"错误"))</f>
        <v/>
      </c>
      <c r="G377" s="12" t="str">
        <f>IF(E377="","",IF(ISERROR(VLOOKUP(E377,'3-班级学员信息表'!G:AC,12,0)),"错误",IF(VLOOKUP(E377,'3-班级学员信息表'!G:AC,12,0)="","错误",VLOOKUP(E377,'3-班级学员信息表'!G:AC,12,0))))</f>
        <v/>
      </c>
      <c r="H377" s="12" t="str">
        <f>IF(E377="","",IF(ISERROR(VLOOKUP(E377,'3-班级学员信息表'!G:AC,13,0)),"错误",IF(VLOOKUP(E377,'3-班级学员信息表'!G:AC,13,0)="","错误",VLOOKUP(E377,'3-班级学员信息表'!G:AC,13,0))))</f>
        <v/>
      </c>
      <c r="I377" s="8" t="str">
        <f>IF(E377="","",IFERROR(VLOOKUP(E377,'3-班级学员信息表'!G:AC,14,0),"错误"))</f>
        <v/>
      </c>
      <c r="J377" s="8" t="str">
        <f>IF(E377="","",IFERROR(VLOOKUP(E377,'3-班级学员信息表'!G:AC,15,0),"错误"))</f>
        <v/>
      </c>
      <c r="K377" s="7" t="str">
        <f>IF(E377="","",IFERROR(VLOOKUP(H377,'2-班级信息'!A:AH,6,0),"错误"))</f>
        <v/>
      </c>
      <c r="L377" s="7" t="str">
        <f>IF(E377="","",IFERROR(VLOOKUP(H377,'2-班级信息'!A:AH,29,0),"错误"))</f>
        <v/>
      </c>
      <c r="M377" s="6">
        <f>SUMIF('6-学员费用预警表'!A:A,'10-新增明细'!E377,'6-学员费用预警表'!F:F)</f>
        <v>0</v>
      </c>
      <c r="N377" s="5">
        <f>SUMIF('6-学员费用预警表'!A:A,'10-新增明细'!E377,'6-学员费用预警表'!I:I)</f>
        <v>0</v>
      </c>
      <c r="O377" s="8" t="str">
        <f>IF(E377="","",IFERROR(VLOOKUP(E377,'1-学员信息表'!A:AG,8,0),"错误"))</f>
        <v/>
      </c>
      <c r="P377" s="8" t="str">
        <f>IF(E377="","",IFERROR(VLOOKUP(E377,'4-收据记录表'!D:AN,26,0),"错误"))</f>
        <v/>
      </c>
      <c r="Q377" s="12"/>
      <c r="R377" s="11"/>
      <c r="S377" s="8" t="str">
        <f>IF(E377="","",IF(ISERROR(VLOOKUP(E377,'1-学员信息表'!A:AG,9,0)),"错误",IF(VLOOKUP(E377,'1-学员信息表'!A:AG,9,0)="","错误",VLOOKUP(E377,'1-学员信息表'!A:AG,9,0))))</f>
        <v/>
      </c>
      <c r="T377" s="4" t="str">
        <f>IF(E377="","",IF(ISERROR(VLOOKUP(E377,'1-学员信息表'!A:AG,20,0)),"错误",IF(VLOOKUP(E377,'1-学员信息表'!A:AG,20,0)="","错误",VLOOKUP(E377,'1-学员信息表'!A:AG,20,0))))</f>
        <v/>
      </c>
      <c r="U377" s="8" t="str">
        <f>IF(E377="","",IF(ISERROR(VLOOKUP(E377,'1-学员信息表'!A:AG,21,0)),"错误",IF(VLOOKUP(E377,'1-学员信息表'!A:AG,21,0)="","错误",VLOOKUP(E377,'1-学员信息表'!A:AG,21,0))))</f>
        <v/>
      </c>
    </row>
    <row r="378" spans="1:21">
      <c r="A378" s="8" t="str">
        <f t="shared" si="15"/>
        <v/>
      </c>
      <c r="B378" s="12" t="str">
        <f t="shared" si="16"/>
        <v/>
      </c>
      <c r="C378" s="11" t="str">
        <f t="shared" si="17"/>
        <v/>
      </c>
      <c r="D378" s="3"/>
      <c r="E378" s="1"/>
      <c r="F378" s="12" t="str">
        <f>IF(E378="","",IFERROR(VLOOKUP(E378,'1-学员信息表'!A:AG,2,0),"错误"))</f>
        <v/>
      </c>
      <c r="G378" s="12" t="str">
        <f>IF(E378="","",IF(ISERROR(VLOOKUP(E378,'3-班级学员信息表'!G:AC,12,0)),"错误",IF(VLOOKUP(E378,'3-班级学员信息表'!G:AC,12,0)="","错误",VLOOKUP(E378,'3-班级学员信息表'!G:AC,12,0))))</f>
        <v/>
      </c>
      <c r="H378" s="12" t="str">
        <f>IF(E378="","",IF(ISERROR(VLOOKUP(E378,'3-班级学员信息表'!G:AC,13,0)),"错误",IF(VLOOKUP(E378,'3-班级学员信息表'!G:AC,13,0)="","错误",VLOOKUP(E378,'3-班级学员信息表'!G:AC,13,0))))</f>
        <v/>
      </c>
      <c r="I378" s="8" t="str">
        <f>IF(E378="","",IFERROR(VLOOKUP(E378,'3-班级学员信息表'!G:AC,14,0),"错误"))</f>
        <v/>
      </c>
      <c r="J378" s="8" t="str">
        <f>IF(E378="","",IFERROR(VLOOKUP(E378,'3-班级学员信息表'!G:AC,15,0),"错误"))</f>
        <v/>
      </c>
      <c r="K378" s="7" t="str">
        <f>IF(E378="","",IFERROR(VLOOKUP(H378,'2-班级信息'!A:AH,6,0),"错误"))</f>
        <v/>
      </c>
      <c r="L378" s="7" t="str">
        <f>IF(E378="","",IFERROR(VLOOKUP(H378,'2-班级信息'!A:AH,29,0),"错误"))</f>
        <v/>
      </c>
      <c r="M378" s="6">
        <f>SUMIF('6-学员费用预警表'!A:A,'10-新增明细'!E378,'6-学员费用预警表'!F:F)</f>
        <v>0</v>
      </c>
      <c r="N378" s="5">
        <f>SUMIF('6-学员费用预警表'!A:A,'10-新增明细'!E378,'6-学员费用预警表'!I:I)</f>
        <v>0</v>
      </c>
      <c r="O378" s="8" t="str">
        <f>IF(E378="","",IFERROR(VLOOKUP(E378,'1-学员信息表'!A:AG,8,0),"错误"))</f>
        <v/>
      </c>
      <c r="P378" s="8" t="str">
        <f>IF(E378="","",IFERROR(VLOOKUP(E378,'4-收据记录表'!D:AN,26,0),"错误"))</f>
        <v/>
      </c>
      <c r="Q378" s="12"/>
      <c r="R378" s="11"/>
      <c r="S378" s="8" t="str">
        <f>IF(E378="","",IF(ISERROR(VLOOKUP(E378,'1-学员信息表'!A:AG,9,0)),"错误",IF(VLOOKUP(E378,'1-学员信息表'!A:AG,9,0)="","错误",VLOOKUP(E378,'1-学员信息表'!A:AG,9,0))))</f>
        <v/>
      </c>
      <c r="T378" s="4" t="str">
        <f>IF(E378="","",IF(ISERROR(VLOOKUP(E378,'1-学员信息表'!A:AG,20,0)),"错误",IF(VLOOKUP(E378,'1-学员信息表'!A:AG,20,0)="","错误",VLOOKUP(E378,'1-学员信息表'!A:AG,20,0))))</f>
        <v/>
      </c>
      <c r="U378" s="8" t="str">
        <f>IF(E378="","",IF(ISERROR(VLOOKUP(E378,'1-学员信息表'!A:AG,21,0)),"错误",IF(VLOOKUP(E378,'1-学员信息表'!A:AG,21,0)="","错误",VLOOKUP(E378,'1-学员信息表'!A:AG,21,0))))</f>
        <v/>
      </c>
    </row>
    <row r="379" spans="1:21">
      <c r="A379" s="8" t="str">
        <f t="shared" si="15"/>
        <v/>
      </c>
      <c r="B379" s="12" t="str">
        <f t="shared" si="16"/>
        <v/>
      </c>
      <c r="C379" s="11" t="str">
        <f t="shared" si="17"/>
        <v/>
      </c>
      <c r="D379" s="3"/>
      <c r="E379" s="1"/>
      <c r="F379" s="12" t="str">
        <f>IF(E379="","",IFERROR(VLOOKUP(E379,'1-学员信息表'!A:AG,2,0),"错误"))</f>
        <v/>
      </c>
      <c r="G379" s="12" t="str">
        <f>IF(E379="","",IF(ISERROR(VLOOKUP(E379,'3-班级学员信息表'!G:AC,12,0)),"错误",IF(VLOOKUP(E379,'3-班级学员信息表'!G:AC,12,0)="","错误",VLOOKUP(E379,'3-班级学员信息表'!G:AC,12,0))))</f>
        <v/>
      </c>
      <c r="H379" s="12" t="str">
        <f>IF(E379="","",IF(ISERROR(VLOOKUP(E379,'3-班级学员信息表'!G:AC,13,0)),"错误",IF(VLOOKUP(E379,'3-班级学员信息表'!G:AC,13,0)="","错误",VLOOKUP(E379,'3-班级学员信息表'!G:AC,13,0))))</f>
        <v/>
      </c>
      <c r="I379" s="8" t="str">
        <f>IF(E379="","",IFERROR(VLOOKUP(E379,'3-班级学员信息表'!G:AC,14,0),"错误"))</f>
        <v/>
      </c>
      <c r="J379" s="8" t="str">
        <f>IF(E379="","",IFERROR(VLOOKUP(E379,'3-班级学员信息表'!G:AC,15,0),"错误"))</f>
        <v/>
      </c>
      <c r="K379" s="7" t="str">
        <f>IF(E379="","",IFERROR(VLOOKUP(H379,'2-班级信息'!A:AH,6,0),"错误"))</f>
        <v/>
      </c>
      <c r="L379" s="7" t="str">
        <f>IF(E379="","",IFERROR(VLOOKUP(H379,'2-班级信息'!A:AH,29,0),"错误"))</f>
        <v/>
      </c>
      <c r="M379" s="6">
        <f>SUMIF('6-学员费用预警表'!A:A,'10-新增明细'!E379,'6-学员费用预警表'!F:F)</f>
        <v>0</v>
      </c>
      <c r="N379" s="5">
        <f>SUMIF('6-学员费用预警表'!A:A,'10-新增明细'!E379,'6-学员费用预警表'!I:I)</f>
        <v>0</v>
      </c>
      <c r="O379" s="8" t="str">
        <f>IF(E379="","",IFERROR(VLOOKUP(E379,'1-学员信息表'!A:AG,8,0),"错误"))</f>
        <v/>
      </c>
      <c r="P379" s="8" t="str">
        <f>IF(E379="","",IFERROR(VLOOKUP(E379,'4-收据记录表'!D:AN,26,0),"错误"))</f>
        <v/>
      </c>
      <c r="Q379" s="12"/>
      <c r="R379" s="11"/>
      <c r="S379" s="8" t="str">
        <f>IF(E379="","",IF(ISERROR(VLOOKUP(E379,'1-学员信息表'!A:AG,9,0)),"错误",IF(VLOOKUP(E379,'1-学员信息表'!A:AG,9,0)="","错误",VLOOKUP(E379,'1-学员信息表'!A:AG,9,0))))</f>
        <v/>
      </c>
      <c r="T379" s="4" t="str">
        <f>IF(E379="","",IF(ISERROR(VLOOKUP(E379,'1-学员信息表'!A:AG,20,0)),"错误",IF(VLOOKUP(E379,'1-学员信息表'!A:AG,20,0)="","错误",VLOOKUP(E379,'1-学员信息表'!A:AG,20,0))))</f>
        <v/>
      </c>
      <c r="U379" s="8" t="str">
        <f>IF(E379="","",IF(ISERROR(VLOOKUP(E379,'1-学员信息表'!A:AG,21,0)),"错误",IF(VLOOKUP(E379,'1-学员信息表'!A:AG,21,0)="","错误",VLOOKUP(E379,'1-学员信息表'!A:AG,21,0))))</f>
        <v/>
      </c>
    </row>
    <row r="380" spans="1:21">
      <c r="A380" s="8" t="str">
        <f t="shared" si="15"/>
        <v/>
      </c>
      <c r="B380" s="12" t="str">
        <f t="shared" si="16"/>
        <v/>
      </c>
      <c r="C380" s="11" t="str">
        <f t="shared" si="17"/>
        <v/>
      </c>
      <c r="D380" s="3"/>
      <c r="E380" s="1"/>
      <c r="F380" s="12" t="str">
        <f>IF(E380="","",IFERROR(VLOOKUP(E380,'1-学员信息表'!A:AG,2,0),"错误"))</f>
        <v/>
      </c>
      <c r="G380" s="12" t="str">
        <f>IF(E380="","",IF(ISERROR(VLOOKUP(E380,'3-班级学员信息表'!G:AC,12,0)),"错误",IF(VLOOKUP(E380,'3-班级学员信息表'!G:AC,12,0)="","错误",VLOOKUP(E380,'3-班级学员信息表'!G:AC,12,0))))</f>
        <v/>
      </c>
      <c r="H380" s="12" t="str">
        <f>IF(E380="","",IF(ISERROR(VLOOKUP(E380,'3-班级学员信息表'!G:AC,13,0)),"错误",IF(VLOOKUP(E380,'3-班级学员信息表'!G:AC,13,0)="","错误",VLOOKUP(E380,'3-班级学员信息表'!G:AC,13,0))))</f>
        <v/>
      </c>
      <c r="I380" s="8" t="str">
        <f>IF(E380="","",IFERROR(VLOOKUP(E380,'3-班级学员信息表'!G:AC,14,0),"错误"))</f>
        <v/>
      </c>
      <c r="J380" s="8" t="str">
        <f>IF(E380="","",IFERROR(VLOOKUP(E380,'3-班级学员信息表'!G:AC,15,0),"错误"))</f>
        <v/>
      </c>
      <c r="K380" s="7" t="str">
        <f>IF(E380="","",IFERROR(VLOOKUP(H380,'2-班级信息'!A:AH,6,0),"错误"))</f>
        <v/>
      </c>
      <c r="L380" s="7" t="str">
        <f>IF(E380="","",IFERROR(VLOOKUP(H380,'2-班级信息'!A:AH,29,0),"错误"))</f>
        <v/>
      </c>
      <c r="M380" s="6">
        <f>SUMIF('6-学员费用预警表'!A:A,'10-新增明细'!E380,'6-学员费用预警表'!F:F)</f>
        <v>0</v>
      </c>
      <c r="N380" s="5">
        <f>SUMIF('6-学员费用预警表'!A:A,'10-新增明细'!E380,'6-学员费用预警表'!I:I)</f>
        <v>0</v>
      </c>
      <c r="O380" s="8" t="str">
        <f>IF(E380="","",IFERROR(VLOOKUP(E380,'1-学员信息表'!A:AG,8,0),"错误"))</f>
        <v/>
      </c>
      <c r="P380" s="8" t="str">
        <f>IF(E380="","",IFERROR(VLOOKUP(E380,'4-收据记录表'!D:AN,26,0),"错误"))</f>
        <v/>
      </c>
      <c r="Q380" s="12"/>
      <c r="R380" s="11"/>
      <c r="S380" s="8" t="str">
        <f>IF(E380="","",IF(ISERROR(VLOOKUP(E380,'1-学员信息表'!A:AG,9,0)),"错误",IF(VLOOKUP(E380,'1-学员信息表'!A:AG,9,0)="","错误",VLOOKUP(E380,'1-学员信息表'!A:AG,9,0))))</f>
        <v/>
      </c>
      <c r="T380" s="4" t="str">
        <f>IF(E380="","",IF(ISERROR(VLOOKUP(E380,'1-学员信息表'!A:AG,20,0)),"错误",IF(VLOOKUP(E380,'1-学员信息表'!A:AG,20,0)="","错误",VLOOKUP(E380,'1-学员信息表'!A:AG,20,0))))</f>
        <v/>
      </c>
      <c r="U380" s="8" t="str">
        <f>IF(E380="","",IF(ISERROR(VLOOKUP(E380,'1-学员信息表'!A:AG,21,0)),"错误",IF(VLOOKUP(E380,'1-学员信息表'!A:AG,21,0)="","错误",VLOOKUP(E380,'1-学员信息表'!A:AG,21,0))))</f>
        <v/>
      </c>
    </row>
    <row r="381" spans="1:21">
      <c r="A381" s="8" t="str">
        <f t="shared" si="15"/>
        <v/>
      </c>
      <c r="B381" s="12" t="str">
        <f t="shared" si="16"/>
        <v/>
      </c>
      <c r="C381" s="11" t="str">
        <f t="shared" si="17"/>
        <v/>
      </c>
      <c r="D381" s="3"/>
      <c r="E381" s="1"/>
      <c r="F381" s="12" t="str">
        <f>IF(E381="","",IFERROR(VLOOKUP(E381,'1-学员信息表'!A:AG,2,0),"错误"))</f>
        <v/>
      </c>
      <c r="G381" s="12" t="str">
        <f>IF(E381="","",IF(ISERROR(VLOOKUP(E381,'3-班级学员信息表'!G:AC,12,0)),"错误",IF(VLOOKUP(E381,'3-班级学员信息表'!G:AC,12,0)="","错误",VLOOKUP(E381,'3-班级学员信息表'!G:AC,12,0))))</f>
        <v/>
      </c>
      <c r="H381" s="12" t="str">
        <f>IF(E381="","",IF(ISERROR(VLOOKUP(E381,'3-班级学员信息表'!G:AC,13,0)),"错误",IF(VLOOKUP(E381,'3-班级学员信息表'!G:AC,13,0)="","错误",VLOOKUP(E381,'3-班级学员信息表'!G:AC,13,0))))</f>
        <v/>
      </c>
      <c r="I381" s="8" t="str">
        <f>IF(E381="","",IFERROR(VLOOKUP(E381,'3-班级学员信息表'!G:AC,14,0),"错误"))</f>
        <v/>
      </c>
      <c r="J381" s="8" t="str">
        <f>IF(E381="","",IFERROR(VLOOKUP(E381,'3-班级学员信息表'!G:AC,15,0),"错误"))</f>
        <v/>
      </c>
      <c r="K381" s="7" t="str">
        <f>IF(E381="","",IFERROR(VLOOKUP(H381,'2-班级信息'!A:AH,6,0),"错误"))</f>
        <v/>
      </c>
      <c r="L381" s="7" t="str">
        <f>IF(E381="","",IFERROR(VLOOKUP(H381,'2-班级信息'!A:AH,29,0),"错误"))</f>
        <v/>
      </c>
      <c r="M381" s="6">
        <f>SUMIF('6-学员费用预警表'!A:A,'10-新增明细'!E381,'6-学员费用预警表'!F:F)</f>
        <v>0</v>
      </c>
      <c r="N381" s="5">
        <f>SUMIF('6-学员费用预警表'!A:A,'10-新增明细'!E381,'6-学员费用预警表'!I:I)</f>
        <v>0</v>
      </c>
      <c r="O381" s="8" t="str">
        <f>IF(E381="","",IFERROR(VLOOKUP(E381,'1-学员信息表'!A:AG,8,0),"错误"))</f>
        <v/>
      </c>
      <c r="P381" s="8" t="str">
        <f>IF(E381="","",IFERROR(VLOOKUP(E381,'4-收据记录表'!D:AN,26,0),"错误"))</f>
        <v/>
      </c>
      <c r="Q381" s="12"/>
      <c r="R381" s="11"/>
      <c r="S381" s="8" t="str">
        <f>IF(E381="","",IF(ISERROR(VLOOKUP(E381,'1-学员信息表'!A:AG,9,0)),"错误",IF(VLOOKUP(E381,'1-学员信息表'!A:AG,9,0)="","错误",VLOOKUP(E381,'1-学员信息表'!A:AG,9,0))))</f>
        <v/>
      </c>
      <c r="T381" s="4" t="str">
        <f>IF(E381="","",IF(ISERROR(VLOOKUP(E381,'1-学员信息表'!A:AG,20,0)),"错误",IF(VLOOKUP(E381,'1-学员信息表'!A:AG,20,0)="","错误",VLOOKUP(E381,'1-学员信息表'!A:AG,20,0))))</f>
        <v/>
      </c>
      <c r="U381" s="8" t="str">
        <f>IF(E381="","",IF(ISERROR(VLOOKUP(E381,'1-学员信息表'!A:AG,21,0)),"错误",IF(VLOOKUP(E381,'1-学员信息表'!A:AG,21,0)="","错误",VLOOKUP(E381,'1-学员信息表'!A:AG,21,0))))</f>
        <v/>
      </c>
    </row>
    <row r="382" spans="1:21">
      <c r="A382" s="8" t="str">
        <f t="shared" si="15"/>
        <v/>
      </c>
      <c r="B382" s="12" t="str">
        <f t="shared" si="16"/>
        <v/>
      </c>
      <c r="C382" s="11" t="str">
        <f t="shared" si="17"/>
        <v/>
      </c>
      <c r="D382" s="3"/>
      <c r="E382" s="1"/>
      <c r="F382" s="12" t="str">
        <f>IF(E382="","",IFERROR(VLOOKUP(E382,'1-学员信息表'!A:AG,2,0),"错误"))</f>
        <v/>
      </c>
      <c r="G382" s="12" t="str">
        <f>IF(E382="","",IF(ISERROR(VLOOKUP(E382,'3-班级学员信息表'!G:AC,12,0)),"错误",IF(VLOOKUP(E382,'3-班级学员信息表'!G:AC,12,0)="","错误",VLOOKUP(E382,'3-班级学员信息表'!G:AC,12,0))))</f>
        <v/>
      </c>
      <c r="H382" s="12" t="str">
        <f>IF(E382="","",IF(ISERROR(VLOOKUP(E382,'3-班级学员信息表'!G:AC,13,0)),"错误",IF(VLOOKUP(E382,'3-班级学员信息表'!G:AC,13,0)="","错误",VLOOKUP(E382,'3-班级学员信息表'!G:AC,13,0))))</f>
        <v/>
      </c>
      <c r="I382" s="8" t="str">
        <f>IF(E382="","",IFERROR(VLOOKUP(E382,'3-班级学员信息表'!G:AC,14,0),"错误"))</f>
        <v/>
      </c>
      <c r="J382" s="8" t="str">
        <f>IF(E382="","",IFERROR(VLOOKUP(E382,'3-班级学员信息表'!G:AC,15,0),"错误"))</f>
        <v/>
      </c>
      <c r="K382" s="7" t="str">
        <f>IF(E382="","",IFERROR(VLOOKUP(H382,'2-班级信息'!A:AH,6,0),"错误"))</f>
        <v/>
      </c>
      <c r="L382" s="7" t="str">
        <f>IF(E382="","",IFERROR(VLOOKUP(H382,'2-班级信息'!A:AH,29,0),"错误"))</f>
        <v/>
      </c>
      <c r="M382" s="6">
        <f>SUMIF('6-学员费用预警表'!A:A,'10-新增明细'!E382,'6-学员费用预警表'!F:F)</f>
        <v>0</v>
      </c>
      <c r="N382" s="5">
        <f>SUMIF('6-学员费用预警表'!A:A,'10-新增明细'!E382,'6-学员费用预警表'!I:I)</f>
        <v>0</v>
      </c>
      <c r="O382" s="8" t="str">
        <f>IF(E382="","",IFERROR(VLOOKUP(E382,'1-学员信息表'!A:AG,8,0),"错误"))</f>
        <v/>
      </c>
      <c r="P382" s="8" t="str">
        <f>IF(E382="","",IFERROR(VLOOKUP(E382,'4-收据记录表'!D:AN,26,0),"错误"))</f>
        <v/>
      </c>
      <c r="Q382" s="12"/>
      <c r="R382" s="11"/>
      <c r="S382" s="8" t="str">
        <f>IF(E382="","",IF(ISERROR(VLOOKUP(E382,'1-学员信息表'!A:AG,9,0)),"错误",IF(VLOOKUP(E382,'1-学员信息表'!A:AG,9,0)="","错误",VLOOKUP(E382,'1-学员信息表'!A:AG,9,0))))</f>
        <v/>
      </c>
      <c r="T382" s="4" t="str">
        <f>IF(E382="","",IF(ISERROR(VLOOKUP(E382,'1-学员信息表'!A:AG,20,0)),"错误",IF(VLOOKUP(E382,'1-学员信息表'!A:AG,20,0)="","错误",VLOOKUP(E382,'1-学员信息表'!A:AG,20,0))))</f>
        <v/>
      </c>
      <c r="U382" s="8" t="str">
        <f>IF(E382="","",IF(ISERROR(VLOOKUP(E382,'1-学员信息表'!A:AG,21,0)),"错误",IF(VLOOKUP(E382,'1-学员信息表'!A:AG,21,0)="","错误",VLOOKUP(E382,'1-学员信息表'!A:AG,21,0))))</f>
        <v/>
      </c>
    </row>
    <row r="383" spans="1:21">
      <c r="A383" s="8" t="str">
        <f t="shared" si="15"/>
        <v/>
      </c>
      <c r="B383" s="12" t="str">
        <f t="shared" si="16"/>
        <v/>
      </c>
      <c r="C383" s="11" t="str">
        <f t="shared" si="17"/>
        <v/>
      </c>
      <c r="D383" s="3"/>
      <c r="E383" s="1"/>
      <c r="F383" s="12" t="str">
        <f>IF(E383="","",IFERROR(VLOOKUP(E383,'1-学员信息表'!A:AG,2,0),"错误"))</f>
        <v/>
      </c>
      <c r="G383" s="12" t="str">
        <f>IF(E383="","",IF(ISERROR(VLOOKUP(E383,'3-班级学员信息表'!G:AC,12,0)),"错误",IF(VLOOKUP(E383,'3-班级学员信息表'!G:AC,12,0)="","错误",VLOOKUP(E383,'3-班级学员信息表'!G:AC,12,0))))</f>
        <v/>
      </c>
      <c r="H383" s="12" t="str">
        <f>IF(E383="","",IF(ISERROR(VLOOKUP(E383,'3-班级学员信息表'!G:AC,13,0)),"错误",IF(VLOOKUP(E383,'3-班级学员信息表'!G:AC,13,0)="","错误",VLOOKUP(E383,'3-班级学员信息表'!G:AC,13,0))))</f>
        <v/>
      </c>
      <c r="I383" s="8" t="str">
        <f>IF(E383="","",IFERROR(VLOOKUP(E383,'3-班级学员信息表'!G:AC,14,0),"错误"))</f>
        <v/>
      </c>
      <c r="J383" s="8" t="str">
        <f>IF(E383="","",IFERROR(VLOOKUP(E383,'3-班级学员信息表'!G:AC,15,0),"错误"))</f>
        <v/>
      </c>
      <c r="K383" s="7" t="str">
        <f>IF(E383="","",IFERROR(VLOOKUP(H383,'2-班级信息'!A:AH,6,0),"错误"))</f>
        <v/>
      </c>
      <c r="L383" s="7" t="str">
        <f>IF(E383="","",IFERROR(VLOOKUP(H383,'2-班级信息'!A:AH,29,0),"错误"))</f>
        <v/>
      </c>
      <c r="M383" s="6">
        <f>SUMIF('6-学员费用预警表'!A:A,'10-新增明细'!E383,'6-学员费用预警表'!F:F)</f>
        <v>0</v>
      </c>
      <c r="N383" s="5">
        <f>SUMIF('6-学员费用预警表'!A:A,'10-新增明细'!E383,'6-学员费用预警表'!I:I)</f>
        <v>0</v>
      </c>
      <c r="O383" s="8" t="str">
        <f>IF(E383="","",IFERROR(VLOOKUP(E383,'1-学员信息表'!A:AG,8,0),"错误"))</f>
        <v/>
      </c>
      <c r="P383" s="8" t="str">
        <f>IF(E383="","",IFERROR(VLOOKUP(E383,'4-收据记录表'!D:AN,26,0),"错误"))</f>
        <v/>
      </c>
      <c r="Q383" s="12"/>
      <c r="R383" s="11"/>
      <c r="S383" s="8" t="str">
        <f>IF(E383="","",IF(ISERROR(VLOOKUP(E383,'1-学员信息表'!A:AG,9,0)),"错误",IF(VLOOKUP(E383,'1-学员信息表'!A:AG,9,0)="","错误",VLOOKUP(E383,'1-学员信息表'!A:AG,9,0))))</f>
        <v/>
      </c>
      <c r="T383" s="4" t="str">
        <f>IF(E383="","",IF(ISERROR(VLOOKUP(E383,'1-学员信息表'!A:AG,20,0)),"错误",IF(VLOOKUP(E383,'1-学员信息表'!A:AG,20,0)="","错误",VLOOKUP(E383,'1-学员信息表'!A:AG,20,0))))</f>
        <v/>
      </c>
      <c r="U383" s="8" t="str">
        <f>IF(E383="","",IF(ISERROR(VLOOKUP(E383,'1-学员信息表'!A:AG,21,0)),"错误",IF(VLOOKUP(E383,'1-学员信息表'!A:AG,21,0)="","错误",VLOOKUP(E383,'1-学员信息表'!A:AG,21,0))))</f>
        <v/>
      </c>
    </row>
    <row r="384" spans="1:21">
      <c r="A384" s="8" t="str">
        <f t="shared" ref="A384:A425" si="18">IF(E384&lt;&gt;"",A383+1,"")</f>
        <v/>
      </c>
      <c r="B384" s="12" t="str">
        <f t="shared" ref="B384:B425" si="19">IF(E384&lt;&gt;"",$B$2,"")</f>
        <v/>
      </c>
      <c r="C384" s="11" t="str">
        <f t="shared" ref="C384:C425" si="20">IF(E384&lt;&gt;"",$C$2,"")</f>
        <v/>
      </c>
      <c r="D384" s="3"/>
      <c r="E384" s="1"/>
      <c r="F384" s="12" t="str">
        <f>IF(E384="","",IFERROR(VLOOKUP(E384,'1-学员信息表'!A:AG,2,0),"错误"))</f>
        <v/>
      </c>
      <c r="G384" s="12" t="str">
        <f>IF(E384="","",IF(ISERROR(VLOOKUP(E384,'3-班级学员信息表'!G:AC,12,0)),"错误",IF(VLOOKUP(E384,'3-班级学员信息表'!G:AC,12,0)="","错误",VLOOKUP(E384,'3-班级学员信息表'!G:AC,12,0))))</f>
        <v/>
      </c>
      <c r="H384" s="12" t="str">
        <f>IF(E384="","",IF(ISERROR(VLOOKUP(E384,'3-班级学员信息表'!G:AC,13,0)),"错误",IF(VLOOKUP(E384,'3-班级学员信息表'!G:AC,13,0)="","错误",VLOOKUP(E384,'3-班级学员信息表'!G:AC,13,0))))</f>
        <v/>
      </c>
      <c r="I384" s="8" t="str">
        <f>IF(E384="","",IFERROR(VLOOKUP(E384,'3-班级学员信息表'!G:AC,14,0),"错误"))</f>
        <v/>
      </c>
      <c r="J384" s="8" t="str">
        <f>IF(E384="","",IFERROR(VLOOKUP(E384,'3-班级学员信息表'!G:AC,15,0),"错误"))</f>
        <v/>
      </c>
      <c r="K384" s="7" t="str">
        <f>IF(E384="","",IFERROR(VLOOKUP(H384,'2-班级信息'!A:AH,6,0),"错误"))</f>
        <v/>
      </c>
      <c r="L384" s="7" t="str">
        <f>IF(E384="","",IFERROR(VLOOKUP(H384,'2-班级信息'!A:AH,29,0),"错误"))</f>
        <v/>
      </c>
      <c r="M384" s="6">
        <f>SUMIF('6-学员费用预警表'!A:A,'10-新增明细'!E384,'6-学员费用预警表'!F:F)</f>
        <v>0</v>
      </c>
      <c r="N384" s="5">
        <f>SUMIF('6-学员费用预警表'!A:A,'10-新增明细'!E384,'6-学员费用预警表'!I:I)</f>
        <v>0</v>
      </c>
      <c r="O384" s="8" t="str">
        <f>IF(E384="","",IFERROR(VLOOKUP(E384,'1-学员信息表'!A:AG,8,0),"错误"))</f>
        <v/>
      </c>
      <c r="P384" s="8" t="str">
        <f>IF(E384="","",IFERROR(VLOOKUP(E384,'4-收据记录表'!D:AN,26,0),"错误"))</f>
        <v/>
      </c>
      <c r="Q384" s="12"/>
      <c r="R384" s="11"/>
      <c r="S384" s="8" t="str">
        <f>IF(E384="","",IF(ISERROR(VLOOKUP(E384,'1-学员信息表'!A:AG,9,0)),"错误",IF(VLOOKUP(E384,'1-学员信息表'!A:AG,9,0)="","错误",VLOOKUP(E384,'1-学员信息表'!A:AG,9,0))))</f>
        <v/>
      </c>
      <c r="T384" s="4" t="str">
        <f>IF(E384="","",IF(ISERROR(VLOOKUP(E384,'1-学员信息表'!A:AG,20,0)),"错误",IF(VLOOKUP(E384,'1-学员信息表'!A:AG,20,0)="","错误",VLOOKUP(E384,'1-学员信息表'!A:AG,20,0))))</f>
        <v/>
      </c>
      <c r="U384" s="8" t="str">
        <f>IF(E384="","",IF(ISERROR(VLOOKUP(E384,'1-学员信息表'!A:AG,21,0)),"错误",IF(VLOOKUP(E384,'1-学员信息表'!A:AG,21,0)="","错误",VLOOKUP(E384,'1-学员信息表'!A:AG,21,0))))</f>
        <v/>
      </c>
    </row>
    <row r="385" spans="1:21">
      <c r="A385" s="8" t="str">
        <f t="shared" si="18"/>
        <v/>
      </c>
      <c r="B385" s="12" t="str">
        <f t="shared" si="19"/>
        <v/>
      </c>
      <c r="C385" s="11" t="str">
        <f t="shared" si="20"/>
        <v/>
      </c>
      <c r="D385" s="3"/>
      <c r="E385" s="1"/>
      <c r="F385" s="12" t="str">
        <f>IF(E385="","",IFERROR(VLOOKUP(E385,'1-学员信息表'!A:AG,2,0),"错误"))</f>
        <v/>
      </c>
      <c r="G385" s="12" t="str">
        <f>IF(E385="","",IF(ISERROR(VLOOKUP(E385,'3-班级学员信息表'!G:AC,12,0)),"错误",IF(VLOOKUP(E385,'3-班级学员信息表'!G:AC,12,0)="","错误",VLOOKUP(E385,'3-班级学员信息表'!G:AC,12,0))))</f>
        <v/>
      </c>
      <c r="H385" s="12" t="str">
        <f>IF(E385="","",IF(ISERROR(VLOOKUP(E385,'3-班级学员信息表'!G:AC,13,0)),"错误",IF(VLOOKUP(E385,'3-班级学员信息表'!G:AC,13,0)="","错误",VLOOKUP(E385,'3-班级学员信息表'!G:AC,13,0))))</f>
        <v/>
      </c>
      <c r="I385" s="8" t="str">
        <f>IF(E385="","",IFERROR(VLOOKUP(E385,'3-班级学员信息表'!G:AC,14,0),"错误"))</f>
        <v/>
      </c>
      <c r="J385" s="8" t="str">
        <f>IF(E385="","",IFERROR(VLOOKUP(E385,'3-班级学员信息表'!G:AC,15,0),"错误"))</f>
        <v/>
      </c>
      <c r="K385" s="7" t="str">
        <f>IF(E385="","",IFERROR(VLOOKUP(H385,'2-班级信息'!A:AH,6,0),"错误"))</f>
        <v/>
      </c>
      <c r="L385" s="7" t="str">
        <f>IF(E385="","",IFERROR(VLOOKUP(H385,'2-班级信息'!A:AH,29,0),"错误"))</f>
        <v/>
      </c>
      <c r="M385" s="6">
        <f>SUMIF('6-学员费用预警表'!A:A,'10-新增明细'!E385,'6-学员费用预警表'!F:F)</f>
        <v>0</v>
      </c>
      <c r="N385" s="5">
        <f>SUMIF('6-学员费用预警表'!A:A,'10-新增明细'!E385,'6-学员费用预警表'!I:I)</f>
        <v>0</v>
      </c>
      <c r="O385" s="8" t="str">
        <f>IF(E385="","",IFERROR(VLOOKUP(E385,'1-学员信息表'!A:AG,8,0),"错误"))</f>
        <v/>
      </c>
      <c r="P385" s="8" t="str">
        <f>IF(E385="","",IFERROR(VLOOKUP(E385,'4-收据记录表'!D:AN,26,0),"错误"))</f>
        <v/>
      </c>
      <c r="Q385" s="12"/>
      <c r="R385" s="11"/>
      <c r="S385" s="8" t="str">
        <f>IF(E385="","",IF(ISERROR(VLOOKUP(E385,'1-学员信息表'!A:AG,9,0)),"错误",IF(VLOOKUP(E385,'1-学员信息表'!A:AG,9,0)="","错误",VLOOKUP(E385,'1-学员信息表'!A:AG,9,0))))</f>
        <v/>
      </c>
      <c r="T385" s="4" t="str">
        <f>IF(E385="","",IF(ISERROR(VLOOKUP(E385,'1-学员信息表'!A:AG,20,0)),"错误",IF(VLOOKUP(E385,'1-学员信息表'!A:AG,20,0)="","错误",VLOOKUP(E385,'1-学员信息表'!A:AG,20,0))))</f>
        <v/>
      </c>
      <c r="U385" s="8" t="str">
        <f>IF(E385="","",IF(ISERROR(VLOOKUP(E385,'1-学员信息表'!A:AG,21,0)),"错误",IF(VLOOKUP(E385,'1-学员信息表'!A:AG,21,0)="","错误",VLOOKUP(E385,'1-学员信息表'!A:AG,21,0))))</f>
        <v/>
      </c>
    </row>
    <row r="386" spans="1:21">
      <c r="A386" s="8" t="str">
        <f t="shared" si="18"/>
        <v/>
      </c>
      <c r="B386" s="12" t="str">
        <f t="shared" si="19"/>
        <v/>
      </c>
      <c r="C386" s="11" t="str">
        <f t="shared" si="20"/>
        <v/>
      </c>
      <c r="D386" s="3"/>
      <c r="E386" s="1"/>
      <c r="F386" s="12" t="str">
        <f>IF(E386="","",IFERROR(VLOOKUP(E386,'1-学员信息表'!A:AG,2,0),"错误"))</f>
        <v/>
      </c>
      <c r="G386" s="12" t="str">
        <f>IF(E386="","",IF(ISERROR(VLOOKUP(E386,'3-班级学员信息表'!G:AC,12,0)),"错误",IF(VLOOKUP(E386,'3-班级学员信息表'!G:AC,12,0)="","错误",VLOOKUP(E386,'3-班级学员信息表'!G:AC,12,0))))</f>
        <v/>
      </c>
      <c r="H386" s="12" t="str">
        <f>IF(E386="","",IF(ISERROR(VLOOKUP(E386,'3-班级学员信息表'!G:AC,13,0)),"错误",IF(VLOOKUP(E386,'3-班级学员信息表'!G:AC,13,0)="","错误",VLOOKUP(E386,'3-班级学员信息表'!G:AC,13,0))))</f>
        <v/>
      </c>
      <c r="I386" s="8" t="str">
        <f>IF(E386="","",IFERROR(VLOOKUP(E386,'3-班级学员信息表'!G:AC,14,0),"错误"))</f>
        <v/>
      </c>
      <c r="J386" s="8" t="str">
        <f>IF(E386="","",IFERROR(VLOOKUP(E386,'3-班级学员信息表'!G:AC,15,0),"错误"))</f>
        <v/>
      </c>
      <c r="K386" s="7" t="str">
        <f>IF(E386="","",IFERROR(VLOOKUP(H386,'2-班级信息'!A:AH,6,0),"错误"))</f>
        <v/>
      </c>
      <c r="L386" s="7" t="str">
        <f>IF(E386="","",IFERROR(VLOOKUP(H386,'2-班级信息'!A:AH,29,0),"错误"))</f>
        <v/>
      </c>
      <c r="M386" s="6">
        <f>SUMIF('6-学员费用预警表'!A:A,'10-新增明细'!E386,'6-学员费用预警表'!F:F)</f>
        <v>0</v>
      </c>
      <c r="N386" s="5">
        <f>SUMIF('6-学员费用预警表'!A:A,'10-新增明细'!E386,'6-学员费用预警表'!I:I)</f>
        <v>0</v>
      </c>
      <c r="O386" s="8" t="str">
        <f>IF(E386="","",IFERROR(VLOOKUP(E386,'1-学员信息表'!A:AG,8,0),"错误"))</f>
        <v/>
      </c>
      <c r="P386" s="8" t="str">
        <f>IF(E386="","",IFERROR(VLOOKUP(E386,'4-收据记录表'!D:AN,26,0),"错误"))</f>
        <v/>
      </c>
      <c r="Q386" s="12"/>
      <c r="R386" s="11"/>
      <c r="S386" s="8" t="str">
        <f>IF(E386="","",IF(ISERROR(VLOOKUP(E386,'1-学员信息表'!A:AG,9,0)),"错误",IF(VLOOKUP(E386,'1-学员信息表'!A:AG,9,0)="","错误",VLOOKUP(E386,'1-学员信息表'!A:AG,9,0))))</f>
        <v/>
      </c>
      <c r="T386" s="4" t="str">
        <f>IF(E386="","",IF(ISERROR(VLOOKUP(E386,'1-学员信息表'!A:AG,20,0)),"错误",IF(VLOOKUP(E386,'1-学员信息表'!A:AG,20,0)="","错误",VLOOKUP(E386,'1-学员信息表'!A:AG,20,0))))</f>
        <v/>
      </c>
      <c r="U386" s="8" t="str">
        <f>IF(E386="","",IF(ISERROR(VLOOKUP(E386,'1-学员信息表'!A:AG,21,0)),"错误",IF(VLOOKUP(E386,'1-学员信息表'!A:AG,21,0)="","错误",VLOOKUP(E386,'1-学员信息表'!A:AG,21,0))))</f>
        <v/>
      </c>
    </row>
    <row r="387" spans="1:21">
      <c r="A387" s="8" t="str">
        <f t="shared" si="18"/>
        <v/>
      </c>
      <c r="B387" s="12" t="str">
        <f t="shared" si="19"/>
        <v/>
      </c>
      <c r="C387" s="11" t="str">
        <f t="shared" si="20"/>
        <v/>
      </c>
      <c r="D387" s="3"/>
      <c r="E387" s="1"/>
      <c r="F387" s="12" t="str">
        <f>IF(E387="","",IFERROR(VLOOKUP(E387,'1-学员信息表'!A:AG,2,0),"错误"))</f>
        <v/>
      </c>
      <c r="G387" s="12" t="str">
        <f>IF(E387="","",IF(ISERROR(VLOOKUP(E387,'3-班级学员信息表'!G:AC,12,0)),"错误",IF(VLOOKUP(E387,'3-班级学员信息表'!G:AC,12,0)="","错误",VLOOKUP(E387,'3-班级学员信息表'!G:AC,12,0))))</f>
        <v/>
      </c>
      <c r="H387" s="12" t="str">
        <f>IF(E387="","",IF(ISERROR(VLOOKUP(E387,'3-班级学员信息表'!G:AC,13,0)),"错误",IF(VLOOKUP(E387,'3-班级学员信息表'!G:AC,13,0)="","错误",VLOOKUP(E387,'3-班级学员信息表'!G:AC,13,0))))</f>
        <v/>
      </c>
      <c r="I387" s="8" t="str">
        <f>IF(E387="","",IFERROR(VLOOKUP(E387,'3-班级学员信息表'!G:AC,14,0),"错误"))</f>
        <v/>
      </c>
      <c r="J387" s="8" t="str">
        <f>IF(E387="","",IFERROR(VLOOKUP(E387,'3-班级学员信息表'!G:AC,15,0),"错误"))</f>
        <v/>
      </c>
      <c r="K387" s="7" t="str">
        <f>IF(E387="","",IFERROR(VLOOKUP(H387,'2-班级信息'!A:AH,6,0),"错误"))</f>
        <v/>
      </c>
      <c r="L387" s="7" t="str">
        <f>IF(E387="","",IFERROR(VLOOKUP(H387,'2-班级信息'!A:AH,29,0),"错误"))</f>
        <v/>
      </c>
      <c r="M387" s="6">
        <f>SUMIF('6-学员费用预警表'!A:A,'10-新增明细'!E387,'6-学员费用预警表'!F:F)</f>
        <v>0</v>
      </c>
      <c r="N387" s="5">
        <f>SUMIF('6-学员费用预警表'!A:A,'10-新增明细'!E387,'6-学员费用预警表'!I:I)</f>
        <v>0</v>
      </c>
      <c r="O387" s="8" t="str">
        <f>IF(E387="","",IFERROR(VLOOKUP(E387,'1-学员信息表'!A:AG,8,0),"错误"))</f>
        <v/>
      </c>
      <c r="P387" s="8" t="str">
        <f>IF(E387="","",IFERROR(VLOOKUP(E387,'4-收据记录表'!D:AN,26,0),"错误"))</f>
        <v/>
      </c>
      <c r="Q387" s="12"/>
      <c r="R387" s="11"/>
      <c r="S387" s="8" t="str">
        <f>IF(E387="","",IF(ISERROR(VLOOKUP(E387,'1-学员信息表'!A:AG,9,0)),"错误",IF(VLOOKUP(E387,'1-学员信息表'!A:AG,9,0)="","错误",VLOOKUP(E387,'1-学员信息表'!A:AG,9,0))))</f>
        <v/>
      </c>
      <c r="T387" s="4" t="str">
        <f>IF(E387="","",IF(ISERROR(VLOOKUP(E387,'1-学员信息表'!A:AG,20,0)),"错误",IF(VLOOKUP(E387,'1-学员信息表'!A:AG,20,0)="","错误",VLOOKUP(E387,'1-学员信息表'!A:AG,20,0))))</f>
        <v/>
      </c>
      <c r="U387" s="8" t="str">
        <f>IF(E387="","",IF(ISERROR(VLOOKUP(E387,'1-学员信息表'!A:AG,21,0)),"错误",IF(VLOOKUP(E387,'1-学员信息表'!A:AG,21,0)="","错误",VLOOKUP(E387,'1-学员信息表'!A:AG,21,0))))</f>
        <v/>
      </c>
    </row>
    <row r="388" spans="1:21">
      <c r="A388" s="8" t="str">
        <f t="shared" si="18"/>
        <v/>
      </c>
      <c r="B388" s="12" t="str">
        <f t="shared" si="19"/>
        <v/>
      </c>
      <c r="C388" s="11" t="str">
        <f t="shared" si="20"/>
        <v/>
      </c>
      <c r="D388" s="3"/>
      <c r="E388" s="1"/>
      <c r="F388" s="12" t="str">
        <f>IF(E388="","",IFERROR(VLOOKUP(E388,'1-学员信息表'!A:AG,2,0),"错误"))</f>
        <v/>
      </c>
      <c r="G388" s="12" t="str">
        <f>IF(E388="","",IF(ISERROR(VLOOKUP(E388,'3-班级学员信息表'!G:AC,12,0)),"错误",IF(VLOOKUP(E388,'3-班级学员信息表'!G:AC,12,0)="","错误",VLOOKUP(E388,'3-班级学员信息表'!G:AC,12,0))))</f>
        <v/>
      </c>
      <c r="H388" s="12" t="str">
        <f>IF(E388="","",IF(ISERROR(VLOOKUP(E388,'3-班级学员信息表'!G:AC,13,0)),"错误",IF(VLOOKUP(E388,'3-班级学员信息表'!G:AC,13,0)="","错误",VLOOKUP(E388,'3-班级学员信息表'!G:AC,13,0))))</f>
        <v/>
      </c>
      <c r="I388" s="8" t="str">
        <f>IF(E388="","",IFERROR(VLOOKUP(E388,'3-班级学员信息表'!G:AC,14,0),"错误"))</f>
        <v/>
      </c>
      <c r="J388" s="8" t="str">
        <f>IF(E388="","",IFERROR(VLOOKUP(E388,'3-班级学员信息表'!G:AC,15,0),"错误"))</f>
        <v/>
      </c>
      <c r="K388" s="7" t="str">
        <f>IF(E388="","",IFERROR(VLOOKUP(H388,'2-班级信息'!A:AH,6,0),"错误"))</f>
        <v/>
      </c>
      <c r="L388" s="7" t="str">
        <f>IF(E388="","",IFERROR(VLOOKUP(H388,'2-班级信息'!A:AH,29,0),"错误"))</f>
        <v/>
      </c>
      <c r="M388" s="6">
        <f>SUMIF('6-学员费用预警表'!A:A,'10-新增明细'!E388,'6-学员费用预警表'!F:F)</f>
        <v>0</v>
      </c>
      <c r="N388" s="5">
        <f>SUMIF('6-学员费用预警表'!A:A,'10-新增明细'!E388,'6-学员费用预警表'!I:I)</f>
        <v>0</v>
      </c>
      <c r="O388" s="8" t="str">
        <f>IF(E388="","",IFERROR(VLOOKUP(E388,'1-学员信息表'!A:AG,8,0),"错误"))</f>
        <v/>
      </c>
      <c r="P388" s="8" t="str">
        <f>IF(E388="","",IFERROR(VLOOKUP(E388,'4-收据记录表'!D:AN,26,0),"错误"))</f>
        <v/>
      </c>
      <c r="Q388" s="12"/>
      <c r="R388" s="11"/>
      <c r="S388" s="8" t="str">
        <f>IF(E388="","",IF(ISERROR(VLOOKUP(E388,'1-学员信息表'!A:AG,9,0)),"错误",IF(VLOOKUP(E388,'1-学员信息表'!A:AG,9,0)="","错误",VLOOKUP(E388,'1-学员信息表'!A:AG,9,0))))</f>
        <v/>
      </c>
      <c r="T388" s="4" t="str">
        <f>IF(E388="","",IF(ISERROR(VLOOKUP(E388,'1-学员信息表'!A:AG,20,0)),"错误",IF(VLOOKUP(E388,'1-学员信息表'!A:AG,20,0)="","错误",VLOOKUP(E388,'1-学员信息表'!A:AG,20,0))))</f>
        <v/>
      </c>
      <c r="U388" s="8" t="str">
        <f>IF(E388="","",IF(ISERROR(VLOOKUP(E388,'1-学员信息表'!A:AG,21,0)),"错误",IF(VLOOKUP(E388,'1-学员信息表'!A:AG,21,0)="","错误",VLOOKUP(E388,'1-学员信息表'!A:AG,21,0))))</f>
        <v/>
      </c>
    </row>
    <row r="389" spans="1:21">
      <c r="A389" s="8" t="str">
        <f t="shared" si="18"/>
        <v/>
      </c>
      <c r="B389" s="12" t="str">
        <f t="shared" si="19"/>
        <v/>
      </c>
      <c r="C389" s="11" t="str">
        <f t="shared" si="20"/>
        <v/>
      </c>
      <c r="D389" s="3"/>
      <c r="E389" s="1"/>
      <c r="F389" s="12" t="str">
        <f>IF(E389="","",IFERROR(VLOOKUP(E389,'1-学员信息表'!A:AG,2,0),"错误"))</f>
        <v/>
      </c>
      <c r="G389" s="12" t="str">
        <f>IF(E389="","",IF(ISERROR(VLOOKUP(E389,'3-班级学员信息表'!G:AC,12,0)),"错误",IF(VLOOKUP(E389,'3-班级学员信息表'!G:AC,12,0)="","错误",VLOOKUP(E389,'3-班级学员信息表'!G:AC,12,0))))</f>
        <v/>
      </c>
      <c r="H389" s="12" t="str">
        <f>IF(E389="","",IF(ISERROR(VLOOKUP(E389,'3-班级学员信息表'!G:AC,13,0)),"错误",IF(VLOOKUP(E389,'3-班级学员信息表'!G:AC,13,0)="","错误",VLOOKUP(E389,'3-班级学员信息表'!G:AC,13,0))))</f>
        <v/>
      </c>
      <c r="I389" s="8" t="str">
        <f>IF(E389="","",IFERROR(VLOOKUP(E389,'3-班级学员信息表'!G:AC,14,0),"错误"))</f>
        <v/>
      </c>
      <c r="J389" s="8" t="str">
        <f>IF(E389="","",IFERROR(VLOOKUP(E389,'3-班级学员信息表'!G:AC,15,0),"错误"))</f>
        <v/>
      </c>
      <c r="K389" s="7" t="str">
        <f>IF(E389="","",IFERROR(VLOOKUP(H389,'2-班级信息'!A:AH,6,0),"错误"))</f>
        <v/>
      </c>
      <c r="L389" s="7" t="str">
        <f>IF(E389="","",IFERROR(VLOOKUP(H389,'2-班级信息'!A:AH,29,0),"错误"))</f>
        <v/>
      </c>
      <c r="M389" s="6">
        <f>SUMIF('6-学员费用预警表'!A:A,'10-新增明细'!E389,'6-学员费用预警表'!F:F)</f>
        <v>0</v>
      </c>
      <c r="N389" s="5">
        <f>SUMIF('6-学员费用预警表'!A:A,'10-新增明细'!E389,'6-学员费用预警表'!I:I)</f>
        <v>0</v>
      </c>
      <c r="O389" s="8" t="str">
        <f>IF(E389="","",IFERROR(VLOOKUP(E389,'1-学员信息表'!A:AG,8,0),"错误"))</f>
        <v/>
      </c>
      <c r="P389" s="8" t="str">
        <f>IF(E389="","",IFERROR(VLOOKUP(E389,'4-收据记录表'!D:AN,26,0),"错误"))</f>
        <v/>
      </c>
      <c r="Q389" s="12"/>
      <c r="R389" s="11"/>
      <c r="S389" s="8" t="str">
        <f>IF(E389="","",IF(ISERROR(VLOOKUP(E389,'1-学员信息表'!A:AG,9,0)),"错误",IF(VLOOKUP(E389,'1-学员信息表'!A:AG,9,0)="","错误",VLOOKUP(E389,'1-学员信息表'!A:AG,9,0))))</f>
        <v/>
      </c>
      <c r="T389" s="4" t="str">
        <f>IF(E389="","",IF(ISERROR(VLOOKUP(E389,'1-学员信息表'!A:AG,20,0)),"错误",IF(VLOOKUP(E389,'1-学员信息表'!A:AG,20,0)="","错误",VLOOKUP(E389,'1-学员信息表'!A:AG,20,0))))</f>
        <v/>
      </c>
      <c r="U389" s="8" t="str">
        <f>IF(E389="","",IF(ISERROR(VLOOKUP(E389,'1-学员信息表'!A:AG,21,0)),"错误",IF(VLOOKUP(E389,'1-学员信息表'!A:AG,21,0)="","错误",VLOOKUP(E389,'1-学员信息表'!A:AG,21,0))))</f>
        <v/>
      </c>
    </row>
    <row r="390" spans="1:21">
      <c r="A390" s="8" t="str">
        <f t="shared" si="18"/>
        <v/>
      </c>
      <c r="B390" s="12" t="str">
        <f t="shared" si="19"/>
        <v/>
      </c>
      <c r="C390" s="11" t="str">
        <f t="shared" si="20"/>
        <v/>
      </c>
      <c r="D390" s="3"/>
      <c r="E390" s="1"/>
      <c r="F390" s="12" t="str">
        <f>IF(E390="","",IFERROR(VLOOKUP(E390,'1-学员信息表'!A:AG,2,0),"错误"))</f>
        <v/>
      </c>
      <c r="G390" s="12" t="str">
        <f>IF(E390="","",IF(ISERROR(VLOOKUP(E390,'3-班级学员信息表'!G:AC,12,0)),"错误",IF(VLOOKUP(E390,'3-班级学员信息表'!G:AC,12,0)="","错误",VLOOKUP(E390,'3-班级学员信息表'!G:AC,12,0))))</f>
        <v/>
      </c>
      <c r="H390" s="12" t="str">
        <f>IF(E390="","",IF(ISERROR(VLOOKUP(E390,'3-班级学员信息表'!G:AC,13,0)),"错误",IF(VLOOKUP(E390,'3-班级学员信息表'!G:AC,13,0)="","错误",VLOOKUP(E390,'3-班级学员信息表'!G:AC,13,0))))</f>
        <v/>
      </c>
      <c r="I390" s="8" t="str">
        <f>IF(E390="","",IFERROR(VLOOKUP(E390,'3-班级学员信息表'!G:AC,14,0),"错误"))</f>
        <v/>
      </c>
      <c r="J390" s="8" t="str">
        <f>IF(E390="","",IFERROR(VLOOKUP(E390,'3-班级学员信息表'!G:AC,15,0),"错误"))</f>
        <v/>
      </c>
      <c r="K390" s="7" t="str">
        <f>IF(E390="","",IFERROR(VLOOKUP(H390,'2-班级信息'!A:AH,6,0),"错误"))</f>
        <v/>
      </c>
      <c r="L390" s="7" t="str">
        <f>IF(E390="","",IFERROR(VLOOKUP(H390,'2-班级信息'!A:AH,29,0),"错误"))</f>
        <v/>
      </c>
      <c r="M390" s="6">
        <f>SUMIF('6-学员费用预警表'!A:A,'10-新增明细'!E390,'6-学员费用预警表'!F:F)</f>
        <v>0</v>
      </c>
      <c r="N390" s="5">
        <f>SUMIF('6-学员费用预警表'!A:A,'10-新增明细'!E390,'6-学员费用预警表'!I:I)</f>
        <v>0</v>
      </c>
      <c r="O390" s="8" t="str">
        <f>IF(E390="","",IFERROR(VLOOKUP(E390,'1-学员信息表'!A:AG,8,0),"错误"))</f>
        <v/>
      </c>
      <c r="P390" s="8" t="str">
        <f>IF(E390="","",IFERROR(VLOOKUP(E390,'4-收据记录表'!D:AN,26,0),"错误"))</f>
        <v/>
      </c>
      <c r="Q390" s="12"/>
      <c r="R390" s="11"/>
      <c r="S390" s="8" t="str">
        <f>IF(E390="","",IF(ISERROR(VLOOKUP(E390,'1-学员信息表'!A:AG,9,0)),"错误",IF(VLOOKUP(E390,'1-学员信息表'!A:AG,9,0)="","错误",VLOOKUP(E390,'1-学员信息表'!A:AG,9,0))))</f>
        <v/>
      </c>
      <c r="T390" s="4" t="str">
        <f>IF(E390="","",IF(ISERROR(VLOOKUP(E390,'1-学员信息表'!A:AG,20,0)),"错误",IF(VLOOKUP(E390,'1-学员信息表'!A:AG,20,0)="","错误",VLOOKUP(E390,'1-学员信息表'!A:AG,20,0))))</f>
        <v/>
      </c>
      <c r="U390" s="8" t="str">
        <f>IF(E390="","",IF(ISERROR(VLOOKUP(E390,'1-学员信息表'!A:AG,21,0)),"错误",IF(VLOOKUP(E390,'1-学员信息表'!A:AG,21,0)="","错误",VLOOKUP(E390,'1-学员信息表'!A:AG,21,0))))</f>
        <v/>
      </c>
    </row>
    <row r="391" spans="1:21">
      <c r="A391" s="8" t="str">
        <f t="shared" si="18"/>
        <v/>
      </c>
      <c r="B391" s="12" t="str">
        <f t="shared" si="19"/>
        <v/>
      </c>
      <c r="C391" s="11" t="str">
        <f t="shared" si="20"/>
        <v/>
      </c>
      <c r="D391" s="3"/>
      <c r="E391" s="1"/>
      <c r="F391" s="12" t="str">
        <f>IF(E391="","",IFERROR(VLOOKUP(E391,'1-学员信息表'!A:AG,2,0),"错误"))</f>
        <v/>
      </c>
      <c r="G391" s="12" t="str">
        <f>IF(E391="","",IF(ISERROR(VLOOKUP(E391,'3-班级学员信息表'!G:AC,12,0)),"错误",IF(VLOOKUP(E391,'3-班级学员信息表'!G:AC,12,0)="","错误",VLOOKUP(E391,'3-班级学员信息表'!G:AC,12,0))))</f>
        <v/>
      </c>
      <c r="H391" s="12" t="str">
        <f>IF(E391="","",IF(ISERROR(VLOOKUP(E391,'3-班级学员信息表'!G:AC,13,0)),"错误",IF(VLOOKUP(E391,'3-班级学员信息表'!G:AC,13,0)="","错误",VLOOKUP(E391,'3-班级学员信息表'!G:AC,13,0))))</f>
        <v/>
      </c>
      <c r="I391" s="8" t="str">
        <f>IF(E391="","",IFERROR(VLOOKUP(E391,'3-班级学员信息表'!G:AC,14,0),"错误"))</f>
        <v/>
      </c>
      <c r="J391" s="8" t="str">
        <f>IF(E391="","",IFERROR(VLOOKUP(E391,'3-班级学员信息表'!G:AC,15,0),"错误"))</f>
        <v/>
      </c>
      <c r="K391" s="7" t="str">
        <f>IF(E391="","",IFERROR(VLOOKUP(H391,'2-班级信息'!A:AH,6,0),"错误"))</f>
        <v/>
      </c>
      <c r="L391" s="7" t="str">
        <f>IF(E391="","",IFERROR(VLOOKUP(H391,'2-班级信息'!A:AH,29,0),"错误"))</f>
        <v/>
      </c>
      <c r="M391" s="6">
        <f>SUMIF('6-学员费用预警表'!A:A,'10-新增明细'!E391,'6-学员费用预警表'!F:F)</f>
        <v>0</v>
      </c>
      <c r="N391" s="5">
        <f>SUMIF('6-学员费用预警表'!A:A,'10-新增明细'!E391,'6-学员费用预警表'!I:I)</f>
        <v>0</v>
      </c>
      <c r="O391" s="8" t="str">
        <f>IF(E391="","",IFERROR(VLOOKUP(E391,'1-学员信息表'!A:AG,8,0),"错误"))</f>
        <v/>
      </c>
      <c r="P391" s="8" t="str">
        <f>IF(E391="","",IFERROR(VLOOKUP(E391,'4-收据记录表'!D:AN,26,0),"错误"))</f>
        <v/>
      </c>
      <c r="Q391" s="12"/>
      <c r="R391" s="11"/>
      <c r="S391" s="8" t="str">
        <f>IF(E391="","",IF(ISERROR(VLOOKUP(E391,'1-学员信息表'!A:AG,9,0)),"错误",IF(VLOOKUP(E391,'1-学员信息表'!A:AG,9,0)="","错误",VLOOKUP(E391,'1-学员信息表'!A:AG,9,0))))</f>
        <v/>
      </c>
      <c r="T391" s="4" t="str">
        <f>IF(E391="","",IF(ISERROR(VLOOKUP(E391,'1-学员信息表'!A:AG,20,0)),"错误",IF(VLOOKUP(E391,'1-学员信息表'!A:AG,20,0)="","错误",VLOOKUP(E391,'1-学员信息表'!A:AG,20,0))))</f>
        <v/>
      </c>
      <c r="U391" s="8" t="str">
        <f>IF(E391="","",IF(ISERROR(VLOOKUP(E391,'1-学员信息表'!A:AG,21,0)),"错误",IF(VLOOKUP(E391,'1-学员信息表'!A:AG,21,0)="","错误",VLOOKUP(E391,'1-学员信息表'!A:AG,21,0))))</f>
        <v/>
      </c>
    </row>
    <row r="392" spans="1:21">
      <c r="A392" s="8" t="str">
        <f t="shared" si="18"/>
        <v/>
      </c>
      <c r="B392" s="12" t="str">
        <f t="shared" si="19"/>
        <v/>
      </c>
      <c r="C392" s="11" t="str">
        <f t="shared" si="20"/>
        <v/>
      </c>
      <c r="D392" s="3"/>
      <c r="E392" s="1"/>
      <c r="F392" s="12" t="str">
        <f>IF(E392="","",IFERROR(VLOOKUP(E392,'1-学员信息表'!A:AG,2,0),"错误"))</f>
        <v/>
      </c>
      <c r="G392" s="12" t="str">
        <f>IF(E392="","",IF(ISERROR(VLOOKUP(E392,'3-班级学员信息表'!G:AC,12,0)),"错误",IF(VLOOKUP(E392,'3-班级学员信息表'!G:AC,12,0)="","错误",VLOOKUP(E392,'3-班级学员信息表'!G:AC,12,0))))</f>
        <v/>
      </c>
      <c r="H392" s="12" t="str">
        <f>IF(E392="","",IF(ISERROR(VLOOKUP(E392,'3-班级学员信息表'!G:AC,13,0)),"错误",IF(VLOOKUP(E392,'3-班级学员信息表'!G:AC,13,0)="","错误",VLOOKUP(E392,'3-班级学员信息表'!G:AC,13,0))))</f>
        <v/>
      </c>
      <c r="I392" s="8" t="str">
        <f>IF(E392="","",IFERROR(VLOOKUP(E392,'3-班级学员信息表'!G:AC,14,0),"错误"))</f>
        <v/>
      </c>
      <c r="J392" s="8" t="str">
        <f>IF(E392="","",IFERROR(VLOOKUP(E392,'3-班级学员信息表'!G:AC,15,0),"错误"))</f>
        <v/>
      </c>
      <c r="K392" s="7" t="str">
        <f>IF(E392="","",IFERROR(VLOOKUP(H392,'2-班级信息'!A:AH,6,0),"错误"))</f>
        <v/>
      </c>
      <c r="L392" s="7" t="str">
        <f>IF(E392="","",IFERROR(VLOOKUP(H392,'2-班级信息'!A:AH,29,0),"错误"))</f>
        <v/>
      </c>
      <c r="M392" s="6">
        <f>SUMIF('6-学员费用预警表'!A:A,'10-新增明细'!E392,'6-学员费用预警表'!F:F)</f>
        <v>0</v>
      </c>
      <c r="N392" s="5">
        <f>SUMIF('6-学员费用预警表'!A:A,'10-新增明细'!E392,'6-学员费用预警表'!I:I)</f>
        <v>0</v>
      </c>
      <c r="O392" s="8" t="str">
        <f>IF(E392="","",IFERROR(VLOOKUP(E392,'1-学员信息表'!A:AG,8,0),"错误"))</f>
        <v/>
      </c>
      <c r="P392" s="8" t="str">
        <f>IF(E392="","",IFERROR(VLOOKUP(E392,'4-收据记录表'!D:AN,26,0),"错误"))</f>
        <v/>
      </c>
      <c r="Q392" s="12"/>
      <c r="R392" s="11"/>
      <c r="S392" s="8" t="str">
        <f>IF(E392="","",IF(ISERROR(VLOOKUP(E392,'1-学员信息表'!A:AG,9,0)),"错误",IF(VLOOKUP(E392,'1-学员信息表'!A:AG,9,0)="","错误",VLOOKUP(E392,'1-学员信息表'!A:AG,9,0))))</f>
        <v/>
      </c>
      <c r="T392" s="4" t="str">
        <f>IF(E392="","",IF(ISERROR(VLOOKUP(E392,'1-学员信息表'!A:AG,20,0)),"错误",IF(VLOOKUP(E392,'1-学员信息表'!A:AG,20,0)="","错误",VLOOKUP(E392,'1-学员信息表'!A:AG,20,0))))</f>
        <v/>
      </c>
      <c r="U392" s="8" t="str">
        <f>IF(E392="","",IF(ISERROR(VLOOKUP(E392,'1-学员信息表'!A:AG,21,0)),"错误",IF(VLOOKUP(E392,'1-学员信息表'!A:AG,21,0)="","错误",VLOOKUP(E392,'1-学员信息表'!A:AG,21,0))))</f>
        <v/>
      </c>
    </row>
    <row r="393" spans="1:21">
      <c r="A393" s="8" t="str">
        <f t="shared" si="18"/>
        <v/>
      </c>
      <c r="B393" s="12" t="str">
        <f t="shared" si="19"/>
        <v/>
      </c>
      <c r="C393" s="11" t="str">
        <f t="shared" si="20"/>
        <v/>
      </c>
      <c r="D393" s="3"/>
      <c r="E393" s="1"/>
      <c r="F393" s="12" t="str">
        <f>IF(E393="","",IFERROR(VLOOKUP(E393,'1-学员信息表'!A:AG,2,0),"错误"))</f>
        <v/>
      </c>
      <c r="G393" s="12" t="str">
        <f>IF(E393="","",IF(ISERROR(VLOOKUP(E393,'3-班级学员信息表'!G:AC,12,0)),"错误",IF(VLOOKUP(E393,'3-班级学员信息表'!G:AC,12,0)="","错误",VLOOKUP(E393,'3-班级学员信息表'!G:AC,12,0))))</f>
        <v/>
      </c>
      <c r="H393" s="12" t="str">
        <f>IF(E393="","",IF(ISERROR(VLOOKUP(E393,'3-班级学员信息表'!G:AC,13,0)),"错误",IF(VLOOKUP(E393,'3-班级学员信息表'!G:AC,13,0)="","错误",VLOOKUP(E393,'3-班级学员信息表'!G:AC,13,0))))</f>
        <v/>
      </c>
      <c r="I393" s="8" t="str">
        <f>IF(E393="","",IFERROR(VLOOKUP(E393,'3-班级学员信息表'!G:AC,14,0),"错误"))</f>
        <v/>
      </c>
      <c r="J393" s="8" t="str">
        <f>IF(E393="","",IFERROR(VLOOKUP(E393,'3-班级学员信息表'!G:AC,15,0),"错误"))</f>
        <v/>
      </c>
      <c r="K393" s="7" t="str">
        <f>IF(E393="","",IFERROR(VLOOKUP(H393,'2-班级信息'!A:AH,6,0),"错误"))</f>
        <v/>
      </c>
      <c r="L393" s="7" t="str">
        <f>IF(E393="","",IFERROR(VLOOKUP(H393,'2-班级信息'!A:AH,29,0),"错误"))</f>
        <v/>
      </c>
      <c r="M393" s="6">
        <f>SUMIF('6-学员费用预警表'!A:A,'10-新增明细'!E393,'6-学员费用预警表'!F:F)</f>
        <v>0</v>
      </c>
      <c r="N393" s="5">
        <f>SUMIF('6-学员费用预警表'!A:A,'10-新增明细'!E393,'6-学员费用预警表'!I:I)</f>
        <v>0</v>
      </c>
      <c r="O393" s="8" t="str">
        <f>IF(E393="","",IFERROR(VLOOKUP(E393,'1-学员信息表'!A:AG,8,0),"错误"))</f>
        <v/>
      </c>
      <c r="P393" s="8" t="str">
        <f>IF(E393="","",IFERROR(VLOOKUP(E393,'4-收据记录表'!D:AN,26,0),"错误"))</f>
        <v/>
      </c>
      <c r="Q393" s="12"/>
      <c r="R393" s="11"/>
      <c r="S393" s="8" t="str">
        <f>IF(E393="","",IF(ISERROR(VLOOKUP(E393,'1-学员信息表'!A:AG,9,0)),"错误",IF(VLOOKUP(E393,'1-学员信息表'!A:AG,9,0)="","错误",VLOOKUP(E393,'1-学员信息表'!A:AG,9,0))))</f>
        <v/>
      </c>
      <c r="T393" s="4" t="str">
        <f>IF(E393="","",IF(ISERROR(VLOOKUP(E393,'1-学员信息表'!A:AG,20,0)),"错误",IF(VLOOKUP(E393,'1-学员信息表'!A:AG,20,0)="","错误",VLOOKUP(E393,'1-学员信息表'!A:AG,20,0))))</f>
        <v/>
      </c>
      <c r="U393" s="8" t="str">
        <f>IF(E393="","",IF(ISERROR(VLOOKUP(E393,'1-学员信息表'!A:AG,21,0)),"错误",IF(VLOOKUP(E393,'1-学员信息表'!A:AG,21,0)="","错误",VLOOKUP(E393,'1-学员信息表'!A:AG,21,0))))</f>
        <v/>
      </c>
    </row>
    <row r="394" spans="1:21">
      <c r="A394" s="8" t="str">
        <f t="shared" si="18"/>
        <v/>
      </c>
      <c r="B394" s="12" t="str">
        <f t="shared" si="19"/>
        <v/>
      </c>
      <c r="C394" s="11" t="str">
        <f t="shared" si="20"/>
        <v/>
      </c>
      <c r="D394" s="3"/>
      <c r="E394" s="1"/>
      <c r="F394" s="12" t="str">
        <f>IF(E394="","",IFERROR(VLOOKUP(E394,'1-学员信息表'!A:AG,2,0),"错误"))</f>
        <v/>
      </c>
      <c r="G394" s="12" t="str">
        <f>IF(E394="","",IF(ISERROR(VLOOKUP(E394,'3-班级学员信息表'!G:AC,12,0)),"错误",IF(VLOOKUP(E394,'3-班级学员信息表'!G:AC,12,0)="","错误",VLOOKUP(E394,'3-班级学员信息表'!G:AC,12,0))))</f>
        <v/>
      </c>
      <c r="H394" s="12" t="str">
        <f>IF(E394="","",IF(ISERROR(VLOOKUP(E394,'3-班级学员信息表'!G:AC,13,0)),"错误",IF(VLOOKUP(E394,'3-班级学员信息表'!G:AC,13,0)="","错误",VLOOKUP(E394,'3-班级学员信息表'!G:AC,13,0))))</f>
        <v/>
      </c>
      <c r="I394" s="8" t="str">
        <f>IF(E394="","",IFERROR(VLOOKUP(E394,'3-班级学员信息表'!G:AC,14,0),"错误"))</f>
        <v/>
      </c>
      <c r="J394" s="8" t="str">
        <f>IF(E394="","",IFERROR(VLOOKUP(E394,'3-班级学员信息表'!G:AC,15,0),"错误"))</f>
        <v/>
      </c>
      <c r="K394" s="7" t="str">
        <f>IF(E394="","",IFERROR(VLOOKUP(H394,'2-班级信息'!A:AH,6,0),"错误"))</f>
        <v/>
      </c>
      <c r="L394" s="7" t="str">
        <f>IF(E394="","",IFERROR(VLOOKUP(H394,'2-班级信息'!A:AH,29,0),"错误"))</f>
        <v/>
      </c>
      <c r="M394" s="6">
        <f>SUMIF('6-学员费用预警表'!A:A,'10-新增明细'!E394,'6-学员费用预警表'!F:F)</f>
        <v>0</v>
      </c>
      <c r="N394" s="5">
        <f>SUMIF('6-学员费用预警表'!A:A,'10-新增明细'!E394,'6-学员费用预警表'!I:I)</f>
        <v>0</v>
      </c>
      <c r="O394" s="8" t="str">
        <f>IF(E394="","",IFERROR(VLOOKUP(E394,'1-学员信息表'!A:AG,8,0),"错误"))</f>
        <v/>
      </c>
      <c r="P394" s="8" t="str">
        <f>IF(E394="","",IFERROR(VLOOKUP(E394,'4-收据记录表'!D:AN,26,0),"错误"))</f>
        <v/>
      </c>
      <c r="Q394" s="12"/>
      <c r="R394" s="11"/>
      <c r="S394" s="8" t="str">
        <f>IF(E394="","",IF(ISERROR(VLOOKUP(E394,'1-学员信息表'!A:AG,9,0)),"错误",IF(VLOOKUP(E394,'1-学员信息表'!A:AG,9,0)="","错误",VLOOKUP(E394,'1-学员信息表'!A:AG,9,0))))</f>
        <v/>
      </c>
      <c r="T394" s="4" t="str">
        <f>IF(E394="","",IF(ISERROR(VLOOKUP(E394,'1-学员信息表'!A:AG,20,0)),"错误",IF(VLOOKUP(E394,'1-学员信息表'!A:AG,20,0)="","错误",VLOOKUP(E394,'1-学员信息表'!A:AG,20,0))))</f>
        <v/>
      </c>
      <c r="U394" s="8" t="str">
        <f>IF(E394="","",IF(ISERROR(VLOOKUP(E394,'1-学员信息表'!A:AG,21,0)),"错误",IF(VLOOKUP(E394,'1-学员信息表'!A:AG,21,0)="","错误",VLOOKUP(E394,'1-学员信息表'!A:AG,21,0))))</f>
        <v/>
      </c>
    </row>
    <row r="395" spans="1:21">
      <c r="A395" s="8" t="str">
        <f t="shared" si="18"/>
        <v/>
      </c>
      <c r="B395" s="12" t="str">
        <f t="shared" si="19"/>
        <v/>
      </c>
      <c r="C395" s="11" t="str">
        <f t="shared" si="20"/>
        <v/>
      </c>
      <c r="D395" s="3"/>
      <c r="E395" s="1"/>
      <c r="F395" s="12" t="str">
        <f>IF(E395="","",IFERROR(VLOOKUP(E395,'1-学员信息表'!A:AG,2,0),"错误"))</f>
        <v/>
      </c>
      <c r="G395" s="12" t="str">
        <f>IF(E395="","",IF(ISERROR(VLOOKUP(E395,'3-班级学员信息表'!G:AC,12,0)),"错误",IF(VLOOKUP(E395,'3-班级学员信息表'!G:AC,12,0)="","错误",VLOOKUP(E395,'3-班级学员信息表'!G:AC,12,0))))</f>
        <v/>
      </c>
      <c r="H395" s="12" t="str">
        <f>IF(E395="","",IF(ISERROR(VLOOKUP(E395,'3-班级学员信息表'!G:AC,13,0)),"错误",IF(VLOOKUP(E395,'3-班级学员信息表'!G:AC,13,0)="","错误",VLOOKUP(E395,'3-班级学员信息表'!G:AC,13,0))))</f>
        <v/>
      </c>
      <c r="I395" s="8" t="str">
        <f>IF(E395="","",IFERROR(VLOOKUP(E395,'3-班级学员信息表'!G:AC,14,0),"错误"))</f>
        <v/>
      </c>
      <c r="J395" s="8" t="str">
        <f>IF(E395="","",IFERROR(VLOOKUP(E395,'3-班级学员信息表'!G:AC,15,0),"错误"))</f>
        <v/>
      </c>
      <c r="K395" s="7" t="str">
        <f>IF(E395="","",IFERROR(VLOOKUP(H395,'2-班级信息'!A:AH,6,0),"错误"))</f>
        <v/>
      </c>
      <c r="L395" s="7" t="str">
        <f>IF(E395="","",IFERROR(VLOOKUP(H395,'2-班级信息'!A:AH,29,0),"错误"))</f>
        <v/>
      </c>
      <c r="M395" s="6">
        <f>SUMIF('6-学员费用预警表'!A:A,'10-新增明细'!E395,'6-学员费用预警表'!F:F)</f>
        <v>0</v>
      </c>
      <c r="N395" s="5">
        <f>SUMIF('6-学员费用预警表'!A:A,'10-新增明细'!E395,'6-学员费用预警表'!I:I)</f>
        <v>0</v>
      </c>
      <c r="O395" s="8" t="str">
        <f>IF(E395="","",IFERROR(VLOOKUP(E395,'1-学员信息表'!A:AG,8,0),"错误"))</f>
        <v/>
      </c>
      <c r="P395" s="8" t="str">
        <f>IF(E395="","",IFERROR(VLOOKUP(E395,'4-收据记录表'!D:AN,26,0),"错误"))</f>
        <v/>
      </c>
      <c r="Q395" s="12"/>
      <c r="R395" s="11"/>
      <c r="S395" s="8" t="str">
        <f>IF(E395="","",IF(ISERROR(VLOOKUP(E395,'1-学员信息表'!A:AG,9,0)),"错误",IF(VLOOKUP(E395,'1-学员信息表'!A:AG,9,0)="","错误",VLOOKUP(E395,'1-学员信息表'!A:AG,9,0))))</f>
        <v/>
      </c>
      <c r="T395" s="4" t="str">
        <f>IF(E395="","",IF(ISERROR(VLOOKUP(E395,'1-学员信息表'!A:AG,20,0)),"错误",IF(VLOOKUP(E395,'1-学员信息表'!A:AG,20,0)="","错误",VLOOKUP(E395,'1-学员信息表'!A:AG,20,0))))</f>
        <v/>
      </c>
      <c r="U395" s="8" t="str">
        <f>IF(E395="","",IF(ISERROR(VLOOKUP(E395,'1-学员信息表'!A:AG,21,0)),"错误",IF(VLOOKUP(E395,'1-学员信息表'!A:AG,21,0)="","错误",VLOOKUP(E395,'1-学员信息表'!A:AG,21,0))))</f>
        <v/>
      </c>
    </row>
    <row r="396" spans="1:21">
      <c r="A396" s="8" t="str">
        <f t="shared" si="18"/>
        <v/>
      </c>
      <c r="B396" s="12" t="str">
        <f t="shared" si="19"/>
        <v/>
      </c>
      <c r="C396" s="11" t="str">
        <f t="shared" si="20"/>
        <v/>
      </c>
      <c r="D396" s="3"/>
      <c r="E396" s="1"/>
      <c r="F396" s="12" t="str">
        <f>IF(E396="","",IFERROR(VLOOKUP(E396,'1-学员信息表'!A:AG,2,0),"错误"))</f>
        <v/>
      </c>
      <c r="G396" s="12" t="str">
        <f>IF(E396="","",IF(ISERROR(VLOOKUP(E396,'3-班级学员信息表'!G:AC,12,0)),"错误",IF(VLOOKUP(E396,'3-班级学员信息表'!G:AC,12,0)="","错误",VLOOKUP(E396,'3-班级学员信息表'!G:AC,12,0))))</f>
        <v/>
      </c>
      <c r="H396" s="12" t="str">
        <f>IF(E396="","",IF(ISERROR(VLOOKUP(E396,'3-班级学员信息表'!G:AC,13,0)),"错误",IF(VLOOKUP(E396,'3-班级学员信息表'!G:AC,13,0)="","错误",VLOOKUP(E396,'3-班级学员信息表'!G:AC,13,0))))</f>
        <v/>
      </c>
      <c r="I396" s="8" t="str">
        <f>IF(E396="","",IFERROR(VLOOKUP(E396,'3-班级学员信息表'!G:AC,14,0),"错误"))</f>
        <v/>
      </c>
      <c r="J396" s="8" t="str">
        <f>IF(E396="","",IFERROR(VLOOKUP(E396,'3-班级学员信息表'!G:AC,15,0),"错误"))</f>
        <v/>
      </c>
      <c r="K396" s="7" t="str">
        <f>IF(E396="","",IFERROR(VLOOKUP(H396,'2-班级信息'!A:AH,6,0),"错误"))</f>
        <v/>
      </c>
      <c r="L396" s="7" t="str">
        <f>IF(E396="","",IFERROR(VLOOKUP(H396,'2-班级信息'!A:AH,29,0),"错误"))</f>
        <v/>
      </c>
      <c r="M396" s="6">
        <f>SUMIF('6-学员费用预警表'!A:A,'10-新增明细'!E396,'6-学员费用预警表'!F:F)</f>
        <v>0</v>
      </c>
      <c r="N396" s="5">
        <f>SUMIF('6-学员费用预警表'!A:A,'10-新增明细'!E396,'6-学员费用预警表'!I:I)</f>
        <v>0</v>
      </c>
      <c r="O396" s="8" t="str">
        <f>IF(E396="","",IFERROR(VLOOKUP(E396,'1-学员信息表'!A:AG,8,0),"错误"))</f>
        <v/>
      </c>
      <c r="P396" s="8" t="str">
        <f>IF(E396="","",IFERROR(VLOOKUP(E396,'4-收据记录表'!D:AN,26,0),"错误"))</f>
        <v/>
      </c>
      <c r="Q396" s="12"/>
      <c r="R396" s="11"/>
      <c r="S396" s="8" t="str">
        <f>IF(E396="","",IF(ISERROR(VLOOKUP(E396,'1-学员信息表'!A:AG,9,0)),"错误",IF(VLOOKUP(E396,'1-学员信息表'!A:AG,9,0)="","错误",VLOOKUP(E396,'1-学员信息表'!A:AG,9,0))))</f>
        <v/>
      </c>
      <c r="T396" s="4" t="str">
        <f>IF(E396="","",IF(ISERROR(VLOOKUP(E396,'1-学员信息表'!A:AG,20,0)),"错误",IF(VLOOKUP(E396,'1-学员信息表'!A:AG,20,0)="","错误",VLOOKUP(E396,'1-学员信息表'!A:AG,20,0))))</f>
        <v/>
      </c>
      <c r="U396" s="8" t="str">
        <f>IF(E396="","",IF(ISERROR(VLOOKUP(E396,'1-学员信息表'!A:AG,21,0)),"错误",IF(VLOOKUP(E396,'1-学员信息表'!A:AG,21,0)="","错误",VLOOKUP(E396,'1-学员信息表'!A:AG,21,0))))</f>
        <v/>
      </c>
    </row>
    <row r="397" spans="1:21">
      <c r="A397" s="8" t="str">
        <f t="shared" si="18"/>
        <v/>
      </c>
      <c r="B397" s="12" t="str">
        <f t="shared" si="19"/>
        <v/>
      </c>
      <c r="C397" s="11" t="str">
        <f t="shared" si="20"/>
        <v/>
      </c>
      <c r="D397" s="3"/>
      <c r="E397" s="1"/>
      <c r="F397" s="12" t="str">
        <f>IF(E397="","",IFERROR(VLOOKUP(E397,'1-学员信息表'!A:AG,2,0),"错误"))</f>
        <v/>
      </c>
      <c r="G397" s="12" t="str">
        <f>IF(E397="","",IF(ISERROR(VLOOKUP(E397,'3-班级学员信息表'!G:AC,12,0)),"错误",IF(VLOOKUP(E397,'3-班级学员信息表'!G:AC,12,0)="","错误",VLOOKUP(E397,'3-班级学员信息表'!G:AC,12,0))))</f>
        <v/>
      </c>
      <c r="H397" s="12" t="str">
        <f>IF(E397="","",IF(ISERROR(VLOOKUP(E397,'3-班级学员信息表'!G:AC,13,0)),"错误",IF(VLOOKUP(E397,'3-班级学员信息表'!G:AC,13,0)="","错误",VLOOKUP(E397,'3-班级学员信息表'!G:AC,13,0))))</f>
        <v/>
      </c>
      <c r="I397" s="8" t="str">
        <f>IF(E397="","",IFERROR(VLOOKUP(E397,'3-班级学员信息表'!G:AC,14,0),"错误"))</f>
        <v/>
      </c>
      <c r="J397" s="8" t="str">
        <f>IF(E397="","",IFERROR(VLOOKUP(E397,'3-班级学员信息表'!G:AC,15,0),"错误"))</f>
        <v/>
      </c>
      <c r="K397" s="7" t="str">
        <f>IF(E397="","",IFERROR(VLOOKUP(H397,'2-班级信息'!A:AH,6,0),"错误"))</f>
        <v/>
      </c>
      <c r="L397" s="7" t="str">
        <f>IF(E397="","",IFERROR(VLOOKUP(H397,'2-班级信息'!A:AH,29,0),"错误"))</f>
        <v/>
      </c>
      <c r="M397" s="6">
        <f>SUMIF('6-学员费用预警表'!A:A,'10-新增明细'!E397,'6-学员费用预警表'!F:F)</f>
        <v>0</v>
      </c>
      <c r="N397" s="5">
        <f>SUMIF('6-学员费用预警表'!A:A,'10-新增明细'!E397,'6-学员费用预警表'!I:I)</f>
        <v>0</v>
      </c>
      <c r="O397" s="8" t="str">
        <f>IF(E397="","",IFERROR(VLOOKUP(E397,'1-学员信息表'!A:AG,8,0),"错误"))</f>
        <v/>
      </c>
      <c r="P397" s="8" t="str">
        <f>IF(E397="","",IFERROR(VLOOKUP(E397,'4-收据记录表'!D:AN,26,0),"错误"))</f>
        <v/>
      </c>
      <c r="Q397" s="12"/>
      <c r="R397" s="11"/>
      <c r="S397" s="8" t="str">
        <f>IF(E397="","",IF(ISERROR(VLOOKUP(E397,'1-学员信息表'!A:AG,9,0)),"错误",IF(VLOOKUP(E397,'1-学员信息表'!A:AG,9,0)="","错误",VLOOKUP(E397,'1-学员信息表'!A:AG,9,0))))</f>
        <v/>
      </c>
      <c r="T397" s="4" t="str">
        <f>IF(E397="","",IF(ISERROR(VLOOKUP(E397,'1-学员信息表'!A:AG,20,0)),"错误",IF(VLOOKUP(E397,'1-学员信息表'!A:AG,20,0)="","错误",VLOOKUP(E397,'1-学员信息表'!A:AG,20,0))))</f>
        <v/>
      </c>
      <c r="U397" s="8" t="str">
        <f>IF(E397="","",IF(ISERROR(VLOOKUP(E397,'1-学员信息表'!A:AG,21,0)),"错误",IF(VLOOKUP(E397,'1-学员信息表'!A:AG,21,0)="","错误",VLOOKUP(E397,'1-学员信息表'!A:AG,21,0))))</f>
        <v/>
      </c>
    </row>
    <row r="398" spans="1:21">
      <c r="A398" s="8" t="str">
        <f t="shared" si="18"/>
        <v/>
      </c>
      <c r="B398" s="12" t="str">
        <f t="shared" si="19"/>
        <v/>
      </c>
      <c r="C398" s="11" t="str">
        <f t="shared" si="20"/>
        <v/>
      </c>
      <c r="D398" s="3"/>
      <c r="E398" s="1"/>
      <c r="F398" s="12" t="str">
        <f>IF(E398="","",IFERROR(VLOOKUP(E398,'1-学员信息表'!A:AG,2,0),"错误"))</f>
        <v/>
      </c>
      <c r="G398" s="12" t="str">
        <f>IF(E398="","",IF(ISERROR(VLOOKUP(E398,'3-班级学员信息表'!G:AC,12,0)),"错误",IF(VLOOKUP(E398,'3-班级学员信息表'!G:AC,12,0)="","错误",VLOOKUP(E398,'3-班级学员信息表'!G:AC,12,0))))</f>
        <v/>
      </c>
      <c r="H398" s="12" t="str">
        <f>IF(E398="","",IF(ISERROR(VLOOKUP(E398,'3-班级学员信息表'!G:AC,13,0)),"错误",IF(VLOOKUP(E398,'3-班级学员信息表'!G:AC,13,0)="","错误",VLOOKUP(E398,'3-班级学员信息表'!G:AC,13,0))))</f>
        <v/>
      </c>
      <c r="I398" s="8" t="str">
        <f>IF(E398="","",IFERROR(VLOOKUP(E398,'3-班级学员信息表'!G:AC,14,0),"错误"))</f>
        <v/>
      </c>
      <c r="J398" s="8" t="str">
        <f>IF(E398="","",IFERROR(VLOOKUP(E398,'3-班级学员信息表'!G:AC,15,0),"错误"))</f>
        <v/>
      </c>
      <c r="K398" s="7" t="str">
        <f>IF(E398="","",IFERROR(VLOOKUP(H398,'2-班级信息'!A:AH,6,0),"错误"))</f>
        <v/>
      </c>
      <c r="L398" s="7" t="str">
        <f>IF(E398="","",IFERROR(VLOOKUP(H398,'2-班级信息'!A:AH,29,0),"错误"))</f>
        <v/>
      </c>
      <c r="M398" s="6">
        <f>SUMIF('6-学员费用预警表'!A:A,'10-新增明细'!E398,'6-学员费用预警表'!F:F)</f>
        <v>0</v>
      </c>
      <c r="N398" s="5">
        <f>SUMIF('6-学员费用预警表'!A:A,'10-新增明细'!E398,'6-学员费用预警表'!I:I)</f>
        <v>0</v>
      </c>
      <c r="O398" s="8" t="str">
        <f>IF(E398="","",IFERROR(VLOOKUP(E398,'1-学员信息表'!A:AG,8,0),"错误"))</f>
        <v/>
      </c>
      <c r="P398" s="8" t="str">
        <f>IF(E398="","",IFERROR(VLOOKUP(E398,'4-收据记录表'!D:AN,26,0),"错误"))</f>
        <v/>
      </c>
      <c r="Q398" s="12"/>
      <c r="R398" s="11"/>
      <c r="S398" s="8" t="str">
        <f>IF(E398="","",IF(ISERROR(VLOOKUP(E398,'1-学员信息表'!A:AG,9,0)),"错误",IF(VLOOKUP(E398,'1-学员信息表'!A:AG,9,0)="","错误",VLOOKUP(E398,'1-学员信息表'!A:AG,9,0))))</f>
        <v/>
      </c>
      <c r="T398" s="4" t="str">
        <f>IF(E398="","",IF(ISERROR(VLOOKUP(E398,'1-学员信息表'!A:AG,20,0)),"错误",IF(VLOOKUP(E398,'1-学员信息表'!A:AG,20,0)="","错误",VLOOKUP(E398,'1-学员信息表'!A:AG,20,0))))</f>
        <v/>
      </c>
      <c r="U398" s="8" t="str">
        <f>IF(E398="","",IF(ISERROR(VLOOKUP(E398,'1-学员信息表'!A:AG,21,0)),"错误",IF(VLOOKUP(E398,'1-学员信息表'!A:AG,21,0)="","错误",VLOOKUP(E398,'1-学员信息表'!A:AG,21,0))))</f>
        <v/>
      </c>
    </row>
    <row r="399" spans="1:21">
      <c r="A399" s="8" t="str">
        <f t="shared" si="18"/>
        <v/>
      </c>
      <c r="B399" s="12" t="str">
        <f t="shared" si="19"/>
        <v/>
      </c>
      <c r="C399" s="11" t="str">
        <f t="shared" si="20"/>
        <v/>
      </c>
      <c r="D399" s="3"/>
      <c r="E399" s="1"/>
      <c r="F399" s="12" t="str">
        <f>IF(E399="","",IFERROR(VLOOKUP(E399,'1-学员信息表'!A:AG,2,0),"错误"))</f>
        <v/>
      </c>
      <c r="G399" s="12" t="str">
        <f>IF(E399="","",IF(ISERROR(VLOOKUP(E399,'3-班级学员信息表'!G:AC,12,0)),"错误",IF(VLOOKUP(E399,'3-班级学员信息表'!G:AC,12,0)="","错误",VLOOKUP(E399,'3-班级学员信息表'!G:AC,12,0))))</f>
        <v/>
      </c>
      <c r="H399" s="12" t="str">
        <f>IF(E399="","",IF(ISERROR(VLOOKUP(E399,'3-班级学员信息表'!G:AC,13,0)),"错误",IF(VLOOKUP(E399,'3-班级学员信息表'!G:AC,13,0)="","错误",VLOOKUP(E399,'3-班级学员信息表'!G:AC,13,0))))</f>
        <v/>
      </c>
      <c r="I399" s="8" t="str">
        <f>IF(E399="","",IFERROR(VLOOKUP(E399,'3-班级学员信息表'!G:AC,14,0),"错误"))</f>
        <v/>
      </c>
      <c r="J399" s="8" t="str">
        <f>IF(E399="","",IFERROR(VLOOKUP(E399,'3-班级学员信息表'!G:AC,15,0),"错误"))</f>
        <v/>
      </c>
      <c r="K399" s="7" t="str">
        <f>IF(E399="","",IFERROR(VLOOKUP(H399,'2-班级信息'!A:AH,6,0),"错误"))</f>
        <v/>
      </c>
      <c r="L399" s="7" t="str">
        <f>IF(E399="","",IFERROR(VLOOKUP(H399,'2-班级信息'!A:AH,29,0),"错误"))</f>
        <v/>
      </c>
      <c r="M399" s="6">
        <f>SUMIF('6-学员费用预警表'!A:A,'10-新增明细'!E399,'6-学员费用预警表'!F:F)</f>
        <v>0</v>
      </c>
      <c r="N399" s="5">
        <f>SUMIF('6-学员费用预警表'!A:A,'10-新增明细'!E399,'6-学员费用预警表'!I:I)</f>
        <v>0</v>
      </c>
      <c r="O399" s="8" t="str">
        <f>IF(E399="","",IFERROR(VLOOKUP(E399,'1-学员信息表'!A:AG,8,0),"错误"))</f>
        <v/>
      </c>
      <c r="P399" s="8" t="str">
        <f>IF(E399="","",IFERROR(VLOOKUP(E399,'4-收据记录表'!D:AN,26,0),"错误"))</f>
        <v/>
      </c>
      <c r="Q399" s="12"/>
      <c r="R399" s="11"/>
      <c r="S399" s="8" t="str">
        <f>IF(E399="","",IF(ISERROR(VLOOKUP(E399,'1-学员信息表'!A:AG,9,0)),"错误",IF(VLOOKUP(E399,'1-学员信息表'!A:AG,9,0)="","错误",VLOOKUP(E399,'1-学员信息表'!A:AG,9,0))))</f>
        <v/>
      </c>
      <c r="T399" s="4" t="str">
        <f>IF(E399="","",IF(ISERROR(VLOOKUP(E399,'1-学员信息表'!A:AG,20,0)),"错误",IF(VLOOKUP(E399,'1-学员信息表'!A:AG,20,0)="","错误",VLOOKUP(E399,'1-学员信息表'!A:AG,20,0))))</f>
        <v/>
      </c>
      <c r="U399" s="8" t="str">
        <f>IF(E399="","",IF(ISERROR(VLOOKUP(E399,'1-学员信息表'!A:AG,21,0)),"错误",IF(VLOOKUP(E399,'1-学员信息表'!A:AG,21,0)="","错误",VLOOKUP(E399,'1-学员信息表'!A:AG,21,0))))</f>
        <v/>
      </c>
    </row>
    <row r="400" spans="1:21">
      <c r="A400" s="8" t="str">
        <f t="shared" si="18"/>
        <v/>
      </c>
      <c r="B400" s="12" t="str">
        <f t="shared" si="19"/>
        <v/>
      </c>
      <c r="C400" s="11" t="str">
        <f t="shared" si="20"/>
        <v/>
      </c>
      <c r="D400" s="3"/>
      <c r="E400" s="1"/>
      <c r="F400" s="12" t="str">
        <f>IF(E400="","",IFERROR(VLOOKUP(E400,'1-学员信息表'!A:AG,2,0),"错误"))</f>
        <v/>
      </c>
      <c r="G400" s="12" t="str">
        <f>IF(E400="","",IF(ISERROR(VLOOKUP(E400,'3-班级学员信息表'!G:AC,12,0)),"错误",IF(VLOOKUP(E400,'3-班级学员信息表'!G:AC,12,0)="","错误",VLOOKUP(E400,'3-班级学员信息表'!G:AC,12,0))))</f>
        <v/>
      </c>
      <c r="H400" s="12" t="str">
        <f>IF(E400="","",IF(ISERROR(VLOOKUP(E400,'3-班级学员信息表'!G:AC,13,0)),"错误",IF(VLOOKUP(E400,'3-班级学员信息表'!G:AC,13,0)="","错误",VLOOKUP(E400,'3-班级学员信息表'!G:AC,13,0))))</f>
        <v/>
      </c>
      <c r="I400" s="8" t="str">
        <f>IF(E400="","",IFERROR(VLOOKUP(E400,'3-班级学员信息表'!G:AC,14,0),"错误"))</f>
        <v/>
      </c>
      <c r="J400" s="8" t="str">
        <f>IF(E400="","",IFERROR(VLOOKUP(E400,'3-班级学员信息表'!G:AC,15,0),"错误"))</f>
        <v/>
      </c>
      <c r="K400" s="7" t="str">
        <f>IF(E400="","",IFERROR(VLOOKUP(H400,'2-班级信息'!A:AH,6,0),"错误"))</f>
        <v/>
      </c>
      <c r="L400" s="7" t="str">
        <f>IF(E400="","",IFERROR(VLOOKUP(H400,'2-班级信息'!A:AH,29,0),"错误"))</f>
        <v/>
      </c>
      <c r="M400" s="6">
        <f>SUMIF('6-学员费用预警表'!A:A,'10-新增明细'!E400,'6-学员费用预警表'!F:F)</f>
        <v>0</v>
      </c>
      <c r="N400" s="5">
        <f>SUMIF('6-学员费用预警表'!A:A,'10-新增明细'!E400,'6-学员费用预警表'!I:I)</f>
        <v>0</v>
      </c>
      <c r="O400" s="8" t="str">
        <f>IF(E400="","",IFERROR(VLOOKUP(E400,'1-学员信息表'!A:AG,8,0),"错误"))</f>
        <v/>
      </c>
      <c r="P400" s="8" t="str">
        <f>IF(E400="","",IFERROR(VLOOKUP(E400,'4-收据记录表'!D:AN,26,0),"错误"))</f>
        <v/>
      </c>
      <c r="Q400" s="12"/>
      <c r="R400" s="11"/>
      <c r="S400" s="8" t="str">
        <f>IF(E400="","",IF(ISERROR(VLOOKUP(E400,'1-学员信息表'!A:AG,9,0)),"错误",IF(VLOOKUP(E400,'1-学员信息表'!A:AG,9,0)="","错误",VLOOKUP(E400,'1-学员信息表'!A:AG,9,0))))</f>
        <v/>
      </c>
      <c r="T400" s="4" t="str">
        <f>IF(E400="","",IF(ISERROR(VLOOKUP(E400,'1-学员信息表'!A:AG,20,0)),"错误",IF(VLOOKUP(E400,'1-学员信息表'!A:AG,20,0)="","错误",VLOOKUP(E400,'1-学员信息表'!A:AG,20,0))))</f>
        <v/>
      </c>
      <c r="U400" s="8" t="str">
        <f>IF(E400="","",IF(ISERROR(VLOOKUP(E400,'1-学员信息表'!A:AG,21,0)),"错误",IF(VLOOKUP(E400,'1-学员信息表'!A:AG,21,0)="","错误",VLOOKUP(E400,'1-学员信息表'!A:AG,21,0))))</f>
        <v/>
      </c>
    </row>
    <row r="401" spans="1:21">
      <c r="A401" s="8" t="str">
        <f t="shared" si="18"/>
        <v/>
      </c>
      <c r="B401" s="12" t="str">
        <f t="shared" si="19"/>
        <v/>
      </c>
      <c r="C401" s="11" t="str">
        <f t="shared" si="20"/>
        <v/>
      </c>
      <c r="D401" s="3"/>
      <c r="E401" s="1"/>
      <c r="F401" s="12" t="str">
        <f>IF(E401="","",IFERROR(VLOOKUP(E401,'1-学员信息表'!A:AG,2,0),"错误"))</f>
        <v/>
      </c>
      <c r="G401" s="12" t="str">
        <f>IF(E401="","",IF(ISERROR(VLOOKUP(E401,'3-班级学员信息表'!G:AC,12,0)),"错误",IF(VLOOKUP(E401,'3-班级学员信息表'!G:AC,12,0)="","错误",VLOOKUP(E401,'3-班级学员信息表'!G:AC,12,0))))</f>
        <v/>
      </c>
      <c r="H401" s="12" t="str">
        <f>IF(E401="","",IF(ISERROR(VLOOKUP(E401,'3-班级学员信息表'!G:AC,13,0)),"错误",IF(VLOOKUP(E401,'3-班级学员信息表'!G:AC,13,0)="","错误",VLOOKUP(E401,'3-班级学员信息表'!G:AC,13,0))))</f>
        <v/>
      </c>
      <c r="I401" s="8" t="str">
        <f>IF(E401="","",IFERROR(VLOOKUP(E401,'3-班级学员信息表'!G:AC,14,0),"错误"))</f>
        <v/>
      </c>
      <c r="J401" s="8" t="str">
        <f>IF(E401="","",IFERROR(VLOOKUP(E401,'3-班级学员信息表'!G:AC,15,0),"错误"))</f>
        <v/>
      </c>
      <c r="K401" s="7" t="str">
        <f>IF(E401="","",IFERROR(VLOOKUP(H401,'2-班级信息'!A:AH,6,0),"错误"))</f>
        <v/>
      </c>
      <c r="L401" s="7" t="str">
        <f>IF(E401="","",IFERROR(VLOOKUP(H401,'2-班级信息'!A:AH,29,0),"错误"))</f>
        <v/>
      </c>
      <c r="M401" s="6">
        <f>SUMIF('6-学员费用预警表'!A:A,'10-新增明细'!E401,'6-学员费用预警表'!F:F)</f>
        <v>0</v>
      </c>
      <c r="N401" s="5">
        <f>SUMIF('6-学员费用预警表'!A:A,'10-新增明细'!E401,'6-学员费用预警表'!I:I)</f>
        <v>0</v>
      </c>
      <c r="O401" s="8" t="str">
        <f>IF(E401="","",IFERROR(VLOOKUP(E401,'1-学员信息表'!A:AG,8,0),"错误"))</f>
        <v/>
      </c>
      <c r="P401" s="8" t="str">
        <f>IF(E401="","",IFERROR(VLOOKUP(E401,'4-收据记录表'!D:AN,26,0),"错误"))</f>
        <v/>
      </c>
      <c r="Q401" s="12"/>
      <c r="R401" s="11"/>
      <c r="S401" s="8" t="str">
        <f>IF(E401="","",IF(ISERROR(VLOOKUP(E401,'1-学员信息表'!A:AG,9,0)),"错误",IF(VLOOKUP(E401,'1-学员信息表'!A:AG,9,0)="","错误",VLOOKUP(E401,'1-学员信息表'!A:AG,9,0))))</f>
        <v/>
      </c>
      <c r="T401" s="4" t="str">
        <f>IF(E401="","",IF(ISERROR(VLOOKUP(E401,'1-学员信息表'!A:AG,20,0)),"错误",IF(VLOOKUP(E401,'1-学员信息表'!A:AG,20,0)="","错误",VLOOKUP(E401,'1-学员信息表'!A:AG,20,0))))</f>
        <v/>
      </c>
      <c r="U401" s="8" t="str">
        <f>IF(E401="","",IF(ISERROR(VLOOKUP(E401,'1-学员信息表'!A:AG,21,0)),"错误",IF(VLOOKUP(E401,'1-学员信息表'!A:AG,21,0)="","错误",VLOOKUP(E401,'1-学员信息表'!A:AG,21,0))))</f>
        <v/>
      </c>
    </row>
    <row r="402" spans="1:21">
      <c r="A402" s="8" t="str">
        <f t="shared" si="18"/>
        <v/>
      </c>
      <c r="B402" s="12" t="str">
        <f t="shared" si="19"/>
        <v/>
      </c>
      <c r="C402" s="11" t="str">
        <f t="shared" si="20"/>
        <v/>
      </c>
      <c r="D402" s="3"/>
      <c r="E402" s="1"/>
      <c r="F402" s="12" t="str">
        <f>IF(E402="","",IFERROR(VLOOKUP(E402,'1-学员信息表'!A:AG,2,0),"错误"))</f>
        <v/>
      </c>
      <c r="G402" s="12" t="str">
        <f>IF(E402="","",IF(ISERROR(VLOOKUP(E402,'3-班级学员信息表'!G:AC,12,0)),"错误",IF(VLOOKUP(E402,'3-班级学员信息表'!G:AC,12,0)="","错误",VLOOKUP(E402,'3-班级学员信息表'!G:AC,12,0))))</f>
        <v/>
      </c>
      <c r="H402" s="12" t="str">
        <f>IF(E402="","",IF(ISERROR(VLOOKUP(E402,'3-班级学员信息表'!G:AC,13,0)),"错误",IF(VLOOKUP(E402,'3-班级学员信息表'!G:AC,13,0)="","错误",VLOOKUP(E402,'3-班级学员信息表'!G:AC,13,0))))</f>
        <v/>
      </c>
      <c r="I402" s="8" t="str">
        <f>IF(E402="","",IFERROR(VLOOKUP(E402,'3-班级学员信息表'!G:AC,14,0),"错误"))</f>
        <v/>
      </c>
      <c r="J402" s="8" t="str">
        <f>IF(E402="","",IFERROR(VLOOKUP(E402,'3-班级学员信息表'!G:AC,15,0),"错误"))</f>
        <v/>
      </c>
      <c r="K402" s="7" t="str">
        <f>IF(E402="","",IFERROR(VLOOKUP(H402,'2-班级信息'!A:AH,6,0),"错误"))</f>
        <v/>
      </c>
      <c r="L402" s="7" t="str">
        <f>IF(E402="","",IFERROR(VLOOKUP(H402,'2-班级信息'!A:AH,29,0),"错误"))</f>
        <v/>
      </c>
      <c r="M402" s="6">
        <f>SUMIF('6-学员费用预警表'!A:A,'10-新增明细'!E402,'6-学员费用预警表'!F:F)</f>
        <v>0</v>
      </c>
      <c r="N402" s="5">
        <f>SUMIF('6-学员费用预警表'!A:A,'10-新增明细'!E402,'6-学员费用预警表'!I:I)</f>
        <v>0</v>
      </c>
      <c r="O402" s="8" t="str">
        <f>IF(E402="","",IFERROR(VLOOKUP(E402,'1-学员信息表'!A:AG,8,0),"错误"))</f>
        <v/>
      </c>
      <c r="P402" s="8" t="str">
        <f>IF(E402="","",IFERROR(VLOOKUP(E402,'4-收据记录表'!D:AN,26,0),"错误"))</f>
        <v/>
      </c>
      <c r="Q402" s="12"/>
      <c r="R402" s="11"/>
      <c r="S402" s="8" t="str">
        <f>IF(E402="","",IF(ISERROR(VLOOKUP(E402,'1-学员信息表'!A:AG,9,0)),"错误",IF(VLOOKUP(E402,'1-学员信息表'!A:AG,9,0)="","错误",VLOOKUP(E402,'1-学员信息表'!A:AG,9,0))))</f>
        <v/>
      </c>
      <c r="T402" s="4" t="str">
        <f>IF(E402="","",IF(ISERROR(VLOOKUP(E402,'1-学员信息表'!A:AG,20,0)),"错误",IF(VLOOKUP(E402,'1-学员信息表'!A:AG,20,0)="","错误",VLOOKUP(E402,'1-学员信息表'!A:AG,20,0))))</f>
        <v/>
      </c>
      <c r="U402" s="8" t="str">
        <f>IF(E402="","",IF(ISERROR(VLOOKUP(E402,'1-学员信息表'!A:AG,21,0)),"错误",IF(VLOOKUP(E402,'1-学员信息表'!A:AG,21,0)="","错误",VLOOKUP(E402,'1-学员信息表'!A:AG,21,0))))</f>
        <v/>
      </c>
    </row>
    <row r="403" spans="1:21">
      <c r="A403" s="8" t="str">
        <f t="shared" si="18"/>
        <v/>
      </c>
      <c r="B403" s="12" t="str">
        <f t="shared" si="19"/>
        <v/>
      </c>
      <c r="C403" s="11" t="str">
        <f t="shared" si="20"/>
        <v/>
      </c>
      <c r="D403" s="3"/>
      <c r="E403" s="1"/>
      <c r="F403" s="12" t="str">
        <f>IF(E403="","",IFERROR(VLOOKUP(E403,'1-学员信息表'!A:AG,2,0),"错误"))</f>
        <v/>
      </c>
      <c r="G403" s="12" t="str">
        <f>IF(E403="","",IF(ISERROR(VLOOKUP(E403,'3-班级学员信息表'!G:AC,12,0)),"错误",IF(VLOOKUP(E403,'3-班级学员信息表'!G:AC,12,0)="","错误",VLOOKUP(E403,'3-班级学员信息表'!G:AC,12,0))))</f>
        <v/>
      </c>
      <c r="H403" s="12" t="str">
        <f>IF(E403="","",IF(ISERROR(VLOOKUP(E403,'3-班级学员信息表'!G:AC,13,0)),"错误",IF(VLOOKUP(E403,'3-班级学员信息表'!G:AC,13,0)="","错误",VLOOKUP(E403,'3-班级学员信息表'!G:AC,13,0))))</f>
        <v/>
      </c>
      <c r="I403" s="8" t="str">
        <f>IF(E403="","",IFERROR(VLOOKUP(E403,'3-班级学员信息表'!G:AC,14,0),"错误"))</f>
        <v/>
      </c>
      <c r="J403" s="8" t="str">
        <f>IF(E403="","",IFERROR(VLOOKUP(E403,'3-班级学员信息表'!G:AC,15,0),"错误"))</f>
        <v/>
      </c>
      <c r="K403" s="7" t="str">
        <f>IF(E403="","",IFERROR(VLOOKUP(H403,'2-班级信息'!A:AH,6,0),"错误"))</f>
        <v/>
      </c>
      <c r="L403" s="7" t="str">
        <f>IF(E403="","",IFERROR(VLOOKUP(H403,'2-班级信息'!A:AH,29,0),"错误"))</f>
        <v/>
      </c>
      <c r="M403" s="6">
        <f>SUMIF('6-学员费用预警表'!A:A,'10-新增明细'!E403,'6-学员费用预警表'!F:F)</f>
        <v>0</v>
      </c>
      <c r="N403" s="5">
        <f>SUMIF('6-学员费用预警表'!A:A,'10-新增明细'!E403,'6-学员费用预警表'!I:I)</f>
        <v>0</v>
      </c>
      <c r="O403" s="8" t="str">
        <f>IF(E403="","",IFERROR(VLOOKUP(E403,'1-学员信息表'!A:AG,8,0),"错误"))</f>
        <v/>
      </c>
      <c r="P403" s="8" t="str">
        <f>IF(E403="","",IFERROR(VLOOKUP(E403,'4-收据记录表'!D:AN,26,0),"错误"))</f>
        <v/>
      </c>
      <c r="Q403" s="12"/>
      <c r="R403" s="11"/>
      <c r="S403" s="8" t="str">
        <f>IF(E403="","",IF(ISERROR(VLOOKUP(E403,'1-学员信息表'!A:AG,9,0)),"错误",IF(VLOOKUP(E403,'1-学员信息表'!A:AG,9,0)="","错误",VLOOKUP(E403,'1-学员信息表'!A:AG,9,0))))</f>
        <v/>
      </c>
      <c r="T403" s="4" t="str">
        <f>IF(E403="","",IF(ISERROR(VLOOKUP(E403,'1-学员信息表'!A:AG,20,0)),"错误",IF(VLOOKUP(E403,'1-学员信息表'!A:AG,20,0)="","错误",VLOOKUP(E403,'1-学员信息表'!A:AG,20,0))))</f>
        <v/>
      </c>
      <c r="U403" s="8" t="str">
        <f>IF(E403="","",IF(ISERROR(VLOOKUP(E403,'1-学员信息表'!A:AG,21,0)),"错误",IF(VLOOKUP(E403,'1-学员信息表'!A:AG,21,0)="","错误",VLOOKUP(E403,'1-学员信息表'!A:AG,21,0))))</f>
        <v/>
      </c>
    </row>
    <row r="404" spans="1:21">
      <c r="A404" s="8" t="str">
        <f t="shared" si="18"/>
        <v/>
      </c>
      <c r="B404" s="12" t="str">
        <f t="shared" si="19"/>
        <v/>
      </c>
      <c r="C404" s="11" t="str">
        <f t="shared" si="20"/>
        <v/>
      </c>
      <c r="D404" s="3"/>
      <c r="E404" s="1"/>
      <c r="F404" s="12" t="str">
        <f>IF(E404="","",IFERROR(VLOOKUP(E404,'1-学员信息表'!A:AG,2,0),"错误"))</f>
        <v/>
      </c>
      <c r="G404" s="12" t="str">
        <f>IF(E404="","",IF(ISERROR(VLOOKUP(E404,'3-班级学员信息表'!G:AC,12,0)),"错误",IF(VLOOKUP(E404,'3-班级学员信息表'!G:AC,12,0)="","错误",VLOOKUP(E404,'3-班级学员信息表'!G:AC,12,0))))</f>
        <v/>
      </c>
      <c r="H404" s="12" t="str">
        <f>IF(E404="","",IF(ISERROR(VLOOKUP(E404,'3-班级学员信息表'!G:AC,13,0)),"错误",IF(VLOOKUP(E404,'3-班级学员信息表'!G:AC,13,0)="","错误",VLOOKUP(E404,'3-班级学员信息表'!G:AC,13,0))))</f>
        <v/>
      </c>
      <c r="I404" s="8" t="str">
        <f>IF(E404="","",IFERROR(VLOOKUP(E404,'3-班级学员信息表'!G:AC,14,0),"错误"))</f>
        <v/>
      </c>
      <c r="J404" s="8" t="str">
        <f>IF(E404="","",IFERROR(VLOOKUP(E404,'3-班级学员信息表'!G:AC,15,0),"错误"))</f>
        <v/>
      </c>
      <c r="K404" s="7" t="str">
        <f>IF(E404="","",IFERROR(VLOOKUP(H404,'2-班级信息'!A:AH,6,0),"错误"))</f>
        <v/>
      </c>
      <c r="L404" s="7" t="str">
        <f>IF(E404="","",IFERROR(VLOOKUP(H404,'2-班级信息'!A:AH,29,0),"错误"))</f>
        <v/>
      </c>
      <c r="M404" s="6">
        <f>SUMIF('6-学员费用预警表'!A:A,'10-新增明细'!E404,'6-学员费用预警表'!F:F)</f>
        <v>0</v>
      </c>
      <c r="N404" s="5">
        <f>SUMIF('6-学员费用预警表'!A:A,'10-新增明细'!E404,'6-学员费用预警表'!I:I)</f>
        <v>0</v>
      </c>
      <c r="O404" s="8" t="str">
        <f>IF(E404="","",IFERROR(VLOOKUP(E404,'1-学员信息表'!A:AG,8,0),"错误"))</f>
        <v/>
      </c>
      <c r="P404" s="8" t="str">
        <f>IF(E404="","",IFERROR(VLOOKUP(E404,'4-收据记录表'!D:AN,26,0),"错误"))</f>
        <v/>
      </c>
      <c r="Q404" s="12"/>
      <c r="R404" s="11"/>
      <c r="S404" s="8" t="str">
        <f>IF(E404="","",IF(ISERROR(VLOOKUP(E404,'1-学员信息表'!A:AG,9,0)),"错误",IF(VLOOKUP(E404,'1-学员信息表'!A:AG,9,0)="","错误",VLOOKUP(E404,'1-学员信息表'!A:AG,9,0))))</f>
        <v/>
      </c>
      <c r="T404" s="4" t="str">
        <f>IF(E404="","",IF(ISERROR(VLOOKUP(E404,'1-学员信息表'!A:AG,20,0)),"错误",IF(VLOOKUP(E404,'1-学员信息表'!A:AG,20,0)="","错误",VLOOKUP(E404,'1-学员信息表'!A:AG,20,0))))</f>
        <v/>
      </c>
      <c r="U404" s="8" t="str">
        <f>IF(E404="","",IF(ISERROR(VLOOKUP(E404,'1-学员信息表'!A:AG,21,0)),"错误",IF(VLOOKUP(E404,'1-学员信息表'!A:AG,21,0)="","错误",VLOOKUP(E404,'1-学员信息表'!A:AG,21,0))))</f>
        <v/>
      </c>
    </row>
    <row r="405" spans="1:21">
      <c r="A405" s="8" t="str">
        <f t="shared" si="18"/>
        <v/>
      </c>
      <c r="B405" s="12" t="str">
        <f t="shared" si="19"/>
        <v/>
      </c>
      <c r="C405" s="11" t="str">
        <f t="shared" si="20"/>
        <v/>
      </c>
      <c r="D405" s="3"/>
      <c r="E405" s="1"/>
      <c r="F405" s="12" t="str">
        <f>IF(E405="","",IFERROR(VLOOKUP(E405,'1-学员信息表'!A:AG,2,0),"错误"))</f>
        <v/>
      </c>
      <c r="G405" s="12" t="str">
        <f>IF(E405="","",IF(ISERROR(VLOOKUP(E405,'3-班级学员信息表'!G:AC,12,0)),"错误",IF(VLOOKUP(E405,'3-班级学员信息表'!G:AC,12,0)="","错误",VLOOKUP(E405,'3-班级学员信息表'!G:AC,12,0))))</f>
        <v/>
      </c>
      <c r="H405" s="12" t="str">
        <f>IF(E405="","",IF(ISERROR(VLOOKUP(E405,'3-班级学员信息表'!G:AC,13,0)),"错误",IF(VLOOKUP(E405,'3-班级学员信息表'!G:AC,13,0)="","错误",VLOOKUP(E405,'3-班级学员信息表'!G:AC,13,0))))</f>
        <v/>
      </c>
      <c r="I405" s="8" t="str">
        <f>IF(E405="","",IFERROR(VLOOKUP(E405,'3-班级学员信息表'!G:AC,14,0),"错误"))</f>
        <v/>
      </c>
      <c r="J405" s="8" t="str">
        <f>IF(E405="","",IFERROR(VLOOKUP(E405,'3-班级学员信息表'!G:AC,15,0),"错误"))</f>
        <v/>
      </c>
      <c r="K405" s="7" t="str">
        <f>IF(E405="","",IFERROR(VLOOKUP(H405,'2-班级信息'!A:AH,6,0),"错误"))</f>
        <v/>
      </c>
      <c r="L405" s="7" t="str">
        <f>IF(E405="","",IFERROR(VLOOKUP(H405,'2-班级信息'!A:AH,29,0),"错误"))</f>
        <v/>
      </c>
      <c r="M405" s="6">
        <f>SUMIF('6-学员费用预警表'!A:A,'10-新增明细'!E405,'6-学员费用预警表'!F:F)</f>
        <v>0</v>
      </c>
      <c r="N405" s="5">
        <f>SUMIF('6-学员费用预警表'!A:A,'10-新增明细'!E405,'6-学员费用预警表'!I:I)</f>
        <v>0</v>
      </c>
      <c r="O405" s="8" t="str">
        <f>IF(E405="","",IFERROR(VLOOKUP(E405,'1-学员信息表'!A:AG,8,0),"错误"))</f>
        <v/>
      </c>
      <c r="P405" s="8" t="str">
        <f>IF(E405="","",IFERROR(VLOOKUP(E405,'4-收据记录表'!D:AN,26,0),"错误"))</f>
        <v/>
      </c>
      <c r="Q405" s="12"/>
      <c r="R405" s="11"/>
      <c r="S405" s="8" t="str">
        <f>IF(E405="","",IF(ISERROR(VLOOKUP(E405,'1-学员信息表'!A:AG,9,0)),"错误",IF(VLOOKUP(E405,'1-学员信息表'!A:AG,9,0)="","错误",VLOOKUP(E405,'1-学员信息表'!A:AG,9,0))))</f>
        <v/>
      </c>
      <c r="T405" s="4" t="str">
        <f>IF(E405="","",IF(ISERROR(VLOOKUP(E405,'1-学员信息表'!A:AG,20,0)),"错误",IF(VLOOKUP(E405,'1-学员信息表'!A:AG,20,0)="","错误",VLOOKUP(E405,'1-学员信息表'!A:AG,20,0))))</f>
        <v/>
      </c>
      <c r="U405" s="8" t="str">
        <f>IF(E405="","",IF(ISERROR(VLOOKUP(E405,'1-学员信息表'!A:AG,21,0)),"错误",IF(VLOOKUP(E405,'1-学员信息表'!A:AG,21,0)="","错误",VLOOKUP(E405,'1-学员信息表'!A:AG,21,0))))</f>
        <v/>
      </c>
    </row>
    <row r="406" spans="1:21">
      <c r="A406" s="8" t="str">
        <f t="shared" si="18"/>
        <v/>
      </c>
      <c r="B406" s="12" t="str">
        <f t="shared" si="19"/>
        <v/>
      </c>
      <c r="C406" s="11" t="str">
        <f t="shared" si="20"/>
        <v/>
      </c>
      <c r="D406" s="3"/>
      <c r="E406" s="1"/>
      <c r="F406" s="12" t="str">
        <f>IF(E406="","",IFERROR(VLOOKUP(E406,'1-学员信息表'!A:AG,2,0),"错误"))</f>
        <v/>
      </c>
      <c r="G406" s="12" t="str">
        <f>IF(E406="","",IF(ISERROR(VLOOKUP(E406,'3-班级学员信息表'!G:AC,12,0)),"错误",IF(VLOOKUP(E406,'3-班级学员信息表'!G:AC,12,0)="","错误",VLOOKUP(E406,'3-班级学员信息表'!G:AC,12,0))))</f>
        <v/>
      </c>
      <c r="H406" s="12" t="str">
        <f>IF(E406="","",IF(ISERROR(VLOOKUP(E406,'3-班级学员信息表'!G:AC,13,0)),"错误",IF(VLOOKUP(E406,'3-班级学员信息表'!G:AC,13,0)="","错误",VLOOKUP(E406,'3-班级学员信息表'!G:AC,13,0))))</f>
        <v/>
      </c>
      <c r="I406" s="8" t="str">
        <f>IF(E406="","",IFERROR(VLOOKUP(E406,'3-班级学员信息表'!G:AC,14,0),"错误"))</f>
        <v/>
      </c>
      <c r="J406" s="8" t="str">
        <f>IF(E406="","",IFERROR(VLOOKUP(E406,'3-班级学员信息表'!G:AC,15,0),"错误"))</f>
        <v/>
      </c>
      <c r="K406" s="7" t="str">
        <f>IF(E406="","",IFERROR(VLOOKUP(H406,'2-班级信息'!A:AH,6,0),"错误"))</f>
        <v/>
      </c>
      <c r="L406" s="7" t="str">
        <f>IF(E406="","",IFERROR(VLOOKUP(H406,'2-班级信息'!A:AH,29,0),"错误"))</f>
        <v/>
      </c>
      <c r="M406" s="6">
        <f>SUMIF('6-学员费用预警表'!A:A,'10-新增明细'!E406,'6-学员费用预警表'!F:F)</f>
        <v>0</v>
      </c>
      <c r="N406" s="5">
        <f>SUMIF('6-学员费用预警表'!A:A,'10-新增明细'!E406,'6-学员费用预警表'!I:I)</f>
        <v>0</v>
      </c>
      <c r="O406" s="8" t="str">
        <f>IF(E406="","",IFERROR(VLOOKUP(E406,'1-学员信息表'!A:AG,8,0),"错误"))</f>
        <v/>
      </c>
      <c r="P406" s="8" t="str">
        <f>IF(E406="","",IFERROR(VLOOKUP(E406,'4-收据记录表'!D:AN,26,0),"错误"))</f>
        <v/>
      </c>
      <c r="Q406" s="12"/>
      <c r="R406" s="11"/>
      <c r="S406" s="8" t="str">
        <f>IF(E406="","",IF(ISERROR(VLOOKUP(E406,'1-学员信息表'!A:AG,9,0)),"错误",IF(VLOOKUP(E406,'1-学员信息表'!A:AG,9,0)="","错误",VLOOKUP(E406,'1-学员信息表'!A:AG,9,0))))</f>
        <v/>
      </c>
      <c r="T406" s="4" t="str">
        <f>IF(E406="","",IF(ISERROR(VLOOKUP(E406,'1-学员信息表'!A:AG,20,0)),"错误",IF(VLOOKUP(E406,'1-学员信息表'!A:AG,20,0)="","错误",VLOOKUP(E406,'1-学员信息表'!A:AG,20,0))))</f>
        <v/>
      </c>
      <c r="U406" s="8" t="str">
        <f>IF(E406="","",IF(ISERROR(VLOOKUP(E406,'1-学员信息表'!A:AG,21,0)),"错误",IF(VLOOKUP(E406,'1-学员信息表'!A:AG,21,0)="","错误",VLOOKUP(E406,'1-学员信息表'!A:AG,21,0))))</f>
        <v/>
      </c>
    </row>
    <row r="407" spans="1:21">
      <c r="A407" s="8" t="str">
        <f t="shared" si="18"/>
        <v/>
      </c>
      <c r="B407" s="12" t="str">
        <f t="shared" si="19"/>
        <v/>
      </c>
      <c r="C407" s="11" t="str">
        <f t="shared" si="20"/>
        <v/>
      </c>
      <c r="D407" s="3"/>
      <c r="E407" s="1"/>
      <c r="F407" s="12" t="str">
        <f>IF(E407="","",IFERROR(VLOOKUP(E407,'1-学员信息表'!A:AG,2,0),"错误"))</f>
        <v/>
      </c>
      <c r="G407" s="12" t="str">
        <f>IF(E407="","",IF(ISERROR(VLOOKUP(E407,'3-班级学员信息表'!G:AC,12,0)),"错误",IF(VLOOKUP(E407,'3-班级学员信息表'!G:AC,12,0)="","错误",VLOOKUP(E407,'3-班级学员信息表'!G:AC,12,0))))</f>
        <v/>
      </c>
      <c r="H407" s="12" t="str">
        <f>IF(E407="","",IF(ISERROR(VLOOKUP(E407,'3-班级学员信息表'!G:AC,13,0)),"错误",IF(VLOOKUP(E407,'3-班级学员信息表'!G:AC,13,0)="","错误",VLOOKUP(E407,'3-班级学员信息表'!G:AC,13,0))))</f>
        <v/>
      </c>
      <c r="I407" s="8" t="str">
        <f>IF(E407="","",IFERROR(VLOOKUP(E407,'3-班级学员信息表'!G:AC,14,0),"错误"))</f>
        <v/>
      </c>
      <c r="J407" s="8" t="str">
        <f>IF(E407="","",IFERROR(VLOOKUP(E407,'3-班级学员信息表'!G:AC,15,0),"错误"))</f>
        <v/>
      </c>
      <c r="K407" s="7" t="str">
        <f>IF(E407="","",IFERROR(VLOOKUP(H407,'2-班级信息'!A:AH,6,0),"错误"))</f>
        <v/>
      </c>
      <c r="L407" s="7" t="str">
        <f>IF(E407="","",IFERROR(VLOOKUP(H407,'2-班级信息'!A:AH,29,0),"错误"))</f>
        <v/>
      </c>
      <c r="M407" s="6">
        <f>SUMIF('6-学员费用预警表'!A:A,'10-新增明细'!E407,'6-学员费用预警表'!F:F)</f>
        <v>0</v>
      </c>
      <c r="N407" s="5">
        <f>SUMIF('6-学员费用预警表'!A:A,'10-新增明细'!E407,'6-学员费用预警表'!I:I)</f>
        <v>0</v>
      </c>
      <c r="O407" s="8" t="str">
        <f>IF(E407="","",IFERROR(VLOOKUP(E407,'1-学员信息表'!A:AG,8,0),"错误"))</f>
        <v/>
      </c>
      <c r="P407" s="8" t="str">
        <f>IF(E407="","",IFERROR(VLOOKUP(E407,'4-收据记录表'!D:AN,26,0),"错误"))</f>
        <v/>
      </c>
      <c r="Q407" s="12"/>
      <c r="R407" s="11"/>
      <c r="S407" s="8" t="str">
        <f>IF(E407="","",IF(ISERROR(VLOOKUP(E407,'1-学员信息表'!A:AG,9,0)),"错误",IF(VLOOKUP(E407,'1-学员信息表'!A:AG,9,0)="","错误",VLOOKUP(E407,'1-学员信息表'!A:AG,9,0))))</f>
        <v/>
      </c>
      <c r="T407" s="4" t="str">
        <f>IF(E407="","",IF(ISERROR(VLOOKUP(E407,'1-学员信息表'!A:AG,20,0)),"错误",IF(VLOOKUP(E407,'1-学员信息表'!A:AG,20,0)="","错误",VLOOKUP(E407,'1-学员信息表'!A:AG,20,0))))</f>
        <v/>
      </c>
      <c r="U407" s="8" t="str">
        <f>IF(E407="","",IF(ISERROR(VLOOKUP(E407,'1-学员信息表'!A:AG,21,0)),"错误",IF(VLOOKUP(E407,'1-学员信息表'!A:AG,21,0)="","错误",VLOOKUP(E407,'1-学员信息表'!A:AG,21,0))))</f>
        <v/>
      </c>
    </row>
    <row r="408" spans="1:21">
      <c r="A408" s="8" t="str">
        <f t="shared" si="18"/>
        <v/>
      </c>
      <c r="B408" s="12" t="str">
        <f t="shared" si="19"/>
        <v/>
      </c>
      <c r="C408" s="11" t="str">
        <f t="shared" si="20"/>
        <v/>
      </c>
      <c r="D408" s="3"/>
      <c r="E408" s="1"/>
      <c r="F408" s="12" t="str">
        <f>IF(E408="","",IFERROR(VLOOKUP(E408,'1-学员信息表'!A:AG,2,0),"错误"))</f>
        <v/>
      </c>
      <c r="G408" s="12" t="str">
        <f>IF(E408="","",IF(ISERROR(VLOOKUP(E408,'3-班级学员信息表'!G:AC,12,0)),"错误",IF(VLOOKUP(E408,'3-班级学员信息表'!G:AC,12,0)="","错误",VLOOKUP(E408,'3-班级学员信息表'!G:AC,12,0))))</f>
        <v/>
      </c>
      <c r="H408" s="12" t="str">
        <f>IF(E408="","",IF(ISERROR(VLOOKUP(E408,'3-班级学员信息表'!G:AC,13,0)),"错误",IF(VLOOKUP(E408,'3-班级学员信息表'!G:AC,13,0)="","错误",VLOOKUP(E408,'3-班级学员信息表'!G:AC,13,0))))</f>
        <v/>
      </c>
      <c r="I408" s="8" t="str">
        <f>IF(E408="","",IFERROR(VLOOKUP(E408,'3-班级学员信息表'!G:AC,14,0),"错误"))</f>
        <v/>
      </c>
      <c r="J408" s="8" t="str">
        <f>IF(E408="","",IFERROR(VLOOKUP(E408,'3-班级学员信息表'!G:AC,15,0),"错误"))</f>
        <v/>
      </c>
      <c r="K408" s="7" t="str">
        <f>IF(E408="","",IFERROR(VLOOKUP(H408,'2-班级信息'!A:AH,6,0),"错误"))</f>
        <v/>
      </c>
      <c r="L408" s="7" t="str">
        <f>IF(E408="","",IFERROR(VLOOKUP(H408,'2-班级信息'!A:AH,29,0),"错误"))</f>
        <v/>
      </c>
      <c r="M408" s="6">
        <f>SUMIF('6-学员费用预警表'!A:A,'10-新增明细'!E408,'6-学员费用预警表'!F:F)</f>
        <v>0</v>
      </c>
      <c r="N408" s="5">
        <f>SUMIF('6-学员费用预警表'!A:A,'10-新增明细'!E408,'6-学员费用预警表'!I:I)</f>
        <v>0</v>
      </c>
      <c r="O408" s="8" t="str">
        <f>IF(E408="","",IFERROR(VLOOKUP(E408,'1-学员信息表'!A:AG,8,0),"错误"))</f>
        <v/>
      </c>
      <c r="P408" s="8" t="str">
        <f>IF(E408="","",IFERROR(VLOOKUP(E408,'4-收据记录表'!D:AN,26,0),"错误"))</f>
        <v/>
      </c>
      <c r="Q408" s="12"/>
      <c r="R408" s="11"/>
      <c r="S408" s="8" t="str">
        <f>IF(E408="","",IF(ISERROR(VLOOKUP(E408,'1-学员信息表'!A:AG,9,0)),"错误",IF(VLOOKUP(E408,'1-学员信息表'!A:AG,9,0)="","错误",VLOOKUP(E408,'1-学员信息表'!A:AG,9,0))))</f>
        <v/>
      </c>
      <c r="T408" s="4" t="str">
        <f>IF(E408="","",IF(ISERROR(VLOOKUP(E408,'1-学员信息表'!A:AG,20,0)),"错误",IF(VLOOKUP(E408,'1-学员信息表'!A:AG,20,0)="","错误",VLOOKUP(E408,'1-学员信息表'!A:AG,20,0))))</f>
        <v/>
      </c>
      <c r="U408" s="8" t="str">
        <f>IF(E408="","",IF(ISERROR(VLOOKUP(E408,'1-学员信息表'!A:AG,21,0)),"错误",IF(VLOOKUP(E408,'1-学员信息表'!A:AG,21,0)="","错误",VLOOKUP(E408,'1-学员信息表'!A:AG,21,0))))</f>
        <v/>
      </c>
    </row>
    <row r="409" spans="1:21">
      <c r="A409" s="8" t="str">
        <f t="shared" si="18"/>
        <v/>
      </c>
      <c r="B409" s="12" t="str">
        <f t="shared" si="19"/>
        <v/>
      </c>
      <c r="C409" s="11" t="str">
        <f t="shared" si="20"/>
        <v/>
      </c>
      <c r="D409" s="3"/>
      <c r="E409" s="1"/>
      <c r="F409" s="12" t="str">
        <f>IF(E409="","",IFERROR(VLOOKUP(E409,'1-学员信息表'!A:AG,2,0),"错误"))</f>
        <v/>
      </c>
      <c r="G409" s="12" t="str">
        <f>IF(E409="","",IF(ISERROR(VLOOKUP(E409,'3-班级学员信息表'!G:AC,12,0)),"错误",IF(VLOOKUP(E409,'3-班级学员信息表'!G:AC,12,0)="","错误",VLOOKUP(E409,'3-班级学员信息表'!G:AC,12,0))))</f>
        <v/>
      </c>
      <c r="H409" s="12" t="str">
        <f>IF(E409="","",IF(ISERROR(VLOOKUP(E409,'3-班级学员信息表'!G:AC,13,0)),"错误",IF(VLOOKUP(E409,'3-班级学员信息表'!G:AC,13,0)="","错误",VLOOKUP(E409,'3-班级学员信息表'!G:AC,13,0))))</f>
        <v/>
      </c>
      <c r="I409" s="8" t="str">
        <f>IF(E409="","",IFERROR(VLOOKUP(E409,'3-班级学员信息表'!G:AC,14,0),"错误"))</f>
        <v/>
      </c>
      <c r="J409" s="8" t="str">
        <f>IF(E409="","",IFERROR(VLOOKUP(E409,'3-班级学员信息表'!G:AC,15,0),"错误"))</f>
        <v/>
      </c>
      <c r="K409" s="7" t="str">
        <f>IF(E409="","",IFERROR(VLOOKUP(H409,'2-班级信息'!A:AH,6,0),"错误"))</f>
        <v/>
      </c>
      <c r="L409" s="7" t="str">
        <f>IF(E409="","",IFERROR(VLOOKUP(H409,'2-班级信息'!A:AH,29,0),"错误"))</f>
        <v/>
      </c>
      <c r="M409" s="6">
        <f>SUMIF('6-学员费用预警表'!A:A,'10-新增明细'!E409,'6-学员费用预警表'!F:F)</f>
        <v>0</v>
      </c>
      <c r="N409" s="5">
        <f>SUMIF('6-学员费用预警表'!A:A,'10-新增明细'!E409,'6-学员费用预警表'!I:I)</f>
        <v>0</v>
      </c>
      <c r="O409" s="8" t="str">
        <f>IF(E409="","",IFERROR(VLOOKUP(E409,'1-学员信息表'!A:AG,8,0),"错误"))</f>
        <v/>
      </c>
      <c r="P409" s="8" t="str">
        <f>IF(E409="","",IFERROR(VLOOKUP(E409,'4-收据记录表'!D:AN,26,0),"错误"))</f>
        <v/>
      </c>
      <c r="Q409" s="12"/>
      <c r="R409" s="11"/>
      <c r="S409" s="8" t="str">
        <f>IF(E409="","",IF(ISERROR(VLOOKUP(E409,'1-学员信息表'!A:AG,9,0)),"错误",IF(VLOOKUP(E409,'1-学员信息表'!A:AG,9,0)="","错误",VLOOKUP(E409,'1-学员信息表'!A:AG,9,0))))</f>
        <v/>
      </c>
      <c r="T409" s="4" t="str">
        <f>IF(E409="","",IF(ISERROR(VLOOKUP(E409,'1-学员信息表'!A:AG,20,0)),"错误",IF(VLOOKUP(E409,'1-学员信息表'!A:AG,20,0)="","错误",VLOOKUP(E409,'1-学员信息表'!A:AG,20,0))))</f>
        <v/>
      </c>
      <c r="U409" s="8" t="str">
        <f>IF(E409="","",IF(ISERROR(VLOOKUP(E409,'1-学员信息表'!A:AG,21,0)),"错误",IF(VLOOKUP(E409,'1-学员信息表'!A:AG,21,0)="","错误",VLOOKUP(E409,'1-学员信息表'!A:AG,21,0))))</f>
        <v/>
      </c>
    </row>
    <row r="410" spans="1:21">
      <c r="A410" s="8" t="str">
        <f t="shared" si="18"/>
        <v/>
      </c>
      <c r="B410" s="12" t="str">
        <f t="shared" si="19"/>
        <v/>
      </c>
      <c r="C410" s="11" t="str">
        <f t="shared" si="20"/>
        <v/>
      </c>
      <c r="D410" s="3"/>
      <c r="E410" s="1"/>
      <c r="F410" s="12" t="str">
        <f>IF(E410="","",IFERROR(VLOOKUP(E410,'1-学员信息表'!A:AG,2,0),"错误"))</f>
        <v/>
      </c>
      <c r="G410" s="12" t="str">
        <f>IF(E410="","",IF(ISERROR(VLOOKUP(E410,'3-班级学员信息表'!G:AC,12,0)),"错误",IF(VLOOKUP(E410,'3-班级学员信息表'!G:AC,12,0)="","错误",VLOOKUP(E410,'3-班级学员信息表'!G:AC,12,0))))</f>
        <v/>
      </c>
      <c r="H410" s="12" t="str">
        <f>IF(E410="","",IF(ISERROR(VLOOKUP(E410,'3-班级学员信息表'!G:AC,13,0)),"错误",IF(VLOOKUP(E410,'3-班级学员信息表'!G:AC,13,0)="","错误",VLOOKUP(E410,'3-班级学员信息表'!G:AC,13,0))))</f>
        <v/>
      </c>
      <c r="I410" s="8" t="str">
        <f>IF(E410="","",IFERROR(VLOOKUP(E410,'3-班级学员信息表'!G:AC,14,0),"错误"))</f>
        <v/>
      </c>
      <c r="J410" s="8" t="str">
        <f>IF(E410="","",IFERROR(VLOOKUP(E410,'3-班级学员信息表'!G:AC,15,0),"错误"))</f>
        <v/>
      </c>
      <c r="K410" s="7" t="str">
        <f>IF(E410="","",IFERROR(VLOOKUP(H410,'2-班级信息'!A:AH,6,0),"错误"))</f>
        <v/>
      </c>
      <c r="L410" s="7" t="str">
        <f>IF(E410="","",IFERROR(VLOOKUP(H410,'2-班级信息'!A:AH,29,0),"错误"))</f>
        <v/>
      </c>
      <c r="M410" s="6">
        <f>SUMIF('6-学员费用预警表'!A:A,'10-新增明细'!E410,'6-学员费用预警表'!F:F)</f>
        <v>0</v>
      </c>
      <c r="N410" s="5">
        <f>SUMIF('6-学员费用预警表'!A:A,'10-新增明细'!E410,'6-学员费用预警表'!I:I)</f>
        <v>0</v>
      </c>
      <c r="O410" s="8" t="str">
        <f>IF(E410="","",IFERROR(VLOOKUP(E410,'1-学员信息表'!A:AG,8,0),"错误"))</f>
        <v/>
      </c>
      <c r="P410" s="8" t="str">
        <f>IF(E410="","",IFERROR(VLOOKUP(E410,'4-收据记录表'!D:AN,26,0),"错误"))</f>
        <v/>
      </c>
      <c r="Q410" s="12"/>
      <c r="R410" s="11"/>
      <c r="S410" s="8" t="str">
        <f>IF(E410="","",IF(ISERROR(VLOOKUP(E410,'1-学员信息表'!A:AG,9,0)),"错误",IF(VLOOKUP(E410,'1-学员信息表'!A:AG,9,0)="","错误",VLOOKUP(E410,'1-学员信息表'!A:AG,9,0))))</f>
        <v/>
      </c>
      <c r="T410" s="4" t="str">
        <f>IF(E410="","",IF(ISERROR(VLOOKUP(E410,'1-学员信息表'!A:AG,20,0)),"错误",IF(VLOOKUP(E410,'1-学员信息表'!A:AG,20,0)="","错误",VLOOKUP(E410,'1-学员信息表'!A:AG,20,0))))</f>
        <v/>
      </c>
      <c r="U410" s="8" t="str">
        <f>IF(E410="","",IF(ISERROR(VLOOKUP(E410,'1-学员信息表'!A:AG,21,0)),"错误",IF(VLOOKUP(E410,'1-学员信息表'!A:AG,21,0)="","错误",VLOOKUP(E410,'1-学员信息表'!A:AG,21,0))))</f>
        <v/>
      </c>
    </row>
    <row r="411" spans="1:21">
      <c r="A411" s="8" t="str">
        <f t="shared" si="18"/>
        <v/>
      </c>
      <c r="B411" s="12" t="str">
        <f t="shared" si="19"/>
        <v/>
      </c>
      <c r="C411" s="11" t="str">
        <f t="shared" si="20"/>
        <v/>
      </c>
      <c r="D411" s="3"/>
      <c r="E411" s="1"/>
      <c r="F411" s="12" t="str">
        <f>IF(E411="","",IFERROR(VLOOKUP(E411,'1-学员信息表'!A:AG,2,0),"错误"))</f>
        <v/>
      </c>
      <c r="G411" s="12" t="str">
        <f>IF(E411="","",IF(ISERROR(VLOOKUP(E411,'3-班级学员信息表'!G:AC,12,0)),"错误",IF(VLOOKUP(E411,'3-班级学员信息表'!G:AC,12,0)="","错误",VLOOKUP(E411,'3-班级学员信息表'!G:AC,12,0))))</f>
        <v/>
      </c>
      <c r="H411" s="12" t="str">
        <f>IF(E411="","",IF(ISERROR(VLOOKUP(E411,'3-班级学员信息表'!G:AC,13,0)),"错误",IF(VLOOKUP(E411,'3-班级学员信息表'!G:AC,13,0)="","错误",VLOOKUP(E411,'3-班级学员信息表'!G:AC,13,0))))</f>
        <v/>
      </c>
      <c r="I411" s="8" t="str">
        <f>IF(E411="","",IFERROR(VLOOKUP(E411,'3-班级学员信息表'!G:AC,14,0),"错误"))</f>
        <v/>
      </c>
      <c r="J411" s="8" t="str">
        <f>IF(E411="","",IFERROR(VLOOKUP(E411,'3-班级学员信息表'!G:AC,15,0),"错误"))</f>
        <v/>
      </c>
      <c r="K411" s="7" t="str">
        <f>IF(E411="","",IFERROR(VLOOKUP(H411,'2-班级信息'!A:AH,6,0),"错误"))</f>
        <v/>
      </c>
      <c r="L411" s="7" t="str">
        <f>IF(E411="","",IFERROR(VLOOKUP(H411,'2-班级信息'!A:AH,29,0),"错误"))</f>
        <v/>
      </c>
      <c r="M411" s="6">
        <f>SUMIF('6-学员费用预警表'!A:A,'10-新增明细'!E411,'6-学员费用预警表'!F:F)</f>
        <v>0</v>
      </c>
      <c r="N411" s="5">
        <f>SUMIF('6-学员费用预警表'!A:A,'10-新增明细'!E411,'6-学员费用预警表'!I:I)</f>
        <v>0</v>
      </c>
      <c r="O411" s="8" t="str">
        <f>IF(E411="","",IFERROR(VLOOKUP(E411,'1-学员信息表'!A:AG,8,0),"错误"))</f>
        <v/>
      </c>
      <c r="P411" s="8" t="str">
        <f>IF(E411="","",IFERROR(VLOOKUP(E411,'4-收据记录表'!D:AN,26,0),"错误"))</f>
        <v/>
      </c>
      <c r="Q411" s="12"/>
      <c r="R411" s="11"/>
      <c r="S411" s="8" t="str">
        <f>IF(E411="","",IF(ISERROR(VLOOKUP(E411,'1-学员信息表'!A:AG,9,0)),"错误",IF(VLOOKUP(E411,'1-学员信息表'!A:AG,9,0)="","错误",VLOOKUP(E411,'1-学员信息表'!A:AG,9,0))))</f>
        <v/>
      </c>
      <c r="T411" s="4" t="str">
        <f>IF(E411="","",IF(ISERROR(VLOOKUP(E411,'1-学员信息表'!A:AG,20,0)),"错误",IF(VLOOKUP(E411,'1-学员信息表'!A:AG,20,0)="","错误",VLOOKUP(E411,'1-学员信息表'!A:AG,20,0))))</f>
        <v/>
      </c>
      <c r="U411" s="8" t="str">
        <f>IF(E411="","",IF(ISERROR(VLOOKUP(E411,'1-学员信息表'!A:AG,21,0)),"错误",IF(VLOOKUP(E411,'1-学员信息表'!A:AG,21,0)="","错误",VLOOKUP(E411,'1-学员信息表'!A:AG,21,0))))</f>
        <v/>
      </c>
    </row>
    <row r="412" spans="1:21">
      <c r="A412" s="8" t="str">
        <f t="shared" si="18"/>
        <v/>
      </c>
      <c r="B412" s="12" t="str">
        <f t="shared" si="19"/>
        <v/>
      </c>
      <c r="C412" s="11" t="str">
        <f t="shared" si="20"/>
        <v/>
      </c>
      <c r="D412" s="3"/>
      <c r="E412" s="1"/>
      <c r="F412" s="12" t="str">
        <f>IF(E412="","",IFERROR(VLOOKUP(E412,'1-学员信息表'!A:AG,2,0),"错误"))</f>
        <v/>
      </c>
      <c r="G412" s="12" t="str">
        <f>IF(E412="","",IF(ISERROR(VLOOKUP(E412,'3-班级学员信息表'!G:AC,12,0)),"错误",IF(VLOOKUP(E412,'3-班级学员信息表'!G:AC,12,0)="","错误",VLOOKUP(E412,'3-班级学员信息表'!G:AC,12,0))))</f>
        <v/>
      </c>
      <c r="H412" s="12" t="str">
        <f>IF(E412="","",IF(ISERROR(VLOOKUP(E412,'3-班级学员信息表'!G:AC,13,0)),"错误",IF(VLOOKUP(E412,'3-班级学员信息表'!G:AC,13,0)="","错误",VLOOKUP(E412,'3-班级学员信息表'!G:AC,13,0))))</f>
        <v/>
      </c>
      <c r="I412" s="8" t="str">
        <f>IF(E412="","",IFERROR(VLOOKUP(E412,'3-班级学员信息表'!G:AC,14,0),"错误"))</f>
        <v/>
      </c>
      <c r="J412" s="8" t="str">
        <f>IF(E412="","",IFERROR(VLOOKUP(E412,'3-班级学员信息表'!G:AC,15,0),"错误"))</f>
        <v/>
      </c>
      <c r="K412" s="7" t="str">
        <f>IF(E412="","",IFERROR(VLOOKUP(H412,'2-班级信息'!A:AH,6,0),"错误"))</f>
        <v/>
      </c>
      <c r="L412" s="7" t="str">
        <f>IF(E412="","",IFERROR(VLOOKUP(H412,'2-班级信息'!A:AH,29,0),"错误"))</f>
        <v/>
      </c>
      <c r="M412" s="6">
        <f>SUMIF('6-学员费用预警表'!A:A,'10-新增明细'!E412,'6-学员费用预警表'!F:F)</f>
        <v>0</v>
      </c>
      <c r="N412" s="5">
        <f>SUMIF('6-学员费用预警表'!A:A,'10-新增明细'!E412,'6-学员费用预警表'!I:I)</f>
        <v>0</v>
      </c>
      <c r="O412" s="8" t="str">
        <f>IF(E412="","",IFERROR(VLOOKUP(E412,'1-学员信息表'!A:AG,8,0),"错误"))</f>
        <v/>
      </c>
      <c r="P412" s="8" t="str">
        <f>IF(E412="","",IFERROR(VLOOKUP(E412,'4-收据记录表'!D:AN,26,0),"错误"))</f>
        <v/>
      </c>
      <c r="Q412" s="12"/>
      <c r="R412" s="11"/>
      <c r="S412" s="8" t="str">
        <f>IF(E412="","",IF(ISERROR(VLOOKUP(E412,'1-学员信息表'!A:AG,9,0)),"错误",IF(VLOOKUP(E412,'1-学员信息表'!A:AG,9,0)="","错误",VLOOKUP(E412,'1-学员信息表'!A:AG,9,0))))</f>
        <v/>
      </c>
      <c r="T412" s="4" t="str">
        <f>IF(E412="","",IF(ISERROR(VLOOKUP(E412,'1-学员信息表'!A:AG,20,0)),"错误",IF(VLOOKUP(E412,'1-学员信息表'!A:AG,20,0)="","错误",VLOOKUP(E412,'1-学员信息表'!A:AG,20,0))))</f>
        <v/>
      </c>
      <c r="U412" s="8" t="str">
        <f>IF(E412="","",IF(ISERROR(VLOOKUP(E412,'1-学员信息表'!A:AG,21,0)),"错误",IF(VLOOKUP(E412,'1-学员信息表'!A:AG,21,0)="","错误",VLOOKUP(E412,'1-学员信息表'!A:AG,21,0))))</f>
        <v/>
      </c>
    </row>
    <row r="413" spans="1:21">
      <c r="A413" s="8" t="str">
        <f t="shared" si="18"/>
        <v/>
      </c>
      <c r="B413" s="12" t="str">
        <f t="shared" si="19"/>
        <v/>
      </c>
      <c r="C413" s="11" t="str">
        <f t="shared" si="20"/>
        <v/>
      </c>
      <c r="D413" s="3"/>
      <c r="E413" s="1"/>
      <c r="F413" s="12" t="str">
        <f>IF(E413="","",IFERROR(VLOOKUP(E413,'1-学员信息表'!A:AG,2,0),"错误"))</f>
        <v/>
      </c>
      <c r="G413" s="12" t="str">
        <f>IF(E413="","",IF(ISERROR(VLOOKUP(E413,'3-班级学员信息表'!G:AC,12,0)),"错误",IF(VLOOKUP(E413,'3-班级学员信息表'!G:AC,12,0)="","错误",VLOOKUP(E413,'3-班级学员信息表'!G:AC,12,0))))</f>
        <v/>
      </c>
      <c r="H413" s="12" t="str">
        <f>IF(E413="","",IF(ISERROR(VLOOKUP(E413,'3-班级学员信息表'!G:AC,13,0)),"错误",IF(VLOOKUP(E413,'3-班级学员信息表'!G:AC,13,0)="","错误",VLOOKUP(E413,'3-班级学员信息表'!G:AC,13,0))))</f>
        <v/>
      </c>
      <c r="I413" s="8" t="str">
        <f>IF(E413="","",IFERROR(VLOOKUP(E413,'3-班级学员信息表'!G:AC,14,0),"错误"))</f>
        <v/>
      </c>
      <c r="J413" s="8" t="str">
        <f>IF(E413="","",IFERROR(VLOOKUP(E413,'3-班级学员信息表'!G:AC,15,0),"错误"))</f>
        <v/>
      </c>
      <c r="K413" s="7" t="str">
        <f>IF(E413="","",IFERROR(VLOOKUP(H413,'2-班级信息'!A:AH,6,0),"错误"))</f>
        <v/>
      </c>
      <c r="L413" s="7" t="str">
        <f>IF(E413="","",IFERROR(VLOOKUP(H413,'2-班级信息'!A:AH,29,0),"错误"))</f>
        <v/>
      </c>
      <c r="M413" s="6">
        <f>SUMIF('6-学员费用预警表'!A:A,'10-新增明细'!E413,'6-学员费用预警表'!F:F)</f>
        <v>0</v>
      </c>
      <c r="N413" s="5">
        <f>SUMIF('6-学员费用预警表'!A:A,'10-新增明细'!E413,'6-学员费用预警表'!I:I)</f>
        <v>0</v>
      </c>
      <c r="O413" s="8" t="str">
        <f>IF(E413="","",IFERROR(VLOOKUP(E413,'1-学员信息表'!A:AG,8,0),"错误"))</f>
        <v/>
      </c>
      <c r="P413" s="8" t="str">
        <f>IF(E413="","",IFERROR(VLOOKUP(E413,'4-收据记录表'!D:AN,26,0),"错误"))</f>
        <v/>
      </c>
      <c r="Q413" s="12"/>
      <c r="R413" s="11"/>
      <c r="S413" s="8" t="str">
        <f>IF(E413="","",IF(ISERROR(VLOOKUP(E413,'1-学员信息表'!A:AG,9,0)),"错误",IF(VLOOKUP(E413,'1-学员信息表'!A:AG,9,0)="","错误",VLOOKUP(E413,'1-学员信息表'!A:AG,9,0))))</f>
        <v/>
      </c>
      <c r="T413" s="4" t="str">
        <f>IF(E413="","",IF(ISERROR(VLOOKUP(E413,'1-学员信息表'!A:AG,20,0)),"错误",IF(VLOOKUP(E413,'1-学员信息表'!A:AG,20,0)="","错误",VLOOKUP(E413,'1-学员信息表'!A:AG,20,0))))</f>
        <v/>
      </c>
      <c r="U413" s="8" t="str">
        <f>IF(E413="","",IF(ISERROR(VLOOKUP(E413,'1-学员信息表'!A:AG,21,0)),"错误",IF(VLOOKUP(E413,'1-学员信息表'!A:AG,21,0)="","错误",VLOOKUP(E413,'1-学员信息表'!A:AG,21,0))))</f>
        <v/>
      </c>
    </row>
    <row r="414" spans="1:21">
      <c r="A414" s="8" t="str">
        <f t="shared" si="18"/>
        <v/>
      </c>
      <c r="B414" s="12" t="str">
        <f t="shared" si="19"/>
        <v/>
      </c>
      <c r="C414" s="11" t="str">
        <f t="shared" si="20"/>
        <v/>
      </c>
      <c r="D414" s="3"/>
      <c r="E414" s="1"/>
      <c r="F414" s="12" t="str">
        <f>IF(E414="","",IFERROR(VLOOKUP(E414,'1-学员信息表'!A:AG,2,0),"错误"))</f>
        <v/>
      </c>
      <c r="G414" s="12" t="str">
        <f>IF(E414="","",IF(ISERROR(VLOOKUP(E414,'3-班级学员信息表'!G:AC,12,0)),"错误",IF(VLOOKUP(E414,'3-班级学员信息表'!G:AC,12,0)="","错误",VLOOKUP(E414,'3-班级学员信息表'!G:AC,12,0))))</f>
        <v/>
      </c>
      <c r="H414" s="12" t="str">
        <f>IF(E414="","",IF(ISERROR(VLOOKUP(E414,'3-班级学员信息表'!G:AC,13,0)),"错误",IF(VLOOKUP(E414,'3-班级学员信息表'!G:AC,13,0)="","错误",VLOOKUP(E414,'3-班级学员信息表'!G:AC,13,0))))</f>
        <v/>
      </c>
      <c r="I414" s="8" t="str">
        <f>IF(E414="","",IFERROR(VLOOKUP(E414,'3-班级学员信息表'!G:AC,14,0),"错误"))</f>
        <v/>
      </c>
      <c r="J414" s="8" t="str">
        <f>IF(E414="","",IFERROR(VLOOKUP(E414,'3-班级学员信息表'!G:AC,15,0),"错误"))</f>
        <v/>
      </c>
      <c r="K414" s="7" t="str">
        <f>IF(E414="","",IFERROR(VLOOKUP(H414,'2-班级信息'!A:AH,6,0),"错误"))</f>
        <v/>
      </c>
      <c r="L414" s="7" t="str">
        <f>IF(E414="","",IFERROR(VLOOKUP(H414,'2-班级信息'!A:AH,29,0),"错误"))</f>
        <v/>
      </c>
      <c r="M414" s="6">
        <f>SUMIF('6-学员费用预警表'!A:A,'10-新增明细'!E414,'6-学员费用预警表'!F:F)</f>
        <v>0</v>
      </c>
      <c r="N414" s="5">
        <f>SUMIF('6-学员费用预警表'!A:A,'10-新增明细'!E414,'6-学员费用预警表'!I:I)</f>
        <v>0</v>
      </c>
      <c r="O414" s="8" t="str">
        <f>IF(E414="","",IFERROR(VLOOKUP(E414,'1-学员信息表'!A:AG,8,0),"错误"))</f>
        <v/>
      </c>
      <c r="P414" s="8" t="str">
        <f>IF(E414="","",IFERROR(VLOOKUP(E414,'4-收据记录表'!D:AN,26,0),"错误"))</f>
        <v/>
      </c>
      <c r="Q414" s="12"/>
      <c r="R414" s="11"/>
      <c r="S414" s="8" t="str">
        <f>IF(E414="","",IF(ISERROR(VLOOKUP(E414,'1-学员信息表'!A:AG,9,0)),"错误",IF(VLOOKUP(E414,'1-学员信息表'!A:AG,9,0)="","错误",VLOOKUP(E414,'1-学员信息表'!A:AG,9,0))))</f>
        <v/>
      </c>
      <c r="T414" s="4" t="str">
        <f>IF(E414="","",IF(ISERROR(VLOOKUP(E414,'1-学员信息表'!A:AG,20,0)),"错误",IF(VLOOKUP(E414,'1-学员信息表'!A:AG,20,0)="","错误",VLOOKUP(E414,'1-学员信息表'!A:AG,20,0))))</f>
        <v/>
      </c>
      <c r="U414" s="8" t="str">
        <f>IF(E414="","",IF(ISERROR(VLOOKUP(E414,'1-学员信息表'!A:AG,21,0)),"错误",IF(VLOOKUP(E414,'1-学员信息表'!A:AG,21,0)="","错误",VLOOKUP(E414,'1-学员信息表'!A:AG,21,0))))</f>
        <v/>
      </c>
    </row>
    <row r="415" spans="1:21">
      <c r="A415" s="8" t="str">
        <f t="shared" si="18"/>
        <v/>
      </c>
      <c r="B415" s="12" t="str">
        <f t="shared" si="19"/>
        <v/>
      </c>
      <c r="C415" s="11" t="str">
        <f t="shared" si="20"/>
        <v/>
      </c>
      <c r="D415" s="3"/>
      <c r="E415" s="1"/>
      <c r="F415" s="12" t="str">
        <f>IF(E415="","",IFERROR(VLOOKUP(E415,'1-学员信息表'!A:AG,2,0),"错误"))</f>
        <v/>
      </c>
      <c r="G415" s="12" t="str">
        <f>IF(E415="","",IF(ISERROR(VLOOKUP(E415,'3-班级学员信息表'!G:AC,12,0)),"错误",IF(VLOOKUP(E415,'3-班级学员信息表'!G:AC,12,0)="","错误",VLOOKUP(E415,'3-班级学员信息表'!G:AC,12,0))))</f>
        <v/>
      </c>
      <c r="H415" s="12" t="str">
        <f>IF(E415="","",IF(ISERROR(VLOOKUP(E415,'3-班级学员信息表'!G:AC,13,0)),"错误",IF(VLOOKUP(E415,'3-班级学员信息表'!G:AC,13,0)="","错误",VLOOKUP(E415,'3-班级学员信息表'!G:AC,13,0))))</f>
        <v/>
      </c>
      <c r="I415" s="8" t="str">
        <f>IF(E415="","",IFERROR(VLOOKUP(E415,'3-班级学员信息表'!G:AC,14,0),"错误"))</f>
        <v/>
      </c>
      <c r="J415" s="8" t="str">
        <f>IF(E415="","",IFERROR(VLOOKUP(E415,'3-班级学员信息表'!G:AC,15,0),"错误"))</f>
        <v/>
      </c>
      <c r="K415" s="7" t="str">
        <f>IF(E415="","",IFERROR(VLOOKUP(H415,'2-班级信息'!A:AH,6,0),"错误"))</f>
        <v/>
      </c>
      <c r="L415" s="7" t="str">
        <f>IF(E415="","",IFERROR(VLOOKUP(H415,'2-班级信息'!A:AH,29,0),"错误"))</f>
        <v/>
      </c>
      <c r="M415" s="6">
        <f>SUMIF('6-学员费用预警表'!A:A,'10-新增明细'!E415,'6-学员费用预警表'!F:F)</f>
        <v>0</v>
      </c>
      <c r="N415" s="5">
        <f>SUMIF('6-学员费用预警表'!A:A,'10-新增明细'!E415,'6-学员费用预警表'!I:I)</f>
        <v>0</v>
      </c>
      <c r="O415" s="8" t="str">
        <f>IF(E415="","",IFERROR(VLOOKUP(E415,'1-学员信息表'!A:AG,8,0),"错误"))</f>
        <v/>
      </c>
      <c r="P415" s="8" t="str">
        <f>IF(E415="","",IFERROR(VLOOKUP(E415,'4-收据记录表'!D:AN,26,0),"错误"))</f>
        <v/>
      </c>
      <c r="Q415" s="12"/>
      <c r="R415" s="11"/>
      <c r="S415" s="8" t="str">
        <f>IF(E415="","",IF(ISERROR(VLOOKUP(E415,'1-学员信息表'!A:AG,9,0)),"错误",IF(VLOOKUP(E415,'1-学员信息表'!A:AG,9,0)="","错误",VLOOKUP(E415,'1-学员信息表'!A:AG,9,0))))</f>
        <v/>
      </c>
      <c r="T415" s="4" t="str">
        <f>IF(E415="","",IF(ISERROR(VLOOKUP(E415,'1-学员信息表'!A:AG,20,0)),"错误",IF(VLOOKUP(E415,'1-学员信息表'!A:AG,20,0)="","错误",VLOOKUP(E415,'1-学员信息表'!A:AG,20,0))))</f>
        <v/>
      </c>
      <c r="U415" s="8" t="str">
        <f>IF(E415="","",IF(ISERROR(VLOOKUP(E415,'1-学员信息表'!A:AG,21,0)),"错误",IF(VLOOKUP(E415,'1-学员信息表'!A:AG,21,0)="","错误",VLOOKUP(E415,'1-学员信息表'!A:AG,21,0))))</f>
        <v/>
      </c>
    </row>
    <row r="416" spans="1:21">
      <c r="A416" s="8" t="str">
        <f t="shared" si="18"/>
        <v/>
      </c>
      <c r="B416" s="12" t="str">
        <f t="shared" si="19"/>
        <v/>
      </c>
      <c r="C416" s="11" t="str">
        <f t="shared" si="20"/>
        <v/>
      </c>
      <c r="D416" s="3"/>
      <c r="E416" s="1"/>
      <c r="F416" s="12" t="str">
        <f>IF(E416="","",IFERROR(VLOOKUP(E416,'1-学员信息表'!A:AG,2,0),"错误"))</f>
        <v/>
      </c>
      <c r="G416" s="12" t="str">
        <f>IF(E416="","",IF(ISERROR(VLOOKUP(E416,'3-班级学员信息表'!G:AC,12,0)),"错误",IF(VLOOKUP(E416,'3-班级学员信息表'!G:AC,12,0)="","错误",VLOOKUP(E416,'3-班级学员信息表'!G:AC,12,0))))</f>
        <v/>
      </c>
      <c r="H416" s="12" t="str">
        <f>IF(E416="","",IF(ISERROR(VLOOKUP(E416,'3-班级学员信息表'!G:AC,13,0)),"错误",IF(VLOOKUP(E416,'3-班级学员信息表'!G:AC,13,0)="","错误",VLOOKUP(E416,'3-班级学员信息表'!G:AC,13,0))))</f>
        <v/>
      </c>
      <c r="I416" s="8" t="str">
        <f>IF(E416="","",IFERROR(VLOOKUP(E416,'3-班级学员信息表'!G:AC,14,0),"错误"))</f>
        <v/>
      </c>
      <c r="J416" s="8" t="str">
        <f>IF(E416="","",IFERROR(VLOOKUP(E416,'3-班级学员信息表'!G:AC,15,0),"错误"))</f>
        <v/>
      </c>
      <c r="K416" s="7" t="str">
        <f>IF(E416="","",IFERROR(VLOOKUP(H416,'2-班级信息'!A:AH,6,0),"错误"))</f>
        <v/>
      </c>
      <c r="L416" s="7" t="str">
        <f>IF(E416="","",IFERROR(VLOOKUP(H416,'2-班级信息'!A:AH,29,0),"错误"))</f>
        <v/>
      </c>
      <c r="M416" s="6">
        <f>SUMIF('6-学员费用预警表'!A:A,'10-新增明细'!E416,'6-学员费用预警表'!F:F)</f>
        <v>0</v>
      </c>
      <c r="N416" s="5">
        <f>SUMIF('6-学员费用预警表'!A:A,'10-新增明细'!E416,'6-学员费用预警表'!I:I)</f>
        <v>0</v>
      </c>
      <c r="O416" s="8" t="str">
        <f>IF(E416="","",IFERROR(VLOOKUP(E416,'1-学员信息表'!A:AG,8,0),"错误"))</f>
        <v/>
      </c>
      <c r="P416" s="8" t="str">
        <f>IF(E416="","",IFERROR(VLOOKUP(E416,'4-收据记录表'!D:AN,26,0),"错误"))</f>
        <v/>
      </c>
      <c r="Q416" s="12"/>
      <c r="R416" s="11"/>
      <c r="S416" s="8" t="str">
        <f>IF(E416="","",IF(ISERROR(VLOOKUP(E416,'1-学员信息表'!A:AG,9,0)),"错误",IF(VLOOKUP(E416,'1-学员信息表'!A:AG,9,0)="","错误",VLOOKUP(E416,'1-学员信息表'!A:AG,9,0))))</f>
        <v/>
      </c>
      <c r="T416" s="4" t="str">
        <f>IF(E416="","",IF(ISERROR(VLOOKUP(E416,'1-学员信息表'!A:AG,20,0)),"错误",IF(VLOOKUP(E416,'1-学员信息表'!A:AG,20,0)="","错误",VLOOKUP(E416,'1-学员信息表'!A:AG,20,0))))</f>
        <v/>
      </c>
      <c r="U416" s="8" t="str">
        <f>IF(E416="","",IF(ISERROR(VLOOKUP(E416,'1-学员信息表'!A:AG,21,0)),"错误",IF(VLOOKUP(E416,'1-学员信息表'!A:AG,21,0)="","错误",VLOOKUP(E416,'1-学员信息表'!A:AG,21,0))))</f>
        <v/>
      </c>
    </row>
    <row r="417" spans="1:21">
      <c r="A417" s="8" t="str">
        <f t="shared" si="18"/>
        <v/>
      </c>
      <c r="B417" s="12" t="str">
        <f t="shared" si="19"/>
        <v/>
      </c>
      <c r="C417" s="11" t="str">
        <f t="shared" si="20"/>
        <v/>
      </c>
      <c r="D417" s="3"/>
      <c r="E417" s="1"/>
      <c r="F417" s="12" t="str">
        <f>IF(E417="","",IFERROR(VLOOKUP(E417,'1-学员信息表'!A:AG,2,0),"错误"))</f>
        <v/>
      </c>
      <c r="G417" s="12" t="str">
        <f>IF(E417="","",IF(ISERROR(VLOOKUP(E417,'3-班级学员信息表'!G:AC,12,0)),"错误",IF(VLOOKUP(E417,'3-班级学员信息表'!G:AC,12,0)="","错误",VLOOKUP(E417,'3-班级学员信息表'!G:AC,12,0))))</f>
        <v/>
      </c>
      <c r="H417" s="12" t="str">
        <f>IF(E417="","",IF(ISERROR(VLOOKUP(E417,'3-班级学员信息表'!G:AC,13,0)),"错误",IF(VLOOKUP(E417,'3-班级学员信息表'!G:AC,13,0)="","错误",VLOOKUP(E417,'3-班级学员信息表'!G:AC,13,0))))</f>
        <v/>
      </c>
      <c r="I417" s="8" t="str">
        <f>IF(E417="","",IFERROR(VLOOKUP(E417,'3-班级学员信息表'!G:AC,14,0),"错误"))</f>
        <v/>
      </c>
      <c r="J417" s="8" t="str">
        <f>IF(E417="","",IFERROR(VLOOKUP(E417,'3-班级学员信息表'!G:AC,15,0),"错误"))</f>
        <v/>
      </c>
      <c r="K417" s="7" t="str">
        <f>IF(E417="","",IFERROR(VLOOKUP(H417,'2-班级信息'!A:AH,6,0),"错误"))</f>
        <v/>
      </c>
      <c r="L417" s="7" t="str">
        <f>IF(E417="","",IFERROR(VLOOKUP(H417,'2-班级信息'!A:AH,29,0),"错误"))</f>
        <v/>
      </c>
      <c r="M417" s="6">
        <f>SUMIF('6-学员费用预警表'!A:A,'10-新增明细'!E417,'6-学员费用预警表'!F:F)</f>
        <v>0</v>
      </c>
      <c r="N417" s="5">
        <f>SUMIF('6-学员费用预警表'!A:A,'10-新增明细'!E417,'6-学员费用预警表'!I:I)</f>
        <v>0</v>
      </c>
      <c r="O417" s="8" t="str">
        <f>IF(E417="","",IFERROR(VLOOKUP(E417,'1-学员信息表'!A:AG,8,0),"错误"))</f>
        <v/>
      </c>
      <c r="P417" s="8" t="str">
        <f>IF(E417="","",IFERROR(VLOOKUP(E417,'4-收据记录表'!D:AN,26,0),"错误"))</f>
        <v/>
      </c>
      <c r="Q417" s="12"/>
      <c r="R417" s="11"/>
      <c r="S417" s="8" t="str">
        <f>IF(E417="","",IF(ISERROR(VLOOKUP(E417,'1-学员信息表'!A:AG,9,0)),"错误",IF(VLOOKUP(E417,'1-学员信息表'!A:AG,9,0)="","错误",VLOOKUP(E417,'1-学员信息表'!A:AG,9,0))))</f>
        <v/>
      </c>
      <c r="T417" s="4" t="str">
        <f>IF(E417="","",IF(ISERROR(VLOOKUP(E417,'1-学员信息表'!A:AG,20,0)),"错误",IF(VLOOKUP(E417,'1-学员信息表'!A:AG,20,0)="","错误",VLOOKUP(E417,'1-学员信息表'!A:AG,20,0))))</f>
        <v/>
      </c>
      <c r="U417" s="8" t="str">
        <f>IF(E417="","",IF(ISERROR(VLOOKUP(E417,'1-学员信息表'!A:AG,21,0)),"错误",IF(VLOOKUP(E417,'1-学员信息表'!A:AG,21,0)="","错误",VLOOKUP(E417,'1-学员信息表'!A:AG,21,0))))</f>
        <v/>
      </c>
    </row>
    <row r="418" spans="1:21">
      <c r="A418" s="8" t="str">
        <f t="shared" si="18"/>
        <v/>
      </c>
      <c r="B418" s="12" t="str">
        <f t="shared" si="19"/>
        <v/>
      </c>
      <c r="C418" s="11" t="str">
        <f t="shared" si="20"/>
        <v/>
      </c>
      <c r="D418" s="3"/>
      <c r="E418" s="1"/>
      <c r="F418" s="12" t="str">
        <f>IF(E418="","",IFERROR(VLOOKUP(E418,'1-学员信息表'!A:AG,2,0),"错误"))</f>
        <v/>
      </c>
      <c r="G418" s="12" t="str">
        <f>IF(E418="","",IF(ISERROR(VLOOKUP(E418,'3-班级学员信息表'!G:AC,12,0)),"错误",IF(VLOOKUP(E418,'3-班级学员信息表'!G:AC,12,0)="","错误",VLOOKUP(E418,'3-班级学员信息表'!G:AC,12,0))))</f>
        <v/>
      </c>
      <c r="H418" s="12" t="str">
        <f>IF(E418="","",IF(ISERROR(VLOOKUP(E418,'3-班级学员信息表'!G:AC,13,0)),"错误",IF(VLOOKUP(E418,'3-班级学员信息表'!G:AC,13,0)="","错误",VLOOKUP(E418,'3-班级学员信息表'!G:AC,13,0))))</f>
        <v/>
      </c>
      <c r="I418" s="8" t="str">
        <f>IF(E418="","",IFERROR(VLOOKUP(E418,'3-班级学员信息表'!G:AC,14,0),"错误"))</f>
        <v/>
      </c>
      <c r="J418" s="8" t="str">
        <f>IF(E418="","",IFERROR(VLOOKUP(E418,'3-班级学员信息表'!G:AC,15,0),"错误"))</f>
        <v/>
      </c>
      <c r="K418" s="7" t="str">
        <f>IF(E418="","",IFERROR(VLOOKUP(H418,'2-班级信息'!A:AH,6,0),"错误"))</f>
        <v/>
      </c>
      <c r="L418" s="7" t="str">
        <f>IF(E418="","",IFERROR(VLOOKUP(H418,'2-班级信息'!A:AH,29,0),"错误"))</f>
        <v/>
      </c>
      <c r="M418" s="6">
        <f>SUMIF('6-学员费用预警表'!A:A,'10-新增明细'!E418,'6-学员费用预警表'!F:F)</f>
        <v>0</v>
      </c>
      <c r="N418" s="5">
        <f>SUMIF('6-学员费用预警表'!A:A,'10-新增明细'!E418,'6-学员费用预警表'!I:I)</f>
        <v>0</v>
      </c>
      <c r="O418" s="8" t="str">
        <f>IF(E418="","",IFERROR(VLOOKUP(E418,'1-学员信息表'!A:AG,8,0),"错误"))</f>
        <v/>
      </c>
      <c r="P418" s="8" t="str">
        <f>IF(E418="","",IFERROR(VLOOKUP(E418,'4-收据记录表'!D:AN,26,0),"错误"))</f>
        <v/>
      </c>
      <c r="Q418" s="12"/>
      <c r="R418" s="11"/>
      <c r="S418" s="8" t="str">
        <f>IF(E418="","",IF(ISERROR(VLOOKUP(E418,'1-学员信息表'!A:AG,9,0)),"错误",IF(VLOOKUP(E418,'1-学员信息表'!A:AG,9,0)="","错误",VLOOKUP(E418,'1-学员信息表'!A:AG,9,0))))</f>
        <v/>
      </c>
      <c r="T418" s="4" t="str">
        <f>IF(E418="","",IF(ISERROR(VLOOKUP(E418,'1-学员信息表'!A:AG,20,0)),"错误",IF(VLOOKUP(E418,'1-学员信息表'!A:AG,20,0)="","错误",VLOOKUP(E418,'1-学员信息表'!A:AG,20,0))))</f>
        <v/>
      </c>
      <c r="U418" s="8" t="str">
        <f>IF(E418="","",IF(ISERROR(VLOOKUP(E418,'1-学员信息表'!A:AG,21,0)),"错误",IF(VLOOKUP(E418,'1-学员信息表'!A:AG,21,0)="","错误",VLOOKUP(E418,'1-学员信息表'!A:AG,21,0))))</f>
        <v/>
      </c>
    </row>
    <row r="419" spans="1:21">
      <c r="A419" s="8" t="str">
        <f t="shared" si="18"/>
        <v/>
      </c>
      <c r="B419" s="12" t="str">
        <f t="shared" si="19"/>
        <v/>
      </c>
      <c r="C419" s="11" t="str">
        <f t="shared" si="20"/>
        <v/>
      </c>
      <c r="D419" s="3"/>
      <c r="E419" s="1"/>
      <c r="F419" s="12" t="str">
        <f>IF(E419="","",IFERROR(VLOOKUP(E419,'1-学员信息表'!A:AG,2,0),"错误"))</f>
        <v/>
      </c>
      <c r="G419" s="12" t="str">
        <f>IF(E419="","",IF(ISERROR(VLOOKUP(E419,'3-班级学员信息表'!G:AC,12,0)),"错误",IF(VLOOKUP(E419,'3-班级学员信息表'!G:AC,12,0)="","错误",VLOOKUP(E419,'3-班级学员信息表'!G:AC,12,0))))</f>
        <v/>
      </c>
      <c r="H419" s="12" t="str">
        <f>IF(E419="","",IF(ISERROR(VLOOKUP(E419,'3-班级学员信息表'!G:AC,13,0)),"错误",IF(VLOOKUP(E419,'3-班级学员信息表'!G:AC,13,0)="","错误",VLOOKUP(E419,'3-班级学员信息表'!G:AC,13,0))))</f>
        <v/>
      </c>
      <c r="I419" s="8" t="str">
        <f>IF(E419="","",IFERROR(VLOOKUP(E419,'3-班级学员信息表'!G:AC,14,0),"错误"))</f>
        <v/>
      </c>
      <c r="J419" s="8" t="str">
        <f>IF(E419="","",IFERROR(VLOOKUP(E419,'3-班级学员信息表'!G:AC,15,0),"错误"))</f>
        <v/>
      </c>
      <c r="K419" s="7" t="str">
        <f>IF(E419="","",IFERROR(VLOOKUP(H419,'2-班级信息'!A:AH,6,0),"错误"))</f>
        <v/>
      </c>
      <c r="L419" s="7" t="str">
        <f>IF(E419="","",IFERROR(VLOOKUP(H419,'2-班级信息'!A:AH,29,0),"错误"))</f>
        <v/>
      </c>
      <c r="M419" s="6">
        <f>SUMIF('6-学员费用预警表'!A:A,'10-新增明细'!E419,'6-学员费用预警表'!F:F)</f>
        <v>0</v>
      </c>
      <c r="N419" s="5">
        <f>SUMIF('6-学员费用预警表'!A:A,'10-新增明细'!E419,'6-学员费用预警表'!I:I)</f>
        <v>0</v>
      </c>
      <c r="O419" s="8" t="str">
        <f>IF(E419="","",IFERROR(VLOOKUP(E419,'1-学员信息表'!A:AG,8,0),"错误"))</f>
        <v/>
      </c>
      <c r="P419" s="8" t="str">
        <f>IF(E419="","",IFERROR(VLOOKUP(E419,'4-收据记录表'!D:AN,26,0),"错误"))</f>
        <v/>
      </c>
      <c r="Q419" s="12"/>
      <c r="R419" s="11"/>
      <c r="S419" s="8" t="str">
        <f>IF(E419="","",IF(ISERROR(VLOOKUP(E419,'1-学员信息表'!A:AG,9,0)),"错误",IF(VLOOKUP(E419,'1-学员信息表'!A:AG,9,0)="","错误",VLOOKUP(E419,'1-学员信息表'!A:AG,9,0))))</f>
        <v/>
      </c>
      <c r="T419" s="4" t="str">
        <f>IF(E419="","",IF(ISERROR(VLOOKUP(E419,'1-学员信息表'!A:AG,20,0)),"错误",IF(VLOOKUP(E419,'1-学员信息表'!A:AG,20,0)="","错误",VLOOKUP(E419,'1-学员信息表'!A:AG,20,0))))</f>
        <v/>
      </c>
      <c r="U419" s="8" t="str">
        <f>IF(E419="","",IF(ISERROR(VLOOKUP(E419,'1-学员信息表'!A:AG,21,0)),"错误",IF(VLOOKUP(E419,'1-学员信息表'!A:AG,21,0)="","错误",VLOOKUP(E419,'1-学员信息表'!A:AG,21,0))))</f>
        <v/>
      </c>
    </row>
    <row r="420" spans="1:21">
      <c r="A420" s="8" t="str">
        <f t="shared" si="18"/>
        <v/>
      </c>
      <c r="B420" s="12" t="str">
        <f t="shared" si="19"/>
        <v/>
      </c>
      <c r="C420" s="11" t="str">
        <f t="shared" si="20"/>
        <v/>
      </c>
      <c r="D420" s="3"/>
      <c r="E420" s="1"/>
      <c r="F420" s="12" t="str">
        <f>IF(E420="","",IFERROR(VLOOKUP(E420,'1-学员信息表'!A:AG,2,0),"错误"))</f>
        <v/>
      </c>
      <c r="G420" s="12" t="str">
        <f>IF(E420="","",IF(ISERROR(VLOOKUP(E420,'3-班级学员信息表'!G:AC,12,0)),"错误",IF(VLOOKUP(E420,'3-班级学员信息表'!G:AC,12,0)="","错误",VLOOKUP(E420,'3-班级学员信息表'!G:AC,12,0))))</f>
        <v/>
      </c>
      <c r="H420" s="12" t="str">
        <f>IF(E420="","",IF(ISERROR(VLOOKUP(E420,'3-班级学员信息表'!G:AC,13,0)),"错误",IF(VLOOKUP(E420,'3-班级学员信息表'!G:AC,13,0)="","错误",VLOOKUP(E420,'3-班级学员信息表'!G:AC,13,0))))</f>
        <v/>
      </c>
      <c r="I420" s="8" t="str">
        <f>IF(E420="","",IFERROR(VLOOKUP(E420,'3-班级学员信息表'!G:AC,14,0),"错误"))</f>
        <v/>
      </c>
      <c r="J420" s="8" t="str">
        <f>IF(E420="","",IFERROR(VLOOKUP(E420,'3-班级学员信息表'!G:AC,15,0),"错误"))</f>
        <v/>
      </c>
      <c r="K420" s="7" t="str">
        <f>IF(E420="","",IFERROR(VLOOKUP(H420,'2-班级信息'!A:AH,6,0),"错误"))</f>
        <v/>
      </c>
      <c r="L420" s="7" t="str">
        <f>IF(E420="","",IFERROR(VLOOKUP(H420,'2-班级信息'!A:AH,29,0),"错误"))</f>
        <v/>
      </c>
      <c r="M420" s="6">
        <f>SUMIF('6-学员费用预警表'!A:A,'10-新增明细'!E420,'6-学员费用预警表'!F:F)</f>
        <v>0</v>
      </c>
      <c r="N420" s="5">
        <f>SUMIF('6-学员费用预警表'!A:A,'10-新增明细'!E420,'6-学员费用预警表'!I:I)</f>
        <v>0</v>
      </c>
      <c r="O420" s="8" t="str">
        <f>IF(E420="","",IFERROR(VLOOKUP(E420,'1-学员信息表'!A:AG,8,0),"错误"))</f>
        <v/>
      </c>
      <c r="P420" s="8" t="str">
        <f>IF(E420="","",IFERROR(VLOOKUP(E420,'4-收据记录表'!D:AN,26,0),"错误"))</f>
        <v/>
      </c>
      <c r="Q420" s="12"/>
      <c r="R420" s="11"/>
      <c r="S420" s="8" t="str">
        <f>IF(E420="","",IF(ISERROR(VLOOKUP(E420,'1-学员信息表'!A:AG,9,0)),"错误",IF(VLOOKUP(E420,'1-学员信息表'!A:AG,9,0)="","错误",VLOOKUP(E420,'1-学员信息表'!A:AG,9,0))))</f>
        <v/>
      </c>
      <c r="T420" s="4" t="str">
        <f>IF(E420="","",IF(ISERROR(VLOOKUP(E420,'1-学员信息表'!A:AG,20,0)),"错误",IF(VLOOKUP(E420,'1-学员信息表'!A:AG,20,0)="","错误",VLOOKUP(E420,'1-学员信息表'!A:AG,20,0))))</f>
        <v/>
      </c>
      <c r="U420" s="8" t="str">
        <f>IF(E420="","",IF(ISERROR(VLOOKUP(E420,'1-学员信息表'!A:AG,21,0)),"错误",IF(VLOOKUP(E420,'1-学员信息表'!A:AG,21,0)="","错误",VLOOKUP(E420,'1-学员信息表'!A:AG,21,0))))</f>
        <v/>
      </c>
    </row>
    <row r="421" spans="1:21">
      <c r="A421" s="8" t="str">
        <f t="shared" si="18"/>
        <v/>
      </c>
      <c r="B421" s="12" t="str">
        <f t="shared" si="19"/>
        <v/>
      </c>
      <c r="C421" s="11" t="str">
        <f t="shared" si="20"/>
        <v/>
      </c>
      <c r="D421" s="3"/>
      <c r="E421" s="1"/>
      <c r="F421" s="12" t="str">
        <f>IF(E421="","",IFERROR(VLOOKUP(E421,'1-学员信息表'!A:AG,2,0),"错误"))</f>
        <v/>
      </c>
      <c r="G421" s="12" t="str">
        <f>IF(E421="","",IF(ISERROR(VLOOKUP(E421,'3-班级学员信息表'!G:AC,12,0)),"错误",IF(VLOOKUP(E421,'3-班级学员信息表'!G:AC,12,0)="","错误",VLOOKUP(E421,'3-班级学员信息表'!G:AC,12,0))))</f>
        <v/>
      </c>
      <c r="H421" s="12" t="str">
        <f>IF(E421="","",IF(ISERROR(VLOOKUP(E421,'3-班级学员信息表'!G:AC,13,0)),"错误",IF(VLOOKUP(E421,'3-班级学员信息表'!G:AC,13,0)="","错误",VLOOKUP(E421,'3-班级学员信息表'!G:AC,13,0))))</f>
        <v/>
      </c>
      <c r="I421" s="8" t="str">
        <f>IF(E421="","",IFERROR(VLOOKUP(E421,'3-班级学员信息表'!G:AC,14,0),"错误"))</f>
        <v/>
      </c>
      <c r="J421" s="8" t="str">
        <f>IF(E421="","",IFERROR(VLOOKUP(E421,'3-班级学员信息表'!G:AC,15,0),"错误"))</f>
        <v/>
      </c>
      <c r="K421" s="7" t="str">
        <f>IF(E421="","",IFERROR(VLOOKUP(H421,'2-班级信息'!A:AH,6,0),"错误"))</f>
        <v/>
      </c>
      <c r="L421" s="7" t="str">
        <f>IF(E421="","",IFERROR(VLOOKUP(H421,'2-班级信息'!A:AH,29,0),"错误"))</f>
        <v/>
      </c>
      <c r="M421" s="6">
        <f>SUMIF('6-学员费用预警表'!A:A,'10-新增明细'!E421,'6-学员费用预警表'!F:F)</f>
        <v>0</v>
      </c>
      <c r="N421" s="5">
        <f>SUMIF('6-学员费用预警表'!A:A,'10-新增明细'!E421,'6-学员费用预警表'!I:I)</f>
        <v>0</v>
      </c>
      <c r="O421" s="8" t="str">
        <f>IF(E421="","",IFERROR(VLOOKUP(E421,'1-学员信息表'!A:AG,8,0),"错误"))</f>
        <v/>
      </c>
      <c r="P421" s="8" t="str">
        <f>IF(E421="","",IFERROR(VLOOKUP(E421,'4-收据记录表'!D:AN,26,0),"错误"))</f>
        <v/>
      </c>
      <c r="Q421" s="12"/>
      <c r="R421" s="11"/>
      <c r="S421" s="8" t="str">
        <f>IF(E421="","",IF(ISERROR(VLOOKUP(E421,'1-学员信息表'!A:AG,9,0)),"错误",IF(VLOOKUP(E421,'1-学员信息表'!A:AG,9,0)="","错误",VLOOKUP(E421,'1-学员信息表'!A:AG,9,0))))</f>
        <v/>
      </c>
      <c r="T421" s="4" t="str">
        <f>IF(E421="","",IF(ISERROR(VLOOKUP(E421,'1-学员信息表'!A:AG,20,0)),"错误",IF(VLOOKUP(E421,'1-学员信息表'!A:AG,20,0)="","错误",VLOOKUP(E421,'1-学员信息表'!A:AG,20,0))))</f>
        <v/>
      </c>
      <c r="U421" s="8" t="str">
        <f>IF(E421="","",IF(ISERROR(VLOOKUP(E421,'1-学员信息表'!A:AG,21,0)),"错误",IF(VLOOKUP(E421,'1-学员信息表'!A:AG,21,0)="","错误",VLOOKUP(E421,'1-学员信息表'!A:AG,21,0))))</f>
        <v/>
      </c>
    </row>
    <row r="422" spans="1:21">
      <c r="A422" s="8" t="str">
        <f t="shared" si="18"/>
        <v/>
      </c>
      <c r="B422" s="12" t="str">
        <f t="shared" si="19"/>
        <v/>
      </c>
      <c r="C422" s="11" t="str">
        <f t="shared" si="20"/>
        <v/>
      </c>
      <c r="D422" s="3"/>
      <c r="E422" s="1"/>
      <c r="F422" s="12" t="str">
        <f>IF(E422="","",IFERROR(VLOOKUP(E422,'1-学员信息表'!A:AG,2,0),"错误"))</f>
        <v/>
      </c>
      <c r="G422" s="12" t="str">
        <f>IF(E422="","",IF(ISERROR(VLOOKUP(E422,'3-班级学员信息表'!G:AC,12,0)),"错误",IF(VLOOKUP(E422,'3-班级学员信息表'!G:AC,12,0)="","错误",VLOOKUP(E422,'3-班级学员信息表'!G:AC,12,0))))</f>
        <v/>
      </c>
      <c r="H422" s="12" t="str">
        <f>IF(E422="","",IF(ISERROR(VLOOKUP(E422,'3-班级学员信息表'!G:AC,13,0)),"错误",IF(VLOOKUP(E422,'3-班级学员信息表'!G:AC,13,0)="","错误",VLOOKUP(E422,'3-班级学员信息表'!G:AC,13,0))))</f>
        <v/>
      </c>
      <c r="I422" s="8" t="str">
        <f>IF(E422="","",IFERROR(VLOOKUP(E422,'3-班级学员信息表'!G:AC,14,0),"错误"))</f>
        <v/>
      </c>
      <c r="J422" s="8" t="str">
        <f>IF(E422="","",IFERROR(VLOOKUP(E422,'3-班级学员信息表'!G:AC,15,0),"错误"))</f>
        <v/>
      </c>
      <c r="K422" s="7" t="str">
        <f>IF(E422="","",IFERROR(VLOOKUP(H422,'2-班级信息'!A:AH,6,0),"错误"))</f>
        <v/>
      </c>
      <c r="L422" s="7" t="str">
        <f>IF(E422="","",IFERROR(VLOOKUP(H422,'2-班级信息'!A:AH,29,0),"错误"))</f>
        <v/>
      </c>
      <c r="M422" s="6">
        <f>SUMIF('6-学员费用预警表'!A:A,'10-新增明细'!E422,'6-学员费用预警表'!F:F)</f>
        <v>0</v>
      </c>
      <c r="N422" s="5">
        <f>SUMIF('6-学员费用预警表'!A:A,'10-新增明细'!E422,'6-学员费用预警表'!I:I)</f>
        <v>0</v>
      </c>
      <c r="O422" s="8" t="str">
        <f>IF(E422="","",IFERROR(VLOOKUP(E422,'1-学员信息表'!A:AG,8,0),"错误"))</f>
        <v/>
      </c>
      <c r="P422" s="8" t="str">
        <f>IF(E422="","",IFERROR(VLOOKUP(E422,'4-收据记录表'!D:AN,26,0),"错误"))</f>
        <v/>
      </c>
      <c r="Q422" s="12"/>
      <c r="R422" s="11"/>
      <c r="S422" s="8" t="str">
        <f>IF(E422="","",IF(ISERROR(VLOOKUP(E422,'1-学员信息表'!A:AG,9,0)),"错误",IF(VLOOKUP(E422,'1-学员信息表'!A:AG,9,0)="","错误",VLOOKUP(E422,'1-学员信息表'!A:AG,9,0))))</f>
        <v/>
      </c>
      <c r="T422" s="4" t="str">
        <f>IF(E422="","",IF(ISERROR(VLOOKUP(E422,'1-学员信息表'!A:AG,20,0)),"错误",IF(VLOOKUP(E422,'1-学员信息表'!A:AG,20,0)="","错误",VLOOKUP(E422,'1-学员信息表'!A:AG,20,0))))</f>
        <v/>
      </c>
      <c r="U422" s="8" t="str">
        <f>IF(E422="","",IF(ISERROR(VLOOKUP(E422,'1-学员信息表'!A:AG,21,0)),"错误",IF(VLOOKUP(E422,'1-学员信息表'!A:AG,21,0)="","错误",VLOOKUP(E422,'1-学员信息表'!A:AG,21,0))))</f>
        <v/>
      </c>
    </row>
    <row r="423" spans="1:21">
      <c r="A423" s="8" t="str">
        <f t="shared" si="18"/>
        <v/>
      </c>
      <c r="B423" s="12" t="str">
        <f t="shared" si="19"/>
        <v/>
      </c>
      <c r="C423" s="11" t="str">
        <f t="shared" si="20"/>
        <v/>
      </c>
      <c r="D423" s="3"/>
      <c r="E423" s="1"/>
      <c r="F423" s="12" t="str">
        <f>IF(E423="","",IFERROR(VLOOKUP(E423,'1-学员信息表'!A:AG,2,0),"错误"))</f>
        <v/>
      </c>
      <c r="G423" s="12" t="str">
        <f>IF(E423="","",IF(ISERROR(VLOOKUP(E423,'3-班级学员信息表'!G:AC,12,0)),"错误",IF(VLOOKUP(E423,'3-班级学员信息表'!G:AC,12,0)="","错误",VLOOKUP(E423,'3-班级学员信息表'!G:AC,12,0))))</f>
        <v/>
      </c>
      <c r="H423" s="12" t="str">
        <f>IF(E423="","",IF(ISERROR(VLOOKUP(E423,'3-班级学员信息表'!G:AC,13,0)),"错误",IF(VLOOKUP(E423,'3-班级学员信息表'!G:AC,13,0)="","错误",VLOOKUP(E423,'3-班级学员信息表'!G:AC,13,0))))</f>
        <v/>
      </c>
      <c r="I423" s="8" t="str">
        <f>IF(E423="","",IFERROR(VLOOKUP(E423,'3-班级学员信息表'!G:AC,14,0),"错误"))</f>
        <v/>
      </c>
      <c r="J423" s="8" t="str">
        <f>IF(E423="","",IFERROR(VLOOKUP(E423,'3-班级学员信息表'!G:AC,15,0),"错误"))</f>
        <v/>
      </c>
      <c r="K423" s="7" t="str">
        <f>IF(E423="","",IFERROR(VLOOKUP(H423,'2-班级信息'!A:AH,6,0),"错误"))</f>
        <v/>
      </c>
      <c r="L423" s="7" t="str">
        <f>IF(E423="","",IFERROR(VLOOKUP(H423,'2-班级信息'!A:AH,29,0),"错误"))</f>
        <v/>
      </c>
      <c r="M423" s="6">
        <f>SUMIF('6-学员费用预警表'!A:A,'10-新增明细'!E423,'6-学员费用预警表'!F:F)</f>
        <v>0</v>
      </c>
      <c r="N423" s="5">
        <f>SUMIF('6-学员费用预警表'!A:A,'10-新增明细'!E423,'6-学员费用预警表'!I:I)</f>
        <v>0</v>
      </c>
      <c r="O423" s="8" t="str">
        <f>IF(E423="","",IFERROR(VLOOKUP(E423,'1-学员信息表'!A:AG,8,0),"错误"))</f>
        <v/>
      </c>
      <c r="P423" s="8" t="str">
        <f>IF(E423="","",IFERROR(VLOOKUP(E423,'4-收据记录表'!D:AN,26,0),"错误"))</f>
        <v/>
      </c>
      <c r="Q423" s="12"/>
      <c r="R423" s="11"/>
      <c r="S423" s="8" t="str">
        <f>IF(E423="","",IF(ISERROR(VLOOKUP(E423,'1-学员信息表'!A:AG,9,0)),"错误",IF(VLOOKUP(E423,'1-学员信息表'!A:AG,9,0)="","错误",VLOOKUP(E423,'1-学员信息表'!A:AG,9,0))))</f>
        <v/>
      </c>
      <c r="T423" s="4" t="str">
        <f>IF(E423="","",IF(ISERROR(VLOOKUP(E423,'1-学员信息表'!A:AG,20,0)),"错误",IF(VLOOKUP(E423,'1-学员信息表'!A:AG,20,0)="","错误",VLOOKUP(E423,'1-学员信息表'!A:AG,20,0))))</f>
        <v/>
      </c>
      <c r="U423" s="8" t="str">
        <f>IF(E423="","",IF(ISERROR(VLOOKUP(E423,'1-学员信息表'!A:AG,21,0)),"错误",IF(VLOOKUP(E423,'1-学员信息表'!A:AG,21,0)="","错误",VLOOKUP(E423,'1-学员信息表'!A:AG,21,0))))</f>
        <v/>
      </c>
    </row>
    <row r="424" spans="1:21">
      <c r="A424" s="8" t="str">
        <f t="shared" si="18"/>
        <v/>
      </c>
      <c r="B424" s="12" t="str">
        <f t="shared" si="19"/>
        <v/>
      </c>
      <c r="C424" s="11" t="str">
        <f t="shared" si="20"/>
        <v/>
      </c>
      <c r="D424" s="3"/>
      <c r="E424" s="1"/>
      <c r="F424" s="12" t="str">
        <f>IF(E424="","",IFERROR(VLOOKUP(E424,'1-学员信息表'!A:AG,2,0),"错误"))</f>
        <v/>
      </c>
      <c r="G424" s="12" t="str">
        <f>IF(E424="","",IF(ISERROR(VLOOKUP(E424,'3-班级学员信息表'!G:AC,12,0)),"错误",IF(VLOOKUP(E424,'3-班级学员信息表'!G:AC,12,0)="","错误",VLOOKUP(E424,'3-班级学员信息表'!G:AC,12,0))))</f>
        <v/>
      </c>
      <c r="H424" s="12" t="str">
        <f>IF(E424="","",IF(ISERROR(VLOOKUP(E424,'3-班级学员信息表'!G:AC,13,0)),"错误",IF(VLOOKUP(E424,'3-班级学员信息表'!G:AC,13,0)="","错误",VLOOKUP(E424,'3-班级学员信息表'!G:AC,13,0))))</f>
        <v/>
      </c>
      <c r="I424" s="8" t="str">
        <f>IF(E424="","",IFERROR(VLOOKUP(E424,'3-班级学员信息表'!G:AC,14,0),"错误"))</f>
        <v/>
      </c>
      <c r="J424" s="8" t="str">
        <f>IF(E424="","",IFERROR(VLOOKUP(E424,'3-班级学员信息表'!G:AC,15,0),"错误"))</f>
        <v/>
      </c>
      <c r="K424" s="7" t="str">
        <f>IF(E424="","",IFERROR(VLOOKUP(H424,'2-班级信息'!A:AH,6,0),"错误"))</f>
        <v/>
      </c>
      <c r="L424" s="7" t="str">
        <f>IF(E424="","",IFERROR(VLOOKUP(H424,'2-班级信息'!A:AH,29,0),"错误"))</f>
        <v/>
      </c>
      <c r="M424" s="6">
        <f>SUMIF('6-学员费用预警表'!A:A,'10-新增明细'!E424,'6-学员费用预警表'!F:F)</f>
        <v>0</v>
      </c>
      <c r="N424" s="5">
        <f>SUMIF('6-学员费用预警表'!A:A,'10-新增明细'!E424,'6-学员费用预警表'!I:I)</f>
        <v>0</v>
      </c>
      <c r="O424" s="8" t="str">
        <f>IF(E424="","",IFERROR(VLOOKUP(E424,'1-学员信息表'!A:AG,8,0),"错误"))</f>
        <v/>
      </c>
      <c r="P424" s="8" t="str">
        <f>IF(E424="","",IFERROR(VLOOKUP(E424,'4-收据记录表'!D:AN,26,0),"错误"))</f>
        <v/>
      </c>
      <c r="Q424" s="12"/>
      <c r="R424" s="11"/>
      <c r="S424" s="8" t="str">
        <f>IF(E424="","",IF(ISERROR(VLOOKUP(E424,'1-学员信息表'!A:AG,9,0)),"错误",IF(VLOOKUP(E424,'1-学员信息表'!A:AG,9,0)="","错误",VLOOKUP(E424,'1-学员信息表'!A:AG,9,0))))</f>
        <v/>
      </c>
      <c r="T424" s="4" t="str">
        <f>IF(E424="","",IF(ISERROR(VLOOKUP(E424,'1-学员信息表'!A:AG,20,0)),"错误",IF(VLOOKUP(E424,'1-学员信息表'!A:AG,20,0)="","错误",VLOOKUP(E424,'1-学员信息表'!A:AG,20,0))))</f>
        <v/>
      </c>
      <c r="U424" s="8" t="str">
        <f>IF(E424="","",IF(ISERROR(VLOOKUP(E424,'1-学员信息表'!A:AG,21,0)),"错误",IF(VLOOKUP(E424,'1-学员信息表'!A:AG,21,0)="","错误",VLOOKUP(E424,'1-学员信息表'!A:AG,21,0))))</f>
        <v/>
      </c>
    </row>
    <row r="425" spans="1:21">
      <c r="A425" s="8" t="str">
        <f t="shared" si="18"/>
        <v/>
      </c>
      <c r="B425" s="12" t="str">
        <f t="shared" si="19"/>
        <v/>
      </c>
      <c r="C425" s="11" t="str">
        <f t="shared" si="20"/>
        <v/>
      </c>
      <c r="D425" s="3"/>
      <c r="E425" s="1"/>
      <c r="F425" s="12" t="str">
        <f>IF(E425="","",IFERROR(VLOOKUP(E425,'1-学员信息表'!A:AG,2,0),"错误"))</f>
        <v/>
      </c>
      <c r="G425" s="12" t="str">
        <f>IF(E425="","",IF(ISERROR(VLOOKUP(E425,'3-班级学员信息表'!G:AC,12,0)),"错误",IF(VLOOKUP(E425,'3-班级学员信息表'!G:AC,12,0)="","错误",VLOOKUP(E425,'3-班级学员信息表'!G:AC,12,0))))</f>
        <v/>
      </c>
      <c r="H425" s="12" t="str">
        <f>IF(E425="","",IF(ISERROR(VLOOKUP(E425,'3-班级学员信息表'!G:AC,13,0)),"错误",IF(VLOOKUP(E425,'3-班级学员信息表'!G:AC,13,0)="","错误",VLOOKUP(E425,'3-班级学员信息表'!G:AC,13,0))))</f>
        <v/>
      </c>
      <c r="I425" s="8" t="str">
        <f>IF(E425="","",IFERROR(VLOOKUP(E425,'3-班级学员信息表'!G:AC,14,0),"错误"))</f>
        <v/>
      </c>
      <c r="J425" s="8" t="str">
        <f>IF(E425="","",IFERROR(VLOOKUP(E425,'3-班级学员信息表'!G:AC,15,0),"错误"))</f>
        <v/>
      </c>
      <c r="K425" s="7" t="str">
        <f>IF(E425="","",IFERROR(VLOOKUP(H425,'2-班级信息'!A:AH,6,0),"错误"))</f>
        <v/>
      </c>
      <c r="L425" s="7" t="str">
        <f>IF(E425="","",IFERROR(VLOOKUP(H425,'2-班级信息'!A:AH,29,0),"错误"))</f>
        <v/>
      </c>
      <c r="M425" s="6">
        <f>SUMIF('6-学员费用预警表'!A:A,'10-新增明细'!E425,'6-学员费用预警表'!F:F)</f>
        <v>0</v>
      </c>
      <c r="N425" s="5">
        <f>SUMIF('6-学员费用预警表'!A:A,'10-新增明细'!E425,'6-学员费用预警表'!I:I)</f>
        <v>0</v>
      </c>
      <c r="O425" s="8" t="str">
        <f>IF(E425="","",IFERROR(VLOOKUP(E425,'1-学员信息表'!A:AG,8,0),"错误"))</f>
        <v/>
      </c>
      <c r="P425" s="8" t="str">
        <f>IF(E425="","",IFERROR(VLOOKUP(E425,'4-收据记录表'!D:AN,26,0),"错误"))</f>
        <v/>
      </c>
      <c r="Q425" s="12"/>
      <c r="R425" s="11"/>
      <c r="S425" s="8" t="str">
        <f>IF(E425="","",IF(ISERROR(VLOOKUP(E425,'1-学员信息表'!A:AG,9,0)),"错误",IF(VLOOKUP(E425,'1-学员信息表'!A:AG,9,0)="","错误",VLOOKUP(E425,'1-学员信息表'!A:AG,9,0))))</f>
        <v/>
      </c>
      <c r="T425" s="4" t="str">
        <f>IF(E425="","",IF(ISERROR(VLOOKUP(E425,'1-学员信息表'!A:AG,20,0)),"错误",IF(VLOOKUP(E425,'1-学员信息表'!A:AG,20,0)="","错误",VLOOKUP(E425,'1-学员信息表'!A:AG,20,0))))</f>
        <v/>
      </c>
      <c r="U425" s="8" t="str">
        <f>IF(E425="","",IF(ISERROR(VLOOKUP(E425,'1-学员信息表'!A:AG,21,0)),"错误",IF(VLOOKUP(E425,'1-学员信息表'!A:AG,21,0)="","错误",VLOOKUP(E425,'1-学员信息表'!A:AG,21,0))))</f>
        <v/>
      </c>
    </row>
  </sheetData>
  <sheetProtection password="CC99" sheet="1" objects="1" scenarios="1" autoFilter="0" pivotTables="0"/>
  <protectedRanges>
    <protectedRange sqref="D1:E1 D2:D57 D58:E1048576" name="区域1"/>
    <protectedRange sqref="E2:E56" name="区域1_1"/>
    <protectedRange sqref="E57" name="区域1_3"/>
  </protectedRanges>
  <autoFilter ref="A1:W425"/>
  <phoneticPr fontId="2" type="noConversion"/>
  <conditionalFormatting sqref="F1:U425">
    <cfRule type="cellIs" dxfId="69" priority="2" operator="equal">
      <formula>"错误"</formula>
    </cfRule>
  </conditionalFormatting>
  <conditionalFormatting sqref="F1:U425">
    <cfRule type="cellIs" dxfId="68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200"/>
  <sheetViews>
    <sheetView zoomScale="99" zoomScaleNormal="99" workbookViewId="0">
      <pane xSplit="7" ySplit="2" topLeftCell="H3" activePane="bottomRight" state="frozen"/>
      <selection pane="topRight" activeCell="G1" sqref="G1"/>
      <selection pane="bottomLeft" activeCell="A3" sqref="A3"/>
      <selection pane="bottomRight" activeCell="L14" sqref="L14"/>
    </sheetView>
  </sheetViews>
  <sheetFormatPr defaultRowHeight="14.25"/>
  <cols>
    <col min="1" max="2" width="4.5" bestFit="1" customWidth="1"/>
    <col min="3" max="3" width="6.375" customWidth="1"/>
    <col min="4" max="5" width="5.875" customWidth="1"/>
    <col min="6" max="6" width="6.25" customWidth="1"/>
    <col min="7" max="7" width="6.5" customWidth="1"/>
    <col min="8" max="8" width="9.625" customWidth="1"/>
    <col min="9" max="9" width="6.875" customWidth="1"/>
    <col min="10" max="10" width="7" customWidth="1"/>
    <col min="13" max="13" width="7.875" customWidth="1"/>
    <col min="14" max="14" width="10.25" customWidth="1"/>
    <col min="15" max="15" width="5" customWidth="1"/>
    <col min="16" max="16" width="6.625" customWidth="1"/>
    <col min="19" max="19" width="0" hidden="1" customWidth="1"/>
    <col min="20" max="20" width="6" customWidth="1"/>
    <col min="21" max="22" width="0" hidden="1" customWidth="1"/>
    <col min="23" max="23" width="8" customWidth="1"/>
    <col min="24" max="24" width="12.5" customWidth="1"/>
    <col min="25" max="25" width="6.375" customWidth="1"/>
  </cols>
  <sheetData>
    <row r="1" spans="1:28" ht="22.5">
      <c r="A1" s="18" t="s">
        <v>0</v>
      </c>
      <c r="B1" s="93" t="s">
        <v>1469</v>
      </c>
      <c r="C1" s="93" t="s">
        <v>1470</v>
      </c>
      <c r="D1" s="17" t="s">
        <v>1471</v>
      </c>
      <c r="E1" s="17"/>
      <c r="F1" s="17" t="s">
        <v>6</v>
      </c>
      <c r="G1" s="16" t="s">
        <v>1472</v>
      </c>
      <c r="H1" s="16" t="s">
        <v>3</v>
      </c>
      <c r="I1" s="16" t="s">
        <v>4</v>
      </c>
      <c r="J1" s="16" t="s">
        <v>5</v>
      </c>
      <c r="K1" s="15" t="s">
        <v>52</v>
      </c>
      <c r="L1" s="15" t="s">
        <v>1473</v>
      </c>
      <c r="M1" s="18" t="s">
        <v>1474</v>
      </c>
      <c r="N1" s="14" t="s">
        <v>54</v>
      </c>
      <c r="O1" s="14" t="s">
        <v>55</v>
      </c>
      <c r="P1" s="14" t="s">
        <v>56</v>
      </c>
      <c r="Q1" s="18" t="s">
        <v>35</v>
      </c>
      <c r="R1" s="15" t="s">
        <v>1475</v>
      </c>
      <c r="S1" s="93" t="s">
        <v>1476</v>
      </c>
      <c r="T1" s="16" t="s">
        <v>57</v>
      </c>
      <c r="U1" s="16" t="s">
        <v>58</v>
      </c>
      <c r="V1" s="16" t="s">
        <v>19</v>
      </c>
      <c r="W1" s="16" t="s">
        <v>59</v>
      </c>
      <c r="X1" s="16" t="s">
        <v>60</v>
      </c>
      <c r="Y1" s="16" t="s">
        <v>61</v>
      </c>
      <c r="AA1" t="s">
        <v>51</v>
      </c>
    </row>
    <row r="2" spans="1:28">
      <c r="A2" s="13">
        <v>1</v>
      </c>
      <c r="B2" s="12" t="str">
        <f>MID('5-课消明细表'!$M$2,6,2)&amp;"月"</f>
        <v>07月</v>
      </c>
      <c r="C2" s="11" t="str">
        <f>+'5-课消明细表'!$G$2</f>
        <v>越秀五羊中心</v>
      </c>
      <c r="D2" s="10" t="s">
        <v>62</v>
      </c>
      <c r="E2" s="1" t="s">
        <v>4158</v>
      </c>
      <c r="F2" s="12" t="str">
        <f>IF(E2="","",IFERROR(VLOOKUP(E2,'1-学员信息表'!A:AG,2,0),"错误"))</f>
        <v>李劼睿</v>
      </c>
      <c r="G2" s="12" t="str">
        <f>IF(E2="","",VLOOKUP(LEFT(H2,3),班级编码!A:M,8,0))</f>
        <v>幼儿部</v>
      </c>
      <c r="H2" s="9" t="s">
        <v>5446</v>
      </c>
      <c r="I2" s="8" t="str">
        <f>IF(E2="","",IFERROR(VLOOKUP(H2,'2-班级信息'!A:AM,23,0),"错误"))</f>
        <v/>
      </c>
      <c r="J2" s="8" t="str">
        <f>IF(E2="","",IFERROR(VLOOKUP(H2,'2-班级信息'!A:AM,24,0),"错误"))</f>
        <v/>
      </c>
      <c r="K2" s="7" t="str">
        <f>IF(E2="","",IFERROR(VLOOKUP(H2,'2-班级信息'!A:AH,6,0),"错误"))</f>
        <v>class06</v>
      </c>
      <c r="L2" s="7" t="str">
        <f>IF(E2="","",IFERROR(VLOOKUP(H2,'2-班级信息'!A:AH,30,0),"错误"))</f>
        <v>VladeyC</v>
      </c>
      <c r="M2" s="94"/>
      <c r="N2" s="95"/>
      <c r="O2" s="96">
        <f>SUMIF('6-学员费用预警表'!A:A,E2,'6-学员费用预警表'!F:F)</f>
        <v>0</v>
      </c>
      <c r="P2" s="96">
        <f>SUMIF('6-学员费用预警表'!A:A,E2,'6-学员费用预警表'!I:I)</f>
        <v>0</v>
      </c>
      <c r="Q2" s="97" t="str">
        <f>IF(E2="","",IFERROR(VLOOKUP(E2,'1-学员信息表'!A:AG,8,0),"错误"))</f>
        <v>13802542290</v>
      </c>
      <c r="R2" s="98"/>
      <c r="S2" s="99"/>
      <c r="T2" s="1"/>
      <c r="U2" s="12"/>
      <c r="V2" s="100"/>
      <c r="W2" s="8" t="str">
        <f>IF(E2="","",IF(ISERROR(VLOOKUP(E2,'1-学员信息表'!A:AG,9,0)),"错误",IF(VLOOKUP(E2,'1-学员信息表'!A:AG,9,0)="","错误",VLOOKUP(E2,'1-学员信息表'!A:AG,9,0))))</f>
        <v>01-老带新</v>
      </c>
      <c r="X2" s="97" t="str">
        <f>IF(E2="","",IF(ISERROR(VLOOKUP(E2,'1-学员信息表'!A:AG,20,0)),"错误",IF(VLOOKUP(E2,'1-学员信息表'!A:AG,20,0)="","错误",VLOOKUP(E2,'1-学员信息表'!A:AG,20,0))))</f>
        <v>广州市铁一中学</v>
      </c>
      <c r="Y2" s="97" t="str">
        <f>IF(E2="","",IF(ISERROR(VLOOKUP(E2,'1-学员信息表'!A:AG,21,0)),"错误",IF(VLOOKUP(E2,'1-学员信息表'!A:AG,21,0)="","错误",VLOOKUP(E2,'1-学员信息表'!A:AG,21,0))))</f>
        <v>初三</v>
      </c>
      <c r="AA2" t="s">
        <v>62</v>
      </c>
      <c r="AB2" t="s">
        <v>63</v>
      </c>
    </row>
    <row r="3" spans="1:28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越秀五羊中心</v>
      </c>
      <c r="D3" s="10" t="s">
        <v>62</v>
      </c>
      <c r="E3" s="1" t="s">
        <v>3496</v>
      </c>
      <c r="F3" s="12" t="str">
        <f>IF(E3="","",IFERROR(VLOOKUP(E3,'1-学员信息表'!A:AG,2,0),"错误"))</f>
        <v>罗骐</v>
      </c>
      <c r="G3" s="12" t="str">
        <f>IF(E3="","",VLOOKUP(LEFT(H3,3),班级编码!A:M,8,0))</f>
        <v>初中部</v>
      </c>
      <c r="H3" s="9" t="s">
        <v>5364</v>
      </c>
      <c r="I3" s="8" t="str">
        <f>IF(E3="","",IFERROR(VLOOKUP(H3,'2-班级信息'!A:AM,23,0),"错误"))</f>
        <v/>
      </c>
      <c r="J3" s="8" t="str">
        <f>IF(E3="","",IFERROR(VLOOKUP(H3,'2-班级信息'!A:AM,24,0),"错误"))</f>
        <v/>
      </c>
      <c r="K3" s="7" t="str">
        <f>IF(E3="","",IFERROR(VLOOKUP(H3,'2-班级信息'!A:AH,6,0),"错误"))</f>
        <v>class11</v>
      </c>
      <c r="L3" s="7" t="str">
        <f>IF(E3="","",IFERROR(VLOOKUP(H3,'2-班级信息'!A:AH,30,0),"错误"))</f>
        <v>张伟杰</v>
      </c>
      <c r="M3" s="94"/>
      <c r="N3" s="95"/>
      <c r="O3" s="96">
        <f>SUMIF('6-学员费用预警表'!A:A,E3,'6-学员费用预警表'!F:F)</f>
        <v>0</v>
      </c>
      <c r="P3" s="96">
        <f>SUMIF('6-学员费用预警表'!A:A,E3,'6-学员费用预警表'!I:I)</f>
        <v>0</v>
      </c>
      <c r="Q3" s="97" t="str">
        <f>IF(E3="","",IFERROR(VLOOKUP(E3,'1-学员信息表'!A:AG,8,0),"错误"))</f>
        <v>13642311713</v>
      </c>
      <c r="R3" s="98"/>
      <c r="S3" s="99"/>
      <c r="T3" s="1"/>
      <c r="U3" s="12"/>
      <c r="V3" s="100"/>
      <c r="W3" s="8" t="str">
        <f>IF(E3="","",IF(ISERROR(VLOOKUP(E3,'1-学员信息表'!A:AG,9,0)),"错误",IF(VLOOKUP(E3,'1-学员信息表'!A:AG,9,0)="","错误",VLOOKUP(E3,'1-学员信息表'!A:AG,9,0))))</f>
        <v>月度活动课</v>
      </c>
      <c r="X3" s="97" t="str">
        <f>IF(E3="","",IF(ISERROR(VLOOKUP(E3,'1-学员信息表'!A:AG,20,0)),"错误",IF(VLOOKUP(E3,'1-学员信息表'!A:AG,20,0)="","错误",VLOOKUP(E3,'1-学员信息表'!A:AG,20,0))))</f>
        <v>广州市第二中学</v>
      </c>
      <c r="Y3" s="97" t="str">
        <f>IF(E3="","",IF(ISERROR(VLOOKUP(E3,'1-学员信息表'!A:AG,20,0)),"错误",IF(VLOOKUP(E3,'1-学员信息表'!A:AG,20,0)="","错误",VLOOKUP(E3,'1-学员信息表'!A:AG,20,0))))</f>
        <v>广州市第二中学</v>
      </c>
    </row>
    <row r="4" spans="1:28">
      <c r="A4" s="8">
        <f>IF(E4&lt;&gt;"",A3+1,"")</f>
        <v>3</v>
      </c>
      <c r="B4" s="12" t="str">
        <f>IF(E4&lt;&gt;"",$B$2,"")</f>
        <v>07月</v>
      </c>
      <c r="C4" s="11" t="str">
        <f>IF(E4&lt;&gt;"",$C$2,"")</f>
        <v>越秀五羊中心</v>
      </c>
      <c r="D4" s="10" t="s">
        <v>958</v>
      </c>
      <c r="E4" s="1" t="s">
        <v>4368</v>
      </c>
      <c r="F4" s="12" t="str">
        <f>IF(E4="","",IFERROR(VLOOKUP(E4,'1-学员信息表'!A:AG,2,0),"错误"))</f>
        <v>焦松旻</v>
      </c>
      <c r="G4" s="12" t="str">
        <f>IF(E4="","",VLOOKUP(LEFT(H4,3),班级编码!A:M,8,0))</f>
        <v>初中部</v>
      </c>
      <c r="H4" s="9" t="s">
        <v>5424</v>
      </c>
      <c r="I4" s="8" t="str">
        <f>IF(E4="","",IFERROR(VLOOKUP(H4,'2-班级信息'!A:AM,23,0),"错误"))</f>
        <v/>
      </c>
      <c r="J4" s="8" t="str">
        <f>IF(E4="","",IFERROR(VLOOKUP(H4,'2-班级信息'!A:AM,24,0),"错误"))</f>
        <v/>
      </c>
      <c r="K4" s="7" t="str">
        <f>IF(E4="","",IFERROR(VLOOKUP(H4,'2-班级信息'!A:AH,6,0),"错误"))</f>
        <v>class11</v>
      </c>
      <c r="L4" s="7" t="str">
        <f>IF(E4="","",IFERROR(VLOOKUP(H4,'2-班级信息'!A:AH,30,0),"错误"))</f>
        <v>Juliet</v>
      </c>
      <c r="M4" s="94"/>
      <c r="N4" s="95"/>
      <c r="O4" s="96">
        <f>SUMIF('6-学员费用预警表'!A:A,E4,'6-学员费用预警表'!F:F)</f>
        <v>1</v>
      </c>
      <c r="P4" s="96">
        <f>SUMIF('6-学员费用预警表'!A:A,E4,'6-学员费用预警表'!I:I)</f>
        <v>0</v>
      </c>
      <c r="Q4" s="97" t="str">
        <f>IF(E4="","",IFERROR(VLOOKUP(E4,'1-学员信息表'!A:AG,8,0),"错误"))</f>
        <v>13660630993</v>
      </c>
      <c r="R4" s="98"/>
      <c r="S4" s="99"/>
      <c r="T4" s="1"/>
      <c r="U4" s="12"/>
      <c r="V4" s="100"/>
      <c r="W4" s="8" t="str">
        <f>IF(E4="","",IF(ISERROR(VLOOKUP(E4,'1-学员信息表'!A:AG,9,0)),"错误",IF(VLOOKUP(E4,'1-学员信息表'!A:AG,9,0)="","错误",VLOOKUP(E4,'1-学员信息表'!A:AG,9,0))))</f>
        <v>01-老带新</v>
      </c>
      <c r="X4" s="97" t="str">
        <f>IF(E4="","",IF(ISERROR(VLOOKUP(E4,'1-学员信息表'!A:AG,20,0)),"错误",IF(VLOOKUP(E4,'1-学员信息表'!A:AG,20,0)="","错误",VLOOKUP(E4,'1-学员信息表'!A:AG,20,0))))</f>
        <v>广州市越秀区育才学校</v>
      </c>
      <c r="Y4" s="97" t="str">
        <f>IF(E4="","",IF(ISERROR(VLOOKUP(E4,'1-学员信息表'!A:AG,20,0)),"错误",IF(VLOOKUP(E4,'1-学员信息表'!A:AG,20,0)="","错误",VLOOKUP(E4,'1-学员信息表'!A:AG,20,0))))</f>
        <v>广州市越秀区育才学校</v>
      </c>
    </row>
    <row r="5" spans="1:28">
      <c r="A5" s="8">
        <f t="shared" ref="A5:A68" si="0">IF(E5&lt;&gt;"",A4+1,"")</f>
        <v>4</v>
      </c>
      <c r="B5" s="12" t="str">
        <f t="shared" ref="B5:B68" si="1">IF(E5&lt;&gt;"",$B$2,"")</f>
        <v>07月</v>
      </c>
      <c r="C5" s="11" t="str">
        <f t="shared" ref="C5:C68" si="2">IF(E5&lt;&gt;"",$C$2,"")</f>
        <v>越秀五羊中心</v>
      </c>
      <c r="D5" s="10" t="s">
        <v>958</v>
      </c>
      <c r="E5" s="1" t="s">
        <v>2611</v>
      </c>
      <c r="F5" s="12" t="str">
        <f>IF(E5="","",IFERROR(VLOOKUP(E5,'1-学员信息表'!A:AG,2,0),"错误"))</f>
        <v>邢汉臻</v>
      </c>
      <c r="G5" s="12" t="str">
        <f>IF(E5="","",VLOOKUP(LEFT(H5,3),班级编码!A:M,8,0))</f>
        <v>小初部</v>
      </c>
      <c r="H5" s="9" t="s">
        <v>5355</v>
      </c>
      <c r="I5" s="8" t="str">
        <f>IF(E5="","",IFERROR(VLOOKUP(H5,'2-班级信息'!A:AM,23,0),"错误"))</f>
        <v/>
      </c>
      <c r="J5" s="8" t="str">
        <f>IF(E5="","",IFERROR(VLOOKUP(H5,'2-班级信息'!A:AM,24,0),"错误"))</f>
        <v/>
      </c>
      <c r="K5" s="7" t="str">
        <f>IF(E5="","",IFERROR(VLOOKUP(H5,'2-班级信息'!A:AH,6,0),"错误"))</f>
        <v>class08</v>
      </c>
      <c r="L5" s="7" t="str">
        <f>IF(E5="","",IFERROR(VLOOKUP(H5,'2-班级信息'!A:AH,30,0),"错误"))</f>
        <v>AngelC</v>
      </c>
      <c r="M5" s="101"/>
      <c r="N5" s="95"/>
      <c r="O5" s="96">
        <f>SUMIF('6-学员费用预警表'!A:A,E5,'6-学员费用预警表'!F:F)</f>
        <v>0</v>
      </c>
      <c r="P5" s="96">
        <f>SUMIF('6-学员费用预警表'!A:A,E5,'6-学员费用预警表'!I:I)</f>
        <v>0</v>
      </c>
      <c r="Q5" s="97" t="str">
        <f>IF(E5="","",IFERROR(VLOOKUP(E5,'1-学员信息表'!A:AG,8,0),"错误"))</f>
        <v>13922212122</v>
      </c>
      <c r="R5" s="98"/>
      <c r="S5" s="99"/>
      <c r="T5" s="1"/>
      <c r="U5" s="12"/>
      <c r="V5" s="100"/>
      <c r="W5" s="8" t="str">
        <f>IF(E5="","",IF(ISERROR(VLOOKUP(E5,'1-学员信息表'!A:AG,9,0)),"错误",IF(VLOOKUP(E5,'1-学员信息表'!A:AG,9,0)="","错误",VLOOKUP(E5,'1-学员信息表'!A:AG,9,0))))</f>
        <v>01-老带新</v>
      </c>
      <c r="X5" s="97" t="str">
        <f>IF(E5="","",IF(ISERROR(VLOOKUP(E5,'1-学员信息表'!A:AG,20,0)),"错误",IF(VLOOKUP(E5,'1-学员信息表'!A:AG,20,0)="","错误",VLOOKUP(E5,'1-学员信息表'!A:AG,20,0))))</f>
        <v>广州市越秀区东山培正小学</v>
      </c>
      <c r="Y5" s="97" t="str">
        <f>IF(E5="","",IF(ISERROR(VLOOKUP(E5,'1-学员信息表'!A:AG,20,0)),"错误",IF(VLOOKUP(E5,'1-学员信息表'!A:AG,20,0)="","错误",VLOOKUP(E5,'1-学员信息表'!A:AG,20,0))))</f>
        <v>广州市越秀区东山培正小学</v>
      </c>
    </row>
    <row r="6" spans="1:28">
      <c r="A6" s="8">
        <f t="shared" si="0"/>
        <v>5</v>
      </c>
      <c r="B6" s="12" t="str">
        <f t="shared" si="1"/>
        <v>07月</v>
      </c>
      <c r="C6" s="11" t="str">
        <f t="shared" si="2"/>
        <v>越秀五羊中心</v>
      </c>
      <c r="D6" s="10" t="s">
        <v>958</v>
      </c>
      <c r="E6" s="1" t="s">
        <v>2705</v>
      </c>
      <c r="F6" s="12" t="str">
        <f>IF(E6="","",IFERROR(VLOOKUP(E6,'1-学员信息表'!A:AG,2,0),"错误"))</f>
        <v>夏文瑾</v>
      </c>
      <c r="G6" s="12" t="str">
        <f>IF(E6="","",VLOOKUP(LEFT(H6,3),班级编码!A:M,8,0))</f>
        <v>初中部</v>
      </c>
      <c r="H6" s="9" t="s">
        <v>5544</v>
      </c>
      <c r="I6" s="8" t="str">
        <f>IF(E6="","",IFERROR(VLOOKUP(H6,'2-班级信息'!A:AM,23,0),"错误"))</f>
        <v/>
      </c>
      <c r="J6" s="8" t="str">
        <f>IF(E6="","",IFERROR(VLOOKUP(H6,'2-班级信息'!A:AM,24,0),"错误"))</f>
        <v/>
      </c>
      <c r="K6" s="7" t="str">
        <f>IF(E6="","",IFERROR(VLOOKUP(H6,'2-班级信息'!A:AH,6,0),"错误"))</f>
        <v>class10</v>
      </c>
      <c r="L6" s="7" t="str">
        <f>IF(E6="","",IFERROR(VLOOKUP(H6,'2-班级信息'!A:AH,30,0),"错误"))</f>
        <v>陈明君</v>
      </c>
      <c r="M6" s="101"/>
      <c r="N6" s="95"/>
      <c r="O6" s="96">
        <f>SUMIF('6-学员费用预警表'!A:A,E6,'6-学员费用预警表'!F:F)</f>
        <v>18</v>
      </c>
      <c r="P6" s="96">
        <f>SUMIF('6-学员费用预警表'!A:A,E6,'6-学员费用预警表'!I:I)</f>
        <v>0</v>
      </c>
      <c r="Q6" s="97" t="str">
        <f>IF(E6="","",IFERROR(VLOOKUP(E6,'1-学员信息表'!A:AG,8,0),"错误"))</f>
        <v>13826159300</v>
      </c>
      <c r="R6" s="98"/>
      <c r="S6" s="99"/>
      <c r="T6" s="1"/>
      <c r="U6" s="12"/>
      <c r="V6" s="100"/>
      <c r="W6" s="8" t="str">
        <f>IF(E6="","",IF(ISERROR(VLOOKUP(E6,'1-学员信息表'!A:AG,9,0)),"错误",IF(VLOOKUP(E6,'1-学员信息表'!A:AG,9,0)="","错误",VLOOKUP(E6,'1-学员信息表'!A:AG,9,0))))</f>
        <v>03-课题：自然拼音</v>
      </c>
      <c r="X6" s="97" t="str">
        <f>IF(E6="","",IF(ISERROR(VLOOKUP(E6,'1-学员信息表'!A:AG,20,0)),"错误",IF(VLOOKUP(E6,'1-学员信息表'!A:AG,20,0)="","错误",VLOOKUP(E6,'1-学员信息表'!A:AG,20,0))))</f>
        <v>广州市越秀区东山培正小学</v>
      </c>
      <c r="Y6" s="97" t="str">
        <f>IF(E6="","",IF(ISERROR(VLOOKUP(E6,'1-学员信息表'!A:AG,20,0)),"错误",IF(VLOOKUP(E6,'1-学员信息表'!A:AG,20,0)="","错误",VLOOKUP(E6,'1-学员信息表'!A:AG,20,0))))</f>
        <v>广州市越秀区东山培正小学</v>
      </c>
    </row>
    <row r="7" spans="1:28">
      <c r="A7" s="8" t="str">
        <f t="shared" si="0"/>
        <v/>
      </c>
      <c r="B7" s="12" t="str">
        <f t="shared" si="1"/>
        <v/>
      </c>
      <c r="C7" s="11" t="str">
        <f t="shared" si="2"/>
        <v/>
      </c>
      <c r="D7" s="10"/>
      <c r="E7" s="1"/>
      <c r="F7" s="12" t="str">
        <f>IF(E7="","",IFERROR(VLOOKUP(E7,'1-学员信息表'!A:AG,2,0),"错误"))</f>
        <v/>
      </c>
      <c r="G7" s="12" t="str">
        <f>IF(E7="","",VLOOKUP(LEFT(H7,3),班级编码!A:M,8,0))</f>
        <v/>
      </c>
      <c r="H7" s="9"/>
      <c r="I7" s="8" t="str">
        <f>IF(E7="","",IFERROR(VLOOKUP(H7,'2-班级信息'!A:AM,23,0),"错误"))</f>
        <v/>
      </c>
      <c r="J7" s="8" t="str">
        <f>IF(E7="","",IFERROR(VLOOKUP(H7,'2-班级信息'!A:AM,24,0),"错误"))</f>
        <v/>
      </c>
      <c r="K7" s="7" t="str">
        <f>IF(E7="","",IFERROR(VLOOKUP(H7,'2-班级信息'!A:AH,6,0),"错误"))</f>
        <v/>
      </c>
      <c r="L7" s="7" t="str">
        <f>IF(E7="","",IFERROR(VLOOKUP(H7,'2-班级信息'!A:AH,30,0),"错误"))</f>
        <v/>
      </c>
      <c r="M7" s="101"/>
      <c r="N7" s="95"/>
      <c r="O7" s="96">
        <f>SUMIF('6-学员费用预警表'!A:A,E7,'6-学员费用预警表'!F:F)</f>
        <v>0</v>
      </c>
      <c r="P7" s="96">
        <f>SUMIF('6-学员费用预警表'!A:A,E7,'6-学员费用预警表'!I:I)</f>
        <v>0</v>
      </c>
      <c r="Q7" s="97" t="str">
        <f>IF(E7="","",IFERROR(VLOOKUP(E7,'1-学员信息表'!A:AG,8,0),"错误"))</f>
        <v/>
      </c>
      <c r="R7" s="98"/>
      <c r="S7" s="99"/>
      <c r="T7" s="1"/>
      <c r="U7" s="12"/>
      <c r="V7" s="100"/>
      <c r="W7" s="8" t="str">
        <f>IF(E7="","",IF(ISERROR(VLOOKUP(E7,'1-学员信息表'!A:AG,9,0)),"错误",IF(VLOOKUP(E7,'1-学员信息表'!A:AG,9,0)="","错误",VLOOKUP(E7,'1-学员信息表'!A:AG,9,0))))</f>
        <v/>
      </c>
      <c r="X7" s="97" t="str">
        <f>IF(E7="","",IF(ISERROR(VLOOKUP(E7,'1-学员信息表'!A:AG,20,0)),"错误",IF(VLOOKUP(E7,'1-学员信息表'!A:AG,20,0)="","错误",VLOOKUP(E7,'1-学员信息表'!A:AG,20,0))))</f>
        <v/>
      </c>
      <c r="Y7" s="97" t="str">
        <f>IF(E7="","",IF(ISERROR(VLOOKUP(E7,'1-学员信息表'!A:AG,20,0)),"错误",IF(VLOOKUP(E7,'1-学员信息表'!A:AG,20,0)="","错误",VLOOKUP(E7,'1-学员信息表'!A:AG,20,0))))</f>
        <v/>
      </c>
    </row>
    <row r="8" spans="1:28">
      <c r="A8" s="8" t="str">
        <f t="shared" si="0"/>
        <v/>
      </c>
      <c r="B8" s="12" t="str">
        <f t="shared" si="1"/>
        <v/>
      </c>
      <c r="C8" s="11" t="str">
        <f t="shared" si="2"/>
        <v/>
      </c>
      <c r="D8" s="10"/>
      <c r="E8" s="1"/>
      <c r="F8" s="12" t="str">
        <f>IF(E8="","",IFERROR(VLOOKUP(E8,'1-学员信息表'!A:AG,2,0),"错误"))</f>
        <v/>
      </c>
      <c r="G8" s="12" t="str">
        <f>IF(E8="","",VLOOKUP(LEFT(H8,3),班级编码!A:M,8,0))</f>
        <v/>
      </c>
      <c r="H8" s="9"/>
      <c r="I8" s="8" t="str">
        <f>IF(E8="","",IFERROR(VLOOKUP(H8,'2-班级信息'!A:AM,23,0),"错误"))</f>
        <v/>
      </c>
      <c r="J8" s="8" t="str">
        <f>IF(E8="","",IFERROR(VLOOKUP(H8,'2-班级信息'!A:AM,24,0),"错误"))</f>
        <v/>
      </c>
      <c r="K8" s="7" t="str">
        <f>IF(E8="","",IFERROR(VLOOKUP(H8,'2-班级信息'!A:AH,6,0),"错误"))</f>
        <v/>
      </c>
      <c r="L8" s="7" t="str">
        <f>IF(E8="","",IFERROR(VLOOKUP(H8,'2-班级信息'!A:AH,30,0),"错误"))</f>
        <v/>
      </c>
      <c r="M8" s="101"/>
      <c r="N8" s="95"/>
      <c r="O8" s="96">
        <f>SUMIF('6-学员费用预警表'!A:A,E8,'6-学员费用预警表'!F:F)</f>
        <v>0</v>
      </c>
      <c r="P8" s="96">
        <f>SUMIF('6-学员费用预警表'!A:A,E8,'6-学员费用预警表'!I:I)</f>
        <v>0</v>
      </c>
      <c r="Q8" s="97" t="str">
        <f>IF(E8="","",IFERROR(VLOOKUP(E8,'1-学员信息表'!A:AG,8,0),"错误"))</f>
        <v/>
      </c>
      <c r="R8" s="98"/>
      <c r="S8" s="99"/>
      <c r="T8" s="1"/>
      <c r="U8" s="12"/>
      <c r="V8" s="100"/>
      <c r="W8" s="8" t="str">
        <f>IF(E8="","",IF(ISERROR(VLOOKUP(E8,'1-学员信息表'!A:AG,9,0)),"错误",IF(VLOOKUP(E8,'1-学员信息表'!A:AG,9,0)="","错误",VLOOKUP(E8,'1-学员信息表'!A:AG,9,0))))</f>
        <v/>
      </c>
      <c r="X8" s="97" t="str">
        <f>IF(E8="","",IF(ISERROR(VLOOKUP(E8,'1-学员信息表'!A:AG,20,0)),"错误",IF(VLOOKUP(E8,'1-学员信息表'!A:AG,20,0)="","错误",VLOOKUP(E8,'1-学员信息表'!A:AG,20,0))))</f>
        <v/>
      </c>
      <c r="Y8" s="97" t="str">
        <f>IF(E8="","",IF(ISERROR(VLOOKUP(E8,'1-学员信息表'!A:AG,20,0)),"错误",IF(VLOOKUP(E8,'1-学员信息表'!A:AG,20,0)="","错误",VLOOKUP(E8,'1-学员信息表'!A:AG,20,0))))</f>
        <v/>
      </c>
    </row>
    <row r="9" spans="1:28">
      <c r="A9" s="8" t="str">
        <f t="shared" si="0"/>
        <v/>
      </c>
      <c r="B9" s="12" t="str">
        <f t="shared" si="1"/>
        <v/>
      </c>
      <c r="C9" s="11" t="str">
        <f t="shared" si="2"/>
        <v/>
      </c>
      <c r="D9" s="10"/>
      <c r="E9" s="9"/>
      <c r="F9" s="12" t="str">
        <f>IF(E9="","",IFERROR(VLOOKUP(E9,'1-学员信息表'!A:AG,2,0),"错误"))</f>
        <v/>
      </c>
      <c r="G9" s="12" t="str">
        <f>IF(E9="","",VLOOKUP(LEFT(H9,3),班级编码!A:M,8,0))</f>
        <v/>
      </c>
      <c r="H9" s="9"/>
      <c r="I9" s="8" t="str">
        <f>IF(E9="","",IFERROR(VLOOKUP(H9,'2-班级信息'!A:AM,23,0),"错误"))</f>
        <v/>
      </c>
      <c r="J9" s="8" t="str">
        <f>IF(E9="","",IFERROR(VLOOKUP(H9,'2-班级信息'!A:AM,24,0),"错误"))</f>
        <v/>
      </c>
      <c r="K9" s="7" t="str">
        <f>IF(E9="","",IFERROR(VLOOKUP(H9,'2-班级信息'!A:AH,6,0),"错误"))</f>
        <v/>
      </c>
      <c r="L9" s="7" t="str">
        <f>IF(E9="","",IFERROR(VLOOKUP(H9,'2-班级信息'!A:AH,30,0),"错误"))</f>
        <v/>
      </c>
      <c r="M9" s="94"/>
      <c r="N9" s="95"/>
      <c r="O9" s="96">
        <f>SUMIF('6-学员费用预警表'!A:A,E9,'6-学员费用预警表'!F:F)</f>
        <v>0</v>
      </c>
      <c r="P9" s="96">
        <f>SUMIF('6-学员费用预警表'!A:A,E9,'6-学员费用预警表'!I:I)</f>
        <v>0</v>
      </c>
      <c r="Q9" s="97" t="str">
        <f>IF(E9="","",IFERROR(VLOOKUP(E9,'1-学员信息表'!A:AG,8,0),"错误"))</f>
        <v/>
      </c>
      <c r="R9" s="98"/>
      <c r="S9" s="99"/>
      <c r="T9" s="1"/>
      <c r="U9" s="12"/>
      <c r="V9" s="100"/>
      <c r="W9" s="8" t="str">
        <f>IF(E9="","",IF(ISERROR(VLOOKUP(E9,'1-学员信息表'!A:AG,9,0)),"错误",IF(VLOOKUP(E9,'1-学员信息表'!A:AG,9,0)="","错误",VLOOKUP(E9,'1-学员信息表'!A:AG,9,0))))</f>
        <v/>
      </c>
      <c r="X9" s="97" t="str">
        <f>IF(E9="","",IF(ISERROR(VLOOKUP(E9,'1-学员信息表'!A:AG,20,0)),"错误",IF(VLOOKUP(E9,'1-学员信息表'!A:AG,20,0)="","错误",VLOOKUP(E9,'1-学员信息表'!A:AG,20,0))))</f>
        <v/>
      </c>
      <c r="Y9" s="97" t="str">
        <f>IF(E9="","",IF(ISERROR(VLOOKUP(E9,'1-学员信息表'!A:AG,20,0)),"错误",IF(VLOOKUP(E9,'1-学员信息表'!A:AG,20,0)="","错误",VLOOKUP(E9,'1-学员信息表'!A:AG,20,0))))</f>
        <v/>
      </c>
    </row>
    <row r="10" spans="1:28">
      <c r="A10" s="8" t="str">
        <f t="shared" si="0"/>
        <v/>
      </c>
      <c r="B10" s="12" t="str">
        <f t="shared" si="1"/>
        <v/>
      </c>
      <c r="C10" s="11" t="str">
        <f t="shared" si="2"/>
        <v/>
      </c>
      <c r="D10" s="10"/>
      <c r="E10" s="9"/>
      <c r="F10" s="12" t="str">
        <f>IF(E10="","",IFERROR(VLOOKUP(E10,'1-学员信息表'!A:AG,2,0),"错误"))</f>
        <v/>
      </c>
      <c r="G10" s="12" t="str">
        <f>IF(E10="","",VLOOKUP(LEFT(H10,3),班级编码!A:M,8,0))</f>
        <v/>
      </c>
      <c r="H10" s="9"/>
      <c r="I10" s="8" t="str">
        <f>IF(E10="","",IFERROR(VLOOKUP(H10,'2-班级信息'!A:AM,23,0),"错误"))</f>
        <v/>
      </c>
      <c r="J10" s="8" t="str">
        <f>IF(E10="","",IFERROR(VLOOKUP(H10,'2-班级信息'!A:AM,24,0),"错误"))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IF(E10="","",IFERROR(VLOOKUP(H10,'2-班级信息'!A:AH,30,0),"错误"))</f>
        <v/>
      </c>
      <c r="M10" s="94"/>
      <c r="N10" s="95"/>
      <c r="O10" s="96">
        <f>SUMIF('6-学员费用预警表'!A:A,E10,'6-学员费用预警表'!F:F)</f>
        <v>0</v>
      </c>
      <c r="P10" s="96">
        <f>SUMIF('6-学员费用预警表'!A:A,E10,'6-学员费用预警表'!I:I)</f>
        <v>0</v>
      </c>
      <c r="Q10" s="97" t="str">
        <f>IF(E10="","",IFERROR(VLOOKUP(E10,'1-学员信息表'!A:AG,8,0),"错误"))</f>
        <v/>
      </c>
      <c r="R10" s="98"/>
      <c r="S10" s="99"/>
      <c r="T10" s="1"/>
      <c r="U10" s="12"/>
      <c r="V10" s="100"/>
      <c r="W10" s="8" t="str">
        <f>IF(E10="","",IF(ISERROR(VLOOKUP(E10,'1-学员信息表'!A:AG,9,0)),"错误",IF(VLOOKUP(E10,'1-学员信息表'!A:AG,9,0)="","错误",VLOOKUP(E10,'1-学员信息表'!A:AG,9,0))))</f>
        <v/>
      </c>
      <c r="X10" s="97" t="str">
        <f>IF(E10="","",IF(ISERROR(VLOOKUP(E10,'1-学员信息表'!A:AG,20,0)),"错误",IF(VLOOKUP(E10,'1-学员信息表'!A:AG,20,0)="","错误",VLOOKUP(E10,'1-学员信息表'!A:AG,20,0))))</f>
        <v/>
      </c>
      <c r="Y10" s="97" t="str">
        <f>IF(E10="","",IF(ISERROR(VLOOKUP(E10,'1-学员信息表'!A:AG,20,0)),"错误",IF(VLOOKUP(E10,'1-学员信息表'!A:AG,20,0)="","错误",VLOOKUP(E10,'1-学员信息表'!A:AG,20,0))))</f>
        <v/>
      </c>
    </row>
    <row r="11" spans="1:28">
      <c r="A11" s="8" t="str">
        <f t="shared" si="0"/>
        <v/>
      </c>
      <c r="B11" s="12" t="str">
        <f t="shared" si="1"/>
        <v/>
      </c>
      <c r="C11" s="11" t="str">
        <f t="shared" si="2"/>
        <v/>
      </c>
      <c r="D11" s="10"/>
      <c r="E11" s="9"/>
      <c r="F11" s="12" t="str">
        <f>IF(E11="","",IFERROR(VLOOKUP(E11,'1-学员信息表'!A:AG,2,0),"错误"))</f>
        <v/>
      </c>
      <c r="G11" s="12" t="str">
        <f>IF(E11="","",VLOOKUP(LEFT(H11,3),班级编码!A:M,8,0))</f>
        <v/>
      </c>
      <c r="H11" s="9"/>
      <c r="I11" s="8" t="str">
        <f>IF(E11="","",IFERROR(VLOOKUP(H11,'2-班级信息'!A:AM,23,0),"错误"))</f>
        <v/>
      </c>
      <c r="J11" s="8" t="str">
        <f>IF(E11="","",IFERROR(VLOOKUP(H11,'2-班级信息'!A:AM,24,0),"错误"))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IF(E11="","",IFERROR(VLOOKUP(H11,'2-班级信息'!A:AH,30,0),"错误"))</f>
        <v/>
      </c>
      <c r="M11" s="94"/>
      <c r="N11" s="95"/>
      <c r="O11" s="96">
        <f>SUMIF('6-学员费用预警表'!A:A,E11,'6-学员费用预警表'!F:F)</f>
        <v>0</v>
      </c>
      <c r="P11" s="96">
        <f>SUMIF('6-学员费用预警表'!A:A,E11,'6-学员费用预警表'!I:I)</f>
        <v>0</v>
      </c>
      <c r="Q11" s="97" t="str">
        <f>IF(E11="","",IFERROR(VLOOKUP(E11,'1-学员信息表'!A:AG,8,0),"错误"))</f>
        <v/>
      </c>
      <c r="R11" s="98"/>
      <c r="S11" s="99"/>
      <c r="T11" s="1"/>
      <c r="U11" s="12"/>
      <c r="V11" s="100"/>
      <c r="W11" s="8" t="str">
        <f>IF(E11="","",IF(ISERROR(VLOOKUP(E11,'1-学员信息表'!A:AG,9,0)),"错误",IF(VLOOKUP(E11,'1-学员信息表'!A:AG,9,0)="","错误",VLOOKUP(E11,'1-学员信息表'!A:AG,9,0))))</f>
        <v/>
      </c>
      <c r="X11" s="97" t="str">
        <f>IF(E11="","",IF(ISERROR(VLOOKUP(E11,'1-学员信息表'!A:AG,20,0)),"错误",IF(VLOOKUP(E11,'1-学员信息表'!A:AG,20,0)="","错误",VLOOKUP(E11,'1-学员信息表'!A:AG,20,0))))</f>
        <v/>
      </c>
      <c r="Y11" s="97" t="str">
        <f>IF(E11="","",IF(ISERROR(VLOOKUP(E11,'1-学员信息表'!A:AG,20,0)),"错误",IF(VLOOKUP(E11,'1-学员信息表'!A:AG,20,0)="","错误",VLOOKUP(E11,'1-学员信息表'!A:AG,20,0))))</f>
        <v/>
      </c>
    </row>
    <row r="12" spans="1:28">
      <c r="A12" s="8" t="str">
        <f t="shared" si="0"/>
        <v/>
      </c>
      <c r="B12" s="12" t="str">
        <f t="shared" si="1"/>
        <v/>
      </c>
      <c r="C12" s="11" t="str">
        <f t="shared" si="2"/>
        <v/>
      </c>
      <c r="D12" s="10"/>
      <c r="E12" s="9"/>
      <c r="F12" s="12" t="str">
        <f>IF(E12="","",IFERROR(VLOOKUP(E12,'1-学员信息表'!A:AG,2,0),"错误"))</f>
        <v/>
      </c>
      <c r="G12" s="12" t="str">
        <f>IF(E12="","",VLOOKUP(LEFT(H12,3),班级编码!A:M,8,0))</f>
        <v/>
      </c>
      <c r="H12" s="9"/>
      <c r="I12" s="8" t="str">
        <f>IF(E12="","",IFERROR(VLOOKUP(H12,'2-班级信息'!A:AM,23,0),"错误"))</f>
        <v/>
      </c>
      <c r="J12" s="8" t="str">
        <f>IF(E12="","",IFERROR(VLOOKUP(H12,'2-班级信息'!A:AM,24,0),"错误"))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IF(E12="","",IFERROR(VLOOKUP(H12,'2-班级信息'!A:AH,30,0),"错误"))</f>
        <v/>
      </c>
      <c r="M12" s="94"/>
      <c r="N12" s="95"/>
      <c r="O12" s="96">
        <f>SUMIF('6-学员费用预警表'!A:A,E12,'6-学员费用预警表'!F:F)</f>
        <v>0</v>
      </c>
      <c r="P12" s="96">
        <f>SUMIF('6-学员费用预警表'!A:A,E12,'6-学员费用预警表'!I:I)</f>
        <v>0</v>
      </c>
      <c r="Q12" s="97" t="str">
        <f>IF(E12="","",IFERROR(VLOOKUP(E12,'1-学员信息表'!A:AG,8,0),"错误"))</f>
        <v/>
      </c>
      <c r="R12" s="98"/>
      <c r="S12" s="99"/>
      <c r="T12" s="1"/>
      <c r="U12" s="12"/>
      <c r="V12" s="100"/>
      <c r="W12" s="8" t="str">
        <f>IF(E12="","",IF(ISERROR(VLOOKUP(E12,'1-学员信息表'!A:AG,9,0)),"错误",IF(VLOOKUP(E12,'1-学员信息表'!A:AG,9,0)="","错误",VLOOKUP(E12,'1-学员信息表'!A:AG,9,0))))</f>
        <v/>
      </c>
      <c r="X12" s="97" t="str">
        <f>IF(E12="","",IF(ISERROR(VLOOKUP(E12,'1-学员信息表'!A:AG,20,0)),"错误",IF(VLOOKUP(E12,'1-学员信息表'!A:AG,20,0)="","错误",VLOOKUP(E12,'1-学员信息表'!A:AG,20,0))))</f>
        <v/>
      </c>
      <c r="Y12" s="97" t="str">
        <f>IF(E12="","",IF(ISERROR(VLOOKUP(E12,'1-学员信息表'!A:AG,20,0)),"错误",IF(VLOOKUP(E12,'1-学员信息表'!A:AG,20,0)="","错误",VLOOKUP(E12,'1-学员信息表'!A:AG,20,0))))</f>
        <v/>
      </c>
    </row>
    <row r="13" spans="1:28">
      <c r="A13" s="8" t="str">
        <f t="shared" si="0"/>
        <v/>
      </c>
      <c r="B13" s="12" t="str">
        <f t="shared" si="1"/>
        <v/>
      </c>
      <c r="C13" s="11" t="str">
        <f t="shared" si="2"/>
        <v/>
      </c>
      <c r="D13" s="10"/>
      <c r="E13" s="102"/>
      <c r="F13" s="12" t="str">
        <f>IF(E13="","",IFERROR(VLOOKUP(E13,'1-学员信息表'!A:AG,2,0),"错误"))</f>
        <v/>
      </c>
      <c r="G13" s="12" t="str">
        <f>IF(E13="","",VLOOKUP(LEFT(H13,3),班级编码!A:M,8,0))</f>
        <v/>
      </c>
      <c r="H13" s="9"/>
      <c r="I13" s="8" t="str">
        <f>IF(E13="","",IFERROR(VLOOKUP(H13,'2-班级信息'!A:AM,23,0),"错误"))</f>
        <v/>
      </c>
      <c r="J13" s="8" t="str">
        <f>IF(E13="","",IFERROR(VLOOKUP(H13,'2-班级信息'!A:AM,24,0),"错误"))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IF(E13="","",IFERROR(VLOOKUP(H13,'2-班级信息'!A:AH,30,0),"错误"))</f>
        <v/>
      </c>
      <c r="M13" s="94"/>
      <c r="N13" s="95"/>
      <c r="O13" s="96">
        <f>SUMIF('6-学员费用预警表'!A:A,E13,'6-学员费用预警表'!F:F)</f>
        <v>0</v>
      </c>
      <c r="P13" s="96">
        <f>SUMIF('6-学员费用预警表'!A:A,E13,'6-学员费用预警表'!I:I)</f>
        <v>0</v>
      </c>
      <c r="Q13" s="97" t="str">
        <f>IF(E13="","",IFERROR(VLOOKUP(E13,'1-学员信息表'!A:AG,8,0),"错误"))</f>
        <v/>
      </c>
      <c r="R13" s="98"/>
      <c r="S13" s="99"/>
      <c r="T13" s="1"/>
      <c r="U13" s="12"/>
      <c r="V13" s="100"/>
      <c r="W13" s="8" t="str">
        <f>IF(E13="","",IF(ISERROR(VLOOKUP(E13,'1-学员信息表'!A:AG,9,0)),"错误",IF(VLOOKUP(E13,'1-学员信息表'!A:AG,9,0)="","错误",VLOOKUP(E13,'1-学员信息表'!A:AG,9,0))))</f>
        <v/>
      </c>
      <c r="X13" s="97" t="str">
        <f>IF(E13="","",IF(ISERROR(VLOOKUP(E13,'1-学员信息表'!A:AG,20,0)),"错误",IF(VLOOKUP(E13,'1-学员信息表'!A:AG,20,0)="","错误",VLOOKUP(E13,'1-学员信息表'!A:AG,20,0))))</f>
        <v/>
      </c>
      <c r="Y13" s="97" t="str">
        <f>IF(E13="","",IF(ISERROR(VLOOKUP(E13,'1-学员信息表'!A:AG,20,0)),"错误",IF(VLOOKUP(E13,'1-学员信息表'!A:AG,20,0)="","错误",VLOOKUP(E13,'1-学员信息表'!A:AG,20,0))))</f>
        <v/>
      </c>
    </row>
    <row r="14" spans="1:28">
      <c r="A14" s="8" t="str">
        <f t="shared" si="0"/>
        <v/>
      </c>
      <c r="B14" s="12" t="str">
        <f t="shared" si="1"/>
        <v/>
      </c>
      <c r="C14" s="11" t="str">
        <f t="shared" si="2"/>
        <v/>
      </c>
      <c r="D14" s="10"/>
      <c r="E14" s="102"/>
      <c r="F14" s="12" t="str">
        <f>IF(E14="","",IFERROR(VLOOKUP(E14,'1-学员信息表'!A:AG,2,0),"错误"))</f>
        <v/>
      </c>
      <c r="G14" s="12" t="str">
        <f>IF(E14="","",VLOOKUP(LEFT(H14,3),班级编码!A:M,8,0))</f>
        <v/>
      </c>
      <c r="H14" s="9"/>
      <c r="I14" s="8" t="str">
        <f>IF(E14="","",IFERROR(VLOOKUP(H14,'2-班级信息'!A:AM,23,0),"错误"))</f>
        <v/>
      </c>
      <c r="J14" s="8" t="str">
        <f>IF(E14="","",IFERROR(VLOOKUP(H14,'2-班级信息'!A:AM,24,0),"错误"))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IF(E14="","",IFERROR(VLOOKUP(H14,'2-班级信息'!A:AH,30,0),"错误"))</f>
        <v/>
      </c>
      <c r="M14" s="94"/>
      <c r="N14" s="95"/>
      <c r="O14" s="96">
        <f>SUMIF('6-学员费用预警表'!A:A,E14,'6-学员费用预警表'!F:F)</f>
        <v>0</v>
      </c>
      <c r="P14" s="96">
        <f>SUMIF('6-学员费用预警表'!A:A,E14,'6-学员费用预警表'!I:I)</f>
        <v>0</v>
      </c>
      <c r="Q14" s="97" t="str">
        <f>IF(E14="","",IFERROR(VLOOKUP(E14,'1-学员信息表'!A:AG,8,0),"错误"))</f>
        <v/>
      </c>
      <c r="R14" s="98"/>
      <c r="S14" s="99"/>
      <c r="T14" s="1"/>
      <c r="U14" s="12"/>
      <c r="V14" s="100"/>
      <c r="W14" s="8" t="str">
        <f>IF(E14="","",IF(ISERROR(VLOOKUP(E14,'1-学员信息表'!A:AG,9,0)),"错误",IF(VLOOKUP(E14,'1-学员信息表'!A:AG,9,0)="","错误",VLOOKUP(E14,'1-学员信息表'!A:AG,9,0))))</f>
        <v/>
      </c>
      <c r="X14" s="97" t="str">
        <f>IF(E14="","",IF(ISERROR(VLOOKUP(E14,'1-学员信息表'!A:AG,20,0)),"错误",IF(VLOOKUP(E14,'1-学员信息表'!A:AG,20,0)="","错误",VLOOKUP(E14,'1-学员信息表'!A:AG,20,0))))</f>
        <v/>
      </c>
      <c r="Y14" s="97" t="str">
        <f>IF(E14="","",IF(ISERROR(VLOOKUP(E14,'1-学员信息表'!A:AG,20,0)),"错误",IF(VLOOKUP(E14,'1-学员信息表'!A:AG,20,0)="","错误",VLOOKUP(E14,'1-学员信息表'!A:AG,20,0))))</f>
        <v/>
      </c>
    </row>
    <row r="15" spans="1:28">
      <c r="A15" s="8" t="str">
        <f t="shared" si="0"/>
        <v/>
      </c>
      <c r="B15" s="12" t="str">
        <f t="shared" si="1"/>
        <v/>
      </c>
      <c r="C15" s="11" t="str">
        <f t="shared" si="2"/>
        <v/>
      </c>
      <c r="D15" s="10"/>
      <c r="E15" s="102"/>
      <c r="F15" s="12" t="str">
        <f>IF(E15="","",IFERROR(VLOOKUP(E15,'1-学员信息表'!A:AG,2,0),"错误"))</f>
        <v/>
      </c>
      <c r="G15" s="12" t="str">
        <f>IF(E15="","",VLOOKUP(LEFT(H15,3),班级编码!A:M,8,0))</f>
        <v/>
      </c>
      <c r="H15" s="9"/>
      <c r="I15" s="8" t="str">
        <f>IF(E15="","",IFERROR(VLOOKUP(H15,'2-班级信息'!A:AM,23,0),"错误"))</f>
        <v/>
      </c>
      <c r="J15" s="8" t="str">
        <f>IF(E15="","",IFERROR(VLOOKUP(H15,'2-班级信息'!A:AM,24,0),"错误"))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IF(E15="","",IFERROR(VLOOKUP(H15,'2-班级信息'!A:AH,30,0),"错误"))</f>
        <v/>
      </c>
      <c r="M15" s="94"/>
      <c r="N15" s="95"/>
      <c r="O15" s="96">
        <f>SUMIF('6-学员费用预警表'!A:A,E15,'6-学员费用预警表'!F:F)</f>
        <v>0</v>
      </c>
      <c r="P15" s="96">
        <f>SUMIF('6-学员费用预警表'!A:A,E15,'6-学员费用预警表'!I:I)</f>
        <v>0</v>
      </c>
      <c r="Q15" s="97" t="str">
        <f>IF(E15="","",IFERROR(VLOOKUP(E15,'1-学员信息表'!A:AG,8,0),"错误"))</f>
        <v/>
      </c>
      <c r="R15" s="98"/>
      <c r="S15" s="99"/>
      <c r="T15" s="1"/>
      <c r="U15" s="12"/>
      <c r="V15" s="100"/>
      <c r="W15" s="8" t="str">
        <f>IF(E15="","",IF(ISERROR(VLOOKUP(E15,'1-学员信息表'!A:AG,9,0)),"错误",IF(VLOOKUP(E15,'1-学员信息表'!A:AG,9,0)="","错误",VLOOKUP(E15,'1-学员信息表'!A:AG,9,0))))</f>
        <v/>
      </c>
      <c r="X15" s="97" t="str">
        <f>IF(E15="","",IF(ISERROR(VLOOKUP(E15,'1-学员信息表'!A:AG,20,0)),"错误",IF(VLOOKUP(E15,'1-学员信息表'!A:AG,20,0)="","错误",VLOOKUP(E15,'1-学员信息表'!A:AG,20,0))))</f>
        <v/>
      </c>
      <c r="Y15" s="97" t="str">
        <f>IF(E15="","",IF(ISERROR(VLOOKUP(E15,'1-学员信息表'!A:AG,20,0)),"错误",IF(VLOOKUP(E15,'1-学员信息表'!A:AG,20,0)="","错误",VLOOKUP(E15,'1-学员信息表'!A:AG,20,0))))</f>
        <v/>
      </c>
    </row>
    <row r="16" spans="1:28">
      <c r="A16" s="8" t="str">
        <f t="shared" si="0"/>
        <v/>
      </c>
      <c r="B16" s="12" t="str">
        <f t="shared" si="1"/>
        <v/>
      </c>
      <c r="C16" s="11" t="str">
        <f t="shared" si="2"/>
        <v/>
      </c>
      <c r="D16" s="10"/>
      <c r="E16" s="102"/>
      <c r="F16" s="12" t="str">
        <f>IF(E16="","",IFERROR(VLOOKUP(E16,'1-学员信息表'!A:AG,2,0),"错误"))</f>
        <v/>
      </c>
      <c r="G16" s="12" t="str">
        <f>IF(E16="","",VLOOKUP(LEFT(H16,3),班级编码!A:M,8,0))</f>
        <v/>
      </c>
      <c r="H16" s="9"/>
      <c r="I16" s="8" t="str">
        <f>IF(E16="","",IFERROR(VLOOKUP(H16,'2-班级信息'!A:AM,23,0),"错误"))</f>
        <v/>
      </c>
      <c r="J16" s="8" t="str">
        <f>IF(E16="","",IFERROR(VLOOKUP(H16,'2-班级信息'!A:AM,24,0),"错误"))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IF(E16="","",IFERROR(VLOOKUP(H16,'2-班级信息'!A:AH,30,0),"错误"))</f>
        <v/>
      </c>
      <c r="M16" s="94"/>
      <c r="N16" s="95"/>
      <c r="O16" s="96">
        <f>SUMIF('6-学员费用预警表'!A:A,E16,'6-学员费用预警表'!F:F)</f>
        <v>0</v>
      </c>
      <c r="P16" s="96">
        <f>SUMIF('6-学员费用预警表'!A:A,E16,'6-学员费用预警表'!I:I)</f>
        <v>0</v>
      </c>
      <c r="Q16" s="97" t="str">
        <f>IF(E16="","",IFERROR(VLOOKUP(E16,'1-学员信息表'!A:AG,8,0),"错误"))</f>
        <v/>
      </c>
      <c r="R16" s="98"/>
      <c r="S16" s="99"/>
      <c r="T16" s="1"/>
      <c r="U16" s="12"/>
      <c r="V16" s="100"/>
      <c r="W16" s="8" t="str">
        <f>IF(E16="","",IF(ISERROR(VLOOKUP(E16,'1-学员信息表'!A:AG,9,0)),"错误",IF(VLOOKUP(E16,'1-学员信息表'!A:AG,9,0)="","错误",VLOOKUP(E16,'1-学员信息表'!A:AG,9,0))))</f>
        <v/>
      </c>
      <c r="X16" s="97" t="str">
        <f>IF(E16="","",IF(ISERROR(VLOOKUP(E16,'1-学员信息表'!A:AG,20,0)),"错误",IF(VLOOKUP(E16,'1-学员信息表'!A:AG,20,0)="","错误",VLOOKUP(E16,'1-学员信息表'!A:AG,20,0))))</f>
        <v/>
      </c>
      <c r="Y16" s="97" t="str">
        <f>IF(E16="","",IF(ISERROR(VLOOKUP(E16,'1-学员信息表'!A:AG,20,0)),"错误",IF(VLOOKUP(E16,'1-学员信息表'!A:AG,20,0)="","错误",VLOOKUP(E16,'1-学员信息表'!A:AG,20,0))))</f>
        <v/>
      </c>
    </row>
    <row r="17" spans="1:25">
      <c r="A17" s="8" t="str">
        <f t="shared" si="0"/>
        <v/>
      </c>
      <c r="B17" s="12" t="str">
        <f t="shared" si="1"/>
        <v/>
      </c>
      <c r="C17" s="11" t="str">
        <f t="shared" si="2"/>
        <v/>
      </c>
      <c r="D17" s="10"/>
      <c r="E17" s="102"/>
      <c r="F17" s="12" t="str">
        <f>IF(E17="","",IFERROR(VLOOKUP(E17,'1-学员信息表'!A:AG,2,0),"错误"))</f>
        <v/>
      </c>
      <c r="G17" s="12" t="str">
        <f>IF(E17="","",VLOOKUP(LEFT(H17,3),班级编码!A:M,8,0))</f>
        <v/>
      </c>
      <c r="H17" s="9"/>
      <c r="I17" s="8" t="str">
        <f>IF(E17="","",IFERROR(VLOOKUP(H17,'2-班级信息'!A:AM,23,0),"错误"))</f>
        <v/>
      </c>
      <c r="J17" s="8" t="str">
        <f>IF(E17="","",IFERROR(VLOOKUP(H17,'2-班级信息'!A:AM,24,0),"错误"))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IF(E17="","",IFERROR(VLOOKUP(H17,'2-班级信息'!A:AH,30,0),"错误"))</f>
        <v/>
      </c>
      <c r="M17" s="94"/>
      <c r="N17" s="95"/>
      <c r="O17" s="96">
        <f>SUMIF('6-学员费用预警表'!A:A,E17,'6-学员费用预警表'!F:F)</f>
        <v>0</v>
      </c>
      <c r="P17" s="96">
        <f>SUMIF('6-学员费用预警表'!A:A,E17,'6-学员费用预警表'!I:I)</f>
        <v>0</v>
      </c>
      <c r="Q17" s="97" t="str">
        <f>IF(E17="","",IFERROR(VLOOKUP(E17,'1-学员信息表'!A:AG,8,0),"错误"))</f>
        <v/>
      </c>
      <c r="R17" s="98"/>
      <c r="S17" s="99"/>
      <c r="T17" s="1"/>
      <c r="U17" s="12"/>
      <c r="V17" s="100"/>
      <c r="W17" s="8" t="str">
        <f>IF(E17="","",IF(ISERROR(VLOOKUP(E17,'1-学员信息表'!A:AG,9,0)),"错误",IF(VLOOKUP(E17,'1-学员信息表'!A:AG,9,0)="","错误",VLOOKUP(E17,'1-学员信息表'!A:AG,9,0))))</f>
        <v/>
      </c>
      <c r="X17" s="97" t="str">
        <f>IF(E17="","",IF(ISERROR(VLOOKUP(E17,'1-学员信息表'!A:AG,20,0)),"错误",IF(VLOOKUP(E17,'1-学员信息表'!A:AG,20,0)="","错误",VLOOKUP(E17,'1-学员信息表'!A:AG,20,0))))</f>
        <v/>
      </c>
      <c r="Y17" s="97" t="str">
        <f>IF(E17="","",IF(ISERROR(VLOOKUP(E17,'1-学员信息表'!A:AG,20,0)),"错误",IF(VLOOKUP(E17,'1-学员信息表'!A:AG,20,0)="","错误",VLOOKUP(E17,'1-学员信息表'!A:AG,20,0))))</f>
        <v/>
      </c>
    </row>
    <row r="18" spans="1:25">
      <c r="A18" s="8" t="str">
        <f t="shared" si="0"/>
        <v/>
      </c>
      <c r="B18" s="12" t="str">
        <f t="shared" si="1"/>
        <v/>
      </c>
      <c r="C18" s="11" t="str">
        <f t="shared" si="2"/>
        <v/>
      </c>
      <c r="D18" s="10"/>
      <c r="E18" s="102"/>
      <c r="F18" s="12" t="str">
        <f>IF(E18="","",IFERROR(VLOOKUP(E18,'1-学员信息表'!A:AG,2,0),"错误"))</f>
        <v/>
      </c>
      <c r="G18" s="12" t="str">
        <f>IF(E18="","",VLOOKUP(LEFT(H18,3),班级编码!A:M,8,0))</f>
        <v/>
      </c>
      <c r="H18" s="9"/>
      <c r="I18" s="8" t="str">
        <f>IF(E18="","",IFERROR(VLOOKUP(H18,'2-班级信息'!A:AM,23,0),"错误"))</f>
        <v/>
      </c>
      <c r="J18" s="8" t="str">
        <f>IF(E18="","",IFERROR(VLOOKUP(H18,'2-班级信息'!A:AM,24,0),"错误"))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IF(E18="","",IFERROR(VLOOKUP(H18,'2-班级信息'!A:AH,30,0),"错误"))</f>
        <v/>
      </c>
      <c r="M18" s="94"/>
      <c r="N18" s="95"/>
      <c r="O18" s="96">
        <f>SUMIF('6-学员费用预警表'!A:A,E18,'6-学员费用预警表'!F:F)</f>
        <v>0</v>
      </c>
      <c r="P18" s="96">
        <f>SUMIF('6-学员费用预警表'!A:A,E18,'6-学员费用预警表'!I:I)</f>
        <v>0</v>
      </c>
      <c r="Q18" s="97" t="str">
        <f>IF(E18="","",IFERROR(VLOOKUP(E18,'1-学员信息表'!A:AG,8,0),"错误"))</f>
        <v/>
      </c>
      <c r="R18" s="98"/>
      <c r="S18" s="99"/>
      <c r="T18" s="1"/>
      <c r="U18" s="12"/>
      <c r="V18" s="100"/>
      <c r="W18" s="8" t="str">
        <f>IF(E18="","",IF(ISERROR(VLOOKUP(E18,'1-学员信息表'!A:AG,9,0)),"错误",IF(VLOOKUP(E18,'1-学员信息表'!A:AG,9,0)="","错误",VLOOKUP(E18,'1-学员信息表'!A:AG,9,0))))</f>
        <v/>
      </c>
      <c r="X18" s="97" t="str">
        <f>IF(E18="","",IF(ISERROR(VLOOKUP(E18,'1-学员信息表'!A:AG,20,0)),"错误",IF(VLOOKUP(E18,'1-学员信息表'!A:AG,20,0)="","错误",VLOOKUP(E18,'1-学员信息表'!A:AG,20,0))))</f>
        <v/>
      </c>
      <c r="Y18" s="97" t="str">
        <f>IF(E18="","",IF(ISERROR(VLOOKUP(E18,'1-学员信息表'!A:AG,20,0)),"错误",IF(VLOOKUP(E18,'1-学员信息表'!A:AG,20,0)="","错误",VLOOKUP(E18,'1-学员信息表'!A:AG,20,0))))</f>
        <v/>
      </c>
    </row>
    <row r="19" spans="1:25">
      <c r="A19" s="8" t="str">
        <f t="shared" si="0"/>
        <v/>
      </c>
      <c r="B19" s="12" t="str">
        <f t="shared" si="1"/>
        <v/>
      </c>
      <c r="C19" s="11" t="str">
        <f t="shared" si="2"/>
        <v/>
      </c>
      <c r="D19" s="10"/>
      <c r="E19" s="102"/>
      <c r="F19" s="12" t="str">
        <f>IF(E19="","",IFERROR(VLOOKUP(E19,'1-学员信息表'!A:AG,2,0),"错误"))</f>
        <v/>
      </c>
      <c r="G19" s="12" t="str">
        <f>IF(E19="","",VLOOKUP(LEFT(H19,3),班级编码!A:M,8,0))</f>
        <v/>
      </c>
      <c r="H19" s="9"/>
      <c r="I19" s="8" t="str">
        <f>IF(E19="","",IFERROR(VLOOKUP(H19,'2-班级信息'!A:AM,23,0),"错误"))</f>
        <v/>
      </c>
      <c r="J19" s="8" t="str">
        <f>IF(E19="","",IFERROR(VLOOKUP(H19,'2-班级信息'!A:AM,24,0),"错误"))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IF(E19="","",IFERROR(VLOOKUP(H19,'2-班级信息'!A:AH,30,0),"错误"))</f>
        <v/>
      </c>
      <c r="M19" s="94"/>
      <c r="N19" s="95"/>
      <c r="O19" s="96">
        <f>SUMIF('6-学员费用预警表'!A:A,E19,'6-学员费用预警表'!F:F)</f>
        <v>0</v>
      </c>
      <c r="P19" s="96">
        <f>SUMIF('6-学员费用预警表'!A:A,E19,'6-学员费用预警表'!I:I)</f>
        <v>0</v>
      </c>
      <c r="Q19" s="97" t="str">
        <f>IF(E19="","",IFERROR(VLOOKUP(E19,'1-学员信息表'!A:AG,8,0),"错误"))</f>
        <v/>
      </c>
      <c r="R19" s="98"/>
      <c r="S19" s="99"/>
      <c r="T19" s="1"/>
      <c r="U19" s="12"/>
      <c r="V19" s="100"/>
      <c r="W19" s="8" t="str">
        <f>IF(E19="","",IF(ISERROR(VLOOKUP(E19,'1-学员信息表'!A:AG,9,0)),"错误",IF(VLOOKUP(E19,'1-学员信息表'!A:AG,9,0)="","错误",VLOOKUP(E19,'1-学员信息表'!A:AG,9,0))))</f>
        <v/>
      </c>
      <c r="X19" s="97" t="str">
        <f>IF(E19="","",IF(ISERROR(VLOOKUP(E19,'1-学员信息表'!A:AG,20,0)),"错误",IF(VLOOKUP(E19,'1-学员信息表'!A:AG,20,0)="","错误",VLOOKUP(E19,'1-学员信息表'!A:AG,20,0))))</f>
        <v/>
      </c>
      <c r="Y19" s="97" t="str">
        <f>IF(E19="","",IF(ISERROR(VLOOKUP(E19,'1-学员信息表'!A:AG,20,0)),"错误",IF(VLOOKUP(E19,'1-学员信息表'!A:AG,20,0)="","错误",VLOOKUP(E19,'1-学员信息表'!A:AG,20,0))))</f>
        <v/>
      </c>
    </row>
    <row r="20" spans="1:25">
      <c r="A20" s="8" t="str">
        <f t="shared" si="0"/>
        <v/>
      </c>
      <c r="B20" s="12" t="str">
        <f t="shared" si="1"/>
        <v/>
      </c>
      <c r="C20" s="11" t="str">
        <f t="shared" si="2"/>
        <v/>
      </c>
      <c r="D20" s="10"/>
      <c r="E20" s="102"/>
      <c r="F20" s="12" t="str">
        <f>IF(E20="","",IFERROR(VLOOKUP(E20,'1-学员信息表'!A:AG,2,0),"错误"))</f>
        <v/>
      </c>
      <c r="G20" s="12" t="str">
        <f>IF(E20="","",VLOOKUP(LEFT(H20,3),班级编码!A:M,8,0))</f>
        <v/>
      </c>
      <c r="H20" s="9"/>
      <c r="I20" s="8" t="str">
        <f>IF(E20="","",IFERROR(VLOOKUP(H20,'2-班级信息'!A:AM,23,0),"错误"))</f>
        <v/>
      </c>
      <c r="J20" s="8" t="str">
        <f>IF(E20="","",IFERROR(VLOOKUP(H20,'2-班级信息'!A:AM,24,0),"错误"))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IF(E20="","",IFERROR(VLOOKUP(H20,'2-班级信息'!A:AH,30,0),"错误"))</f>
        <v/>
      </c>
      <c r="M20" s="94"/>
      <c r="N20" s="95"/>
      <c r="O20" s="96">
        <f>SUMIF('6-学员费用预警表'!A:A,E20,'6-学员费用预警表'!F:F)</f>
        <v>0</v>
      </c>
      <c r="P20" s="96">
        <f>SUMIF('6-学员费用预警表'!A:A,E20,'6-学员费用预警表'!I:I)</f>
        <v>0</v>
      </c>
      <c r="Q20" s="97" t="str">
        <f>IF(E20="","",IFERROR(VLOOKUP(E20,'1-学员信息表'!A:AG,8,0),"错误"))</f>
        <v/>
      </c>
      <c r="R20" s="98"/>
      <c r="S20" s="99"/>
      <c r="T20" s="1"/>
      <c r="U20" s="12"/>
      <c r="V20" s="100"/>
      <c r="W20" s="8" t="str">
        <f>IF(E20="","",IF(ISERROR(VLOOKUP(E20,'1-学员信息表'!A:AG,9,0)),"错误",IF(VLOOKUP(E20,'1-学员信息表'!A:AG,9,0)="","错误",VLOOKUP(E20,'1-学员信息表'!A:AG,9,0))))</f>
        <v/>
      </c>
      <c r="X20" s="97" t="str">
        <f>IF(E20="","",IF(ISERROR(VLOOKUP(E20,'1-学员信息表'!A:AG,20,0)),"错误",IF(VLOOKUP(E20,'1-学员信息表'!A:AG,20,0)="","错误",VLOOKUP(E20,'1-学员信息表'!A:AG,20,0))))</f>
        <v/>
      </c>
      <c r="Y20" s="97" t="str">
        <f>IF(E20="","",IF(ISERROR(VLOOKUP(E20,'1-学员信息表'!A:AG,20,0)),"错误",IF(VLOOKUP(E20,'1-学员信息表'!A:AG,20,0)="","错误",VLOOKUP(E20,'1-学员信息表'!A:AG,20,0))))</f>
        <v/>
      </c>
    </row>
    <row r="21" spans="1:25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10"/>
      <c r="E21" s="102"/>
      <c r="F21" s="12" t="str">
        <f>IF(E21="","",IFERROR(VLOOKUP(E21,'1-学员信息表'!A:AG,2,0),"错误"))</f>
        <v/>
      </c>
      <c r="G21" s="12" t="str">
        <f>IF(E21="","",VLOOKUP(LEFT(H21,3),班级编码!A:M,8,0))</f>
        <v/>
      </c>
      <c r="H21" s="9"/>
      <c r="I21" s="8" t="str">
        <f>IF(E21="","",IFERROR(VLOOKUP(H21,'2-班级信息'!A:AM,23,0),"错误"))</f>
        <v/>
      </c>
      <c r="J21" s="8" t="str">
        <f>IF(E21="","",IFERROR(VLOOKUP(H21,'2-班级信息'!A:AM,24,0),"错误"))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IF(E21="","",IFERROR(VLOOKUP(H21,'2-班级信息'!A:AH,30,0),"错误"))</f>
        <v/>
      </c>
      <c r="M21" s="94"/>
      <c r="N21" s="95"/>
      <c r="O21" s="96">
        <f>SUMIF('6-学员费用预警表'!A:A,E21,'6-学员费用预警表'!F:F)</f>
        <v>0</v>
      </c>
      <c r="P21" s="96">
        <f>SUMIF('6-学员费用预警表'!A:A,E21,'6-学员费用预警表'!I:I)</f>
        <v>0</v>
      </c>
      <c r="Q21" s="97" t="str">
        <f>IF(E21="","",IFERROR(VLOOKUP(E21,'1-学员信息表'!A:AG,8,0),"错误"))</f>
        <v/>
      </c>
      <c r="R21" s="98"/>
      <c r="S21" s="99"/>
      <c r="T21" s="1"/>
      <c r="U21" s="12"/>
      <c r="V21" s="100"/>
      <c r="W21" s="8" t="str">
        <f>IF(E21="","",IF(ISERROR(VLOOKUP(E21,'1-学员信息表'!A:AG,9,0)),"错误",IF(VLOOKUP(E21,'1-学员信息表'!A:AG,9,0)="","错误",VLOOKUP(E21,'1-学员信息表'!A:AG,9,0))))</f>
        <v/>
      </c>
      <c r="X21" s="97" t="str">
        <f>IF(E21="","",IF(ISERROR(VLOOKUP(E21,'1-学员信息表'!A:AG,20,0)),"错误",IF(VLOOKUP(E21,'1-学员信息表'!A:AG,20,0)="","错误",VLOOKUP(E21,'1-学员信息表'!A:AG,20,0))))</f>
        <v/>
      </c>
      <c r="Y21" s="97" t="str">
        <f>IF(E21="","",IF(ISERROR(VLOOKUP(E21,'1-学员信息表'!A:AG,20,0)),"错误",IF(VLOOKUP(E21,'1-学员信息表'!A:AG,20,0)="","错误",VLOOKUP(E21,'1-学员信息表'!A:AG,20,0))))</f>
        <v/>
      </c>
    </row>
    <row r="22" spans="1:25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10"/>
      <c r="E22" s="102"/>
      <c r="F22" s="12" t="str">
        <f>IF(E22="","",IFERROR(VLOOKUP(E22,'1-学员信息表'!A:AG,2,0),"错误"))</f>
        <v/>
      </c>
      <c r="G22" s="12" t="str">
        <f>IF(E22="","",VLOOKUP(LEFT(H22,3),班级编码!A:M,8,0))</f>
        <v/>
      </c>
      <c r="H22" s="9"/>
      <c r="I22" s="8" t="str">
        <f>IF(E22="","",IFERROR(VLOOKUP(H22,'2-班级信息'!A:AM,23,0),"错误"))</f>
        <v/>
      </c>
      <c r="J22" s="8" t="str">
        <f>IF(E22="","",IFERROR(VLOOKUP(H22,'2-班级信息'!A:AM,24,0),"错误"))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IF(E22="","",IFERROR(VLOOKUP(H22,'2-班级信息'!A:AH,30,0),"错误"))</f>
        <v/>
      </c>
      <c r="M22" s="94"/>
      <c r="N22" s="95"/>
      <c r="O22" s="96">
        <f>SUMIF('6-学员费用预警表'!A:A,E22,'6-学员费用预警表'!F:F)</f>
        <v>0</v>
      </c>
      <c r="P22" s="96">
        <f>SUMIF('6-学员费用预警表'!A:A,E22,'6-学员费用预警表'!I:I)</f>
        <v>0</v>
      </c>
      <c r="Q22" s="97" t="str">
        <f>IF(E22="","",IFERROR(VLOOKUP(E22,'1-学员信息表'!A:AG,8,0),"错误"))</f>
        <v/>
      </c>
      <c r="R22" s="98"/>
      <c r="S22" s="99"/>
      <c r="T22" s="1"/>
      <c r="U22" s="12"/>
      <c r="V22" s="100"/>
      <c r="W22" s="8" t="str">
        <f>IF(E22="","",IF(ISERROR(VLOOKUP(E22,'1-学员信息表'!A:AG,9,0)),"错误",IF(VLOOKUP(E22,'1-学员信息表'!A:AG,9,0)="","错误",VLOOKUP(E22,'1-学员信息表'!A:AG,9,0))))</f>
        <v/>
      </c>
      <c r="X22" s="97" t="str">
        <f>IF(E22="","",IF(ISERROR(VLOOKUP(E22,'1-学员信息表'!A:AG,20,0)),"错误",IF(VLOOKUP(E22,'1-学员信息表'!A:AG,20,0)="","错误",VLOOKUP(E22,'1-学员信息表'!A:AG,20,0))))</f>
        <v/>
      </c>
      <c r="Y22" s="97" t="str">
        <f>IF(E22="","",IF(ISERROR(VLOOKUP(E22,'1-学员信息表'!A:AG,20,0)),"错误",IF(VLOOKUP(E22,'1-学员信息表'!A:AG,20,0)="","错误",VLOOKUP(E22,'1-学员信息表'!A:AG,20,0))))</f>
        <v/>
      </c>
    </row>
    <row r="23" spans="1:25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10"/>
      <c r="E23" s="102"/>
      <c r="F23" s="12" t="str">
        <f>IF(E23="","",IFERROR(VLOOKUP(E23,'1-学员信息表'!A:AG,2,0),"错误"))</f>
        <v/>
      </c>
      <c r="G23" s="12" t="str">
        <f>IF(E23="","",VLOOKUP(LEFT(H23,3),班级编码!A:M,8,0))</f>
        <v/>
      </c>
      <c r="H23" s="1"/>
      <c r="I23" s="8" t="str">
        <f>IF(E23="","",IFERROR(VLOOKUP(H23,'2-班级信息'!A:AM,23,0),"错误"))</f>
        <v/>
      </c>
      <c r="J23" s="8" t="str">
        <f>IF(E23="","",IFERROR(VLOOKUP(H23,'2-班级信息'!A:AM,24,0),"错误"))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IF(E23="","",IFERROR(VLOOKUP(H23,'2-班级信息'!A:AH,30,0),"错误"))</f>
        <v/>
      </c>
      <c r="M23" s="94"/>
      <c r="N23" s="95"/>
      <c r="O23" s="96">
        <f>SUMIF('6-学员费用预警表'!A:A,E23,'6-学员费用预警表'!F:F)</f>
        <v>0</v>
      </c>
      <c r="P23" s="96">
        <f>SUMIF('6-学员费用预警表'!A:A,E23,'6-学员费用预警表'!I:I)</f>
        <v>0</v>
      </c>
      <c r="Q23" s="97" t="str">
        <f>IF(E23="","",IFERROR(VLOOKUP(E23,'1-学员信息表'!A:AG,8,0),"错误"))</f>
        <v/>
      </c>
      <c r="R23" s="98"/>
      <c r="S23" s="99"/>
      <c r="T23" s="1"/>
      <c r="U23" s="12"/>
      <c r="V23" s="100"/>
      <c r="W23" s="8" t="str">
        <f>IF(E23="","",IF(ISERROR(VLOOKUP(E23,'1-学员信息表'!A:AG,9,0)),"错误",IF(VLOOKUP(E23,'1-学员信息表'!A:AG,9,0)="","错误",VLOOKUP(E23,'1-学员信息表'!A:AG,9,0))))</f>
        <v/>
      </c>
      <c r="X23" s="97" t="str">
        <f>IF(E23="","",IF(ISERROR(VLOOKUP(E23,'1-学员信息表'!A:AG,20,0)),"错误",IF(VLOOKUP(E23,'1-学员信息表'!A:AG,20,0)="","错误",VLOOKUP(E23,'1-学员信息表'!A:AG,20,0))))</f>
        <v/>
      </c>
      <c r="Y23" s="97" t="str">
        <f>IF(E23="","",IF(ISERROR(VLOOKUP(E23,'1-学员信息表'!A:AG,20,0)),"错误",IF(VLOOKUP(E23,'1-学员信息表'!A:AG,20,0)="","错误",VLOOKUP(E23,'1-学员信息表'!A:AG,20,0))))</f>
        <v/>
      </c>
    </row>
    <row r="24" spans="1:25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10"/>
      <c r="E24" s="102"/>
      <c r="F24" s="12" t="str">
        <f>IF(E24="","",IFERROR(VLOOKUP(E24,'1-学员信息表'!A:AG,2,0),"错误"))</f>
        <v/>
      </c>
      <c r="G24" s="12" t="str">
        <f>IF(E24="","",VLOOKUP(LEFT(H24,3),班级编码!A:M,8,0))</f>
        <v/>
      </c>
      <c r="H24" s="1"/>
      <c r="I24" s="8" t="str">
        <f>IF(E24="","",IFERROR(VLOOKUP(H24,'2-班级信息'!A:AM,23,0),"错误"))</f>
        <v/>
      </c>
      <c r="J24" s="8" t="str">
        <f>IF(E24="","",IFERROR(VLOOKUP(H24,'2-班级信息'!A:AM,24,0),"错误"))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IF(E24="","",IFERROR(VLOOKUP(H24,'2-班级信息'!A:AH,30,0),"错误"))</f>
        <v/>
      </c>
      <c r="M24" s="94"/>
      <c r="N24" s="95"/>
      <c r="O24" s="96">
        <f>SUMIF('6-学员费用预警表'!A:A,E24,'6-学员费用预警表'!F:F)</f>
        <v>0</v>
      </c>
      <c r="P24" s="96">
        <f>SUMIF('6-学员费用预警表'!A:A,E24,'6-学员费用预警表'!I:I)</f>
        <v>0</v>
      </c>
      <c r="Q24" s="97" t="str">
        <f>IF(E24="","",IFERROR(VLOOKUP(E24,'1-学员信息表'!A:AG,8,0),"错误"))</f>
        <v/>
      </c>
      <c r="R24" s="98"/>
      <c r="S24" s="99"/>
      <c r="T24" s="1"/>
      <c r="U24" s="12"/>
      <c r="V24" s="100"/>
      <c r="W24" s="8" t="str">
        <f>IF(E24="","",IF(ISERROR(VLOOKUP(E24,'1-学员信息表'!A:AG,9,0)),"错误",IF(VLOOKUP(E24,'1-学员信息表'!A:AG,9,0)="","错误",VLOOKUP(E24,'1-学员信息表'!A:AG,9,0))))</f>
        <v/>
      </c>
      <c r="X24" s="97" t="str">
        <f>IF(E24="","",IF(ISERROR(VLOOKUP(E24,'1-学员信息表'!A:AG,20,0)),"错误",IF(VLOOKUP(E24,'1-学员信息表'!A:AG,20,0)="","错误",VLOOKUP(E24,'1-学员信息表'!A:AG,20,0))))</f>
        <v/>
      </c>
      <c r="Y24" s="97" t="str">
        <f>IF(E24="","",IF(ISERROR(VLOOKUP(E24,'1-学员信息表'!A:AG,20,0)),"错误",IF(VLOOKUP(E24,'1-学员信息表'!A:AG,20,0)="","错误",VLOOKUP(E24,'1-学员信息表'!A:AG,20,0))))</f>
        <v/>
      </c>
    </row>
    <row r="25" spans="1:25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10"/>
      <c r="E25" s="102"/>
      <c r="F25" s="12" t="str">
        <f>IF(E25="","",IFERROR(VLOOKUP(E25,'1-学员信息表'!A:AG,2,0),"错误"))</f>
        <v/>
      </c>
      <c r="G25" s="12" t="str">
        <f>IF(E25="","",VLOOKUP(LEFT(H25,3),班级编码!A:M,8,0))</f>
        <v/>
      </c>
      <c r="H25" s="1"/>
      <c r="I25" s="8" t="str">
        <f>IF(E25="","",IFERROR(VLOOKUP(H25,'2-班级信息'!A:AM,23,0),"错误"))</f>
        <v/>
      </c>
      <c r="J25" s="8" t="str">
        <f>IF(E25="","",IFERROR(VLOOKUP(H25,'2-班级信息'!A:AM,24,0),"错误"))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IF(E25="","",IFERROR(VLOOKUP(H25,'2-班级信息'!A:AH,30,0),"错误"))</f>
        <v/>
      </c>
      <c r="M25" s="94"/>
      <c r="N25" s="95"/>
      <c r="O25" s="96">
        <f>SUMIF('6-学员费用预警表'!A:A,E25,'6-学员费用预警表'!F:F)</f>
        <v>0</v>
      </c>
      <c r="P25" s="96">
        <f>SUMIF('6-学员费用预警表'!A:A,E25,'6-学员费用预警表'!I:I)</f>
        <v>0</v>
      </c>
      <c r="Q25" s="97" t="str">
        <f>IF(E25="","",IFERROR(VLOOKUP(E25,'1-学员信息表'!A:AG,8,0),"错误"))</f>
        <v/>
      </c>
      <c r="R25" s="98"/>
      <c r="S25" s="99"/>
      <c r="T25" s="1"/>
      <c r="U25" s="12"/>
      <c r="V25" s="100"/>
      <c r="W25" s="8" t="str">
        <f>IF(E25="","",IF(ISERROR(VLOOKUP(E25,'1-学员信息表'!A:AG,9,0)),"错误",IF(VLOOKUP(E25,'1-学员信息表'!A:AG,9,0)="","错误",VLOOKUP(E25,'1-学员信息表'!A:AG,9,0))))</f>
        <v/>
      </c>
      <c r="X25" s="97" t="str">
        <f>IF(E25="","",IF(ISERROR(VLOOKUP(E25,'1-学员信息表'!A:AG,20,0)),"错误",IF(VLOOKUP(E25,'1-学员信息表'!A:AG,20,0)="","错误",VLOOKUP(E25,'1-学员信息表'!A:AG,20,0))))</f>
        <v/>
      </c>
      <c r="Y25" s="97" t="str">
        <f>IF(E25="","",IF(ISERROR(VLOOKUP(E25,'1-学员信息表'!A:AG,20,0)),"错误",IF(VLOOKUP(E25,'1-学员信息表'!A:AG,20,0)="","错误",VLOOKUP(E25,'1-学员信息表'!A:AG,20,0))))</f>
        <v/>
      </c>
    </row>
    <row r="26" spans="1:25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10"/>
      <c r="E26" s="102"/>
      <c r="F26" s="12" t="str">
        <f>IF(E26="","",IFERROR(VLOOKUP(E26,'1-学员信息表'!A:AG,2,0),"错误"))</f>
        <v/>
      </c>
      <c r="G26" s="12" t="str">
        <f>IF(E26="","",VLOOKUP(LEFT(H26,3),班级编码!A:M,8,0))</f>
        <v/>
      </c>
      <c r="H26" s="1"/>
      <c r="I26" s="8" t="str">
        <f>IF(E26="","",IFERROR(VLOOKUP(H26,'2-班级信息'!A:AM,23,0),"错误"))</f>
        <v/>
      </c>
      <c r="J26" s="8" t="str">
        <f>IF(E26="","",IFERROR(VLOOKUP(H26,'2-班级信息'!A:AM,24,0),"错误"))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IF(E26="","",IFERROR(VLOOKUP(H26,'2-班级信息'!A:AH,30,0),"错误"))</f>
        <v/>
      </c>
      <c r="M26" s="94"/>
      <c r="N26" s="95"/>
      <c r="O26" s="96">
        <f>SUMIF('6-学员费用预警表'!A:A,E26,'6-学员费用预警表'!F:F)</f>
        <v>0</v>
      </c>
      <c r="P26" s="96">
        <f>SUMIF('6-学员费用预警表'!A:A,E26,'6-学员费用预警表'!I:I)</f>
        <v>0</v>
      </c>
      <c r="Q26" s="97" t="str">
        <f>IF(E26="","",IFERROR(VLOOKUP(E26,'1-学员信息表'!A:AG,8,0),"错误"))</f>
        <v/>
      </c>
      <c r="R26" s="98"/>
      <c r="S26" s="99"/>
      <c r="T26" s="1"/>
      <c r="U26" s="12"/>
      <c r="V26" s="100"/>
      <c r="W26" s="8" t="str">
        <f>IF(E26="","",IF(ISERROR(VLOOKUP(E26,'1-学员信息表'!A:AG,9,0)),"错误",IF(VLOOKUP(E26,'1-学员信息表'!A:AG,9,0)="","错误",VLOOKUP(E26,'1-学员信息表'!A:AG,9,0))))</f>
        <v/>
      </c>
      <c r="X26" s="97" t="str">
        <f>IF(E26="","",IF(ISERROR(VLOOKUP(E26,'1-学员信息表'!A:AG,20,0)),"错误",IF(VLOOKUP(E26,'1-学员信息表'!A:AG,20,0)="","错误",VLOOKUP(E26,'1-学员信息表'!A:AG,20,0))))</f>
        <v/>
      </c>
      <c r="Y26" s="97" t="str">
        <f>IF(E26="","",IF(ISERROR(VLOOKUP(E26,'1-学员信息表'!A:AG,20,0)),"错误",IF(VLOOKUP(E26,'1-学员信息表'!A:AG,20,0)="","错误",VLOOKUP(E26,'1-学员信息表'!A:AG,20,0))))</f>
        <v/>
      </c>
    </row>
    <row r="27" spans="1:25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10"/>
      <c r="E27" s="102"/>
      <c r="F27" s="12" t="str">
        <f>IF(E27="","",IFERROR(VLOOKUP(E27,'1-学员信息表'!A:AG,2,0),"错误"))</f>
        <v/>
      </c>
      <c r="G27" s="12" t="str">
        <f>IF(E27="","",VLOOKUP(LEFT(H27,3),班级编码!A:M,8,0))</f>
        <v/>
      </c>
      <c r="H27" s="1"/>
      <c r="I27" s="8" t="str">
        <f>IF(E27="","",IFERROR(VLOOKUP(H27,'2-班级信息'!A:AM,23,0),"错误"))</f>
        <v/>
      </c>
      <c r="J27" s="8" t="str">
        <f>IF(E27="","",IFERROR(VLOOKUP(H27,'2-班级信息'!A:AM,24,0),"错误"))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IF(E27="","",IFERROR(VLOOKUP(H27,'2-班级信息'!A:AH,30,0),"错误"))</f>
        <v/>
      </c>
      <c r="M27" s="94"/>
      <c r="N27" s="95"/>
      <c r="O27" s="96">
        <f>SUMIF('6-学员费用预警表'!A:A,E27,'6-学员费用预警表'!F:F)</f>
        <v>0</v>
      </c>
      <c r="P27" s="96">
        <f>SUMIF('6-学员费用预警表'!A:A,E27,'6-学员费用预警表'!I:I)</f>
        <v>0</v>
      </c>
      <c r="Q27" s="97" t="str">
        <f>IF(E27="","",IFERROR(VLOOKUP(E27,'1-学员信息表'!A:AG,8,0),"错误"))</f>
        <v/>
      </c>
      <c r="R27" s="98"/>
      <c r="S27" s="99"/>
      <c r="T27" s="1"/>
      <c r="U27" s="12"/>
      <c r="V27" s="100"/>
      <c r="W27" s="8" t="str">
        <f>IF(E27="","",IF(ISERROR(VLOOKUP(E27,'1-学员信息表'!A:AG,9,0)),"错误",IF(VLOOKUP(E27,'1-学员信息表'!A:AG,9,0)="","错误",VLOOKUP(E27,'1-学员信息表'!A:AG,9,0))))</f>
        <v/>
      </c>
      <c r="X27" s="97" t="str">
        <f>IF(E27="","",IF(ISERROR(VLOOKUP(E27,'1-学员信息表'!A:AG,20,0)),"错误",IF(VLOOKUP(E27,'1-学员信息表'!A:AG,20,0)="","错误",VLOOKUP(E27,'1-学员信息表'!A:AG,20,0))))</f>
        <v/>
      </c>
      <c r="Y27" s="97" t="str">
        <f>IF(E27="","",IF(ISERROR(VLOOKUP(E27,'1-学员信息表'!A:AG,20,0)),"错误",IF(VLOOKUP(E27,'1-学员信息表'!A:AG,20,0)="","错误",VLOOKUP(E27,'1-学员信息表'!A:AG,20,0))))</f>
        <v/>
      </c>
    </row>
    <row r="28" spans="1:25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10"/>
      <c r="E28" s="102"/>
      <c r="F28" s="12" t="str">
        <f>IF(E28="","",IFERROR(VLOOKUP(E28,'1-学员信息表'!A:AG,2,0),"错误"))</f>
        <v/>
      </c>
      <c r="G28" s="12" t="str">
        <f>IF(E28="","",VLOOKUP(LEFT(H28,3),班级编码!A:M,8,0))</f>
        <v/>
      </c>
      <c r="H28" s="1"/>
      <c r="I28" s="8" t="str">
        <f>IF(E28="","",IFERROR(VLOOKUP(H28,'2-班级信息'!A:AM,23,0),"错误"))</f>
        <v/>
      </c>
      <c r="J28" s="8" t="str">
        <f>IF(E28="","",IFERROR(VLOOKUP(H28,'2-班级信息'!A:AM,24,0),"错误"))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IF(E28="","",IFERROR(VLOOKUP(H28,'2-班级信息'!A:AH,30,0),"错误"))</f>
        <v/>
      </c>
      <c r="M28" s="94"/>
      <c r="N28" s="95"/>
      <c r="O28" s="96">
        <f>SUMIF('6-学员费用预警表'!A:A,E28,'6-学员费用预警表'!F:F)</f>
        <v>0</v>
      </c>
      <c r="P28" s="96">
        <f>SUMIF('6-学员费用预警表'!A:A,E28,'6-学员费用预警表'!I:I)</f>
        <v>0</v>
      </c>
      <c r="Q28" s="97" t="str">
        <f>IF(E28="","",IFERROR(VLOOKUP(E28,'1-学员信息表'!A:AG,8,0),"错误"))</f>
        <v/>
      </c>
      <c r="R28" s="98"/>
      <c r="S28" s="99"/>
      <c r="T28" s="1"/>
      <c r="U28" s="12"/>
      <c r="V28" s="100"/>
      <c r="W28" s="8" t="str">
        <f>IF(E28="","",IF(ISERROR(VLOOKUP(E28,'1-学员信息表'!A:AG,9,0)),"错误",IF(VLOOKUP(E28,'1-学员信息表'!A:AG,9,0)="","错误",VLOOKUP(E28,'1-学员信息表'!A:AG,9,0))))</f>
        <v/>
      </c>
      <c r="X28" s="97" t="str">
        <f>IF(E28="","",IF(ISERROR(VLOOKUP(E28,'1-学员信息表'!A:AG,20,0)),"错误",IF(VLOOKUP(E28,'1-学员信息表'!A:AG,20,0)="","错误",VLOOKUP(E28,'1-学员信息表'!A:AG,20,0))))</f>
        <v/>
      </c>
      <c r="Y28" s="97" t="str">
        <f>IF(E28="","",IF(ISERROR(VLOOKUP(E28,'1-学员信息表'!A:AG,20,0)),"错误",IF(VLOOKUP(E28,'1-学员信息表'!A:AG,20,0)="","错误",VLOOKUP(E28,'1-学员信息表'!A:AG,20,0))))</f>
        <v/>
      </c>
    </row>
    <row r="29" spans="1:25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10"/>
      <c r="E29" s="102"/>
      <c r="F29" s="12" t="str">
        <f>IF(E29="","",IFERROR(VLOOKUP(E29,'1-学员信息表'!A:AG,2,0),"错误"))</f>
        <v/>
      </c>
      <c r="G29" s="12" t="str">
        <f>IF(E29="","",VLOOKUP(LEFT(H29,3),班级编码!A:M,8,0))</f>
        <v/>
      </c>
      <c r="H29" s="1"/>
      <c r="I29" s="8" t="str">
        <f>IF(E29="","",IFERROR(VLOOKUP(H29,'2-班级信息'!A:AM,23,0),"错误"))</f>
        <v/>
      </c>
      <c r="J29" s="8" t="str">
        <f>IF(E29="","",IFERROR(VLOOKUP(H29,'2-班级信息'!A:AM,24,0),"错误"))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IF(E29="","",IFERROR(VLOOKUP(H29,'2-班级信息'!A:AH,30,0),"错误"))</f>
        <v/>
      </c>
      <c r="M29" s="94"/>
      <c r="N29" s="95"/>
      <c r="O29" s="96">
        <f>SUMIF('6-学员费用预警表'!A:A,E29,'6-学员费用预警表'!F:F)</f>
        <v>0</v>
      </c>
      <c r="P29" s="96">
        <f>SUMIF('6-学员费用预警表'!A:A,E29,'6-学员费用预警表'!I:I)</f>
        <v>0</v>
      </c>
      <c r="Q29" s="97" t="str">
        <f>IF(E29="","",IFERROR(VLOOKUP(E29,'1-学员信息表'!A:AG,8,0),"错误"))</f>
        <v/>
      </c>
      <c r="R29" s="98"/>
      <c r="S29" s="99"/>
      <c r="T29" s="1"/>
      <c r="U29" s="12"/>
      <c r="V29" s="100"/>
      <c r="W29" s="8" t="str">
        <f>IF(E29="","",IF(ISERROR(VLOOKUP(E29,'1-学员信息表'!A:AG,9,0)),"错误",IF(VLOOKUP(E29,'1-学员信息表'!A:AG,9,0)="","错误",VLOOKUP(E29,'1-学员信息表'!A:AG,9,0))))</f>
        <v/>
      </c>
      <c r="X29" s="97" t="str">
        <f>IF(E29="","",IF(ISERROR(VLOOKUP(E29,'1-学员信息表'!A:AG,20,0)),"错误",IF(VLOOKUP(E29,'1-学员信息表'!A:AG,20,0)="","错误",VLOOKUP(E29,'1-学员信息表'!A:AG,20,0))))</f>
        <v/>
      </c>
      <c r="Y29" s="97" t="str">
        <f>IF(E29="","",IF(ISERROR(VLOOKUP(E29,'1-学员信息表'!A:AG,20,0)),"错误",IF(VLOOKUP(E29,'1-学员信息表'!A:AG,20,0)="","错误",VLOOKUP(E29,'1-学员信息表'!A:AG,20,0))))</f>
        <v/>
      </c>
    </row>
    <row r="30" spans="1:25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10"/>
      <c r="E30" s="102"/>
      <c r="F30" s="12" t="str">
        <f>IF(E30="","",IFERROR(VLOOKUP(E30,'1-学员信息表'!A:AG,2,0),"错误"))</f>
        <v/>
      </c>
      <c r="G30" s="12" t="str">
        <f>IF(E30="","",VLOOKUP(LEFT(H30,3),班级编码!A:M,8,0))</f>
        <v/>
      </c>
      <c r="H30" s="1"/>
      <c r="I30" s="8" t="str">
        <f>IF(E30="","",IFERROR(VLOOKUP(H30,'2-班级信息'!A:AM,23,0),"错误"))</f>
        <v/>
      </c>
      <c r="J30" s="8" t="str">
        <f>IF(E30="","",IFERROR(VLOOKUP(H30,'2-班级信息'!A:AM,24,0),"错误"))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IF(E30="","",IFERROR(VLOOKUP(H30,'2-班级信息'!A:AH,30,0),"错误"))</f>
        <v/>
      </c>
      <c r="M30" s="94"/>
      <c r="N30" s="95"/>
      <c r="O30" s="96">
        <f>SUMIF('6-学员费用预警表'!A:A,E30,'6-学员费用预警表'!F:F)</f>
        <v>0</v>
      </c>
      <c r="P30" s="96">
        <f>SUMIF('6-学员费用预警表'!A:A,E30,'6-学员费用预警表'!I:I)</f>
        <v>0</v>
      </c>
      <c r="Q30" s="97" t="str">
        <f>IF(E30="","",IFERROR(VLOOKUP(E30,'1-学员信息表'!A:AG,8,0),"错误"))</f>
        <v/>
      </c>
      <c r="R30" s="98"/>
      <c r="S30" s="99"/>
      <c r="T30" s="1"/>
      <c r="U30" s="12"/>
      <c r="V30" s="100"/>
      <c r="W30" s="8" t="str">
        <f>IF(E30="","",IF(ISERROR(VLOOKUP(E30,'1-学员信息表'!A:AG,9,0)),"错误",IF(VLOOKUP(E30,'1-学员信息表'!A:AG,9,0)="","错误",VLOOKUP(E30,'1-学员信息表'!A:AG,9,0))))</f>
        <v/>
      </c>
      <c r="X30" s="97" t="str">
        <f>IF(E30="","",IF(ISERROR(VLOOKUP(E30,'1-学员信息表'!A:AG,20,0)),"错误",IF(VLOOKUP(E30,'1-学员信息表'!A:AG,20,0)="","错误",VLOOKUP(E30,'1-学员信息表'!A:AG,20,0))))</f>
        <v/>
      </c>
      <c r="Y30" s="97" t="str">
        <f>IF(E30="","",IF(ISERROR(VLOOKUP(E30,'1-学员信息表'!A:AG,20,0)),"错误",IF(VLOOKUP(E30,'1-学员信息表'!A:AG,20,0)="","错误",VLOOKUP(E30,'1-学员信息表'!A:AG,20,0))))</f>
        <v/>
      </c>
    </row>
    <row r="31" spans="1:25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10"/>
      <c r="E31" s="102"/>
      <c r="F31" s="12" t="str">
        <f>IF(E31="","",IFERROR(VLOOKUP(E31,'1-学员信息表'!A:AG,2,0),"错误"))</f>
        <v/>
      </c>
      <c r="G31" s="12" t="str">
        <f>IF(E31="","",VLOOKUP(LEFT(H31,3),班级编码!A:M,8,0))</f>
        <v/>
      </c>
      <c r="H31" s="1"/>
      <c r="I31" s="8" t="str">
        <f>IF(E31="","",IFERROR(VLOOKUP(H31,'2-班级信息'!A:AM,23,0),"错误"))</f>
        <v/>
      </c>
      <c r="J31" s="8" t="str">
        <f>IF(E31="","",IFERROR(VLOOKUP(H31,'2-班级信息'!A:AM,24,0),"错误"))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IF(E31="","",IFERROR(VLOOKUP(H31,'2-班级信息'!A:AH,30,0),"错误"))</f>
        <v/>
      </c>
      <c r="M31" s="94"/>
      <c r="N31" s="95"/>
      <c r="O31" s="96">
        <f>SUMIF('6-学员费用预警表'!A:A,E31,'6-学员费用预警表'!F:F)</f>
        <v>0</v>
      </c>
      <c r="P31" s="96">
        <f>SUMIF('6-学员费用预警表'!A:A,E31,'6-学员费用预警表'!I:I)</f>
        <v>0</v>
      </c>
      <c r="Q31" s="97" t="str">
        <f>IF(E31="","",IFERROR(VLOOKUP(E31,'1-学员信息表'!A:AG,8,0),"错误"))</f>
        <v/>
      </c>
      <c r="R31" s="98"/>
      <c r="S31" s="99"/>
      <c r="T31" s="1"/>
      <c r="U31" s="12"/>
      <c r="V31" s="100"/>
      <c r="W31" s="8" t="str">
        <f>IF(E31="","",IF(ISERROR(VLOOKUP(E31,'1-学员信息表'!A:AG,9,0)),"错误",IF(VLOOKUP(E31,'1-学员信息表'!A:AG,9,0)="","错误",VLOOKUP(E31,'1-学员信息表'!A:AG,9,0))))</f>
        <v/>
      </c>
      <c r="X31" s="97" t="str">
        <f>IF(E31="","",IF(ISERROR(VLOOKUP(E31,'1-学员信息表'!A:AG,20,0)),"错误",IF(VLOOKUP(E31,'1-学员信息表'!A:AG,20,0)="","错误",VLOOKUP(E31,'1-学员信息表'!A:AG,20,0))))</f>
        <v/>
      </c>
      <c r="Y31" s="97" t="str">
        <f>IF(E31="","",IF(ISERROR(VLOOKUP(E31,'1-学员信息表'!A:AG,20,0)),"错误",IF(VLOOKUP(E31,'1-学员信息表'!A:AG,20,0)="","错误",VLOOKUP(E31,'1-学员信息表'!A:AG,20,0))))</f>
        <v/>
      </c>
    </row>
    <row r="32" spans="1:25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10"/>
      <c r="E32" s="102"/>
      <c r="F32" s="12" t="str">
        <f>IF(E32="","",IFERROR(VLOOKUP(E32,'1-学员信息表'!A:AG,2,0),"错误"))</f>
        <v/>
      </c>
      <c r="G32" s="12" t="str">
        <f>IF(E32="","",VLOOKUP(LEFT(H32,3),班级编码!A:M,8,0))</f>
        <v/>
      </c>
      <c r="H32" s="1"/>
      <c r="I32" s="209"/>
      <c r="J32" s="8" t="str">
        <f>IF(E32="","",IFERROR(VLOOKUP(H32,'2-班级信息'!A:AM,24,0),"错误"))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IF(E32="","",IFERROR(VLOOKUP(H32,'2-班级信息'!A:AH,30,0),"错误"))</f>
        <v/>
      </c>
      <c r="M32" s="94"/>
      <c r="N32" s="95"/>
      <c r="O32" s="96">
        <f>SUMIF('6-学员费用预警表'!A:A,E32,'6-学员费用预警表'!F:F)</f>
        <v>0</v>
      </c>
      <c r="P32" s="96">
        <f>SUMIF('6-学员费用预警表'!A:A,E32,'6-学员费用预警表'!I:I)</f>
        <v>0</v>
      </c>
      <c r="Q32" s="97" t="str">
        <f>IF(E32="","",IFERROR(VLOOKUP(E32,'1-学员信息表'!A:AG,8,0),"错误"))</f>
        <v/>
      </c>
      <c r="R32" s="98"/>
      <c r="S32" s="99"/>
      <c r="T32" s="1"/>
      <c r="U32" s="12"/>
      <c r="V32" s="100"/>
      <c r="W32" s="8" t="str">
        <f>IF(E32="","",IF(ISERROR(VLOOKUP(E32,'1-学员信息表'!A:AG,9,0)),"错误",IF(VLOOKUP(E32,'1-学员信息表'!A:AG,9,0)="","错误",VLOOKUP(E32,'1-学员信息表'!A:AG,9,0))))</f>
        <v/>
      </c>
      <c r="X32" s="97" t="str">
        <f>IF(E32="","",IF(ISERROR(VLOOKUP(E32,'1-学员信息表'!A:AG,20,0)),"错误",IF(VLOOKUP(E32,'1-学员信息表'!A:AG,20,0)="","错误",VLOOKUP(E32,'1-学员信息表'!A:AG,20,0))))</f>
        <v/>
      </c>
      <c r="Y32" s="97" t="str">
        <f>IF(E32="","",IF(ISERROR(VLOOKUP(E32,'1-学员信息表'!A:AG,20,0)),"错误",IF(VLOOKUP(E32,'1-学员信息表'!A:AG,20,0)="","错误",VLOOKUP(E32,'1-学员信息表'!A:AG,20,0))))</f>
        <v/>
      </c>
    </row>
    <row r="33" spans="1:25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10"/>
      <c r="E33" s="102"/>
      <c r="F33" s="12" t="str">
        <f>IF(E33="","",IFERROR(VLOOKUP(E33,'1-学员信息表'!A:AG,2,0),"错误"))</f>
        <v/>
      </c>
      <c r="G33" s="12" t="str">
        <f>IF(E33="","",VLOOKUP(LEFT(H33,3),班级编码!A:M,8,0))</f>
        <v/>
      </c>
      <c r="H33" s="1"/>
      <c r="I33" s="8" t="str">
        <f>IF(E33="","",IFERROR(VLOOKUP(H33,'2-班级信息'!A:AM,23,0),"错误"))</f>
        <v/>
      </c>
      <c r="J33" s="8" t="str">
        <f>IF(E33="","",IFERROR(VLOOKUP(H33,'2-班级信息'!A:AM,24,0),"错误"))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IF(E33="","",IFERROR(VLOOKUP(H33,'2-班级信息'!A:AH,30,0),"错误"))</f>
        <v/>
      </c>
      <c r="M33" s="94"/>
      <c r="N33" s="95"/>
      <c r="O33" s="96">
        <f>SUMIF('6-学员费用预警表'!A:A,E33,'6-学员费用预警表'!F:F)</f>
        <v>0</v>
      </c>
      <c r="P33" s="96">
        <f>SUMIF('6-学员费用预警表'!A:A,E33,'6-学员费用预警表'!I:I)</f>
        <v>0</v>
      </c>
      <c r="Q33" s="97" t="str">
        <f>IF(E33="","",IFERROR(VLOOKUP(E33,'1-学员信息表'!A:AG,8,0),"错误"))</f>
        <v/>
      </c>
      <c r="R33" s="98"/>
      <c r="S33" s="99"/>
      <c r="T33" s="1"/>
      <c r="U33" s="12"/>
      <c r="V33" s="100"/>
      <c r="W33" s="8" t="str">
        <f>IF(E33="","",IF(ISERROR(VLOOKUP(E33,'1-学员信息表'!A:AG,9,0)),"错误",IF(VLOOKUP(E33,'1-学员信息表'!A:AG,9,0)="","错误",VLOOKUP(E33,'1-学员信息表'!A:AG,9,0))))</f>
        <v/>
      </c>
      <c r="X33" s="97" t="str">
        <f>IF(E33="","",IF(ISERROR(VLOOKUP(E33,'1-学员信息表'!A:AG,20,0)),"错误",IF(VLOOKUP(E33,'1-学员信息表'!A:AG,20,0)="","错误",VLOOKUP(E33,'1-学员信息表'!A:AG,20,0))))</f>
        <v/>
      </c>
      <c r="Y33" s="97" t="str">
        <f>IF(E33="","",IF(ISERROR(VLOOKUP(E33,'1-学员信息表'!A:AG,20,0)),"错误",IF(VLOOKUP(E33,'1-学员信息表'!A:AG,20,0)="","错误",VLOOKUP(E33,'1-学员信息表'!A:AG,20,0))))</f>
        <v/>
      </c>
    </row>
    <row r="34" spans="1:25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10"/>
      <c r="E34" s="102"/>
      <c r="F34" s="12" t="str">
        <f>IF(E34="","",IFERROR(VLOOKUP(E34,'1-学员信息表'!A:AG,2,0),"错误"))</f>
        <v/>
      </c>
      <c r="G34" s="12" t="str">
        <f>IF(E34="","",VLOOKUP(LEFT(H34,3),班级编码!A:M,8,0))</f>
        <v/>
      </c>
      <c r="H34" s="1"/>
      <c r="I34" s="8" t="str">
        <f>IF(E34="","",IFERROR(VLOOKUP(H34,'2-班级信息'!A:AM,23,0),"错误"))</f>
        <v/>
      </c>
      <c r="J34" s="8" t="str">
        <f>IF(E34="","",IFERROR(VLOOKUP(H34,'2-班级信息'!A:AM,24,0),"错误"))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IF(E34="","",IFERROR(VLOOKUP(H34,'2-班级信息'!A:AH,30,0),"错误"))</f>
        <v/>
      </c>
      <c r="M34" s="94"/>
      <c r="N34" s="95"/>
      <c r="O34" s="96">
        <f>SUMIF('6-学员费用预警表'!A:A,E34,'6-学员费用预警表'!F:F)</f>
        <v>0</v>
      </c>
      <c r="P34" s="96">
        <f>SUMIF('6-学员费用预警表'!A:A,E34,'6-学员费用预警表'!I:I)</f>
        <v>0</v>
      </c>
      <c r="Q34" s="97" t="str">
        <f>IF(E34="","",IFERROR(VLOOKUP(E34,'1-学员信息表'!A:AG,8,0),"错误"))</f>
        <v/>
      </c>
      <c r="R34" s="98"/>
      <c r="S34" s="99"/>
      <c r="T34" s="1"/>
      <c r="U34" s="12"/>
      <c r="V34" s="100"/>
      <c r="W34" s="8" t="str">
        <f>IF(E34="","",IF(ISERROR(VLOOKUP(E34,'1-学员信息表'!A:AG,9,0)),"错误",IF(VLOOKUP(E34,'1-学员信息表'!A:AG,9,0)="","错误",VLOOKUP(E34,'1-学员信息表'!A:AG,9,0))))</f>
        <v/>
      </c>
      <c r="X34" s="97" t="str">
        <f>IF(E34="","",IF(ISERROR(VLOOKUP(E34,'1-学员信息表'!A:AG,20,0)),"错误",IF(VLOOKUP(E34,'1-学员信息表'!A:AG,20,0)="","错误",VLOOKUP(E34,'1-学员信息表'!A:AG,20,0))))</f>
        <v/>
      </c>
      <c r="Y34" s="97" t="str">
        <f>IF(E34="","",IF(ISERROR(VLOOKUP(E34,'1-学员信息表'!A:AG,20,0)),"错误",IF(VLOOKUP(E34,'1-学员信息表'!A:AG,20,0)="","错误",VLOOKUP(E34,'1-学员信息表'!A:AG,20,0))))</f>
        <v/>
      </c>
    </row>
    <row r="35" spans="1:25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10"/>
      <c r="E35" s="102"/>
      <c r="F35" s="12" t="str">
        <f>IF(E35="","",IFERROR(VLOOKUP(E35,'1-学员信息表'!A:AG,2,0),"错误"))</f>
        <v/>
      </c>
      <c r="G35" s="12" t="str">
        <f>IF(E35="","",VLOOKUP(LEFT(H35,3),班级编码!A:M,8,0))</f>
        <v/>
      </c>
      <c r="H35" s="1"/>
      <c r="I35" s="8" t="str">
        <f>IF(E35="","",IFERROR(VLOOKUP(H35,'2-班级信息'!A:AM,23,0),"错误"))</f>
        <v/>
      </c>
      <c r="J35" s="8" t="str">
        <f>IF(E35="","",IFERROR(VLOOKUP(H35,'2-班级信息'!A:AM,24,0),"错误"))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IF(E35="","",IFERROR(VLOOKUP(H35,'2-班级信息'!A:AH,30,0),"错误"))</f>
        <v/>
      </c>
      <c r="M35" s="94"/>
      <c r="N35" s="95"/>
      <c r="O35" s="96">
        <f>SUMIF('6-学员费用预警表'!A:A,E35,'6-学员费用预警表'!F:F)</f>
        <v>0</v>
      </c>
      <c r="P35" s="96">
        <f>SUMIF('6-学员费用预警表'!A:A,E35,'6-学员费用预警表'!I:I)</f>
        <v>0</v>
      </c>
      <c r="Q35" s="97" t="str">
        <f>IF(E35="","",IFERROR(VLOOKUP(E35,'1-学员信息表'!A:AG,8,0),"错误"))</f>
        <v/>
      </c>
      <c r="R35" s="98"/>
      <c r="S35" s="99"/>
      <c r="T35" s="1"/>
      <c r="U35" s="12"/>
      <c r="V35" s="100"/>
      <c r="W35" s="8" t="str">
        <f>IF(E35="","",IF(ISERROR(VLOOKUP(E35,'1-学员信息表'!A:AG,9,0)),"错误",IF(VLOOKUP(E35,'1-学员信息表'!A:AG,9,0)="","错误",VLOOKUP(E35,'1-学员信息表'!A:AG,9,0))))</f>
        <v/>
      </c>
      <c r="X35" s="97" t="str">
        <f>IF(E35="","",IF(ISERROR(VLOOKUP(E35,'1-学员信息表'!A:AG,20,0)),"错误",IF(VLOOKUP(E35,'1-学员信息表'!A:AG,20,0)="","错误",VLOOKUP(E35,'1-学员信息表'!A:AG,20,0))))</f>
        <v/>
      </c>
      <c r="Y35" s="97" t="str">
        <f>IF(E35="","",IF(ISERROR(VLOOKUP(E35,'1-学员信息表'!A:AG,20,0)),"错误",IF(VLOOKUP(E35,'1-学员信息表'!A:AG,20,0)="","错误",VLOOKUP(E35,'1-学员信息表'!A:AG,20,0))))</f>
        <v/>
      </c>
    </row>
    <row r="36" spans="1:25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10"/>
      <c r="E36" s="102"/>
      <c r="F36" s="12" t="str">
        <f>IF(E36="","",IFERROR(VLOOKUP(E36,'1-学员信息表'!A:AG,2,0),"错误"))</f>
        <v/>
      </c>
      <c r="G36" s="12" t="str">
        <f>IF(E36="","",VLOOKUP(LEFT(H36,3),班级编码!A:M,8,0))</f>
        <v/>
      </c>
      <c r="H36" s="1"/>
      <c r="I36" s="8" t="str">
        <f>IF(E36="","",IFERROR(VLOOKUP(H36,'2-班级信息'!A:AM,23,0),"错误"))</f>
        <v/>
      </c>
      <c r="J36" s="8" t="str">
        <f>IF(E36="","",IFERROR(VLOOKUP(H36,'2-班级信息'!A:AM,24,0),"错误"))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IF(E36="","",IFERROR(VLOOKUP(H36,'2-班级信息'!A:AH,30,0),"错误"))</f>
        <v/>
      </c>
      <c r="M36" s="94"/>
      <c r="N36" s="95"/>
      <c r="O36" s="96">
        <f>SUMIF('6-学员费用预警表'!A:A,E36,'6-学员费用预警表'!F:F)</f>
        <v>0</v>
      </c>
      <c r="P36" s="96">
        <f>SUMIF('6-学员费用预警表'!A:A,E36,'6-学员费用预警表'!I:I)</f>
        <v>0</v>
      </c>
      <c r="Q36" s="97" t="str">
        <f>IF(E36="","",IFERROR(VLOOKUP(E36,'1-学员信息表'!A:AG,8,0),"错误"))</f>
        <v/>
      </c>
      <c r="R36" s="98"/>
      <c r="S36" s="99"/>
      <c r="T36" s="1"/>
      <c r="U36" s="12"/>
      <c r="V36" s="100"/>
      <c r="W36" s="8" t="str">
        <f>IF(E36="","",IF(ISERROR(VLOOKUP(E36,'1-学员信息表'!A:AG,9,0)),"错误",IF(VLOOKUP(E36,'1-学员信息表'!A:AG,9,0)="","错误",VLOOKUP(E36,'1-学员信息表'!A:AG,9,0))))</f>
        <v/>
      </c>
      <c r="X36" s="97" t="str">
        <f>IF(E36="","",IF(ISERROR(VLOOKUP(E36,'1-学员信息表'!A:AG,20,0)),"错误",IF(VLOOKUP(E36,'1-学员信息表'!A:AG,20,0)="","错误",VLOOKUP(E36,'1-学员信息表'!A:AG,20,0))))</f>
        <v/>
      </c>
      <c r="Y36" s="97" t="str">
        <f>IF(E36="","",IF(ISERROR(VLOOKUP(E36,'1-学员信息表'!A:AG,20,0)),"错误",IF(VLOOKUP(E36,'1-学员信息表'!A:AG,20,0)="","错误",VLOOKUP(E36,'1-学员信息表'!A:AG,20,0))))</f>
        <v/>
      </c>
    </row>
    <row r="37" spans="1:25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10"/>
      <c r="E37" s="102"/>
      <c r="F37" s="12" t="str">
        <f>IF(E37="","",IFERROR(VLOOKUP(E37,'1-学员信息表'!A:AG,2,0),"错误"))</f>
        <v/>
      </c>
      <c r="G37" s="12" t="str">
        <f>IF(E37="","",VLOOKUP(LEFT(H37,3),班级编码!A:M,8,0))</f>
        <v/>
      </c>
      <c r="H37" s="1"/>
      <c r="I37" s="8" t="str">
        <f>IF(E37="","",IFERROR(VLOOKUP(H37,'2-班级信息'!A:AM,23,0),"错误"))</f>
        <v/>
      </c>
      <c r="J37" s="8" t="str">
        <f>IF(E37="","",IFERROR(VLOOKUP(H37,'2-班级信息'!A:AM,24,0),"错误"))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IF(E37="","",IFERROR(VLOOKUP(H37,'2-班级信息'!A:AH,30,0),"错误"))</f>
        <v/>
      </c>
      <c r="M37" s="94"/>
      <c r="N37" s="95"/>
      <c r="O37" s="96">
        <f>SUMIF('6-学员费用预警表'!A:A,E37,'6-学员费用预警表'!F:F)</f>
        <v>0</v>
      </c>
      <c r="P37" s="96">
        <f>SUMIF('6-学员费用预警表'!A:A,E37,'6-学员费用预警表'!I:I)</f>
        <v>0</v>
      </c>
      <c r="Q37" s="97" t="str">
        <f>IF(E37="","",IFERROR(VLOOKUP(E37,'1-学员信息表'!A:AG,8,0),"错误"))</f>
        <v/>
      </c>
      <c r="R37" s="98"/>
      <c r="S37" s="99"/>
      <c r="T37" s="1"/>
      <c r="U37" s="12"/>
      <c r="V37" s="100"/>
      <c r="W37" s="8" t="str">
        <f>IF(E37="","",IF(ISERROR(VLOOKUP(E37,'1-学员信息表'!A:AG,9,0)),"错误",IF(VLOOKUP(E37,'1-学员信息表'!A:AG,9,0)="","错误",VLOOKUP(E37,'1-学员信息表'!A:AG,9,0))))</f>
        <v/>
      </c>
      <c r="X37" s="97" t="str">
        <f>IF(E37="","",IF(ISERROR(VLOOKUP(E37,'1-学员信息表'!A:AG,20,0)),"错误",IF(VLOOKUP(E37,'1-学员信息表'!A:AG,20,0)="","错误",VLOOKUP(E37,'1-学员信息表'!A:AG,20,0))))</f>
        <v/>
      </c>
      <c r="Y37" s="97" t="str">
        <f>IF(E37="","",IF(ISERROR(VLOOKUP(E37,'1-学员信息表'!A:AG,20,0)),"错误",IF(VLOOKUP(E37,'1-学员信息表'!A:AG,20,0)="","错误",VLOOKUP(E37,'1-学员信息表'!A:AG,20,0))))</f>
        <v/>
      </c>
    </row>
    <row r="38" spans="1:25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10"/>
      <c r="E38" s="102"/>
      <c r="F38" s="12" t="str">
        <f>IF(E38="","",IFERROR(VLOOKUP(E38,'1-学员信息表'!A:AG,2,0),"错误"))</f>
        <v/>
      </c>
      <c r="G38" s="12" t="str">
        <f>IF(E38="","",VLOOKUP(LEFT(H38,3),班级编码!A:M,8,0))</f>
        <v/>
      </c>
      <c r="H38" s="1"/>
      <c r="I38" s="8" t="str">
        <f>IF(E38="","",IFERROR(VLOOKUP(H38,'2-班级信息'!A:AM,23,0),"错误"))</f>
        <v/>
      </c>
      <c r="J38" s="8" t="str">
        <f>IF(E38="","",IFERROR(VLOOKUP(H38,'2-班级信息'!A:AM,24,0),"错误"))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IF(E38="","",IFERROR(VLOOKUP(H38,'2-班级信息'!A:AH,30,0),"错误"))</f>
        <v/>
      </c>
      <c r="M38" s="94"/>
      <c r="N38" s="95"/>
      <c r="O38" s="96">
        <f>SUMIF('6-学员费用预警表'!A:A,E38,'6-学员费用预警表'!F:F)</f>
        <v>0</v>
      </c>
      <c r="P38" s="96">
        <f>SUMIF('6-学员费用预警表'!A:A,E38,'6-学员费用预警表'!I:I)</f>
        <v>0</v>
      </c>
      <c r="Q38" s="97" t="str">
        <f>IF(E38="","",IFERROR(VLOOKUP(E38,'1-学员信息表'!A:AG,8,0),"错误"))</f>
        <v/>
      </c>
      <c r="R38" s="98"/>
      <c r="S38" s="99"/>
      <c r="T38" s="1"/>
      <c r="U38" s="12"/>
      <c r="V38" s="100"/>
      <c r="W38" s="8" t="str">
        <f>IF(E38="","",IF(ISERROR(VLOOKUP(E38,'1-学员信息表'!A:AG,9,0)),"错误",IF(VLOOKUP(E38,'1-学员信息表'!A:AG,9,0)="","错误",VLOOKUP(E38,'1-学员信息表'!A:AG,9,0))))</f>
        <v/>
      </c>
      <c r="X38" s="97" t="str">
        <f>IF(E38="","",IF(ISERROR(VLOOKUP(E38,'1-学员信息表'!A:AG,20,0)),"错误",IF(VLOOKUP(E38,'1-学员信息表'!A:AG,20,0)="","错误",VLOOKUP(E38,'1-学员信息表'!A:AG,20,0))))</f>
        <v/>
      </c>
      <c r="Y38" s="97" t="str">
        <f>IF(E38="","",IF(ISERROR(VLOOKUP(E38,'1-学员信息表'!A:AG,20,0)),"错误",IF(VLOOKUP(E38,'1-学员信息表'!A:AG,20,0)="","错误",VLOOKUP(E38,'1-学员信息表'!A:AG,20,0))))</f>
        <v/>
      </c>
    </row>
    <row r="39" spans="1:25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10"/>
      <c r="E39" s="102"/>
      <c r="F39" s="12" t="str">
        <f>IF(E39="","",IFERROR(VLOOKUP(E39,'1-学员信息表'!A:AG,2,0),"错误"))</f>
        <v/>
      </c>
      <c r="G39" s="12" t="str">
        <f>IF(E39="","",VLOOKUP(LEFT(H39,3),班级编码!A:M,8,0))</f>
        <v/>
      </c>
      <c r="H39" s="1"/>
      <c r="I39" s="8" t="str">
        <f>IF(E39="","",IFERROR(VLOOKUP(H39,'2-班级信息'!A:AM,23,0),"错误"))</f>
        <v/>
      </c>
      <c r="J39" s="8" t="str">
        <f>IF(E39="","",IFERROR(VLOOKUP(H39,'2-班级信息'!A:AM,24,0),"错误"))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IF(E39="","",IFERROR(VLOOKUP(H39,'2-班级信息'!A:AH,30,0),"错误"))</f>
        <v/>
      </c>
      <c r="M39" s="94"/>
      <c r="N39" s="95"/>
      <c r="O39" s="96">
        <f>SUMIF('6-学员费用预警表'!A:A,E39,'6-学员费用预警表'!F:F)</f>
        <v>0</v>
      </c>
      <c r="P39" s="96">
        <f>SUMIF('6-学员费用预警表'!A:A,E39,'6-学员费用预警表'!I:I)</f>
        <v>0</v>
      </c>
      <c r="Q39" s="97" t="str">
        <f>IF(E39="","",IFERROR(VLOOKUP(E39,'1-学员信息表'!A:AG,8,0),"错误"))</f>
        <v/>
      </c>
      <c r="R39" s="98"/>
      <c r="S39" s="99"/>
      <c r="T39" s="1"/>
      <c r="U39" s="12"/>
      <c r="V39" s="100"/>
      <c r="W39" s="8" t="str">
        <f>IF(E39="","",IF(ISERROR(VLOOKUP(E39,'1-学员信息表'!A:AG,9,0)),"错误",IF(VLOOKUP(E39,'1-学员信息表'!A:AG,9,0)="","错误",VLOOKUP(E39,'1-学员信息表'!A:AG,9,0))))</f>
        <v/>
      </c>
      <c r="X39" s="97" t="str">
        <f>IF(E39="","",IF(ISERROR(VLOOKUP(E39,'1-学员信息表'!A:AG,20,0)),"错误",IF(VLOOKUP(E39,'1-学员信息表'!A:AG,20,0)="","错误",VLOOKUP(E39,'1-学员信息表'!A:AG,20,0))))</f>
        <v/>
      </c>
      <c r="Y39" s="97" t="str">
        <f>IF(E39="","",IF(ISERROR(VLOOKUP(E39,'1-学员信息表'!A:AG,20,0)),"错误",IF(VLOOKUP(E39,'1-学员信息表'!A:AG,20,0)="","错误",VLOOKUP(E39,'1-学员信息表'!A:AG,20,0))))</f>
        <v/>
      </c>
    </row>
    <row r="40" spans="1:25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10"/>
      <c r="E40" s="102"/>
      <c r="F40" s="12" t="str">
        <f>IF(E40="","",IFERROR(VLOOKUP(E40,'1-学员信息表'!A:AG,2,0),"错误"))</f>
        <v/>
      </c>
      <c r="G40" s="12" t="str">
        <f>IF(E40="","",VLOOKUP(LEFT(H40,3),班级编码!A:M,8,0))</f>
        <v/>
      </c>
      <c r="H40" s="1"/>
      <c r="I40" s="8" t="str">
        <f>IF(E40="","",IFERROR(VLOOKUP(H40,'2-班级信息'!A:AM,23,0),"错误"))</f>
        <v/>
      </c>
      <c r="J40" s="8" t="str">
        <f>IF(E40="","",IFERROR(VLOOKUP(H40,'2-班级信息'!A:AM,24,0),"错误"))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IF(E40="","",IFERROR(VLOOKUP(H40,'2-班级信息'!A:AH,30,0),"错误"))</f>
        <v/>
      </c>
      <c r="M40" s="94"/>
      <c r="N40" s="95"/>
      <c r="O40" s="96">
        <f>SUMIF('6-学员费用预警表'!A:A,E40,'6-学员费用预警表'!F:F)</f>
        <v>0</v>
      </c>
      <c r="P40" s="96">
        <f>SUMIF('6-学员费用预警表'!A:A,E40,'6-学员费用预警表'!I:I)</f>
        <v>0</v>
      </c>
      <c r="Q40" s="97" t="str">
        <f>IF(E40="","",IFERROR(VLOOKUP(E40,'1-学员信息表'!A:AG,8,0),"错误"))</f>
        <v/>
      </c>
      <c r="R40" s="98"/>
      <c r="S40" s="99"/>
      <c r="T40" s="1"/>
      <c r="U40" s="12"/>
      <c r="V40" s="100"/>
      <c r="W40" s="8" t="str">
        <f>IF(E40="","",IF(ISERROR(VLOOKUP(E40,'1-学员信息表'!A:AG,9,0)),"错误",IF(VLOOKUP(E40,'1-学员信息表'!A:AG,9,0)="","错误",VLOOKUP(E40,'1-学员信息表'!A:AG,9,0))))</f>
        <v/>
      </c>
      <c r="X40" s="97" t="str">
        <f>IF(E40="","",IF(ISERROR(VLOOKUP(E40,'1-学员信息表'!A:AG,20,0)),"错误",IF(VLOOKUP(E40,'1-学员信息表'!A:AG,20,0)="","错误",VLOOKUP(E40,'1-学员信息表'!A:AG,20,0))))</f>
        <v/>
      </c>
      <c r="Y40" s="97" t="str">
        <f>IF(E40="","",IF(ISERROR(VLOOKUP(E40,'1-学员信息表'!A:AG,20,0)),"错误",IF(VLOOKUP(E40,'1-学员信息表'!A:AG,20,0)="","错误",VLOOKUP(E40,'1-学员信息表'!A:AG,20,0))))</f>
        <v/>
      </c>
    </row>
    <row r="41" spans="1:25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10"/>
      <c r="E41" s="102"/>
      <c r="F41" s="12" t="str">
        <f>IF(E41="","",IFERROR(VLOOKUP(E41,'1-学员信息表'!A:AG,2,0),"错误"))</f>
        <v/>
      </c>
      <c r="G41" s="12" t="str">
        <f>IF(E41="","",VLOOKUP(LEFT(H41,3),班级编码!A:M,8,0))</f>
        <v/>
      </c>
      <c r="H41" s="1"/>
      <c r="I41" s="8" t="str">
        <f>IF(E41="","",IFERROR(VLOOKUP(H41,'2-班级信息'!A:AM,23,0),"错误"))</f>
        <v/>
      </c>
      <c r="J41" s="8" t="str">
        <f>IF(E41="","",IFERROR(VLOOKUP(H41,'2-班级信息'!A:AM,24,0),"错误"))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IF(E41="","",IFERROR(VLOOKUP(H41,'2-班级信息'!A:AH,30,0),"错误"))</f>
        <v/>
      </c>
      <c r="M41" s="94"/>
      <c r="N41" s="95"/>
      <c r="O41" s="96">
        <f>SUMIF('6-学员费用预警表'!A:A,E41,'6-学员费用预警表'!F:F)</f>
        <v>0</v>
      </c>
      <c r="P41" s="96">
        <f>SUMIF('6-学员费用预警表'!A:A,E41,'6-学员费用预警表'!I:I)</f>
        <v>0</v>
      </c>
      <c r="Q41" s="97" t="str">
        <f>IF(E41="","",IFERROR(VLOOKUP(E41,'1-学员信息表'!A:AG,8,0),"错误"))</f>
        <v/>
      </c>
      <c r="R41" s="98"/>
      <c r="S41" s="99"/>
      <c r="T41" s="1"/>
      <c r="U41" s="12"/>
      <c r="V41" s="100"/>
      <c r="W41" s="8" t="str">
        <f>IF(E41="","",IF(ISERROR(VLOOKUP(E41,'1-学员信息表'!A:AG,9,0)),"错误",IF(VLOOKUP(E41,'1-学员信息表'!A:AG,9,0)="","错误",VLOOKUP(E41,'1-学员信息表'!A:AG,9,0))))</f>
        <v/>
      </c>
      <c r="X41" s="97" t="str">
        <f>IF(E41="","",IF(ISERROR(VLOOKUP(E41,'1-学员信息表'!A:AG,20,0)),"错误",IF(VLOOKUP(E41,'1-学员信息表'!A:AG,20,0)="","错误",VLOOKUP(E41,'1-学员信息表'!A:AG,20,0))))</f>
        <v/>
      </c>
      <c r="Y41" s="97" t="str">
        <f>IF(E41="","",IF(ISERROR(VLOOKUP(E41,'1-学员信息表'!A:AG,20,0)),"错误",IF(VLOOKUP(E41,'1-学员信息表'!A:AG,20,0)="","错误",VLOOKUP(E41,'1-学员信息表'!A:AG,20,0))))</f>
        <v/>
      </c>
    </row>
    <row r="42" spans="1:25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10"/>
      <c r="E42" s="102"/>
      <c r="F42" s="12" t="str">
        <f>IF(E42="","",IFERROR(VLOOKUP(E42,'1-学员信息表'!A:AG,2,0),"错误"))</f>
        <v/>
      </c>
      <c r="G42" s="12" t="str">
        <f>IF(E42="","",VLOOKUP(LEFT(H42,3),班级编码!A:M,8,0))</f>
        <v/>
      </c>
      <c r="H42" s="1"/>
      <c r="I42" s="8" t="str">
        <f>IF(E42="","",IFERROR(VLOOKUP(H42,'2-班级信息'!A:AM,23,0),"错误"))</f>
        <v/>
      </c>
      <c r="J42" s="8" t="str">
        <f>IF(E42="","",IFERROR(VLOOKUP(H42,'2-班级信息'!A:AM,24,0),"错误"))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IF(E42="","",IFERROR(VLOOKUP(H42,'2-班级信息'!A:AH,30,0),"错误"))</f>
        <v/>
      </c>
      <c r="M42" s="94"/>
      <c r="N42" s="95"/>
      <c r="O42" s="96">
        <f>SUMIF('6-学员费用预警表'!A:A,E42,'6-学员费用预警表'!F:F)</f>
        <v>0</v>
      </c>
      <c r="P42" s="96">
        <f>SUMIF('6-学员费用预警表'!A:A,E42,'6-学员费用预警表'!I:I)</f>
        <v>0</v>
      </c>
      <c r="Q42" s="97" t="str">
        <f>IF(E42="","",IFERROR(VLOOKUP(E42,'1-学员信息表'!A:AG,8,0),"错误"))</f>
        <v/>
      </c>
      <c r="R42" s="98"/>
      <c r="S42" s="99"/>
      <c r="T42" s="1"/>
      <c r="U42" s="12"/>
      <c r="V42" s="100"/>
      <c r="W42" s="8" t="str">
        <f>IF(E42="","",IF(ISERROR(VLOOKUP(E42,'1-学员信息表'!A:AG,9,0)),"错误",IF(VLOOKUP(E42,'1-学员信息表'!A:AG,9,0)="","错误",VLOOKUP(E42,'1-学员信息表'!A:AG,9,0))))</f>
        <v/>
      </c>
      <c r="X42" s="97" t="str">
        <f>IF(E42="","",IF(ISERROR(VLOOKUP(E42,'1-学员信息表'!A:AG,20,0)),"错误",IF(VLOOKUP(E42,'1-学员信息表'!A:AG,20,0)="","错误",VLOOKUP(E42,'1-学员信息表'!A:AG,20,0))))</f>
        <v/>
      </c>
      <c r="Y42" s="97" t="str">
        <f>IF(E42="","",IF(ISERROR(VLOOKUP(E42,'1-学员信息表'!A:AG,20,0)),"错误",IF(VLOOKUP(E42,'1-学员信息表'!A:AG,20,0)="","错误",VLOOKUP(E42,'1-学员信息表'!A:AG,20,0))))</f>
        <v/>
      </c>
    </row>
    <row r="43" spans="1:25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10"/>
      <c r="E43" s="102"/>
      <c r="F43" s="12" t="str">
        <f>IF(E43="","",IFERROR(VLOOKUP(E43,'1-学员信息表'!A:AG,2,0),"错误"))</f>
        <v/>
      </c>
      <c r="G43" s="12" t="str">
        <f>IF(E43="","",VLOOKUP(LEFT(H43,3),班级编码!A:M,8,0))</f>
        <v/>
      </c>
      <c r="H43" s="1"/>
      <c r="I43" s="8" t="str">
        <f>IF(E43="","",IFERROR(VLOOKUP(H43,'2-班级信息'!A:AM,23,0),"错误"))</f>
        <v/>
      </c>
      <c r="J43" s="8" t="str">
        <f>IF(E43="","",IFERROR(VLOOKUP(H43,'2-班级信息'!A:AM,24,0),"错误"))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IF(E43="","",IFERROR(VLOOKUP(H43,'2-班级信息'!A:AH,30,0),"错误"))</f>
        <v/>
      </c>
      <c r="M43" s="94"/>
      <c r="N43" s="95"/>
      <c r="O43" s="96">
        <f>SUMIF('6-学员费用预警表'!A:A,E43,'6-学员费用预警表'!F:F)</f>
        <v>0</v>
      </c>
      <c r="P43" s="96">
        <f>SUMIF('6-学员费用预警表'!A:A,E43,'6-学员费用预警表'!I:I)</f>
        <v>0</v>
      </c>
      <c r="Q43" s="97" t="str">
        <f>IF(E43="","",IFERROR(VLOOKUP(E43,'1-学员信息表'!A:AG,8,0),"错误"))</f>
        <v/>
      </c>
      <c r="R43" s="98"/>
      <c r="S43" s="99"/>
      <c r="T43" s="1"/>
      <c r="U43" s="12"/>
      <c r="V43" s="100"/>
      <c r="W43" s="8" t="str">
        <f>IF(E43="","",IF(ISERROR(VLOOKUP(E43,'1-学员信息表'!A:AG,9,0)),"错误",IF(VLOOKUP(E43,'1-学员信息表'!A:AG,9,0)="","错误",VLOOKUP(E43,'1-学员信息表'!A:AG,9,0))))</f>
        <v/>
      </c>
      <c r="X43" s="97" t="str">
        <f>IF(E43="","",IF(ISERROR(VLOOKUP(E43,'1-学员信息表'!A:AG,20,0)),"错误",IF(VLOOKUP(E43,'1-学员信息表'!A:AG,20,0)="","错误",VLOOKUP(E43,'1-学员信息表'!A:AG,20,0))))</f>
        <v/>
      </c>
      <c r="Y43" s="97" t="str">
        <f>IF(E43="","",IF(ISERROR(VLOOKUP(E43,'1-学员信息表'!A:AG,20,0)),"错误",IF(VLOOKUP(E43,'1-学员信息表'!A:AG,20,0)="","错误",VLOOKUP(E43,'1-学员信息表'!A:AG,20,0))))</f>
        <v/>
      </c>
    </row>
    <row r="44" spans="1:25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10"/>
      <c r="E44" s="102"/>
      <c r="F44" s="12" t="str">
        <f>IF(E44="","",IFERROR(VLOOKUP(E44,'1-学员信息表'!A:AG,2,0),"错误"))</f>
        <v/>
      </c>
      <c r="G44" s="12" t="str">
        <f>IF(E44="","",VLOOKUP(LEFT(H44,3),班级编码!A:M,8,0))</f>
        <v/>
      </c>
      <c r="H44" s="1"/>
      <c r="I44" s="8" t="str">
        <f>IF(E44="","",IFERROR(VLOOKUP(H44,'2-班级信息'!A:AM,23,0),"错误"))</f>
        <v/>
      </c>
      <c r="J44" s="8" t="str">
        <f>IF(E44="","",IFERROR(VLOOKUP(H44,'2-班级信息'!A:AM,24,0),"错误"))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IF(E44="","",IFERROR(VLOOKUP(H44,'2-班级信息'!A:AH,30,0),"错误"))</f>
        <v/>
      </c>
      <c r="M44" s="94"/>
      <c r="N44" s="95"/>
      <c r="O44" s="96">
        <f>SUMIF('6-学员费用预警表'!A:A,E44,'6-学员费用预警表'!F:F)</f>
        <v>0</v>
      </c>
      <c r="P44" s="96">
        <f>SUMIF('6-学员费用预警表'!A:A,E44,'6-学员费用预警表'!I:I)</f>
        <v>0</v>
      </c>
      <c r="Q44" s="97" t="str">
        <f>IF(E44="","",IFERROR(VLOOKUP(E44,'1-学员信息表'!A:AG,8,0),"错误"))</f>
        <v/>
      </c>
      <c r="R44" s="98"/>
      <c r="S44" s="99"/>
      <c r="T44" s="1"/>
      <c r="U44" s="12"/>
      <c r="V44" s="100"/>
      <c r="W44" s="8" t="str">
        <f>IF(E44="","",IF(ISERROR(VLOOKUP(E44,'1-学员信息表'!A:AG,9,0)),"错误",IF(VLOOKUP(E44,'1-学员信息表'!A:AG,9,0)="","错误",VLOOKUP(E44,'1-学员信息表'!A:AG,9,0))))</f>
        <v/>
      </c>
      <c r="X44" s="97" t="str">
        <f>IF(E44="","",IF(ISERROR(VLOOKUP(E44,'1-学员信息表'!A:AG,20,0)),"错误",IF(VLOOKUP(E44,'1-学员信息表'!A:AG,20,0)="","错误",VLOOKUP(E44,'1-学员信息表'!A:AG,20,0))))</f>
        <v/>
      </c>
      <c r="Y44" s="97" t="str">
        <f>IF(E44="","",IF(ISERROR(VLOOKUP(E44,'1-学员信息表'!A:AG,20,0)),"错误",IF(VLOOKUP(E44,'1-学员信息表'!A:AG,20,0)="","错误",VLOOKUP(E44,'1-学员信息表'!A:AG,20,0))))</f>
        <v/>
      </c>
    </row>
    <row r="45" spans="1:25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10"/>
      <c r="E45" s="102"/>
      <c r="F45" s="12" t="str">
        <f>IF(E45="","",IFERROR(VLOOKUP(E45,'1-学员信息表'!A:AG,2,0),"错误"))</f>
        <v/>
      </c>
      <c r="G45" s="12" t="str">
        <f>IF(E45="","",VLOOKUP(LEFT(H45,3),班级编码!A:M,8,0))</f>
        <v/>
      </c>
      <c r="H45" s="1"/>
      <c r="I45" s="8" t="str">
        <f>IF(E45="","",IFERROR(VLOOKUP(H45,'2-班级信息'!A:AM,23,0),"错误"))</f>
        <v/>
      </c>
      <c r="J45" s="8" t="str">
        <f>IF(E45="","",IFERROR(VLOOKUP(H45,'2-班级信息'!A:AM,24,0),"错误"))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IF(E45="","",IFERROR(VLOOKUP(H45,'2-班级信息'!A:AH,30,0),"错误"))</f>
        <v/>
      </c>
      <c r="M45" s="94"/>
      <c r="N45" s="95"/>
      <c r="O45" s="96">
        <f>SUMIF('6-学员费用预警表'!A:A,E45,'6-学员费用预警表'!F:F)</f>
        <v>0</v>
      </c>
      <c r="P45" s="96">
        <f>SUMIF('6-学员费用预警表'!A:A,E45,'6-学员费用预警表'!I:I)</f>
        <v>0</v>
      </c>
      <c r="Q45" s="97" t="str">
        <f>IF(E45="","",IFERROR(VLOOKUP(E45,'1-学员信息表'!A:AG,8,0),"错误"))</f>
        <v/>
      </c>
      <c r="R45" s="98"/>
      <c r="S45" s="99"/>
      <c r="T45" s="1"/>
      <c r="U45" s="12"/>
      <c r="V45" s="100"/>
      <c r="W45" s="8" t="str">
        <f>IF(E45="","",IF(ISERROR(VLOOKUP(E45,'1-学员信息表'!A:AG,9,0)),"错误",IF(VLOOKUP(E45,'1-学员信息表'!A:AG,9,0)="","错误",VLOOKUP(E45,'1-学员信息表'!A:AG,9,0))))</f>
        <v/>
      </c>
      <c r="X45" s="97" t="str">
        <f>IF(E45="","",IF(ISERROR(VLOOKUP(E45,'1-学员信息表'!A:AG,20,0)),"错误",IF(VLOOKUP(E45,'1-学员信息表'!A:AG,20,0)="","错误",VLOOKUP(E45,'1-学员信息表'!A:AG,20,0))))</f>
        <v/>
      </c>
      <c r="Y45" s="97" t="str">
        <f>IF(E45="","",IF(ISERROR(VLOOKUP(E45,'1-学员信息表'!A:AG,20,0)),"错误",IF(VLOOKUP(E45,'1-学员信息表'!A:AG,20,0)="","错误",VLOOKUP(E45,'1-学员信息表'!A:AG,20,0))))</f>
        <v/>
      </c>
    </row>
    <row r="46" spans="1:25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10"/>
      <c r="E46" s="102"/>
      <c r="F46" s="12" t="str">
        <f>IF(E46="","",IFERROR(VLOOKUP(E46,'1-学员信息表'!A:AG,2,0),"错误"))</f>
        <v/>
      </c>
      <c r="G46" s="12" t="str">
        <f>IF(E46="","",VLOOKUP(LEFT(H46,3),班级编码!A:M,8,0))</f>
        <v/>
      </c>
      <c r="H46" s="1"/>
      <c r="I46" s="8" t="str">
        <f>IF(E46="","",IFERROR(VLOOKUP(H46,'2-班级信息'!A:AM,23,0),"错误"))</f>
        <v/>
      </c>
      <c r="J46" s="8" t="str">
        <f>IF(E46="","",IFERROR(VLOOKUP(H46,'2-班级信息'!A:AM,24,0),"错误"))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IF(E46="","",IFERROR(VLOOKUP(H46,'2-班级信息'!A:AH,30,0),"错误"))</f>
        <v/>
      </c>
      <c r="M46" s="94"/>
      <c r="N46" s="95"/>
      <c r="O46" s="96">
        <f>SUMIF('6-学员费用预警表'!A:A,E46,'6-学员费用预警表'!F:F)</f>
        <v>0</v>
      </c>
      <c r="P46" s="96">
        <f>SUMIF('6-学员费用预警表'!A:A,E46,'6-学员费用预警表'!I:I)</f>
        <v>0</v>
      </c>
      <c r="Q46" s="97" t="str">
        <f>IF(E46="","",IFERROR(VLOOKUP(E46,'1-学员信息表'!A:AG,8,0),"错误"))</f>
        <v/>
      </c>
      <c r="R46" s="98"/>
      <c r="S46" s="99"/>
      <c r="T46" s="1"/>
      <c r="U46" s="12"/>
      <c r="V46" s="100"/>
      <c r="W46" s="8" t="str">
        <f>IF(E46="","",IF(ISERROR(VLOOKUP(E46,'1-学员信息表'!A:AG,9,0)),"错误",IF(VLOOKUP(E46,'1-学员信息表'!A:AG,9,0)="","错误",VLOOKUP(E46,'1-学员信息表'!A:AG,9,0))))</f>
        <v/>
      </c>
      <c r="X46" s="97" t="str">
        <f>IF(E46="","",IF(ISERROR(VLOOKUP(E46,'1-学员信息表'!A:AG,20,0)),"错误",IF(VLOOKUP(E46,'1-学员信息表'!A:AG,20,0)="","错误",VLOOKUP(E46,'1-学员信息表'!A:AG,20,0))))</f>
        <v/>
      </c>
      <c r="Y46" s="97" t="str">
        <f>IF(E46="","",IF(ISERROR(VLOOKUP(E46,'1-学员信息表'!A:AG,20,0)),"错误",IF(VLOOKUP(E46,'1-学员信息表'!A:AG,20,0)="","错误",VLOOKUP(E46,'1-学员信息表'!A:AG,20,0))))</f>
        <v/>
      </c>
    </row>
    <row r="47" spans="1:25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10"/>
      <c r="E47" s="102"/>
      <c r="F47" s="12" t="str">
        <f>IF(E47="","",IFERROR(VLOOKUP(E47,'1-学员信息表'!A:AG,2,0),"错误"))</f>
        <v/>
      </c>
      <c r="G47" s="12" t="str">
        <f>IF(E47="","",VLOOKUP(LEFT(H47,3),班级编码!A:M,8,0))</f>
        <v/>
      </c>
      <c r="H47" s="1"/>
      <c r="I47" s="8" t="str">
        <f>IF(E47="","",IFERROR(VLOOKUP(H47,'2-班级信息'!A:AM,23,0),"错误"))</f>
        <v/>
      </c>
      <c r="J47" s="8" t="str">
        <f>IF(E47="","",IFERROR(VLOOKUP(H47,'2-班级信息'!A:AM,24,0),"错误"))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IF(E47="","",IFERROR(VLOOKUP(H47,'2-班级信息'!A:AH,30,0),"错误"))</f>
        <v/>
      </c>
      <c r="M47" s="94"/>
      <c r="N47" s="95"/>
      <c r="O47" s="96">
        <f>SUMIF('6-学员费用预警表'!A:A,E47,'6-学员费用预警表'!F:F)</f>
        <v>0</v>
      </c>
      <c r="P47" s="96">
        <f>SUMIF('6-学员费用预警表'!A:A,E47,'6-学员费用预警表'!I:I)</f>
        <v>0</v>
      </c>
      <c r="Q47" s="97" t="str">
        <f>IF(E47="","",IFERROR(VLOOKUP(E47,'1-学员信息表'!A:AG,8,0),"错误"))</f>
        <v/>
      </c>
      <c r="R47" s="98"/>
      <c r="S47" s="99"/>
      <c r="T47" s="1"/>
      <c r="U47" s="12"/>
      <c r="V47" s="100"/>
      <c r="W47" s="8" t="str">
        <f>IF(E47="","",IF(ISERROR(VLOOKUP(E47,'1-学员信息表'!A:AG,9,0)),"错误",IF(VLOOKUP(E47,'1-学员信息表'!A:AG,9,0)="","错误",VLOOKUP(E47,'1-学员信息表'!A:AG,9,0))))</f>
        <v/>
      </c>
      <c r="X47" s="97" t="str">
        <f>IF(E47="","",IF(ISERROR(VLOOKUP(E47,'1-学员信息表'!A:AG,20,0)),"错误",IF(VLOOKUP(E47,'1-学员信息表'!A:AG,20,0)="","错误",VLOOKUP(E47,'1-学员信息表'!A:AG,20,0))))</f>
        <v/>
      </c>
      <c r="Y47" s="97" t="str">
        <f>IF(E47="","",IF(ISERROR(VLOOKUP(E47,'1-学员信息表'!A:AG,20,0)),"错误",IF(VLOOKUP(E47,'1-学员信息表'!A:AG,20,0)="","错误",VLOOKUP(E47,'1-学员信息表'!A:AG,20,0))))</f>
        <v/>
      </c>
    </row>
    <row r="48" spans="1:25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10"/>
      <c r="E48" s="102"/>
      <c r="F48" s="12" t="str">
        <f>IF(E48="","",IFERROR(VLOOKUP(E48,'1-学员信息表'!A:AG,2,0),"错误"))</f>
        <v/>
      </c>
      <c r="G48" s="12" t="str">
        <f>IF(E48="","",VLOOKUP(LEFT(H48,3),班级编码!A:M,8,0))</f>
        <v/>
      </c>
      <c r="H48" s="1"/>
      <c r="I48" s="8" t="str">
        <f>IF(E48="","",IFERROR(VLOOKUP(H48,'2-班级信息'!A:AM,23,0),"错误"))</f>
        <v/>
      </c>
      <c r="J48" s="8" t="str">
        <f>IF(E48="","",IFERROR(VLOOKUP(H48,'2-班级信息'!A:AM,24,0),"错误"))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IF(E48="","",IFERROR(VLOOKUP(H48,'2-班级信息'!A:AH,30,0),"错误"))</f>
        <v/>
      </c>
      <c r="M48" s="94"/>
      <c r="N48" s="95"/>
      <c r="O48" s="96">
        <f>SUMIF('6-学员费用预警表'!A:A,E48,'6-学员费用预警表'!F:F)</f>
        <v>0</v>
      </c>
      <c r="P48" s="96">
        <f>SUMIF('6-学员费用预警表'!A:A,E48,'6-学员费用预警表'!I:I)</f>
        <v>0</v>
      </c>
      <c r="Q48" s="97" t="str">
        <f>IF(E48="","",IFERROR(VLOOKUP(E48,'1-学员信息表'!A:AG,8,0),"错误"))</f>
        <v/>
      </c>
      <c r="R48" s="98"/>
      <c r="S48" s="99"/>
      <c r="T48" s="1"/>
      <c r="U48" s="12"/>
      <c r="V48" s="100"/>
      <c r="W48" s="8" t="str">
        <f>IF(E48="","",IF(ISERROR(VLOOKUP(E48,'1-学员信息表'!A:AG,9,0)),"错误",IF(VLOOKUP(E48,'1-学员信息表'!A:AG,9,0)="","错误",VLOOKUP(E48,'1-学员信息表'!A:AG,9,0))))</f>
        <v/>
      </c>
      <c r="X48" s="97" t="str">
        <f>IF(E48="","",IF(ISERROR(VLOOKUP(E48,'1-学员信息表'!A:AG,20,0)),"错误",IF(VLOOKUP(E48,'1-学员信息表'!A:AG,20,0)="","错误",VLOOKUP(E48,'1-学员信息表'!A:AG,20,0))))</f>
        <v/>
      </c>
      <c r="Y48" s="97" t="str">
        <f>IF(E48="","",IF(ISERROR(VLOOKUP(E48,'1-学员信息表'!A:AG,20,0)),"错误",IF(VLOOKUP(E48,'1-学员信息表'!A:AG,20,0)="","错误",VLOOKUP(E48,'1-学员信息表'!A:AG,20,0))))</f>
        <v/>
      </c>
    </row>
    <row r="49" spans="1:25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10"/>
      <c r="E49" s="102"/>
      <c r="F49" s="12" t="str">
        <f>IF(E49="","",IFERROR(VLOOKUP(E49,'1-学员信息表'!A:AG,2,0),"错误"))</f>
        <v/>
      </c>
      <c r="G49" s="12" t="str">
        <f>IF(E49="","",VLOOKUP(LEFT(H49,3),班级编码!A:M,8,0))</f>
        <v/>
      </c>
      <c r="H49" s="1"/>
      <c r="I49" s="8" t="str">
        <f>IF(E49="","",IFERROR(VLOOKUP(H49,'2-班级信息'!A:AM,23,0),"错误"))</f>
        <v/>
      </c>
      <c r="J49" s="8" t="str">
        <f>IF(E49="","",IFERROR(VLOOKUP(H49,'2-班级信息'!A:AM,24,0),"错误"))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IF(E49="","",IFERROR(VLOOKUP(H49,'2-班级信息'!A:AH,30,0),"错误"))</f>
        <v/>
      </c>
      <c r="M49" s="94"/>
      <c r="N49" s="95"/>
      <c r="O49" s="96">
        <f>SUMIF('6-学员费用预警表'!A:A,E49,'6-学员费用预警表'!F:F)</f>
        <v>0</v>
      </c>
      <c r="P49" s="96">
        <f>SUMIF('6-学员费用预警表'!A:A,E49,'6-学员费用预警表'!I:I)</f>
        <v>0</v>
      </c>
      <c r="Q49" s="97" t="str">
        <f>IF(E49="","",IFERROR(VLOOKUP(E49,'1-学员信息表'!A:AG,8,0),"错误"))</f>
        <v/>
      </c>
      <c r="R49" s="98"/>
      <c r="S49" s="99"/>
      <c r="T49" s="1"/>
      <c r="U49" s="12"/>
      <c r="V49" s="100"/>
      <c r="W49" s="8" t="str">
        <f>IF(E49="","",IF(ISERROR(VLOOKUP(E49,'1-学员信息表'!A:AG,9,0)),"错误",IF(VLOOKUP(E49,'1-学员信息表'!A:AG,9,0)="","错误",VLOOKUP(E49,'1-学员信息表'!A:AG,9,0))))</f>
        <v/>
      </c>
      <c r="X49" s="97" t="str">
        <f>IF(E49="","",IF(ISERROR(VLOOKUP(E49,'1-学员信息表'!A:AG,20,0)),"错误",IF(VLOOKUP(E49,'1-学员信息表'!A:AG,20,0)="","错误",VLOOKUP(E49,'1-学员信息表'!A:AG,20,0))))</f>
        <v/>
      </c>
      <c r="Y49" s="97" t="str">
        <f>IF(E49="","",IF(ISERROR(VLOOKUP(E49,'1-学员信息表'!A:AG,20,0)),"错误",IF(VLOOKUP(E49,'1-学员信息表'!A:AG,20,0)="","错误",VLOOKUP(E49,'1-学员信息表'!A:AG,20,0))))</f>
        <v/>
      </c>
    </row>
    <row r="50" spans="1:25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10"/>
      <c r="E50" s="102"/>
      <c r="F50" s="12" t="str">
        <f>IF(E50="","",IFERROR(VLOOKUP(E50,'1-学员信息表'!A:AG,2,0),"错误"))</f>
        <v/>
      </c>
      <c r="G50" s="12" t="str">
        <f>IF(E50="","",VLOOKUP(LEFT(H50,3),班级编码!A:M,8,0))</f>
        <v/>
      </c>
      <c r="H50" s="1"/>
      <c r="I50" s="8" t="str">
        <f>IF(E50="","",IFERROR(VLOOKUP(H50,'2-班级信息'!A:AM,23,0),"错误"))</f>
        <v/>
      </c>
      <c r="J50" s="8" t="str">
        <f>IF(E50="","",IFERROR(VLOOKUP(H50,'2-班级信息'!A:AM,24,0),"错误"))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IF(E50="","",IFERROR(VLOOKUP(H50,'2-班级信息'!A:AH,30,0),"错误"))</f>
        <v/>
      </c>
      <c r="M50" s="94"/>
      <c r="N50" s="95"/>
      <c r="O50" s="96">
        <f>SUMIF('6-学员费用预警表'!A:A,E50,'6-学员费用预警表'!F:F)</f>
        <v>0</v>
      </c>
      <c r="P50" s="96">
        <f>SUMIF('6-学员费用预警表'!A:A,E50,'6-学员费用预警表'!I:I)</f>
        <v>0</v>
      </c>
      <c r="Q50" s="97" t="str">
        <f>IF(E50="","",IFERROR(VLOOKUP(E50,'1-学员信息表'!A:AG,8,0),"错误"))</f>
        <v/>
      </c>
      <c r="R50" s="98"/>
      <c r="S50" s="99"/>
      <c r="T50" s="1"/>
      <c r="U50" s="12"/>
      <c r="V50" s="100"/>
      <c r="W50" s="8" t="str">
        <f>IF(E50="","",IF(ISERROR(VLOOKUP(E50,'1-学员信息表'!A:AG,9,0)),"错误",IF(VLOOKUP(E50,'1-学员信息表'!A:AG,9,0)="","错误",VLOOKUP(E50,'1-学员信息表'!A:AG,9,0))))</f>
        <v/>
      </c>
      <c r="X50" s="97" t="str">
        <f>IF(E50="","",IF(ISERROR(VLOOKUP(E50,'1-学员信息表'!A:AG,20,0)),"错误",IF(VLOOKUP(E50,'1-学员信息表'!A:AG,20,0)="","错误",VLOOKUP(E50,'1-学员信息表'!A:AG,20,0))))</f>
        <v/>
      </c>
      <c r="Y50" s="97" t="str">
        <f>IF(E50="","",IF(ISERROR(VLOOKUP(E50,'1-学员信息表'!A:AG,20,0)),"错误",IF(VLOOKUP(E50,'1-学员信息表'!A:AG,20,0)="","错误",VLOOKUP(E50,'1-学员信息表'!A:AG,20,0))))</f>
        <v/>
      </c>
    </row>
    <row r="51" spans="1:25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10"/>
      <c r="E51" s="102"/>
      <c r="F51" s="12" t="str">
        <f>IF(E51="","",IFERROR(VLOOKUP(E51,'1-学员信息表'!A:AG,2,0),"错误"))</f>
        <v/>
      </c>
      <c r="G51" s="12" t="str">
        <f>IF(E51="","",VLOOKUP(LEFT(H51,3),班级编码!A:M,8,0))</f>
        <v/>
      </c>
      <c r="H51" s="1"/>
      <c r="I51" s="8" t="str">
        <f>IF(E51="","",IFERROR(VLOOKUP(H51,'2-班级信息'!A:AM,23,0),"错误"))</f>
        <v/>
      </c>
      <c r="J51" s="8" t="str">
        <f>IF(E51="","",IFERROR(VLOOKUP(H51,'2-班级信息'!A:AM,24,0),"错误"))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IF(E51="","",IFERROR(VLOOKUP(H51,'2-班级信息'!A:AH,30,0),"错误"))</f>
        <v/>
      </c>
      <c r="M51" s="94"/>
      <c r="N51" s="95"/>
      <c r="O51" s="96">
        <f>SUMIF('6-学员费用预警表'!A:A,E51,'6-学员费用预警表'!F:F)</f>
        <v>0</v>
      </c>
      <c r="P51" s="96">
        <f>SUMIF('6-学员费用预警表'!A:A,E51,'6-学员费用预警表'!I:I)</f>
        <v>0</v>
      </c>
      <c r="Q51" s="97" t="str">
        <f>IF(E51="","",IFERROR(VLOOKUP(E51,'1-学员信息表'!A:AG,8,0),"错误"))</f>
        <v/>
      </c>
      <c r="R51" s="98"/>
      <c r="S51" s="99"/>
      <c r="T51" s="1"/>
      <c r="U51" s="12"/>
      <c r="V51" s="100"/>
      <c r="W51" s="8" t="str">
        <f>IF(E51="","",IF(ISERROR(VLOOKUP(E51,'1-学员信息表'!A:AG,9,0)),"错误",IF(VLOOKUP(E51,'1-学员信息表'!A:AG,9,0)="","错误",VLOOKUP(E51,'1-学员信息表'!A:AG,9,0))))</f>
        <v/>
      </c>
      <c r="X51" s="97" t="str">
        <f>IF(E51="","",IF(ISERROR(VLOOKUP(E51,'1-学员信息表'!A:AG,20,0)),"错误",IF(VLOOKUP(E51,'1-学员信息表'!A:AG,20,0)="","错误",VLOOKUP(E51,'1-学员信息表'!A:AG,20,0))))</f>
        <v/>
      </c>
      <c r="Y51" s="97" t="str">
        <f>IF(E51="","",IF(ISERROR(VLOOKUP(E51,'1-学员信息表'!A:AG,20,0)),"错误",IF(VLOOKUP(E51,'1-学员信息表'!A:AG,20,0)="","错误",VLOOKUP(E51,'1-学员信息表'!A:AG,20,0))))</f>
        <v/>
      </c>
    </row>
    <row r="52" spans="1:25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10"/>
      <c r="E52" s="1"/>
      <c r="F52" s="12" t="str">
        <f>IF(E52="","",IFERROR(VLOOKUP(E52,'1-学员信息表'!A:AG,2,0),"错误"))</f>
        <v/>
      </c>
      <c r="G52" s="12" t="str">
        <f>IF(E52="","",VLOOKUP(LEFT(H52,3),班级编码!A:M,8,0))</f>
        <v/>
      </c>
      <c r="H52" s="1"/>
      <c r="I52" s="8" t="str">
        <f>IF(E52="","",IFERROR(VLOOKUP(H52,'2-班级信息'!A:AM,23,0),"错误"))</f>
        <v/>
      </c>
      <c r="J52" s="8" t="str">
        <f>IF(E52="","",IFERROR(VLOOKUP(H52,'2-班级信息'!A:AM,24,0),"错误"))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IF(E52="","",IFERROR(VLOOKUP(H52,'2-班级信息'!A:AH,30,0),"错误"))</f>
        <v/>
      </c>
      <c r="M52" s="94"/>
      <c r="N52" s="95"/>
      <c r="O52" s="96">
        <f>SUMIF('6-学员费用预警表'!A:A,E52,'6-学员费用预警表'!F:F)</f>
        <v>0</v>
      </c>
      <c r="P52" s="96">
        <f>SUMIF('6-学员费用预警表'!A:A,E52,'6-学员费用预警表'!I:I)</f>
        <v>0</v>
      </c>
      <c r="Q52" s="97" t="str">
        <f>IF(E52="","",IFERROR(VLOOKUP(E52,'1-学员信息表'!A:AG,8,0),"错误"))</f>
        <v/>
      </c>
      <c r="R52" s="98"/>
      <c r="S52" s="99"/>
      <c r="T52" s="1"/>
      <c r="U52" s="12"/>
      <c r="V52" s="100"/>
      <c r="W52" s="8" t="str">
        <f>IF(E52="","",IF(ISERROR(VLOOKUP(E52,'1-学员信息表'!A:AG,9,0)),"错误",IF(VLOOKUP(E52,'1-学员信息表'!A:AG,9,0)="","错误",VLOOKUP(E52,'1-学员信息表'!A:AG,9,0))))</f>
        <v/>
      </c>
      <c r="X52" s="97" t="str">
        <f>IF(E52="","",IF(ISERROR(VLOOKUP(E52,'1-学员信息表'!A:AG,20,0)),"错误",IF(VLOOKUP(E52,'1-学员信息表'!A:AG,20,0)="","错误",VLOOKUP(E52,'1-学员信息表'!A:AG,20,0))))</f>
        <v/>
      </c>
      <c r="Y52" s="97" t="str">
        <f>IF(E52="","",IF(ISERROR(VLOOKUP(E52,'1-学员信息表'!A:AG,20,0)),"错误",IF(VLOOKUP(E52,'1-学员信息表'!A:AG,20,0)="","错误",VLOOKUP(E52,'1-学员信息表'!A:AG,20,0))))</f>
        <v/>
      </c>
    </row>
    <row r="53" spans="1:25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10"/>
      <c r="E53" s="1"/>
      <c r="F53" s="12" t="str">
        <f>IF(E53="","",IFERROR(VLOOKUP(E53,'1-学员信息表'!A:AG,2,0),"错误"))</f>
        <v/>
      </c>
      <c r="G53" s="12" t="str">
        <f>IF(E53="","",VLOOKUP(LEFT(H53,3),班级编码!A:M,8,0))</f>
        <v/>
      </c>
      <c r="H53" s="1"/>
      <c r="I53" s="8" t="str">
        <f>IF(E53="","",IFERROR(VLOOKUP(H53,'2-班级信息'!A:AM,23,0),"错误"))</f>
        <v/>
      </c>
      <c r="J53" s="8" t="str">
        <f>IF(E53="","",IFERROR(VLOOKUP(H53,'2-班级信息'!A:AM,24,0),"错误"))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IF(E53="","",IFERROR(VLOOKUP(H53,'2-班级信息'!A:AH,30,0),"错误"))</f>
        <v/>
      </c>
      <c r="M53" s="94"/>
      <c r="N53" s="95"/>
      <c r="O53" s="96">
        <f>SUMIF('6-学员费用预警表'!A:A,E53,'6-学员费用预警表'!F:F)</f>
        <v>0</v>
      </c>
      <c r="P53" s="96">
        <f>SUMIF('6-学员费用预警表'!A:A,E53,'6-学员费用预警表'!I:I)</f>
        <v>0</v>
      </c>
      <c r="Q53" s="97" t="str">
        <f>IF(E53="","",IFERROR(VLOOKUP(E53,'1-学员信息表'!A:AG,8,0),"错误"))</f>
        <v/>
      </c>
      <c r="R53" s="98"/>
      <c r="S53" s="99"/>
      <c r="T53" s="1"/>
      <c r="U53" s="12"/>
      <c r="V53" s="100"/>
      <c r="W53" s="8" t="str">
        <f>IF(E53="","",IF(ISERROR(VLOOKUP(E53,'1-学员信息表'!A:AG,9,0)),"错误",IF(VLOOKUP(E53,'1-学员信息表'!A:AG,9,0)="","错误",VLOOKUP(E53,'1-学员信息表'!A:AG,9,0))))</f>
        <v/>
      </c>
      <c r="X53" s="97" t="str">
        <f>IF(E53="","",IF(ISERROR(VLOOKUP(E53,'1-学员信息表'!A:AG,20,0)),"错误",IF(VLOOKUP(E53,'1-学员信息表'!A:AG,20,0)="","错误",VLOOKUP(E53,'1-学员信息表'!A:AG,20,0))))</f>
        <v/>
      </c>
      <c r="Y53" s="97" t="str">
        <f>IF(E53="","",IF(ISERROR(VLOOKUP(E53,'1-学员信息表'!A:AG,20,0)),"错误",IF(VLOOKUP(E53,'1-学员信息表'!A:AG,20,0)="","错误",VLOOKUP(E53,'1-学员信息表'!A:AG,20,0))))</f>
        <v/>
      </c>
    </row>
    <row r="54" spans="1:25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10"/>
      <c r="E54" s="1"/>
      <c r="F54" s="12" t="str">
        <f>IF(E54="","",IFERROR(VLOOKUP(E54,'1-学员信息表'!A:AG,2,0),"错误"))</f>
        <v/>
      </c>
      <c r="G54" s="12" t="str">
        <f>IF(E54="","",VLOOKUP(LEFT(H54,3),班级编码!A:M,8,0))</f>
        <v/>
      </c>
      <c r="H54" s="1"/>
      <c r="I54" s="8" t="str">
        <f>IF(E54="","",IFERROR(VLOOKUP(H54,'2-班级信息'!A:AM,23,0),"错误"))</f>
        <v/>
      </c>
      <c r="J54" s="8" t="str">
        <f>IF(E54="","",IFERROR(VLOOKUP(H54,'2-班级信息'!A:AM,24,0),"错误"))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IF(E54="","",IFERROR(VLOOKUP(H54,'2-班级信息'!A:AH,30,0),"错误"))</f>
        <v/>
      </c>
      <c r="M54" s="94"/>
      <c r="N54" s="95"/>
      <c r="O54" s="96">
        <f>SUMIF('6-学员费用预警表'!A:A,E54,'6-学员费用预警表'!F:F)</f>
        <v>0</v>
      </c>
      <c r="P54" s="96">
        <f>SUMIF('6-学员费用预警表'!A:A,E54,'6-学员费用预警表'!I:I)</f>
        <v>0</v>
      </c>
      <c r="Q54" s="97" t="str">
        <f>IF(E54="","",IFERROR(VLOOKUP(E54,'1-学员信息表'!A:AG,8,0),"错误"))</f>
        <v/>
      </c>
      <c r="R54" s="98"/>
      <c r="S54" s="99"/>
      <c r="T54" s="1"/>
      <c r="U54" s="12"/>
      <c r="V54" s="100"/>
      <c r="W54" s="8" t="str">
        <f>IF(E54="","",IF(ISERROR(VLOOKUP(E54,'1-学员信息表'!A:AG,9,0)),"错误",IF(VLOOKUP(E54,'1-学员信息表'!A:AG,9,0)="","错误",VLOOKUP(E54,'1-学员信息表'!A:AG,9,0))))</f>
        <v/>
      </c>
      <c r="X54" s="97" t="str">
        <f>IF(E54="","",IF(ISERROR(VLOOKUP(E54,'1-学员信息表'!A:AG,20,0)),"错误",IF(VLOOKUP(E54,'1-学员信息表'!A:AG,20,0)="","错误",VLOOKUP(E54,'1-学员信息表'!A:AG,20,0))))</f>
        <v/>
      </c>
      <c r="Y54" s="97" t="str">
        <f>IF(E54="","",IF(ISERROR(VLOOKUP(E54,'1-学员信息表'!A:AG,20,0)),"错误",IF(VLOOKUP(E54,'1-学员信息表'!A:AG,20,0)="","错误",VLOOKUP(E54,'1-学员信息表'!A:AG,20,0))))</f>
        <v/>
      </c>
    </row>
    <row r="55" spans="1:25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10"/>
      <c r="E55" s="1"/>
      <c r="F55" s="12" t="str">
        <f>IF(E55="","",IFERROR(VLOOKUP(E55,'1-学员信息表'!A:AG,2,0),"错误"))</f>
        <v/>
      </c>
      <c r="G55" s="12" t="str">
        <f>IF(E55="","",VLOOKUP(LEFT(H55,3),班级编码!A:M,8,0))</f>
        <v/>
      </c>
      <c r="H55" s="1"/>
      <c r="I55" s="8" t="str">
        <f>IF(E55="","",IFERROR(VLOOKUP(H55,'2-班级信息'!A:AM,23,0),"错误"))</f>
        <v/>
      </c>
      <c r="J55" s="8" t="str">
        <f>IF(E55="","",IFERROR(VLOOKUP(H55,'2-班级信息'!A:AM,24,0),"错误"))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IF(E55="","",IFERROR(VLOOKUP(H55,'2-班级信息'!A:AH,30,0),"错误"))</f>
        <v/>
      </c>
      <c r="M55" s="94"/>
      <c r="N55" s="95"/>
      <c r="O55" s="96">
        <f>SUMIF('6-学员费用预警表'!A:A,E55,'6-学员费用预警表'!F:F)</f>
        <v>0</v>
      </c>
      <c r="P55" s="96">
        <f>SUMIF('6-学员费用预警表'!A:A,E55,'6-学员费用预警表'!I:I)</f>
        <v>0</v>
      </c>
      <c r="Q55" s="97" t="str">
        <f>IF(E55="","",IFERROR(VLOOKUP(E55,'1-学员信息表'!A:AG,8,0),"错误"))</f>
        <v/>
      </c>
      <c r="R55" s="98"/>
      <c r="S55" s="99"/>
      <c r="T55" s="1"/>
      <c r="U55" s="12"/>
      <c r="V55" s="100"/>
      <c r="W55" s="8" t="str">
        <f>IF(E55="","",IF(ISERROR(VLOOKUP(E55,'1-学员信息表'!A:AG,9,0)),"错误",IF(VLOOKUP(E55,'1-学员信息表'!A:AG,9,0)="","错误",VLOOKUP(E55,'1-学员信息表'!A:AG,9,0))))</f>
        <v/>
      </c>
      <c r="X55" s="97" t="str">
        <f>IF(E55="","",IF(ISERROR(VLOOKUP(E55,'1-学员信息表'!A:AG,20,0)),"错误",IF(VLOOKUP(E55,'1-学员信息表'!A:AG,20,0)="","错误",VLOOKUP(E55,'1-学员信息表'!A:AG,20,0))))</f>
        <v/>
      </c>
      <c r="Y55" s="97" t="str">
        <f>IF(E55="","",IF(ISERROR(VLOOKUP(E55,'1-学员信息表'!A:AG,20,0)),"错误",IF(VLOOKUP(E55,'1-学员信息表'!A:AG,20,0)="","错误",VLOOKUP(E55,'1-学员信息表'!A:AG,20,0))))</f>
        <v/>
      </c>
    </row>
    <row r="56" spans="1:25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10"/>
      <c r="E56" s="1"/>
      <c r="F56" s="12" t="str">
        <f>IF(E56="","",IFERROR(VLOOKUP(E56,'1-学员信息表'!A:AG,2,0),"错误"))</f>
        <v/>
      </c>
      <c r="G56" s="12" t="str">
        <f>IF(E56="","",VLOOKUP(LEFT(H56,3),班级编码!A:M,8,0))</f>
        <v/>
      </c>
      <c r="H56" s="1"/>
      <c r="I56" s="8" t="str">
        <f>IF(E56="","",IFERROR(VLOOKUP(H56,'2-班级信息'!A:AM,23,0),"错误"))</f>
        <v/>
      </c>
      <c r="J56" s="8" t="str">
        <f>IF(E56="","",IFERROR(VLOOKUP(H56,'2-班级信息'!A:AM,24,0),"错误"))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IF(E56="","",IFERROR(VLOOKUP(H56,'2-班级信息'!A:AH,30,0),"错误"))</f>
        <v/>
      </c>
      <c r="M56" s="94"/>
      <c r="N56" s="95"/>
      <c r="O56" s="96">
        <f>SUMIF('6-学员费用预警表'!A:A,E56,'6-学员费用预警表'!F:F)</f>
        <v>0</v>
      </c>
      <c r="P56" s="96">
        <f>SUMIF('6-学员费用预警表'!A:A,E56,'6-学员费用预警表'!I:I)</f>
        <v>0</v>
      </c>
      <c r="Q56" s="97" t="str">
        <f>IF(E56="","",IFERROR(VLOOKUP(E56,'1-学员信息表'!A:AG,8,0),"错误"))</f>
        <v/>
      </c>
      <c r="R56" s="98"/>
      <c r="S56" s="99"/>
      <c r="T56" s="1"/>
      <c r="U56" s="12"/>
      <c r="V56" s="100"/>
      <c r="W56" s="8" t="str">
        <f>IF(E56="","",IF(ISERROR(VLOOKUP(E56,'1-学员信息表'!A:AG,9,0)),"错误",IF(VLOOKUP(E56,'1-学员信息表'!A:AG,9,0)="","错误",VLOOKUP(E56,'1-学员信息表'!A:AG,9,0))))</f>
        <v/>
      </c>
      <c r="X56" s="97" t="str">
        <f>IF(E56="","",IF(ISERROR(VLOOKUP(E56,'1-学员信息表'!A:AG,20,0)),"错误",IF(VLOOKUP(E56,'1-学员信息表'!A:AG,20,0)="","错误",VLOOKUP(E56,'1-学员信息表'!A:AG,20,0))))</f>
        <v/>
      </c>
      <c r="Y56" s="97" t="str">
        <f>IF(E56="","",IF(ISERROR(VLOOKUP(E56,'1-学员信息表'!A:AG,20,0)),"错误",IF(VLOOKUP(E56,'1-学员信息表'!A:AG,20,0)="","错误",VLOOKUP(E56,'1-学员信息表'!A:AG,20,0))))</f>
        <v/>
      </c>
    </row>
    <row r="57" spans="1:25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10"/>
      <c r="E57" s="1"/>
      <c r="F57" s="12" t="str">
        <f>IF(E57="","",IFERROR(VLOOKUP(E57,'1-学员信息表'!A:AG,2,0),"错误"))</f>
        <v/>
      </c>
      <c r="G57" s="12" t="str">
        <f>IF(E57="","",VLOOKUP(LEFT(H57,3),班级编码!A:M,8,0))</f>
        <v/>
      </c>
      <c r="H57" s="1"/>
      <c r="I57" s="8" t="str">
        <f>IF(E57="","",IFERROR(VLOOKUP(H57,'2-班级信息'!A:AM,23,0),"错误"))</f>
        <v/>
      </c>
      <c r="J57" s="8" t="str">
        <f>IF(E57="","",IFERROR(VLOOKUP(H57,'2-班级信息'!A:AM,24,0),"错误"))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IF(E57="","",IFERROR(VLOOKUP(H57,'2-班级信息'!A:AH,30,0),"错误"))</f>
        <v/>
      </c>
      <c r="M57" s="94"/>
      <c r="N57" s="95"/>
      <c r="O57" s="96">
        <f>SUMIF('6-学员费用预警表'!A:A,E57,'6-学员费用预警表'!F:F)</f>
        <v>0</v>
      </c>
      <c r="P57" s="96">
        <f>SUMIF('6-学员费用预警表'!A:A,E57,'6-学员费用预警表'!I:I)</f>
        <v>0</v>
      </c>
      <c r="Q57" s="97" t="str">
        <f>IF(E57="","",IFERROR(VLOOKUP(E57,'1-学员信息表'!A:AG,8,0),"错误"))</f>
        <v/>
      </c>
      <c r="R57" s="98"/>
      <c r="S57" s="99"/>
      <c r="T57" s="1"/>
      <c r="U57" s="12"/>
      <c r="V57" s="100"/>
      <c r="W57" s="8" t="str">
        <f>IF(E57="","",IF(ISERROR(VLOOKUP(E57,'1-学员信息表'!A:AG,9,0)),"错误",IF(VLOOKUP(E57,'1-学员信息表'!A:AG,9,0)="","错误",VLOOKUP(E57,'1-学员信息表'!A:AG,9,0))))</f>
        <v/>
      </c>
      <c r="X57" s="97" t="str">
        <f>IF(E57="","",IF(ISERROR(VLOOKUP(E57,'1-学员信息表'!A:AG,20,0)),"错误",IF(VLOOKUP(E57,'1-学员信息表'!A:AG,20,0)="","错误",VLOOKUP(E57,'1-学员信息表'!A:AG,20,0))))</f>
        <v/>
      </c>
      <c r="Y57" s="97" t="str">
        <f>IF(E57="","",IF(ISERROR(VLOOKUP(E57,'1-学员信息表'!A:AG,20,0)),"错误",IF(VLOOKUP(E57,'1-学员信息表'!A:AG,20,0)="","错误",VLOOKUP(E57,'1-学员信息表'!A:AG,20,0))))</f>
        <v/>
      </c>
    </row>
    <row r="58" spans="1:25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10"/>
      <c r="E58" s="1"/>
      <c r="F58" s="12" t="str">
        <f>IF(E58="","",IFERROR(VLOOKUP(E58,'1-学员信息表'!A:AG,2,0),"错误"))</f>
        <v/>
      </c>
      <c r="G58" s="12" t="str">
        <f>IF(E58="","",VLOOKUP(LEFT(H58,3),班级编码!A:M,8,0))</f>
        <v/>
      </c>
      <c r="H58" s="1"/>
      <c r="I58" s="8" t="str">
        <f>IF(E58="","",IFERROR(VLOOKUP(H58,'2-班级信息'!A:AM,23,0),"错误"))</f>
        <v/>
      </c>
      <c r="J58" s="8" t="str">
        <f>IF(E58="","",IFERROR(VLOOKUP(H58,'2-班级信息'!A:AM,24,0),"错误"))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IF(E58="","",IFERROR(VLOOKUP(H58,'2-班级信息'!A:AH,30,0),"错误"))</f>
        <v/>
      </c>
      <c r="M58" s="94"/>
      <c r="N58" s="95"/>
      <c r="O58" s="96">
        <f>SUMIF('6-学员费用预警表'!A:A,E58,'6-学员费用预警表'!F:F)</f>
        <v>0</v>
      </c>
      <c r="P58" s="96">
        <f>SUMIF('6-学员费用预警表'!A:A,E58,'6-学员费用预警表'!I:I)</f>
        <v>0</v>
      </c>
      <c r="Q58" s="97" t="str">
        <f>IF(E58="","",IFERROR(VLOOKUP(E58,'1-学员信息表'!A:AG,8,0),"错误"))</f>
        <v/>
      </c>
      <c r="R58" s="98"/>
      <c r="S58" s="99"/>
      <c r="T58" s="1"/>
      <c r="U58" s="12"/>
      <c r="V58" s="100"/>
      <c r="W58" s="8" t="str">
        <f>IF(E58="","",IF(ISERROR(VLOOKUP(E58,'1-学员信息表'!A:AG,9,0)),"错误",IF(VLOOKUP(E58,'1-学员信息表'!A:AG,9,0)="","错误",VLOOKUP(E58,'1-学员信息表'!A:AG,9,0))))</f>
        <v/>
      </c>
      <c r="X58" s="97" t="str">
        <f>IF(E58="","",IF(ISERROR(VLOOKUP(E58,'1-学员信息表'!A:AG,20,0)),"错误",IF(VLOOKUP(E58,'1-学员信息表'!A:AG,20,0)="","错误",VLOOKUP(E58,'1-学员信息表'!A:AG,20,0))))</f>
        <v/>
      </c>
      <c r="Y58" s="97" t="str">
        <f>IF(E58="","",IF(ISERROR(VLOOKUP(E58,'1-学员信息表'!A:AG,20,0)),"错误",IF(VLOOKUP(E58,'1-学员信息表'!A:AG,20,0)="","错误",VLOOKUP(E58,'1-学员信息表'!A:AG,20,0))))</f>
        <v/>
      </c>
    </row>
    <row r="59" spans="1:25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10"/>
      <c r="E59" s="1"/>
      <c r="F59" s="12" t="str">
        <f>IF(E59="","",IFERROR(VLOOKUP(E59,'1-学员信息表'!A:AG,2,0),"错误"))</f>
        <v/>
      </c>
      <c r="G59" s="12" t="str">
        <f>IF(E59="","",VLOOKUP(LEFT(H59,3),班级编码!A:M,8,0))</f>
        <v/>
      </c>
      <c r="H59" s="1"/>
      <c r="I59" s="8" t="str">
        <f>IF(E59="","",IFERROR(VLOOKUP(H59,'2-班级信息'!A:AM,23,0),"错误"))</f>
        <v/>
      </c>
      <c r="J59" s="8" t="str">
        <f>IF(E59="","",IFERROR(VLOOKUP(H59,'2-班级信息'!A:AM,24,0),"错误"))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IF(E59="","",IFERROR(VLOOKUP(H59,'2-班级信息'!A:AH,30,0),"错误"))</f>
        <v/>
      </c>
      <c r="M59" s="94"/>
      <c r="N59" s="95"/>
      <c r="O59" s="96">
        <f>SUMIF('6-学员费用预警表'!A:A,E59,'6-学员费用预警表'!F:F)</f>
        <v>0</v>
      </c>
      <c r="P59" s="96">
        <f>SUMIF('6-学员费用预警表'!A:A,E59,'6-学员费用预警表'!I:I)</f>
        <v>0</v>
      </c>
      <c r="Q59" s="97" t="str">
        <f>IF(E59="","",IFERROR(VLOOKUP(E59,'1-学员信息表'!A:AG,8,0),"错误"))</f>
        <v/>
      </c>
      <c r="R59" s="98"/>
      <c r="S59" s="99"/>
      <c r="T59" s="1"/>
      <c r="U59" s="12"/>
      <c r="V59" s="100"/>
      <c r="W59" s="8" t="str">
        <f>IF(E59="","",IF(ISERROR(VLOOKUP(E59,'1-学员信息表'!A:AG,9,0)),"错误",IF(VLOOKUP(E59,'1-学员信息表'!A:AG,9,0)="","错误",VLOOKUP(E59,'1-学员信息表'!A:AG,9,0))))</f>
        <v/>
      </c>
      <c r="X59" s="97" t="str">
        <f>IF(E59="","",IF(ISERROR(VLOOKUP(E59,'1-学员信息表'!A:AG,20,0)),"错误",IF(VLOOKUP(E59,'1-学员信息表'!A:AG,20,0)="","错误",VLOOKUP(E59,'1-学员信息表'!A:AG,20,0))))</f>
        <v/>
      </c>
      <c r="Y59" s="97" t="str">
        <f>IF(E59="","",IF(ISERROR(VLOOKUP(E59,'1-学员信息表'!A:AG,20,0)),"错误",IF(VLOOKUP(E59,'1-学员信息表'!A:AG,20,0)="","错误",VLOOKUP(E59,'1-学员信息表'!A:AG,20,0))))</f>
        <v/>
      </c>
    </row>
    <row r="60" spans="1:25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10"/>
      <c r="E60" s="1"/>
      <c r="F60" s="12" t="str">
        <f>IF(E60="","",IFERROR(VLOOKUP(E60,'1-学员信息表'!A:AG,2,0),"错误"))</f>
        <v/>
      </c>
      <c r="G60" s="12" t="str">
        <f>IF(E60="","",VLOOKUP(LEFT(H60,3),班级编码!A:M,8,0))</f>
        <v/>
      </c>
      <c r="H60" s="1"/>
      <c r="I60" s="8" t="str">
        <f>IF(E60="","",IFERROR(VLOOKUP(H60,'2-班级信息'!A:AM,23,0),"错误"))</f>
        <v/>
      </c>
      <c r="J60" s="8" t="str">
        <f>IF(E60="","",IFERROR(VLOOKUP(H60,'2-班级信息'!A:AM,24,0),"错误"))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IF(E60="","",IFERROR(VLOOKUP(H60,'2-班级信息'!A:AH,30,0),"错误"))</f>
        <v/>
      </c>
      <c r="M60" s="94"/>
      <c r="N60" s="95"/>
      <c r="O60" s="96">
        <f>SUMIF('6-学员费用预警表'!A:A,E60,'6-学员费用预警表'!F:F)</f>
        <v>0</v>
      </c>
      <c r="P60" s="96">
        <f>SUMIF('6-学员费用预警表'!A:A,E60,'6-学员费用预警表'!I:I)</f>
        <v>0</v>
      </c>
      <c r="Q60" s="97" t="str">
        <f>IF(E60="","",IFERROR(VLOOKUP(E60,'1-学员信息表'!A:AG,8,0),"错误"))</f>
        <v/>
      </c>
      <c r="R60" s="98"/>
      <c r="S60" s="99"/>
      <c r="T60" s="1"/>
      <c r="U60" s="12"/>
      <c r="V60" s="100"/>
      <c r="W60" s="8" t="str">
        <f>IF(E60="","",IF(ISERROR(VLOOKUP(E60,'1-学员信息表'!A:AG,9,0)),"错误",IF(VLOOKUP(E60,'1-学员信息表'!A:AG,9,0)="","错误",VLOOKUP(E60,'1-学员信息表'!A:AG,9,0))))</f>
        <v/>
      </c>
      <c r="X60" s="97" t="str">
        <f>IF(E60="","",IF(ISERROR(VLOOKUP(E60,'1-学员信息表'!A:AG,20,0)),"错误",IF(VLOOKUP(E60,'1-学员信息表'!A:AG,20,0)="","错误",VLOOKUP(E60,'1-学员信息表'!A:AG,20,0))))</f>
        <v/>
      </c>
      <c r="Y60" s="97" t="str">
        <f>IF(E60="","",IF(ISERROR(VLOOKUP(E60,'1-学员信息表'!A:AG,20,0)),"错误",IF(VLOOKUP(E60,'1-学员信息表'!A:AG,20,0)="","错误",VLOOKUP(E60,'1-学员信息表'!A:AG,20,0))))</f>
        <v/>
      </c>
    </row>
    <row r="61" spans="1:25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10"/>
      <c r="E61" s="1"/>
      <c r="F61" s="12" t="str">
        <f>IF(E61="","",IFERROR(VLOOKUP(E61,'1-学员信息表'!A:AG,2,0),"错误"))</f>
        <v/>
      </c>
      <c r="G61" s="12" t="str">
        <f>IF(E61="","",VLOOKUP(LEFT(H61,3),班级编码!A:M,8,0))</f>
        <v/>
      </c>
      <c r="H61" s="1"/>
      <c r="I61" s="8" t="str">
        <f>IF(E61="","",IFERROR(VLOOKUP(H61,'2-班级信息'!A:AM,23,0),"错误"))</f>
        <v/>
      </c>
      <c r="J61" s="8" t="str">
        <f>IF(E61="","",IFERROR(VLOOKUP(H61,'2-班级信息'!A:AM,24,0),"错误"))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IF(E61="","",IFERROR(VLOOKUP(H61,'2-班级信息'!A:AH,30,0),"错误"))</f>
        <v/>
      </c>
      <c r="M61" s="94"/>
      <c r="N61" s="95"/>
      <c r="O61" s="96">
        <f>SUMIF('6-学员费用预警表'!A:A,E61,'6-学员费用预警表'!F:F)</f>
        <v>0</v>
      </c>
      <c r="P61" s="96">
        <f>SUMIF('6-学员费用预警表'!A:A,E61,'6-学员费用预警表'!I:I)</f>
        <v>0</v>
      </c>
      <c r="Q61" s="97" t="str">
        <f>IF(E61="","",IFERROR(VLOOKUP(E61,'1-学员信息表'!A:AG,8,0),"错误"))</f>
        <v/>
      </c>
      <c r="R61" s="98"/>
      <c r="S61" s="99"/>
      <c r="T61" s="1"/>
      <c r="U61" s="12"/>
      <c r="V61" s="100"/>
      <c r="W61" s="8" t="str">
        <f>IF(E61="","",IF(ISERROR(VLOOKUP(E61,'1-学员信息表'!A:AG,9,0)),"错误",IF(VLOOKUP(E61,'1-学员信息表'!A:AG,9,0)="","错误",VLOOKUP(E61,'1-学员信息表'!A:AG,9,0))))</f>
        <v/>
      </c>
      <c r="X61" s="97" t="str">
        <f>IF(E61="","",IF(ISERROR(VLOOKUP(E61,'1-学员信息表'!A:AG,20,0)),"错误",IF(VLOOKUP(E61,'1-学员信息表'!A:AG,20,0)="","错误",VLOOKUP(E61,'1-学员信息表'!A:AG,20,0))))</f>
        <v/>
      </c>
      <c r="Y61" s="97" t="str">
        <f>IF(E61="","",IF(ISERROR(VLOOKUP(E61,'1-学员信息表'!A:AG,20,0)),"错误",IF(VLOOKUP(E61,'1-学员信息表'!A:AG,20,0)="","错误",VLOOKUP(E61,'1-学员信息表'!A:AG,20,0))))</f>
        <v/>
      </c>
    </row>
    <row r="62" spans="1:25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10"/>
      <c r="E62" s="1"/>
      <c r="F62" s="12" t="str">
        <f>IF(E62="","",IFERROR(VLOOKUP(E62,'1-学员信息表'!A:AG,2,0),"错误"))</f>
        <v/>
      </c>
      <c r="G62" s="12" t="str">
        <f>IF(E62="","",VLOOKUP(LEFT(H62,3),班级编码!A:M,8,0))</f>
        <v/>
      </c>
      <c r="H62" s="1"/>
      <c r="I62" s="8" t="str">
        <f>IF(E62="","",IFERROR(VLOOKUP(H62,'2-班级信息'!A:AM,23,0),"错误"))</f>
        <v/>
      </c>
      <c r="J62" s="8" t="str">
        <f>IF(E62="","",IFERROR(VLOOKUP(H62,'2-班级信息'!A:AM,24,0),"错误"))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IF(E62="","",IFERROR(VLOOKUP(H62,'2-班级信息'!A:AH,30,0),"错误"))</f>
        <v/>
      </c>
      <c r="M62" s="94"/>
      <c r="N62" s="95"/>
      <c r="O62" s="96">
        <f>SUMIF('6-学员费用预警表'!A:A,E62,'6-学员费用预警表'!F:F)</f>
        <v>0</v>
      </c>
      <c r="P62" s="96">
        <f>SUMIF('6-学员费用预警表'!A:A,E62,'6-学员费用预警表'!I:I)</f>
        <v>0</v>
      </c>
      <c r="Q62" s="97" t="str">
        <f>IF(E62="","",IFERROR(VLOOKUP(E62,'1-学员信息表'!A:AG,8,0),"错误"))</f>
        <v/>
      </c>
      <c r="R62" s="98"/>
      <c r="S62" s="99"/>
      <c r="T62" s="1"/>
      <c r="U62" s="12"/>
      <c r="V62" s="100"/>
      <c r="W62" s="8" t="str">
        <f>IF(E62="","",IF(ISERROR(VLOOKUP(E62,'1-学员信息表'!A:AG,9,0)),"错误",IF(VLOOKUP(E62,'1-学员信息表'!A:AG,9,0)="","错误",VLOOKUP(E62,'1-学员信息表'!A:AG,9,0))))</f>
        <v/>
      </c>
      <c r="X62" s="97" t="str">
        <f>IF(E62="","",IF(ISERROR(VLOOKUP(E62,'1-学员信息表'!A:AG,20,0)),"错误",IF(VLOOKUP(E62,'1-学员信息表'!A:AG,20,0)="","错误",VLOOKUP(E62,'1-学员信息表'!A:AG,20,0))))</f>
        <v/>
      </c>
      <c r="Y62" s="97" t="str">
        <f>IF(E62="","",IF(ISERROR(VLOOKUP(E62,'1-学员信息表'!A:AG,20,0)),"错误",IF(VLOOKUP(E62,'1-学员信息表'!A:AG,20,0)="","错误",VLOOKUP(E62,'1-学员信息表'!A:AG,20,0))))</f>
        <v/>
      </c>
    </row>
    <row r="63" spans="1:25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10"/>
      <c r="E63" s="1"/>
      <c r="F63" s="12" t="str">
        <f>IF(E63="","",IFERROR(VLOOKUP(E63,'1-学员信息表'!A:AG,2,0),"错误"))</f>
        <v/>
      </c>
      <c r="G63" s="12" t="str">
        <f>IF(E63="","",VLOOKUP(LEFT(H63,3),班级编码!A:M,8,0))</f>
        <v/>
      </c>
      <c r="H63" s="1"/>
      <c r="I63" s="8" t="str">
        <f>IF(E63="","",IFERROR(VLOOKUP(H63,'2-班级信息'!A:AM,23,0),"错误"))</f>
        <v/>
      </c>
      <c r="J63" s="8" t="str">
        <f>IF(E63="","",IFERROR(VLOOKUP(H63,'2-班级信息'!A:AM,24,0),"错误"))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IF(E63="","",IFERROR(VLOOKUP(H63,'2-班级信息'!A:AH,30,0),"错误"))</f>
        <v/>
      </c>
      <c r="M63" s="94"/>
      <c r="N63" s="95"/>
      <c r="O63" s="96">
        <f>SUMIF('6-学员费用预警表'!A:A,E63,'6-学员费用预警表'!F:F)</f>
        <v>0</v>
      </c>
      <c r="P63" s="96">
        <f>SUMIF('6-学员费用预警表'!A:A,E63,'6-学员费用预警表'!I:I)</f>
        <v>0</v>
      </c>
      <c r="Q63" s="97" t="str">
        <f>IF(E63="","",IFERROR(VLOOKUP(E63,'1-学员信息表'!A:AG,8,0),"错误"))</f>
        <v/>
      </c>
      <c r="R63" s="98"/>
      <c r="S63" s="99"/>
      <c r="T63" s="1"/>
      <c r="U63" s="12"/>
      <c r="V63" s="100"/>
      <c r="W63" s="8" t="str">
        <f>IF(E63="","",IF(ISERROR(VLOOKUP(E63,'1-学员信息表'!A:AG,9,0)),"错误",IF(VLOOKUP(E63,'1-学员信息表'!A:AG,9,0)="","错误",VLOOKUP(E63,'1-学员信息表'!A:AG,9,0))))</f>
        <v/>
      </c>
      <c r="X63" s="97" t="str">
        <f>IF(E63="","",IF(ISERROR(VLOOKUP(E63,'1-学员信息表'!A:AG,20,0)),"错误",IF(VLOOKUP(E63,'1-学员信息表'!A:AG,20,0)="","错误",VLOOKUP(E63,'1-学员信息表'!A:AG,20,0))))</f>
        <v/>
      </c>
      <c r="Y63" s="97" t="str">
        <f>IF(E63="","",IF(ISERROR(VLOOKUP(E63,'1-学员信息表'!A:AG,20,0)),"错误",IF(VLOOKUP(E63,'1-学员信息表'!A:AG,20,0)="","错误",VLOOKUP(E63,'1-学员信息表'!A:AG,20,0))))</f>
        <v/>
      </c>
    </row>
    <row r="64" spans="1:25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10"/>
      <c r="E64" s="1"/>
      <c r="F64" s="12" t="str">
        <f>IF(E64="","",IFERROR(VLOOKUP(E64,'1-学员信息表'!A:AG,2,0),"错误"))</f>
        <v/>
      </c>
      <c r="G64" s="12" t="str">
        <f>IF(E64="","",VLOOKUP(LEFT(H64,3),班级编码!A:M,8,0))</f>
        <v/>
      </c>
      <c r="H64" s="1"/>
      <c r="I64" s="8" t="str">
        <f>IF(E64="","",IFERROR(VLOOKUP(H64,'2-班级信息'!A:AM,23,0),"错误"))</f>
        <v/>
      </c>
      <c r="J64" s="8" t="str">
        <f>IF(E64="","",IFERROR(VLOOKUP(H64,'2-班级信息'!A:AM,24,0),"错误"))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IF(E64="","",IFERROR(VLOOKUP(H64,'2-班级信息'!A:AH,30,0),"错误"))</f>
        <v/>
      </c>
      <c r="M64" s="94"/>
      <c r="N64" s="95"/>
      <c r="O64" s="96">
        <f>SUMIF('6-学员费用预警表'!A:A,E64,'6-学员费用预警表'!F:F)</f>
        <v>0</v>
      </c>
      <c r="P64" s="96">
        <f>SUMIF('6-学员费用预警表'!A:A,E64,'6-学员费用预警表'!I:I)</f>
        <v>0</v>
      </c>
      <c r="Q64" s="97" t="str">
        <f>IF(E64="","",IFERROR(VLOOKUP(E64,'1-学员信息表'!A:AG,8,0),"错误"))</f>
        <v/>
      </c>
      <c r="R64" s="98"/>
      <c r="S64" s="99"/>
      <c r="T64" s="1"/>
      <c r="U64" s="12"/>
      <c r="V64" s="100"/>
      <c r="W64" s="8" t="str">
        <f>IF(E64="","",IF(ISERROR(VLOOKUP(E64,'1-学员信息表'!A:AG,9,0)),"错误",IF(VLOOKUP(E64,'1-学员信息表'!A:AG,9,0)="","错误",VLOOKUP(E64,'1-学员信息表'!A:AG,9,0))))</f>
        <v/>
      </c>
      <c r="X64" s="97" t="str">
        <f>IF(E64="","",IF(ISERROR(VLOOKUP(E64,'1-学员信息表'!A:AG,20,0)),"错误",IF(VLOOKUP(E64,'1-学员信息表'!A:AG,20,0)="","错误",VLOOKUP(E64,'1-学员信息表'!A:AG,20,0))))</f>
        <v/>
      </c>
      <c r="Y64" s="97" t="str">
        <f>IF(E64="","",IF(ISERROR(VLOOKUP(E64,'1-学员信息表'!A:AG,20,0)),"错误",IF(VLOOKUP(E64,'1-学员信息表'!A:AG,20,0)="","错误",VLOOKUP(E64,'1-学员信息表'!A:AG,20,0))))</f>
        <v/>
      </c>
    </row>
    <row r="65" spans="1:25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10"/>
      <c r="E65" s="1"/>
      <c r="F65" s="12" t="str">
        <f>IF(E65="","",IFERROR(VLOOKUP(E65,'1-学员信息表'!A:AG,2,0),"错误"))</f>
        <v/>
      </c>
      <c r="G65" s="12" t="str">
        <f>IF(E65="","",VLOOKUP(LEFT(H65,3),班级编码!A:M,8,0))</f>
        <v/>
      </c>
      <c r="H65" s="1"/>
      <c r="I65" s="8" t="str">
        <f>IF(E65="","",IFERROR(VLOOKUP(H65,'2-班级信息'!A:AM,23,0),"错误"))</f>
        <v/>
      </c>
      <c r="J65" s="8" t="str">
        <f>IF(E65="","",IFERROR(VLOOKUP(H65,'2-班级信息'!A:AM,24,0),"错误"))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IF(E65="","",IFERROR(VLOOKUP(H65,'2-班级信息'!A:AH,30,0),"错误"))</f>
        <v/>
      </c>
      <c r="M65" s="94"/>
      <c r="N65" s="95"/>
      <c r="O65" s="96">
        <f>SUMIF('6-学员费用预警表'!A:A,E65,'6-学员费用预警表'!F:F)</f>
        <v>0</v>
      </c>
      <c r="P65" s="96">
        <f>SUMIF('6-学员费用预警表'!A:A,E65,'6-学员费用预警表'!I:I)</f>
        <v>0</v>
      </c>
      <c r="Q65" s="97" t="str">
        <f>IF(E65="","",IFERROR(VLOOKUP(E65,'1-学员信息表'!A:AG,8,0),"错误"))</f>
        <v/>
      </c>
      <c r="R65" s="98"/>
      <c r="S65" s="99"/>
      <c r="T65" s="1"/>
      <c r="U65" s="12"/>
      <c r="V65" s="100"/>
      <c r="W65" s="8" t="str">
        <f>IF(E65="","",IF(ISERROR(VLOOKUP(E65,'1-学员信息表'!A:AG,9,0)),"错误",IF(VLOOKUP(E65,'1-学员信息表'!A:AG,9,0)="","错误",VLOOKUP(E65,'1-学员信息表'!A:AG,9,0))))</f>
        <v/>
      </c>
      <c r="X65" s="97" t="str">
        <f>IF(E65="","",IF(ISERROR(VLOOKUP(E65,'1-学员信息表'!A:AG,20,0)),"错误",IF(VLOOKUP(E65,'1-学员信息表'!A:AG,20,0)="","错误",VLOOKUP(E65,'1-学员信息表'!A:AG,20,0))))</f>
        <v/>
      </c>
      <c r="Y65" s="97" t="str">
        <f>IF(E65="","",IF(ISERROR(VLOOKUP(E65,'1-学员信息表'!A:AG,20,0)),"错误",IF(VLOOKUP(E65,'1-学员信息表'!A:AG,20,0)="","错误",VLOOKUP(E65,'1-学员信息表'!A:AG,20,0))))</f>
        <v/>
      </c>
    </row>
    <row r="66" spans="1:25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10"/>
      <c r="E66" s="1"/>
      <c r="F66" s="12" t="str">
        <f>IF(E66="","",IFERROR(VLOOKUP(E66,'1-学员信息表'!A:AG,2,0),"错误"))</f>
        <v/>
      </c>
      <c r="G66" s="12" t="str">
        <f>IF(E66="","",VLOOKUP(LEFT(H66,3),班级编码!A:M,8,0))</f>
        <v/>
      </c>
      <c r="H66" s="1"/>
      <c r="I66" s="8" t="str">
        <f>IF(E66="","",IFERROR(VLOOKUP(H66,'2-班级信息'!A:AM,23,0),"错误"))</f>
        <v/>
      </c>
      <c r="J66" s="8" t="str">
        <f>IF(E66="","",IFERROR(VLOOKUP(H66,'2-班级信息'!A:AM,24,0),"错误"))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IF(E66="","",IFERROR(VLOOKUP(H66,'2-班级信息'!A:AH,30,0),"错误"))</f>
        <v/>
      </c>
      <c r="M66" s="94"/>
      <c r="N66" s="95"/>
      <c r="O66" s="96">
        <f>SUMIF('6-学员费用预警表'!A:A,E66,'6-学员费用预警表'!F:F)</f>
        <v>0</v>
      </c>
      <c r="P66" s="96">
        <f>SUMIF('6-学员费用预警表'!A:A,E66,'6-学员费用预警表'!I:I)</f>
        <v>0</v>
      </c>
      <c r="Q66" s="97" t="str">
        <f>IF(E66="","",IFERROR(VLOOKUP(E66,'1-学员信息表'!A:AG,8,0),"错误"))</f>
        <v/>
      </c>
      <c r="R66" s="98"/>
      <c r="S66" s="99"/>
      <c r="T66" s="1"/>
      <c r="U66" s="12"/>
      <c r="V66" s="100"/>
      <c r="W66" s="8" t="str">
        <f>IF(E66="","",IF(ISERROR(VLOOKUP(E66,'1-学员信息表'!A:AG,9,0)),"错误",IF(VLOOKUP(E66,'1-学员信息表'!A:AG,9,0)="","错误",VLOOKUP(E66,'1-学员信息表'!A:AG,9,0))))</f>
        <v/>
      </c>
      <c r="X66" s="97" t="str">
        <f>IF(E66="","",IF(ISERROR(VLOOKUP(E66,'1-学员信息表'!A:AG,20,0)),"错误",IF(VLOOKUP(E66,'1-学员信息表'!A:AG,20,0)="","错误",VLOOKUP(E66,'1-学员信息表'!A:AG,20,0))))</f>
        <v/>
      </c>
      <c r="Y66" s="97" t="str">
        <f>IF(E66="","",IF(ISERROR(VLOOKUP(E66,'1-学员信息表'!A:AG,20,0)),"错误",IF(VLOOKUP(E66,'1-学员信息表'!A:AG,20,0)="","错误",VLOOKUP(E66,'1-学员信息表'!A:AG,20,0))))</f>
        <v/>
      </c>
    </row>
    <row r="67" spans="1:25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10"/>
      <c r="E67" s="1"/>
      <c r="F67" s="12" t="str">
        <f>IF(E67="","",IFERROR(VLOOKUP(E67,'1-学员信息表'!A:AG,2,0),"错误"))</f>
        <v/>
      </c>
      <c r="G67" s="12" t="str">
        <f>IF(E67="","",VLOOKUP(LEFT(H67,3),班级编码!A:M,8,0))</f>
        <v/>
      </c>
      <c r="H67" s="1"/>
      <c r="I67" s="8" t="str">
        <f>IF(E67="","",IFERROR(VLOOKUP(H67,'2-班级信息'!A:AM,23,0),"错误"))</f>
        <v/>
      </c>
      <c r="J67" s="8" t="str">
        <f>IF(E67="","",IFERROR(VLOOKUP(H67,'2-班级信息'!A:AM,24,0),"错误"))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IF(E67="","",IFERROR(VLOOKUP(H67,'2-班级信息'!A:AH,30,0),"错误"))</f>
        <v/>
      </c>
      <c r="M67" s="94"/>
      <c r="N67" s="95"/>
      <c r="O67" s="96">
        <f>SUMIF('6-学员费用预警表'!A:A,E67,'6-学员费用预警表'!F:F)</f>
        <v>0</v>
      </c>
      <c r="P67" s="96">
        <f>SUMIF('6-学员费用预警表'!A:A,E67,'6-学员费用预警表'!I:I)</f>
        <v>0</v>
      </c>
      <c r="Q67" s="97" t="str">
        <f>IF(E67="","",IFERROR(VLOOKUP(E67,'1-学员信息表'!A:AG,8,0),"错误"))</f>
        <v/>
      </c>
      <c r="R67" s="98"/>
      <c r="S67" s="99"/>
      <c r="T67" s="1"/>
      <c r="U67" s="12"/>
      <c r="V67" s="100"/>
      <c r="W67" s="8" t="str">
        <f>IF(E67="","",IF(ISERROR(VLOOKUP(E67,'1-学员信息表'!A:AG,9,0)),"错误",IF(VLOOKUP(E67,'1-学员信息表'!A:AG,9,0)="","错误",VLOOKUP(E67,'1-学员信息表'!A:AG,9,0))))</f>
        <v/>
      </c>
      <c r="X67" s="97" t="str">
        <f>IF(E67="","",IF(ISERROR(VLOOKUP(E67,'1-学员信息表'!A:AG,20,0)),"错误",IF(VLOOKUP(E67,'1-学员信息表'!A:AG,20,0)="","错误",VLOOKUP(E67,'1-学员信息表'!A:AG,20,0))))</f>
        <v/>
      </c>
      <c r="Y67" s="97" t="str">
        <f>IF(E67="","",IF(ISERROR(VLOOKUP(E67,'1-学员信息表'!A:AG,20,0)),"错误",IF(VLOOKUP(E67,'1-学员信息表'!A:AG,20,0)="","错误",VLOOKUP(E67,'1-学员信息表'!A:AG,20,0))))</f>
        <v/>
      </c>
    </row>
    <row r="68" spans="1:25">
      <c r="A68" s="8" t="str">
        <f t="shared" si="0"/>
        <v/>
      </c>
      <c r="B68" s="12" t="str">
        <f t="shared" si="1"/>
        <v/>
      </c>
      <c r="C68" s="11" t="str">
        <f t="shared" si="2"/>
        <v/>
      </c>
      <c r="D68" s="10"/>
      <c r="E68" s="1"/>
      <c r="F68" s="12" t="str">
        <f>IF(E68="","",IFERROR(VLOOKUP(E68,'1-学员信息表'!A:AG,2,0),"错误"))</f>
        <v/>
      </c>
      <c r="G68" s="12" t="str">
        <f>IF(E68="","",VLOOKUP(LEFT(H68,3),班级编码!A:M,8,0))</f>
        <v/>
      </c>
      <c r="H68" s="1"/>
      <c r="I68" s="8" t="str">
        <f>IF(E68="","",IFERROR(VLOOKUP(H68,'2-班级信息'!A:AM,23,0),"错误"))</f>
        <v/>
      </c>
      <c r="J68" s="8" t="str">
        <f>IF(E68="","",IFERROR(VLOOKUP(H68,'2-班级信息'!A:AM,24,0),"错误"))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IF(E68="","",IFERROR(VLOOKUP(H68,'2-班级信息'!A:AH,30,0),"错误"))</f>
        <v/>
      </c>
      <c r="M68" s="94"/>
      <c r="N68" s="95"/>
      <c r="O68" s="96">
        <f>SUMIF('6-学员费用预警表'!A:A,E68,'6-学员费用预警表'!F:F)</f>
        <v>0</v>
      </c>
      <c r="P68" s="96">
        <f>SUMIF('6-学员费用预警表'!A:A,E68,'6-学员费用预警表'!I:I)</f>
        <v>0</v>
      </c>
      <c r="Q68" s="97" t="str">
        <f>IF(E68="","",IFERROR(VLOOKUP(E68,'1-学员信息表'!A:AG,8,0),"错误"))</f>
        <v/>
      </c>
      <c r="R68" s="98"/>
      <c r="S68" s="99"/>
      <c r="T68" s="1"/>
      <c r="U68" s="12"/>
      <c r="V68" s="100"/>
      <c r="W68" s="8" t="str">
        <f>IF(E68="","",IF(ISERROR(VLOOKUP(E68,'1-学员信息表'!A:AG,9,0)),"错误",IF(VLOOKUP(E68,'1-学员信息表'!A:AG,9,0)="","错误",VLOOKUP(E68,'1-学员信息表'!A:AG,9,0))))</f>
        <v/>
      </c>
      <c r="X68" s="97" t="str">
        <f>IF(E68="","",IF(ISERROR(VLOOKUP(E68,'1-学员信息表'!A:AG,20,0)),"错误",IF(VLOOKUP(E68,'1-学员信息表'!A:AG,20,0)="","错误",VLOOKUP(E68,'1-学员信息表'!A:AG,20,0))))</f>
        <v/>
      </c>
      <c r="Y68" s="97" t="str">
        <f>IF(E68="","",IF(ISERROR(VLOOKUP(E68,'1-学员信息表'!A:AG,20,0)),"错误",IF(VLOOKUP(E68,'1-学员信息表'!A:AG,20,0)="","错误",VLOOKUP(E68,'1-学员信息表'!A:AG,20,0))))</f>
        <v/>
      </c>
    </row>
    <row r="69" spans="1:25">
      <c r="A69" s="8" t="str">
        <f t="shared" ref="A69:A132" si="3">IF(E69&lt;&gt;"",A68+1,"")</f>
        <v/>
      </c>
      <c r="B69" s="12" t="str">
        <f t="shared" ref="B69:B132" si="4">IF(E69&lt;&gt;"",$B$2,"")</f>
        <v/>
      </c>
      <c r="C69" s="11" t="str">
        <f t="shared" ref="C69:C132" si="5">IF(E69&lt;&gt;"",$C$2,"")</f>
        <v/>
      </c>
      <c r="D69" s="10"/>
      <c r="E69" s="1"/>
      <c r="F69" s="12" t="str">
        <f>IF(E69="","",IFERROR(VLOOKUP(E69,'1-学员信息表'!A:AG,2,0),"错误"))</f>
        <v/>
      </c>
      <c r="G69" s="12" t="str">
        <f>IF(E69="","",VLOOKUP(LEFT(H69,3),班级编码!A:M,8,0))</f>
        <v/>
      </c>
      <c r="H69" s="1"/>
      <c r="I69" s="8" t="str">
        <f>IF(E69="","",IFERROR(VLOOKUP(H69,'2-班级信息'!A:AM,23,0),"错误"))</f>
        <v/>
      </c>
      <c r="J69" s="8" t="str">
        <f>IF(E69="","",IFERROR(VLOOKUP(H69,'2-班级信息'!A:AM,24,0),"错误"))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IF(E69="","",IFERROR(VLOOKUP(H69,'2-班级信息'!A:AH,30,0),"错误"))</f>
        <v/>
      </c>
      <c r="M69" s="94"/>
      <c r="N69" s="95"/>
      <c r="O69" s="96">
        <f>SUMIF('6-学员费用预警表'!A:A,E69,'6-学员费用预警表'!F:F)</f>
        <v>0</v>
      </c>
      <c r="P69" s="96">
        <f>SUMIF('6-学员费用预警表'!A:A,E69,'6-学员费用预警表'!I:I)</f>
        <v>0</v>
      </c>
      <c r="Q69" s="97" t="str">
        <f>IF(E69="","",IFERROR(VLOOKUP(E69,'1-学员信息表'!A:AG,8,0),"错误"))</f>
        <v/>
      </c>
      <c r="R69" s="98"/>
      <c r="S69" s="99"/>
      <c r="T69" s="1"/>
      <c r="U69" s="12"/>
      <c r="V69" s="100"/>
      <c r="W69" s="8" t="str">
        <f>IF(E69="","",IF(ISERROR(VLOOKUP(E69,'1-学员信息表'!A:AG,9,0)),"错误",IF(VLOOKUP(E69,'1-学员信息表'!A:AG,9,0)="","错误",VLOOKUP(E69,'1-学员信息表'!A:AG,9,0))))</f>
        <v/>
      </c>
      <c r="X69" s="97" t="str">
        <f>IF(E69="","",IF(ISERROR(VLOOKUP(E69,'1-学员信息表'!A:AG,20,0)),"错误",IF(VLOOKUP(E69,'1-学员信息表'!A:AG,20,0)="","错误",VLOOKUP(E69,'1-学员信息表'!A:AG,20,0))))</f>
        <v/>
      </c>
      <c r="Y69" s="97" t="str">
        <f>IF(E69="","",IF(ISERROR(VLOOKUP(E69,'1-学员信息表'!A:AG,20,0)),"错误",IF(VLOOKUP(E69,'1-学员信息表'!A:AG,20,0)="","错误",VLOOKUP(E69,'1-学员信息表'!A:AG,20,0))))</f>
        <v/>
      </c>
    </row>
    <row r="70" spans="1:25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10"/>
      <c r="E70" s="1"/>
      <c r="F70" s="12" t="str">
        <f>IF(E70="","",IFERROR(VLOOKUP(E70,'1-学员信息表'!A:AG,2,0),"错误"))</f>
        <v/>
      </c>
      <c r="G70" s="12" t="str">
        <f>IF(E70="","",VLOOKUP(LEFT(H70,3),班级编码!A:M,8,0))</f>
        <v/>
      </c>
      <c r="H70" s="1"/>
      <c r="I70" s="8" t="str">
        <f>IF(E70="","",IFERROR(VLOOKUP(H70,'2-班级信息'!A:AM,23,0),"错误"))</f>
        <v/>
      </c>
      <c r="J70" s="8" t="str">
        <f>IF(E70="","",IFERROR(VLOOKUP(H70,'2-班级信息'!A:AM,24,0),"错误"))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IF(E70="","",IFERROR(VLOOKUP(H70,'2-班级信息'!A:AH,30,0),"错误"))</f>
        <v/>
      </c>
      <c r="M70" s="94"/>
      <c r="N70" s="95"/>
      <c r="O70" s="96">
        <f>SUMIF('6-学员费用预警表'!A:A,E70,'6-学员费用预警表'!F:F)</f>
        <v>0</v>
      </c>
      <c r="P70" s="96">
        <f>SUMIF('6-学员费用预警表'!A:A,E70,'6-学员费用预警表'!I:I)</f>
        <v>0</v>
      </c>
      <c r="Q70" s="97" t="str">
        <f>IF(E70="","",IFERROR(VLOOKUP(E70,'1-学员信息表'!A:AG,8,0),"错误"))</f>
        <v/>
      </c>
      <c r="R70" s="98"/>
      <c r="S70" s="99"/>
      <c r="T70" s="1"/>
      <c r="U70" s="12"/>
      <c r="V70" s="100"/>
      <c r="W70" s="8" t="str">
        <f>IF(E70="","",IF(ISERROR(VLOOKUP(E70,'1-学员信息表'!A:AG,9,0)),"错误",IF(VLOOKUP(E70,'1-学员信息表'!A:AG,9,0)="","错误",VLOOKUP(E70,'1-学员信息表'!A:AG,9,0))))</f>
        <v/>
      </c>
      <c r="X70" s="97" t="str">
        <f>IF(E70="","",IF(ISERROR(VLOOKUP(E70,'1-学员信息表'!A:AG,20,0)),"错误",IF(VLOOKUP(E70,'1-学员信息表'!A:AG,20,0)="","错误",VLOOKUP(E70,'1-学员信息表'!A:AG,20,0))))</f>
        <v/>
      </c>
      <c r="Y70" s="97" t="str">
        <f>IF(E70="","",IF(ISERROR(VLOOKUP(E70,'1-学员信息表'!A:AG,20,0)),"错误",IF(VLOOKUP(E70,'1-学员信息表'!A:AG,20,0)="","错误",VLOOKUP(E70,'1-学员信息表'!A:AG,20,0))))</f>
        <v/>
      </c>
    </row>
    <row r="71" spans="1:25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10"/>
      <c r="E71" s="1"/>
      <c r="F71" s="12" t="str">
        <f>IF(E71="","",IFERROR(VLOOKUP(E71,'1-学员信息表'!A:AG,2,0),"错误"))</f>
        <v/>
      </c>
      <c r="G71" s="12" t="str">
        <f>IF(E71="","",VLOOKUP(LEFT(H71,3),班级编码!A:M,8,0))</f>
        <v/>
      </c>
      <c r="H71" s="1"/>
      <c r="I71" s="8" t="str">
        <f>IF(E71="","",IFERROR(VLOOKUP(H71,'2-班级信息'!A:AM,23,0),"错误"))</f>
        <v/>
      </c>
      <c r="J71" s="8" t="str">
        <f>IF(E71="","",IFERROR(VLOOKUP(H71,'2-班级信息'!A:AM,24,0),"错误"))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IF(E71="","",IFERROR(VLOOKUP(H71,'2-班级信息'!A:AH,30,0),"错误"))</f>
        <v/>
      </c>
      <c r="M71" s="94"/>
      <c r="N71" s="95"/>
      <c r="O71" s="96">
        <f>SUMIF('6-学员费用预警表'!A:A,E71,'6-学员费用预警表'!F:F)</f>
        <v>0</v>
      </c>
      <c r="P71" s="96">
        <f>SUMIF('6-学员费用预警表'!A:A,E71,'6-学员费用预警表'!I:I)</f>
        <v>0</v>
      </c>
      <c r="Q71" s="97" t="str">
        <f>IF(E71="","",IFERROR(VLOOKUP(E71,'1-学员信息表'!A:AG,8,0),"错误"))</f>
        <v/>
      </c>
      <c r="R71" s="98"/>
      <c r="S71" s="99"/>
      <c r="T71" s="1"/>
      <c r="U71" s="12"/>
      <c r="V71" s="100"/>
      <c r="W71" s="8" t="str">
        <f>IF(E71="","",IF(ISERROR(VLOOKUP(E71,'1-学员信息表'!A:AG,9,0)),"错误",IF(VLOOKUP(E71,'1-学员信息表'!A:AG,9,0)="","错误",VLOOKUP(E71,'1-学员信息表'!A:AG,9,0))))</f>
        <v/>
      </c>
      <c r="X71" s="97" t="str">
        <f>IF(E71="","",IF(ISERROR(VLOOKUP(E71,'1-学员信息表'!A:AG,20,0)),"错误",IF(VLOOKUP(E71,'1-学员信息表'!A:AG,20,0)="","错误",VLOOKUP(E71,'1-学员信息表'!A:AG,20,0))))</f>
        <v/>
      </c>
      <c r="Y71" s="97" t="str">
        <f>IF(E71="","",IF(ISERROR(VLOOKUP(E71,'1-学员信息表'!A:AG,20,0)),"错误",IF(VLOOKUP(E71,'1-学员信息表'!A:AG,20,0)="","错误",VLOOKUP(E71,'1-学员信息表'!A:AG,20,0))))</f>
        <v/>
      </c>
    </row>
    <row r="72" spans="1:25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10"/>
      <c r="E72" s="1"/>
      <c r="F72" s="12" t="str">
        <f>IF(E72="","",IFERROR(VLOOKUP(E72,'1-学员信息表'!A:AG,2,0),"错误"))</f>
        <v/>
      </c>
      <c r="G72" s="12" t="str">
        <f>IF(E72="","",VLOOKUP(LEFT(H72,3),班级编码!A:M,8,0))</f>
        <v/>
      </c>
      <c r="H72" s="1"/>
      <c r="I72" s="8" t="str">
        <f>IF(E72="","",IFERROR(VLOOKUP(H72,'2-班级信息'!A:AM,23,0),"错误"))</f>
        <v/>
      </c>
      <c r="J72" s="8" t="str">
        <f>IF(E72="","",IFERROR(VLOOKUP(H72,'2-班级信息'!A:AM,24,0),"错误"))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IF(E72="","",IFERROR(VLOOKUP(H72,'2-班级信息'!A:AH,30,0),"错误"))</f>
        <v/>
      </c>
      <c r="M72" s="94"/>
      <c r="N72" s="95"/>
      <c r="O72" s="96">
        <f>SUMIF('6-学员费用预警表'!A:A,E72,'6-学员费用预警表'!F:F)</f>
        <v>0</v>
      </c>
      <c r="P72" s="96">
        <f>SUMIF('6-学员费用预警表'!A:A,E72,'6-学员费用预警表'!I:I)</f>
        <v>0</v>
      </c>
      <c r="Q72" s="97" t="str">
        <f>IF(E72="","",IFERROR(VLOOKUP(E72,'1-学员信息表'!A:AG,8,0),"错误"))</f>
        <v/>
      </c>
      <c r="R72" s="98"/>
      <c r="S72" s="99"/>
      <c r="T72" s="1"/>
      <c r="U72" s="12"/>
      <c r="V72" s="100"/>
      <c r="W72" s="8" t="str">
        <f>IF(E72="","",IF(ISERROR(VLOOKUP(E72,'1-学员信息表'!A:AG,9,0)),"错误",IF(VLOOKUP(E72,'1-学员信息表'!A:AG,9,0)="","错误",VLOOKUP(E72,'1-学员信息表'!A:AG,9,0))))</f>
        <v/>
      </c>
      <c r="X72" s="97" t="str">
        <f>IF(E72="","",IF(ISERROR(VLOOKUP(E72,'1-学员信息表'!A:AG,20,0)),"错误",IF(VLOOKUP(E72,'1-学员信息表'!A:AG,20,0)="","错误",VLOOKUP(E72,'1-学员信息表'!A:AG,20,0))))</f>
        <v/>
      </c>
      <c r="Y72" s="97" t="str">
        <f>IF(E72="","",IF(ISERROR(VLOOKUP(E72,'1-学员信息表'!A:AG,20,0)),"错误",IF(VLOOKUP(E72,'1-学员信息表'!A:AG,20,0)="","错误",VLOOKUP(E72,'1-学员信息表'!A:AG,20,0))))</f>
        <v/>
      </c>
    </row>
    <row r="73" spans="1:25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10"/>
      <c r="E73" s="1"/>
      <c r="F73" s="12" t="str">
        <f>IF(E73="","",IFERROR(VLOOKUP(E73,'1-学员信息表'!A:AG,2,0),"错误"))</f>
        <v/>
      </c>
      <c r="G73" s="12" t="str">
        <f>IF(E73="","",VLOOKUP(LEFT(H73,3),班级编码!A:M,8,0))</f>
        <v/>
      </c>
      <c r="H73" s="1"/>
      <c r="I73" s="8" t="str">
        <f>IF(E73="","",IFERROR(VLOOKUP(H73,'2-班级信息'!A:AM,23,0),"错误"))</f>
        <v/>
      </c>
      <c r="J73" s="8" t="str">
        <f>IF(E73="","",IFERROR(VLOOKUP(H73,'2-班级信息'!A:AM,24,0),"错误"))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IF(E73="","",IFERROR(VLOOKUP(H73,'2-班级信息'!A:AH,30,0),"错误"))</f>
        <v/>
      </c>
      <c r="M73" s="94"/>
      <c r="N73" s="95"/>
      <c r="O73" s="96">
        <f>SUMIF('6-学员费用预警表'!A:A,E73,'6-学员费用预警表'!F:F)</f>
        <v>0</v>
      </c>
      <c r="P73" s="96">
        <f>SUMIF('6-学员费用预警表'!A:A,E73,'6-学员费用预警表'!I:I)</f>
        <v>0</v>
      </c>
      <c r="Q73" s="97" t="str">
        <f>IF(E73="","",IFERROR(VLOOKUP(E73,'1-学员信息表'!A:AG,8,0),"错误"))</f>
        <v/>
      </c>
      <c r="R73" s="98"/>
      <c r="S73" s="99"/>
      <c r="T73" s="1"/>
      <c r="U73" s="12"/>
      <c r="V73" s="100"/>
      <c r="W73" s="8" t="str">
        <f>IF(E73="","",IF(ISERROR(VLOOKUP(E73,'1-学员信息表'!A:AG,9,0)),"错误",IF(VLOOKUP(E73,'1-学员信息表'!A:AG,9,0)="","错误",VLOOKUP(E73,'1-学员信息表'!A:AG,9,0))))</f>
        <v/>
      </c>
      <c r="X73" s="97" t="str">
        <f>IF(E73="","",IF(ISERROR(VLOOKUP(E73,'1-学员信息表'!A:AG,20,0)),"错误",IF(VLOOKUP(E73,'1-学员信息表'!A:AG,20,0)="","错误",VLOOKUP(E73,'1-学员信息表'!A:AG,20,0))))</f>
        <v/>
      </c>
      <c r="Y73" s="97" t="str">
        <f>IF(E73="","",IF(ISERROR(VLOOKUP(E73,'1-学员信息表'!A:AG,20,0)),"错误",IF(VLOOKUP(E73,'1-学员信息表'!A:AG,20,0)="","错误",VLOOKUP(E73,'1-学员信息表'!A:AG,20,0))))</f>
        <v/>
      </c>
    </row>
    <row r="74" spans="1:25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10"/>
      <c r="E74" s="1"/>
      <c r="F74" s="12" t="str">
        <f>IF(E74="","",IFERROR(VLOOKUP(E74,'1-学员信息表'!A:AG,2,0),"错误"))</f>
        <v/>
      </c>
      <c r="G74" s="12" t="str">
        <f>IF(E74="","",VLOOKUP(LEFT(H74,3),班级编码!A:M,8,0))</f>
        <v/>
      </c>
      <c r="H74" s="1"/>
      <c r="I74" s="8" t="str">
        <f>IF(E74="","",IFERROR(VLOOKUP(H74,'2-班级信息'!A:AM,23,0),"错误"))</f>
        <v/>
      </c>
      <c r="J74" s="8" t="str">
        <f>IF(E74="","",IFERROR(VLOOKUP(H74,'2-班级信息'!A:AM,24,0),"错误"))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IF(E74="","",IFERROR(VLOOKUP(H74,'2-班级信息'!A:AH,30,0),"错误"))</f>
        <v/>
      </c>
      <c r="M74" s="94"/>
      <c r="N74" s="95"/>
      <c r="O74" s="96">
        <f>SUMIF('6-学员费用预警表'!A:A,E74,'6-学员费用预警表'!F:F)</f>
        <v>0</v>
      </c>
      <c r="P74" s="96">
        <f>SUMIF('6-学员费用预警表'!A:A,E74,'6-学员费用预警表'!I:I)</f>
        <v>0</v>
      </c>
      <c r="Q74" s="97" t="str">
        <f>IF(E74="","",IFERROR(VLOOKUP(E74,'1-学员信息表'!A:AG,8,0),"错误"))</f>
        <v/>
      </c>
      <c r="R74" s="98"/>
      <c r="S74" s="99"/>
      <c r="T74" s="1"/>
      <c r="U74" s="12"/>
      <c r="V74" s="100"/>
      <c r="W74" s="8" t="str">
        <f>IF(E74="","",IF(ISERROR(VLOOKUP(E74,'1-学员信息表'!A:AG,9,0)),"错误",IF(VLOOKUP(E74,'1-学员信息表'!A:AG,9,0)="","错误",VLOOKUP(E74,'1-学员信息表'!A:AG,9,0))))</f>
        <v/>
      </c>
      <c r="X74" s="97" t="str">
        <f>IF(E74="","",IF(ISERROR(VLOOKUP(E74,'1-学员信息表'!A:AG,20,0)),"错误",IF(VLOOKUP(E74,'1-学员信息表'!A:AG,20,0)="","错误",VLOOKUP(E74,'1-学员信息表'!A:AG,20,0))))</f>
        <v/>
      </c>
      <c r="Y74" s="97" t="str">
        <f>IF(E74="","",IF(ISERROR(VLOOKUP(E74,'1-学员信息表'!A:AG,20,0)),"错误",IF(VLOOKUP(E74,'1-学员信息表'!A:AG,20,0)="","错误",VLOOKUP(E74,'1-学员信息表'!A:AG,20,0))))</f>
        <v/>
      </c>
    </row>
    <row r="75" spans="1:25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10"/>
      <c r="E75" s="1"/>
      <c r="F75" s="12" t="str">
        <f>IF(E75="","",IFERROR(VLOOKUP(E75,'1-学员信息表'!A:AG,2,0),"错误"))</f>
        <v/>
      </c>
      <c r="G75" s="12" t="str">
        <f>IF(E75="","",VLOOKUP(LEFT(H75,3),班级编码!A:M,8,0))</f>
        <v/>
      </c>
      <c r="H75" s="1"/>
      <c r="I75" s="8" t="str">
        <f>IF(E75="","",IFERROR(VLOOKUP(H75,'2-班级信息'!A:AM,23,0),"错误"))</f>
        <v/>
      </c>
      <c r="J75" s="8" t="str">
        <f>IF(E75="","",IFERROR(VLOOKUP(H75,'2-班级信息'!A:AM,24,0),"错误"))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IF(E75="","",IFERROR(VLOOKUP(H75,'2-班级信息'!A:AH,30,0),"错误"))</f>
        <v/>
      </c>
      <c r="M75" s="94"/>
      <c r="N75" s="95"/>
      <c r="O75" s="96">
        <f>SUMIF('6-学员费用预警表'!A:A,E75,'6-学员费用预警表'!F:F)</f>
        <v>0</v>
      </c>
      <c r="P75" s="96">
        <f>SUMIF('6-学员费用预警表'!A:A,E75,'6-学员费用预警表'!I:I)</f>
        <v>0</v>
      </c>
      <c r="Q75" s="97" t="str">
        <f>IF(E75="","",IFERROR(VLOOKUP(E75,'1-学员信息表'!A:AG,8,0),"错误"))</f>
        <v/>
      </c>
      <c r="R75" s="98"/>
      <c r="S75" s="99"/>
      <c r="T75" s="1"/>
      <c r="U75" s="12"/>
      <c r="V75" s="100"/>
      <c r="W75" s="8" t="str">
        <f>IF(E75="","",IF(ISERROR(VLOOKUP(E75,'1-学员信息表'!A:AG,9,0)),"错误",IF(VLOOKUP(E75,'1-学员信息表'!A:AG,9,0)="","错误",VLOOKUP(E75,'1-学员信息表'!A:AG,9,0))))</f>
        <v/>
      </c>
      <c r="X75" s="97" t="str">
        <f>IF(E75="","",IF(ISERROR(VLOOKUP(E75,'1-学员信息表'!A:AG,20,0)),"错误",IF(VLOOKUP(E75,'1-学员信息表'!A:AG,20,0)="","错误",VLOOKUP(E75,'1-学员信息表'!A:AG,20,0))))</f>
        <v/>
      </c>
      <c r="Y75" s="97" t="str">
        <f>IF(E75="","",IF(ISERROR(VLOOKUP(E75,'1-学员信息表'!A:AG,20,0)),"错误",IF(VLOOKUP(E75,'1-学员信息表'!A:AG,20,0)="","错误",VLOOKUP(E75,'1-学员信息表'!A:AG,20,0))))</f>
        <v/>
      </c>
    </row>
    <row r="76" spans="1:25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10"/>
      <c r="E76" s="1"/>
      <c r="F76" s="12" t="str">
        <f>IF(E76="","",IFERROR(VLOOKUP(E76,'1-学员信息表'!A:AG,2,0),"错误"))</f>
        <v/>
      </c>
      <c r="G76" s="12" t="str">
        <f>IF(E76="","",VLOOKUP(LEFT(H76,3),班级编码!A:M,8,0))</f>
        <v/>
      </c>
      <c r="H76" s="1"/>
      <c r="I76" s="8" t="str">
        <f>IF(E76="","",IFERROR(VLOOKUP(H76,'2-班级信息'!A:AM,23,0),"错误"))</f>
        <v/>
      </c>
      <c r="J76" s="8" t="str">
        <f>IF(E76="","",IFERROR(VLOOKUP(H76,'2-班级信息'!A:AM,24,0),"错误"))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IF(E76="","",IFERROR(VLOOKUP(H76,'2-班级信息'!A:AH,30,0),"错误"))</f>
        <v/>
      </c>
      <c r="M76" s="94"/>
      <c r="N76" s="95"/>
      <c r="O76" s="96">
        <f>SUMIF('6-学员费用预警表'!A:A,E76,'6-学员费用预警表'!F:F)</f>
        <v>0</v>
      </c>
      <c r="P76" s="96">
        <f>SUMIF('6-学员费用预警表'!A:A,E76,'6-学员费用预警表'!I:I)</f>
        <v>0</v>
      </c>
      <c r="Q76" s="97" t="str">
        <f>IF(E76="","",IFERROR(VLOOKUP(E76,'1-学员信息表'!A:AG,8,0),"错误"))</f>
        <v/>
      </c>
      <c r="R76" s="98"/>
      <c r="S76" s="99"/>
      <c r="T76" s="1"/>
      <c r="U76" s="12"/>
      <c r="V76" s="100"/>
      <c r="W76" s="8" t="str">
        <f>IF(E76="","",IF(ISERROR(VLOOKUP(E76,'1-学员信息表'!A:AG,9,0)),"错误",IF(VLOOKUP(E76,'1-学员信息表'!A:AG,9,0)="","错误",VLOOKUP(E76,'1-学员信息表'!A:AG,9,0))))</f>
        <v/>
      </c>
      <c r="X76" s="97" t="str">
        <f>IF(E76="","",IF(ISERROR(VLOOKUP(E76,'1-学员信息表'!A:AG,20,0)),"错误",IF(VLOOKUP(E76,'1-学员信息表'!A:AG,20,0)="","错误",VLOOKUP(E76,'1-学员信息表'!A:AG,20,0))))</f>
        <v/>
      </c>
      <c r="Y76" s="97" t="str">
        <f>IF(E76="","",IF(ISERROR(VLOOKUP(E76,'1-学员信息表'!A:AG,20,0)),"错误",IF(VLOOKUP(E76,'1-学员信息表'!A:AG,20,0)="","错误",VLOOKUP(E76,'1-学员信息表'!A:AG,20,0))))</f>
        <v/>
      </c>
    </row>
    <row r="77" spans="1:25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10"/>
      <c r="E77" s="1"/>
      <c r="F77" s="12" t="str">
        <f>IF(E77="","",IFERROR(VLOOKUP(E77,'1-学员信息表'!A:AG,2,0),"错误"))</f>
        <v/>
      </c>
      <c r="G77" s="12" t="str">
        <f>IF(E77="","",VLOOKUP(LEFT(H77,3),班级编码!A:M,8,0))</f>
        <v/>
      </c>
      <c r="H77" s="1"/>
      <c r="I77" s="8" t="str">
        <f>IF(E77="","",IFERROR(VLOOKUP(H77,'2-班级信息'!A:AM,23,0),"错误"))</f>
        <v/>
      </c>
      <c r="J77" s="8" t="str">
        <f>IF(E77="","",IFERROR(VLOOKUP(H77,'2-班级信息'!A:AM,24,0),"错误"))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IF(E77="","",IFERROR(VLOOKUP(H77,'2-班级信息'!A:AH,30,0),"错误"))</f>
        <v/>
      </c>
      <c r="M77" s="94"/>
      <c r="N77" s="95"/>
      <c r="O77" s="96">
        <f>SUMIF('6-学员费用预警表'!A:A,E77,'6-学员费用预警表'!F:F)</f>
        <v>0</v>
      </c>
      <c r="P77" s="96">
        <f>SUMIF('6-学员费用预警表'!A:A,E77,'6-学员费用预警表'!I:I)</f>
        <v>0</v>
      </c>
      <c r="Q77" s="97" t="str">
        <f>IF(E77="","",IFERROR(VLOOKUP(E77,'1-学员信息表'!A:AG,8,0),"错误"))</f>
        <v/>
      </c>
      <c r="R77" s="98"/>
      <c r="S77" s="99"/>
      <c r="T77" s="1"/>
      <c r="U77" s="12"/>
      <c r="V77" s="100"/>
      <c r="W77" s="8" t="str">
        <f>IF(E77="","",IF(ISERROR(VLOOKUP(E77,'1-学员信息表'!A:AG,9,0)),"错误",IF(VLOOKUP(E77,'1-学员信息表'!A:AG,9,0)="","错误",VLOOKUP(E77,'1-学员信息表'!A:AG,9,0))))</f>
        <v/>
      </c>
      <c r="X77" s="97" t="str">
        <f>IF(E77="","",IF(ISERROR(VLOOKUP(E77,'1-学员信息表'!A:AG,20,0)),"错误",IF(VLOOKUP(E77,'1-学员信息表'!A:AG,20,0)="","错误",VLOOKUP(E77,'1-学员信息表'!A:AG,20,0))))</f>
        <v/>
      </c>
      <c r="Y77" s="97" t="str">
        <f>IF(E77="","",IF(ISERROR(VLOOKUP(E77,'1-学员信息表'!A:AG,20,0)),"错误",IF(VLOOKUP(E77,'1-学员信息表'!A:AG,20,0)="","错误",VLOOKUP(E77,'1-学员信息表'!A:AG,20,0))))</f>
        <v/>
      </c>
    </row>
    <row r="78" spans="1:25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10"/>
      <c r="E78" s="1"/>
      <c r="F78" s="12" t="str">
        <f>IF(E78="","",IFERROR(VLOOKUP(E78,'1-学员信息表'!A:AG,2,0),"错误"))</f>
        <v/>
      </c>
      <c r="G78" s="12" t="str">
        <f>IF(E78="","",VLOOKUP(LEFT(H78,3),班级编码!A:M,8,0))</f>
        <v/>
      </c>
      <c r="H78" s="1"/>
      <c r="I78" s="8" t="str">
        <f>IF(E78="","",IFERROR(VLOOKUP(H78,'2-班级信息'!A:AM,23,0),"错误"))</f>
        <v/>
      </c>
      <c r="J78" s="8" t="str">
        <f>IF(E78="","",IFERROR(VLOOKUP(H78,'2-班级信息'!A:AM,24,0),"错误"))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IF(E78="","",IFERROR(VLOOKUP(H78,'2-班级信息'!A:AH,30,0),"错误"))</f>
        <v/>
      </c>
      <c r="M78" s="94"/>
      <c r="N78" s="95"/>
      <c r="O78" s="96">
        <f>SUMIF('6-学员费用预警表'!A:A,E78,'6-学员费用预警表'!F:F)</f>
        <v>0</v>
      </c>
      <c r="P78" s="96">
        <f>SUMIF('6-学员费用预警表'!A:A,E78,'6-学员费用预警表'!I:I)</f>
        <v>0</v>
      </c>
      <c r="Q78" s="97" t="str">
        <f>IF(E78="","",IFERROR(VLOOKUP(E78,'1-学员信息表'!A:AG,8,0),"错误"))</f>
        <v/>
      </c>
      <c r="R78" s="98"/>
      <c r="S78" s="99"/>
      <c r="T78" s="1"/>
      <c r="U78" s="12"/>
      <c r="V78" s="100"/>
      <c r="W78" s="8" t="str">
        <f>IF(E78="","",IF(ISERROR(VLOOKUP(E78,'1-学员信息表'!A:AG,9,0)),"错误",IF(VLOOKUP(E78,'1-学员信息表'!A:AG,9,0)="","错误",VLOOKUP(E78,'1-学员信息表'!A:AG,9,0))))</f>
        <v/>
      </c>
      <c r="X78" s="97" t="str">
        <f>IF(E78="","",IF(ISERROR(VLOOKUP(E78,'1-学员信息表'!A:AG,20,0)),"错误",IF(VLOOKUP(E78,'1-学员信息表'!A:AG,20,0)="","错误",VLOOKUP(E78,'1-学员信息表'!A:AG,20,0))))</f>
        <v/>
      </c>
      <c r="Y78" s="97" t="str">
        <f>IF(E78="","",IF(ISERROR(VLOOKUP(E78,'1-学员信息表'!A:AG,20,0)),"错误",IF(VLOOKUP(E78,'1-学员信息表'!A:AG,20,0)="","错误",VLOOKUP(E78,'1-学员信息表'!A:AG,20,0))))</f>
        <v/>
      </c>
    </row>
    <row r="79" spans="1:25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10"/>
      <c r="E79" s="1"/>
      <c r="F79" s="12" t="str">
        <f>IF(E79="","",IFERROR(VLOOKUP(E79,'1-学员信息表'!A:AG,2,0),"错误"))</f>
        <v/>
      </c>
      <c r="G79" s="12" t="str">
        <f>IF(E79="","",VLOOKUP(LEFT(H79,3),班级编码!A:M,8,0))</f>
        <v/>
      </c>
      <c r="H79" s="1"/>
      <c r="I79" s="8" t="str">
        <f>IF(E79="","",IFERROR(VLOOKUP(H79,'2-班级信息'!A:AM,23,0),"错误"))</f>
        <v/>
      </c>
      <c r="J79" s="8" t="str">
        <f>IF(E79="","",IFERROR(VLOOKUP(H79,'2-班级信息'!A:AM,24,0),"错误"))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IF(E79="","",IFERROR(VLOOKUP(H79,'2-班级信息'!A:AH,30,0),"错误"))</f>
        <v/>
      </c>
      <c r="M79" s="94"/>
      <c r="N79" s="95"/>
      <c r="O79" s="96">
        <f>SUMIF('6-学员费用预警表'!A:A,E79,'6-学员费用预警表'!F:F)</f>
        <v>0</v>
      </c>
      <c r="P79" s="96">
        <f>SUMIF('6-学员费用预警表'!A:A,E79,'6-学员费用预警表'!I:I)</f>
        <v>0</v>
      </c>
      <c r="Q79" s="97" t="str">
        <f>IF(E79="","",IFERROR(VLOOKUP(E79,'1-学员信息表'!A:AG,8,0),"错误"))</f>
        <v/>
      </c>
      <c r="R79" s="98"/>
      <c r="S79" s="99"/>
      <c r="T79" s="1"/>
      <c r="U79" s="12"/>
      <c r="V79" s="100"/>
      <c r="W79" s="8" t="str">
        <f>IF(E79="","",IF(ISERROR(VLOOKUP(E79,'1-学员信息表'!A:AG,9,0)),"错误",IF(VLOOKUP(E79,'1-学员信息表'!A:AG,9,0)="","错误",VLOOKUP(E79,'1-学员信息表'!A:AG,9,0))))</f>
        <v/>
      </c>
      <c r="X79" s="97" t="str">
        <f>IF(E79="","",IF(ISERROR(VLOOKUP(E79,'1-学员信息表'!A:AG,20,0)),"错误",IF(VLOOKUP(E79,'1-学员信息表'!A:AG,20,0)="","错误",VLOOKUP(E79,'1-学员信息表'!A:AG,20,0))))</f>
        <v/>
      </c>
      <c r="Y79" s="97" t="str">
        <f>IF(E79="","",IF(ISERROR(VLOOKUP(E79,'1-学员信息表'!A:AG,20,0)),"错误",IF(VLOOKUP(E79,'1-学员信息表'!A:AG,20,0)="","错误",VLOOKUP(E79,'1-学员信息表'!A:AG,20,0))))</f>
        <v/>
      </c>
    </row>
    <row r="80" spans="1:25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10"/>
      <c r="E80" s="1"/>
      <c r="F80" s="12" t="str">
        <f>IF(E80="","",IFERROR(VLOOKUP(E80,'1-学员信息表'!A:AG,2,0),"错误"))</f>
        <v/>
      </c>
      <c r="G80" s="12" t="str">
        <f>IF(E80="","",VLOOKUP(LEFT(H80,3),班级编码!A:M,8,0))</f>
        <v/>
      </c>
      <c r="H80" s="1"/>
      <c r="I80" s="8" t="str">
        <f>IF(E80="","",IFERROR(VLOOKUP(H80,'2-班级信息'!A:AM,23,0),"错误"))</f>
        <v/>
      </c>
      <c r="J80" s="8" t="str">
        <f>IF(E80="","",IFERROR(VLOOKUP(H80,'2-班级信息'!A:AM,24,0),"错误"))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IF(E80="","",IFERROR(VLOOKUP(H80,'2-班级信息'!A:AH,30,0),"错误"))</f>
        <v/>
      </c>
      <c r="M80" s="94"/>
      <c r="N80" s="95"/>
      <c r="O80" s="96">
        <f>SUMIF('6-学员费用预警表'!A:A,E80,'6-学员费用预警表'!F:F)</f>
        <v>0</v>
      </c>
      <c r="P80" s="96">
        <f>SUMIF('6-学员费用预警表'!A:A,E80,'6-学员费用预警表'!I:I)</f>
        <v>0</v>
      </c>
      <c r="Q80" s="97" t="str">
        <f>IF(E80="","",IFERROR(VLOOKUP(E80,'1-学员信息表'!A:AG,8,0),"错误"))</f>
        <v/>
      </c>
      <c r="R80" s="98"/>
      <c r="S80" s="99"/>
      <c r="T80" s="1"/>
      <c r="U80" s="12"/>
      <c r="V80" s="100"/>
      <c r="W80" s="8" t="str">
        <f>IF(E80="","",IF(ISERROR(VLOOKUP(E80,'1-学员信息表'!A:AG,9,0)),"错误",IF(VLOOKUP(E80,'1-学员信息表'!A:AG,9,0)="","错误",VLOOKUP(E80,'1-学员信息表'!A:AG,9,0))))</f>
        <v/>
      </c>
      <c r="X80" s="97" t="str">
        <f>IF(E80="","",IF(ISERROR(VLOOKUP(E80,'1-学员信息表'!A:AG,20,0)),"错误",IF(VLOOKUP(E80,'1-学员信息表'!A:AG,20,0)="","错误",VLOOKUP(E80,'1-学员信息表'!A:AG,20,0))))</f>
        <v/>
      </c>
      <c r="Y80" s="97" t="str">
        <f>IF(E80="","",IF(ISERROR(VLOOKUP(E80,'1-学员信息表'!A:AG,20,0)),"错误",IF(VLOOKUP(E80,'1-学员信息表'!A:AG,20,0)="","错误",VLOOKUP(E80,'1-学员信息表'!A:AG,20,0))))</f>
        <v/>
      </c>
    </row>
    <row r="81" spans="1:25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10"/>
      <c r="E81" s="1"/>
      <c r="F81" s="12" t="str">
        <f>IF(E81="","",IFERROR(VLOOKUP(E81,'1-学员信息表'!A:AG,2,0),"错误"))</f>
        <v/>
      </c>
      <c r="G81" s="12" t="str">
        <f>IF(E81="","",VLOOKUP(LEFT(H81,3),班级编码!A:M,8,0))</f>
        <v/>
      </c>
      <c r="H81" s="1"/>
      <c r="I81" s="8" t="str">
        <f>IF(E81="","",IFERROR(VLOOKUP(H81,'2-班级信息'!A:AM,23,0),"错误"))</f>
        <v/>
      </c>
      <c r="J81" s="8" t="str">
        <f>IF(E81="","",IFERROR(VLOOKUP(H81,'2-班级信息'!A:AM,24,0),"错误"))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IF(E81="","",IFERROR(VLOOKUP(H81,'2-班级信息'!A:AH,30,0),"错误"))</f>
        <v/>
      </c>
      <c r="M81" s="94"/>
      <c r="N81" s="95"/>
      <c r="O81" s="96">
        <f>SUMIF('6-学员费用预警表'!A:A,E81,'6-学员费用预警表'!F:F)</f>
        <v>0</v>
      </c>
      <c r="P81" s="96">
        <f>SUMIF('6-学员费用预警表'!A:A,E81,'6-学员费用预警表'!I:I)</f>
        <v>0</v>
      </c>
      <c r="Q81" s="97" t="str">
        <f>IF(E81="","",IFERROR(VLOOKUP(E81,'1-学员信息表'!A:AG,8,0),"错误"))</f>
        <v/>
      </c>
      <c r="R81" s="98"/>
      <c r="S81" s="99"/>
      <c r="T81" s="1"/>
      <c r="U81" s="12"/>
      <c r="V81" s="100"/>
      <c r="W81" s="8" t="str">
        <f>IF(E81="","",IF(ISERROR(VLOOKUP(E81,'1-学员信息表'!A:AG,9,0)),"错误",IF(VLOOKUP(E81,'1-学员信息表'!A:AG,9,0)="","错误",VLOOKUP(E81,'1-学员信息表'!A:AG,9,0))))</f>
        <v/>
      </c>
      <c r="X81" s="97" t="str">
        <f>IF(E81="","",IF(ISERROR(VLOOKUP(E81,'1-学员信息表'!A:AG,20,0)),"错误",IF(VLOOKUP(E81,'1-学员信息表'!A:AG,20,0)="","错误",VLOOKUP(E81,'1-学员信息表'!A:AG,20,0))))</f>
        <v/>
      </c>
      <c r="Y81" s="97" t="str">
        <f>IF(E81="","",IF(ISERROR(VLOOKUP(E81,'1-学员信息表'!A:AG,20,0)),"错误",IF(VLOOKUP(E81,'1-学员信息表'!A:AG,20,0)="","错误",VLOOKUP(E81,'1-学员信息表'!A:AG,20,0))))</f>
        <v/>
      </c>
    </row>
    <row r="82" spans="1:25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10"/>
      <c r="E82" s="1"/>
      <c r="F82" s="12" t="str">
        <f>IF(E82="","",IFERROR(VLOOKUP(E82,'1-学员信息表'!A:AG,2,0),"错误"))</f>
        <v/>
      </c>
      <c r="G82" s="12" t="str">
        <f>IF(E82="","",VLOOKUP(LEFT(H82,3),班级编码!A:M,8,0))</f>
        <v/>
      </c>
      <c r="H82" s="1"/>
      <c r="I82" s="8" t="str">
        <f>IF(E82="","",IFERROR(VLOOKUP(H82,'2-班级信息'!A:AM,23,0),"错误"))</f>
        <v/>
      </c>
      <c r="J82" s="8" t="str">
        <f>IF(E82="","",IFERROR(VLOOKUP(H82,'2-班级信息'!A:AM,24,0),"错误"))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IF(E82="","",IFERROR(VLOOKUP(H82,'2-班级信息'!A:AH,30,0),"错误"))</f>
        <v/>
      </c>
      <c r="M82" s="94"/>
      <c r="N82" s="95"/>
      <c r="O82" s="96">
        <f>SUMIF('6-学员费用预警表'!A:A,E82,'6-学员费用预警表'!F:F)</f>
        <v>0</v>
      </c>
      <c r="P82" s="96">
        <f>SUMIF('6-学员费用预警表'!A:A,E82,'6-学员费用预警表'!I:I)</f>
        <v>0</v>
      </c>
      <c r="Q82" s="97" t="str">
        <f>IF(E82="","",IFERROR(VLOOKUP(E82,'1-学员信息表'!A:AG,8,0),"错误"))</f>
        <v/>
      </c>
      <c r="R82" s="98"/>
      <c r="S82" s="99"/>
      <c r="T82" s="1"/>
      <c r="U82" s="12"/>
      <c r="V82" s="100"/>
      <c r="W82" s="8" t="str">
        <f>IF(E82="","",IF(ISERROR(VLOOKUP(E82,'1-学员信息表'!A:AG,9,0)),"错误",IF(VLOOKUP(E82,'1-学员信息表'!A:AG,9,0)="","错误",VLOOKUP(E82,'1-学员信息表'!A:AG,9,0))))</f>
        <v/>
      </c>
      <c r="X82" s="97" t="str">
        <f>IF(E82="","",IF(ISERROR(VLOOKUP(E82,'1-学员信息表'!A:AG,20,0)),"错误",IF(VLOOKUP(E82,'1-学员信息表'!A:AG,20,0)="","错误",VLOOKUP(E82,'1-学员信息表'!A:AG,20,0))))</f>
        <v/>
      </c>
      <c r="Y82" s="97" t="str">
        <f>IF(E82="","",IF(ISERROR(VLOOKUP(E82,'1-学员信息表'!A:AG,20,0)),"错误",IF(VLOOKUP(E82,'1-学员信息表'!A:AG,20,0)="","错误",VLOOKUP(E82,'1-学员信息表'!A:AG,20,0))))</f>
        <v/>
      </c>
    </row>
    <row r="83" spans="1:25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10"/>
      <c r="E83" s="1"/>
      <c r="F83" s="12" t="str">
        <f>IF(E83="","",IFERROR(VLOOKUP(E83,'1-学员信息表'!A:AG,2,0),"错误"))</f>
        <v/>
      </c>
      <c r="G83" s="12" t="str">
        <f>IF(E83="","",VLOOKUP(LEFT(H83,3),班级编码!A:M,8,0))</f>
        <v/>
      </c>
      <c r="H83" s="1"/>
      <c r="I83" s="8" t="str">
        <f>IF(E83="","",IFERROR(VLOOKUP(H83,'2-班级信息'!A:AM,23,0),"错误"))</f>
        <v/>
      </c>
      <c r="J83" s="8" t="str">
        <f>IF(E83="","",IFERROR(VLOOKUP(H83,'2-班级信息'!A:AM,24,0),"错误"))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IF(E83="","",IFERROR(VLOOKUP(H83,'2-班级信息'!A:AH,30,0),"错误"))</f>
        <v/>
      </c>
      <c r="M83" s="94"/>
      <c r="N83" s="95"/>
      <c r="O83" s="96">
        <f>SUMIF('6-学员费用预警表'!A:A,E83,'6-学员费用预警表'!F:F)</f>
        <v>0</v>
      </c>
      <c r="P83" s="96">
        <f>SUMIF('6-学员费用预警表'!A:A,E83,'6-学员费用预警表'!I:I)</f>
        <v>0</v>
      </c>
      <c r="Q83" s="97" t="str">
        <f>IF(E83="","",IFERROR(VLOOKUP(E83,'1-学员信息表'!A:AG,8,0),"错误"))</f>
        <v/>
      </c>
      <c r="R83" s="98"/>
      <c r="S83" s="99"/>
      <c r="T83" s="1"/>
      <c r="U83" s="12"/>
      <c r="V83" s="100"/>
      <c r="W83" s="8" t="str">
        <f>IF(E83="","",IF(ISERROR(VLOOKUP(E83,'1-学员信息表'!A:AG,9,0)),"错误",IF(VLOOKUP(E83,'1-学员信息表'!A:AG,9,0)="","错误",VLOOKUP(E83,'1-学员信息表'!A:AG,9,0))))</f>
        <v/>
      </c>
      <c r="X83" s="97" t="str">
        <f>IF(E83="","",IF(ISERROR(VLOOKUP(E83,'1-学员信息表'!A:AG,20,0)),"错误",IF(VLOOKUP(E83,'1-学员信息表'!A:AG,20,0)="","错误",VLOOKUP(E83,'1-学员信息表'!A:AG,20,0))))</f>
        <v/>
      </c>
      <c r="Y83" s="97" t="str">
        <f>IF(E83="","",IF(ISERROR(VLOOKUP(E83,'1-学员信息表'!A:AG,20,0)),"错误",IF(VLOOKUP(E83,'1-学员信息表'!A:AG,20,0)="","错误",VLOOKUP(E83,'1-学员信息表'!A:AG,20,0))))</f>
        <v/>
      </c>
    </row>
    <row r="84" spans="1:25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10"/>
      <c r="E84" s="1"/>
      <c r="F84" s="12" t="str">
        <f>IF(E84="","",IFERROR(VLOOKUP(E84,'1-学员信息表'!A:AG,2,0),"错误"))</f>
        <v/>
      </c>
      <c r="G84" s="12" t="str">
        <f>IF(E84="","",VLOOKUP(LEFT(H84,3),班级编码!A:M,8,0))</f>
        <v/>
      </c>
      <c r="H84" s="1"/>
      <c r="I84" s="8" t="str">
        <f>IF(E84="","",IFERROR(VLOOKUP(H84,'2-班级信息'!A:AM,23,0),"错误"))</f>
        <v/>
      </c>
      <c r="J84" s="8" t="str">
        <f>IF(E84="","",IFERROR(VLOOKUP(H84,'2-班级信息'!A:AM,24,0),"错误"))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IF(E84="","",IFERROR(VLOOKUP(H84,'2-班级信息'!A:AH,30,0),"错误"))</f>
        <v/>
      </c>
      <c r="M84" s="94"/>
      <c r="N84" s="95"/>
      <c r="O84" s="96">
        <f>SUMIF('6-学员费用预警表'!A:A,E84,'6-学员费用预警表'!F:F)</f>
        <v>0</v>
      </c>
      <c r="P84" s="96">
        <f>SUMIF('6-学员费用预警表'!A:A,E84,'6-学员费用预警表'!I:I)</f>
        <v>0</v>
      </c>
      <c r="Q84" s="97" t="str">
        <f>IF(E84="","",IFERROR(VLOOKUP(E84,'1-学员信息表'!A:AG,8,0),"错误"))</f>
        <v/>
      </c>
      <c r="R84" s="98"/>
      <c r="S84" s="99"/>
      <c r="T84" s="1"/>
      <c r="U84" s="12"/>
      <c r="V84" s="100"/>
      <c r="W84" s="8" t="str">
        <f>IF(E84="","",IF(ISERROR(VLOOKUP(E84,'1-学员信息表'!A:AG,9,0)),"错误",IF(VLOOKUP(E84,'1-学员信息表'!A:AG,9,0)="","错误",VLOOKUP(E84,'1-学员信息表'!A:AG,9,0))))</f>
        <v/>
      </c>
      <c r="X84" s="97" t="str">
        <f>IF(E84="","",IF(ISERROR(VLOOKUP(E84,'1-学员信息表'!A:AG,20,0)),"错误",IF(VLOOKUP(E84,'1-学员信息表'!A:AG,20,0)="","错误",VLOOKUP(E84,'1-学员信息表'!A:AG,20,0))))</f>
        <v/>
      </c>
      <c r="Y84" s="97" t="str">
        <f>IF(E84="","",IF(ISERROR(VLOOKUP(E84,'1-学员信息表'!A:AG,20,0)),"错误",IF(VLOOKUP(E84,'1-学员信息表'!A:AG,20,0)="","错误",VLOOKUP(E84,'1-学员信息表'!A:AG,20,0))))</f>
        <v/>
      </c>
    </row>
    <row r="85" spans="1:25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10"/>
      <c r="E85" s="1"/>
      <c r="F85" s="12" t="str">
        <f>IF(E85="","",IFERROR(VLOOKUP(E85,'1-学员信息表'!A:AG,2,0),"错误"))</f>
        <v/>
      </c>
      <c r="G85" s="12" t="str">
        <f>IF(E85="","",VLOOKUP(LEFT(H85,3),班级编码!A:M,8,0))</f>
        <v/>
      </c>
      <c r="H85" s="1"/>
      <c r="I85" s="8" t="str">
        <f>IF(E85="","",IFERROR(VLOOKUP(H85,'2-班级信息'!A:AM,23,0),"错误"))</f>
        <v/>
      </c>
      <c r="J85" s="8" t="str">
        <f>IF(E85="","",IFERROR(VLOOKUP(H85,'2-班级信息'!A:AM,24,0),"错误"))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IF(E85="","",IFERROR(VLOOKUP(H85,'2-班级信息'!A:AH,30,0),"错误"))</f>
        <v/>
      </c>
      <c r="M85" s="94"/>
      <c r="N85" s="95"/>
      <c r="O85" s="96">
        <f>SUMIF('6-学员费用预警表'!A:A,E85,'6-学员费用预警表'!F:F)</f>
        <v>0</v>
      </c>
      <c r="P85" s="96">
        <f>SUMIF('6-学员费用预警表'!A:A,E85,'6-学员费用预警表'!I:I)</f>
        <v>0</v>
      </c>
      <c r="Q85" s="97" t="str">
        <f>IF(E85="","",IFERROR(VLOOKUP(E85,'1-学员信息表'!A:AG,8,0),"错误"))</f>
        <v/>
      </c>
      <c r="R85" s="98"/>
      <c r="S85" s="99"/>
      <c r="T85" s="1"/>
      <c r="U85" s="12"/>
      <c r="V85" s="100"/>
      <c r="W85" s="8" t="str">
        <f>IF(E85="","",IF(ISERROR(VLOOKUP(E85,'1-学员信息表'!A:AG,9,0)),"错误",IF(VLOOKUP(E85,'1-学员信息表'!A:AG,9,0)="","错误",VLOOKUP(E85,'1-学员信息表'!A:AG,9,0))))</f>
        <v/>
      </c>
      <c r="X85" s="97" t="str">
        <f>IF(E85="","",IF(ISERROR(VLOOKUP(E85,'1-学员信息表'!A:AG,20,0)),"错误",IF(VLOOKUP(E85,'1-学员信息表'!A:AG,20,0)="","错误",VLOOKUP(E85,'1-学员信息表'!A:AG,20,0))))</f>
        <v/>
      </c>
      <c r="Y85" s="97" t="str">
        <f>IF(E85="","",IF(ISERROR(VLOOKUP(E85,'1-学员信息表'!A:AG,20,0)),"错误",IF(VLOOKUP(E85,'1-学员信息表'!A:AG,20,0)="","错误",VLOOKUP(E85,'1-学员信息表'!A:AG,20,0))))</f>
        <v/>
      </c>
    </row>
    <row r="86" spans="1:25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10"/>
      <c r="E86" s="1"/>
      <c r="F86" s="12" t="str">
        <f>IF(E86="","",IFERROR(VLOOKUP(E86,'1-学员信息表'!A:AG,2,0),"错误"))</f>
        <v/>
      </c>
      <c r="G86" s="12" t="str">
        <f>IF(E86="","",VLOOKUP(LEFT(H86,3),班级编码!A:M,8,0))</f>
        <v/>
      </c>
      <c r="H86" s="1"/>
      <c r="I86" s="8" t="str">
        <f>IF(E86="","",IFERROR(VLOOKUP(H86,'2-班级信息'!A:AM,23,0),"错误"))</f>
        <v/>
      </c>
      <c r="J86" s="8" t="str">
        <f>IF(E86="","",IFERROR(VLOOKUP(H86,'2-班级信息'!A:AM,24,0),"错误"))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IF(E86="","",IFERROR(VLOOKUP(H86,'2-班级信息'!A:AH,30,0),"错误"))</f>
        <v/>
      </c>
      <c r="M86" s="94"/>
      <c r="N86" s="95"/>
      <c r="O86" s="96">
        <f>SUMIF('6-学员费用预警表'!A:A,E86,'6-学员费用预警表'!F:F)</f>
        <v>0</v>
      </c>
      <c r="P86" s="96">
        <f>SUMIF('6-学员费用预警表'!A:A,E86,'6-学员费用预警表'!I:I)</f>
        <v>0</v>
      </c>
      <c r="Q86" s="97" t="str">
        <f>IF(E86="","",IFERROR(VLOOKUP(E86,'1-学员信息表'!A:AG,8,0),"错误"))</f>
        <v/>
      </c>
      <c r="R86" s="98"/>
      <c r="S86" s="99"/>
      <c r="T86" s="1"/>
      <c r="U86" s="12"/>
      <c r="V86" s="100"/>
      <c r="W86" s="8" t="str">
        <f>IF(E86="","",IF(ISERROR(VLOOKUP(E86,'1-学员信息表'!A:AG,9,0)),"错误",IF(VLOOKUP(E86,'1-学员信息表'!A:AG,9,0)="","错误",VLOOKUP(E86,'1-学员信息表'!A:AG,9,0))))</f>
        <v/>
      </c>
      <c r="X86" s="97" t="str">
        <f>IF(E86="","",IF(ISERROR(VLOOKUP(E86,'1-学员信息表'!A:AG,20,0)),"错误",IF(VLOOKUP(E86,'1-学员信息表'!A:AG,20,0)="","错误",VLOOKUP(E86,'1-学员信息表'!A:AG,20,0))))</f>
        <v/>
      </c>
      <c r="Y86" s="97" t="str">
        <f>IF(E86="","",IF(ISERROR(VLOOKUP(E86,'1-学员信息表'!A:AG,20,0)),"错误",IF(VLOOKUP(E86,'1-学员信息表'!A:AG,20,0)="","错误",VLOOKUP(E86,'1-学员信息表'!A:AG,20,0))))</f>
        <v/>
      </c>
    </row>
    <row r="87" spans="1:25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10"/>
      <c r="E87" s="1"/>
      <c r="F87" s="12" t="str">
        <f>IF(E87="","",IFERROR(VLOOKUP(E87,'1-学员信息表'!A:AG,2,0),"错误"))</f>
        <v/>
      </c>
      <c r="G87" s="12" t="str">
        <f>IF(E87="","",VLOOKUP(LEFT(H87,3),班级编码!A:M,8,0))</f>
        <v/>
      </c>
      <c r="H87" s="1"/>
      <c r="I87" s="8" t="str">
        <f>IF(E87="","",IFERROR(VLOOKUP(H87,'2-班级信息'!A:AM,23,0),"错误"))</f>
        <v/>
      </c>
      <c r="J87" s="8" t="str">
        <f>IF(E87="","",IFERROR(VLOOKUP(H87,'2-班级信息'!A:AM,24,0),"错误"))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IF(E87="","",IFERROR(VLOOKUP(H87,'2-班级信息'!A:AH,30,0),"错误"))</f>
        <v/>
      </c>
      <c r="M87" s="94"/>
      <c r="N87" s="95"/>
      <c r="O87" s="96">
        <f>SUMIF('6-学员费用预警表'!A:A,E87,'6-学员费用预警表'!F:F)</f>
        <v>0</v>
      </c>
      <c r="P87" s="96">
        <f>SUMIF('6-学员费用预警表'!A:A,E87,'6-学员费用预警表'!I:I)</f>
        <v>0</v>
      </c>
      <c r="Q87" s="97" t="str">
        <f>IF(E87="","",IFERROR(VLOOKUP(E87,'1-学员信息表'!A:AG,8,0),"错误"))</f>
        <v/>
      </c>
      <c r="R87" s="98"/>
      <c r="S87" s="99"/>
      <c r="T87" s="1"/>
      <c r="U87" s="12"/>
      <c r="V87" s="100"/>
      <c r="W87" s="8" t="str">
        <f>IF(E87="","",IF(ISERROR(VLOOKUP(E87,'1-学员信息表'!A:AG,9,0)),"错误",IF(VLOOKUP(E87,'1-学员信息表'!A:AG,9,0)="","错误",VLOOKUP(E87,'1-学员信息表'!A:AG,9,0))))</f>
        <v/>
      </c>
      <c r="X87" s="97" t="str">
        <f>IF(E87="","",IF(ISERROR(VLOOKUP(E87,'1-学员信息表'!A:AG,20,0)),"错误",IF(VLOOKUP(E87,'1-学员信息表'!A:AG,20,0)="","错误",VLOOKUP(E87,'1-学员信息表'!A:AG,20,0))))</f>
        <v/>
      </c>
      <c r="Y87" s="97" t="str">
        <f>IF(E87="","",IF(ISERROR(VLOOKUP(E87,'1-学员信息表'!A:AG,20,0)),"错误",IF(VLOOKUP(E87,'1-学员信息表'!A:AG,20,0)="","错误",VLOOKUP(E87,'1-学员信息表'!A:AG,20,0))))</f>
        <v/>
      </c>
    </row>
    <row r="88" spans="1:25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10"/>
      <c r="E88" s="1"/>
      <c r="F88" s="12" t="str">
        <f>IF(E88="","",IFERROR(VLOOKUP(E88,'1-学员信息表'!A:AG,2,0),"错误"))</f>
        <v/>
      </c>
      <c r="G88" s="12" t="str">
        <f>IF(E88="","",VLOOKUP(LEFT(H88,3),班级编码!A:M,8,0))</f>
        <v/>
      </c>
      <c r="H88" s="1"/>
      <c r="I88" s="8" t="str">
        <f>IF(E88="","",IFERROR(VLOOKUP(H88,'2-班级信息'!A:AM,23,0),"错误"))</f>
        <v/>
      </c>
      <c r="J88" s="8" t="str">
        <f>IF(E88="","",IFERROR(VLOOKUP(H88,'2-班级信息'!A:AM,24,0),"错误"))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IF(E88="","",IFERROR(VLOOKUP(H88,'2-班级信息'!A:AH,30,0),"错误"))</f>
        <v/>
      </c>
      <c r="M88" s="94"/>
      <c r="N88" s="95"/>
      <c r="O88" s="96">
        <f>SUMIF('6-学员费用预警表'!A:A,E88,'6-学员费用预警表'!F:F)</f>
        <v>0</v>
      </c>
      <c r="P88" s="96">
        <f>SUMIF('6-学员费用预警表'!A:A,E88,'6-学员费用预警表'!I:I)</f>
        <v>0</v>
      </c>
      <c r="Q88" s="97" t="str">
        <f>IF(E88="","",IFERROR(VLOOKUP(E88,'1-学员信息表'!A:AG,8,0),"错误"))</f>
        <v/>
      </c>
      <c r="R88" s="98"/>
      <c r="S88" s="99"/>
      <c r="T88" s="1"/>
      <c r="U88" s="12"/>
      <c r="V88" s="100"/>
      <c r="W88" s="8" t="str">
        <f>IF(E88="","",IF(ISERROR(VLOOKUP(E88,'1-学员信息表'!A:AG,9,0)),"错误",IF(VLOOKUP(E88,'1-学员信息表'!A:AG,9,0)="","错误",VLOOKUP(E88,'1-学员信息表'!A:AG,9,0))))</f>
        <v/>
      </c>
      <c r="X88" s="97" t="str">
        <f>IF(E88="","",IF(ISERROR(VLOOKUP(E88,'1-学员信息表'!A:AG,20,0)),"错误",IF(VLOOKUP(E88,'1-学员信息表'!A:AG,20,0)="","错误",VLOOKUP(E88,'1-学员信息表'!A:AG,20,0))))</f>
        <v/>
      </c>
      <c r="Y88" s="97" t="str">
        <f>IF(E88="","",IF(ISERROR(VLOOKUP(E88,'1-学员信息表'!A:AG,20,0)),"错误",IF(VLOOKUP(E88,'1-学员信息表'!A:AG,20,0)="","错误",VLOOKUP(E88,'1-学员信息表'!A:AG,20,0))))</f>
        <v/>
      </c>
    </row>
    <row r="89" spans="1:25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10"/>
      <c r="E89" s="1"/>
      <c r="F89" s="12" t="str">
        <f>IF(E89="","",IFERROR(VLOOKUP(E89,'1-学员信息表'!A:AG,2,0),"错误"))</f>
        <v/>
      </c>
      <c r="G89" s="12" t="str">
        <f>IF(E89="","",VLOOKUP(LEFT(H89,3),班级编码!A:M,8,0))</f>
        <v/>
      </c>
      <c r="H89" s="1"/>
      <c r="I89" s="8" t="str">
        <f>IF(E89="","",IFERROR(VLOOKUP(H89,'2-班级信息'!A:AM,23,0),"错误"))</f>
        <v/>
      </c>
      <c r="J89" s="8" t="str">
        <f>IF(E89="","",IFERROR(VLOOKUP(H89,'2-班级信息'!A:AM,24,0),"错误"))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IF(E89="","",IFERROR(VLOOKUP(H89,'2-班级信息'!A:AH,30,0),"错误"))</f>
        <v/>
      </c>
      <c r="M89" s="94"/>
      <c r="N89" s="95"/>
      <c r="O89" s="96">
        <f>SUMIF('6-学员费用预警表'!A:A,E89,'6-学员费用预警表'!F:F)</f>
        <v>0</v>
      </c>
      <c r="P89" s="96">
        <f>SUMIF('6-学员费用预警表'!A:A,E89,'6-学员费用预警表'!I:I)</f>
        <v>0</v>
      </c>
      <c r="Q89" s="97" t="str">
        <f>IF(E89="","",IFERROR(VLOOKUP(E89,'1-学员信息表'!A:AG,8,0),"错误"))</f>
        <v/>
      </c>
      <c r="R89" s="98"/>
      <c r="S89" s="99"/>
      <c r="T89" s="1"/>
      <c r="U89" s="12"/>
      <c r="V89" s="100"/>
      <c r="W89" s="8" t="str">
        <f>IF(E89="","",IF(ISERROR(VLOOKUP(E89,'1-学员信息表'!A:AG,9,0)),"错误",IF(VLOOKUP(E89,'1-学员信息表'!A:AG,9,0)="","错误",VLOOKUP(E89,'1-学员信息表'!A:AG,9,0))))</f>
        <v/>
      </c>
      <c r="X89" s="97" t="str">
        <f>IF(E89="","",IF(ISERROR(VLOOKUP(E89,'1-学员信息表'!A:AG,20,0)),"错误",IF(VLOOKUP(E89,'1-学员信息表'!A:AG,20,0)="","错误",VLOOKUP(E89,'1-学员信息表'!A:AG,20,0))))</f>
        <v/>
      </c>
      <c r="Y89" s="97" t="str">
        <f>IF(E89="","",IF(ISERROR(VLOOKUP(E89,'1-学员信息表'!A:AG,20,0)),"错误",IF(VLOOKUP(E89,'1-学员信息表'!A:AG,20,0)="","错误",VLOOKUP(E89,'1-学员信息表'!A:AG,20,0))))</f>
        <v/>
      </c>
    </row>
    <row r="90" spans="1:25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10"/>
      <c r="E90" s="1"/>
      <c r="F90" s="12" t="str">
        <f>IF(E90="","",IFERROR(VLOOKUP(E90,'1-学员信息表'!A:AG,2,0),"错误"))</f>
        <v/>
      </c>
      <c r="G90" s="12" t="str">
        <f>IF(E90="","",VLOOKUP(LEFT(H90,3),班级编码!A:M,8,0))</f>
        <v/>
      </c>
      <c r="H90" s="1"/>
      <c r="I90" s="8" t="str">
        <f>IF(E90="","",IFERROR(VLOOKUP(H90,'2-班级信息'!A:AM,23,0),"错误"))</f>
        <v/>
      </c>
      <c r="J90" s="8" t="str">
        <f>IF(E90="","",IFERROR(VLOOKUP(H90,'2-班级信息'!A:AM,24,0),"错误"))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IF(E90="","",IFERROR(VLOOKUP(H90,'2-班级信息'!A:AH,30,0),"错误"))</f>
        <v/>
      </c>
      <c r="M90" s="94"/>
      <c r="N90" s="95"/>
      <c r="O90" s="96">
        <f>SUMIF('6-学员费用预警表'!A:A,E90,'6-学员费用预警表'!F:F)</f>
        <v>0</v>
      </c>
      <c r="P90" s="96">
        <f>SUMIF('6-学员费用预警表'!A:A,E90,'6-学员费用预警表'!I:I)</f>
        <v>0</v>
      </c>
      <c r="Q90" s="97" t="str">
        <f>IF(E90="","",IFERROR(VLOOKUP(E90,'1-学员信息表'!A:AG,8,0),"错误"))</f>
        <v/>
      </c>
      <c r="R90" s="98"/>
      <c r="S90" s="99"/>
      <c r="T90" s="1"/>
      <c r="U90" s="12"/>
      <c r="V90" s="100"/>
      <c r="W90" s="8" t="str">
        <f>IF(E90="","",IF(ISERROR(VLOOKUP(E90,'1-学员信息表'!A:AG,9,0)),"错误",IF(VLOOKUP(E90,'1-学员信息表'!A:AG,9,0)="","错误",VLOOKUP(E90,'1-学员信息表'!A:AG,9,0))))</f>
        <v/>
      </c>
      <c r="X90" s="97" t="str">
        <f>IF(E90="","",IF(ISERROR(VLOOKUP(E90,'1-学员信息表'!A:AG,20,0)),"错误",IF(VLOOKUP(E90,'1-学员信息表'!A:AG,20,0)="","错误",VLOOKUP(E90,'1-学员信息表'!A:AG,20,0))))</f>
        <v/>
      </c>
      <c r="Y90" s="97" t="str">
        <f>IF(E90="","",IF(ISERROR(VLOOKUP(E90,'1-学员信息表'!A:AG,20,0)),"错误",IF(VLOOKUP(E90,'1-学员信息表'!A:AG,20,0)="","错误",VLOOKUP(E90,'1-学员信息表'!A:AG,20,0))))</f>
        <v/>
      </c>
    </row>
    <row r="91" spans="1:25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10"/>
      <c r="E91" s="1"/>
      <c r="F91" s="12" t="str">
        <f>IF(E91="","",IFERROR(VLOOKUP(E91,'1-学员信息表'!A:AG,2,0),"错误"))</f>
        <v/>
      </c>
      <c r="G91" s="12" t="str">
        <f>IF(E91="","",VLOOKUP(LEFT(H91,3),班级编码!A:M,8,0))</f>
        <v/>
      </c>
      <c r="H91" s="1"/>
      <c r="I91" s="8" t="str">
        <f>IF(E91="","",IFERROR(VLOOKUP(H91,'2-班级信息'!A:AM,23,0),"错误"))</f>
        <v/>
      </c>
      <c r="J91" s="8" t="str">
        <f>IF(E91="","",IFERROR(VLOOKUP(H91,'2-班级信息'!A:AM,24,0),"错误"))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IF(E91="","",IFERROR(VLOOKUP(H91,'2-班级信息'!A:AH,30,0),"错误"))</f>
        <v/>
      </c>
      <c r="M91" s="94"/>
      <c r="N91" s="95"/>
      <c r="O91" s="96">
        <f>SUMIF('6-学员费用预警表'!A:A,E91,'6-学员费用预警表'!F:F)</f>
        <v>0</v>
      </c>
      <c r="P91" s="96">
        <f>SUMIF('6-学员费用预警表'!A:A,E91,'6-学员费用预警表'!I:I)</f>
        <v>0</v>
      </c>
      <c r="Q91" s="97" t="str">
        <f>IF(E91="","",IFERROR(VLOOKUP(E91,'1-学员信息表'!A:AG,8,0),"错误"))</f>
        <v/>
      </c>
      <c r="R91" s="98"/>
      <c r="S91" s="99"/>
      <c r="T91" s="1"/>
      <c r="U91" s="12"/>
      <c r="V91" s="100"/>
      <c r="W91" s="8" t="str">
        <f>IF(E91="","",IF(ISERROR(VLOOKUP(E91,'1-学员信息表'!A:AG,9,0)),"错误",IF(VLOOKUP(E91,'1-学员信息表'!A:AG,9,0)="","错误",VLOOKUP(E91,'1-学员信息表'!A:AG,9,0))))</f>
        <v/>
      </c>
      <c r="X91" s="97" t="str">
        <f>IF(E91="","",IF(ISERROR(VLOOKUP(E91,'1-学员信息表'!A:AG,20,0)),"错误",IF(VLOOKUP(E91,'1-学员信息表'!A:AG,20,0)="","错误",VLOOKUP(E91,'1-学员信息表'!A:AG,20,0))))</f>
        <v/>
      </c>
      <c r="Y91" s="97" t="str">
        <f>IF(E91="","",IF(ISERROR(VLOOKUP(E91,'1-学员信息表'!A:AG,20,0)),"错误",IF(VLOOKUP(E91,'1-学员信息表'!A:AG,20,0)="","错误",VLOOKUP(E91,'1-学员信息表'!A:AG,20,0))))</f>
        <v/>
      </c>
    </row>
    <row r="92" spans="1:25">
      <c r="A92" s="8" t="str">
        <f t="shared" si="3"/>
        <v/>
      </c>
      <c r="B92" s="12" t="str">
        <f t="shared" si="4"/>
        <v/>
      </c>
      <c r="C92" s="11" t="str">
        <f t="shared" si="5"/>
        <v/>
      </c>
      <c r="D92" s="10"/>
      <c r="E92" s="1"/>
      <c r="F92" s="12" t="str">
        <f>IF(E92="","",IFERROR(VLOOKUP(E92,'1-学员信息表'!A:AG,2,0),"错误"))</f>
        <v/>
      </c>
      <c r="G92" s="12" t="str">
        <f>IF(E92="","",VLOOKUP(LEFT(H92,3),班级编码!A:M,8,0))</f>
        <v/>
      </c>
      <c r="H92" s="1"/>
      <c r="I92" s="8" t="str">
        <f>IF(E92="","",IFERROR(VLOOKUP(H92,'2-班级信息'!A:AM,23,0),"错误"))</f>
        <v/>
      </c>
      <c r="J92" s="8" t="str">
        <f>IF(E92="","",IFERROR(VLOOKUP(H92,'2-班级信息'!A:AM,24,0),"错误"))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IF(E92="","",IFERROR(VLOOKUP(H92,'2-班级信息'!A:AH,30,0),"错误"))</f>
        <v/>
      </c>
      <c r="M92" s="94"/>
      <c r="N92" s="95"/>
      <c r="O92" s="96">
        <f>SUMIF('6-学员费用预警表'!A:A,E92,'6-学员费用预警表'!F:F)</f>
        <v>0</v>
      </c>
      <c r="P92" s="96">
        <f>SUMIF('6-学员费用预警表'!A:A,E92,'6-学员费用预警表'!I:I)</f>
        <v>0</v>
      </c>
      <c r="Q92" s="97" t="str">
        <f>IF(E92="","",IFERROR(VLOOKUP(E92,'1-学员信息表'!A:AG,8,0),"错误"))</f>
        <v/>
      </c>
      <c r="R92" s="98"/>
      <c r="S92" s="99"/>
      <c r="T92" s="1"/>
      <c r="U92" s="12"/>
      <c r="V92" s="100"/>
      <c r="W92" s="8" t="str">
        <f>IF(E92="","",IF(ISERROR(VLOOKUP(E92,'1-学员信息表'!A:AG,9,0)),"错误",IF(VLOOKUP(E92,'1-学员信息表'!A:AG,9,0)="","错误",VLOOKUP(E92,'1-学员信息表'!A:AG,9,0))))</f>
        <v/>
      </c>
      <c r="X92" s="97" t="str">
        <f>IF(E92="","",IF(ISERROR(VLOOKUP(E92,'1-学员信息表'!A:AG,20,0)),"错误",IF(VLOOKUP(E92,'1-学员信息表'!A:AG,20,0)="","错误",VLOOKUP(E92,'1-学员信息表'!A:AG,20,0))))</f>
        <v/>
      </c>
      <c r="Y92" s="97" t="str">
        <f>IF(E92="","",IF(ISERROR(VLOOKUP(E92,'1-学员信息表'!A:AG,20,0)),"错误",IF(VLOOKUP(E92,'1-学员信息表'!A:AG,20,0)="","错误",VLOOKUP(E92,'1-学员信息表'!A:AG,20,0))))</f>
        <v/>
      </c>
    </row>
    <row r="93" spans="1:25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10"/>
      <c r="E93" s="1"/>
      <c r="F93" s="12" t="str">
        <f>IF(E93="","",IFERROR(VLOOKUP(E93,'1-学员信息表'!A:AG,2,0),"错误"))</f>
        <v/>
      </c>
      <c r="G93" s="12" t="str">
        <f>IF(E93="","",VLOOKUP(LEFT(H93,3),班级编码!A:M,8,0))</f>
        <v/>
      </c>
      <c r="H93" s="1"/>
      <c r="I93" s="8" t="str">
        <f>IF(E93="","",IFERROR(VLOOKUP(H93,'2-班级信息'!A:AM,23,0),"错误"))</f>
        <v/>
      </c>
      <c r="J93" s="8" t="str">
        <f>IF(E93="","",IFERROR(VLOOKUP(H93,'2-班级信息'!A:AM,24,0),"错误"))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IF(E93="","",IFERROR(VLOOKUP(H93,'2-班级信息'!A:AH,30,0),"错误"))</f>
        <v/>
      </c>
      <c r="M93" s="94"/>
      <c r="N93" s="95"/>
      <c r="O93" s="96">
        <f>SUMIF('6-学员费用预警表'!A:A,E93,'6-学员费用预警表'!F:F)</f>
        <v>0</v>
      </c>
      <c r="P93" s="96">
        <f>SUMIF('6-学员费用预警表'!A:A,E93,'6-学员费用预警表'!I:I)</f>
        <v>0</v>
      </c>
      <c r="Q93" s="97" t="str">
        <f>IF(E93="","",IFERROR(VLOOKUP(E93,'1-学员信息表'!A:AG,8,0),"错误"))</f>
        <v/>
      </c>
      <c r="R93" s="98"/>
      <c r="S93" s="99"/>
      <c r="T93" s="1"/>
      <c r="U93" s="12"/>
      <c r="V93" s="100"/>
      <c r="W93" s="8" t="str">
        <f>IF(E93="","",IF(ISERROR(VLOOKUP(E93,'1-学员信息表'!A:AG,9,0)),"错误",IF(VLOOKUP(E93,'1-学员信息表'!A:AG,9,0)="","错误",VLOOKUP(E93,'1-学员信息表'!A:AG,9,0))))</f>
        <v/>
      </c>
      <c r="X93" s="97" t="str">
        <f>IF(E93="","",IF(ISERROR(VLOOKUP(E93,'1-学员信息表'!A:AG,20,0)),"错误",IF(VLOOKUP(E93,'1-学员信息表'!A:AG,20,0)="","错误",VLOOKUP(E93,'1-学员信息表'!A:AG,20,0))))</f>
        <v/>
      </c>
      <c r="Y93" s="97" t="str">
        <f>IF(E93="","",IF(ISERROR(VLOOKUP(E93,'1-学员信息表'!A:AG,20,0)),"错误",IF(VLOOKUP(E93,'1-学员信息表'!A:AG,20,0)="","错误",VLOOKUP(E93,'1-学员信息表'!A:AG,20,0))))</f>
        <v/>
      </c>
    </row>
    <row r="94" spans="1:25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10"/>
      <c r="E94" s="1"/>
      <c r="F94" s="12" t="str">
        <f>IF(E94="","",IFERROR(VLOOKUP(E94,'1-学员信息表'!A:AG,2,0),"错误"))</f>
        <v/>
      </c>
      <c r="G94" s="12" t="str">
        <f>IF(E94="","",VLOOKUP(LEFT(H94,3),班级编码!A:M,8,0))</f>
        <v/>
      </c>
      <c r="H94" s="1"/>
      <c r="I94" s="8" t="str">
        <f>IF(E94="","",IFERROR(VLOOKUP(H94,'2-班级信息'!A:AM,23,0),"错误"))</f>
        <v/>
      </c>
      <c r="J94" s="8" t="str">
        <f>IF(E94="","",IFERROR(VLOOKUP(H94,'2-班级信息'!A:AM,24,0),"错误"))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IF(E94="","",IFERROR(VLOOKUP(H94,'2-班级信息'!A:AH,30,0),"错误"))</f>
        <v/>
      </c>
      <c r="M94" s="94"/>
      <c r="N94" s="95"/>
      <c r="O94" s="96">
        <f>SUMIF('6-学员费用预警表'!A:A,E94,'6-学员费用预警表'!F:F)</f>
        <v>0</v>
      </c>
      <c r="P94" s="96">
        <f>SUMIF('6-学员费用预警表'!A:A,E94,'6-学员费用预警表'!I:I)</f>
        <v>0</v>
      </c>
      <c r="Q94" s="97" t="str">
        <f>IF(E94="","",IFERROR(VLOOKUP(E94,'1-学员信息表'!A:AG,8,0),"错误"))</f>
        <v/>
      </c>
      <c r="R94" s="98"/>
      <c r="S94" s="99"/>
      <c r="T94" s="1"/>
      <c r="U94" s="12"/>
      <c r="V94" s="100"/>
      <c r="W94" s="8" t="str">
        <f>IF(E94="","",IF(ISERROR(VLOOKUP(E94,'1-学员信息表'!A:AG,9,0)),"错误",IF(VLOOKUP(E94,'1-学员信息表'!A:AG,9,0)="","错误",VLOOKUP(E94,'1-学员信息表'!A:AG,9,0))))</f>
        <v/>
      </c>
      <c r="X94" s="97" t="str">
        <f>IF(E94="","",IF(ISERROR(VLOOKUP(E94,'1-学员信息表'!A:AG,20,0)),"错误",IF(VLOOKUP(E94,'1-学员信息表'!A:AG,20,0)="","错误",VLOOKUP(E94,'1-学员信息表'!A:AG,20,0))))</f>
        <v/>
      </c>
      <c r="Y94" s="97" t="str">
        <f>IF(E94="","",IF(ISERROR(VLOOKUP(E94,'1-学员信息表'!A:AG,20,0)),"错误",IF(VLOOKUP(E94,'1-学员信息表'!A:AG,20,0)="","错误",VLOOKUP(E94,'1-学员信息表'!A:AG,20,0))))</f>
        <v/>
      </c>
    </row>
    <row r="95" spans="1:25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10"/>
      <c r="E95" s="1"/>
      <c r="F95" s="12" t="str">
        <f>IF(E95="","",IFERROR(VLOOKUP(E95,'1-学员信息表'!A:AG,2,0),"错误"))</f>
        <v/>
      </c>
      <c r="G95" s="12" t="str">
        <f>IF(E95="","",VLOOKUP(LEFT(H95,3),班级编码!A:M,8,0))</f>
        <v/>
      </c>
      <c r="H95" s="1"/>
      <c r="I95" s="8" t="str">
        <f>IF(E95="","",IFERROR(VLOOKUP(H95,'2-班级信息'!A:AM,23,0),"错误"))</f>
        <v/>
      </c>
      <c r="J95" s="8" t="str">
        <f>IF(E95="","",IFERROR(VLOOKUP(H95,'2-班级信息'!A:AM,24,0),"错误"))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IF(E95="","",IFERROR(VLOOKUP(H95,'2-班级信息'!A:AH,30,0),"错误"))</f>
        <v/>
      </c>
      <c r="M95" s="94"/>
      <c r="N95" s="95"/>
      <c r="O95" s="96">
        <f>SUMIF('6-学员费用预警表'!A:A,E95,'6-学员费用预警表'!F:F)</f>
        <v>0</v>
      </c>
      <c r="P95" s="96">
        <f>SUMIF('6-学员费用预警表'!A:A,E95,'6-学员费用预警表'!I:I)</f>
        <v>0</v>
      </c>
      <c r="Q95" s="97" t="str">
        <f>IF(E95="","",IFERROR(VLOOKUP(E95,'1-学员信息表'!A:AG,8,0),"错误"))</f>
        <v/>
      </c>
      <c r="R95" s="98"/>
      <c r="S95" s="99"/>
      <c r="T95" s="1"/>
      <c r="U95" s="12"/>
      <c r="V95" s="100"/>
      <c r="W95" s="8" t="str">
        <f>IF(E95="","",IF(ISERROR(VLOOKUP(E95,'1-学员信息表'!A:AG,9,0)),"错误",IF(VLOOKUP(E95,'1-学员信息表'!A:AG,9,0)="","错误",VLOOKUP(E95,'1-学员信息表'!A:AG,9,0))))</f>
        <v/>
      </c>
      <c r="X95" s="97" t="str">
        <f>IF(E95="","",IF(ISERROR(VLOOKUP(E95,'1-学员信息表'!A:AG,20,0)),"错误",IF(VLOOKUP(E95,'1-学员信息表'!A:AG,20,0)="","错误",VLOOKUP(E95,'1-学员信息表'!A:AG,20,0))))</f>
        <v/>
      </c>
      <c r="Y95" s="97" t="str">
        <f>IF(E95="","",IF(ISERROR(VLOOKUP(E95,'1-学员信息表'!A:AG,20,0)),"错误",IF(VLOOKUP(E95,'1-学员信息表'!A:AG,20,0)="","错误",VLOOKUP(E95,'1-学员信息表'!A:AG,20,0))))</f>
        <v/>
      </c>
    </row>
    <row r="96" spans="1:25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10"/>
      <c r="E96" s="1"/>
      <c r="F96" s="12" t="str">
        <f>IF(E96="","",IFERROR(VLOOKUP(E96,'1-学员信息表'!A:AG,2,0),"错误"))</f>
        <v/>
      </c>
      <c r="G96" s="12" t="str">
        <f>IF(E96="","",VLOOKUP(LEFT(H96,3),班级编码!A:M,8,0))</f>
        <v/>
      </c>
      <c r="H96" s="1"/>
      <c r="I96" s="8" t="str">
        <f>IF(E96="","",IFERROR(VLOOKUP(H96,'2-班级信息'!A:AM,23,0),"错误"))</f>
        <v/>
      </c>
      <c r="J96" s="8" t="str">
        <f>IF(E96="","",IFERROR(VLOOKUP(H96,'2-班级信息'!A:AM,24,0),"错误"))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IF(E96="","",IFERROR(VLOOKUP(H96,'2-班级信息'!A:AH,30,0),"错误"))</f>
        <v/>
      </c>
      <c r="M96" s="94"/>
      <c r="N96" s="95"/>
      <c r="O96" s="96">
        <f>SUMIF('6-学员费用预警表'!A:A,E96,'6-学员费用预警表'!F:F)</f>
        <v>0</v>
      </c>
      <c r="P96" s="96">
        <f>SUMIF('6-学员费用预警表'!A:A,E96,'6-学员费用预警表'!I:I)</f>
        <v>0</v>
      </c>
      <c r="Q96" s="97" t="str">
        <f>IF(E96="","",IFERROR(VLOOKUP(E96,'1-学员信息表'!A:AG,8,0),"错误"))</f>
        <v/>
      </c>
      <c r="R96" s="98"/>
      <c r="S96" s="99"/>
      <c r="T96" s="1"/>
      <c r="U96" s="12"/>
      <c r="V96" s="100"/>
      <c r="W96" s="8" t="str">
        <f>IF(E96="","",IF(ISERROR(VLOOKUP(E96,'1-学员信息表'!A:AG,9,0)),"错误",IF(VLOOKUP(E96,'1-学员信息表'!A:AG,9,0)="","错误",VLOOKUP(E96,'1-学员信息表'!A:AG,9,0))))</f>
        <v/>
      </c>
      <c r="X96" s="97" t="str">
        <f>IF(E96="","",IF(ISERROR(VLOOKUP(E96,'1-学员信息表'!A:AG,20,0)),"错误",IF(VLOOKUP(E96,'1-学员信息表'!A:AG,20,0)="","错误",VLOOKUP(E96,'1-学员信息表'!A:AG,20,0))))</f>
        <v/>
      </c>
      <c r="Y96" s="97" t="str">
        <f>IF(E96="","",IF(ISERROR(VLOOKUP(E96,'1-学员信息表'!A:AG,20,0)),"错误",IF(VLOOKUP(E96,'1-学员信息表'!A:AG,20,0)="","错误",VLOOKUP(E96,'1-学员信息表'!A:AG,20,0))))</f>
        <v/>
      </c>
    </row>
    <row r="97" spans="1:25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10"/>
      <c r="E97" s="1"/>
      <c r="F97" s="12" t="str">
        <f>IF(E97="","",IFERROR(VLOOKUP(E97,'1-学员信息表'!A:AG,2,0),"错误"))</f>
        <v/>
      </c>
      <c r="G97" s="12" t="str">
        <f>IF(E97="","",VLOOKUP(LEFT(H97,3),班级编码!A:M,8,0))</f>
        <v/>
      </c>
      <c r="H97" s="1"/>
      <c r="I97" s="8" t="str">
        <f>IF(E97="","",IFERROR(VLOOKUP(H97,'2-班级信息'!A:AM,23,0),"错误"))</f>
        <v/>
      </c>
      <c r="J97" s="8" t="str">
        <f>IF(E97="","",IFERROR(VLOOKUP(H97,'2-班级信息'!A:AM,24,0),"错误"))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IF(E97="","",IFERROR(VLOOKUP(H97,'2-班级信息'!A:AH,30,0),"错误"))</f>
        <v/>
      </c>
      <c r="M97" s="94"/>
      <c r="N97" s="95"/>
      <c r="O97" s="96">
        <f>SUMIF('6-学员费用预警表'!A:A,E97,'6-学员费用预警表'!F:F)</f>
        <v>0</v>
      </c>
      <c r="P97" s="96">
        <f>SUMIF('6-学员费用预警表'!A:A,E97,'6-学员费用预警表'!I:I)</f>
        <v>0</v>
      </c>
      <c r="Q97" s="97" t="str">
        <f>IF(E97="","",IFERROR(VLOOKUP(E97,'1-学员信息表'!A:AG,8,0),"错误"))</f>
        <v/>
      </c>
      <c r="R97" s="98"/>
      <c r="S97" s="99"/>
      <c r="T97" s="1"/>
      <c r="U97" s="12"/>
      <c r="V97" s="100"/>
      <c r="W97" s="8" t="str">
        <f>IF(E97="","",IF(ISERROR(VLOOKUP(E97,'1-学员信息表'!A:AG,9,0)),"错误",IF(VLOOKUP(E97,'1-学员信息表'!A:AG,9,0)="","错误",VLOOKUP(E97,'1-学员信息表'!A:AG,9,0))))</f>
        <v/>
      </c>
      <c r="X97" s="97" t="str">
        <f>IF(E97="","",IF(ISERROR(VLOOKUP(E97,'1-学员信息表'!A:AG,20,0)),"错误",IF(VLOOKUP(E97,'1-学员信息表'!A:AG,20,0)="","错误",VLOOKUP(E97,'1-学员信息表'!A:AG,20,0))))</f>
        <v/>
      </c>
      <c r="Y97" s="97" t="str">
        <f>IF(E97="","",IF(ISERROR(VLOOKUP(E97,'1-学员信息表'!A:AG,20,0)),"错误",IF(VLOOKUP(E97,'1-学员信息表'!A:AG,20,0)="","错误",VLOOKUP(E97,'1-学员信息表'!A:AG,20,0))))</f>
        <v/>
      </c>
    </row>
    <row r="98" spans="1:25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10"/>
      <c r="E98" s="1"/>
      <c r="F98" s="12" t="str">
        <f>IF(E98="","",IFERROR(VLOOKUP(E98,'1-学员信息表'!A:AG,2,0),"错误"))</f>
        <v/>
      </c>
      <c r="G98" s="12" t="str">
        <f>IF(E98="","",VLOOKUP(LEFT(H98,3),班级编码!A:M,8,0))</f>
        <v/>
      </c>
      <c r="H98" s="1"/>
      <c r="I98" s="8" t="str">
        <f>IF(E98="","",IFERROR(VLOOKUP(H98,'2-班级信息'!A:AM,23,0),"错误"))</f>
        <v/>
      </c>
      <c r="J98" s="8" t="str">
        <f>IF(E98="","",IFERROR(VLOOKUP(H98,'2-班级信息'!A:AM,24,0),"错误"))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IF(E98="","",IFERROR(VLOOKUP(H98,'2-班级信息'!A:AH,30,0),"错误"))</f>
        <v/>
      </c>
      <c r="M98" s="94"/>
      <c r="N98" s="95"/>
      <c r="O98" s="96">
        <f>SUMIF('6-学员费用预警表'!A:A,E98,'6-学员费用预警表'!F:F)</f>
        <v>0</v>
      </c>
      <c r="P98" s="96">
        <f>SUMIF('6-学员费用预警表'!A:A,E98,'6-学员费用预警表'!I:I)</f>
        <v>0</v>
      </c>
      <c r="Q98" s="97" t="str">
        <f>IF(E98="","",IFERROR(VLOOKUP(E98,'1-学员信息表'!A:AG,8,0),"错误"))</f>
        <v/>
      </c>
      <c r="R98" s="98"/>
      <c r="S98" s="99"/>
      <c r="T98" s="1"/>
      <c r="U98" s="12"/>
      <c r="V98" s="100"/>
      <c r="W98" s="8" t="str">
        <f>IF(E98="","",IF(ISERROR(VLOOKUP(E98,'1-学员信息表'!A:AG,9,0)),"错误",IF(VLOOKUP(E98,'1-学员信息表'!A:AG,9,0)="","错误",VLOOKUP(E98,'1-学员信息表'!A:AG,9,0))))</f>
        <v/>
      </c>
      <c r="X98" s="97" t="str">
        <f>IF(E98="","",IF(ISERROR(VLOOKUP(E98,'1-学员信息表'!A:AG,20,0)),"错误",IF(VLOOKUP(E98,'1-学员信息表'!A:AG,20,0)="","错误",VLOOKUP(E98,'1-学员信息表'!A:AG,20,0))))</f>
        <v/>
      </c>
      <c r="Y98" s="97" t="str">
        <f>IF(E98="","",IF(ISERROR(VLOOKUP(E98,'1-学员信息表'!A:AG,20,0)),"错误",IF(VLOOKUP(E98,'1-学员信息表'!A:AG,20,0)="","错误",VLOOKUP(E98,'1-学员信息表'!A:AG,20,0))))</f>
        <v/>
      </c>
    </row>
    <row r="99" spans="1:25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10"/>
      <c r="E99" s="1"/>
      <c r="F99" s="12" t="str">
        <f>IF(E99="","",IFERROR(VLOOKUP(E99,'1-学员信息表'!A:AG,2,0),"错误"))</f>
        <v/>
      </c>
      <c r="G99" s="12" t="str">
        <f>IF(E99="","",VLOOKUP(LEFT(H99,3),班级编码!A:M,8,0))</f>
        <v/>
      </c>
      <c r="H99" s="1"/>
      <c r="I99" s="8" t="str">
        <f>IF(E99="","",IFERROR(VLOOKUP(H99,'2-班级信息'!A:AM,23,0),"错误"))</f>
        <v/>
      </c>
      <c r="J99" s="8" t="str">
        <f>IF(E99="","",IFERROR(VLOOKUP(H99,'2-班级信息'!A:AM,24,0),"错误"))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IF(E99="","",IFERROR(VLOOKUP(H99,'2-班级信息'!A:AH,30,0),"错误"))</f>
        <v/>
      </c>
      <c r="M99" s="94"/>
      <c r="N99" s="95"/>
      <c r="O99" s="96">
        <f>SUMIF('6-学员费用预警表'!A:A,E99,'6-学员费用预警表'!F:F)</f>
        <v>0</v>
      </c>
      <c r="P99" s="96">
        <f>SUMIF('6-学员费用预警表'!A:A,E99,'6-学员费用预警表'!I:I)</f>
        <v>0</v>
      </c>
      <c r="Q99" s="97" t="str">
        <f>IF(E99="","",IFERROR(VLOOKUP(E99,'1-学员信息表'!A:AG,8,0),"错误"))</f>
        <v/>
      </c>
      <c r="R99" s="98"/>
      <c r="S99" s="99"/>
      <c r="T99" s="1"/>
      <c r="U99" s="12"/>
      <c r="V99" s="100"/>
      <c r="W99" s="8" t="str">
        <f>IF(E99="","",IF(ISERROR(VLOOKUP(E99,'1-学员信息表'!A:AG,9,0)),"错误",IF(VLOOKUP(E99,'1-学员信息表'!A:AG,9,0)="","错误",VLOOKUP(E99,'1-学员信息表'!A:AG,9,0))))</f>
        <v/>
      </c>
      <c r="X99" s="97" t="str">
        <f>IF(E99="","",IF(ISERROR(VLOOKUP(E99,'1-学员信息表'!A:AG,20,0)),"错误",IF(VLOOKUP(E99,'1-学员信息表'!A:AG,20,0)="","错误",VLOOKUP(E99,'1-学员信息表'!A:AG,20,0))))</f>
        <v/>
      </c>
      <c r="Y99" s="97" t="str">
        <f>IF(E99="","",IF(ISERROR(VLOOKUP(E99,'1-学员信息表'!A:AG,20,0)),"错误",IF(VLOOKUP(E99,'1-学员信息表'!A:AG,20,0)="","错误",VLOOKUP(E99,'1-学员信息表'!A:AG,20,0))))</f>
        <v/>
      </c>
    </row>
    <row r="100" spans="1:25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10"/>
      <c r="E100" s="1"/>
      <c r="F100" s="12" t="str">
        <f>IF(E100="","",IFERROR(VLOOKUP(E100,'1-学员信息表'!A:AG,2,0),"错误"))</f>
        <v/>
      </c>
      <c r="G100" s="12" t="str">
        <f>IF(E100="","",VLOOKUP(LEFT(H100,3),班级编码!A:M,8,0))</f>
        <v/>
      </c>
      <c r="H100" s="1"/>
      <c r="I100" s="8" t="str">
        <f>IF(E100="","",IFERROR(VLOOKUP(H100,'2-班级信息'!A:AM,23,0),"错误"))</f>
        <v/>
      </c>
      <c r="J100" s="8" t="str">
        <f>IF(E100="","",IFERROR(VLOOKUP(H100,'2-班级信息'!A:AM,24,0),"错误"))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IF(E100="","",IFERROR(VLOOKUP(H100,'2-班级信息'!A:AH,30,0),"错误"))</f>
        <v/>
      </c>
      <c r="M100" s="94"/>
      <c r="N100" s="95"/>
      <c r="O100" s="96">
        <f>SUMIF('6-学员费用预警表'!A:A,E100,'6-学员费用预警表'!F:F)</f>
        <v>0</v>
      </c>
      <c r="P100" s="96">
        <f>SUMIF('6-学员费用预警表'!A:A,E100,'6-学员费用预警表'!I:I)</f>
        <v>0</v>
      </c>
      <c r="Q100" s="97" t="str">
        <f>IF(E100="","",IFERROR(VLOOKUP(E100,'1-学员信息表'!A:AG,8,0),"错误"))</f>
        <v/>
      </c>
      <c r="R100" s="98"/>
      <c r="S100" s="99"/>
      <c r="T100" s="1"/>
      <c r="U100" s="12"/>
      <c r="V100" s="100"/>
      <c r="W100" s="8" t="str">
        <f>IF(E100="","",IF(ISERROR(VLOOKUP(E100,'1-学员信息表'!A:AG,9,0)),"错误",IF(VLOOKUP(E100,'1-学员信息表'!A:AG,9,0)="","错误",VLOOKUP(E100,'1-学员信息表'!A:AG,9,0))))</f>
        <v/>
      </c>
      <c r="X100" s="97" t="str">
        <f>IF(E100="","",IF(ISERROR(VLOOKUP(E100,'1-学员信息表'!A:AG,20,0)),"错误",IF(VLOOKUP(E100,'1-学员信息表'!A:AG,20,0)="","错误",VLOOKUP(E100,'1-学员信息表'!A:AG,20,0))))</f>
        <v/>
      </c>
      <c r="Y100" s="97" t="str">
        <f>IF(E100="","",IF(ISERROR(VLOOKUP(E100,'1-学员信息表'!A:AG,20,0)),"错误",IF(VLOOKUP(E100,'1-学员信息表'!A:AG,20,0)="","错误",VLOOKUP(E100,'1-学员信息表'!A:AG,20,0))))</f>
        <v/>
      </c>
    </row>
    <row r="101" spans="1:25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10"/>
      <c r="E101" s="1"/>
      <c r="F101" s="12" t="str">
        <f>IF(E101="","",IFERROR(VLOOKUP(E101,'1-学员信息表'!A:AG,2,0),"错误"))</f>
        <v/>
      </c>
      <c r="G101" s="12" t="str">
        <f>IF(E101="","",VLOOKUP(LEFT(H101,3),班级编码!A:M,8,0))</f>
        <v/>
      </c>
      <c r="H101" s="1"/>
      <c r="I101" s="8" t="str">
        <f>IF(E101="","",IFERROR(VLOOKUP(H101,'2-班级信息'!A:AM,23,0),"错误"))</f>
        <v/>
      </c>
      <c r="J101" s="8" t="str">
        <f>IF(E101="","",IFERROR(VLOOKUP(H101,'2-班级信息'!A:AM,24,0),"错误"))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IF(E101="","",IFERROR(VLOOKUP(H101,'2-班级信息'!A:AH,30,0),"错误"))</f>
        <v/>
      </c>
      <c r="M101" s="94"/>
      <c r="N101" s="95"/>
      <c r="O101" s="96">
        <f>SUMIF('6-学员费用预警表'!A:A,E101,'6-学员费用预警表'!F:F)</f>
        <v>0</v>
      </c>
      <c r="P101" s="96">
        <f>SUMIF('6-学员费用预警表'!A:A,E101,'6-学员费用预警表'!I:I)</f>
        <v>0</v>
      </c>
      <c r="Q101" s="97" t="str">
        <f>IF(E101="","",IFERROR(VLOOKUP(E101,'1-学员信息表'!A:AG,8,0),"错误"))</f>
        <v/>
      </c>
      <c r="R101" s="98"/>
      <c r="S101" s="99"/>
      <c r="T101" s="1"/>
      <c r="U101" s="12"/>
      <c r="V101" s="100"/>
      <c r="W101" s="8" t="str">
        <f>IF(E101="","",IF(ISERROR(VLOOKUP(E101,'1-学员信息表'!A:AG,9,0)),"错误",IF(VLOOKUP(E101,'1-学员信息表'!A:AG,9,0)="","错误",VLOOKUP(E101,'1-学员信息表'!A:AG,9,0))))</f>
        <v/>
      </c>
      <c r="X101" s="97" t="str">
        <f>IF(E101="","",IF(ISERROR(VLOOKUP(E101,'1-学员信息表'!A:AG,20,0)),"错误",IF(VLOOKUP(E101,'1-学员信息表'!A:AG,20,0)="","错误",VLOOKUP(E101,'1-学员信息表'!A:AG,20,0))))</f>
        <v/>
      </c>
      <c r="Y101" s="97" t="str">
        <f>IF(E101="","",IF(ISERROR(VLOOKUP(E101,'1-学员信息表'!A:AG,20,0)),"错误",IF(VLOOKUP(E101,'1-学员信息表'!A:AG,20,0)="","错误",VLOOKUP(E101,'1-学员信息表'!A:AG,20,0))))</f>
        <v/>
      </c>
    </row>
    <row r="102" spans="1:25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10"/>
      <c r="E102" s="1"/>
      <c r="F102" s="12" t="str">
        <f>IF(E102="","",IFERROR(VLOOKUP(E102,'1-学员信息表'!A:AG,2,0),"错误"))</f>
        <v/>
      </c>
      <c r="G102" s="12" t="str">
        <f>IF(E102="","",VLOOKUP(LEFT(H102,3),班级编码!A:M,8,0))</f>
        <v/>
      </c>
      <c r="H102" s="1"/>
      <c r="I102" s="8" t="str">
        <f>IF(E102="","",IFERROR(VLOOKUP(H102,'2-班级信息'!A:AM,23,0),"错误"))</f>
        <v/>
      </c>
      <c r="J102" s="8" t="str">
        <f>IF(E102="","",IFERROR(VLOOKUP(H102,'2-班级信息'!A:AM,24,0),"错误"))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IF(E102="","",IFERROR(VLOOKUP(H102,'2-班级信息'!A:AH,30,0),"错误"))</f>
        <v/>
      </c>
      <c r="M102" s="94"/>
      <c r="N102" s="95"/>
      <c r="O102" s="96">
        <f>SUMIF('6-学员费用预警表'!A:A,E102,'6-学员费用预警表'!F:F)</f>
        <v>0</v>
      </c>
      <c r="P102" s="96">
        <f>SUMIF('6-学员费用预警表'!A:A,E102,'6-学员费用预警表'!I:I)</f>
        <v>0</v>
      </c>
      <c r="Q102" s="97" t="str">
        <f>IF(E102="","",IFERROR(VLOOKUP(E102,'1-学员信息表'!A:AG,8,0),"错误"))</f>
        <v/>
      </c>
      <c r="R102" s="98"/>
      <c r="S102" s="99"/>
      <c r="T102" s="1"/>
      <c r="U102" s="12"/>
      <c r="V102" s="100"/>
      <c r="W102" s="8" t="str">
        <f>IF(E102="","",IF(ISERROR(VLOOKUP(E102,'1-学员信息表'!A:AG,9,0)),"错误",IF(VLOOKUP(E102,'1-学员信息表'!A:AG,9,0)="","错误",VLOOKUP(E102,'1-学员信息表'!A:AG,9,0))))</f>
        <v/>
      </c>
      <c r="X102" s="97" t="str">
        <f>IF(E102="","",IF(ISERROR(VLOOKUP(E102,'1-学员信息表'!A:AG,20,0)),"错误",IF(VLOOKUP(E102,'1-学员信息表'!A:AG,20,0)="","错误",VLOOKUP(E102,'1-学员信息表'!A:AG,20,0))))</f>
        <v/>
      </c>
      <c r="Y102" s="97" t="str">
        <f>IF(E102="","",IF(ISERROR(VLOOKUP(E102,'1-学员信息表'!A:AG,20,0)),"错误",IF(VLOOKUP(E102,'1-学员信息表'!A:AG,20,0)="","错误",VLOOKUP(E102,'1-学员信息表'!A:AG,20,0))))</f>
        <v/>
      </c>
    </row>
    <row r="103" spans="1:25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10"/>
      <c r="E103" s="1"/>
      <c r="F103" s="12" t="str">
        <f>IF(E103="","",IFERROR(VLOOKUP(E103,'1-学员信息表'!A:AG,2,0),"错误"))</f>
        <v/>
      </c>
      <c r="G103" s="12" t="str">
        <f>IF(E103="","",VLOOKUP(LEFT(H103,3),班级编码!A:M,8,0))</f>
        <v/>
      </c>
      <c r="H103" s="1"/>
      <c r="I103" s="8" t="str">
        <f>IF(E103="","",IFERROR(VLOOKUP(H103,'2-班级信息'!A:AM,23,0),"错误"))</f>
        <v/>
      </c>
      <c r="J103" s="8" t="str">
        <f>IF(E103="","",IFERROR(VLOOKUP(H103,'2-班级信息'!A:AM,24,0),"错误"))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IF(E103="","",IFERROR(VLOOKUP(H103,'2-班级信息'!A:AH,30,0),"错误"))</f>
        <v/>
      </c>
      <c r="M103" s="94"/>
      <c r="N103" s="95"/>
      <c r="O103" s="96">
        <f>SUMIF('6-学员费用预警表'!A:A,E103,'6-学员费用预警表'!F:F)</f>
        <v>0</v>
      </c>
      <c r="P103" s="96">
        <f>SUMIF('6-学员费用预警表'!A:A,E103,'6-学员费用预警表'!I:I)</f>
        <v>0</v>
      </c>
      <c r="Q103" s="97" t="str">
        <f>IF(E103="","",IFERROR(VLOOKUP(E103,'1-学员信息表'!A:AG,8,0),"错误"))</f>
        <v/>
      </c>
      <c r="R103" s="98"/>
      <c r="S103" s="99"/>
      <c r="T103" s="1"/>
      <c r="U103" s="12"/>
      <c r="V103" s="100"/>
      <c r="W103" s="8" t="str">
        <f>IF(E103="","",IF(ISERROR(VLOOKUP(E103,'1-学员信息表'!A:AG,9,0)),"错误",IF(VLOOKUP(E103,'1-学员信息表'!A:AG,9,0)="","错误",VLOOKUP(E103,'1-学员信息表'!A:AG,9,0))))</f>
        <v/>
      </c>
      <c r="X103" s="97" t="str">
        <f>IF(E103="","",IF(ISERROR(VLOOKUP(E103,'1-学员信息表'!A:AG,20,0)),"错误",IF(VLOOKUP(E103,'1-学员信息表'!A:AG,20,0)="","错误",VLOOKUP(E103,'1-学员信息表'!A:AG,20,0))))</f>
        <v/>
      </c>
      <c r="Y103" s="97" t="str">
        <f>IF(E103="","",IF(ISERROR(VLOOKUP(E103,'1-学员信息表'!A:AG,20,0)),"错误",IF(VLOOKUP(E103,'1-学员信息表'!A:AG,20,0)="","错误",VLOOKUP(E103,'1-学员信息表'!A:AG,20,0))))</f>
        <v/>
      </c>
    </row>
    <row r="104" spans="1:25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10"/>
      <c r="E104" s="1"/>
      <c r="F104" s="12" t="str">
        <f>IF(E104="","",IFERROR(VLOOKUP(E104,'1-学员信息表'!A:AG,2,0),"错误"))</f>
        <v/>
      </c>
      <c r="G104" s="12" t="str">
        <f>IF(E104="","",VLOOKUP(LEFT(H104,3),班级编码!A:M,8,0))</f>
        <v/>
      </c>
      <c r="H104" s="1"/>
      <c r="I104" s="8" t="str">
        <f>IF(E104="","",IFERROR(VLOOKUP(H104,'2-班级信息'!A:AM,23,0),"错误"))</f>
        <v/>
      </c>
      <c r="J104" s="8" t="str">
        <f>IF(E104="","",IFERROR(VLOOKUP(H104,'2-班级信息'!A:AM,24,0),"错误"))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IF(E104="","",IFERROR(VLOOKUP(H104,'2-班级信息'!A:AH,30,0),"错误"))</f>
        <v/>
      </c>
      <c r="M104" s="94"/>
      <c r="N104" s="95"/>
      <c r="O104" s="96">
        <f>SUMIF('6-学员费用预警表'!A:A,E104,'6-学员费用预警表'!F:F)</f>
        <v>0</v>
      </c>
      <c r="P104" s="96">
        <f>SUMIF('6-学员费用预警表'!A:A,E104,'6-学员费用预警表'!I:I)</f>
        <v>0</v>
      </c>
      <c r="Q104" s="97" t="str">
        <f>IF(E104="","",IFERROR(VLOOKUP(E104,'1-学员信息表'!A:AG,8,0),"错误"))</f>
        <v/>
      </c>
      <c r="R104" s="98"/>
      <c r="S104" s="99"/>
      <c r="T104" s="1"/>
      <c r="U104" s="12"/>
      <c r="V104" s="100"/>
      <c r="W104" s="8" t="str">
        <f>IF(E104="","",IF(ISERROR(VLOOKUP(E104,'1-学员信息表'!A:AG,9,0)),"错误",IF(VLOOKUP(E104,'1-学员信息表'!A:AG,9,0)="","错误",VLOOKUP(E104,'1-学员信息表'!A:AG,9,0))))</f>
        <v/>
      </c>
      <c r="X104" s="97" t="str">
        <f>IF(E104="","",IF(ISERROR(VLOOKUP(E104,'1-学员信息表'!A:AG,20,0)),"错误",IF(VLOOKUP(E104,'1-学员信息表'!A:AG,20,0)="","错误",VLOOKUP(E104,'1-学员信息表'!A:AG,20,0))))</f>
        <v/>
      </c>
      <c r="Y104" s="97" t="str">
        <f>IF(E104="","",IF(ISERROR(VLOOKUP(E104,'1-学员信息表'!A:AG,20,0)),"错误",IF(VLOOKUP(E104,'1-学员信息表'!A:AG,20,0)="","错误",VLOOKUP(E104,'1-学员信息表'!A:AG,20,0))))</f>
        <v/>
      </c>
    </row>
    <row r="105" spans="1:25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10"/>
      <c r="E105" s="1"/>
      <c r="F105" s="12" t="str">
        <f>IF(E105="","",IFERROR(VLOOKUP(E105,'1-学员信息表'!A:AG,2,0),"错误"))</f>
        <v/>
      </c>
      <c r="G105" s="12" t="str">
        <f>IF(E105="","",VLOOKUP(LEFT(H105,3),班级编码!A:M,8,0))</f>
        <v/>
      </c>
      <c r="H105" s="1"/>
      <c r="I105" s="8" t="str">
        <f>IF(E105="","",IFERROR(VLOOKUP(H105,'2-班级信息'!A:AM,23,0),"错误"))</f>
        <v/>
      </c>
      <c r="J105" s="8" t="str">
        <f>IF(E105="","",IFERROR(VLOOKUP(H105,'2-班级信息'!A:AM,24,0),"错误"))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IF(E105="","",IFERROR(VLOOKUP(H105,'2-班级信息'!A:AH,30,0),"错误"))</f>
        <v/>
      </c>
      <c r="M105" s="94"/>
      <c r="N105" s="95"/>
      <c r="O105" s="96">
        <f>SUMIF('6-学员费用预警表'!A:A,E105,'6-学员费用预警表'!F:F)</f>
        <v>0</v>
      </c>
      <c r="P105" s="96">
        <f>SUMIF('6-学员费用预警表'!A:A,E105,'6-学员费用预警表'!I:I)</f>
        <v>0</v>
      </c>
      <c r="Q105" s="97" t="str">
        <f>IF(E105="","",IFERROR(VLOOKUP(E105,'1-学员信息表'!A:AG,8,0),"错误"))</f>
        <v/>
      </c>
      <c r="R105" s="98"/>
      <c r="S105" s="99"/>
      <c r="T105" s="1"/>
      <c r="U105" s="12"/>
      <c r="V105" s="100"/>
      <c r="W105" s="8" t="str">
        <f>IF(E105="","",IF(ISERROR(VLOOKUP(E105,'1-学员信息表'!A:AG,9,0)),"错误",IF(VLOOKUP(E105,'1-学员信息表'!A:AG,9,0)="","错误",VLOOKUP(E105,'1-学员信息表'!A:AG,9,0))))</f>
        <v/>
      </c>
      <c r="X105" s="97" t="str">
        <f>IF(E105="","",IF(ISERROR(VLOOKUP(E105,'1-学员信息表'!A:AG,20,0)),"错误",IF(VLOOKUP(E105,'1-学员信息表'!A:AG,20,0)="","错误",VLOOKUP(E105,'1-学员信息表'!A:AG,20,0))))</f>
        <v/>
      </c>
      <c r="Y105" s="97" t="str">
        <f>IF(E105="","",IF(ISERROR(VLOOKUP(E105,'1-学员信息表'!A:AG,20,0)),"错误",IF(VLOOKUP(E105,'1-学员信息表'!A:AG,20,0)="","错误",VLOOKUP(E105,'1-学员信息表'!A:AG,20,0))))</f>
        <v/>
      </c>
    </row>
    <row r="106" spans="1:25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10"/>
      <c r="E106" s="1"/>
      <c r="F106" s="12" t="str">
        <f>IF(E106="","",IFERROR(VLOOKUP(E106,'1-学员信息表'!A:AG,2,0),"错误"))</f>
        <v/>
      </c>
      <c r="G106" s="12" t="str">
        <f>IF(E106="","",VLOOKUP(LEFT(H106,3),班级编码!A:M,8,0))</f>
        <v/>
      </c>
      <c r="H106" s="1"/>
      <c r="I106" s="8" t="str">
        <f>IF(E106="","",IFERROR(VLOOKUP(H106,'2-班级信息'!A:AM,23,0),"错误"))</f>
        <v/>
      </c>
      <c r="J106" s="8" t="str">
        <f>IF(E106="","",IFERROR(VLOOKUP(H106,'2-班级信息'!A:AM,24,0),"错误"))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IF(E106="","",IFERROR(VLOOKUP(H106,'2-班级信息'!A:AH,30,0),"错误"))</f>
        <v/>
      </c>
      <c r="M106" s="94"/>
      <c r="N106" s="95"/>
      <c r="O106" s="96">
        <f>SUMIF('6-学员费用预警表'!A:A,E106,'6-学员费用预警表'!F:F)</f>
        <v>0</v>
      </c>
      <c r="P106" s="96">
        <f>SUMIF('6-学员费用预警表'!A:A,E106,'6-学员费用预警表'!I:I)</f>
        <v>0</v>
      </c>
      <c r="Q106" s="97" t="str">
        <f>IF(E106="","",IFERROR(VLOOKUP(E106,'1-学员信息表'!A:AG,8,0),"错误"))</f>
        <v/>
      </c>
      <c r="R106" s="98"/>
      <c r="S106" s="99"/>
      <c r="T106" s="1"/>
      <c r="U106" s="12"/>
      <c r="V106" s="100"/>
      <c r="W106" s="8" t="str">
        <f>IF(E106="","",IF(ISERROR(VLOOKUP(E106,'1-学员信息表'!A:AG,9,0)),"错误",IF(VLOOKUP(E106,'1-学员信息表'!A:AG,9,0)="","错误",VLOOKUP(E106,'1-学员信息表'!A:AG,9,0))))</f>
        <v/>
      </c>
      <c r="X106" s="97" t="str">
        <f>IF(E106="","",IF(ISERROR(VLOOKUP(E106,'1-学员信息表'!A:AG,20,0)),"错误",IF(VLOOKUP(E106,'1-学员信息表'!A:AG,20,0)="","错误",VLOOKUP(E106,'1-学员信息表'!A:AG,20,0))))</f>
        <v/>
      </c>
      <c r="Y106" s="97" t="str">
        <f>IF(E106="","",IF(ISERROR(VLOOKUP(E106,'1-学员信息表'!A:AG,20,0)),"错误",IF(VLOOKUP(E106,'1-学员信息表'!A:AG,20,0)="","错误",VLOOKUP(E106,'1-学员信息表'!A:AG,20,0))))</f>
        <v/>
      </c>
    </row>
    <row r="107" spans="1:25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10"/>
      <c r="E107" s="1"/>
      <c r="F107" s="12" t="str">
        <f>IF(E107="","",IFERROR(VLOOKUP(E107,'1-学员信息表'!A:AG,2,0),"错误"))</f>
        <v/>
      </c>
      <c r="G107" s="12" t="str">
        <f>IF(E107="","",VLOOKUP(LEFT(H107,3),班级编码!A:M,8,0))</f>
        <v/>
      </c>
      <c r="H107" s="1"/>
      <c r="I107" s="8" t="str">
        <f>IF(E107="","",IFERROR(VLOOKUP(H107,'2-班级信息'!A:AM,23,0),"错误"))</f>
        <v/>
      </c>
      <c r="J107" s="8" t="str">
        <f>IF(E107="","",IFERROR(VLOOKUP(H107,'2-班级信息'!A:AM,24,0),"错误"))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IF(E107="","",IFERROR(VLOOKUP(H107,'2-班级信息'!A:AH,30,0),"错误"))</f>
        <v/>
      </c>
      <c r="M107" s="94"/>
      <c r="N107" s="95"/>
      <c r="O107" s="96">
        <f>SUMIF('6-学员费用预警表'!A:A,E107,'6-学员费用预警表'!F:F)</f>
        <v>0</v>
      </c>
      <c r="P107" s="96">
        <f>SUMIF('6-学员费用预警表'!A:A,E107,'6-学员费用预警表'!I:I)</f>
        <v>0</v>
      </c>
      <c r="Q107" s="97" t="str">
        <f>IF(E107="","",IFERROR(VLOOKUP(E107,'1-学员信息表'!A:AG,8,0),"错误"))</f>
        <v/>
      </c>
      <c r="R107" s="98"/>
      <c r="S107" s="99"/>
      <c r="T107" s="1"/>
      <c r="U107" s="12"/>
      <c r="V107" s="100"/>
      <c r="W107" s="8" t="str">
        <f>IF(E107="","",IF(ISERROR(VLOOKUP(E107,'1-学员信息表'!A:AG,9,0)),"错误",IF(VLOOKUP(E107,'1-学员信息表'!A:AG,9,0)="","错误",VLOOKUP(E107,'1-学员信息表'!A:AG,9,0))))</f>
        <v/>
      </c>
      <c r="X107" s="97" t="str">
        <f>IF(E107="","",IF(ISERROR(VLOOKUP(E107,'1-学员信息表'!A:AG,20,0)),"错误",IF(VLOOKUP(E107,'1-学员信息表'!A:AG,20,0)="","错误",VLOOKUP(E107,'1-学员信息表'!A:AG,20,0))))</f>
        <v/>
      </c>
      <c r="Y107" s="97" t="str">
        <f>IF(E107="","",IF(ISERROR(VLOOKUP(E107,'1-学员信息表'!A:AG,20,0)),"错误",IF(VLOOKUP(E107,'1-学员信息表'!A:AG,20,0)="","错误",VLOOKUP(E107,'1-学员信息表'!A:AG,20,0))))</f>
        <v/>
      </c>
    </row>
    <row r="108" spans="1:25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10"/>
      <c r="E108" s="1"/>
      <c r="F108" s="12" t="str">
        <f>IF(E108="","",IFERROR(VLOOKUP(E108,'1-学员信息表'!A:AG,2,0),"错误"))</f>
        <v/>
      </c>
      <c r="G108" s="12" t="str">
        <f>IF(E108="","",VLOOKUP(LEFT(H108,3),班级编码!A:M,8,0))</f>
        <v/>
      </c>
      <c r="H108" s="1"/>
      <c r="I108" s="8" t="str">
        <f>IF(E108="","",IFERROR(VLOOKUP(H108,'2-班级信息'!A:AM,23,0),"错误"))</f>
        <v/>
      </c>
      <c r="J108" s="8" t="str">
        <f>IF(E108="","",IFERROR(VLOOKUP(H108,'2-班级信息'!A:AM,24,0),"错误"))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IF(E108="","",IFERROR(VLOOKUP(H108,'2-班级信息'!A:AH,30,0),"错误"))</f>
        <v/>
      </c>
      <c r="M108" s="94"/>
      <c r="N108" s="95"/>
      <c r="O108" s="96">
        <f>SUMIF('6-学员费用预警表'!A:A,E108,'6-学员费用预警表'!F:F)</f>
        <v>0</v>
      </c>
      <c r="P108" s="96">
        <f>SUMIF('6-学员费用预警表'!A:A,E108,'6-学员费用预警表'!I:I)</f>
        <v>0</v>
      </c>
      <c r="Q108" s="97" t="str">
        <f>IF(E108="","",IFERROR(VLOOKUP(E108,'1-学员信息表'!A:AG,8,0),"错误"))</f>
        <v/>
      </c>
      <c r="R108" s="98"/>
      <c r="S108" s="99"/>
      <c r="T108" s="1"/>
      <c r="U108" s="12"/>
      <c r="V108" s="100"/>
      <c r="W108" s="8" t="str">
        <f>IF(E108="","",IF(ISERROR(VLOOKUP(E108,'1-学员信息表'!A:AG,9,0)),"错误",IF(VLOOKUP(E108,'1-学员信息表'!A:AG,9,0)="","错误",VLOOKUP(E108,'1-学员信息表'!A:AG,9,0))))</f>
        <v/>
      </c>
      <c r="X108" s="97" t="str">
        <f>IF(E108="","",IF(ISERROR(VLOOKUP(E108,'1-学员信息表'!A:AG,20,0)),"错误",IF(VLOOKUP(E108,'1-学员信息表'!A:AG,20,0)="","错误",VLOOKUP(E108,'1-学员信息表'!A:AG,20,0))))</f>
        <v/>
      </c>
      <c r="Y108" s="97" t="str">
        <f>IF(E108="","",IF(ISERROR(VLOOKUP(E108,'1-学员信息表'!A:AG,20,0)),"错误",IF(VLOOKUP(E108,'1-学员信息表'!A:AG,20,0)="","错误",VLOOKUP(E108,'1-学员信息表'!A:AG,20,0))))</f>
        <v/>
      </c>
    </row>
    <row r="109" spans="1:25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10"/>
      <c r="E109" s="1"/>
      <c r="F109" s="12" t="str">
        <f>IF(E109="","",IFERROR(VLOOKUP(E109,'1-学员信息表'!A:AG,2,0),"错误"))</f>
        <v/>
      </c>
      <c r="G109" s="12" t="str">
        <f>IF(E109="","",VLOOKUP(LEFT(H109,3),班级编码!A:M,8,0))</f>
        <v/>
      </c>
      <c r="H109" s="1"/>
      <c r="I109" s="8" t="str">
        <f>IF(E109="","",IFERROR(VLOOKUP(H109,'2-班级信息'!A:AM,23,0),"错误"))</f>
        <v/>
      </c>
      <c r="J109" s="8" t="str">
        <f>IF(E109="","",IFERROR(VLOOKUP(H109,'2-班级信息'!A:AM,24,0),"错误"))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IF(E109="","",IFERROR(VLOOKUP(H109,'2-班级信息'!A:AH,30,0),"错误"))</f>
        <v/>
      </c>
      <c r="M109" s="94"/>
      <c r="N109" s="95"/>
      <c r="O109" s="96">
        <f>SUMIF('6-学员费用预警表'!A:A,E109,'6-学员费用预警表'!F:F)</f>
        <v>0</v>
      </c>
      <c r="P109" s="96">
        <f>SUMIF('6-学员费用预警表'!A:A,E109,'6-学员费用预警表'!I:I)</f>
        <v>0</v>
      </c>
      <c r="Q109" s="97" t="str">
        <f>IF(E109="","",IFERROR(VLOOKUP(E109,'1-学员信息表'!A:AG,8,0),"错误"))</f>
        <v/>
      </c>
      <c r="R109" s="98"/>
      <c r="S109" s="99"/>
      <c r="T109" s="1"/>
      <c r="U109" s="12"/>
      <c r="V109" s="100"/>
      <c r="W109" s="8" t="str">
        <f>IF(E109="","",IF(ISERROR(VLOOKUP(E109,'1-学员信息表'!A:AG,9,0)),"错误",IF(VLOOKUP(E109,'1-学员信息表'!A:AG,9,0)="","错误",VLOOKUP(E109,'1-学员信息表'!A:AG,9,0))))</f>
        <v/>
      </c>
      <c r="X109" s="97" t="str">
        <f>IF(E109="","",IF(ISERROR(VLOOKUP(E109,'1-学员信息表'!A:AG,20,0)),"错误",IF(VLOOKUP(E109,'1-学员信息表'!A:AG,20,0)="","错误",VLOOKUP(E109,'1-学员信息表'!A:AG,20,0))))</f>
        <v/>
      </c>
      <c r="Y109" s="97" t="str">
        <f>IF(E109="","",IF(ISERROR(VLOOKUP(E109,'1-学员信息表'!A:AG,20,0)),"错误",IF(VLOOKUP(E109,'1-学员信息表'!A:AG,20,0)="","错误",VLOOKUP(E109,'1-学员信息表'!A:AG,20,0))))</f>
        <v/>
      </c>
    </row>
    <row r="110" spans="1:25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10"/>
      <c r="E110" s="1"/>
      <c r="F110" s="12" t="str">
        <f>IF(E110="","",IFERROR(VLOOKUP(E110,'1-学员信息表'!A:AG,2,0),"错误"))</f>
        <v/>
      </c>
      <c r="G110" s="12" t="str">
        <f>IF(E110="","",VLOOKUP(LEFT(H110,3),班级编码!A:M,8,0))</f>
        <v/>
      </c>
      <c r="H110" s="1"/>
      <c r="I110" s="8" t="str">
        <f>IF(E110="","",IFERROR(VLOOKUP(H110,'2-班级信息'!A:AM,23,0),"错误"))</f>
        <v/>
      </c>
      <c r="J110" s="8" t="str">
        <f>IF(E110="","",IFERROR(VLOOKUP(H110,'2-班级信息'!A:AM,24,0),"错误"))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IF(E110="","",IFERROR(VLOOKUP(H110,'2-班级信息'!A:AH,30,0),"错误"))</f>
        <v/>
      </c>
      <c r="M110" s="94"/>
      <c r="N110" s="95"/>
      <c r="O110" s="96">
        <f>SUMIF('6-学员费用预警表'!A:A,E110,'6-学员费用预警表'!F:F)</f>
        <v>0</v>
      </c>
      <c r="P110" s="96">
        <f>SUMIF('6-学员费用预警表'!A:A,E110,'6-学员费用预警表'!I:I)</f>
        <v>0</v>
      </c>
      <c r="Q110" s="97" t="str">
        <f>IF(E110="","",IFERROR(VLOOKUP(E110,'1-学员信息表'!A:AG,8,0),"错误"))</f>
        <v/>
      </c>
      <c r="R110" s="98"/>
      <c r="S110" s="99"/>
      <c r="T110" s="1"/>
      <c r="U110" s="12"/>
      <c r="V110" s="100"/>
      <c r="W110" s="8" t="str">
        <f>IF(E110="","",IF(ISERROR(VLOOKUP(E110,'1-学员信息表'!A:AG,9,0)),"错误",IF(VLOOKUP(E110,'1-学员信息表'!A:AG,9,0)="","错误",VLOOKUP(E110,'1-学员信息表'!A:AG,9,0))))</f>
        <v/>
      </c>
      <c r="X110" s="97" t="str">
        <f>IF(E110="","",IF(ISERROR(VLOOKUP(E110,'1-学员信息表'!A:AG,20,0)),"错误",IF(VLOOKUP(E110,'1-学员信息表'!A:AG,20,0)="","错误",VLOOKUP(E110,'1-学员信息表'!A:AG,20,0))))</f>
        <v/>
      </c>
      <c r="Y110" s="97" t="str">
        <f>IF(E110="","",IF(ISERROR(VLOOKUP(E110,'1-学员信息表'!A:AG,20,0)),"错误",IF(VLOOKUP(E110,'1-学员信息表'!A:AG,20,0)="","错误",VLOOKUP(E110,'1-学员信息表'!A:AG,20,0))))</f>
        <v/>
      </c>
    </row>
    <row r="111" spans="1:25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10"/>
      <c r="E111" s="1"/>
      <c r="F111" s="12" t="str">
        <f>IF(E111="","",IFERROR(VLOOKUP(E111,'1-学员信息表'!A:AG,2,0),"错误"))</f>
        <v/>
      </c>
      <c r="G111" s="12" t="str">
        <f>IF(E111="","",VLOOKUP(LEFT(H111,3),班级编码!A:M,8,0))</f>
        <v/>
      </c>
      <c r="H111" s="1"/>
      <c r="I111" s="8" t="str">
        <f>IF(E111="","",IFERROR(VLOOKUP(H111,'2-班级信息'!A:AM,23,0),"错误"))</f>
        <v/>
      </c>
      <c r="J111" s="8" t="str">
        <f>IF(E111="","",IFERROR(VLOOKUP(H111,'2-班级信息'!A:AM,24,0),"错误"))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IF(E111="","",IFERROR(VLOOKUP(H111,'2-班级信息'!A:AH,30,0),"错误"))</f>
        <v/>
      </c>
      <c r="M111" s="94"/>
      <c r="N111" s="95"/>
      <c r="O111" s="96">
        <f>SUMIF('6-学员费用预警表'!A:A,E111,'6-学员费用预警表'!F:F)</f>
        <v>0</v>
      </c>
      <c r="P111" s="96">
        <f>SUMIF('6-学员费用预警表'!A:A,E111,'6-学员费用预警表'!I:I)</f>
        <v>0</v>
      </c>
      <c r="Q111" s="97" t="str">
        <f>IF(E111="","",IFERROR(VLOOKUP(E111,'1-学员信息表'!A:AG,8,0),"错误"))</f>
        <v/>
      </c>
      <c r="R111" s="98"/>
      <c r="S111" s="99"/>
      <c r="T111" s="1"/>
      <c r="U111" s="12"/>
      <c r="V111" s="100"/>
      <c r="W111" s="8" t="str">
        <f>IF(E111="","",IF(ISERROR(VLOOKUP(E111,'1-学员信息表'!A:AG,9,0)),"错误",IF(VLOOKUP(E111,'1-学员信息表'!A:AG,9,0)="","错误",VLOOKUP(E111,'1-学员信息表'!A:AG,9,0))))</f>
        <v/>
      </c>
      <c r="X111" s="97" t="str">
        <f>IF(E111="","",IF(ISERROR(VLOOKUP(E111,'1-学员信息表'!A:AG,20,0)),"错误",IF(VLOOKUP(E111,'1-学员信息表'!A:AG,20,0)="","错误",VLOOKUP(E111,'1-学员信息表'!A:AG,20,0))))</f>
        <v/>
      </c>
      <c r="Y111" s="97" t="str">
        <f>IF(E111="","",IF(ISERROR(VLOOKUP(E111,'1-学员信息表'!A:AG,20,0)),"错误",IF(VLOOKUP(E111,'1-学员信息表'!A:AG,20,0)="","错误",VLOOKUP(E111,'1-学员信息表'!A:AG,20,0))))</f>
        <v/>
      </c>
    </row>
    <row r="112" spans="1:25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10"/>
      <c r="E112" s="1"/>
      <c r="F112" s="12" t="str">
        <f>IF(E112="","",IFERROR(VLOOKUP(E112,'1-学员信息表'!A:AG,2,0),"错误"))</f>
        <v/>
      </c>
      <c r="G112" s="12" t="str">
        <f>IF(E112="","",VLOOKUP(LEFT(H112,3),班级编码!A:M,8,0))</f>
        <v/>
      </c>
      <c r="H112" s="1"/>
      <c r="I112" s="8" t="str">
        <f>IF(E112="","",IFERROR(VLOOKUP(H112,'2-班级信息'!A:AM,23,0),"错误"))</f>
        <v/>
      </c>
      <c r="J112" s="8" t="str">
        <f>IF(E112="","",IFERROR(VLOOKUP(H112,'2-班级信息'!A:AM,24,0),"错误"))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IF(E112="","",IFERROR(VLOOKUP(H112,'2-班级信息'!A:AH,30,0),"错误"))</f>
        <v/>
      </c>
      <c r="M112" s="94"/>
      <c r="N112" s="95"/>
      <c r="O112" s="96">
        <f>SUMIF('6-学员费用预警表'!A:A,E112,'6-学员费用预警表'!F:F)</f>
        <v>0</v>
      </c>
      <c r="P112" s="96">
        <f>SUMIF('6-学员费用预警表'!A:A,E112,'6-学员费用预警表'!I:I)</f>
        <v>0</v>
      </c>
      <c r="Q112" s="97" t="str">
        <f>IF(E112="","",IFERROR(VLOOKUP(E112,'1-学员信息表'!A:AG,8,0),"错误"))</f>
        <v/>
      </c>
      <c r="R112" s="98"/>
      <c r="S112" s="99"/>
      <c r="T112" s="1"/>
      <c r="U112" s="12"/>
      <c r="V112" s="100"/>
      <c r="W112" s="8" t="str">
        <f>IF(E112="","",IF(ISERROR(VLOOKUP(E112,'1-学员信息表'!A:AG,9,0)),"错误",IF(VLOOKUP(E112,'1-学员信息表'!A:AG,9,0)="","错误",VLOOKUP(E112,'1-学员信息表'!A:AG,9,0))))</f>
        <v/>
      </c>
      <c r="X112" s="97" t="str">
        <f>IF(E112="","",IF(ISERROR(VLOOKUP(E112,'1-学员信息表'!A:AG,20,0)),"错误",IF(VLOOKUP(E112,'1-学员信息表'!A:AG,20,0)="","错误",VLOOKUP(E112,'1-学员信息表'!A:AG,20,0))))</f>
        <v/>
      </c>
      <c r="Y112" s="97" t="str">
        <f>IF(E112="","",IF(ISERROR(VLOOKUP(E112,'1-学员信息表'!A:AG,20,0)),"错误",IF(VLOOKUP(E112,'1-学员信息表'!A:AG,20,0)="","错误",VLOOKUP(E112,'1-学员信息表'!A:AG,20,0))))</f>
        <v/>
      </c>
    </row>
    <row r="113" spans="1:25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10"/>
      <c r="E113" s="1"/>
      <c r="F113" s="12" t="str">
        <f>IF(E113="","",IFERROR(VLOOKUP(E113,'1-学员信息表'!A:AG,2,0),"错误"))</f>
        <v/>
      </c>
      <c r="G113" s="12" t="str">
        <f>IF(E113="","",VLOOKUP(LEFT(H113,3),班级编码!A:M,8,0))</f>
        <v/>
      </c>
      <c r="H113" s="1"/>
      <c r="I113" s="8" t="str">
        <f>IF(E113="","",IFERROR(VLOOKUP(H113,'2-班级信息'!A:AM,23,0),"错误"))</f>
        <v/>
      </c>
      <c r="J113" s="8" t="str">
        <f>IF(E113="","",IFERROR(VLOOKUP(H113,'2-班级信息'!A:AM,24,0),"错误"))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IF(E113="","",IFERROR(VLOOKUP(H113,'2-班级信息'!A:AH,30,0),"错误"))</f>
        <v/>
      </c>
      <c r="M113" s="94"/>
      <c r="N113" s="95"/>
      <c r="O113" s="96">
        <f>SUMIF('6-学员费用预警表'!A:A,E113,'6-学员费用预警表'!F:F)</f>
        <v>0</v>
      </c>
      <c r="P113" s="96">
        <f>SUMIF('6-学员费用预警表'!A:A,E113,'6-学员费用预警表'!I:I)</f>
        <v>0</v>
      </c>
      <c r="Q113" s="97" t="str">
        <f>IF(E113="","",IFERROR(VLOOKUP(E113,'1-学员信息表'!A:AG,8,0),"错误"))</f>
        <v/>
      </c>
      <c r="R113" s="98"/>
      <c r="S113" s="99"/>
      <c r="T113" s="1"/>
      <c r="U113" s="12"/>
      <c r="V113" s="100"/>
      <c r="W113" s="8" t="str">
        <f>IF(E113="","",IF(ISERROR(VLOOKUP(E113,'1-学员信息表'!A:AG,9,0)),"错误",IF(VLOOKUP(E113,'1-学员信息表'!A:AG,9,0)="","错误",VLOOKUP(E113,'1-学员信息表'!A:AG,9,0))))</f>
        <v/>
      </c>
      <c r="X113" s="97" t="str">
        <f>IF(E113="","",IF(ISERROR(VLOOKUP(E113,'1-学员信息表'!A:AG,20,0)),"错误",IF(VLOOKUP(E113,'1-学员信息表'!A:AG,20,0)="","错误",VLOOKUP(E113,'1-学员信息表'!A:AG,20,0))))</f>
        <v/>
      </c>
      <c r="Y113" s="97" t="str">
        <f>IF(E113="","",IF(ISERROR(VLOOKUP(E113,'1-学员信息表'!A:AG,20,0)),"错误",IF(VLOOKUP(E113,'1-学员信息表'!A:AG,20,0)="","错误",VLOOKUP(E113,'1-学员信息表'!A:AG,20,0))))</f>
        <v/>
      </c>
    </row>
    <row r="114" spans="1:25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10"/>
      <c r="E114" s="1"/>
      <c r="F114" s="12" t="str">
        <f>IF(E114="","",IFERROR(VLOOKUP(E114,'1-学员信息表'!A:AG,2,0),"错误"))</f>
        <v/>
      </c>
      <c r="G114" s="12" t="str">
        <f>IF(E114="","",VLOOKUP(LEFT(H114,3),班级编码!A:M,8,0))</f>
        <v/>
      </c>
      <c r="H114" s="1"/>
      <c r="I114" s="8" t="str">
        <f>IF(E114="","",IFERROR(VLOOKUP(H114,'2-班级信息'!A:AM,23,0),"错误"))</f>
        <v/>
      </c>
      <c r="J114" s="8" t="str">
        <f>IF(E114="","",IFERROR(VLOOKUP(H114,'2-班级信息'!A:AM,24,0),"错误"))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IF(E114="","",IFERROR(VLOOKUP(H114,'2-班级信息'!A:AH,30,0),"错误"))</f>
        <v/>
      </c>
      <c r="M114" s="94"/>
      <c r="N114" s="95"/>
      <c r="O114" s="96">
        <f>SUMIF('6-学员费用预警表'!A:A,E114,'6-学员费用预警表'!F:F)</f>
        <v>0</v>
      </c>
      <c r="P114" s="96">
        <f>SUMIF('6-学员费用预警表'!A:A,E114,'6-学员费用预警表'!I:I)</f>
        <v>0</v>
      </c>
      <c r="Q114" s="97" t="str">
        <f>IF(E114="","",IFERROR(VLOOKUP(E114,'1-学员信息表'!A:AG,8,0),"错误"))</f>
        <v/>
      </c>
      <c r="R114" s="98"/>
      <c r="S114" s="99"/>
      <c r="T114" s="1"/>
      <c r="U114" s="12"/>
      <c r="V114" s="100"/>
      <c r="W114" s="8" t="str">
        <f>IF(E114="","",IF(ISERROR(VLOOKUP(E114,'1-学员信息表'!A:AG,9,0)),"错误",IF(VLOOKUP(E114,'1-学员信息表'!A:AG,9,0)="","错误",VLOOKUP(E114,'1-学员信息表'!A:AG,9,0))))</f>
        <v/>
      </c>
      <c r="X114" s="97" t="str">
        <f>IF(E114="","",IF(ISERROR(VLOOKUP(E114,'1-学员信息表'!A:AG,20,0)),"错误",IF(VLOOKUP(E114,'1-学员信息表'!A:AG,20,0)="","错误",VLOOKUP(E114,'1-学员信息表'!A:AG,20,0))))</f>
        <v/>
      </c>
      <c r="Y114" s="97" t="str">
        <f>IF(E114="","",IF(ISERROR(VLOOKUP(E114,'1-学员信息表'!A:AG,20,0)),"错误",IF(VLOOKUP(E114,'1-学员信息表'!A:AG,20,0)="","错误",VLOOKUP(E114,'1-学员信息表'!A:AG,20,0))))</f>
        <v/>
      </c>
    </row>
    <row r="115" spans="1:25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10"/>
      <c r="E115" s="1"/>
      <c r="F115" s="12" t="str">
        <f>IF(E115="","",IFERROR(VLOOKUP(E115,'1-学员信息表'!A:AG,2,0),"错误"))</f>
        <v/>
      </c>
      <c r="G115" s="12" t="str">
        <f>IF(E115="","",VLOOKUP(LEFT(H115,3),班级编码!A:M,8,0))</f>
        <v/>
      </c>
      <c r="H115" s="1"/>
      <c r="I115" s="8" t="str">
        <f>IF(E115="","",IFERROR(VLOOKUP(H115,'2-班级信息'!A:AM,23,0),"错误"))</f>
        <v/>
      </c>
      <c r="J115" s="8" t="str">
        <f>IF(E115="","",IFERROR(VLOOKUP(H115,'2-班级信息'!A:AM,24,0),"错误"))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IF(E115="","",IFERROR(VLOOKUP(H115,'2-班级信息'!A:AH,30,0),"错误"))</f>
        <v/>
      </c>
      <c r="M115" s="94"/>
      <c r="N115" s="95"/>
      <c r="O115" s="96">
        <f>SUMIF('6-学员费用预警表'!A:A,E115,'6-学员费用预警表'!F:F)</f>
        <v>0</v>
      </c>
      <c r="P115" s="96">
        <f>SUMIF('6-学员费用预警表'!A:A,E115,'6-学员费用预警表'!I:I)</f>
        <v>0</v>
      </c>
      <c r="Q115" s="97" t="str">
        <f>IF(E115="","",IFERROR(VLOOKUP(E115,'1-学员信息表'!A:AG,8,0),"错误"))</f>
        <v/>
      </c>
      <c r="R115" s="98"/>
      <c r="S115" s="99"/>
      <c r="T115" s="1"/>
      <c r="U115" s="12"/>
      <c r="V115" s="100"/>
      <c r="W115" s="8" t="str">
        <f>IF(E115="","",IF(ISERROR(VLOOKUP(E115,'1-学员信息表'!A:AG,9,0)),"错误",IF(VLOOKUP(E115,'1-学员信息表'!A:AG,9,0)="","错误",VLOOKUP(E115,'1-学员信息表'!A:AG,9,0))))</f>
        <v/>
      </c>
      <c r="X115" s="97" t="str">
        <f>IF(E115="","",IF(ISERROR(VLOOKUP(E115,'1-学员信息表'!A:AG,20,0)),"错误",IF(VLOOKUP(E115,'1-学员信息表'!A:AG,20,0)="","错误",VLOOKUP(E115,'1-学员信息表'!A:AG,20,0))))</f>
        <v/>
      </c>
      <c r="Y115" s="97" t="str">
        <f>IF(E115="","",IF(ISERROR(VLOOKUP(E115,'1-学员信息表'!A:AG,20,0)),"错误",IF(VLOOKUP(E115,'1-学员信息表'!A:AG,20,0)="","错误",VLOOKUP(E115,'1-学员信息表'!A:AG,20,0))))</f>
        <v/>
      </c>
    </row>
    <row r="116" spans="1:25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10"/>
      <c r="E116" s="1"/>
      <c r="F116" s="12" t="str">
        <f>IF(E116="","",IFERROR(VLOOKUP(E116,'1-学员信息表'!A:AG,2,0),"错误"))</f>
        <v/>
      </c>
      <c r="G116" s="12" t="str">
        <f>IF(E116="","",VLOOKUP(LEFT(H116,3),班级编码!A:M,8,0))</f>
        <v/>
      </c>
      <c r="H116" s="1"/>
      <c r="I116" s="8" t="str">
        <f>IF(E116="","",IFERROR(VLOOKUP(H116,'2-班级信息'!A:AM,23,0),"错误"))</f>
        <v/>
      </c>
      <c r="J116" s="8" t="str">
        <f>IF(E116="","",IFERROR(VLOOKUP(H116,'2-班级信息'!A:AM,24,0),"错误"))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IF(E116="","",IFERROR(VLOOKUP(H116,'2-班级信息'!A:AH,30,0),"错误"))</f>
        <v/>
      </c>
      <c r="M116" s="94"/>
      <c r="N116" s="95"/>
      <c r="O116" s="96">
        <f>SUMIF('6-学员费用预警表'!A:A,E116,'6-学员费用预警表'!F:F)</f>
        <v>0</v>
      </c>
      <c r="P116" s="96">
        <f>SUMIF('6-学员费用预警表'!A:A,E116,'6-学员费用预警表'!I:I)</f>
        <v>0</v>
      </c>
      <c r="Q116" s="97" t="str">
        <f>IF(E116="","",IFERROR(VLOOKUP(E116,'1-学员信息表'!A:AG,8,0),"错误"))</f>
        <v/>
      </c>
      <c r="R116" s="98"/>
      <c r="S116" s="99"/>
      <c r="T116" s="1"/>
      <c r="U116" s="12"/>
      <c r="V116" s="100"/>
      <c r="W116" s="8" t="str">
        <f>IF(E116="","",IF(ISERROR(VLOOKUP(E116,'1-学员信息表'!A:AG,9,0)),"错误",IF(VLOOKUP(E116,'1-学员信息表'!A:AG,9,0)="","错误",VLOOKUP(E116,'1-学员信息表'!A:AG,9,0))))</f>
        <v/>
      </c>
      <c r="X116" s="97" t="str">
        <f>IF(E116="","",IF(ISERROR(VLOOKUP(E116,'1-学员信息表'!A:AG,20,0)),"错误",IF(VLOOKUP(E116,'1-学员信息表'!A:AG,20,0)="","错误",VLOOKUP(E116,'1-学员信息表'!A:AG,20,0))))</f>
        <v/>
      </c>
      <c r="Y116" s="97" t="str">
        <f>IF(E116="","",IF(ISERROR(VLOOKUP(E116,'1-学员信息表'!A:AG,20,0)),"错误",IF(VLOOKUP(E116,'1-学员信息表'!A:AG,20,0)="","错误",VLOOKUP(E116,'1-学员信息表'!A:AG,20,0))))</f>
        <v/>
      </c>
    </row>
    <row r="117" spans="1:25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10"/>
      <c r="E117" s="1"/>
      <c r="F117" s="12" t="str">
        <f>IF(E117="","",IFERROR(VLOOKUP(E117,'1-学员信息表'!A:AG,2,0),"错误"))</f>
        <v/>
      </c>
      <c r="G117" s="12" t="str">
        <f>IF(E117="","",VLOOKUP(LEFT(H117,3),班级编码!A:M,8,0))</f>
        <v/>
      </c>
      <c r="H117" s="1"/>
      <c r="I117" s="8" t="str">
        <f>IF(E117="","",IFERROR(VLOOKUP(H117,'2-班级信息'!A:AM,23,0),"错误"))</f>
        <v/>
      </c>
      <c r="J117" s="8" t="str">
        <f>IF(E117="","",IFERROR(VLOOKUP(H117,'2-班级信息'!A:AM,24,0),"错误"))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IF(E117="","",IFERROR(VLOOKUP(H117,'2-班级信息'!A:AH,30,0),"错误"))</f>
        <v/>
      </c>
      <c r="M117" s="94"/>
      <c r="N117" s="95"/>
      <c r="O117" s="96">
        <f>SUMIF('6-学员费用预警表'!A:A,E117,'6-学员费用预警表'!F:F)</f>
        <v>0</v>
      </c>
      <c r="P117" s="96">
        <f>SUMIF('6-学员费用预警表'!A:A,E117,'6-学员费用预警表'!I:I)</f>
        <v>0</v>
      </c>
      <c r="Q117" s="97" t="str">
        <f>IF(E117="","",IFERROR(VLOOKUP(E117,'1-学员信息表'!A:AG,8,0),"错误"))</f>
        <v/>
      </c>
      <c r="R117" s="98"/>
      <c r="S117" s="99"/>
      <c r="T117" s="1"/>
      <c r="U117" s="12"/>
      <c r="V117" s="100"/>
      <c r="W117" s="8" t="str">
        <f>IF(E117="","",IF(ISERROR(VLOOKUP(E117,'1-学员信息表'!A:AG,9,0)),"错误",IF(VLOOKUP(E117,'1-学员信息表'!A:AG,9,0)="","错误",VLOOKUP(E117,'1-学员信息表'!A:AG,9,0))))</f>
        <v/>
      </c>
      <c r="X117" s="97" t="str">
        <f>IF(E117="","",IF(ISERROR(VLOOKUP(E117,'1-学员信息表'!A:AG,20,0)),"错误",IF(VLOOKUP(E117,'1-学员信息表'!A:AG,20,0)="","错误",VLOOKUP(E117,'1-学员信息表'!A:AG,20,0))))</f>
        <v/>
      </c>
      <c r="Y117" s="97" t="str">
        <f>IF(E117="","",IF(ISERROR(VLOOKUP(E117,'1-学员信息表'!A:AG,20,0)),"错误",IF(VLOOKUP(E117,'1-学员信息表'!A:AG,20,0)="","错误",VLOOKUP(E117,'1-学员信息表'!A:AG,20,0))))</f>
        <v/>
      </c>
    </row>
    <row r="118" spans="1:25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10"/>
      <c r="E118" s="1"/>
      <c r="F118" s="12" t="str">
        <f>IF(E118="","",IFERROR(VLOOKUP(E118,'1-学员信息表'!A:AG,2,0),"错误"))</f>
        <v/>
      </c>
      <c r="G118" s="12" t="str">
        <f>IF(E118="","",VLOOKUP(LEFT(H118,3),班级编码!A:M,8,0))</f>
        <v/>
      </c>
      <c r="H118" s="1"/>
      <c r="I118" s="8" t="str">
        <f>IF(E118="","",IFERROR(VLOOKUP(H118,'2-班级信息'!A:AM,23,0),"错误"))</f>
        <v/>
      </c>
      <c r="J118" s="8" t="str">
        <f>IF(E118="","",IFERROR(VLOOKUP(H118,'2-班级信息'!A:AM,24,0),"错误"))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IF(E118="","",IFERROR(VLOOKUP(H118,'2-班级信息'!A:AH,30,0),"错误"))</f>
        <v/>
      </c>
      <c r="M118" s="94"/>
      <c r="N118" s="95"/>
      <c r="O118" s="96">
        <f>SUMIF('6-学员费用预警表'!A:A,E118,'6-学员费用预警表'!F:F)</f>
        <v>0</v>
      </c>
      <c r="P118" s="96">
        <f>SUMIF('6-学员费用预警表'!A:A,E118,'6-学员费用预警表'!I:I)</f>
        <v>0</v>
      </c>
      <c r="Q118" s="97" t="str">
        <f>IF(E118="","",IFERROR(VLOOKUP(E118,'1-学员信息表'!A:AG,8,0),"错误"))</f>
        <v/>
      </c>
      <c r="R118" s="98"/>
      <c r="S118" s="99"/>
      <c r="T118" s="1"/>
      <c r="U118" s="12"/>
      <c r="V118" s="100"/>
      <c r="W118" s="8" t="str">
        <f>IF(E118="","",IF(ISERROR(VLOOKUP(E118,'1-学员信息表'!A:AG,9,0)),"错误",IF(VLOOKUP(E118,'1-学员信息表'!A:AG,9,0)="","错误",VLOOKUP(E118,'1-学员信息表'!A:AG,9,0))))</f>
        <v/>
      </c>
      <c r="X118" s="97" t="str">
        <f>IF(E118="","",IF(ISERROR(VLOOKUP(E118,'1-学员信息表'!A:AG,20,0)),"错误",IF(VLOOKUP(E118,'1-学员信息表'!A:AG,20,0)="","错误",VLOOKUP(E118,'1-学员信息表'!A:AG,20,0))))</f>
        <v/>
      </c>
      <c r="Y118" s="97" t="str">
        <f>IF(E118="","",IF(ISERROR(VLOOKUP(E118,'1-学员信息表'!A:AG,20,0)),"错误",IF(VLOOKUP(E118,'1-学员信息表'!A:AG,20,0)="","错误",VLOOKUP(E118,'1-学员信息表'!A:AG,20,0))))</f>
        <v/>
      </c>
    </row>
    <row r="119" spans="1:25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10"/>
      <c r="E119" s="1"/>
      <c r="F119" s="12" t="str">
        <f>IF(E119="","",IFERROR(VLOOKUP(E119,'1-学员信息表'!A:AG,2,0),"错误"))</f>
        <v/>
      </c>
      <c r="G119" s="12" t="str">
        <f>IF(E119="","",VLOOKUP(LEFT(H119,3),班级编码!A:M,8,0))</f>
        <v/>
      </c>
      <c r="H119" s="1"/>
      <c r="I119" s="8" t="str">
        <f>IF(E119="","",IFERROR(VLOOKUP(H119,'2-班级信息'!A:AM,23,0),"错误"))</f>
        <v/>
      </c>
      <c r="J119" s="8" t="str">
        <f>IF(E119="","",IFERROR(VLOOKUP(H119,'2-班级信息'!A:AM,24,0),"错误"))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IF(E119="","",IFERROR(VLOOKUP(H119,'2-班级信息'!A:AH,30,0),"错误"))</f>
        <v/>
      </c>
      <c r="M119" s="94"/>
      <c r="N119" s="95"/>
      <c r="O119" s="96">
        <f>SUMIF('6-学员费用预警表'!A:A,E119,'6-学员费用预警表'!F:F)</f>
        <v>0</v>
      </c>
      <c r="P119" s="96">
        <f>SUMIF('6-学员费用预警表'!A:A,E119,'6-学员费用预警表'!I:I)</f>
        <v>0</v>
      </c>
      <c r="Q119" s="97" t="str">
        <f>IF(E119="","",IFERROR(VLOOKUP(E119,'1-学员信息表'!A:AG,8,0),"错误"))</f>
        <v/>
      </c>
      <c r="R119" s="98"/>
      <c r="S119" s="99"/>
      <c r="T119" s="1"/>
      <c r="U119" s="12"/>
      <c r="V119" s="100"/>
      <c r="W119" s="8" t="str">
        <f>IF(E119="","",IF(ISERROR(VLOOKUP(E119,'1-学员信息表'!A:AG,9,0)),"错误",IF(VLOOKUP(E119,'1-学员信息表'!A:AG,9,0)="","错误",VLOOKUP(E119,'1-学员信息表'!A:AG,9,0))))</f>
        <v/>
      </c>
      <c r="X119" s="97" t="str">
        <f>IF(E119="","",IF(ISERROR(VLOOKUP(E119,'1-学员信息表'!A:AG,20,0)),"错误",IF(VLOOKUP(E119,'1-学员信息表'!A:AG,20,0)="","错误",VLOOKUP(E119,'1-学员信息表'!A:AG,20,0))))</f>
        <v/>
      </c>
      <c r="Y119" s="97" t="str">
        <f>IF(E119="","",IF(ISERROR(VLOOKUP(E119,'1-学员信息表'!A:AG,20,0)),"错误",IF(VLOOKUP(E119,'1-学员信息表'!A:AG,20,0)="","错误",VLOOKUP(E119,'1-学员信息表'!A:AG,20,0))))</f>
        <v/>
      </c>
    </row>
    <row r="120" spans="1:25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10"/>
      <c r="E120" s="1"/>
      <c r="F120" s="12" t="str">
        <f>IF(E120="","",IFERROR(VLOOKUP(E120,'1-学员信息表'!A:AG,2,0),"错误"))</f>
        <v/>
      </c>
      <c r="G120" s="12" t="str">
        <f>IF(E120="","",VLOOKUP(LEFT(H120,3),班级编码!A:M,8,0))</f>
        <v/>
      </c>
      <c r="H120" s="1"/>
      <c r="I120" s="8" t="str">
        <f>IF(E120="","",IFERROR(VLOOKUP(H120,'2-班级信息'!A:AM,23,0),"错误"))</f>
        <v/>
      </c>
      <c r="J120" s="8" t="str">
        <f>IF(E120="","",IFERROR(VLOOKUP(H120,'2-班级信息'!A:AM,24,0),"错误"))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IF(E120="","",IFERROR(VLOOKUP(H120,'2-班级信息'!A:AH,30,0),"错误"))</f>
        <v/>
      </c>
      <c r="M120" s="94"/>
      <c r="N120" s="95"/>
      <c r="O120" s="96">
        <f>SUMIF('6-学员费用预警表'!A:A,E120,'6-学员费用预警表'!F:F)</f>
        <v>0</v>
      </c>
      <c r="P120" s="96">
        <f>SUMIF('6-学员费用预警表'!A:A,E120,'6-学员费用预警表'!I:I)</f>
        <v>0</v>
      </c>
      <c r="Q120" s="97" t="str">
        <f>IF(E120="","",IFERROR(VLOOKUP(E120,'1-学员信息表'!A:AG,8,0),"错误"))</f>
        <v/>
      </c>
      <c r="R120" s="98"/>
      <c r="S120" s="99"/>
      <c r="T120" s="1"/>
      <c r="U120" s="12"/>
      <c r="V120" s="100"/>
      <c r="W120" s="8" t="str">
        <f>IF(E120="","",IF(ISERROR(VLOOKUP(E120,'1-学员信息表'!A:AG,9,0)),"错误",IF(VLOOKUP(E120,'1-学员信息表'!A:AG,9,0)="","错误",VLOOKUP(E120,'1-学员信息表'!A:AG,9,0))))</f>
        <v/>
      </c>
      <c r="X120" s="97" t="str">
        <f>IF(E120="","",IF(ISERROR(VLOOKUP(E120,'1-学员信息表'!A:AG,20,0)),"错误",IF(VLOOKUP(E120,'1-学员信息表'!A:AG,20,0)="","错误",VLOOKUP(E120,'1-学员信息表'!A:AG,20,0))))</f>
        <v/>
      </c>
      <c r="Y120" s="97" t="str">
        <f>IF(E120="","",IF(ISERROR(VLOOKUP(E120,'1-学员信息表'!A:AG,20,0)),"错误",IF(VLOOKUP(E120,'1-学员信息表'!A:AG,20,0)="","错误",VLOOKUP(E120,'1-学员信息表'!A:AG,20,0))))</f>
        <v/>
      </c>
    </row>
    <row r="121" spans="1:25">
      <c r="A121" s="8" t="str">
        <f t="shared" si="3"/>
        <v/>
      </c>
      <c r="B121" s="12" t="str">
        <f t="shared" si="4"/>
        <v/>
      </c>
      <c r="C121" s="11" t="str">
        <f t="shared" si="5"/>
        <v/>
      </c>
      <c r="D121" s="10"/>
      <c r="E121" s="1"/>
      <c r="F121" s="12" t="str">
        <f>IF(E121="","",IFERROR(VLOOKUP(E121,'1-学员信息表'!A:AG,2,0),"错误"))</f>
        <v/>
      </c>
      <c r="G121" s="12" t="str">
        <f>IF(E121="","",VLOOKUP(LEFT(H121,3),班级编码!A:M,8,0))</f>
        <v/>
      </c>
      <c r="H121" s="1"/>
      <c r="I121" s="8" t="str">
        <f>IF(E121="","",IFERROR(VLOOKUP(H121,'2-班级信息'!A:AM,23,0),"错误"))</f>
        <v/>
      </c>
      <c r="J121" s="8" t="str">
        <f>IF(E121="","",IFERROR(VLOOKUP(H121,'2-班级信息'!A:AM,24,0),"错误"))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IF(E121="","",IFERROR(VLOOKUP(H121,'2-班级信息'!A:AH,30,0),"错误"))</f>
        <v/>
      </c>
      <c r="M121" s="94"/>
      <c r="N121" s="95"/>
      <c r="O121" s="96">
        <f>SUMIF('6-学员费用预警表'!A:A,E121,'6-学员费用预警表'!F:F)</f>
        <v>0</v>
      </c>
      <c r="P121" s="96">
        <f>SUMIF('6-学员费用预警表'!A:A,E121,'6-学员费用预警表'!I:I)</f>
        <v>0</v>
      </c>
      <c r="Q121" s="97" t="str">
        <f>IF(E121="","",IFERROR(VLOOKUP(E121,'1-学员信息表'!A:AG,8,0),"错误"))</f>
        <v/>
      </c>
      <c r="R121" s="98"/>
      <c r="S121" s="99"/>
      <c r="T121" s="1"/>
      <c r="U121" s="12"/>
      <c r="V121" s="100"/>
      <c r="W121" s="8" t="str">
        <f>IF(E121="","",IF(ISERROR(VLOOKUP(E121,'1-学员信息表'!A:AG,9,0)),"错误",IF(VLOOKUP(E121,'1-学员信息表'!A:AG,9,0)="","错误",VLOOKUP(E121,'1-学员信息表'!A:AG,9,0))))</f>
        <v/>
      </c>
      <c r="X121" s="97" t="str">
        <f>IF(E121="","",IF(ISERROR(VLOOKUP(E121,'1-学员信息表'!A:AG,20,0)),"错误",IF(VLOOKUP(E121,'1-学员信息表'!A:AG,20,0)="","错误",VLOOKUP(E121,'1-学员信息表'!A:AG,20,0))))</f>
        <v/>
      </c>
      <c r="Y121" s="97" t="str">
        <f>IF(E121="","",IF(ISERROR(VLOOKUP(E121,'1-学员信息表'!A:AG,20,0)),"错误",IF(VLOOKUP(E121,'1-学员信息表'!A:AG,20,0)="","错误",VLOOKUP(E121,'1-学员信息表'!A:AG,20,0))))</f>
        <v/>
      </c>
    </row>
    <row r="122" spans="1:25">
      <c r="A122" s="8" t="str">
        <f t="shared" si="3"/>
        <v/>
      </c>
      <c r="B122" s="12" t="str">
        <f t="shared" si="4"/>
        <v/>
      </c>
      <c r="C122" s="11" t="str">
        <f t="shared" si="5"/>
        <v/>
      </c>
      <c r="D122" s="10"/>
      <c r="E122" s="1"/>
      <c r="F122" s="12" t="str">
        <f>IF(E122="","",IFERROR(VLOOKUP(E122,'1-学员信息表'!A:AG,2,0),"错误"))</f>
        <v/>
      </c>
      <c r="G122" s="12" t="str">
        <f>IF(E122="","",VLOOKUP(LEFT(H122,3),班级编码!A:M,8,0))</f>
        <v/>
      </c>
      <c r="H122" s="1"/>
      <c r="I122" s="8" t="str">
        <f>IF(E122="","",IFERROR(VLOOKUP(H122,'2-班级信息'!A:AM,23,0),"错误"))</f>
        <v/>
      </c>
      <c r="J122" s="8" t="str">
        <f>IF(E122="","",IFERROR(VLOOKUP(H122,'2-班级信息'!A:AM,24,0),"错误"))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IF(E122="","",IFERROR(VLOOKUP(H122,'2-班级信息'!A:AH,30,0),"错误"))</f>
        <v/>
      </c>
      <c r="M122" s="94"/>
      <c r="N122" s="95"/>
      <c r="O122" s="96">
        <f>SUMIF('6-学员费用预警表'!A:A,E122,'6-学员费用预警表'!F:F)</f>
        <v>0</v>
      </c>
      <c r="P122" s="96">
        <f>SUMIF('6-学员费用预警表'!A:A,E122,'6-学员费用预警表'!I:I)</f>
        <v>0</v>
      </c>
      <c r="Q122" s="97" t="str">
        <f>IF(E122="","",IFERROR(VLOOKUP(E122,'1-学员信息表'!A:AG,8,0),"错误"))</f>
        <v/>
      </c>
      <c r="R122" s="98"/>
      <c r="S122" s="99"/>
      <c r="T122" s="1"/>
      <c r="U122" s="12"/>
      <c r="V122" s="100"/>
      <c r="W122" s="8" t="str">
        <f>IF(E122="","",IF(ISERROR(VLOOKUP(E122,'1-学员信息表'!A:AG,9,0)),"错误",IF(VLOOKUP(E122,'1-学员信息表'!A:AG,9,0)="","错误",VLOOKUP(E122,'1-学员信息表'!A:AG,9,0))))</f>
        <v/>
      </c>
      <c r="X122" s="97" t="str">
        <f>IF(E122="","",IF(ISERROR(VLOOKUP(E122,'1-学员信息表'!A:AG,20,0)),"错误",IF(VLOOKUP(E122,'1-学员信息表'!A:AG,20,0)="","错误",VLOOKUP(E122,'1-学员信息表'!A:AG,20,0))))</f>
        <v/>
      </c>
      <c r="Y122" s="97" t="str">
        <f>IF(E122="","",IF(ISERROR(VLOOKUP(E122,'1-学员信息表'!A:AG,20,0)),"错误",IF(VLOOKUP(E122,'1-学员信息表'!A:AG,20,0)="","错误",VLOOKUP(E122,'1-学员信息表'!A:AG,20,0))))</f>
        <v/>
      </c>
    </row>
    <row r="123" spans="1:25">
      <c r="A123" s="8" t="str">
        <f t="shared" si="3"/>
        <v/>
      </c>
      <c r="B123" s="12" t="str">
        <f t="shared" si="4"/>
        <v/>
      </c>
      <c r="C123" s="11" t="str">
        <f t="shared" si="5"/>
        <v/>
      </c>
      <c r="D123" s="10"/>
      <c r="E123" s="1"/>
      <c r="F123" s="12" t="str">
        <f>IF(E123="","",IFERROR(VLOOKUP(E123,'1-学员信息表'!A:AG,2,0),"错误"))</f>
        <v/>
      </c>
      <c r="G123" s="12" t="str">
        <f>IF(E123="","",VLOOKUP(LEFT(H123,3),班级编码!A:M,8,0))</f>
        <v/>
      </c>
      <c r="H123" s="1"/>
      <c r="I123" s="8" t="str">
        <f>IF(E123="","",IFERROR(VLOOKUP(H123,'2-班级信息'!A:AM,23,0),"错误"))</f>
        <v/>
      </c>
      <c r="J123" s="8" t="str">
        <f>IF(E123="","",IFERROR(VLOOKUP(H123,'2-班级信息'!A:AM,24,0),"错误"))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IF(E123="","",IFERROR(VLOOKUP(H123,'2-班级信息'!A:AH,30,0),"错误"))</f>
        <v/>
      </c>
      <c r="M123" s="94"/>
      <c r="N123" s="95"/>
      <c r="O123" s="96">
        <f>SUMIF('6-学员费用预警表'!A:A,E123,'6-学员费用预警表'!F:F)</f>
        <v>0</v>
      </c>
      <c r="P123" s="96">
        <f>SUMIF('6-学员费用预警表'!A:A,E123,'6-学员费用预警表'!I:I)</f>
        <v>0</v>
      </c>
      <c r="Q123" s="97" t="str">
        <f>IF(E123="","",IFERROR(VLOOKUP(E123,'1-学员信息表'!A:AG,8,0),"错误"))</f>
        <v/>
      </c>
      <c r="R123" s="98"/>
      <c r="S123" s="99"/>
      <c r="T123" s="1"/>
      <c r="U123" s="12"/>
      <c r="V123" s="100"/>
      <c r="W123" s="8" t="str">
        <f>IF(E123="","",IF(ISERROR(VLOOKUP(E123,'1-学员信息表'!A:AG,9,0)),"错误",IF(VLOOKUP(E123,'1-学员信息表'!A:AG,9,0)="","错误",VLOOKUP(E123,'1-学员信息表'!A:AG,9,0))))</f>
        <v/>
      </c>
      <c r="X123" s="97" t="str">
        <f>IF(E123="","",IF(ISERROR(VLOOKUP(E123,'1-学员信息表'!A:AG,20,0)),"错误",IF(VLOOKUP(E123,'1-学员信息表'!A:AG,20,0)="","错误",VLOOKUP(E123,'1-学员信息表'!A:AG,20,0))))</f>
        <v/>
      </c>
      <c r="Y123" s="97" t="str">
        <f>IF(E123="","",IF(ISERROR(VLOOKUP(E123,'1-学员信息表'!A:AG,20,0)),"错误",IF(VLOOKUP(E123,'1-学员信息表'!A:AG,20,0)="","错误",VLOOKUP(E123,'1-学员信息表'!A:AG,20,0))))</f>
        <v/>
      </c>
    </row>
    <row r="124" spans="1:25">
      <c r="A124" s="8" t="str">
        <f t="shared" si="3"/>
        <v/>
      </c>
      <c r="B124" s="12" t="str">
        <f t="shared" si="4"/>
        <v/>
      </c>
      <c r="C124" s="11" t="str">
        <f t="shared" si="5"/>
        <v/>
      </c>
      <c r="D124" s="10"/>
      <c r="E124" s="1"/>
      <c r="F124" s="12" t="str">
        <f>IF(E124="","",IFERROR(VLOOKUP(E124,'1-学员信息表'!A:AG,2,0),"错误"))</f>
        <v/>
      </c>
      <c r="G124" s="12" t="str">
        <f>IF(E124="","",VLOOKUP(LEFT(H124,3),班级编码!A:M,8,0))</f>
        <v/>
      </c>
      <c r="H124" s="1"/>
      <c r="I124" s="8" t="str">
        <f>IF(E124="","",IFERROR(VLOOKUP(H124,'2-班级信息'!A:AM,23,0),"错误"))</f>
        <v/>
      </c>
      <c r="J124" s="8" t="str">
        <f>IF(E124="","",IFERROR(VLOOKUP(H124,'2-班级信息'!A:AM,24,0),"错误"))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IF(E124="","",IFERROR(VLOOKUP(H124,'2-班级信息'!A:AH,30,0),"错误"))</f>
        <v/>
      </c>
      <c r="M124" s="94"/>
      <c r="N124" s="95"/>
      <c r="O124" s="96">
        <f>SUMIF('6-学员费用预警表'!A:A,E124,'6-学员费用预警表'!F:F)</f>
        <v>0</v>
      </c>
      <c r="P124" s="96">
        <f>SUMIF('6-学员费用预警表'!A:A,E124,'6-学员费用预警表'!I:I)</f>
        <v>0</v>
      </c>
      <c r="Q124" s="97" t="str">
        <f>IF(E124="","",IFERROR(VLOOKUP(E124,'1-学员信息表'!A:AG,8,0),"错误"))</f>
        <v/>
      </c>
      <c r="R124" s="98"/>
      <c r="S124" s="99"/>
      <c r="T124" s="1"/>
      <c r="U124" s="12"/>
      <c r="V124" s="100"/>
      <c r="W124" s="8" t="str">
        <f>IF(E124="","",IF(ISERROR(VLOOKUP(E124,'1-学员信息表'!A:AG,9,0)),"错误",IF(VLOOKUP(E124,'1-学员信息表'!A:AG,9,0)="","错误",VLOOKUP(E124,'1-学员信息表'!A:AG,9,0))))</f>
        <v/>
      </c>
      <c r="X124" s="97" t="str">
        <f>IF(E124="","",IF(ISERROR(VLOOKUP(E124,'1-学员信息表'!A:AG,20,0)),"错误",IF(VLOOKUP(E124,'1-学员信息表'!A:AG,20,0)="","错误",VLOOKUP(E124,'1-学员信息表'!A:AG,20,0))))</f>
        <v/>
      </c>
      <c r="Y124" s="97" t="str">
        <f>IF(E124="","",IF(ISERROR(VLOOKUP(E124,'1-学员信息表'!A:AG,20,0)),"错误",IF(VLOOKUP(E124,'1-学员信息表'!A:AG,20,0)="","错误",VLOOKUP(E124,'1-学员信息表'!A:AG,20,0))))</f>
        <v/>
      </c>
    </row>
    <row r="125" spans="1:25">
      <c r="A125" s="8" t="str">
        <f t="shared" si="3"/>
        <v/>
      </c>
      <c r="B125" s="12" t="str">
        <f t="shared" si="4"/>
        <v/>
      </c>
      <c r="C125" s="11" t="str">
        <f t="shared" si="5"/>
        <v/>
      </c>
      <c r="D125" s="10"/>
      <c r="E125" s="1"/>
      <c r="F125" s="12" t="str">
        <f>IF(E125="","",IFERROR(VLOOKUP(E125,'1-学员信息表'!A:AG,2,0),"错误"))</f>
        <v/>
      </c>
      <c r="G125" s="12" t="str">
        <f>IF(E125="","",VLOOKUP(LEFT(H125,3),班级编码!A:M,8,0))</f>
        <v/>
      </c>
      <c r="H125" s="1"/>
      <c r="I125" s="8" t="str">
        <f>IF(E125="","",IFERROR(VLOOKUP(H125,'2-班级信息'!A:AM,23,0),"错误"))</f>
        <v/>
      </c>
      <c r="J125" s="8" t="str">
        <f>IF(E125="","",IFERROR(VLOOKUP(H125,'2-班级信息'!A:AM,24,0),"错误"))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IF(E125="","",IFERROR(VLOOKUP(H125,'2-班级信息'!A:AH,30,0),"错误"))</f>
        <v/>
      </c>
      <c r="M125" s="94"/>
      <c r="N125" s="95"/>
      <c r="O125" s="96">
        <f>SUMIF('6-学员费用预警表'!A:A,E125,'6-学员费用预警表'!F:F)</f>
        <v>0</v>
      </c>
      <c r="P125" s="96">
        <f>SUMIF('6-学员费用预警表'!A:A,E125,'6-学员费用预警表'!I:I)</f>
        <v>0</v>
      </c>
      <c r="Q125" s="97" t="str">
        <f>IF(E125="","",IFERROR(VLOOKUP(E125,'1-学员信息表'!A:AG,8,0),"错误"))</f>
        <v/>
      </c>
      <c r="R125" s="98"/>
      <c r="S125" s="99"/>
      <c r="T125" s="1"/>
      <c r="U125" s="12"/>
      <c r="V125" s="100"/>
      <c r="W125" s="8" t="str">
        <f>IF(E125="","",IF(ISERROR(VLOOKUP(E125,'1-学员信息表'!A:AG,9,0)),"错误",IF(VLOOKUP(E125,'1-学员信息表'!A:AG,9,0)="","错误",VLOOKUP(E125,'1-学员信息表'!A:AG,9,0))))</f>
        <v/>
      </c>
      <c r="X125" s="97" t="str">
        <f>IF(E125="","",IF(ISERROR(VLOOKUP(E125,'1-学员信息表'!A:AG,20,0)),"错误",IF(VLOOKUP(E125,'1-学员信息表'!A:AG,20,0)="","错误",VLOOKUP(E125,'1-学员信息表'!A:AG,20,0))))</f>
        <v/>
      </c>
      <c r="Y125" s="97" t="str">
        <f>IF(E125="","",IF(ISERROR(VLOOKUP(E125,'1-学员信息表'!A:AG,20,0)),"错误",IF(VLOOKUP(E125,'1-学员信息表'!A:AG,20,0)="","错误",VLOOKUP(E125,'1-学员信息表'!A:AG,20,0))))</f>
        <v/>
      </c>
    </row>
    <row r="126" spans="1:25">
      <c r="A126" s="8" t="str">
        <f t="shared" si="3"/>
        <v/>
      </c>
      <c r="B126" s="12" t="str">
        <f t="shared" si="4"/>
        <v/>
      </c>
      <c r="C126" s="11" t="str">
        <f t="shared" si="5"/>
        <v/>
      </c>
      <c r="D126" s="10"/>
      <c r="E126" s="1"/>
      <c r="F126" s="12" t="str">
        <f>IF(E126="","",IFERROR(VLOOKUP(E126,'1-学员信息表'!A:AG,2,0),"错误"))</f>
        <v/>
      </c>
      <c r="G126" s="12" t="str">
        <f>IF(E126="","",VLOOKUP(LEFT(H126,3),班级编码!A:M,8,0))</f>
        <v/>
      </c>
      <c r="H126" s="1"/>
      <c r="I126" s="8" t="str">
        <f>IF(E126="","",IFERROR(VLOOKUP(H126,'2-班级信息'!A:AM,23,0),"错误"))</f>
        <v/>
      </c>
      <c r="J126" s="8" t="str">
        <f>IF(E126="","",IFERROR(VLOOKUP(H126,'2-班级信息'!A:AM,24,0),"错误"))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IF(E126="","",IFERROR(VLOOKUP(H126,'2-班级信息'!A:AH,30,0),"错误"))</f>
        <v/>
      </c>
      <c r="M126" s="94"/>
      <c r="N126" s="95"/>
      <c r="O126" s="96">
        <f>SUMIF('6-学员费用预警表'!A:A,E126,'6-学员费用预警表'!F:F)</f>
        <v>0</v>
      </c>
      <c r="P126" s="96">
        <f>SUMIF('6-学员费用预警表'!A:A,E126,'6-学员费用预警表'!I:I)</f>
        <v>0</v>
      </c>
      <c r="Q126" s="97" t="str">
        <f>IF(E126="","",IFERROR(VLOOKUP(E126,'1-学员信息表'!A:AG,8,0),"错误"))</f>
        <v/>
      </c>
      <c r="R126" s="98"/>
      <c r="S126" s="99"/>
      <c r="T126" s="1"/>
      <c r="U126" s="12"/>
      <c r="V126" s="100"/>
      <c r="W126" s="8" t="str">
        <f>IF(E126="","",IF(ISERROR(VLOOKUP(E126,'1-学员信息表'!A:AG,9,0)),"错误",IF(VLOOKUP(E126,'1-学员信息表'!A:AG,9,0)="","错误",VLOOKUP(E126,'1-学员信息表'!A:AG,9,0))))</f>
        <v/>
      </c>
      <c r="X126" s="97" t="str">
        <f>IF(E126="","",IF(ISERROR(VLOOKUP(E126,'1-学员信息表'!A:AG,20,0)),"错误",IF(VLOOKUP(E126,'1-学员信息表'!A:AG,20,0)="","错误",VLOOKUP(E126,'1-学员信息表'!A:AG,20,0))))</f>
        <v/>
      </c>
      <c r="Y126" s="97" t="str">
        <f>IF(E126="","",IF(ISERROR(VLOOKUP(E126,'1-学员信息表'!A:AG,20,0)),"错误",IF(VLOOKUP(E126,'1-学员信息表'!A:AG,20,0)="","错误",VLOOKUP(E126,'1-学员信息表'!A:AG,20,0))))</f>
        <v/>
      </c>
    </row>
    <row r="127" spans="1:25">
      <c r="A127" s="8" t="str">
        <f t="shared" si="3"/>
        <v/>
      </c>
      <c r="B127" s="12" t="str">
        <f t="shared" si="4"/>
        <v/>
      </c>
      <c r="C127" s="11" t="str">
        <f t="shared" si="5"/>
        <v/>
      </c>
      <c r="D127" s="10"/>
      <c r="E127" s="1"/>
      <c r="F127" s="12" t="str">
        <f>IF(E127="","",IFERROR(VLOOKUP(E127,'1-学员信息表'!A:AG,2,0),"错误"))</f>
        <v/>
      </c>
      <c r="G127" s="12" t="str">
        <f>IF(E127="","",VLOOKUP(LEFT(H127,3),班级编码!A:M,8,0))</f>
        <v/>
      </c>
      <c r="H127" s="1"/>
      <c r="I127" s="8" t="str">
        <f>IF(E127="","",IFERROR(VLOOKUP(H127,'2-班级信息'!A:AM,23,0),"错误"))</f>
        <v/>
      </c>
      <c r="J127" s="8" t="str">
        <f>IF(E127="","",IFERROR(VLOOKUP(H127,'2-班级信息'!A:AM,24,0),"错误"))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IF(E127="","",IFERROR(VLOOKUP(H127,'2-班级信息'!A:AH,30,0),"错误"))</f>
        <v/>
      </c>
      <c r="M127" s="94"/>
      <c r="N127" s="95"/>
      <c r="O127" s="96">
        <f>SUMIF('6-学员费用预警表'!A:A,E127,'6-学员费用预警表'!F:F)</f>
        <v>0</v>
      </c>
      <c r="P127" s="96">
        <f>SUMIF('6-学员费用预警表'!A:A,E127,'6-学员费用预警表'!I:I)</f>
        <v>0</v>
      </c>
      <c r="Q127" s="97" t="str">
        <f>IF(E127="","",IFERROR(VLOOKUP(E127,'1-学员信息表'!A:AG,8,0),"错误"))</f>
        <v/>
      </c>
      <c r="R127" s="98"/>
      <c r="S127" s="99"/>
      <c r="T127" s="1"/>
      <c r="U127" s="12"/>
      <c r="V127" s="100"/>
      <c r="W127" s="8" t="str">
        <f>IF(E127="","",IF(ISERROR(VLOOKUP(E127,'1-学员信息表'!A:AG,9,0)),"错误",IF(VLOOKUP(E127,'1-学员信息表'!A:AG,9,0)="","错误",VLOOKUP(E127,'1-学员信息表'!A:AG,9,0))))</f>
        <v/>
      </c>
      <c r="X127" s="97" t="str">
        <f>IF(E127="","",IF(ISERROR(VLOOKUP(E127,'1-学员信息表'!A:AG,20,0)),"错误",IF(VLOOKUP(E127,'1-学员信息表'!A:AG,20,0)="","错误",VLOOKUP(E127,'1-学员信息表'!A:AG,20,0))))</f>
        <v/>
      </c>
      <c r="Y127" s="97" t="str">
        <f>IF(E127="","",IF(ISERROR(VLOOKUP(E127,'1-学员信息表'!A:AG,20,0)),"错误",IF(VLOOKUP(E127,'1-学员信息表'!A:AG,20,0)="","错误",VLOOKUP(E127,'1-学员信息表'!A:AG,20,0))))</f>
        <v/>
      </c>
    </row>
    <row r="128" spans="1:25">
      <c r="A128" s="8" t="str">
        <f t="shared" si="3"/>
        <v/>
      </c>
      <c r="B128" s="12" t="str">
        <f t="shared" si="4"/>
        <v/>
      </c>
      <c r="C128" s="11" t="str">
        <f t="shared" si="5"/>
        <v/>
      </c>
      <c r="D128" s="10"/>
      <c r="E128" s="1"/>
      <c r="F128" s="12" t="str">
        <f>IF(E128="","",IFERROR(VLOOKUP(E128,'1-学员信息表'!A:AG,2,0),"错误"))</f>
        <v/>
      </c>
      <c r="G128" s="12" t="str">
        <f>IF(E128="","",VLOOKUP(LEFT(H128,3),班级编码!A:M,8,0))</f>
        <v/>
      </c>
      <c r="H128" s="1"/>
      <c r="I128" s="8" t="str">
        <f>IF(E128="","",IFERROR(VLOOKUP(H128,'2-班级信息'!A:AM,23,0),"错误"))</f>
        <v/>
      </c>
      <c r="J128" s="8" t="str">
        <f>IF(E128="","",IFERROR(VLOOKUP(H128,'2-班级信息'!A:AM,24,0),"错误"))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IF(E128="","",IFERROR(VLOOKUP(H128,'2-班级信息'!A:AH,30,0),"错误"))</f>
        <v/>
      </c>
      <c r="M128" s="94"/>
      <c r="N128" s="95"/>
      <c r="O128" s="96">
        <f>SUMIF('6-学员费用预警表'!A:A,E128,'6-学员费用预警表'!F:F)</f>
        <v>0</v>
      </c>
      <c r="P128" s="96">
        <f>SUMIF('6-学员费用预警表'!A:A,E128,'6-学员费用预警表'!I:I)</f>
        <v>0</v>
      </c>
      <c r="Q128" s="97" t="str">
        <f>IF(E128="","",IFERROR(VLOOKUP(E128,'1-学员信息表'!A:AG,8,0),"错误"))</f>
        <v/>
      </c>
      <c r="R128" s="98"/>
      <c r="S128" s="99"/>
      <c r="T128" s="1"/>
      <c r="U128" s="12"/>
      <c r="V128" s="100"/>
      <c r="W128" s="8" t="str">
        <f>IF(E128="","",IF(ISERROR(VLOOKUP(E128,'1-学员信息表'!A:AG,9,0)),"错误",IF(VLOOKUP(E128,'1-学员信息表'!A:AG,9,0)="","错误",VLOOKUP(E128,'1-学员信息表'!A:AG,9,0))))</f>
        <v/>
      </c>
      <c r="X128" s="97" t="str">
        <f>IF(E128="","",IF(ISERROR(VLOOKUP(E128,'1-学员信息表'!A:AG,20,0)),"错误",IF(VLOOKUP(E128,'1-学员信息表'!A:AG,20,0)="","错误",VLOOKUP(E128,'1-学员信息表'!A:AG,20,0))))</f>
        <v/>
      </c>
      <c r="Y128" s="97" t="str">
        <f>IF(E128="","",IF(ISERROR(VLOOKUP(E128,'1-学员信息表'!A:AG,20,0)),"错误",IF(VLOOKUP(E128,'1-学员信息表'!A:AG,20,0)="","错误",VLOOKUP(E128,'1-学员信息表'!A:AG,20,0))))</f>
        <v/>
      </c>
    </row>
    <row r="129" spans="1:25">
      <c r="A129" s="8" t="str">
        <f t="shared" si="3"/>
        <v/>
      </c>
      <c r="B129" s="12" t="str">
        <f t="shared" si="4"/>
        <v/>
      </c>
      <c r="C129" s="11" t="str">
        <f t="shared" si="5"/>
        <v/>
      </c>
      <c r="D129" s="10"/>
      <c r="E129" s="1"/>
      <c r="F129" s="12" t="str">
        <f>IF(E129="","",IFERROR(VLOOKUP(E129,'1-学员信息表'!A:AG,2,0),"错误"))</f>
        <v/>
      </c>
      <c r="G129" s="12" t="str">
        <f>IF(E129="","",VLOOKUP(LEFT(H129,3),班级编码!A:M,8,0))</f>
        <v/>
      </c>
      <c r="H129" s="1"/>
      <c r="I129" s="8" t="str">
        <f>IF(E129="","",IFERROR(VLOOKUP(H129,'2-班级信息'!A:AM,23,0),"错误"))</f>
        <v/>
      </c>
      <c r="J129" s="8" t="str">
        <f>IF(E129="","",IFERROR(VLOOKUP(H129,'2-班级信息'!A:AM,24,0),"错误"))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IF(E129="","",IFERROR(VLOOKUP(H129,'2-班级信息'!A:AH,30,0),"错误"))</f>
        <v/>
      </c>
      <c r="M129" s="94"/>
      <c r="N129" s="95"/>
      <c r="O129" s="96">
        <f>SUMIF('6-学员费用预警表'!A:A,E129,'6-学员费用预警表'!F:F)</f>
        <v>0</v>
      </c>
      <c r="P129" s="96">
        <f>SUMIF('6-学员费用预警表'!A:A,E129,'6-学员费用预警表'!I:I)</f>
        <v>0</v>
      </c>
      <c r="Q129" s="97" t="str">
        <f>IF(E129="","",IFERROR(VLOOKUP(E129,'1-学员信息表'!A:AG,8,0),"错误"))</f>
        <v/>
      </c>
      <c r="R129" s="98"/>
      <c r="S129" s="99"/>
      <c r="T129" s="1"/>
      <c r="U129" s="12"/>
      <c r="V129" s="100"/>
      <c r="W129" s="8" t="str">
        <f>IF(E129="","",IF(ISERROR(VLOOKUP(E129,'1-学员信息表'!A:AG,9,0)),"错误",IF(VLOOKUP(E129,'1-学员信息表'!A:AG,9,0)="","错误",VLOOKUP(E129,'1-学员信息表'!A:AG,9,0))))</f>
        <v/>
      </c>
      <c r="X129" s="97" t="str">
        <f>IF(E129="","",IF(ISERROR(VLOOKUP(E129,'1-学员信息表'!A:AG,20,0)),"错误",IF(VLOOKUP(E129,'1-学员信息表'!A:AG,20,0)="","错误",VLOOKUP(E129,'1-学员信息表'!A:AG,20,0))))</f>
        <v/>
      </c>
      <c r="Y129" s="97" t="str">
        <f>IF(E129="","",IF(ISERROR(VLOOKUP(E129,'1-学员信息表'!A:AG,20,0)),"错误",IF(VLOOKUP(E129,'1-学员信息表'!A:AG,20,0)="","错误",VLOOKUP(E129,'1-学员信息表'!A:AG,20,0))))</f>
        <v/>
      </c>
    </row>
    <row r="130" spans="1:25">
      <c r="A130" s="8" t="str">
        <f t="shared" si="3"/>
        <v/>
      </c>
      <c r="B130" s="12" t="str">
        <f t="shared" si="4"/>
        <v/>
      </c>
      <c r="C130" s="11" t="str">
        <f t="shared" si="5"/>
        <v/>
      </c>
      <c r="D130" s="10"/>
      <c r="E130" s="1"/>
      <c r="F130" s="12" t="str">
        <f>IF(E130="","",IFERROR(VLOOKUP(E130,'1-学员信息表'!A:AG,2,0),"错误"))</f>
        <v/>
      </c>
      <c r="G130" s="12" t="str">
        <f>IF(E130="","",VLOOKUP(LEFT(H130,3),班级编码!A:M,8,0))</f>
        <v/>
      </c>
      <c r="H130" s="1"/>
      <c r="I130" s="8" t="str">
        <f>IF(E130="","",IFERROR(VLOOKUP(H130,'2-班级信息'!A:AM,23,0),"错误"))</f>
        <v/>
      </c>
      <c r="J130" s="8" t="str">
        <f>IF(E130="","",IFERROR(VLOOKUP(H130,'2-班级信息'!A:AM,24,0),"错误"))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IF(E130="","",IFERROR(VLOOKUP(H130,'2-班级信息'!A:AH,30,0),"错误"))</f>
        <v/>
      </c>
      <c r="M130" s="94"/>
      <c r="N130" s="95"/>
      <c r="O130" s="96">
        <f>SUMIF('6-学员费用预警表'!A:A,E130,'6-学员费用预警表'!F:F)</f>
        <v>0</v>
      </c>
      <c r="P130" s="96">
        <f>SUMIF('6-学员费用预警表'!A:A,E130,'6-学员费用预警表'!I:I)</f>
        <v>0</v>
      </c>
      <c r="Q130" s="97" t="str">
        <f>IF(E130="","",IFERROR(VLOOKUP(E130,'1-学员信息表'!A:AG,8,0),"错误"))</f>
        <v/>
      </c>
      <c r="R130" s="98"/>
      <c r="S130" s="99"/>
      <c r="T130" s="1"/>
      <c r="U130" s="12"/>
      <c r="V130" s="100"/>
      <c r="W130" s="8" t="str">
        <f>IF(E130="","",IF(ISERROR(VLOOKUP(E130,'1-学员信息表'!A:AG,9,0)),"错误",IF(VLOOKUP(E130,'1-学员信息表'!A:AG,9,0)="","错误",VLOOKUP(E130,'1-学员信息表'!A:AG,9,0))))</f>
        <v/>
      </c>
      <c r="X130" s="97" t="str">
        <f>IF(E130="","",IF(ISERROR(VLOOKUP(E130,'1-学员信息表'!A:AG,20,0)),"错误",IF(VLOOKUP(E130,'1-学员信息表'!A:AG,20,0)="","错误",VLOOKUP(E130,'1-学员信息表'!A:AG,20,0))))</f>
        <v/>
      </c>
      <c r="Y130" s="97" t="str">
        <f>IF(E130="","",IF(ISERROR(VLOOKUP(E130,'1-学员信息表'!A:AG,20,0)),"错误",IF(VLOOKUP(E130,'1-学员信息表'!A:AG,20,0)="","错误",VLOOKUP(E130,'1-学员信息表'!A:AG,20,0))))</f>
        <v/>
      </c>
    </row>
    <row r="131" spans="1:25">
      <c r="A131" s="8" t="str">
        <f t="shared" si="3"/>
        <v/>
      </c>
      <c r="B131" s="12" t="str">
        <f t="shared" si="4"/>
        <v/>
      </c>
      <c r="C131" s="11" t="str">
        <f t="shared" si="5"/>
        <v/>
      </c>
      <c r="D131" s="10"/>
      <c r="E131" s="1"/>
      <c r="F131" s="12" t="str">
        <f>IF(E131="","",IFERROR(VLOOKUP(E131,'1-学员信息表'!A:AG,2,0),"错误"))</f>
        <v/>
      </c>
      <c r="G131" s="12" t="str">
        <f>IF(E131="","",VLOOKUP(LEFT(H131,3),班级编码!A:M,8,0))</f>
        <v/>
      </c>
      <c r="H131" s="1"/>
      <c r="I131" s="8" t="str">
        <f>IF(E131="","",IFERROR(VLOOKUP(H131,'2-班级信息'!A:AM,23,0),"错误"))</f>
        <v/>
      </c>
      <c r="J131" s="8" t="str">
        <f>IF(E131="","",IFERROR(VLOOKUP(H131,'2-班级信息'!A:AM,24,0),"错误"))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IF(E131="","",IFERROR(VLOOKUP(H131,'2-班级信息'!A:AH,30,0),"错误"))</f>
        <v/>
      </c>
      <c r="M131" s="94"/>
      <c r="N131" s="95"/>
      <c r="O131" s="96">
        <f>SUMIF('6-学员费用预警表'!A:A,E131,'6-学员费用预警表'!F:F)</f>
        <v>0</v>
      </c>
      <c r="P131" s="96">
        <f>SUMIF('6-学员费用预警表'!A:A,E131,'6-学员费用预警表'!I:I)</f>
        <v>0</v>
      </c>
      <c r="Q131" s="97" t="str">
        <f>IF(E131="","",IFERROR(VLOOKUP(E131,'1-学员信息表'!A:AG,8,0),"错误"))</f>
        <v/>
      </c>
      <c r="R131" s="98"/>
      <c r="S131" s="99"/>
      <c r="T131" s="1"/>
      <c r="U131" s="12"/>
      <c r="V131" s="100"/>
      <c r="W131" s="8" t="str">
        <f>IF(E131="","",IF(ISERROR(VLOOKUP(E131,'1-学员信息表'!A:AG,9,0)),"错误",IF(VLOOKUP(E131,'1-学员信息表'!A:AG,9,0)="","错误",VLOOKUP(E131,'1-学员信息表'!A:AG,9,0))))</f>
        <v/>
      </c>
      <c r="X131" s="97" t="str">
        <f>IF(E131="","",IF(ISERROR(VLOOKUP(E131,'1-学员信息表'!A:AG,20,0)),"错误",IF(VLOOKUP(E131,'1-学员信息表'!A:AG,20,0)="","错误",VLOOKUP(E131,'1-学员信息表'!A:AG,20,0))))</f>
        <v/>
      </c>
      <c r="Y131" s="97" t="str">
        <f>IF(E131="","",IF(ISERROR(VLOOKUP(E131,'1-学员信息表'!A:AG,20,0)),"错误",IF(VLOOKUP(E131,'1-学员信息表'!A:AG,20,0)="","错误",VLOOKUP(E131,'1-学员信息表'!A:AG,20,0))))</f>
        <v/>
      </c>
    </row>
    <row r="132" spans="1:25">
      <c r="A132" s="8" t="str">
        <f t="shared" si="3"/>
        <v/>
      </c>
      <c r="B132" s="12" t="str">
        <f t="shared" si="4"/>
        <v/>
      </c>
      <c r="C132" s="11" t="str">
        <f t="shared" si="5"/>
        <v/>
      </c>
      <c r="D132" s="10"/>
      <c r="E132" s="1"/>
      <c r="F132" s="12" t="str">
        <f>IF(E132="","",IFERROR(VLOOKUP(E132,'1-学员信息表'!A:AG,2,0),"错误"))</f>
        <v/>
      </c>
      <c r="G132" s="12" t="str">
        <f>IF(E132="","",VLOOKUP(LEFT(H132,3),班级编码!A:M,8,0))</f>
        <v/>
      </c>
      <c r="H132" s="1"/>
      <c r="I132" s="8" t="str">
        <f>IF(E132="","",IFERROR(VLOOKUP(H132,'2-班级信息'!A:AM,23,0),"错误"))</f>
        <v/>
      </c>
      <c r="J132" s="8" t="str">
        <f>IF(E132="","",IFERROR(VLOOKUP(H132,'2-班级信息'!A:AM,24,0),"错误"))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IF(E132="","",IFERROR(VLOOKUP(H132,'2-班级信息'!A:AH,30,0),"错误"))</f>
        <v/>
      </c>
      <c r="M132" s="94"/>
      <c r="N132" s="95"/>
      <c r="O132" s="96">
        <f>SUMIF('6-学员费用预警表'!A:A,E132,'6-学员费用预警表'!F:F)</f>
        <v>0</v>
      </c>
      <c r="P132" s="96">
        <f>SUMIF('6-学员费用预警表'!A:A,E132,'6-学员费用预警表'!I:I)</f>
        <v>0</v>
      </c>
      <c r="Q132" s="97" t="str">
        <f>IF(E132="","",IFERROR(VLOOKUP(E132,'1-学员信息表'!A:AG,8,0),"错误"))</f>
        <v/>
      </c>
      <c r="R132" s="98"/>
      <c r="S132" s="99"/>
      <c r="T132" s="1"/>
      <c r="U132" s="12"/>
      <c r="V132" s="100"/>
      <c r="W132" s="8" t="str">
        <f>IF(E132="","",IF(ISERROR(VLOOKUP(E132,'1-学员信息表'!A:AG,9,0)),"错误",IF(VLOOKUP(E132,'1-学员信息表'!A:AG,9,0)="","错误",VLOOKUP(E132,'1-学员信息表'!A:AG,9,0))))</f>
        <v/>
      </c>
      <c r="X132" s="97" t="str">
        <f>IF(E132="","",IF(ISERROR(VLOOKUP(E132,'1-学员信息表'!A:AG,20,0)),"错误",IF(VLOOKUP(E132,'1-学员信息表'!A:AG,20,0)="","错误",VLOOKUP(E132,'1-学员信息表'!A:AG,20,0))))</f>
        <v/>
      </c>
      <c r="Y132" s="97" t="str">
        <f>IF(E132="","",IF(ISERROR(VLOOKUP(E132,'1-学员信息表'!A:AG,20,0)),"错误",IF(VLOOKUP(E132,'1-学员信息表'!A:AG,20,0)="","错误",VLOOKUP(E132,'1-学员信息表'!A:AG,20,0))))</f>
        <v/>
      </c>
    </row>
    <row r="133" spans="1:25">
      <c r="A133" s="8" t="str">
        <f t="shared" ref="A133:A196" si="6">IF(E133&lt;&gt;"",A132+1,"")</f>
        <v/>
      </c>
      <c r="B133" s="12" t="str">
        <f t="shared" ref="B133:B196" si="7">IF(E133&lt;&gt;"",$B$2,"")</f>
        <v/>
      </c>
      <c r="C133" s="11" t="str">
        <f t="shared" ref="C133:C196" si="8">IF(E133&lt;&gt;"",$C$2,"")</f>
        <v/>
      </c>
      <c r="D133" s="10"/>
      <c r="E133" s="1"/>
      <c r="F133" s="12" t="str">
        <f>IF(E133="","",IFERROR(VLOOKUP(E133,'1-学员信息表'!A:AG,2,0),"错误"))</f>
        <v/>
      </c>
      <c r="G133" s="12" t="str">
        <f>IF(E133="","",VLOOKUP(LEFT(H133,3),班级编码!A:M,8,0))</f>
        <v/>
      </c>
      <c r="H133" s="1"/>
      <c r="I133" s="8" t="str">
        <f>IF(E133="","",IFERROR(VLOOKUP(H133,'2-班级信息'!A:AM,23,0),"错误"))</f>
        <v/>
      </c>
      <c r="J133" s="8" t="str">
        <f>IF(E133="","",IFERROR(VLOOKUP(H133,'2-班级信息'!A:AM,24,0),"错误"))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IF(E133="","",IFERROR(VLOOKUP(H133,'2-班级信息'!A:AH,30,0),"错误"))</f>
        <v/>
      </c>
      <c r="M133" s="94"/>
      <c r="N133" s="95"/>
      <c r="O133" s="96">
        <f>SUMIF('6-学员费用预警表'!A:A,E133,'6-学员费用预警表'!F:F)</f>
        <v>0</v>
      </c>
      <c r="P133" s="96">
        <f>SUMIF('6-学员费用预警表'!A:A,E133,'6-学员费用预警表'!I:I)</f>
        <v>0</v>
      </c>
      <c r="Q133" s="97" t="str">
        <f>IF(E133="","",IFERROR(VLOOKUP(E133,'1-学员信息表'!A:AG,8,0),"错误"))</f>
        <v/>
      </c>
      <c r="R133" s="98"/>
      <c r="S133" s="99"/>
      <c r="T133" s="1"/>
      <c r="U133" s="12"/>
      <c r="V133" s="100"/>
      <c r="W133" s="8" t="str">
        <f>IF(E133="","",IF(ISERROR(VLOOKUP(E133,'1-学员信息表'!A:AG,9,0)),"错误",IF(VLOOKUP(E133,'1-学员信息表'!A:AG,9,0)="","错误",VLOOKUP(E133,'1-学员信息表'!A:AG,9,0))))</f>
        <v/>
      </c>
      <c r="X133" s="97" t="str">
        <f>IF(E133="","",IF(ISERROR(VLOOKUP(E133,'1-学员信息表'!A:AG,20,0)),"错误",IF(VLOOKUP(E133,'1-学员信息表'!A:AG,20,0)="","错误",VLOOKUP(E133,'1-学员信息表'!A:AG,20,0))))</f>
        <v/>
      </c>
      <c r="Y133" s="97" t="str">
        <f>IF(E133="","",IF(ISERROR(VLOOKUP(E133,'1-学员信息表'!A:AG,20,0)),"错误",IF(VLOOKUP(E133,'1-学员信息表'!A:AG,20,0)="","错误",VLOOKUP(E133,'1-学员信息表'!A:AG,20,0))))</f>
        <v/>
      </c>
    </row>
    <row r="134" spans="1:25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10"/>
      <c r="E134" s="1"/>
      <c r="F134" s="12" t="str">
        <f>IF(E134="","",IFERROR(VLOOKUP(E134,'1-学员信息表'!A:AG,2,0),"错误"))</f>
        <v/>
      </c>
      <c r="G134" s="12" t="str">
        <f>IF(E134="","",VLOOKUP(LEFT(H134,3),班级编码!A:M,8,0))</f>
        <v/>
      </c>
      <c r="H134" s="1"/>
      <c r="I134" s="8" t="str">
        <f>IF(E134="","",IFERROR(VLOOKUP(H134,'2-班级信息'!A:AM,23,0),"错误"))</f>
        <v/>
      </c>
      <c r="J134" s="8" t="str">
        <f>IF(E134="","",IFERROR(VLOOKUP(H134,'2-班级信息'!A:AM,24,0),"错误"))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IF(E134="","",IFERROR(VLOOKUP(H134,'2-班级信息'!A:AH,30,0),"错误"))</f>
        <v/>
      </c>
      <c r="M134" s="94"/>
      <c r="N134" s="95"/>
      <c r="O134" s="96">
        <f>SUMIF('6-学员费用预警表'!A:A,E134,'6-学员费用预警表'!F:F)</f>
        <v>0</v>
      </c>
      <c r="P134" s="96">
        <f>SUMIF('6-学员费用预警表'!A:A,E134,'6-学员费用预警表'!I:I)</f>
        <v>0</v>
      </c>
      <c r="Q134" s="97" t="str">
        <f>IF(E134="","",IFERROR(VLOOKUP(E134,'1-学员信息表'!A:AG,8,0),"错误"))</f>
        <v/>
      </c>
      <c r="R134" s="98"/>
      <c r="S134" s="99"/>
      <c r="T134" s="1"/>
      <c r="U134" s="12"/>
      <c r="V134" s="100"/>
      <c r="W134" s="8" t="str">
        <f>IF(E134="","",IF(ISERROR(VLOOKUP(E134,'1-学员信息表'!A:AG,9,0)),"错误",IF(VLOOKUP(E134,'1-学员信息表'!A:AG,9,0)="","错误",VLOOKUP(E134,'1-学员信息表'!A:AG,9,0))))</f>
        <v/>
      </c>
      <c r="X134" s="97" t="str">
        <f>IF(E134="","",IF(ISERROR(VLOOKUP(E134,'1-学员信息表'!A:AG,20,0)),"错误",IF(VLOOKUP(E134,'1-学员信息表'!A:AG,20,0)="","错误",VLOOKUP(E134,'1-学员信息表'!A:AG,20,0))))</f>
        <v/>
      </c>
      <c r="Y134" s="97" t="str">
        <f>IF(E134="","",IF(ISERROR(VLOOKUP(E134,'1-学员信息表'!A:AG,20,0)),"错误",IF(VLOOKUP(E134,'1-学员信息表'!A:AG,20,0)="","错误",VLOOKUP(E134,'1-学员信息表'!A:AG,20,0))))</f>
        <v/>
      </c>
    </row>
    <row r="135" spans="1:25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10"/>
      <c r="E135" s="1"/>
      <c r="F135" s="12" t="str">
        <f>IF(E135="","",IFERROR(VLOOKUP(E135,'1-学员信息表'!A:AG,2,0),"错误"))</f>
        <v/>
      </c>
      <c r="G135" s="12" t="str">
        <f>IF(E135="","",VLOOKUP(LEFT(H135,3),班级编码!A:M,8,0))</f>
        <v/>
      </c>
      <c r="H135" s="1"/>
      <c r="I135" s="8" t="str">
        <f>IF(E135="","",IFERROR(VLOOKUP(H135,'2-班级信息'!A:AM,23,0),"错误"))</f>
        <v/>
      </c>
      <c r="J135" s="8" t="str">
        <f>IF(E135="","",IFERROR(VLOOKUP(H135,'2-班级信息'!A:AM,24,0),"错误"))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IF(E135="","",IFERROR(VLOOKUP(H135,'2-班级信息'!A:AH,30,0),"错误"))</f>
        <v/>
      </c>
      <c r="M135" s="94"/>
      <c r="N135" s="95"/>
      <c r="O135" s="96">
        <f>SUMIF('6-学员费用预警表'!A:A,E135,'6-学员费用预警表'!F:F)</f>
        <v>0</v>
      </c>
      <c r="P135" s="96">
        <f>SUMIF('6-学员费用预警表'!A:A,E135,'6-学员费用预警表'!I:I)</f>
        <v>0</v>
      </c>
      <c r="Q135" s="97" t="str">
        <f>IF(E135="","",IFERROR(VLOOKUP(E135,'1-学员信息表'!A:AG,8,0),"错误"))</f>
        <v/>
      </c>
      <c r="R135" s="98"/>
      <c r="S135" s="99"/>
      <c r="T135" s="1"/>
      <c r="U135" s="12"/>
      <c r="V135" s="100"/>
      <c r="W135" s="8" t="str">
        <f>IF(E135="","",IF(ISERROR(VLOOKUP(E135,'1-学员信息表'!A:AG,9,0)),"错误",IF(VLOOKUP(E135,'1-学员信息表'!A:AG,9,0)="","错误",VLOOKUP(E135,'1-学员信息表'!A:AG,9,0))))</f>
        <v/>
      </c>
      <c r="X135" s="97" t="str">
        <f>IF(E135="","",IF(ISERROR(VLOOKUP(E135,'1-学员信息表'!A:AG,20,0)),"错误",IF(VLOOKUP(E135,'1-学员信息表'!A:AG,20,0)="","错误",VLOOKUP(E135,'1-学员信息表'!A:AG,20,0))))</f>
        <v/>
      </c>
      <c r="Y135" s="97" t="str">
        <f>IF(E135="","",IF(ISERROR(VLOOKUP(E135,'1-学员信息表'!A:AG,20,0)),"错误",IF(VLOOKUP(E135,'1-学员信息表'!A:AG,20,0)="","错误",VLOOKUP(E135,'1-学员信息表'!A:AG,20,0))))</f>
        <v/>
      </c>
    </row>
    <row r="136" spans="1:25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10"/>
      <c r="E136" s="1"/>
      <c r="F136" s="12" t="str">
        <f>IF(E136="","",IFERROR(VLOOKUP(E136,'1-学员信息表'!A:AG,2,0),"错误"))</f>
        <v/>
      </c>
      <c r="G136" s="12" t="str">
        <f>IF(E136="","",VLOOKUP(LEFT(H136,3),班级编码!A:M,8,0))</f>
        <v/>
      </c>
      <c r="H136" s="1"/>
      <c r="I136" s="8" t="str">
        <f>IF(E136="","",IFERROR(VLOOKUP(H136,'2-班级信息'!A:AM,23,0),"错误"))</f>
        <v/>
      </c>
      <c r="J136" s="8" t="str">
        <f>IF(E136="","",IFERROR(VLOOKUP(H136,'2-班级信息'!A:AM,24,0),"错误"))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IF(E136="","",IFERROR(VLOOKUP(H136,'2-班级信息'!A:AH,30,0),"错误"))</f>
        <v/>
      </c>
      <c r="M136" s="94"/>
      <c r="N136" s="95"/>
      <c r="O136" s="96">
        <f>SUMIF('6-学员费用预警表'!A:A,E136,'6-学员费用预警表'!F:F)</f>
        <v>0</v>
      </c>
      <c r="P136" s="96">
        <f>SUMIF('6-学员费用预警表'!A:A,E136,'6-学员费用预警表'!I:I)</f>
        <v>0</v>
      </c>
      <c r="Q136" s="97" t="str">
        <f>IF(E136="","",IFERROR(VLOOKUP(E136,'1-学员信息表'!A:AG,8,0),"错误"))</f>
        <v/>
      </c>
      <c r="R136" s="98"/>
      <c r="S136" s="99"/>
      <c r="T136" s="1"/>
      <c r="U136" s="12"/>
      <c r="V136" s="100"/>
      <c r="W136" s="8" t="str">
        <f>IF(E136="","",IF(ISERROR(VLOOKUP(E136,'1-学员信息表'!A:AG,9,0)),"错误",IF(VLOOKUP(E136,'1-学员信息表'!A:AG,9,0)="","错误",VLOOKUP(E136,'1-学员信息表'!A:AG,9,0))))</f>
        <v/>
      </c>
      <c r="X136" s="97" t="str">
        <f>IF(E136="","",IF(ISERROR(VLOOKUP(E136,'1-学员信息表'!A:AG,20,0)),"错误",IF(VLOOKUP(E136,'1-学员信息表'!A:AG,20,0)="","错误",VLOOKUP(E136,'1-学员信息表'!A:AG,20,0))))</f>
        <v/>
      </c>
      <c r="Y136" s="97" t="str">
        <f>IF(E136="","",IF(ISERROR(VLOOKUP(E136,'1-学员信息表'!A:AG,20,0)),"错误",IF(VLOOKUP(E136,'1-学员信息表'!A:AG,20,0)="","错误",VLOOKUP(E136,'1-学员信息表'!A:AG,20,0))))</f>
        <v/>
      </c>
    </row>
    <row r="137" spans="1:25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10"/>
      <c r="E137" s="1"/>
      <c r="F137" s="12" t="str">
        <f>IF(E137="","",IFERROR(VLOOKUP(E137,'1-学员信息表'!A:AG,2,0),"错误"))</f>
        <v/>
      </c>
      <c r="G137" s="12" t="str">
        <f>IF(E137="","",VLOOKUP(LEFT(H137,3),班级编码!A:M,8,0))</f>
        <v/>
      </c>
      <c r="H137" s="1"/>
      <c r="I137" s="8" t="str">
        <f>IF(E137="","",IFERROR(VLOOKUP(H137,'2-班级信息'!A:AM,23,0),"错误"))</f>
        <v/>
      </c>
      <c r="J137" s="8" t="str">
        <f>IF(E137="","",IFERROR(VLOOKUP(H137,'2-班级信息'!A:AM,24,0),"错误"))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IF(E137="","",IFERROR(VLOOKUP(H137,'2-班级信息'!A:AH,30,0),"错误"))</f>
        <v/>
      </c>
      <c r="M137" s="94"/>
      <c r="N137" s="95"/>
      <c r="O137" s="96">
        <f>SUMIF('6-学员费用预警表'!A:A,E137,'6-学员费用预警表'!F:F)</f>
        <v>0</v>
      </c>
      <c r="P137" s="96">
        <f>SUMIF('6-学员费用预警表'!A:A,E137,'6-学员费用预警表'!I:I)</f>
        <v>0</v>
      </c>
      <c r="Q137" s="97" t="str">
        <f>IF(E137="","",IFERROR(VLOOKUP(E137,'1-学员信息表'!A:AG,8,0),"错误"))</f>
        <v/>
      </c>
      <c r="R137" s="98"/>
      <c r="S137" s="99"/>
      <c r="T137" s="1"/>
      <c r="U137" s="12"/>
      <c r="V137" s="100"/>
      <c r="W137" s="8" t="str">
        <f>IF(E137="","",IF(ISERROR(VLOOKUP(E137,'1-学员信息表'!A:AG,9,0)),"错误",IF(VLOOKUP(E137,'1-学员信息表'!A:AG,9,0)="","错误",VLOOKUP(E137,'1-学员信息表'!A:AG,9,0))))</f>
        <v/>
      </c>
      <c r="X137" s="97" t="str">
        <f>IF(E137="","",IF(ISERROR(VLOOKUP(E137,'1-学员信息表'!A:AG,20,0)),"错误",IF(VLOOKUP(E137,'1-学员信息表'!A:AG,20,0)="","错误",VLOOKUP(E137,'1-学员信息表'!A:AG,20,0))))</f>
        <v/>
      </c>
      <c r="Y137" s="97" t="str">
        <f>IF(E137="","",IF(ISERROR(VLOOKUP(E137,'1-学员信息表'!A:AG,20,0)),"错误",IF(VLOOKUP(E137,'1-学员信息表'!A:AG,20,0)="","错误",VLOOKUP(E137,'1-学员信息表'!A:AG,20,0))))</f>
        <v/>
      </c>
    </row>
    <row r="138" spans="1:25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10"/>
      <c r="E138" s="1"/>
      <c r="F138" s="12" t="str">
        <f>IF(E138="","",IFERROR(VLOOKUP(E138,'1-学员信息表'!A:AG,2,0),"错误"))</f>
        <v/>
      </c>
      <c r="G138" s="12" t="str">
        <f>IF(E138="","",VLOOKUP(LEFT(H138,3),班级编码!A:M,8,0))</f>
        <v/>
      </c>
      <c r="H138" s="1"/>
      <c r="I138" s="8" t="str">
        <f>IF(E138="","",IFERROR(VLOOKUP(H138,'2-班级信息'!A:AM,23,0),"错误"))</f>
        <v/>
      </c>
      <c r="J138" s="8" t="str">
        <f>IF(E138="","",IFERROR(VLOOKUP(H138,'2-班级信息'!A:AM,24,0),"错误"))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IF(E138="","",IFERROR(VLOOKUP(H138,'2-班级信息'!A:AH,30,0),"错误"))</f>
        <v/>
      </c>
      <c r="M138" s="94"/>
      <c r="N138" s="95"/>
      <c r="O138" s="96">
        <f>SUMIF('6-学员费用预警表'!A:A,E138,'6-学员费用预警表'!F:F)</f>
        <v>0</v>
      </c>
      <c r="P138" s="96">
        <f>SUMIF('6-学员费用预警表'!A:A,E138,'6-学员费用预警表'!I:I)</f>
        <v>0</v>
      </c>
      <c r="Q138" s="97" t="str">
        <f>IF(E138="","",IFERROR(VLOOKUP(E138,'1-学员信息表'!A:AG,8,0),"错误"))</f>
        <v/>
      </c>
      <c r="R138" s="98"/>
      <c r="S138" s="99"/>
      <c r="T138" s="1"/>
      <c r="U138" s="12"/>
      <c r="V138" s="100"/>
      <c r="W138" s="8" t="str">
        <f>IF(E138="","",IF(ISERROR(VLOOKUP(E138,'1-学员信息表'!A:AG,9,0)),"错误",IF(VLOOKUP(E138,'1-学员信息表'!A:AG,9,0)="","错误",VLOOKUP(E138,'1-学员信息表'!A:AG,9,0))))</f>
        <v/>
      </c>
      <c r="X138" s="97" t="str">
        <f>IF(E138="","",IF(ISERROR(VLOOKUP(E138,'1-学员信息表'!A:AG,20,0)),"错误",IF(VLOOKUP(E138,'1-学员信息表'!A:AG,20,0)="","错误",VLOOKUP(E138,'1-学员信息表'!A:AG,20,0))))</f>
        <v/>
      </c>
      <c r="Y138" s="97" t="str">
        <f>IF(E138="","",IF(ISERROR(VLOOKUP(E138,'1-学员信息表'!A:AG,20,0)),"错误",IF(VLOOKUP(E138,'1-学员信息表'!A:AG,20,0)="","错误",VLOOKUP(E138,'1-学员信息表'!A:AG,20,0))))</f>
        <v/>
      </c>
    </row>
    <row r="139" spans="1:25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10"/>
      <c r="E139" s="1"/>
      <c r="F139" s="12" t="str">
        <f>IF(E139="","",IFERROR(VLOOKUP(E139,'1-学员信息表'!A:AG,2,0),"错误"))</f>
        <v/>
      </c>
      <c r="G139" s="12" t="str">
        <f>IF(E139="","",VLOOKUP(LEFT(H139,3),班级编码!A:M,8,0))</f>
        <v/>
      </c>
      <c r="H139" s="1"/>
      <c r="I139" s="8" t="str">
        <f>IF(E139="","",IFERROR(VLOOKUP(H139,'2-班级信息'!A:AM,23,0),"错误"))</f>
        <v/>
      </c>
      <c r="J139" s="8" t="str">
        <f>IF(E139="","",IFERROR(VLOOKUP(H139,'2-班级信息'!A:AM,24,0),"错误"))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IF(E139="","",IFERROR(VLOOKUP(H139,'2-班级信息'!A:AH,30,0),"错误"))</f>
        <v/>
      </c>
      <c r="M139" s="94"/>
      <c r="N139" s="95"/>
      <c r="O139" s="96">
        <f>SUMIF('6-学员费用预警表'!A:A,E139,'6-学员费用预警表'!F:F)</f>
        <v>0</v>
      </c>
      <c r="P139" s="96">
        <f>SUMIF('6-学员费用预警表'!A:A,E139,'6-学员费用预警表'!I:I)</f>
        <v>0</v>
      </c>
      <c r="Q139" s="97" t="str">
        <f>IF(E139="","",IFERROR(VLOOKUP(E139,'1-学员信息表'!A:AG,8,0),"错误"))</f>
        <v/>
      </c>
      <c r="R139" s="98"/>
      <c r="S139" s="99"/>
      <c r="T139" s="1"/>
      <c r="U139" s="12"/>
      <c r="V139" s="100"/>
      <c r="W139" s="8" t="str">
        <f>IF(E139="","",IF(ISERROR(VLOOKUP(E139,'1-学员信息表'!A:AG,9,0)),"错误",IF(VLOOKUP(E139,'1-学员信息表'!A:AG,9,0)="","错误",VLOOKUP(E139,'1-学员信息表'!A:AG,9,0))))</f>
        <v/>
      </c>
      <c r="X139" s="97" t="str">
        <f>IF(E139="","",IF(ISERROR(VLOOKUP(E139,'1-学员信息表'!A:AG,20,0)),"错误",IF(VLOOKUP(E139,'1-学员信息表'!A:AG,20,0)="","错误",VLOOKUP(E139,'1-学员信息表'!A:AG,20,0))))</f>
        <v/>
      </c>
      <c r="Y139" s="97" t="str">
        <f>IF(E139="","",IF(ISERROR(VLOOKUP(E139,'1-学员信息表'!A:AG,20,0)),"错误",IF(VLOOKUP(E139,'1-学员信息表'!A:AG,20,0)="","错误",VLOOKUP(E139,'1-学员信息表'!A:AG,20,0))))</f>
        <v/>
      </c>
    </row>
    <row r="140" spans="1:25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10"/>
      <c r="E140" s="1"/>
      <c r="F140" s="12" t="str">
        <f>IF(E140="","",IFERROR(VLOOKUP(E140,'1-学员信息表'!A:AG,2,0),"错误"))</f>
        <v/>
      </c>
      <c r="G140" s="12" t="str">
        <f>IF(E140="","",VLOOKUP(LEFT(H140,3),班级编码!A:M,8,0))</f>
        <v/>
      </c>
      <c r="H140" s="1"/>
      <c r="I140" s="8" t="str">
        <f>IF(E140="","",IFERROR(VLOOKUP(H140,'2-班级信息'!A:AM,23,0),"错误"))</f>
        <v/>
      </c>
      <c r="J140" s="8" t="str">
        <f>IF(E140="","",IFERROR(VLOOKUP(H140,'2-班级信息'!A:AM,24,0),"错误"))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IF(E140="","",IFERROR(VLOOKUP(H140,'2-班级信息'!A:AH,30,0),"错误"))</f>
        <v/>
      </c>
      <c r="M140" s="94"/>
      <c r="N140" s="95"/>
      <c r="O140" s="96">
        <f>SUMIF('6-学员费用预警表'!A:A,E140,'6-学员费用预警表'!F:F)</f>
        <v>0</v>
      </c>
      <c r="P140" s="96">
        <f>SUMIF('6-学员费用预警表'!A:A,E140,'6-学员费用预警表'!I:I)</f>
        <v>0</v>
      </c>
      <c r="Q140" s="97" t="str">
        <f>IF(E140="","",IFERROR(VLOOKUP(E140,'1-学员信息表'!A:AG,8,0),"错误"))</f>
        <v/>
      </c>
      <c r="R140" s="98"/>
      <c r="S140" s="99"/>
      <c r="T140" s="1"/>
      <c r="U140" s="12"/>
      <c r="V140" s="100"/>
      <c r="W140" s="8" t="str">
        <f>IF(E140="","",IF(ISERROR(VLOOKUP(E140,'1-学员信息表'!A:AG,9,0)),"错误",IF(VLOOKUP(E140,'1-学员信息表'!A:AG,9,0)="","错误",VLOOKUP(E140,'1-学员信息表'!A:AG,9,0))))</f>
        <v/>
      </c>
      <c r="X140" s="97" t="str">
        <f>IF(E140="","",IF(ISERROR(VLOOKUP(E140,'1-学员信息表'!A:AG,20,0)),"错误",IF(VLOOKUP(E140,'1-学员信息表'!A:AG,20,0)="","错误",VLOOKUP(E140,'1-学员信息表'!A:AG,20,0))))</f>
        <v/>
      </c>
      <c r="Y140" s="97" t="str">
        <f>IF(E140="","",IF(ISERROR(VLOOKUP(E140,'1-学员信息表'!A:AG,20,0)),"错误",IF(VLOOKUP(E140,'1-学员信息表'!A:AG,20,0)="","错误",VLOOKUP(E140,'1-学员信息表'!A:AG,20,0))))</f>
        <v/>
      </c>
    </row>
    <row r="141" spans="1:25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10"/>
      <c r="E141" s="1"/>
      <c r="F141" s="12" t="str">
        <f>IF(E141="","",IFERROR(VLOOKUP(E141,'1-学员信息表'!A:AG,2,0),"错误"))</f>
        <v/>
      </c>
      <c r="G141" s="12" t="str">
        <f>IF(E141="","",VLOOKUP(LEFT(H141,3),班级编码!A:M,8,0))</f>
        <v/>
      </c>
      <c r="H141" s="1"/>
      <c r="I141" s="8" t="str">
        <f>IF(E141="","",IFERROR(VLOOKUP(H141,'2-班级信息'!A:AM,23,0),"错误"))</f>
        <v/>
      </c>
      <c r="J141" s="8" t="str">
        <f>IF(E141="","",IFERROR(VLOOKUP(H141,'2-班级信息'!A:AM,24,0),"错误"))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IF(E141="","",IFERROR(VLOOKUP(H141,'2-班级信息'!A:AH,30,0),"错误"))</f>
        <v/>
      </c>
      <c r="M141" s="94"/>
      <c r="N141" s="95"/>
      <c r="O141" s="96">
        <f>SUMIF('6-学员费用预警表'!A:A,E141,'6-学员费用预警表'!F:F)</f>
        <v>0</v>
      </c>
      <c r="P141" s="96">
        <f>SUMIF('6-学员费用预警表'!A:A,E141,'6-学员费用预警表'!I:I)</f>
        <v>0</v>
      </c>
      <c r="Q141" s="97" t="str">
        <f>IF(E141="","",IFERROR(VLOOKUP(E141,'1-学员信息表'!A:AG,8,0),"错误"))</f>
        <v/>
      </c>
      <c r="R141" s="98"/>
      <c r="S141" s="99"/>
      <c r="T141" s="1"/>
      <c r="U141" s="12"/>
      <c r="V141" s="100"/>
      <c r="W141" s="8" t="str">
        <f>IF(E141="","",IF(ISERROR(VLOOKUP(E141,'1-学员信息表'!A:AG,9,0)),"错误",IF(VLOOKUP(E141,'1-学员信息表'!A:AG,9,0)="","错误",VLOOKUP(E141,'1-学员信息表'!A:AG,9,0))))</f>
        <v/>
      </c>
      <c r="X141" s="97" t="str">
        <f>IF(E141="","",IF(ISERROR(VLOOKUP(E141,'1-学员信息表'!A:AG,20,0)),"错误",IF(VLOOKUP(E141,'1-学员信息表'!A:AG,20,0)="","错误",VLOOKUP(E141,'1-学员信息表'!A:AG,20,0))))</f>
        <v/>
      </c>
      <c r="Y141" s="97" t="str">
        <f>IF(E141="","",IF(ISERROR(VLOOKUP(E141,'1-学员信息表'!A:AG,20,0)),"错误",IF(VLOOKUP(E141,'1-学员信息表'!A:AG,20,0)="","错误",VLOOKUP(E141,'1-学员信息表'!A:AG,20,0))))</f>
        <v/>
      </c>
    </row>
    <row r="142" spans="1:25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10"/>
      <c r="E142" s="1"/>
      <c r="F142" s="12" t="str">
        <f>IF(E142="","",IFERROR(VLOOKUP(E142,'1-学员信息表'!A:AG,2,0),"错误"))</f>
        <v/>
      </c>
      <c r="G142" s="12" t="str">
        <f>IF(E142="","",VLOOKUP(LEFT(H142,3),班级编码!A:M,8,0))</f>
        <v/>
      </c>
      <c r="H142" s="1"/>
      <c r="I142" s="8" t="str">
        <f>IF(E142="","",IFERROR(VLOOKUP(H142,'2-班级信息'!A:AM,23,0),"错误"))</f>
        <v/>
      </c>
      <c r="J142" s="8" t="str">
        <f>IF(E142="","",IFERROR(VLOOKUP(H142,'2-班级信息'!A:AM,24,0),"错误"))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IF(E142="","",IFERROR(VLOOKUP(H142,'2-班级信息'!A:AH,30,0),"错误"))</f>
        <v/>
      </c>
      <c r="M142" s="94"/>
      <c r="N142" s="95"/>
      <c r="O142" s="96">
        <f>SUMIF('6-学员费用预警表'!A:A,E142,'6-学员费用预警表'!F:F)</f>
        <v>0</v>
      </c>
      <c r="P142" s="96">
        <f>SUMIF('6-学员费用预警表'!A:A,E142,'6-学员费用预警表'!I:I)</f>
        <v>0</v>
      </c>
      <c r="Q142" s="97" t="str">
        <f>IF(E142="","",IFERROR(VLOOKUP(E142,'1-学员信息表'!A:AG,8,0),"错误"))</f>
        <v/>
      </c>
      <c r="R142" s="98"/>
      <c r="S142" s="99"/>
      <c r="T142" s="1"/>
      <c r="U142" s="12"/>
      <c r="V142" s="100"/>
      <c r="W142" s="8" t="str">
        <f>IF(E142="","",IF(ISERROR(VLOOKUP(E142,'1-学员信息表'!A:AG,9,0)),"错误",IF(VLOOKUP(E142,'1-学员信息表'!A:AG,9,0)="","错误",VLOOKUP(E142,'1-学员信息表'!A:AG,9,0))))</f>
        <v/>
      </c>
      <c r="X142" s="97" t="str">
        <f>IF(E142="","",IF(ISERROR(VLOOKUP(E142,'1-学员信息表'!A:AG,20,0)),"错误",IF(VLOOKUP(E142,'1-学员信息表'!A:AG,20,0)="","错误",VLOOKUP(E142,'1-学员信息表'!A:AG,20,0))))</f>
        <v/>
      </c>
      <c r="Y142" s="97" t="str">
        <f>IF(E142="","",IF(ISERROR(VLOOKUP(E142,'1-学员信息表'!A:AG,20,0)),"错误",IF(VLOOKUP(E142,'1-学员信息表'!A:AG,20,0)="","错误",VLOOKUP(E142,'1-学员信息表'!A:AG,20,0))))</f>
        <v/>
      </c>
    </row>
    <row r="143" spans="1:25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10"/>
      <c r="E143" s="1"/>
      <c r="F143" s="12" t="str">
        <f>IF(E143="","",IFERROR(VLOOKUP(E143,'1-学员信息表'!A:AG,2,0),"错误"))</f>
        <v/>
      </c>
      <c r="G143" s="12" t="str">
        <f>IF(E143="","",VLOOKUP(LEFT(H143,3),班级编码!A:M,8,0))</f>
        <v/>
      </c>
      <c r="H143" s="1"/>
      <c r="I143" s="8" t="str">
        <f>IF(E143="","",IFERROR(VLOOKUP(H143,'2-班级信息'!A:AM,23,0),"错误"))</f>
        <v/>
      </c>
      <c r="J143" s="8" t="str">
        <f>IF(E143="","",IFERROR(VLOOKUP(H143,'2-班级信息'!A:AM,24,0),"错误"))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IF(E143="","",IFERROR(VLOOKUP(H143,'2-班级信息'!A:AH,30,0),"错误"))</f>
        <v/>
      </c>
      <c r="M143" s="94"/>
      <c r="N143" s="95"/>
      <c r="O143" s="96">
        <f>SUMIF('6-学员费用预警表'!A:A,E143,'6-学员费用预警表'!F:F)</f>
        <v>0</v>
      </c>
      <c r="P143" s="96">
        <f>SUMIF('6-学员费用预警表'!A:A,E143,'6-学员费用预警表'!I:I)</f>
        <v>0</v>
      </c>
      <c r="Q143" s="97" t="str">
        <f>IF(E143="","",IFERROR(VLOOKUP(E143,'1-学员信息表'!A:AG,8,0),"错误"))</f>
        <v/>
      </c>
      <c r="R143" s="98"/>
      <c r="S143" s="99"/>
      <c r="T143" s="1"/>
      <c r="U143" s="12"/>
      <c r="V143" s="100"/>
      <c r="W143" s="8" t="str">
        <f>IF(E143="","",IF(ISERROR(VLOOKUP(E143,'1-学员信息表'!A:AG,9,0)),"错误",IF(VLOOKUP(E143,'1-学员信息表'!A:AG,9,0)="","错误",VLOOKUP(E143,'1-学员信息表'!A:AG,9,0))))</f>
        <v/>
      </c>
      <c r="X143" s="97" t="str">
        <f>IF(E143="","",IF(ISERROR(VLOOKUP(E143,'1-学员信息表'!A:AG,20,0)),"错误",IF(VLOOKUP(E143,'1-学员信息表'!A:AG,20,0)="","错误",VLOOKUP(E143,'1-学员信息表'!A:AG,20,0))))</f>
        <v/>
      </c>
      <c r="Y143" s="97" t="str">
        <f>IF(E143="","",IF(ISERROR(VLOOKUP(E143,'1-学员信息表'!A:AG,20,0)),"错误",IF(VLOOKUP(E143,'1-学员信息表'!A:AG,20,0)="","错误",VLOOKUP(E143,'1-学员信息表'!A:AG,20,0))))</f>
        <v/>
      </c>
    </row>
    <row r="144" spans="1:25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10"/>
      <c r="E144" s="1"/>
      <c r="F144" s="12" t="str">
        <f>IF(E144="","",IFERROR(VLOOKUP(E144,'1-学员信息表'!A:AG,2,0),"错误"))</f>
        <v/>
      </c>
      <c r="G144" s="12" t="str">
        <f>IF(E144="","",VLOOKUP(LEFT(H144,3),班级编码!A:M,8,0))</f>
        <v/>
      </c>
      <c r="H144" s="1"/>
      <c r="I144" s="8" t="str">
        <f>IF(E144="","",IFERROR(VLOOKUP(H144,'2-班级信息'!A:AM,23,0),"错误"))</f>
        <v/>
      </c>
      <c r="J144" s="8" t="str">
        <f>IF(E144="","",IFERROR(VLOOKUP(H144,'2-班级信息'!A:AM,24,0),"错误"))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IF(E144="","",IFERROR(VLOOKUP(H144,'2-班级信息'!A:AH,30,0),"错误"))</f>
        <v/>
      </c>
      <c r="M144" s="94"/>
      <c r="N144" s="95"/>
      <c r="O144" s="96">
        <f>SUMIF('6-学员费用预警表'!A:A,E144,'6-学员费用预警表'!F:F)</f>
        <v>0</v>
      </c>
      <c r="P144" s="96">
        <f>SUMIF('6-学员费用预警表'!A:A,E144,'6-学员费用预警表'!I:I)</f>
        <v>0</v>
      </c>
      <c r="Q144" s="97" t="str">
        <f>IF(E144="","",IFERROR(VLOOKUP(E144,'1-学员信息表'!A:AG,8,0),"错误"))</f>
        <v/>
      </c>
      <c r="R144" s="98"/>
      <c r="S144" s="99"/>
      <c r="T144" s="1"/>
      <c r="U144" s="12"/>
      <c r="V144" s="100"/>
      <c r="W144" s="8" t="str">
        <f>IF(E144="","",IF(ISERROR(VLOOKUP(E144,'1-学员信息表'!A:AG,9,0)),"错误",IF(VLOOKUP(E144,'1-学员信息表'!A:AG,9,0)="","错误",VLOOKUP(E144,'1-学员信息表'!A:AG,9,0))))</f>
        <v/>
      </c>
      <c r="X144" s="97" t="str">
        <f>IF(E144="","",IF(ISERROR(VLOOKUP(E144,'1-学员信息表'!A:AG,20,0)),"错误",IF(VLOOKUP(E144,'1-学员信息表'!A:AG,20,0)="","错误",VLOOKUP(E144,'1-学员信息表'!A:AG,20,0))))</f>
        <v/>
      </c>
      <c r="Y144" s="97" t="str">
        <f>IF(E144="","",IF(ISERROR(VLOOKUP(E144,'1-学员信息表'!A:AG,20,0)),"错误",IF(VLOOKUP(E144,'1-学员信息表'!A:AG,20,0)="","错误",VLOOKUP(E144,'1-学员信息表'!A:AG,20,0))))</f>
        <v/>
      </c>
    </row>
    <row r="145" spans="1:25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10"/>
      <c r="E145" s="1"/>
      <c r="F145" s="12" t="str">
        <f>IF(E145="","",IFERROR(VLOOKUP(E145,'1-学员信息表'!A:AG,2,0),"错误"))</f>
        <v/>
      </c>
      <c r="G145" s="12" t="str">
        <f>IF(E145="","",VLOOKUP(LEFT(H145,3),班级编码!A:M,8,0))</f>
        <v/>
      </c>
      <c r="H145" s="1"/>
      <c r="I145" s="8" t="str">
        <f>IF(E145="","",IFERROR(VLOOKUP(H145,'2-班级信息'!A:AM,23,0),"错误"))</f>
        <v/>
      </c>
      <c r="J145" s="8" t="str">
        <f>IF(E145="","",IFERROR(VLOOKUP(H145,'2-班级信息'!A:AM,24,0),"错误"))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IF(E145="","",IFERROR(VLOOKUP(H145,'2-班级信息'!A:AH,30,0),"错误"))</f>
        <v/>
      </c>
      <c r="M145" s="94"/>
      <c r="N145" s="95"/>
      <c r="O145" s="96">
        <f>SUMIF('6-学员费用预警表'!A:A,E145,'6-学员费用预警表'!F:F)</f>
        <v>0</v>
      </c>
      <c r="P145" s="96">
        <f>SUMIF('6-学员费用预警表'!A:A,E145,'6-学员费用预警表'!I:I)</f>
        <v>0</v>
      </c>
      <c r="Q145" s="97" t="str">
        <f>IF(E145="","",IFERROR(VLOOKUP(E145,'1-学员信息表'!A:AG,8,0),"错误"))</f>
        <v/>
      </c>
      <c r="R145" s="98"/>
      <c r="S145" s="99"/>
      <c r="T145" s="1"/>
      <c r="U145" s="12"/>
      <c r="V145" s="100"/>
      <c r="W145" s="8" t="str">
        <f>IF(E145="","",IF(ISERROR(VLOOKUP(E145,'1-学员信息表'!A:AG,9,0)),"错误",IF(VLOOKUP(E145,'1-学员信息表'!A:AG,9,0)="","错误",VLOOKUP(E145,'1-学员信息表'!A:AG,9,0))))</f>
        <v/>
      </c>
      <c r="X145" s="97" t="str">
        <f>IF(E145="","",IF(ISERROR(VLOOKUP(E145,'1-学员信息表'!A:AG,20,0)),"错误",IF(VLOOKUP(E145,'1-学员信息表'!A:AG,20,0)="","错误",VLOOKUP(E145,'1-学员信息表'!A:AG,20,0))))</f>
        <v/>
      </c>
      <c r="Y145" s="97" t="str">
        <f>IF(E145="","",IF(ISERROR(VLOOKUP(E145,'1-学员信息表'!A:AG,20,0)),"错误",IF(VLOOKUP(E145,'1-学员信息表'!A:AG,20,0)="","错误",VLOOKUP(E145,'1-学员信息表'!A:AG,20,0))))</f>
        <v/>
      </c>
    </row>
    <row r="146" spans="1:25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10"/>
      <c r="E146" s="1"/>
      <c r="F146" s="12" t="str">
        <f>IF(E146="","",IFERROR(VLOOKUP(E146,'1-学员信息表'!A:AG,2,0),"错误"))</f>
        <v/>
      </c>
      <c r="G146" s="12" t="str">
        <f>IF(E146="","",VLOOKUP(LEFT(H146,3),班级编码!A:M,8,0))</f>
        <v/>
      </c>
      <c r="H146" s="1"/>
      <c r="I146" s="8" t="str">
        <f>IF(E146="","",IFERROR(VLOOKUP(H146,'2-班级信息'!A:AM,23,0),"错误"))</f>
        <v/>
      </c>
      <c r="J146" s="8" t="str">
        <f>IF(E146="","",IFERROR(VLOOKUP(H146,'2-班级信息'!A:AM,24,0),"错误"))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IF(E146="","",IFERROR(VLOOKUP(H146,'2-班级信息'!A:AH,30,0),"错误"))</f>
        <v/>
      </c>
      <c r="M146" s="94"/>
      <c r="N146" s="95"/>
      <c r="O146" s="96">
        <f>SUMIF('6-学员费用预警表'!A:A,E146,'6-学员费用预警表'!F:F)</f>
        <v>0</v>
      </c>
      <c r="P146" s="96">
        <f>SUMIF('6-学员费用预警表'!A:A,E146,'6-学员费用预警表'!I:I)</f>
        <v>0</v>
      </c>
      <c r="Q146" s="97" t="str">
        <f>IF(E146="","",IFERROR(VLOOKUP(E146,'1-学员信息表'!A:AG,8,0),"错误"))</f>
        <v/>
      </c>
      <c r="R146" s="98"/>
      <c r="S146" s="99"/>
      <c r="T146" s="1"/>
      <c r="U146" s="12"/>
      <c r="V146" s="100"/>
      <c r="W146" s="8" t="str">
        <f>IF(E146="","",IF(ISERROR(VLOOKUP(E146,'1-学员信息表'!A:AG,9,0)),"错误",IF(VLOOKUP(E146,'1-学员信息表'!A:AG,9,0)="","错误",VLOOKUP(E146,'1-学员信息表'!A:AG,9,0))))</f>
        <v/>
      </c>
      <c r="X146" s="97" t="str">
        <f>IF(E146="","",IF(ISERROR(VLOOKUP(E146,'1-学员信息表'!A:AG,20,0)),"错误",IF(VLOOKUP(E146,'1-学员信息表'!A:AG,20,0)="","错误",VLOOKUP(E146,'1-学员信息表'!A:AG,20,0))))</f>
        <v/>
      </c>
      <c r="Y146" s="97" t="str">
        <f>IF(E146="","",IF(ISERROR(VLOOKUP(E146,'1-学员信息表'!A:AG,20,0)),"错误",IF(VLOOKUP(E146,'1-学员信息表'!A:AG,20,0)="","错误",VLOOKUP(E146,'1-学员信息表'!A:AG,20,0))))</f>
        <v/>
      </c>
    </row>
    <row r="147" spans="1:25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10"/>
      <c r="E147" s="1"/>
      <c r="F147" s="12" t="str">
        <f>IF(E147="","",IFERROR(VLOOKUP(E147,'1-学员信息表'!A:AG,2,0),"错误"))</f>
        <v/>
      </c>
      <c r="G147" s="12" t="str">
        <f>IF(E147="","",VLOOKUP(LEFT(H147,3),班级编码!A:M,8,0))</f>
        <v/>
      </c>
      <c r="H147" s="1"/>
      <c r="I147" s="8" t="str">
        <f>IF(E147="","",IFERROR(VLOOKUP(H147,'2-班级信息'!A:AM,23,0),"错误"))</f>
        <v/>
      </c>
      <c r="J147" s="8" t="str">
        <f>IF(E147="","",IFERROR(VLOOKUP(H147,'2-班级信息'!A:AM,24,0),"错误"))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IF(E147="","",IFERROR(VLOOKUP(H147,'2-班级信息'!A:AH,30,0),"错误"))</f>
        <v/>
      </c>
      <c r="M147" s="94"/>
      <c r="N147" s="95"/>
      <c r="O147" s="96">
        <f>SUMIF('6-学员费用预警表'!A:A,E147,'6-学员费用预警表'!F:F)</f>
        <v>0</v>
      </c>
      <c r="P147" s="96">
        <f>SUMIF('6-学员费用预警表'!A:A,E147,'6-学员费用预警表'!I:I)</f>
        <v>0</v>
      </c>
      <c r="Q147" s="97" t="str">
        <f>IF(E147="","",IFERROR(VLOOKUP(E147,'1-学员信息表'!A:AG,8,0),"错误"))</f>
        <v/>
      </c>
      <c r="R147" s="98"/>
      <c r="S147" s="99"/>
      <c r="T147" s="1"/>
      <c r="U147" s="12"/>
      <c r="V147" s="100"/>
      <c r="W147" s="8" t="str">
        <f>IF(E147="","",IF(ISERROR(VLOOKUP(E147,'1-学员信息表'!A:AG,9,0)),"错误",IF(VLOOKUP(E147,'1-学员信息表'!A:AG,9,0)="","错误",VLOOKUP(E147,'1-学员信息表'!A:AG,9,0))))</f>
        <v/>
      </c>
      <c r="X147" s="97" t="str">
        <f>IF(E147="","",IF(ISERROR(VLOOKUP(E147,'1-学员信息表'!A:AG,20,0)),"错误",IF(VLOOKUP(E147,'1-学员信息表'!A:AG,20,0)="","错误",VLOOKUP(E147,'1-学员信息表'!A:AG,20,0))))</f>
        <v/>
      </c>
      <c r="Y147" s="97" t="str">
        <f>IF(E147="","",IF(ISERROR(VLOOKUP(E147,'1-学员信息表'!A:AG,20,0)),"错误",IF(VLOOKUP(E147,'1-学员信息表'!A:AG,20,0)="","错误",VLOOKUP(E147,'1-学员信息表'!A:AG,20,0))))</f>
        <v/>
      </c>
    </row>
    <row r="148" spans="1:25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10"/>
      <c r="E148" s="1"/>
      <c r="F148" s="12" t="str">
        <f>IF(E148="","",IFERROR(VLOOKUP(E148,'1-学员信息表'!A:AG,2,0),"错误"))</f>
        <v/>
      </c>
      <c r="G148" s="12" t="str">
        <f>IF(E148="","",VLOOKUP(LEFT(H148,3),班级编码!A:M,8,0))</f>
        <v/>
      </c>
      <c r="H148" s="1"/>
      <c r="I148" s="8" t="str">
        <f>IF(E148="","",IFERROR(VLOOKUP(H148,'2-班级信息'!A:AM,23,0),"错误"))</f>
        <v/>
      </c>
      <c r="J148" s="8" t="str">
        <f>IF(E148="","",IFERROR(VLOOKUP(H148,'2-班级信息'!A:AM,24,0),"错误"))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IF(E148="","",IFERROR(VLOOKUP(H148,'2-班级信息'!A:AH,30,0),"错误"))</f>
        <v/>
      </c>
      <c r="M148" s="94"/>
      <c r="N148" s="95"/>
      <c r="O148" s="96">
        <f>SUMIF('6-学员费用预警表'!A:A,E148,'6-学员费用预警表'!F:F)</f>
        <v>0</v>
      </c>
      <c r="P148" s="96">
        <f>SUMIF('6-学员费用预警表'!A:A,E148,'6-学员费用预警表'!I:I)</f>
        <v>0</v>
      </c>
      <c r="Q148" s="97" t="str">
        <f>IF(E148="","",IFERROR(VLOOKUP(E148,'1-学员信息表'!A:AG,8,0),"错误"))</f>
        <v/>
      </c>
      <c r="R148" s="98"/>
      <c r="S148" s="99"/>
      <c r="T148" s="1"/>
      <c r="U148" s="12"/>
      <c r="V148" s="100"/>
      <c r="W148" s="8" t="str">
        <f>IF(E148="","",IF(ISERROR(VLOOKUP(E148,'1-学员信息表'!A:AG,9,0)),"错误",IF(VLOOKUP(E148,'1-学员信息表'!A:AG,9,0)="","错误",VLOOKUP(E148,'1-学员信息表'!A:AG,9,0))))</f>
        <v/>
      </c>
      <c r="X148" s="97" t="str">
        <f>IF(E148="","",IF(ISERROR(VLOOKUP(E148,'1-学员信息表'!A:AG,20,0)),"错误",IF(VLOOKUP(E148,'1-学员信息表'!A:AG,20,0)="","错误",VLOOKUP(E148,'1-学员信息表'!A:AG,20,0))))</f>
        <v/>
      </c>
      <c r="Y148" s="97" t="str">
        <f>IF(E148="","",IF(ISERROR(VLOOKUP(E148,'1-学员信息表'!A:AG,20,0)),"错误",IF(VLOOKUP(E148,'1-学员信息表'!A:AG,20,0)="","错误",VLOOKUP(E148,'1-学员信息表'!A:AG,20,0))))</f>
        <v/>
      </c>
    </row>
    <row r="149" spans="1:25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10"/>
      <c r="E149" s="1"/>
      <c r="F149" s="12" t="str">
        <f>IF(E149="","",IFERROR(VLOOKUP(E149,'1-学员信息表'!A:AG,2,0),"错误"))</f>
        <v/>
      </c>
      <c r="G149" s="12" t="str">
        <f>IF(E149="","",VLOOKUP(LEFT(H149,3),班级编码!A:M,8,0))</f>
        <v/>
      </c>
      <c r="H149" s="1"/>
      <c r="I149" s="8" t="str">
        <f>IF(E149="","",IFERROR(VLOOKUP(H149,'2-班级信息'!A:AM,23,0),"错误"))</f>
        <v/>
      </c>
      <c r="J149" s="8" t="str">
        <f>IF(E149="","",IFERROR(VLOOKUP(H149,'2-班级信息'!A:AM,24,0),"错误"))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IF(E149="","",IFERROR(VLOOKUP(H149,'2-班级信息'!A:AH,30,0),"错误"))</f>
        <v/>
      </c>
      <c r="M149" s="94"/>
      <c r="N149" s="95"/>
      <c r="O149" s="96">
        <f>SUMIF('6-学员费用预警表'!A:A,E149,'6-学员费用预警表'!F:F)</f>
        <v>0</v>
      </c>
      <c r="P149" s="96">
        <f>SUMIF('6-学员费用预警表'!A:A,E149,'6-学员费用预警表'!I:I)</f>
        <v>0</v>
      </c>
      <c r="Q149" s="97" t="str">
        <f>IF(E149="","",IFERROR(VLOOKUP(E149,'1-学员信息表'!A:AG,8,0),"错误"))</f>
        <v/>
      </c>
      <c r="R149" s="98"/>
      <c r="S149" s="99"/>
      <c r="T149" s="1"/>
      <c r="U149" s="12"/>
      <c r="V149" s="100"/>
      <c r="W149" s="8" t="str">
        <f>IF(E149="","",IF(ISERROR(VLOOKUP(E149,'1-学员信息表'!A:AG,9,0)),"错误",IF(VLOOKUP(E149,'1-学员信息表'!A:AG,9,0)="","错误",VLOOKUP(E149,'1-学员信息表'!A:AG,9,0))))</f>
        <v/>
      </c>
      <c r="X149" s="97" t="str">
        <f>IF(E149="","",IF(ISERROR(VLOOKUP(E149,'1-学员信息表'!A:AG,20,0)),"错误",IF(VLOOKUP(E149,'1-学员信息表'!A:AG,20,0)="","错误",VLOOKUP(E149,'1-学员信息表'!A:AG,20,0))))</f>
        <v/>
      </c>
      <c r="Y149" s="97" t="str">
        <f>IF(E149="","",IF(ISERROR(VLOOKUP(E149,'1-学员信息表'!A:AG,20,0)),"错误",IF(VLOOKUP(E149,'1-学员信息表'!A:AG,20,0)="","错误",VLOOKUP(E149,'1-学员信息表'!A:AG,20,0))))</f>
        <v/>
      </c>
    </row>
    <row r="150" spans="1:25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10"/>
      <c r="E150" s="1"/>
      <c r="F150" s="12" t="str">
        <f>IF(E150="","",IFERROR(VLOOKUP(E150,'1-学员信息表'!A:AG,2,0),"错误"))</f>
        <v/>
      </c>
      <c r="G150" s="12" t="str">
        <f>IF(E150="","",VLOOKUP(LEFT(H150,3),班级编码!A:M,8,0))</f>
        <v/>
      </c>
      <c r="H150" s="1"/>
      <c r="I150" s="8" t="str">
        <f>IF(E150="","",IFERROR(VLOOKUP(H150,'2-班级信息'!A:AM,23,0),"错误"))</f>
        <v/>
      </c>
      <c r="J150" s="8" t="str">
        <f>IF(E150="","",IFERROR(VLOOKUP(H150,'2-班级信息'!A:AM,24,0),"错误"))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IF(E150="","",IFERROR(VLOOKUP(H150,'2-班级信息'!A:AH,30,0),"错误"))</f>
        <v/>
      </c>
      <c r="M150" s="94"/>
      <c r="N150" s="95"/>
      <c r="O150" s="96">
        <f>SUMIF('6-学员费用预警表'!A:A,E150,'6-学员费用预警表'!F:F)</f>
        <v>0</v>
      </c>
      <c r="P150" s="96">
        <f>SUMIF('6-学员费用预警表'!A:A,E150,'6-学员费用预警表'!I:I)</f>
        <v>0</v>
      </c>
      <c r="Q150" s="97" t="str">
        <f>IF(E150="","",IFERROR(VLOOKUP(E150,'1-学员信息表'!A:AG,8,0),"错误"))</f>
        <v/>
      </c>
      <c r="R150" s="98"/>
      <c r="S150" s="99"/>
      <c r="T150" s="1"/>
      <c r="U150" s="12"/>
      <c r="V150" s="100"/>
      <c r="W150" s="8" t="str">
        <f>IF(E150="","",IF(ISERROR(VLOOKUP(E150,'1-学员信息表'!A:AG,9,0)),"错误",IF(VLOOKUP(E150,'1-学员信息表'!A:AG,9,0)="","错误",VLOOKUP(E150,'1-学员信息表'!A:AG,9,0))))</f>
        <v/>
      </c>
      <c r="X150" s="97" t="str">
        <f>IF(E150="","",IF(ISERROR(VLOOKUP(E150,'1-学员信息表'!A:AG,20,0)),"错误",IF(VLOOKUP(E150,'1-学员信息表'!A:AG,20,0)="","错误",VLOOKUP(E150,'1-学员信息表'!A:AG,20,0))))</f>
        <v/>
      </c>
      <c r="Y150" s="97" t="str">
        <f>IF(E150="","",IF(ISERROR(VLOOKUP(E150,'1-学员信息表'!A:AG,20,0)),"错误",IF(VLOOKUP(E150,'1-学员信息表'!A:AG,20,0)="","错误",VLOOKUP(E150,'1-学员信息表'!A:AG,20,0))))</f>
        <v/>
      </c>
    </row>
    <row r="151" spans="1:25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10"/>
      <c r="E151" s="1"/>
      <c r="F151" s="12" t="str">
        <f>IF(E151="","",IFERROR(VLOOKUP(E151,'1-学员信息表'!A:AG,2,0),"错误"))</f>
        <v/>
      </c>
      <c r="G151" s="12" t="str">
        <f>IF(E151="","",VLOOKUP(LEFT(H151,3),班级编码!A:M,8,0))</f>
        <v/>
      </c>
      <c r="H151" s="1"/>
      <c r="I151" s="8" t="str">
        <f>IF(E151="","",IFERROR(VLOOKUP(H151,'2-班级信息'!A:AM,23,0),"错误"))</f>
        <v/>
      </c>
      <c r="J151" s="8" t="str">
        <f>IF(E151="","",IFERROR(VLOOKUP(H151,'2-班级信息'!A:AM,24,0),"错误"))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IF(E151="","",IFERROR(VLOOKUP(H151,'2-班级信息'!A:AH,30,0),"错误"))</f>
        <v/>
      </c>
      <c r="M151" s="94"/>
      <c r="N151" s="95"/>
      <c r="O151" s="96">
        <f>SUMIF('6-学员费用预警表'!A:A,E151,'6-学员费用预警表'!F:F)</f>
        <v>0</v>
      </c>
      <c r="P151" s="96">
        <f>SUMIF('6-学员费用预警表'!A:A,E151,'6-学员费用预警表'!I:I)</f>
        <v>0</v>
      </c>
      <c r="Q151" s="97" t="str">
        <f>IF(E151="","",IFERROR(VLOOKUP(E151,'1-学员信息表'!A:AG,8,0),"错误"))</f>
        <v/>
      </c>
      <c r="R151" s="98"/>
      <c r="S151" s="99"/>
      <c r="T151" s="1"/>
      <c r="U151" s="12"/>
      <c r="V151" s="100"/>
      <c r="W151" s="8" t="str">
        <f>IF(E151="","",IF(ISERROR(VLOOKUP(E151,'1-学员信息表'!A:AG,9,0)),"错误",IF(VLOOKUP(E151,'1-学员信息表'!A:AG,9,0)="","错误",VLOOKUP(E151,'1-学员信息表'!A:AG,9,0))))</f>
        <v/>
      </c>
      <c r="X151" s="97" t="str">
        <f>IF(E151="","",IF(ISERROR(VLOOKUP(E151,'1-学员信息表'!A:AG,20,0)),"错误",IF(VLOOKUP(E151,'1-学员信息表'!A:AG,20,0)="","错误",VLOOKUP(E151,'1-学员信息表'!A:AG,20,0))))</f>
        <v/>
      </c>
      <c r="Y151" s="97" t="str">
        <f>IF(E151="","",IF(ISERROR(VLOOKUP(E151,'1-学员信息表'!A:AG,20,0)),"错误",IF(VLOOKUP(E151,'1-学员信息表'!A:AG,20,0)="","错误",VLOOKUP(E151,'1-学员信息表'!A:AG,20,0))))</f>
        <v/>
      </c>
    </row>
    <row r="152" spans="1:25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10"/>
      <c r="E152" s="1"/>
      <c r="F152" s="12" t="str">
        <f>IF(E152="","",IFERROR(VLOOKUP(E152,'1-学员信息表'!A:AG,2,0),"错误"))</f>
        <v/>
      </c>
      <c r="G152" s="12" t="str">
        <f>IF(E152="","",VLOOKUP(LEFT(H152,3),班级编码!A:M,8,0))</f>
        <v/>
      </c>
      <c r="H152" s="1"/>
      <c r="I152" s="8" t="str">
        <f>IF(E152="","",IFERROR(VLOOKUP(H152,'2-班级信息'!A:AM,23,0),"错误"))</f>
        <v/>
      </c>
      <c r="J152" s="8" t="str">
        <f>IF(E152="","",IFERROR(VLOOKUP(H152,'2-班级信息'!A:AM,24,0),"错误"))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IF(E152="","",IFERROR(VLOOKUP(H152,'2-班级信息'!A:AH,30,0),"错误"))</f>
        <v/>
      </c>
      <c r="M152" s="94"/>
      <c r="N152" s="95"/>
      <c r="O152" s="96">
        <f>SUMIF('6-学员费用预警表'!A:A,E152,'6-学员费用预警表'!F:F)</f>
        <v>0</v>
      </c>
      <c r="P152" s="96">
        <f>SUMIF('6-学员费用预警表'!A:A,E152,'6-学员费用预警表'!I:I)</f>
        <v>0</v>
      </c>
      <c r="Q152" s="97" t="str">
        <f>IF(E152="","",IFERROR(VLOOKUP(E152,'1-学员信息表'!A:AG,8,0),"错误"))</f>
        <v/>
      </c>
      <c r="R152" s="98"/>
      <c r="S152" s="99"/>
      <c r="T152" s="1"/>
      <c r="U152" s="12"/>
      <c r="V152" s="100"/>
      <c r="W152" s="8" t="str">
        <f>IF(E152="","",IF(ISERROR(VLOOKUP(E152,'1-学员信息表'!A:AG,9,0)),"错误",IF(VLOOKUP(E152,'1-学员信息表'!A:AG,9,0)="","错误",VLOOKUP(E152,'1-学员信息表'!A:AG,9,0))))</f>
        <v/>
      </c>
      <c r="X152" s="97" t="str">
        <f>IF(E152="","",IF(ISERROR(VLOOKUP(E152,'1-学员信息表'!A:AG,20,0)),"错误",IF(VLOOKUP(E152,'1-学员信息表'!A:AG,20,0)="","错误",VLOOKUP(E152,'1-学员信息表'!A:AG,20,0))))</f>
        <v/>
      </c>
      <c r="Y152" s="97" t="str">
        <f>IF(E152="","",IF(ISERROR(VLOOKUP(E152,'1-学员信息表'!A:AG,20,0)),"错误",IF(VLOOKUP(E152,'1-学员信息表'!A:AG,20,0)="","错误",VLOOKUP(E152,'1-学员信息表'!A:AG,20,0))))</f>
        <v/>
      </c>
    </row>
    <row r="153" spans="1:25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10"/>
      <c r="E153" s="1"/>
      <c r="F153" s="12" t="str">
        <f>IF(E153="","",IFERROR(VLOOKUP(E153,'1-学员信息表'!A:AG,2,0),"错误"))</f>
        <v/>
      </c>
      <c r="G153" s="12" t="str">
        <f>IF(E153="","",VLOOKUP(LEFT(H153,3),班级编码!A:M,8,0))</f>
        <v/>
      </c>
      <c r="H153" s="1"/>
      <c r="I153" s="8" t="str">
        <f>IF(E153="","",IFERROR(VLOOKUP(H153,'2-班级信息'!A:AM,23,0),"错误"))</f>
        <v/>
      </c>
      <c r="J153" s="8" t="str">
        <f>IF(E153="","",IFERROR(VLOOKUP(H153,'2-班级信息'!A:AM,24,0),"错误"))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IF(E153="","",IFERROR(VLOOKUP(H153,'2-班级信息'!A:AH,30,0),"错误"))</f>
        <v/>
      </c>
      <c r="M153" s="94"/>
      <c r="N153" s="95"/>
      <c r="O153" s="96">
        <f>SUMIF('6-学员费用预警表'!A:A,E153,'6-学员费用预警表'!F:F)</f>
        <v>0</v>
      </c>
      <c r="P153" s="96">
        <f>SUMIF('6-学员费用预警表'!A:A,E153,'6-学员费用预警表'!I:I)</f>
        <v>0</v>
      </c>
      <c r="Q153" s="97" t="str">
        <f>IF(E153="","",IFERROR(VLOOKUP(E153,'1-学员信息表'!A:AG,8,0),"错误"))</f>
        <v/>
      </c>
      <c r="R153" s="98"/>
      <c r="S153" s="99"/>
      <c r="T153" s="1"/>
      <c r="U153" s="12"/>
      <c r="V153" s="100"/>
      <c r="W153" s="8" t="str">
        <f>IF(E153="","",IF(ISERROR(VLOOKUP(E153,'1-学员信息表'!A:AG,9,0)),"错误",IF(VLOOKUP(E153,'1-学员信息表'!A:AG,9,0)="","错误",VLOOKUP(E153,'1-学员信息表'!A:AG,9,0))))</f>
        <v/>
      </c>
      <c r="X153" s="97" t="str">
        <f>IF(E153="","",IF(ISERROR(VLOOKUP(E153,'1-学员信息表'!A:AG,20,0)),"错误",IF(VLOOKUP(E153,'1-学员信息表'!A:AG,20,0)="","错误",VLOOKUP(E153,'1-学员信息表'!A:AG,20,0))))</f>
        <v/>
      </c>
      <c r="Y153" s="97" t="str">
        <f>IF(E153="","",IF(ISERROR(VLOOKUP(E153,'1-学员信息表'!A:AG,20,0)),"错误",IF(VLOOKUP(E153,'1-学员信息表'!A:AG,20,0)="","错误",VLOOKUP(E153,'1-学员信息表'!A:AG,20,0))))</f>
        <v/>
      </c>
    </row>
    <row r="154" spans="1:25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10"/>
      <c r="E154" s="1"/>
      <c r="F154" s="12" t="str">
        <f>IF(E154="","",IFERROR(VLOOKUP(E154,'1-学员信息表'!A:AG,2,0),"错误"))</f>
        <v/>
      </c>
      <c r="G154" s="12" t="str">
        <f>IF(E154="","",VLOOKUP(LEFT(H154,3),班级编码!A:M,8,0))</f>
        <v/>
      </c>
      <c r="H154" s="1"/>
      <c r="I154" s="8" t="str">
        <f>IF(E154="","",IFERROR(VLOOKUP(H154,'2-班级信息'!A:AM,23,0),"错误"))</f>
        <v/>
      </c>
      <c r="J154" s="8" t="str">
        <f>IF(E154="","",IFERROR(VLOOKUP(H154,'2-班级信息'!A:AM,24,0),"错误"))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IF(E154="","",IFERROR(VLOOKUP(H154,'2-班级信息'!A:AH,30,0),"错误"))</f>
        <v/>
      </c>
      <c r="M154" s="94"/>
      <c r="N154" s="95"/>
      <c r="O154" s="96">
        <f>SUMIF('6-学员费用预警表'!A:A,E154,'6-学员费用预警表'!F:F)</f>
        <v>0</v>
      </c>
      <c r="P154" s="96">
        <f>SUMIF('6-学员费用预警表'!A:A,E154,'6-学员费用预警表'!I:I)</f>
        <v>0</v>
      </c>
      <c r="Q154" s="97" t="str">
        <f>IF(E154="","",IFERROR(VLOOKUP(E154,'1-学员信息表'!A:AG,8,0),"错误"))</f>
        <v/>
      </c>
      <c r="R154" s="98"/>
      <c r="S154" s="99"/>
      <c r="T154" s="1"/>
      <c r="U154" s="12"/>
      <c r="V154" s="100"/>
      <c r="W154" s="8" t="str">
        <f>IF(E154="","",IF(ISERROR(VLOOKUP(E154,'1-学员信息表'!A:AG,9,0)),"错误",IF(VLOOKUP(E154,'1-学员信息表'!A:AG,9,0)="","错误",VLOOKUP(E154,'1-学员信息表'!A:AG,9,0))))</f>
        <v/>
      </c>
      <c r="X154" s="97" t="str">
        <f>IF(E154="","",IF(ISERROR(VLOOKUP(E154,'1-学员信息表'!A:AG,20,0)),"错误",IF(VLOOKUP(E154,'1-学员信息表'!A:AG,20,0)="","错误",VLOOKUP(E154,'1-学员信息表'!A:AG,20,0))))</f>
        <v/>
      </c>
      <c r="Y154" s="97" t="str">
        <f>IF(E154="","",IF(ISERROR(VLOOKUP(E154,'1-学员信息表'!A:AG,20,0)),"错误",IF(VLOOKUP(E154,'1-学员信息表'!A:AG,20,0)="","错误",VLOOKUP(E154,'1-学员信息表'!A:AG,20,0))))</f>
        <v/>
      </c>
    </row>
    <row r="155" spans="1:25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10"/>
      <c r="E155" s="1"/>
      <c r="F155" s="12" t="str">
        <f>IF(E155="","",IFERROR(VLOOKUP(E155,'1-学员信息表'!A:AG,2,0),"错误"))</f>
        <v/>
      </c>
      <c r="G155" s="12" t="str">
        <f>IF(E155="","",VLOOKUP(LEFT(H155,3),班级编码!A:M,8,0))</f>
        <v/>
      </c>
      <c r="H155" s="1"/>
      <c r="I155" s="8" t="str">
        <f>IF(E155="","",IFERROR(VLOOKUP(H155,'2-班级信息'!A:AM,23,0),"错误"))</f>
        <v/>
      </c>
      <c r="J155" s="8" t="str">
        <f>IF(E155="","",IFERROR(VLOOKUP(H155,'2-班级信息'!A:AM,24,0),"错误"))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IF(E155="","",IFERROR(VLOOKUP(H155,'2-班级信息'!A:AH,30,0),"错误"))</f>
        <v/>
      </c>
      <c r="M155" s="94"/>
      <c r="N155" s="95"/>
      <c r="O155" s="96">
        <f>SUMIF('6-学员费用预警表'!A:A,E155,'6-学员费用预警表'!F:F)</f>
        <v>0</v>
      </c>
      <c r="P155" s="96">
        <f>SUMIF('6-学员费用预警表'!A:A,E155,'6-学员费用预警表'!I:I)</f>
        <v>0</v>
      </c>
      <c r="Q155" s="97" t="str">
        <f>IF(E155="","",IFERROR(VLOOKUP(E155,'1-学员信息表'!A:AG,8,0),"错误"))</f>
        <v/>
      </c>
      <c r="R155" s="98"/>
      <c r="S155" s="99"/>
      <c r="T155" s="1"/>
      <c r="U155" s="12"/>
      <c r="V155" s="100"/>
      <c r="W155" s="8" t="str">
        <f>IF(E155="","",IF(ISERROR(VLOOKUP(E155,'1-学员信息表'!A:AG,9,0)),"错误",IF(VLOOKUP(E155,'1-学员信息表'!A:AG,9,0)="","错误",VLOOKUP(E155,'1-学员信息表'!A:AG,9,0))))</f>
        <v/>
      </c>
      <c r="X155" s="97" t="str">
        <f>IF(E155="","",IF(ISERROR(VLOOKUP(E155,'1-学员信息表'!A:AG,20,0)),"错误",IF(VLOOKUP(E155,'1-学员信息表'!A:AG,20,0)="","错误",VLOOKUP(E155,'1-学员信息表'!A:AG,20,0))))</f>
        <v/>
      </c>
      <c r="Y155" s="97" t="str">
        <f>IF(E155="","",IF(ISERROR(VLOOKUP(E155,'1-学员信息表'!A:AG,20,0)),"错误",IF(VLOOKUP(E155,'1-学员信息表'!A:AG,20,0)="","错误",VLOOKUP(E155,'1-学员信息表'!A:AG,20,0))))</f>
        <v/>
      </c>
    </row>
    <row r="156" spans="1:25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10"/>
      <c r="E156" s="1"/>
      <c r="F156" s="12" t="str">
        <f>IF(E156="","",IFERROR(VLOOKUP(E156,'1-学员信息表'!A:AG,2,0),"错误"))</f>
        <v/>
      </c>
      <c r="G156" s="12" t="str">
        <f>IF(E156="","",VLOOKUP(LEFT(H156,3),班级编码!A:M,8,0))</f>
        <v/>
      </c>
      <c r="H156" s="1"/>
      <c r="I156" s="8" t="str">
        <f>IF(E156="","",IFERROR(VLOOKUP(H156,'2-班级信息'!A:AM,23,0),"错误"))</f>
        <v/>
      </c>
      <c r="J156" s="8" t="str">
        <f>IF(E156="","",IFERROR(VLOOKUP(H156,'2-班级信息'!A:AM,24,0),"错误"))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IF(E156="","",IFERROR(VLOOKUP(H156,'2-班级信息'!A:AH,30,0),"错误"))</f>
        <v/>
      </c>
      <c r="M156" s="94"/>
      <c r="N156" s="95"/>
      <c r="O156" s="96">
        <f>SUMIF('6-学员费用预警表'!A:A,E156,'6-学员费用预警表'!F:F)</f>
        <v>0</v>
      </c>
      <c r="P156" s="96">
        <f>SUMIF('6-学员费用预警表'!A:A,E156,'6-学员费用预警表'!I:I)</f>
        <v>0</v>
      </c>
      <c r="Q156" s="97" t="str">
        <f>IF(E156="","",IFERROR(VLOOKUP(E156,'1-学员信息表'!A:AG,8,0),"错误"))</f>
        <v/>
      </c>
      <c r="R156" s="98"/>
      <c r="S156" s="99"/>
      <c r="T156" s="1"/>
      <c r="U156" s="12"/>
      <c r="V156" s="100"/>
      <c r="W156" s="8" t="str">
        <f>IF(E156="","",IF(ISERROR(VLOOKUP(E156,'1-学员信息表'!A:AG,9,0)),"错误",IF(VLOOKUP(E156,'1-学员信息表'!A:AG,9,0)="","错误",VLOOKUP(E156,'1-学员信息表'!A:AG,9,0))))</f>
        <v/>
      </c>
      <c r="X156" s="97" t="str">
        <f>IF(E156="","",IF(ISERROR(VLOOKUP(E156,'1-学员信息表'!A:AG,20,0)),"错误",IF(VLOOKUP(E156,'1-学员信息表'!A:AG,20,0)="","错误",VLOOKUP(E156,'1-学员信息表'!A:AG,20,0))))</f>
        <v/>
      </c>
      <c r="Y156" s="97" t="str">
        <f>IF(E156="","",IF(ISERROR(VLOOKUP(E156,'1-学员信息表'!A:AG,20,0)),"错误",IF(VLOOKUP(E156,'1-学员信息表'!A:AG,20,0)="","错误",VLOOKUP(E156,'1-学员信息表'!A:AG,20,0))))</f>
        <v/>
      </c>
    </row>
    <row r="157" spans="1:25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10"/>
      <c r="E157" s="1"/>
      <c r="F157" s="12" t="str">
        <f>IF(E157="","",IFERROR(VLOOKUP(E157,'1-学员信息表'!A:AG,2,0),"错误"))</f>
        <v/>
      </c>
      <c r="G157" s="12" t="str">
        <f>IF(E157="","",VLOOKUP(LEFT(H157,3),班级编码!A:M,8,0))</f>
        <v/>
      </c>
      <c r="H157" s="1"/>
      <c r="I157" s="8" t="str">
        <f>IF(E157="","",IFERROR(VLOOKUP(H157,'2-班级信息'!A:AM,23,0),"错误"))</f>
        <v/>
      </c>
      <c r="J157" s="8" t="str">
        <f>IF(E157="","",IFERROR(VLOOKUP(H157,'2-班级信息'!A:AM,24,0),"错误"))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IF(E157="","",IFERROR(VLOOKUP(H157,'2-班级信息'!A:AH,30,0),"错误"))</f>
        <v/>
      </c>
      <c r="M157" s="94"/>
      <c r="N157" s="95"/>
      <c r="O157" s="96">
        <f>SUMIF('6-学员费用预警表'!A:A,E157,'6-学员费用预警表'!F:F)</f>
        <v>0</v>
      </c>
      <c r="P157" s="96">
        <f>SUMIF('6-学员费用预警表'!A:A,E157,'6-学员费用预警表'!I:I)</f>
        <v>0</v>
      </c>
      <c r="Q157" s="97" t="str">
        <f>IF(E157="","",IFERROR(VLOOKUP(E157,'1-学员信息表'!A:AG,8,0),"错误"))</f>
        <v/>
      </c>
      <c r="R157" s="98"/>
      <c r="S157" s="99"/>
      <c r="T157" s="1"/>
      <c r="U157" s="12"/>
      <c r="V157" s="100"/>
      <c r="W157" s="8" t="str">
        <f>IF(E157="","",IF(ISERROR(VLOOKUP(E157,'1-学员信息表'!A:AG,9,0)),"错误",IF(VLOOKUP(E157,'1-学员信息表'!A:AG,9,0)="","错误",VLOOKUP(E157,'1-学员信息表'!A:AG,9,0))))</f>
        <v/>
      </c>
      <c r="X157" s="97" t="str">
        <f>IF(E157="","",IF(ISERROR(VLOOKUP(E157,'1-学员信息表'!A:AG,20,0)),"错误",IF(VLOOKUP(E157,'1-学员信息表'!A:AG,20,0)="","错误",VLOOKUP(E157,'1-学员信息表'!A:AG,20,0))))</f>
        <v/>
      </c>
      <c r="Y157" s="97" t="str">
        <f>IF(E157="","",IF(ISERROR(VLOOKUP(E157,'1-学员信息表'!A:AG,20,0)),"错误",IF(VLOOKUP(E157,'1-学员信息表'!A:AG,20,0)="","错误",VLOOKUP(E157,'1-学员信息表'!A:AG,20,0))))</f>
        <v/>
      </c>
    </row>
    <row r="158" spans="1:25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10"/>
      <c r="E158" s="1"/>
      <c r="F158" s="12" t="str">
        <f>IF(E158="","",IFERROR(VLOOKUP(E158,'1-学员信息表'!A:AG,2,0),"错误"))</f>
        <v/>
      </c>
      <c r="G158" s="12" t="str">
        <f>IF(E158="","",VLOOKUP(LEFT(H158,3),班级编码!A:M,8,0))</f>
        <v/>
      </c>
      <c r="H158" s="1"/>
      <c r="I158" s="8" t="str">
        <f>IF(E158="","",IFERROR(VLOOKUP(H158,'2-班级信息'!A:AM,23,0),"错误"))</f>
        <v/>
      </c>
      <c r="J158" s="8" t="str">
        <f>IF(E158="","",IFERROR(VLOOKUP(H158,'2-班级信息'!A:AM,24,0),"错误"))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IF(E158="","",IFERROR(VLOOKUP(H158,'2-班级信息'!A:AH,30,0),"错误"))</f>
        <v/>
      </c>
      <c r="M158" s="94"/>
      <c r="N158" s="95"/>
      <c r="O158" s="96">
        <f>SUMIF('6-学员费用预警表'!A:A,E158,'6-学员费用预警表'!F:F)</f>
        <v>0</v>
      </c>
      <c r="P158" s="96">
        <f>SUMIF('6-学员费用预警表'!A:A,E158,'6-学员费用预警表'!I:I)</f>
        <v>0</v>
      </c>
      <c r="Q158" s="97" t="str">
        <f>IF(E158="","",IFERROR(VLOOKUP(E158,'1-学员信息表'!A:AG,8,0),"错误"))</f>
        <v/>
      </c>
      <c r="R158" s="98"/>
      <c r="S158" s="99"/>
      <c r="T158" s="1"/>
      <c r="U158" s="12"/>
      <c r="V158" s="100"/>
      <c r="W158" s="8" t="str">
        <f>IF(E158="","",IF(ISERROR(VLOOKUP(E158,'1-学员信息表'!A:AG,9,0)),"错误",IF(VLOOKUP(E158,'1-学员信息表'!A:AG,9,0)="","错误",VLOOKUP(E158,'1-学员信息表'!A:AG,9,0))))</f>
        <v/>
      </c>
      <c r="X158" s="97" t="str">
        <f>IF(E158="","",IF(ISERROR(VLOOKUP(E158,'1-学员信息表'!A:AG,20,0)),"错误",IF(VLOOKUP(E158,'1-学员信息表'!A:AG,20,0)="","错误",VLOOKUP(E158,'1-学员信息表'!A:AG,20,0))))</f>
        <v/>
      </c>
      <c r="Y158" s="97" t="str">
        <f>IF(E158="","",IF(ISERROR(VLOOKUP(E158,'1-学员信息表'!A:AG,20,0)),"错误",IF(VLOOKUP(E158,'1-学员信息表'!A:AG,20,0)="","错误",VLOOKUP(E158,'1-学员信息表'!A:AG,20,0))))</f>
        <v/>
      </c>
    </row>
    <row r="159" spans="1:25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10"/>
      <c r="E159" s="1"/>
      <c r="F159" s="12" t="str">
        <f>IF(E159="","",IFERROR(VLOOKUP(E159,'1-学员信息表'!A:AG,2,0),"错误"))</f>
        <v/>
      </c>
      <c r="G159" s="12" t="str">
        <f>IF(E159="","",VLOOKUP(LEFT(H159,3),班级编码!A:M,8,0))</f>
        <v/>
      </c>
      <c r="H159" s="1"/>
      <c r="I159" s="8" t="str">
        <f>IF(E159="","",IFERROR(VLOOKUP(H159,'2-班级信息'!A:AM,23,0),"错误"))</f>
        <v/>
      </c>
      <c r="J159" s="8" t="str">
        <f>IF(E159="","",IFERROR(VLOOKUP(H159,'2-班级信息'!A:AM,24,0),"错误"))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IF(E159="","",IFERROR(VLOOKUP(H159,'2-班级信息'!A:AH,30,0),"错误"))</f>
        <v/>
      </c>
      <c r="M159" s="94"/>
      <c r="N159" s="95"/>
      <c r="O159" s="96">
        <f>SUMIF('6-学员费用预警表'!A:A,E159,'6-学员费用预警表'!F:F)</f>
        <v>0</v>
      </c>
      <c r="P159" s="96">
        <f>SUMIF('6-学员费用预警表'!A:A,E159,'6-学员费用预警表'!I:I)</f>
        <v>0</v>
      </c>
      <c r="Q159" s="97" t="str">
        <f>IF(E159="","",IFERROR(VLOOKUP(E159,'1-学员信息表'!A:AG,8,0),"错误"))</f>
        <v/>
      </c>
      <c r="R159" s="98"/>
      <c r="S159" s="99"/>
      <c r="T159" s="1"/>
      <c r="U159" s="12"/>
      <c r="V159" s="100"/>
      <c r="W159" s="8" t="str">
        <f>IF(E159="","",IF(ISERROR(VLOOKUP(E159,'1-学员信息表'!A:AG,9,0)),"错误",IF(VLOOKUP(E159,'1-学员信息表'!A:AG,9,0)="","错误",VLOOKUP(E159,'1-学员信息表'!A:AG,9,0))))</f>
        <v/>
      </c>
      <c r="X159" s="97" t="str">
        <f>IF(E159="","",IF(ISERROR(VLOOKUP(E159,'1-学员信息表'!A:AG,20,0)),"错误",IF(VLOOKUP(E159,'1-学员信息表'!A:AG,20,0)="","错误",VLOOKUP(E159,'1-学员信息表'!A:AG,20,0))))</f>
        <v/>
      </c>
      <c r="Y159" s="97" t="str">
        <f>IF(E159="","",IF(ISERROR(VLOOKUP(E159,'1-学员信息表'!A:AG,20,0)),"错误",IF(VLOOKUP(E159,'1-学员信息表'!A:AG,20,0)="","错误",VLOOKUP(E159,'1-学员信息表'!A:AG,20,0))))</f>
        <v/>
      </c>
    </row>
    <row r="160" spans="1:25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10"/>
      <c r="E160" s="1"/>
      <c r="F160" s="12" t="str">
        <f>IF(E160="","",IFERROR(VLOOKUP(E160,'1-学员信息表'!A:AG,2,0),"错误"))</f>
        <v/>
      </c>
      <c r="G160" s="12" t="str">
        <f>IF(E160="","",VLOOKUP(LEFT(H160,3),班级编码!A:M,8,0))</f>
        <v/>
      </c>
      <c r="H160" s="1"/>
      <c r="I160" s="8" t="str">
        <f>IF(E160="","",IFERROR(VLOOKUP(H160,'2-班级信息'!A:AM,23,0),"错误"))</f>
        <v/>
      </c>
      <c r="J160" s="8" t="str">
        <f>IF(E160="","",IFERROR(VLOOKUP(H160,'2-班级信息'!A:AM,24,0),"错误"))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IF(E160="","",IFERROR(VLOOKUP(H160,'2-班级信息'!A:AH,30,0),"错误"))</f>
        <v/>
      </c>
      <c r="M160" s="94"/>
      <c r="N160" s="95"/>
      <c r="O160" s="96">
        <f>SUMIF('6-学员费用预警表'!A:A,E160,'6-学员费用预警表'!F:F)</f>
        <v>0</v>
      </c>
      <c r="P160" s="96">
        <f>SUMIF('6-学员费用预警表'!A:A,E160,'6-学员费用预警表'!I:I)</f>
        <v>0</v>
      </c>
      <c r="Q160" s="97" t="str">
        <f>IF(E160="","",IFERROR(VLOOKUP(E160,'1-学员信息表'!A:AG,8,0),"错误"))</f>
        <v/>
      </c>
      <c r="R160" s="98"/>
      <c r="S160" s="99"/>
      <c r="T160" s="1"/>
      <c r="U160" s="12"/>
      <c r="V160" s="100"/>
      <c r="W160" s="8" t="str">
        <f>IF(E160="","",IF(ISERROR(VLOOKUP(E160,'1-学员信息表'!A:AG,9,0)),"错误",IF(VLOOKUP(E160,'1-学员信息表'!A:AG,9,0)="","错误",VLOOKUP(E160,'1-学员信息表'!A:AG,9,0))))</f>
        <v/>
      </c>
      <c r="X160" s="97" t="str">
        <f>IF(E160="","",IF(ISERROR(VLOOKUP(E160,'1-学员信息表'!A:AG,20,0)),"错误",IF(VLOOKUP(E160,'1-学员信息表'!A:AG,20,0)="","错误",VLOOKUP(E160,'1-学员信息表'!A:AG,20,0))))</f>
        <v/>
      </c>
      <c r="Y160" s="97" t="str">
        <f>IF(E160="","",IF(ISERROR(VLOOKUP(E160,'1-学员信息表'!A:AG,20,0)),"错误",IF(VLOOKUP(E160,'1-学员信息表'!A:AG,20,0)="","错误",VLOOKUP(E160,'1-学员信息表'!A:AG,20,0))))</f>
        <v/>
      </c>
    </row>
    <row r="161" spans="1:25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10"/>
      <c r="E161" s="1"/>
      <c r="F161" s="12" t="str">
        <f>IF(E161="","",IFERROR(VLOOKUP(E161,'1-学员信息表'!A:AG,2,0),"错误"))</f>
        <v/>
      </c>
      <c r="G161" s="12" t="str">
        <f>IF(E161="","",VLOOKUP(LEFT(H161,3),班级编码!A:M,8,0))</f>
        <v/>
      </c>
      <c r="H161" s="1"/>
      <c r="I161" s="8" t="str">
        <f>IF(E161="","",IFERROR(VLOOKUP(H161,'2-班级信息'!A:AM,23,0),"错误"))</f>
        <v/>
      </c>
      <c r="J161" s="8" t="str">
        <f>IF(E161="","",IFERROR(VLOOKUP(H161,'2-班级信息'!A:AM,24,0),"错误"))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IF(E161="","",IFERROR(VLOOKUP(H161,'2-班级信息'!A:AH,30,0),"错误"))</f>
        <v/>
      </c>
      <c r="M161" s="94"/>
      <c r="N161" s="95"/>
      <c r="O161" s="96">
        <f>SUMIF('6-学员费用预警表'!A:A,E161,'6-学员费用预警表'!F:F)</f>
        <v>0</v>
      </c>
      <c r="P161" s="96">
        <f>SUMIF('6-学员费用预警表'!A:A,E161,'6-学员费用预警表'!I:I)</f>
        <v>0</v>
      </c>
      <c r="Q161" s="97" t="str">
        <f>IF(E161="","",IFERROR(VLOOKUP(E161,'1-学员信息表'!A:AG,8,0),"错误"))</f>
        <v/>
      </c>
      <c r="R161" s="98"/>
      <c r="S161" s="99"/>
      <c r="T161" s="1"/>
      <c r="U161" s="12"/>
      <c r="V161" s="100"/>
      <c r="W161" s="8" t="str">
        <f>IF(E161="","",IF(ISERROR(VLOOKUP(E161,'1-学员信息表'!A:AG,9,0)),"错误",IF(VLOOKUP(E161,'1-学员信息表'!A:AG,9,0)="","错误",VLOOKUP(E161,'1-学员信息表'!A:AG,9,0))))</f>
        <v/>
      </c>
      <c r="X161" s="97" t="str">
        <f>IF(E161="","",IF(ISERROR(VLOOKUP(E161,'1-学员信息表'!A:AG,20,0)),"错误",IF(VLOOKUP(E161,'1-学员信息表'!A:AG,20,0)="","错误",VLOOKUP(E161,'1-学员信息表'!A:AG,20,0))))</f>
        <v/>
      </c>
      <c r="Y161" s="97" t="str">
        <f>IF(E161="","",IF(ISERROR(VLOOKUP(E161,'1-学员信息表'!A:AG,20,0)),"错误",IF(VLOOKUP(E161,'1-学员信息表'!A:AG,20,0)="","错误",VLOOKUP(E161,'1-学员信息表'!A:AG,20,0))))</f>
        <v/>
      </c>
    </row>
    <row r="162" spans="1:25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10"/>
      <c r="E162" s="1"/>
      <c r="F162" s="12" t="str">
        <f>IF(E162="","",IFERROR(VLOOKUP(E162,'1-学员信息表'!A:AG,2,0),"错误"))</f>
        <v/>
      </c>
      <c r="G162" s="12" t="str">
        <f>IF(E162="","",VLOOKUP(LEFT(H162,3),班级编码!A:M,8,0))</f>
        <v/>
      </c>
      <c r="H162" s="1"/>
      <c r="I162" s="8" t="str">
        <f>IF(E162="","",IFERROR(VLOOKUP(H162,'2-班级信息'!A:AM,23,0),"错误"))</f>
        <v/>
      </c>
      <c r="J162" s="8" t="str">
        <f>IF(E162="","",IFERROR(VLOOKUP(H162,'2-班级信息'!A:AM,24,0),"错误"))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IF(E162="","",IFERROR(VLOOKUP(H162,'2-班级信息'!A:AH,30,0),"错误"))</f>
        <v/>
      </c>
      <c r="M162" s="94"/>
      <c r="N162" s="95"/>
      <c r="O162" s="96">
        <f>SUMIF('6-学员费用预警表'!A:A,E162,'6-学员费用预警表'!F:F)</f>
        <v>0</v>
      </c>
      <c r="P162" s="96">
        <f>SUMIF('6-学员费用预警表'!A:A,E162,'6-学员费用预警表'!I:I)</f>
        <v>0</v>
      </c>
      <c r="Q162" s="97" t="str">
        <f>IF(E162="","",IFERROR(VLOOKUP(E162,'1-学员信息表'!A:AG,8,0),"错误"))</f>
        <v/>
      </c>
      <c r="R162" s="98"/>
      <c r="S162" s="99"/>
      <c r="T162" s="1"/>
      <c r="U162" s="12"/>
      <c r="V162" s="100"/>
      <c r="W162" s="8" t="str">
        <f>IF(E162="","",IF(ISERROR(VLOOKUP(E162,'1-学员信息表'!A:AG,9,0)),"错误",IF(VLOOKUP(E162,'1-学员信息表'!A:AG,9,0)="","错误",VLOOKUP(E162,'1-学员信息表'!A:AG,9,0))))</f>
        <v/>
      </c>
      <c r="X162" s="97" t="str">
        <f>IF(E162="","",IF(ISERROR(VLOOKUP(E162,'1-学员信息表'!A:AG,20,0)),"错误",IF(VLOOKUP(E162,'1-学员信息表'!A:AG,20,0)="","错误",VLOOKUP(E162,'1-学员信息表'!A:AG,20,0))))</f>
        <v/>
      </c>
      <c r="Y162" s="97" t="str">
        <f>IF(E162="","",IF(ISERROR(VLOOKUP(E162,'1-学员信息表'!A:AG,20,0)),"错误",IF(VLOOKUP(E162,'1-学员信息表'!A:AG,20,0)="","错误",VLOOKUP(E162,'1-学员信息表'!A:AG,20,0))))</f>
        <v/>
      </c>
    </row>
    <row r="163" spans="1:25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10"/>
      <c r="E163" s="1"/>
      <c r="F163" s="12" t="str">
        <f>IF(E163="","",IFERROR(VLOOKUP(E163,'1-学员信息表'!A:AG,2,0),"错误"))</f>
        <v/>
      </c>
      <c r="G163" s="12" t="str">
        <f>IF(E163="","",VLOOKUP(LEFT(H163,3),班级编码!A:M,8,0))</f>
        <v/>
      </c>
      <c r="H163" s="1"/>
      <c r="I163" s="8" t="str">
        <f>IF(E163="","",IFERROR(VLOOKUP(H163,'2-班级信息'!A:AM,23,0),"错误"))</f>
        <v/>
      </c>
      <c r="J163" s="8" t="str">
        <f>IF(E163="","",IFERROR(VLOOKUP(H163,'2-班级信息'!A:AM,24,0),"错误"))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IF(E163="","",IFERROR(VLOOKUP(H163,'2-班级信息'!A:AH,30,0),"错误"))</f>
        <v/>
      </c>
      <c r="M163" s="94"/>
      <c r="N163" s="95"/>
      <c r="O163" s="96">
        <f>SUMIF('6-学员费用预警表'!A:A,E163,'6-学员费用预警表'!F:F)</f>
        <v>0</v>
      </c>
      <c r="P163" s="96">
        <f>SUMIF('6-学员费用预警表'!A:A,E163,'6-学员费用预警表'!I:I)</f>
        <v>0</v>
      </c>
      <c r="Q163" s="97" t="str">
        <f>IF(E163="","",IFERROR(VLOOKUP(E163,'1-学员信息表'!A:AG,8,0),"错误"))</f>
        <v/>
      </c>
      <c r="R163" s="98"/>
      <c r="S163" s="99"/>
      <c r="T163" s="1"/>
      <c r="U163" s="12"/>
      <c r="V163" s="100"/>
      <c r="W163" s="8" t="str">
        <f>IF(E163="","",IF(ISERROR(VLOOKUP(E163,'1-学员信息表'!A:AG,9,0)),"错误",IF(VLOOKUP(E163,'1-学员信息表'!A:AG,9,0)="","错误",VLOOKUP(E163,'1-学员信息表'!A:AG,9,0))))</f>
        <v/>
      </c>
      <c r="X163" s="97" t="str">
        <f>IF(E163="","",IF(ISERROR(VLOOKUP(E163,'1-学员信息表'!A:AG,20,0)),"错误",IF(VLOOKUP(E163,'1-学员信息表'!A:AG,20,0)="","错误",VLOOKUP(E163,'1-学员信息表'!A:AG,20,0))))</f>
        <v/>
      </c>
      <c r="Y163" s="97" t="str">
        <f>IF(E163="","",IF(ISERROR(VLOOKUP(E163,'1-学员信息表'!A:AG,20,0)),"错误",IF(VLOOKUP(E163,'1-学员信息表'!A:AG,20,0)="","错误",VLOOKUP(E163,'1-学员信息表'!A:AG,20,0))))</f>
        <v/>
      </c>
    </row>
    <row r="164" spans="1:25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10"/>
      <c r="E164" s="1"/>
      <c r="F164" s="12" t="str">
        <f>IF(E164="","",IFERROR(VLOOKUP(E164,'1-学员信息表'!A:AG,2,0),"错误"))</f>
        <v/>
      </c>
      <c r="G164" s="12" t="str">
        <f>IF(E164="","",VLOOKUP(LEFT(H164,3),班级编码!A:M,8,0))</f>
        <v/>
      </c>
      <c r="H164" s="1"/>
      <c r="I164" s="8" t="str">
        <f>IF(E164="","",IFERROR(VLOOKUP(H164,'2-班级信息'!A:AM,23,0),"错误"))</f>
        <v/>
      </c>
      <c r="J164" s="8" t="str">
        <f>IF(E164="","",IFERROR(VLOOKUP(H164,'2-班级信息'!A:AM,24,0),"错误"))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IF(E164="","",IFERROR(VLOOKUP(H164,'2-班级信息'!A:AH,30,0),"错误"))</f>
        <v/>
      </c>
      <c r="M164" s="94"/>
      <c r="N164" s="95"/>
      <c r="O164" s="96">
        <f>SUMIF('6-学员费用预警表'!A:A,E164,'6-学员费用预警表'!F:F)</f>
        <v>0</v>
      </c>
      <c r="P164" s="96">
        <f>SUMIF('6-学员费用预警表'!A:A,E164,'6-学员费用预警表'!I:I)</f>
        <v>0</v>
      </c>
      <c r="Q164" s="97" t="str">
        <f>IF(E164="","",IFERROR(VLOOKUP(E164,'1-学员信息表'!A:AG,8,0),"错误"))</f>
        <v/>
      </c>
      <c r="R164" s="98"/>
      <c r="S164" s="99"/>
      <c r="T164" s="1"/>
      <c r="U164" s="12"/>
      <c r="V164" s="100"/>
      <c r="W164" s="8" t="str">
        <f>IF(E164="","",IF(ISERROR(VLOOKUP(E164,'1-学员信息表'!A:AG,9,0)),"错误",IF(VLOOKUP(E164,'1-学员信息表'!A:AG,9,0)="","错误",VLOOKUP(E164,'1-学员信息表'!A:AG,9,0))))</f>
        <v/>
      </c>
      <c r="X164" s="97" t="str">
        <f>IF(E164="","",IF(ISERROR(VLOOKUP(E164,'1-学员信息表'!A:AG,20,0)),"错误",IF(VLOOKUP(E164,'1-学员信息表'!A:AG,20,0)="","错误",VLOOKUP(E164,'1-学员信息表'!A:AG,20,0))))</f>
        <v/>
      </c>
      <c r="Y164" s="97" t="str">
        <f>IF(E164="","",IF(ISERROR(VLOOKUP(E164,'1-学员信息表'!A:AG,20,0)),"错误",IF(VLOOKUP(E164,'1-学员信息表'!A:AG,20,0)="","错误",VLOOKUP(E164,'1-学员信息表'!A:AG,20,0))))</f>
        <v/>
      </c>
    </row>
    <row r="165" spans="1:25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10"/>
      <c r="E165" s="1"/>
      <c r="F165" s="12" t="str">
        <f>IF(E165="","",IFERROR(VLOOKUP(E165,'1-学员信息表'!A:AG,2,0),"错误"))</f>
        <v/>
      </c>
      <c r="G165" s="12" t="str">
        <f>IF(E165="","",VLOOKUP(LEFT(H165,3),班级编码!A:M,8,0))</f>
        <v/>
      </c>
      <c r="H165" s="1"/>
      <c r="I165" s="8" t="str">
        <f>IF(E165="","",IFERROR(VLOOKUP(H165,'2-班级信息'!A:AM,23,0),"错误"))</f>
        <v/>
      </c>
      <c r="J165" s="8" t="str">
        <f>IF(E165="","",IFERROR(VLOOKUP(H165,'2-班级信息'!A:AM,24,0),"错误"))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IF(E165="","",IFERROR(VLOOKUP(H165,'2-班级信息'!A:AH,30,0),"错误"))</f>
        <v/>
      </c>
      <c r="M165" s="94"/>
      <c r="N165" s="95"/>
      <c r="O165" s="96">
        <f>SUMIF('6-学员费用预警表'!A:A,E165,'6-学员费用预警表'!F:F)</f>
        <v>0</v>
      </c>
      <c r="P165" s="96">
        <f>SUMIF('6-学员费用预警表'!A:A,E165,'6-学员费用预警表'!I:I)</f>
        <v>0</v>
      </c>
      <c r="Q165" s="97" t="str">
        <f>IF(E165="","",IFERROR(VLOOKUP(E165,'1-学员信息表'!A:AG,8,0),"错误"))</f>
        <v/>
      </c>
      <c r="R165" s="98"/>
      <c r="S165" s="99"/>
      <c r="T165" s="1"/>
      <c r="U165" s="12"/>
      <c r="V165" s="100"/>
      <c r="W165" s="8" t="str">
        <f>IF(E165="","",IF(ISERROR(VLOOKUP(E165,'1-学员信息表'!A:AG,9,0)),"错误",IF(VLOOKUP(E165,'1-学员信息表'!A:AG,9,0)="","错误",VLOOKUP(E165,'1-学员信息表'!A:AG,9,0))))</f>
        <v/>
      </c>
      <c r="X165" s="97" t="str">
        <f>IF(E165="","",IF(ISERROR(VLOOKUP(E165,'1-学员信息表'!A:AG,20,0)),"错误",IF(VLOOKUP(E165,'1-学员信息表'!A:AG,20,0)="","错误",VLOOKUP(E165,'1-学员信息表'!A:AG,20,0))))</f>
        <v/>
      </c>
      <c r="Y165" s="97" t="str">
        <f>IF(E165="","",IF(ISERROR(VLOOKUP(E165,'1-学员信息表'!A:AG,20,0)),"错误",IF(VLOOKUP(E165,'1-学员信息表'!A:AG,20,0)="","错误",VLOOKUP(E165,'1-学员信息表'!A:AG,20,0))))</f>
        <v/>
      </c>
    </row>
    <row r="166" spans="1:25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10"/>
      <c r="E166" s="1"/>
      <c r="F166" s="12" t="str">
        <f>IF(E166="","",IFERROR(VLOOKUP(E166,'1-学员信息表'!A:AG,2,0),"错误"))</f>
        <v/>
      </c>
      <c r="G166" s="12" t="str">
        <f>IF(E166="","",VLOOKUP(LEFT(H166,3),班级编码!A:M,8,0))</f>
        <v/>
      </c>
      <c r="H166" s="1"/>
      <c r="I166" s="8" t="str">
        <f>IF(E166="","",IFERROR(VLOOKUP(H166,'2-班级信息'!A:AM,23,0),"错误"))</f>
        <v/>
      </c>
      <c r="J166" s="8" t="str">
        <f>IF(E166="","",IFERROR(VLOOKUP(H166,'2-班级信息'!A:AM,24,0),"错误"))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IF(E166="","",IFERROR(VLOOKUP(H166,'2-班级信息'!A:AH,30,0),"错误"))</f>
        <v/>
      </c>
      <c r="M166" s="94"/>
      <c r="N166" s="95"/>
      <c r="O166" s="96">
        <f>SUMIF('6-学员费用预警表'!A:A,E166,'6-学员费用预警表'!F:F)</f>
        <v>0</v>
      </c>
      <c r="P166" s="96">
        <f>SUMIF('6-学员费用预警表'!A:A,E166,'6-学员费用预警表'!I:I)</f>
        <v>0</v>
      </c>
      <c r="Q166" s="97" t="str">
        <f>IF(E166="","",IFERROR(VLOOKUP(E166,'1-学员信息表'!A:AG,8,0),"错误"))</f>
        <v/>
      </c>
      <c r="R166" s="98"/>
      <c r="S166" s="99"/>
      <c r="T166" s="1"/>
      <c r="U166" s="12"/>
      <c r="V166" s="100"/>
      <c r="W166" s="8" t="str">
        <f>IF(E166="","",IF(ISERROR(VLOOKUP(E166,'1-学员信息表'!A:AG,9,0)),"错误",IF(VLOOKUP(E166,'1-学员信息表'!A:AG,9,0)="","错误",VLOOKUP(E166,'1-学员信息表'!A:AG,9,0))))</f>
        <v/>
      </c>
      <c r="X166" s="97" t="str">
        <f>IF(E166="","",IF(ISERROR(VLOOKUP(E166,'1-学员信息表'!A:AG,20,0)),"错误",IF(VLOOKUP(E166,'1-学员信息表'!A:AG,20,0)="","错误",VLOOKUP(E166,'1-学员信息表'!A:AG,20,0))))</f>
        <v/>
      </c>
      <c r="Y166" s="97" t="str">
        <f>IF(E166="","",IF(ISERROR(VLOOKUP(E166,'1-学员信息表'!A:AG,20,0)),"错误",IF(VLOOKUP(E166,'1-学员信息表'!A:AG,20,0)="","错误",VLOOKUP(E166,'1-学员信息表'!A:AG,20,0))))</f>
        <v/>
      </c>
    </row>
    <row r="167" spans="1:25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10"/>
      <c r="E167" s="1"/>
      <c r="F167" s="12" t="str">
        <f>IF(E167="","",IFERROR(VLOOKUP(E167,'1-学员信息表'!A:AG,2,0),"错误"))</f>
        <v/>
      </c>
      <c r="G167" s="12" t="str">
        <f>IF(E167="","",VLOOKUP(LEFT(H167,3),班级编码!A:M,8,0))</f>
        <v/>
      </c>
      <c r="H167" s="1"/>
      <c r="I167" s="8" t="str">
        <f>IF(E167="","",IFERROR(VLOOKUP(H167,'2-班级信息'!A:AM,23,0),"错误"))</f>
        <v/>
      </c>
      <c r="J167" s="8" t="str">
        <f>IF(E167="","",IFERROR(VLOOKUP(H167,'2-班级信息'!A:AM,24,0),"错误"))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IF(E167="","",IFERROR(VLOOKUP(H167,'2-班级信息'!A:AH,30,0),"错误"))</f>
        <v/>
      </c>
      <c r="M167" s="94"/>
      <c r="N167" s="95"/>
      <c r="O167" s="96">
        <f>SUMIF('6-学员费用预警表'!A:A,E167,'6-学员费用预警表'!F:F)</f>
        <v>0</v>
      </c>
      <c r="P167" s="96">
        <f>SUMIF('6-学员费用预警表'!A:A,E167,'6-学员费用预警表'!I:I)</f>
        <v>0</v>
      </c>
      <c r="Q167" s="97" t="str">
        <f>IF(E167="","",IFERROR(VLOOKUP(E167,'1-学员信息表'!A:AG,8,0),"错误"))</f>
        <v/>
      </c>
      <c r="R167" s="98"/>
      <c r="S167" s="99"/>
      <c r="T167" s="1"/>
      <c r="U167" s="12"/>
      <c r="V167" s="100"/>
      <c r="W167" s="8" t="str">
        <f>IF(E167="","",IF(ISERROR(VLOOKUP(E167,'1-学员信息表'!A:AG,9,0)),"错误",IF(VLOOKUP(E167,'1-学员信息表'!A:AG,9,0)="","错误",VLOOKUP(E167,'1-学员信息表'!A:AG,9,0))))</f>
        <v/>
      </c>
      <c r="X167" s="97" t="str">
        <f>IF(E167="","",IF(ISERROR(VLOOKUP(E167,'1-学员信息表'!A:AG,20,0)),"错误",IF(VLOOKUP(E167,'1-学员信息表'!A:AG,20,0)="","错误",VLOOKUP(E167,'1-学员信息表'!A:AG,20,0))))</f>
        <v/>
      </c>
      <c r="Y167" s="97" t="str">
        <f>IF(E167="","",IF(ISERROR(VLOOKUP(E167,'1-学员信息表'!A:AG,20,0)),"错误",IF(VLOOKUP(E167,'1-学员信息表'!A:AG,20,0)="","错误",VLOOKUP(E167,'1-学员信息表'!A:AG,20,0))))</f>
        <v/>
      </c>
    </row>
    <row r="168" spans="1:25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10"/>
      <c r="E168" s="1"/>
      <c r="F168" s="12" t="str">
        <f>IF(E168="","",IFERROR(VLOOKUP(E168,'1-学员信息表'!A:AG,2,0),"错误"))</f>
        <v/>
      </c>
      <c r="G168" s="12" t="str">
        <f>IF(E168="","",VLOOKUP(LEFT(H168,3),班级编码!A:M,8,0))</f>
        <v/>
      </c>
      <c r="H168" s="1"/>
      <c r="I168" s="8" t="str">
        <f>IF(E168="","",IFERROR(VLOOKUP(H168,'2-班级信息'!A:AM,23,0),"错误"))</f>
        <v/>
      </c>
      <c r="J168" s="8" t="str">
        <f>IF(E168="","",IFERROR(VLOOKUP(H168,'2-班级信息'!A:AM,24,0),"错误"))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IF(E168="","",IFERROR(VLOOKUP(H168,'2-班级信息'!A:AH,30,0),"错误"))</f>
        <v/>
      </c>
      <c r="M168" s="94"/>
      <c r="N168" s="95"/>
      <c r="O168" s="96">
        <f>SUMIF('6-学员费用预警表'!A:A,E168,'6-学员费用预警表'!F:F)</f>
        <v>0</v>
      </c>
      <c r="P168" s="96">
        <f>SUMIF('6-学员费用预警表'!A:A,E168,'6-学员费用预警表'!I:I)</f>
        <v>0</v>
      </c>
      <c r="Q168" s="97" t="str">
        <f>IF(E168="","",IFERROR(VLOOKUP(E168,'1-学员信息表'!A:AG,8,0),"错误"))</f>
        <v/>
      </c>
      <c r="R168" s="98"/>
      <c r="S168" s="99"/>
      <c r="T168" s="1"/>
      <c r="U168" s="12"/>
      <c r="V168" s="100"/>
      <c r="W168" s="8" t="str">
        <f>IF(E168="","",IF(ISERROR(VLOOKUP(E168,'1-学员信息表'!A:AG,9,0)),"错误",IF(VLOOKUP(E168,'1-学员信息表'!A:AG,9,0)="","错误",VLOOKUP(E168,'1-学员信息表'!A:AG,9,0))))</f>
        <v/>
      </c>
      <c r="X168" s="97" t="str">
        <f>IF(E168="","",IF(ISERROR(VLOOKUP(E168,'1-学员信息表'!A:AG,20,0)),"错误",IF(VLOOKUP(E168,'1-学员信息表'!A:AG,20,0)="","错误",VLOOKUP(E168,'1-学员信息表'!A:AG,20,0))))</f>
        <v/>
      </c>
      <c r="Y168" s="97" t="str">
        <f>IF(E168="","",IF(ISERROR(VLOOKUP(E168,'1-学员信息表'!A:AG,20,0)),"错误",IF(VLOOKUP(E168,'1-学员信息表'!A:AG,20,0)="","错误",VLOOKUP(E168,'1-学员信息表'!A:AG,20,0))))</f>
        <v/>
      </c>
    </row>
    <row r="169" spans="1:25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10"/>
      <c r="E169" s="1"/>
      <c r="F169" s="12" t="str">
        <f>IF(E169="","",IFERROR(VLOOKUP(E169,'1-学员信息表'!A:AG,2,0),"错误"))</f>
        <v/>
      </c>
      <c r="G169" s="12" t="str">
        <f>IF(E169="","",VLOOKUP(LEFT(H169,3),班级编码!A:M,8,0))</f>
        <v/>
      </c>
      <c r="H169" s="1"/>
      <c r="I169" s="8" t="str">
        <f>IF(E169="","",IFERROR(VLOOKUP(H169,'2-班级信息'!A:AM,23,0),"错误"))</f>
        <v/>
      </c>
      <c r="J169" s="8" t="str">
        <f>IF(E169="","",IFERROR(VLOOKUP(H169,'2-班级信息'!A:AM,24,0),"错误"))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IF(E169="","",IFERROR(VLOOKUP(H169,'2-班级信息'!A:AH,30,0),"错误"))</f>
        <v/>
      </c>
      <c r="M169" s="94"/>
      <c r="N169" s="95"/>
      <c r="O169" s="96">
        <f>SUMIF('6-学员费用预警表'!A:A,E169,'6-学员费用预警表'!F:F)</f>
        <v>0</v>
      </c>
      <c r="P169" s="96">
        <f>SUMIF('6-学员费用预警表'!A:A,E169,'6-学员费用预警表'!I:I)</f>
        <v>0</v>
      </c>
      <c r="Q169" s="97" t="str">
        <f>IF(E169="","",IFERROR(VLOOKUP(E169,'1-学员信息表'!A:AG,8,0),"错误"))</f>
        <v/>
      </c>
      <c r="R169" s="98"/>
      <c r="S169" s="99"/>
      <c r="T169" s="1"/>
      <c r="U169" s="12"/>
      <c r="V169" s="100"/>
      <c r="W169" s="8" t="str">
        <f>IF(E169="","",IF(ISERROR(VLOOKUP(E169,'1-学员信息表'!A:AG,9,0)),"错误",IF(VLOOKUP(E169,'1-学员信息表'!A:AG,9,0)="","错误",VLOOKUP(E169,'1-学员信息表'!A:AG,9,0))))</f>
        <v/>
      </c>
      <c r="X169" s="97" t="str">
        <f>IF(E169="","",IF(ISERROR(VLOOKUP(E169,'1-学员信息表'!A:AG,20,0)),"错误",IF(VLOOKUP(E169,'1-学员信息表'!A:AG,20,0)="","错误",VLOOKUP(E169,'1-学员信息表'!A:AG,20,0))))</f>
        <v/>
      </c>
      <c r="Y169" s="97" t="str">
        <f>IF(E169="","",IF(ISERROR(VLOOKUP(E169,'1-学员信息表'!A:AG,20,0)),"错误",IF(VLOOKUP(E169,'1-学员信息表'!A:AG,20,0)="","错误",VLOOKUP(E169,'1-学员信息表'!A:AG,20,0))))</f>
        <v/>
      </c>
    </row>
    <row r="170" spans="1:25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10"/>
      <c r="E170" s="1"/>
      <c r="F170" s="12" t="str">
        <f>IF(E170="","",IFERROR(VLOOKUP(E170,'1-学员信息表'!A:AG,2,0),"错误"))</f>
        <v/>
      </c>
      <c r="G170" s="12" t="str">
        <f>IF(E170="","",VLOOKUP(LEFT(H170,3),班级编码!A:M,8,0))</f>
        <v/>
      </c>
      <c r="H170" s="1"/>
      <c r="I170" s="8" t="str">
        <f>IF(E170="","",IFERROR(VLOOKUP(H170,'2-班级信息'!A:AM,23,0),"错误"))</f>
        <v/>
      </c>
      <c r="J170" s="8" t="str">
        <f>IF(E170="","",IFERROR(VLOOKUP(H170,'2-班级信息'!A:AM,24,0),"错误"))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IF(E170="","",IFERROR(VLOOKUP(H170,'2-班级信息'!A:AH,30,0),"错误"))</f>
        <v/>
      </c>
      <c r="M170" s="94"/>
      <c r="N170" s="95"/>
      <c r="O170" s="96">
        <f>SUMIF('6-学员费用预警表'!A:A,E170,'6-学员费用预警表'!F:F)</f>
        <v>0</v>
      </c>
      <c r="P170" s="96">
        <f>SUMIF('6-学员费用预警表'!A:A,E170,'6-学员费用预警表'!I:I)</f>
        <v>0</v>
      </c>
      <c r="Q170" s="97" t="str">
        <f>IF(E170="","",IFERROR(VLOOKUP(E170,'1-学员信息表'!A:AG,8,0),"错误"))</f>
        <v/>
      </c>
      <c r="R170" s="98"/>
      <c r="S170" s="99"/>
      <c r="T170" s="1"/>
      <c r="U170" s="12"/>
      <c r="V170" s="100"/>
      <c r="W170" s="8" t="str">
        <f>IF(E170="","",IF(ISERROR(VLOOKUP(E170,'1-学员信息表'!A:AG,9,0)),"错误",IF(VLOOKUP(E170,'1-学员信息表'!A:AG,9,0)="","错误",VLOOKUP(E170,'1-学员信息表'!A:AG,9,0))))</f>
        <v/>
      </c>
      <c r="X170" s="97" t="str">
        <f>IF(E170="","",IF(ISERROR(VLOOKUP(E170,'1-学员信息表'!A:AG,20,0)),"错误",IF(VLOOKUP(E170,'1-学员信息表'!A:AG,20,0)="","错误",VLOOKUP(E170,'1-学员信息表'!A:AG,20,0))))</f>
        <v/>
      </c>
      <c r="Y170" s="97" t="str">
        <f>IF(E170="","",IF(ISERROR(VLOOKUP(E170,'1-学员信息表'!A:AG,20,0)),"错误",IF(VLOOKUP(E170,'1-学员信息表'!A:AG,20,0)="","错误",VLOOKUP(E170,'1-学员信息表'!A:AG,20,0))))</f>
        <v/>
      </c>
    </row>
    <row r="171" spans="1:25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10"/>
      <c r="E171" s="1"/>
      <c r="F171" s="12" t="str">
        <f>IF(E171="","",IFERROR(VLOOKUP(E171,'1-学员信息表'!A:AG,2,0),"错误"))</f>
        <v/>
      </c>
      <c r="G171" s="12" t="str">
        <f>IF(E171="","",VLOOKUP(LEFT(H171,3),班级编码!A:M,8,0))</f>
        <v/>
      </c>
      <c r="H171" s="1"/>
      <c r="I171" s="8" t="str">
        <f>IF(E171="","",IFERROR(VLOOKUP(H171,'2-班级信息'!A:AM,23,0),"错误"))</f>
        <v/>
      </c>
      <c r="J171" s="8" t="str">
        <f>IF(E171="","",IFERROR(VLOOKUP(H171,'2-班级信息'!A:AM,24,0),"错误"))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IF(E171="","",IFERROR(VLOOKUP(H171,'2-班级信息'!A:AH,30,0),"错误"))</f>
        <v/>
      </c>
      <c r="M171" s="94"/>
      <c r="N171" s="95"/>
      <c r="O171" s="96">
        <f>SUMIF('6-学员费用预警表'!A:A,E171,'6-学员费用预警表'!F:F)</f>
        <v>0</v>
      </c>
      <c r="P171" s="96">
        <f>SUMIF('6-学员费用预警表'!A:A,E171,'6-学员费用预警表'!I:I)</f>
        <v>0</v>
      </c>
      <c r="Q171" s="97" t="str">
        <f>IF(E171="","",IFERROR(VLOOKUP(E171,'1-学员信息表'!A:AG,8,0),"错误"))</f>
        <v/>
      </c>
      <c r="R171" s="98"/>
      <c r="S171" s="99"/>
      <c r="T171" s="1"/>
      <c r="U171" s="12"/>
      <c r="V171" s="100"/>
      <c r="W171" s="8" t="str">
        <f>IF(E171="","",IF(ISERROR(VLOOKUP(E171,'1-学员信息表'!A:AG,9,0)),"错误",IF(VLOOKUP(E171,'1-学员信息表'!A:AG,9,0)="","错误",VLOOKUP(E171,'1-学员信息表'!A:AG,9,0))))</f>
        <v/>
      </c>
      <c r="X171" s="97" t="str">
        <f>IF(E171="","",IF(ISERROR(VLOOKUP(E171,'1-学员信息表'!A:AG,20,0)),"错误",IF(VLOOKUP(E171,'1-学员信息表'!A:AG,20,0)="","错误",VLOOKUP(E171,'1-学员信息表'!A:AG,20,0))))</f>
        <v/>
      </c>
      <c r="Y171" s="97" t="str">
        <f>IF(E171="","",IF(ISERROR(VLOOKUP(E171,'1-学员信息表'!A:AG,20,0)),"错误",IF(VLOOKUP(E171,'1-学员信息表'!A:AG,20,0)="","错误",VLOOKUP(E171,'1-学员信息表'!A:AG,20,0))))</f>
        <v/>
      </c>
    </row>
    <row r="172" spans="1:25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10"/>
      <c r="E172" s="1"/>
      <c r="F172" s="12" t="str">
        <f>IF(E172="","",IFERROR(VLOOKUP(E172,'1-学员信息表'!A:AG,2,0),"错误"))</f>
        <v/>
      </c>
      <c r="G172" s="12" t="str">
        <f>IF(E172="","",VLOOKUP(LEFT(H172,3),班级编码!A:M,8,0))</f>
        <v/>
      </c>
      <c r="H172" s="1"/>
      <c r="I172" s="8" t="str">
        <f>IF(E172="","",IFERROR(VLOOKUP(H172,'2-班级信息'!A:AM,23,0),"错误"))</f>
        <v/>
      </c>
      <c r="J172" s="8" t="str">
        <f>IF(E172="","",IFERROR(VLOOKUP(H172,'2-班级信息'!A:AM,24,0),"错误"))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IF(E172="","",IFERROR(VLOOKUP(H172,'2-班级信息'!A:AH,30,0),"错误"))</f>
        <v/>
      </c>
      <c r="M172" s="94"/>
      <c r="N172" s="95"/>
      <c r="O172" s="96">
        <f>SUMIF('6-学员费用预警表'!A:A,E172,'6-学员费用预警表'!F:F)</f>
        <v>0</v>
      </c>
      <c r="P172" s="96">
        <f>SUMIF('6-学员费用预警表'!A:A,E172,'6-学员费用预警表'!I:I)</f>
        <v>0</v>
      </c>
      <c r="Q172" s="97" t="str">
        <f>IF(E172="","",IFERROR(VLOOKUP(E172,'1-学员信息表'!A:AG,8,0),"错误"))</f>
        <v/>
      </c>
      <c r="R172" s="98"/>
      <c r="S172" s="99"/>
      <c r="T172" s="1"/>
      <c r="U172" s="12"/>
      <c r="V172" s="100"/>
      <c r="W172" s="8" t="str">
        <f>IF(E172="","",IF(ISERROR(VLOOKUP(E172,'1-学员信息表'!A:AG,9,0)),"错误",IF(VLOOKUP(E172,'1-学员信息表'!A:AG,9,0)="","错误",VLOOKUP(E172,'1-学员信息表'!A:AG,9,0))))</f>
        <v/>
      </c>
      <c r="X172" s="97" t="str">
        <f>IF(E172="","",IF(ISERROR(VLOOKUP(E172,'1-学员信息表'!A:AG,20,0)),"错误",IF(VLOOKUP(E172,'1-学员信息表'!A:AG,20,0)="","错误",VLOOKUP(E172,'1-学员信息表'!A:AG,20,0))))</f>
        <v/>
      </c>
      <c r="Y172" s="97" t="str">
        <f>IF(E172="","",IF(ISERROR(VLOOKUP(E172,'1-学员信息表'!A:AG,20,0)),"错误",IF(VLOOKUP(E172,'1-学员信息表'!A:AG,20,0)="","错误",VLOOKUP(E172,'1-学员信息表'!A:AG,20,0))))</f>
        <v/>
      </c>
    </row>
    <row r="173" spans="1:25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10"/>
      <c r="E173" s="1"/>
      <c r="F173" s="12" t="str">
        <f>IF(E173="","",IFERROR(VLOOKUP(E173,'1-学员信息表'!A:AG,2,0),"错误"))</f>
        <v/>
      </c>
      <c r="G173" s="12" t="str">
        <f>IF(E173="","",VLOOKUP(LEFT(H173,3),班级编码!A:M,8,0))</f>
        <v/>
      </c>
      <c r="H173" s="1"/>
      <c r="I173" s="8" t="str">
        <f>IF(E173="","",IFERROR(VLOOKUP(H173,'2-班级信息'!A:AM,23,0),"错误"))</f>
        <v/>
      </c>
      <c r="J173" s="8" t="str">
        <f>IF(E173="","",IFERROR(VLOOKUP(H173,'2-班级信息'!A:AM,24,0),"错误"))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IF(E173="","",IFERROR(VLOOKUP(H173,'2-班级信息'!A:AH,30,0),"错误"))</f>
        <v/>
      </c>
      <c r="M173" s="94"/>
      <c r="N173" s="95"/>
      <c r="O173" s="96">
        <f>SUMIF('6-学员费用预警表'!A:A,E173,'6-学员费用预警表'!F:F)</f>
        <v>0</v>
      </c>
      <c r="P173" s="96">
        <f>SUMIF('6-学员费用预警表'!A:A,E173,'6-学员费用预警表'!I:I)</f>
        <v>0</v>
      </c>
      <c r="Q173" s="97" t="str">
        <f>IF(E173="","",IFERROR(VLOOKUP(E173,'1-学员信息表'!A:AG,8,0),"错误"))</f>
        <v/>
      </c>
      <c r="R173" s="98"/>
      <c r="S173" s="99"/>
      <c r="T173" s="1"/>
      <c r="U173" s="12"/>
      <c r="V173" s="100"/>
      <c r="W173" s="8" t="str">
        <f>IF(E173="","",IF(ISERROR(VLOOKUP(E173,'1-学员信息表'!A:AG,9,0)),"错误",IF(VLOOKUP(E173,'1-学员信息表'!A:AG,9,0)="","错误",VLOOKUP(E173,'1-学员信息表'!A:AG,9,0))))</f>
        <v/>
      </c>
      <c r="X173" s="97" t="str">
        <f>IF(E173="","",IF(ISERROR(VLOOKUP(E173,'1-学员信息表'!A:AG,20,0)),"错误",IF(VLOOKUP(E173,'1-学员信息表'!A:AG,20,0)="","错误",VLOOKUP(E173,'1-学员信息表'!A:AG,20,0))))</f>
        <v/>
      </c>
      <c r="Y173" s="97" t="str">
        <f>IF(E173="","",IF(ISERROR(VLOOKUP(E173,'1-学员信息表'!A:AG,20,0)),"错误",IF(VLOOKUP(E173,'1-学员信息表'!A:AG,20,0)="","错误",VLOOKUP(E173,'1-学员信息表'!A:AG,20,0))))</f>
        <v/>
      </c>
    </row>
    <row r="174" spans="1:25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10"/>
      <c r="E174" s="1"/>
      <c r="F174" s="12" t="str">
        <f>IF(E174="","",IFERROR(VLOOKUP(E174,'1-学员信息表'!A:AG,2,0),"错误"))</f>
        <v/>
      </c>
      <c r="G174" s="12" t="str">
        <f>IF(E174="","",VLOOKUP(LEFT(H174,3),班级编码!A:M,8,0))</f>
        <v/>
      </c>
      <c r="H174" s="1"/>
      <c r="I174" s="8" t="str">
        <f>IF(E174="","",IFERROR(VLOOKUP(H174,'2-班级信息'!A:AM,23,0),"错误"))</f>
        <v/>
      </c>
      <c r="J174" s="8" t="str">
        <f>IF(E174="","",IFERROR(VLOOKUP(H174,'2-班级信息'!A:AM,24,0),"错误"))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IF(E174="","",IFERROR(VLOOKUP(H174,'2-班级信息'!A:AH,30,0),"错误"))</f>
        <v/>
      </c>
      <c r="M174" s="94"/>
      <c r="N174" s="95"/>
      <c r="O174" s="96">
        <f>SUMIF('6-学员费用预警表'!A:A,E174,'6-学员费用预警表'!F:F)</f>
        <v>0</v>
      </c>
      <c r="P174" s="96">
        <f>SUMIF('6-学员费用预警表'!A:A,E174,'6-学员费用预警表'!I:I)</f>
        <v>0</v>
      </c>
      <c r="Q174" s="97" t="str">
        <f>IF(E174="","",IFERROR(VLOOKUP(E174,'1-学员信息表'!A:AG,8,0),"错误"))</f>
        <v/>
      </c>
      <c r="R174" s="98"/>
      <c r="S174" s="99"/>
      <c r="T174" s="1"/>
      <c r="U174" s="12"/>
      <c r="V174" s="100"/>
      <c r="W174" s="8" t="str">
        <f>IF(E174="","",IF(ISERROR(VLOOKUP(E174,'1-学员信息表'!A:AG,9,0)),"错误",IF(VLOOKUP(E174,'1-学员信息表'!A:AG,9,0)="","错误",VLOOKUP(E174,'1-学员信息表'!A:AG,9,0))))</f>
        <v/>
      </c>
      <c r="X174" s="97" t="str">
        <f>IF(E174="","",IF(ISERROR(VLOOKUP(E174,'1-学员信息表'!A:AG,20,0)),"错误",IF(VLOOKUP(E174,'1-学员信息表'!A:AG,20,0)="","错误",VLOOKUP(E174,'1-学员信息表'!A:AG,20,0))))</f>
        <v/>
      </c>
      <c r="Y174" s="97" t="str">
        <f>IF(E174="","",IF(ISERROR(VLOOKUP(E174,'1-学员信息表'!A:AG,20,0)),"错误",IF(VLOOKUP(E174,'1-学员信息表'!A:AG,20,0)="","错误",VLOOKUP(E174,'1-学员信息表'!A:AG,20,0))))</f>
        <v/>
      </c>
    </row>
    <row r="175" spans="1:25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10"/>
      <c r="E175" s="1"/>
      <c r="F175" s="12" t="str">
        <f>IF(E175="","",IFERROR(VLOOKUP(E175,'1-学员信息表'!A:AG,2,0),"错误"))</f>
        <v/>
      </c>
      <c r="G175" s="12" t="str">
        <f>IF(E175="","",VLOOKUP(LEFT(H175,3),班级编码!A:M,8,0))</f>
        <v/>
      </c>
      <c r="H175" s="1"/>
      <c r="I175" s="8" t="str">
        <f>IF(E175="","",IFERROR(VLOOKUP(H175,'2-班级信息'!A:AM,23,0),"错误"))</f>
        <v/>
      </c>
      <c r="J175" s="8" t="str">
        <f>IF(E175="","",IFERROR(VLOOKUP(H175,'2-班级信息'!A:AM,24,0),"错误"))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IF(E175="","",IFERROR(VLOOKUP(H175,'2-班级信息'!A:AH,30,0),"错误"))</f>
        <v/>
      </c>
      <c r="M175" s="94"/>
      <c r="N175" s="95"/>
      <c r="O175" s="96">
        <f>SUMIF('6-学员费用预警表'!A:A,E175,'6-学员费用预警表'!F:F)</f>
        <v>0</v>
      </c>
      <c r="P175" s="96">
        <f>SUMIF('6-学员费用预警表'!A:A,E175,'6-学员费用预警表'!I:I)</f>
        <v>0</v>
      </c>
      <c r="Q175" s="97" t="str">
        <f>IF(E175="","",IFERROR(VLOOKUP(E175,'1-学员信息表'!A:AG,8,0),"错误"))</f>
        <v/>
      </c>
      <c r="R175" s="98"/>
      <c r="S175" s="99"/>
      <c r="T175" s="1"/>
      <c r="U175" s="12"/>
      <c r="V175" s="100"/>
      <c r="W175" s="8" t="str">
        <f>IF(E175="","",IF(ISERROR(VLOOKUP(E175,'1-学员信息表'!A:AG,9,0)),"错误",IF(VLOOKUP(E175,'1-学员信息表'!A:AG,9,0)="","错误",VLOOKUP(E175,'1-学员信息表'!A:AG,9,0))))</f>
        <v/>
      </c>
      <c r="X175" s="97" t="str">
        <f>IF(E175="","",IF(ISERROR(VLOOKUP(E175,'1-学员信息表'!A:AG,20,0)),"错误",IF(VLOOKUP(E175,'1-学员信息表'!A:AG,20,0)="","错误",VLOOKUP(E175,'1-学员信息表'!A:AG,20,0))))</f>
        <v/>
      </c>
      <c r="Y175" s="97" t="str">
        <f>IF(E175="","",IF(ISERROR(VLOOKUP(E175,'1-学员信息表'!A:AG,20,0)),"错误",IF(VLOOKUP(E175,'1-学员信息表'!A:AG,20,0)="","错误",VLOOKUP(E175,'1-学员信息表'!A:AG,20,0))))</f>
        <v/>
      </c>
    </row>
    <row r="176" spans="1:25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10"/>
      <c r="E176" s="1"/>
      <c r="F176" s="12" t="str">
        <f>IF(E176="","",IFERROR(VLOOKUP(E176,'1-学员信息表'!A:AG,2,0),"错误"))</f>
        <v/>
      </c>
      <c r="G176" s="12" t="str">
        <f>IF(E176="","",VLOOKUP(LEFT(H176,3),班级编码!A:M,8,0))</f>
        <v/>
      </c>
      <c r="H176" s="1"/>
      <c r="I176" s="8" t="str">
        <f>IF(E176="","",IFERROR(VLOOKUP(H176,'2-班级信息'!A:AM,23,0),"错误"))</f>
        <v/>
      </c>
      <c r="J176" s="8" t="str">
        <f>IF(E176="","",IFERROR(VLOOKUP(H176,'2-班级信息'!A:AM,24,0),"错误"))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IF(E176="","",IFERROR(VLOOKUP(H176,'2-班级信息'!A:AH,30,0),"错误"))</f>
        <v/>
      </c>
      <c r="M176" s="94"/>
      <c r="N176" s="95"/>
      <c r="O176" s="96">
        <f>SUMIF('6-学员费用预警表'!A:A,E176,'6-学员费用预警表'!F:F)</f>
        <v>0</v>
      </c>
      <c r="P176" s="96">
        <f>SUMIF('6-学员费用预警表'!A:A,E176,'6-学员费用预警表'!I:I)</f>
        <v>0</v>
      </c>
      <c r="Q176" s="97" t="str">
        <f>IF(E176="","",IFERROR(VLOOKUP(E176,'1-学员信息表'!A:AG,8,0),"错误"))</f>
        <v/>
      </c>
      <c r="R176" s="98"/>
      <c r="S176" s="99"/>
      <c r="T176" s="1"/>
      <c r="U176" s="12"/>
      <c r="V176" s="100"/>
      <c r="W176" s="8" t="str">
        <f>IF(E176="","",IF(ISERROR(VLOOKUP(E176,'1-学员信息表'!A:AG,9,0)),"错误",IF(VLOOKUP(E176,'1-学员信息表'!A:AG,9,0)="","错误",VLOOKUP(E176,'1-学员信息表'!A:AG,9,0))))</f>
        <v/>
      </c>
      <c r="X176" s="97" t="str">
        <f>IF(E176="","",IF(ISERROR(VLOOKUP(E176,'1-学员信息表'!A:AG,20,0)),"错误",IF(VLOOKUP(E176,'1-学员信息表'!A:AG,20,0)="","错误",VLOOKUP(E176,'1-学员信息表'!A:AG,20,0))))</f>
        <v/>
      </c>
      <c r="Y176" s="97" t="str">
        <f>IF(E176="","",IF(ISERROR(VLOOKUP(E176,'1-学员信息表'!A:AG,20,0)),"错误",IF(VLOOKUP(E176,'1-学员信息表'!A:AG,20,0)="","错误",VLOOKUP(E176,'1-学员信息表'!A:AG,20,0))))</f>
        <v/>
      </c>
    </row>
    <row r="177" spans="1:25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10"/>
      <c r="E177" s="1"/>
      <c r="F177" s="12" t="str">
        <f>IF(E177="","",IFERROR(VLOOKUP(E177,'1-学员信息表'!A:AG,2,0),"错误"))</f>
        <v/>
      </c>
      <c r="G177" s="12" t="str">
        <f>IF(E177="","",VLOOKUP(LEFT(H177,3),班级编码!A:M,8,0))</f>
        <v/>
      </c>
      <c r="H177" s="1"/>
      <c r="I177" s="8" t="str">
        <f>IF(E177="","",IFERROR(VLOOKUP(H177,'2-班级信息'!A:AM,23,0),"错误"))</f>
        <v/>
      </c>
      <c r="J177" s="8" t="str">
        <f>IF(E177="","",IFERROR(VLOOKUP(H177,'2-班级信息'!A:AM,24,0),"错误"))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IF(E177="","",IFERROR(VLOOKUP(H177,'2-班级信息'!A:AH,30,0),"错误"))</f>
        <v/>
      </c>
      <c r="M177" s="94"/>
      <c r="N177" s="95"/>
      <c r="O177" s="96">
        <f>SUMIF('6-学员费用预警表'!A:A,E177,'6-学员费用预警表'!F:F)</f>
        <v>0</v>
      </c>
      <c r="P177" s="96">
        <f>SUMIF('6-学员费用预警表'!A:A,E177,'6-学员费用预警表'!I:I)</f>
        <v>0</v>
      </c>
      <c r="Q177" s="97" t="str">
        <f>IF(E177="","",IFERROR(VLOOKUP(E177,'1-学员信息表'!A:AG,8,0),"错误"))</f>
        <v/>
      </c>
      <c r="R177" s="98"/>
      <c r="S177" s="99"/>
      <c r="T177" s="1"/>
      <c r="U177" s="12"/>
      <c r="V177" s="100"/>
      <c r="W177" s="8" t="str">
        <f>IF(E177="","",IF(ISERROR(VLOOKUP(E177,'1-学员信息表'!A:AG,9,0)),"错误",IF(VLOOKUP(E177,'1-学员信息表'!A:AG,9,0)="","错误",VLOOKUP(E177,'1-学员信息表'!A:AG,9,0))))</f>
        <v/>
      </c>
      <c r="X177" s="97" t="str">
        <f>IF(E177="","",IF(ISERROR(VLOOKUP(E177,'1-学员信息表'!A:AG,20,0)),"错误",IF(VLOOKUP(E177,'1-学员信息表'!A:AG,20,0)="","错误",VLOOKUP(E177,'1-学员信息表'!A:AG,20,0))))</f>
        <v/>
      </c>
      <c r="Y177" s="97" t="str">
        <f>IF(E177="","",IF(ISERROR(VLOOKUP(E177,'1-学员信息表'!A:AG,20,0)),"错误",IF(VLOOKUP(E177,'1-学员信息表'!A:AG,20,0)="","错误",VLOOKUP(E177,'1-学员信息表'!A:AG,20,0))))</f>
        <v/>
      </c>
    </row>
    <row r="178" spans="1:25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10"/>
      <c r="E178" s="1"/>
      <c r="F178" s="12" t="str">
        <f>IF(E178="","",IFERROR(VLOOKUP(E178,'1-学员信息表'!A:AG,2,0),"错误"))</f>
        <v/>
      </c>
      <c r="G178" s="12" t="str">
        <f>IF(E178="","",VLOOKUP(LEFT(H178,3),班级编码!A:M,8,0))</f>
        <v/>
      </c>
      <c r="H178" s="1"/>
      <c r="I178" s="8" t="str">
        <f>IF(E178="","",IFERROR(VLOOKUP(H178,'2-班级信息'!A:AM,23,0),"错误"))</f>
        <v/>
      </c>
      <c r="J178" s="8" t="str">
        <f>IF(E178="","",IFERROR(VLOOKUP(H178,'2-班级信息'!A:AM,24,0),"错误"))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IF(E178="","",IFERROR(VLOOKUP(H178,'2-班级信息'!A:AH,30,0),"错误"))</f>
        <v/>
      </c>
      <c r="M178" s="94"/>
      <c r="N178" s="95"/>
      <c r="O178" s="96">
        <f>SUMIF('6-学员费用预警表'!A:A,E178,'6-学员费用预警表'!F:F)</f>
        <v>0</v>
      </c>
      <c r="P178" s="96">
        <f>SUMIF('6-学员费用预警表'!A:A,E178,'6-学员费用预警表'!I:I)</f>
        <v>0</v>
      </c>
      <c r="Q178" s="97" t="str">
        <f>IF(E178="","",IFERROR(VLOOKUP(E178,'1-学员信息表'!A:AG,8,0),"错误"))</f>
        <v/>
      </c>
      <c r="R178" s="98"/>
      <c r="S178" s="99"/>
      <c r="T178" s="1"/>
      <c r="U178" s="12"/>
      <c r="V178" s="100"/>
      <c r="W178" s="8" t="str">
        <f>IF(E178="","",IF(ISERROR(VLOOKUP(E178,'1-学员信息表'!A:AG,9,0)),"错误",IF(VLOOKUP(E178,'1-学员信息表'!A:AG,9,0)="","错误",VLOOKUP(E178,'1-学员信息表'!A:AG,9,0))))</f>
        <v/>
      </c>
      <c r="X178" s="97" t="str">
        <f>IF(E178="","",IF(ISERROR(VLOOKUP(E178,'1-学员信息表'!A:AG,20,0)),"错误",IF(VLOOKUP(E178,'1-学员信息表'!A:AG,20,0)="","错误",VLOOKUP(E178,'1-学员信息表'!A:AG,20,0))))</f>
        <v/>
      </c>
      <c r="Y178" s="97" t="str">
        <f>IF(E178="","",IF(ISERROR(VLOOKUP(E178,'1-学员信息表'!A:AG,20,0)),"错误",IF(VLOOKUP(E178,'1-学员信息表'!A:AG,20,0)="","错误",VLOOKUP(E178,'1-学员信息表'!A:AG,20,0))))</f>
        <v/>
      </c>
    </row>
    <row r="179" spans="1:25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10"/>
      <c r="E179" s="1"/>
      <c r="F179" s="12" t="str">
        <f>IF(E179="","",IFERROR(VLOOKUP(E179,'1-学员信息表'!A:AG,2,0),"错误"))</f>
        <v/>
      </c>
      <c r="G179" s="12" t="str">
        <f>IF(E179="","",VLOOKUP(LEFT(H179,3),班级编码!A:M,8,0))</f>
        <v/>
      </c>
      <c r="H179" s="1"/>
      <c r="I179" s="8" t="str">
        <f>IF(E179="","",IFERROR(VLOOKUP(H179,'2-班级信息'!A:AM,23,0),"错误"))</f>
        <v/>
      </c>
      <c r="J179" s="8" t="str">
        <f>IF(E179="","",IFERROR(VLOOKUP(H179,'2-班级信息'!A:AM,24,0),"错误"))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IF(E179="","",IFERROR(VLOOKUP(H179,'2-班级信息'!A:AH,30,0),"错误"))</f>
        <v/>
      </c>
      <c r="M179" s="94"/>
      <c r="N179" s="95"/>
      <c r="O179" s="96">
        <f>SUMIF('6-学员费用预警表'!A:A,E179,'6-学员费用预警表'!F:F)</f>
        <v>0</v>
      </c>
      <c r="P179" s="96">
        <f>SUMIF('6-学员费用预警表'!A:A,E179,'6-学员费用预警表'!I:I)</f>
        <v>0</v>
      </c>
      <c r="Q179" s="97" t="str">
        <f>IF(E179="","",IFERROR(VLOOKUP(E179,'1-学员信息表'!A:AG,8,0),"错误"))</f>
        <v/>
      </c>
      <c r="R179" s="98"/>
      <c r="S179" s="99"/>
      <c r="T179" s="1"/>
      <c r="U179" s="12"/>
      <c r="V179" s="100"/>
      <c r="W179" s="8" t="str">
        <f>IF(E179="","",IF(ISERROR(VLOOKUP(E179,'1-学员信息表'!A:AG,9,0)),"错误",IF(VLOOKUP(E179,'1-学员信息表'!A:AG,9,0)="","错误",VLOOKUP(E179,'1-学员信息表'!A:AG,9,0))))</f>
        <v/>
      </c>
      <c r="X179" s="97" t="str">
        <f>IF(E179="","",IF(ISERROR(VLOOKUP(E179,'1-学员信息表'!A:AG,20,0)),"错误",IF(VLOOKUP(E179,'1-学员信息表'!A:AG,20,0)="","错误",VLOOKUP(E179,'1-学员信息表'!A:AG,20,0))))</f>
        <v/>
      </c>
      <c r="Y179" s="97" t="str">
        <f>IF(E179="","",IF(ISERROR(VLOOKUP(E179,'1-学员信息表'!A:AG,20,0)),"错误",IF(VLOOKUP(E179,'1-学员信息表'!A:AG,20,0)="","错误",VLOOKUP(E179,'1-学员信息表'!A:AG,20,0))))</f>
        <v/>
      </c>
    </row>
    <row r="180" spans="1:25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10"/>
      <c r="E180" s="1"/>
      <c r="F180" s="12" t="str">
        <f>IF(E180="","",IFERROR(VLOOKUP(E180,'1-学员信息表'!A:AG,2,0),"错误"))</f>
        <v/>
      </c>
      <c r="G180" s="12" t="str">
        <f>IF(E180="","",VLOOKUP(LEFT(H180,3),班级编码!A:M,8,0))</f>
        <v/>
      </c>
      <c r="H180" s="1"/>
      <c r="I180" s="8" t="str">
        <f>IF(E180="","",IFERROR(VLOOKUP(H180,'2-班级信息'!A:AM,23,0),"错误"))</f>
        <v/>
      </c>
      <c r="J180" s="8" t="str">
        <f>IF(E180="","",IFERROR(VLOOKUP(H180,'2-班级信息'!A:AM,24,0),"错误"))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IF(E180="","",IFERROR(VLOOKUP(H180,'2-班级信息'!A:AH,30,0),"错误"))</f>
        <v/>
      </c>
      <c r="M180" s="94"/>
      <c r="N180" s="95"/>
      <c r="O180" s="96">
        <f>SUMIF('6-学员费用预警表'!A:A,E180,'6-学员费用预警表'!F:F)</f>
        <v>0</v>
      </c>
      <c r="P180" s="96">
        <f>SUMIF('6-学员费用预警表'!A:A,E180,'6-学员费用预警表'!I:I)</f>
        <v>0</v>
      </c>
      <c r="Q180" s="97" t="str">
        <f>IF(E180="","",IFERROR(VLOOKUP(E180,'1-学员信息表'!A:AG,8,0),"错误"))</f>
        <v/>
      </c>
      <c r="R180" s="98"/>
      <c r="S180" s="99"/>
      <c r="T180" s="1"/>
      <c r="U180" s="12"/>
      <c r="V180" s="100"/>
      <c r="W180" s="8" t="str">
        <f>IF(E180="","",IF(ISERROR(VLOOKUP(E180,'1-学员信息表'!A:AG,9,0)),"错误",IF(VLOOKUP(E180,'1-学员信息表'!A:AG,9,0)="","错误",VLOOKUP(E180,'1-学员信息表'!A:AG,9,0))))</f>
        <v/>
      </c>
      <c r="X180" s="97" t="str">
        <f>IF(E180="","",IF(ISERROR(VLOOKUP(E180,'1-学员信息表'!A:AG,20,0)),"错误",IF(VLOOKUP(E180,'1-学员信息表'!A:AG,20,0)="","错误",VLOOKUP(E180,'1-学员信息表'!A:AG,20,0))))</f>
        <v/>
      </c>
      <c r="Y180" s="97" t="str">
        <f>IF(E180="","",IF(ISERROR(VLOOKUP(E180,'1-学员信息表'!A:AG,20,0)),"错误",IF(VLOOKUP(E180,'1-学员信息表'!A:AG,20,0)="","错误",VLOOKUP(E180,'1-学员信息表'!A:AG,20,0))))</f>
        <v/>
      </c>
    </row>
    <row r="181" spans="1:25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10"/>
      <c r="E181" s="1"/>
      <c r="F181" s="12" t="str">
        <f>IF(E181="","",IFERROR(VLOOKUP(E181,'1-学员信息表'!A:AG,2,0),"错误"))</f>
        <v/>
      </c>
      <c r="G181" s="12" t="str">
        <f>IF(E181="","",VLOOKUP(LEFT(H181,3),班级编码!A:M,8,0))</f>
        <v/>
      </c>
      <c r="H181" s="1"/>
      <c r="I181" s="8" t="str">
        <f>IF(E181="","",IFERROR(VLOOKUP(H181,'2-班级信息'!A:AM,23,0),"错误"))</f>
        <v/>
      </c>
      <c r="J181" s="8" t="str">
        <f>IF(E181="","",IFERROR(VLOOKUP(H181,'2-班级信息'!A:AM,24,0),"错误"))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IF(E181="","",IFERROR(VLOOKUP(H181,'2-班级信息'!A:AH,30,0),"错误"))</f>
        <v/>
      </c>
      <c r="M181" s="94"/>
      <c r="N181" s="95"/>
      <c r="O181" s="96">
        <f>SUMIF('6-学员费用预警表'!A:A,E181,'6-学员费用预警表'!F:F)</f>
        <v>0</v>
      </c>
      <c r="P181" s="96">
        <f>SUMIF('6-学员费用预警表'!A:A,E181,'6-学员费用预警表'!I:I)</f>
        <v>0</v>
      </c>
      <c r="Q181" s="97" t="str">
        <f>IF(E181="","",IFERROR(VLOOKUP(E181,'1-学员信息表'!A:AG,8,0),"错误"))</f>
        <v/>
      </c>
      <c r="R181" s="98"/>
      <c r="S181" s="99"/>
      <c r="T181" s="1"/>
      <c r="U181" s="12"/>
      <c r="V181" s="100"/>
      <c r="W181" s="8" t="str">
        <f>IF(E181="","",IF(ISERROR(VLOOKUP(E181,'1-学员信息表'!A:AG,9,0)),"错误",IF(VLOOKUP(E181,'1-学员信息表'!A:AG,9,0)="","错误",VLOOKUP(E181,'1-学员信息表'!A:AG,9,0))))</f>
        <v/>
      </c>
      <c r="X181" s="97" t="str">
        <f>IF(E181="","",IF(ISERROR(VLOOKUP(E181,'1-学员信息表'!A:AG,20,0)),"错误",IF(VLOOKUP(E181,'1-学员信息表'!A:AG,20,0)="","错误",VLOOKUP(E181,'1-学员信息表'!A:AG,20,0))))</f>
        <v/>
      </c>
      <c r="Y181" s="97" t="str">
        <f>IF(E181="","",IF(ISERROR(VLOOKUP(E181,'1-学员信息表'!A:AG,20,0)),"错误",IF(VLOOKUP(E181,'1-学员信息表'!A:AG,20,0)="","错误",VLOOKUP(E181,'1-学员信息表'!A:AG,20,0))))</f>
        <v/>
      </c>
    </row>
    <row r="182" spans="1:25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10"/>
      <c r="E182" s="1"/>
      <c r="F182" s="12" t="str">
        <f>IF(E182="","",IFERROR(VLOOKUP(E182,'1-学员信息表'!A:AG,2,0),"错误"))</f>
        <v/>
      </c>
      <c r="G182" s="12" t="str">
        <f>IF(E182="","",VLOOKUP(LEFT(H182,3),班级编码!A:M,8,0))</f>
        <v/>
      </c>
      <c r="H182" s="1"/>
      <c r="I182" s="8" t="str">
        <f>IF(E182="","",IFERROR(VLOOKUP(H182,'2-班级信息'!A:AM,23,0),"错误"))</f>
        <v/>
      </c>
      <c r="J182" s="8" t="str">
        <f>IF(E182="","",IFERROR(VLOOKUP(H182,'2-班级信息'!A:AM,24,0),"错误"))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IF(E182="","",IFERROR(VLOOKUP(H182,'2-班级信息'!A:AH,30,0),"错误"))</f>
        <v/>
      </c>
      <c r="M182" s="94"/>
      <c r="N182" s="95"/>
      <c r="O182" s="96">
        <f>SUMIF('6-学员费用预警表'!A:A,E182,'6-学员费用预警表'!F:F)</f>
        <v>0</v>
      </c>
      <c r="P182" s="96">
        <f>SUMIF('6-学员费用预警表'!A:A,E182,'6-学员费用预警表'!I:I)</f>
        <v>0</v>
      </c>
      <c r="Q182" s="97" t="str">
        <f>IF(E182="","",IFERROR(VLOOKUP(E182,'1-学员信息表'!A:AG,8,0),"错误"))</f>
        <v/>
      </c>
      <c r="R182" s="98"/>
      <c r="S182" s="99"/>
      <c r="T182" s="1"/>
      <c r="U182" s="12"/>
      <c r="V182" s="100"/>
      <c r="W182" s="8" t="str">
        <f>IF(E182="","",IF(ISERROR(VLOOKUP(E182,'1-学员信息表'!A:AG,9,0)),"错误",IF(VLOOKUP(E182,'1-学员信息表'!A:AG,9,0)="","错误",VLOOKUP(E182,'1-学员信息表'!A:AG,9,0))))</f>
        <v/>
      </c>
      <c r="X182" s="97" t="str">
        <f>IF(E182="","",IF(ISERROR(VLOOKUP(E182,'1-学员信息表'!A:AG,20,0)),"错误",IF(VLOOKUP(E182,'1-学员信息表'!A:AG,20,0)="","错误",VLOOKUP(E182,'1-学员信息表'!A:AG,20,0))))</f>
        <v/>
      </c>
      <c r="Y182" s="97" t="str">
        <f>IF(E182="","",IF(ISERROR(VLOOKUP(E182,'1-学员信息表'!A:AG,20,0)),"错误",IF(VLOOKUP(E182,'1-学员信息表'!A:AG,20,0)="","错误",VLOOKUP(E182,'1-学员信息表'!A:AG,20,0))))</f>
        <v/>
      </c>
    </row>
    <row r="183" spans="1:25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10"/>
      <c r="E183" s="1"/>
      <c r="F183" s="12" t="str">
        <f>IF(E183="","",IFERROR(VLOOKUP(E183,'1-学员信息表'!A:AG,2,0),"错误"))</f>
        <v/>
      </c>
      <c r="G183" s="12" t="str">
        <f>IF(E183="","",VLOOKUP(LEFT(H183,3),班级编码!A:M,8,0))</f>
        <v/>
      </c>
      <c r="H183" s="1"/>
      <c r="I183" s="8" t="str">
        <f>IF(E183="","",IFERROR(VLOOKUP(H183,'2-班级信息'!A:AM,23,0),"错误"))</f>
        <v/>
      </c>
      <c r="J183" s="8" t="str">
        <f>IF(E183="","",IFERROR(VLOOKUP(H183,'2-班级信息'!A:AM,24,0),"错误"))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IF(E183="","",IFERROR(VLOOKUP(H183,'2-班级信息'!A:AH,30,0),"错误"))</f>
        <v/>
      </c>
      <c r="M183" s="94"/>
      <c r="N183" s="95"/>
      <c r="O183" s="96">
        <f>SUMIF('6-学员费用预警表'!A:A,E183,'6-学员费用预警表'!F:F)</f>
        <v>0</v>
      </c>
      <c r="P183" s="96">
        <f>SUMIF('6-学员费用预警表'!A:A,E183,'6-学员费用预警表'!I:I)</f>
        <v>0</v>
      </c>
      <c r="Q183" s="97" t="str">
        <f>IF(E183="","",IFERROR(VLOOKUP(E183,'1-学员信息表'!A:AG,8,0),"错误"))</f>
        <v/>
      </c>
      <c r="R183" s="98"/>
      <c r="S183" s="99"/>
      <c r="T183" s="1"/>
      <c r="U183" s="12"/>
      <c r="V183" s="100"/>
      <c r="W183" s="8" t="str">
        <f>IF(E183="","",IF(ISERROR(VLOOKUP(E183,'1-学员信息表'!A:AG,9,0)),"错误",IF(VLOOKUP(E183,'1-学员信息表'!A:AG,9,0)="","错误",VLOOKUP(E183,'1-学员信息表'!A:AG,9,0))))</f>
        <v/>
      </c>
      <c r="X183" s="97" t="str">
        <f>IF(E183="","",IF(ISERROR(VLOOKUP(E183,'1-学员信息表'!A:AG,20,0)),"错误",IF(VLOOKUP(E183,'1-学员信息表'!A:AG,20,0)="","错误",VLOOKUP(E183,'1-学员信息表'!A:AG,20,0))))</f>
        <v/>
      </c>
      <c r="Y183" s="97" t="str">
        <f>IF(E183="","",IF(ISERROR(VLOOKUP(E183,'1-学员信息表'!A:AG,20,0)),"错误",IF(VLOOKUP(E183,'1-学员信息表'!A:AG,20,0)="","错误",VLOOKUP(E183,'1-学员信息表'!A:AG,20,0))))</f>
        <v/>
      </c>
    </row>
    <row r="184" spans="1:25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10"/>
      <c r="E184" s="1"/>
      <c r="F184" s="12" t="str">
        <f>IF(E184="","",IFERROR(VLOOKUP(E184,'1-学员信息表'!A:AG,2,0),"错误"))</f>
        <v/>
      </c>
      <c r="G184" s="12" t="str">
        <f>IF(E184="","",VLOOKUP(LEFT(H184,3),班级编码!A:M,8,0))</f>
        <v/>
      </c>
      <c r="H184" s="1"/>
      <c r="I184" s="8" t="str">
        <f>IF(E184="","",IFERROR(VLOOKUP(H184,'2-班级信息'!A:AM,23,0),"错误"))</f>
        <v/>
      </c>
      <c r="J184" s="8" t="str">
        <f>IF(E184="","",IFERROR(VLOOKUP(H184,'2-班级信息'!A:AM,24,0),"错误"))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IF(E184="","",IFERROR(VLOOKUP(H184,'2-班级信息'!A:AH,30,0),"错误"))</f>
        <v/>
      </c>
      <c r="M184" s="94"/>
      <c r="N184" s="95"/>
      <c r="O184" s="96">
        <f>SUMIF('6-学员费用预警表'!A:A,E184,'6-学员费用预警表'!F:F)</f>
        <v>0</v>
      </c>
      <c r="P184" s="96">
        <f>SUMIF('6-学员费用预警表'!A:A,E184,'6-学员费用预警表'!I:I)</f>
        <v>0</v>
      </c>
      <c r="Q184" s="97" t="str">
        <f>IF(E184="","",IFERROR(VLOOKUP(E184,'1-学员信息表'!A:AG,8,0),"错误"))</f>
        <v/>
      </c>
      <c r="R184" s="98"/>
      <c r="S184" s="99"/>
      <c r="T184" s="1"/>
      <c r="U184" s="12"/>
      <c r="V184" s="100"/>
      <c r="W184" s="8" t="str">
        <f>IF(E184="","",IF(ISERROR(VLOOKUP(E184,'1-学员信息表'!A:AG,9,0)),"错误",IF(VLOOKUP(E184,'1-学员信息表'!A:AG,9,0)="","错误",VLOOKUP(E184,'1-学员信息表'!A:AG,9,0))))</f>
        <v/>
      </c>
      <c r="X184" s="97" t="str">
        <f>IF(E184="","",IF(ISERROR(VLOOKUP(E184,'1-学员信息表'!A:AG,20,0)),"错误",IF(VLOOKUP(E184,'1-学员信息表'!A:AG,20,0)="","错误",VLOOKUP(E184,'1-学员信息表'!A:AG,20,0))))</f>
        <v/>
      </c>
      <c r="Y184" s="97" t="str">
        <f>IF(E184="","",IF(ISERROR(VLOOKUP(E184,'1-学员信息表'!A:AG,20,0)),"错误",IF(VLOOKUP(E184,'1-学员信息表'!A:AG,20,0)="","错误",VLOOKUP(E184,'1-学员信息表'!A:AG,20,0))))</f>
        <v/>
      </c>
    </row>
    <row r="185" spans="1:25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10"/>
      <c r="E185" s="1"/>
      <c r="F185" s="12" t="str">
        <f>IF(E185="","",IFERROR(VLOOKUP(E185,'1-学员信息表'!A:AG,2,0),"错误"))</f>
        <v/>
      </c>
      <c r="G185" s="12" t="str">
        <f>IF(E185="","",VLOOKUP(LEFT(H185,3),班级编码!A:M,8,0))</f>
        <v/>
      </c>
      <c r="H185" s="1"/>
      <c r="I185" s="8" t="str">
        <f>IF(E185="","",IFERROR(VLOOKUP(H185,'2-班级信息'!A:AM,23,0),"错误"))</f>
        <v/>
      </c>
      <c r="J185" s="8" t="str">
        <f>IF(E185="","",IFERROR(VLOOKUP(H185,'2-班级信息'!A:AM,24,0),"错误"))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IF(E185="","",IFERROR(VLOOKUP(H185,'2-班级信息'!A:AH,30,0),"错误"))</f>
        <v/>
      </c>
      <c r="M185" s="94"/>
      <c r="N185" s="95"/>
      <c r="O185" s="96">
        <f>SUMIF('6-学员费用预警表'!A:A,E185,'6-学员费用预警表'!F:F)</f>
        <v>0</v>
      </c>
      <c r="P185" s="96">
        <f>SUMIF('6-学员费用预警表'!A:A,E185,'6-学员费用预警表'!I:I)</f>
        <v>0</v>
      </c>
      <c r="Q185" s="97" t="str">
        <f>IF(E185="","",IFERROR(VLOOKUP(E185,'1-学员信息表'!A:AG,8,0),"错误"))</f>
        <v/>
      </c>
      <c r="R185" s="98"/>
      <c r="S185" s="99"/>
      <c r="T185" s="1"/>
      <c r="U185" s="12"/>
      <c r="V185" s="100"/>
      <c r="W185" s="8" t="str">
        <f>IF(E185="","",IF(ISERROR(VLOOKUP(E185,'1-学员信息表'!A:AG,9,0)),"错误",IF(VLOOKUP(E185,'1-学员信息表'!A:AG,9,0)="","错误",VLOOKUP(E185,'1-学员信息表'!A:AG,9,0))))</f>
        <v/>
      </c>
      <c r="X185" s="97" t="str">
        <f>IF(E185="","",IF(ISERROR(VLOOKUP(E185,'1-学员信息表'!A:AG,20,0)),"错误",IF(VLOOKUP(E185,'1-学员信息表'!A:AG,20,0)="","错误",VLOOKUP(E185,'1-学员信息表'!A:AG,20,0))))</f>
        <v/>
      </c>
      <c r="Y185" s="97" t="str">
        <f>IF(E185="","",IF(ISERROR(VLOOKUP(E185,'1-学员信息表'!A:AG,20,0)),"错误",IF(VLOOKUP(E185,'1-学员信息表'!A:AG,20,0)="","错误",VLOOKUP(E185,'1-学员信息表'!A:AG,20,0))))</f>
        <v/>
      </c>
    </row>
    <row r="186" spans="1:25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10"/>
      <c r="E186" s="1"/>
      <c r="F186" s="12" t="str">
        <f>IF(E186="","",IFERROR(VLOOKUP(E186,'1-学员信息表'!A:AG,2,0),"错误"))</f>
        <v/>
      </c>
      <c r="G186" s="12" t="str">
        <f>IF(E186="","",VLOOKUP(LEFT(H186,3),班级编码!A:M,8,0))</f>
        <v/>
      </c>
      <c r="H186" s="1"/>
      <c r="I186" s="8" t="str">
        <f>IF(E186="","",IFERROR(VLOOKUP(H186,'2-班级信息'!A:AM,23,0),"错误"))</f>
        <v/>
      </c>
      <c r="J186" s="8" t="str">
        <f>IF(E186="","",IFERROR(VLOOKUP(H186,'2-班级信息'!A:AM,24,0),"错误"))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IF(E186="","",IFERROR(VLOOKUP(H186,'2-班级信息'!A:AH,30,0),"错误"))</f>
        <v/>
      </c>
      <c r="M186" s="94"/>
      <c r="N186" s="95"/>
      <c r="O186" s="96">
        <f>SUMIF('6-学员费用预警表'!A:A,E186,'6-学员费用预警表'!F:F)</f>
        <v>0</v>
      </c>
      <c r="P186" s="96">
        <f>SUMIF('6-学员费用预警表'!A:A,E186,'6-学员费用预警表'!I:I)</f>
        <v>0</v>
      </c>
      <c r="Q186" s="97" t="str">
        <f>IF(E186="","",IFERROR(VLOOKUP(E186,'1-学员信息表'!A:AG,8,0),"错误"))</f>
        <v/>
      </c>
      <c r="R186" s="98"/>
      <c r="S186" s="99"/>
      <c r="T186" s="1"/>
      <c r="U186" s="12"/>
      <c r="V186" s="100"/>
      <c r="W186" s="8" t="str">
        <f>IF(E186="","",IF(ISERROR(VLOOKUP(E186,'1-学员信息表'!A:AG,9,0)),"错误",IF(VLOOKUP(E186,'1-学员信息表'!A:AG,9,0)="","错误",VLOOKUP(E186,'1-学员信息表'!A:AG,9,0))))</f>
        <v/>
      </c>
      <c r="X186" s="97" t="str">
        <f>IF(E186="","",IF(ISERROR(VLOOKUP(E186,'1-学员信息表'!A:AG,20,0)),"错误",IF(VLOOKUP(E186,'1-学员信息表'!A:AG,20,0)="","错误",VLOOKUP(E186,'1-学员信息表'!A:AG,20,0))))</f>
        <v/>
      </c>
      <c r="Y186" s="97" t="str">
        <f>IF(E186="","",IF(ISERROR(VLOOKUP(E186,'1-学员信息表'!A:AG,20,0)),"错误",IF(VLOOKUP(E186,'1-学员信息表'!A:AG,20,0)="","错误",VLOOKUP(E186,'1-学员信息表'!A:AG,20,0))))</f>
        <v/>
      </c>
    </row>
    <row r="187" spans="1:25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10"/>
      <c r="E187" s="1"/>
      <c r="F187" s="12" t="str">
        <f>IF(E187="","",IFERROR(VLOOKUP(E187,'1-学员信息表'!A:AG,2,0),"错误"))</f>
        <v/>
      </c>
      <c r="G187" s="12" t="str">
        <f>IF(E187="","",VLOOKUP(LEFT(H187,3),班级编码!A:M,8,0))</f>
        <v/>
      </c>
      <c r="H187" s="1"/>
      <c r="I187" s="8" t="str">
        <f>IF(E187="","",IFERROR(VLOOKUP(H187,'2-班级信息'!A:AM,23,0),"错误"))</f>
        <v/>
      </c>
      <c r="J187" s="8" t="str">
        <f>IF(E187="","",IFERROR(VLOOKUP(H187,'2-班级信息'!A:AM,24,0),"错误"))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IF(E187="","",IFERROR(VLOOKUP(H187,'2-班级信息'!A:AH,30,0),"错误"))</f>
        <v/>
      </c>
      <c r="M187" s="94"/>
      <c r="N187" s="95"/>
      <c r="O187" s="96">
        <f>SUMIF('6-学员费用预警表'!A:A,E187,'6-学员费用预警表'!F:F)</f>
        <v>0</v>
      </c>
      <c r="P187" s="96">
        <f>SUMIF('6-学员费用预警表'!A:A,E187,'6-学员费用预警表'!I:I)</f>
        <v>0</v>
      </c>
      <c r="Q187" s="97" t="str">
        <f>IF(E187="","",IFERROR(VLOOKUP(E187,'1-学员信息表'!A:AG,8,0),"错误"))</f>
        <v/>
      </c>
      <c r="R187" s="98"/>
      <c r="S187" s="99"/>
      <c r="T187" s="1"/>
      <c r="U187" s="12"/>
      <c r="V187" s="100"/>
      <c r="W187" s="8" t="str">
        <f>IF(E187="","",IF(ISERROR(VLOOKUP(E187,'1-学员信息表'!A:AG,9,0)),"错误",IF(VLOOKUP(E187,'1-学员信息表'!A:AG,9,0)="","错误",VLOOKUP(E187,'1-学员信息表'!A:AG,9,0))))</f>
        <v/>
      </c>
      <c r="X187" s="97" t="str">
        <f>IF(E187="","",IF(ISERROR(VLOOKUP(E187,'1-学员信息表'!A:AG,20,0)),"错误",IF(VLOOKUP(E187,'1-学员信息表'!A:AG,20,0)="","错误",VLOOKUP(E187,'1-学员信息表'!A:AG,20,0))))</f>
        <v/>
      </c>
      <c r="Y187" s="97" t="str">
        <f>IF(E187="","",IF(ISERROR(VLOOKUP(E187,'1-学员信息表'!A:AG,20,0)),"错误",IF(VLOOKUP(E187,'1-学员信息表'!A:AG,20,0)="","错误",VLOOKUP(E187,'1-学员信息表'!A:AG,20,0))))</f>
        <v/>
      </c>
    </row>
    <row r="188" spans="1:25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10"/>
      <c r="E188" s="1"/>
      <c r="F188" s="12" t="str">
        <f>IF(E188="","",IFERROR(VLOOKUP(E188,'1-学员信息表'!A:AG,2,0),"错误"))</f>
        <v/>
      </c>
      <c r="G188" s="12" t="str">
        <f>IF(E188="","",VLOOKUP(LEFT(H188,3),班级编码!A:M,8,0))</f>
        <v/>
      </c>
      <c r="H188" s="1"/>
      <c r="I188" s="8" t="str">
        <f>IF(E188="","",IFERROR(VLOOKUP(H188,'2-班级信息'!A:AM,23,0),"错误"))</f>
        <v/>
      </c>
      <c r="J188" s="8" t="str">
        <f>IF(E188="","",IFERROR(VLOOKUP(H188,'2-班级信息'!A:AM,24,0),"错误"))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IF(E188="","",IFERROR(VLOOKUP(H188,'2-班级信息'!A:AH,30,0),"错误"))</f>
        <v/>
      </c>
      <c r="M188" s="94"/>
      <c r="N188" s="95"/>
      <c r="O188" s="96">
        <f>SUMIF('6-学员费用预警表'!A:A,E188,'6-学员费用预警表'!F:F)</f>
        <v>0</v>
      </c>
      <c r="P188" s="96">
        <f>SUMIF('6-学员费用预警表'!A:A,E188,'6-学员费用预警表'!I:I)</f>
        <v>0</v>
      </c>
      <c r="Q188" s="97" t="str">
        <f>IF(E188="","",IFERROR(VLOOKUP(E188,'1-学员信息表'!A:AG,8,0),"错误"))</f>
        <v/>
      </c>
      <c r="R188" s="98"/>
      <c r="S188" s="99"/>
      <c r="T188" s="1"/>
      <c r="U188" s="12"/>
      <c r="V188" s="100"/>
      <c r="W188" s="8" t="str">
        <f>IF(E188="","",IF(ISERROR(VLOOKUP(E188,'1-学员信息表'!A:AG,9,0)),"错误",IF(VLOOKUP(E188,'1-学员信息表'!A:AG,9,0)="","错误",VLOOKUP(E188,'1-学员信息表'!A:AG,9,0))))</f>
        <v/>
      </c>
      <c r="X188" s="97" t="str">
        <f>IF(E188="","",IF(ISERROR(VLOOKUP(E188,'1-学员信息表'!A:AG,20,0)),"错误",IF(VLOOKUP(E188,'1-学员信息表'!A:AG,20,0)="","错误",VLOOKUP(E188,'1-学员信息表'!A:AG,20,0))))</f>
        <v/>
      </c>
      <c r="Y188" s="97" t="str">
        <f>IF(E188="","",IF(ISERROR(VLOOKUP(E188,'1-学员信息表'!A:AG,20,0)),"错误",IF(VLOOKUP(E188,'1-学员信息表'!A:AG,20,0)="","错误",VLOOKUP(E188,'1-学员信息表'!A:AG,20,0))))</f>
        <v/>
      </c>
    </row>
    <row r="189" spans="1:25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10"/>
      <c r="E189" s="1"/>
      <c r="F189" s="12" t="str">
        <f>IF(E189="","",IFERROR(VLOOKUP(E189,'1-学员信息表'!A:AG,2,0),"错误"))</f>
        <v/>
      </c>
      <c r="G189" s="12" t="str">
        <f>IF(E189="","",VLOOKUP(LEFT(H189,3),班级编码!A:M,8,0))</f>
        <v/>
      </c>
      <c r="H189" s="1"/>
      <c r="I189" s="8" t="str">
        <f>IF(E189="","",IFERROR(VLOOKUP(H189,'2-班级信息'!A:AM,23,0),"错误"))</f>
        <v/>
      </c>
      <c r="J189" s="8" t="str">
        <f>IF(E189="","",IFERROR(VLOOKUP(H189,'2-班级信息'!A:AM,24,0),"错误"))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IF(E189="","",IFERROR(VLOOKUP(H189,'2-班级信息'!A:AH,30,0),"错误"))</f>
        <v/>
      </c>
      <c r="M189" s="94"/>
      <c r="N189" s="95"/>
      <c r="O189" s="96">
        <f>SUMIF('6-学员费用预警表'!A:A,E189,'6-学员费用预警表'!F:F)</f>
        <v>0</v>
      </c>
      <c r="P189" s="96">
        <f>SUMIF('6-学员费用预警表'!A:A,E189,'6-学员费用预警表'!I:I)</f>
        <v>0</v>
      </c>
      <c r="Q189" s="97" t="str">
        <f>IF(E189="","",IFERROR(VLOOKUP(E189,'1-学员信息表'!A:AG,8,0),"错误"))</f>
        <v/>
      </c>
      <c r="R189" s="98"/>
      <c r="S189" s="99"/>
      <c r="T189" s="1"/>
      <c r="U189" s="12"/>
      <c r="V189" s="100"/>
      <c r="W189" s="8" t="str">
        <f>IF(E189="","",IF(ISERROR(VLOOKUP(E189,'1-学员信息表'!A:AG,9,0)),"错误",IF(VLOOKUP(E189,'1-学员信息表'!A:AG,9,0)="","错误",VLOOKUP(E189,'1-学员信息表'!A:AG,9,0))))</f>
        <v/>
      </c>
      <c r="X189" s="97" t="str">
        <f>IF(E189="","",IF(ISERROR(VLOOKUP(E189,'1-学员信息表'!A:AG,20,0)),"错误",IF(VLOOKUP(E189,'1-学员信息表'!A:AG,20,0)="","错误",VLOOKUP(E189,'1-学员信息表'!A:AG,20,0))))</f>
        <v/>
      </c>
      <c r="Y189" s="97" t="str">
        <f>IF(E189="","",IF(ISERROR(VLOOKUP(E189,'1-学员信息表'!A:AG,20,0)),"错误",IF(VLOOKUP(E189,'1-学员信息表'!A:AG,20,0)="","错误",VLOOKUP(E189,'1-学员信息表'!A:AG,20,0))))</f>
        <v/>
      </c>
    </row>
    <row r="190" spans="1:25">
      <c r="A190" s="8" t="str">
        <f t="shared" si="6"/>
        <v/>
      </c>
      <c r="B190" s="12" t="str">
        <f t="shared" si="7"/>
        <v/>
      </c>
      <c r="C190" s="11" t="str">
        <f t="shared" si="8"/>
        <v/>
      </c>
      <c r="D190" s="10"/>
      <c r="E190" s="1"/>
      <c r="F190" s="12" t="str">
        <f>IF(E190="","",IFERROR(VLOOKUP(E190,'1-学员信息表'!A:AG,2,0),"错误"))</f>
        <v/>
      </c>
      <c r="G190" s="12" t="str">
        <f>IF(E190="","",VLOOKUP(LEFT(H190,3),班级编码!A:M,8,0))</f>
        <v/>
      </c>
      <c r="H190" s="1"/>
      <c r="I190" s="8" t="str">
        <f>IF(E190="","",IFERROR(VLOOKUP(H190,'2-班级信息'!A:AM,23,0),"错误"))</f>
        <v/>
      </c>
      <c r="J190" s="8" t="str">
        <f>IF(E190="","",IFERROR(VLOOKUP(H190,'2-班级信息'!A:AM,24,0),"错误"))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IF(E190="","",IFERROR(VLOOKUP(H190,'2-班级信息'!A:AH,30,0),"错误"))</f>
        <v/>
      </c>
      <c r="M190" s="94"/>
      <c r="N190" s="95"/>
      <c r="O190" s="96">
        <f>SUMIF('6-学员费用预警表'!A:A,E190,'6-学员费用预警表'!F:F)</f>
        <v>0</v>
      </c>
      <c r="P190" s="96">
        <f>SUMIF('6-学员费用预警表'!A:A,E190,'6-学员费用预警表'!I:I)</f>
        <v>0</v>
      </c>
      <c r="Q190" s="97" t="str">
        <f>IF(E190="","",IFERROR(VLOOKUP(E190,'1-学员信息表'!A:AG,8,0),"错误"))</f>
        <v/>
      </c>
      <c r="R190" s="98"/>
      <c r="S190" s="99"/>
      <c r="T190" s="1"/>
      <c r="U190" s="12"/>
      <c r="V190" s="100"/>
      <c r="W190" s="8" t="str">
        <f>IF(E190="","",IF(ISERROR(VLOOKUP(E190,'1-学员信息表'!A:AG,9,0)),"错误",IF(VLOOKUP(E190,'1-学员信息表'!A:AG,9,0)="","错误",VLOOKUP(E190,'1-学员信息表'!A:AG,9,0))))</f>
        <v/>
      </c>
      <c r="X190" s="97" t="str">
        <f>IF(E190="","",IF(ISERROR(VLOOKUP(E190,'1-学员信息表'!A:AG,20,0)),"错误",IF(VLOOKUP(E190,'1-学员信息表'!A:AG,20,0)="","错误",VLOOKUP(E190,'1-学员信息表'!A:AG,20,0))))</f>
        <v/>
      </c>
      <c r="Y190" s="97" t="str">
        <f>IF(E190="","",IF(ISERROR(VLOOKUP(E190,'1-学员信息表'!A:AG,20,0)),"错误",IF(VLOOKUP(E190,'1-学员信息表'!A:AG,20,0)="","错误",VLOOKUP(E190,'1-学员信息表'!A:AG,20,0))))</f>
        <v/>
      </c>
    </row>
    <row r="191" spans="1:25">
      <c r="A191" s="8" t="str">
        <f t="shared" si="6"/>
        <v/>
      </c>
      <c r="B191" s="12" t="str">
        <f t="shared" si="7"/>
        <v/>
      </c>
      <c r="C191" s="11" t="str">
        <f t="shared" si="8"/>
        <v/>
      </c>
      <c r="D191" s="10"/>
      <c r="E191" s="1"/>
      <c r="F191" s="12" t="str">
        <f>IF(E191="","",IFERROR(VLOOKUP(E191,'1-学员信息表'!A:AG,2,0),"错误"))</f>
        <v/>
      </c>
      <c r="G191" s="12" t="str">
        <f>IF(E191="","",VLOOKUP(LEFT(H191,3),班级编码!A:M,8,0))</f>
        <v/>
      </c>
      <c r="H191" s="1"/>
      <c r="I191" s="8" t="str">
        <f>IF(E191="","",IFERROR(VLOOKUP(H191,'2-班级信息'!A:AM,23,0),"错误"))</f>
        <v/>
      </c>
      <c r="J191" s="8" t="str">
        <f>IF(E191="","",IFERROR(VLOOKUP(H191,'2-班级信息'!A:AM,24,0),"错误"))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IF(E191="","",IFERROR(VLOOKUP(H191,'2-班级信息'!A:AH,30,0),"错误"))</f>
        <v/>
      </c>
      <c r="M191" s="94"/>
      <c r="N191" s="95"/>
      <c r="O191" s="96">
        <f>SUMIF('6-学员费用预警表'!A:A,E191,'6-学员费用预警表'!F:F)</f>
        <v>0</v>
      </c>
      <c r="P191" s="96">
        <f>SUMIF('6-学员费用预警表'!A:A,E191,'6-学员费用预警表'!I:I)</f>
        <v>0</v>
      </c>
      <c r="Q191" s="97" t="str">
        <f>IF(E191="","",IFERROR(VLOOKUP(E191,'1-学员信息表'!A:AG,8,0),"错误"))</f>
        <v/>
      </c>
      <c r="R191" s="98"/>
      <c r="S191" s="99"/>
      <c r="T191" s="1"/>
      <c r="U191" s="12"/>
      <c r="V191" s="100"/>
      <c r="W191" s="8" t="str">
        <f>IF(E191="","",IF(ISERROR(VLOOKUP(E191,'1-学员信息表'!A:AG,9,0)),"错误",IF(VLOOKUP(E191,'1-学员信息表'!A:AG,9,0)="","错误",VLOOKUP(E191,'1-学员信息表'!A:AG,9,0))))</f>
        <v/>
      </c>
      <c r="X191" s="97" t="str">
        <f>IF(E191="","",IF(ISERROR(VLOOKUP(E191,'1-学员信息表'!A:AG,20,0)),"错误",IF(VLOOKUP(E191,'1-学员信息表'!A:AG,20,0)="","错误",VLOOKUP(E191,'1-学员信息表'!A:AG,20,0))))</f>
        <v/>
      </c>
      <c r="Y191" s="97" t="str">
        <f>IF(E191="","",IF(ISERROR(VLOOKUP(E191,'1-学员信息表'!A:AG,20,0)),"错误",IF(VLOOKUP(E191,'1-学员信息表'!A:AG,20,0)="","错误",VLOOKUP(E191,'1-学员信息表'!A:AG,20,0))))</f>
        <v/>
      </c>
    </row>
    <row r="192" spans="1:25">
      <c r="A192" s="8" t="str">
        <f t="shared" si="6"/>
        <v/>
      </c>
      <c r="B192" s="12" t="str">
        <f t="shared" si="7"/>
        <v/>
      </c>
      <c r="C192" s="11" t="str">
        <f t="shared" si="8"/>
        <v/>
      </c>
      <c r="D192" s="10"/>
      <c r="E192" s="1"/>
      <c r="F192" s="12" t="str">
        <f>IF(E192="","",IFERROR(VLOOKUP(E192,'1-学员信息表'!A:AG,2,0),"错误"))</f>
        <v/>
      </c>
      <c r="G192" s="12" t="str">
        <f>IF(E192="","",VLOOKUP(LEFT(H192,3),班级编码!A:M,8,0))</f>
        <v/>
      </c>
      <c r="H192" s="1"/>
      <c r="I192" s="8" t="str">
        <f>IF(E192="","",IFERROR(VLOOKUP(H192,'2-班级信息'!A:AM,23,0),"错误"))</f>
        <v/>
      </c>
      <c r="J192" s="8" t="str">
        <f>IF(E192="","",IFERROR(VLOOKUP(H192,'2-班级信息'!A:AM,24,0),"错误"))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IF(E192="","",IFERROR(VLOOKUP(H192,'2-班级信息'!A:AH,30,0),"错误"))</f>
        <v/>
      </c>
      <c r="M192" s="94"/>
      <c r="N192" s="95"/>
      <c r="O192" s="96">
        <f>SUMIF('6-学员费用预警表'!A:A,E192,'6-学员费用预警表'!F:F)</f>
        <v>0</v>
      </c>
      <c r="P192" s="96">
        <f>SUMIF('6-学员费用预警表'!A:A,E192,'6-学员费用预警表'!I:I)</f>
        <v>0</v>
      </c>
      <c r="Q192" s="97" t="str">
        <f>IF(E192="","",IFERROR(VLOOKUP(E192,'1-学员信息表'!A:AG,8,0),"错误"))</f>
        <v/>
      </c>
      <c r="R192" s="98"/>
      <c r="S192" s="99"/>
      <c r="T192" s="1"/>
      <c r="U192" s="12"/>
      <c r="V192" s="100"/>
      <c r="W192" s="8" t="str">
        <f>IF(E192="","",IF(ISERROR(VLOOKUP(E192,'1-学员信息表'!A:AG,9,0)),"错误",IF(VLOOKUP(E192,'1-学员信息表'!A:AG,9,0)="","错误",VLOOKUP(E192,'1-学员信息表'!A:AG,9,0))))</f>
        <v/>
      </c>
      <c r="X192" s="97" t="str">
        <f>IF(E192="","",IF(ISERROR(VLOOKUP(E192,'1-学员信息表'!A:AG,20,0)),"错误",IF(VLOOKUP(E192,'1-学员信息表'!A:AG,20,0)="","错误",VLOOKUP(E192,'1-学员信息表'!A:AG,20,0))))</f>
        <v/>
      </c>
      <c r="Y192" s="97" t="str">
        <f>IF(E192="","",IF(ISERROR(VLOOKUP(E192,'1-学员信息表'!A:AG,20,0)),"错误",IF(VLOOKUP(E192,'1-学员信息表'!A:AG,20,0)="","错误",VLOOKUP(E192,'1-学员信息表'!A:AG,20,0))))</f>
        <v/>
      </c>
    </row>
    <row r="193" spans="1:25">
      <c r="A193" s="8" t="str">
        <f t="shared" si="6"/>
        <v/>
      </c>
      <c r="B193" s="12" t="str">
        <f t="shared" si="7"/>
        <v/>
      </c>
      <c r="C193" s="11" t="str">
        <f t="shared" si="8"/>
        <v/>
      </c>
      <c r="D193" s="10"/>
      <c r="E193" s="1"/>
      <c r="F193" s="12" t="str">
        <f>IF(E193="","",IFERROR(VLOOKUP(E193,'1-学员信息表'!A:AG,2,0),"错误"))</f>
        <v/>
      </c>
      <c r="G193" s="12" t="str">
        <f>IF(E193="","",VLOOKUP(LEFT(H193,3),班级编码!A:M,8,0))</f>
        <v/>
      </c>
      <c r="H193" s="1"/>
      <c r="I193" s="8" t="str">
        <f>IF(E193="","",IFERROR(VLOOKUP(H193,'2-班级信息'!A:AM,23,0),"错误"))</f>
        <v/>
      </c>
      <c r="J193" s="8" t="str">
        <f>IF(E193="","",IFERROR(VLOOKUP(H193,'2-班级信息'!A:AM,24,0),"错误"))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IF(E193="","",IFERROR(VLOOKUP(H193,'2-班级信息'!A:AH,30,0),"错误"))</f>
        <v/>
      </c>
      <c r="M193" s="94"/>
      <c r="N193" s="95"/>
      <c r="O193" s="96">
        <f>SUMIF('6-学员费用预警表'!A:A,E193,'6-学员费用预警表'!F:F)</f>
        <v>0</v>
      </c>
      <c r="P193" s="96">
        <f>SUMIF('6-学员费用预警表'!A:A,E193,'6-学员费用预警表'!I:I)</f>
        <v>0</v>
      </c>
      <c r="Q193" s="97" t="str">
        <f>IF(E193="","",IFERROR(VLOOKUP(E193,'1-学员信息表'!A:AG,8,0),"错误"))</f>
        <v/>
      </c>
      <c r="R193" s="98"/>
      <c r="S193" s="99"/>
      <c r="T193" s="1"/>
      <c r="U193" s="12"/>
      <c r="V193" s="100"/>
      <c r="W193" s="8" t="str">
        <f>IF(E193="","",IF(ISERROR(VLOOKUP(E193,'1-学员信息表'!A:AG,9,0)),"错误",IF(VLOOKUP(E193,'1-学员信息表'!A:AG,9,0)="","错误",VLOOKUP(E193,'1-学员信息表'!A:AG,9,0))))</f>
        <v/>
      </c>
      <c r="X193" s="97" t="str">
        <f>IF(E193="","",IF(ISERROR(VLOOKUP(E193,'1-学员信息表'!A:AG,20,0)),"错误",IF(VLOOKUP(E193,'1-学员信息表'!A:AG,20,0)="","错误",VLOOKUP(E193,'1-学员信息表'!A:AG,20,0))))</f>
        <v/>
      </c>
      <c r="Y193" s="97" t="str">
        <f>IF(E193="","",IF(ISERROR(VLOOKUP(E193,'1-学员信息表'!A:AG,20,0)),"错误",IF(VLOOKUP(E193,'1-学员信息表'!A:AG,20,0)="","错误",VLOOKUP(E193,'1-学员信息表'!A:AG,20,0))))</f>
        <v/>
      </c>
    </row>
    <row r="194" spans="1:25">
      <c r="A194" s="8" t="str">
        <f t="shared" si="6"/>
        <v/>
      </c>
      <c r="B194" s="12" t="str">
        <f t="shared" si="7"/>
        <v/>
      </c>
      <c r="C194" s="11" t="str">
        <f t="shared" si="8"/>
        <v/>
      </c>
      <c r="D194" s="10"/>
      <c r="E194" s="1"/>
      <c r="F194" s="12" t="str">
        <f>IF(E194="","",IFERROR(VLOOKUP(E194,'1-学员信息表'!A:AG,2,0),"错误"))</f>
        <v/>
      </c>
      <c r="G194" s="12" t="str">
        <f>IF(E194="","",VLOOKUP(LEFT(H194,3),班级编码!A:M,8,0))</f>
        <v/>
      </c>
      <c r="H194" s="1"/>
      <c r="I194" s="8" t="str">
        <f>IF(E194="","",IFERROR(VLOOKUP(H194,'2-班级信息'!A:AM,23,0),"错误"))</f>
        <v/>
      </c>
      <c r="J194" s="8" t="str">
        <f>IF(E194="","",IFERROR(VLOOKUP(H194,'2-班级信息'!A:AM,24,0),"错误"))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IF(E194="","",IFERROR(VLOOKUP(H194,'2-班级信息'!A:AH,30,0),"错误"))</f>
        <v/>
      </c>
      <c r="M194" s="94"/>
      <c r="N194" s="95"/>
      <c r="O194" s="96">
        <f>SUMIF('6-学员费用预警表'!A:A,E194,'6-学员费用预警表'!F:F)</f>
        <v>0</v>
      </c>
      <c r="P194" s="96">
        <f>SUMIF('6-学员费用预警表'!A:A,E194,'6-学员费用预警表'!I:I)</f>
        <v>0</v>
      </c>
      <c r="Q194" s="97" t="str">
        <f>IF(E194="","",IFERROR(VLOOKUP(E194,'1-学员信息表'!A:AG,8,0),"错误"))</f>
        <v/>
      </c>
      <c r="R194" s="98"/>
      <c r="S194" s="99"/>
      <c r="T194" s="1"/>
      <c r="U194" s="12"/>
      <c r="V194" s="100"/>
      <c r="W194" s="8" t="str">
        <f>IF(E194="","",IF(ISERROR(VLOOKUP(E194,'1-学员信息表'!A:AG,9,0)),"错误",IF(VLOOKUP(E194,'1-学员信息表'!A:AG,9,0)="","错误",VLOOKUP(E194,'1-学员信息表'!A:AG,9,0))))</f>
        <v/>
      </c>
      <c r="X194" s="97" t="str">
        <f>IF(E194="","",IF(ISERROR(VLOOKUP(E194,'1-学员信息表'!A:AG,20,0)),"错误",IF(VLOOKUP(E194,'1-学员信息表'!A:AG,20,0)="","错误",VLOOKUP(E194,'1-学员信息表'!A:AG,20,0))))</f>
        <v/>
      </c>
      <c r="Y194" s="97" t="str">
        <f>IF(E194="","",IF(ISERROR(VLOOKUP(E194,'1-学员信息表'!A:AG,20,0)),"错误",IF(VLOOKUP(E194,'1-学员信息表'!A:AG,20,0)="","错误",VLOOKUP(E194,'1-学员信息表'!A:AG,20,0))))</f>
        <v/>
      </c>
    </row>
    <row r="195" spans="1:25">
      <c r="A195" s="8" t="str">
        <f t="shared" si="6"/>
        <v/>
      </c>
      <c r="B195" s="12" t="str">
        <f t="shared" si="7"/>
        <v/>
      </c>
      <c r="C195" s="11" t="str">
        <f t="shared" si="8"/>
        <v/>
      </c>
      <c r="D195" s="10"/>
      <c r="E195" s="1"/>
      <c r="F195" s="12" t="str">
        <f>IF(E195="","",IFERROR(VLOOKUP(E195,'1-学员信息表'!A:AG,2,0),"错误"))</f>
        <v/>
      </c>
      <c r="G195" s="12" t="str">
        <f>IF(E195="","",VLOOKUP(LEFT(H195,3),班级编码!A:M,8,0))</f>
        <v/>
      </c>
      <c r="H195" s="1"/>
      <c r="I195" s="8" t="str">
        <f>IF(E195="","",IFERROR(VLOOKUP(H195,'2-班级信息'!A:AM,23,0),"错误"))</f>
        <v/>
      </c>
      <c r="J195" s="8" t="str">
        <f>IF(E195="","",IFERROR(VLOOKUP(H195,'2-班级信息'!A:AM,24,0),"错误"))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IF(E195="","",IFERROR(VLOOKUP(H195,'2-班级信息'!A:AH,30,0),"错误"))</f>
        <v/>
      </c>
      <c r="M195" s="94"/>
      <c r="N195" s="95"/>
      <c r="O195" s="96">
        <f>SUMIF('6-学员费用预警表'!A:A,E195,'6-学员费用预警表'!F:F)</f>
        <v>0</v>
      </c>
      <c r="P195" s="96">
        <f>SUMIF('6-学员费用预警表'!A:A,E195,'6-学员费用预警表'!I:I)</f>
        <v>0</v>
      </c>
      <c r="Q195" s="97" t="str">
        <f>IF(E195="","",IFERROR(VLOOKUP(E195,'1-学员信息表'!A:AG,8,0),"错误"))</f>
        <v/>
      </c>
      <c r="R195" s="98"/>
      <c r="S195" s="99"/>
      <c r="T195" s="1"/>
      <c r="U195" s="12"/>
      <c r="V195" s="100"/>
      <c r="W195" s="8" t="str">
        <f>IF(E195="","",IF(ISERROR(VLOOKUP(E195,'1-学员信息表'!A:AG,9,0)),"错误",IF(VLOOKUP(E195,'1-学员信息表'!A:AG,9,0)="","错误",VLOOKUP(E195,'1-学员信息表'!A:AG,9,0))))</f>
        <v/>
      </c>
      <c r="X195" s="97" t="str">
        <f>IF(E195="","",IF(ISERROR(VLOOKUP(E195,'1-学员信息表'!A:AG,20,0)),"错误",IF(VLOOKUP(E195,'1-学员信息表'!A:AG,20,0)="","错误",VLOOKUP(E195,'1-学员信息表'!A:AG,20,0))))</f>
        <v/>
      </c>
      <c r="Y195" s="97" t="str">
        <f>IF(E195="","",IF(ISERROR(VLOOKUP(E195,'1-学员信息表'!A:AG,20,0)),"错误",IF(VLOOKUP(E195,'1-学员信息表'!A:AG,20,0)="","错误",VLOOKUP(E195,'1-学员信息表'!A:AG,20,0))))</f>
        <v/>
      </c>
    </row>
    <row r="196" spans="1:25">
      <c r="A196" s="8" t="str">
        <f t="shared" si="6"/>
        <v/>
      </c>
      <c r="B196" s="12" t="str">
        <f t="shared" si="7"/>
        <v/>
      </c>
      <c r="C196" s="11" t="str">
        <f t="shared" si="8"/>
        <v/>
      </c>
      <c r="D196" s="10"/>
      <c r="E196" s="1"/>
      <c r="F196" s="12" t="str">
        <f>IF(E196="","",IFERROR(VLOOKUP(E196,'1-学员信息表'!A:AG,2,0),"错误"))</f>
        <v/>
      </c>
      <c r="G196" s="12" t="str">
        <f>IF(E196="","",VLOOKUP(LEFT(H196,3),班级编码!A:M,8,0))</f>
        <v/>
      </c>
      <c r="H196" s="1"/>
      <c r="I196" s="8" t="str">
        <f>IF(E196="","",IFERROR(VLOOKUP(H196,'2-班级信息'!A:AM,23,0),"错误"))</f>
        <v/>
      </c>
      <c r="J196" s="8" t="str">
        <f>IF(E196="","",IFERROR(VLOOKUP(H196,'2-班级信息'!A:AM,24,0),"错误"))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IF(E196="","",IFERROR(VLOOKUP(H196,'2-班级信息'!A:AH,30,0),"错误"))</f>
        <v/>
      </c>
      <c r="M196" s="94"/>
      <c r="N196" s="95"/>
      <c r="O196" s="96">
        <f>SUMIF('6-学员费用预警表'!A:A,E196,'6-学员费用预警表'!F:F)</f>
        <v>0</v>
      </c>
      <c r="P196" s="96">
        <f>SUMIF('6-学员费用预警表'!A:A,E196,'6-学员费用预警表'!I:I)</f>
        <v>0</v>
      </c>
      <c r="Q196" s="97" t="str">
        <f>IF(E196="","",IFERROR(VLOOKUP(E196,'1-学员信息表'!A:AG,8,0),"错误"))</f>
        <v/>
      </c>
      <c r="R196" s="98"/>
      <c r="S196" s="99"/>
      <c r="T196" s="1"/>
      <c r="U196" s="12"/>
      <c r="V196" s="100"/>
      <c r="W196" s="8" t="str">
        <f>IF(E196="","",IF(ISERROR(VLOOKUP(E196,'1-学员信息表'!A:AG,9,0)),"错误",IF(VLOOKUP(E196,'1-学员信息表'!A:AG,9,0)="","错误",VLOOKUP(E196,'1-学员信息表'!A:AG,9,0))))</f>
        <v/>
      </c>
      <c r="X196" s="97" t="str">
        <f>IF(E196="","",IF(ISERROR(VLOOKUP(E196,'1-学员信息表'!A:AG,20,0)),"错误",IF(VLOOKUP(E196,'1-学员信息表'!A:AG,20,0)="","错误",VLOOKUP(E196,'1-学员信息表'!A:AG,20,0))))</f>
        <v/>
      </c>
      <c r="Y196" s="97" t="str">
        <f>IF(E196="","",IF(ISERROR(VLOOKUP(E196,'1-学员信息表'!A:AG,20,0)),"错误",IF(VLOOKUP(E196,'1-学员信息表'!A:AG,20,0)="","错误",VLOOKUP(E196,'1-学员信息表'!A:AG,20,0))))</f>
        <v/>
      </c>
    </row>
    <row r="197" spans="1:25">
      <c r="A197" s="8" t="str">
        <f>IF(E197&lt;&gt;"",A196+1,"")</f>
        <v/>
      </c>
      <c r="B197" s="12" t="str">
        <f>IF(E197&lt;&gt;"",$B$2,"")</f>
        <v/>
      </c>
      <c r="C197" s="11" t="str">
        <f>IF(E197&lt;&gt;"",$C$2,"")</f>
        <v/>
      </c>
      <c r="D197" s="10"/>
      <c r="E197" s="1"/>
      <c r="F197" s="12" t="str">
        <f>IF(E197="","",IFERROR(VLOOKUP(E197,'1-学员信息表'!A:AG,2,0),"错误"))</f>
        <v/>
      </c>
      <c r="G197" s="12" t="str">
        <f>IF(E197="","",VLOOKUP(LEFT(H197,3),班级编码!A:M,8,0))</f>
        <v/>
      </c>
      <c r="H197" s="1"/>
      <c r="I197" s="8" t="str">
        <f>IF(E197="","",IFERROR(VLOOKUP(H197,'2-班级信息'!A:AM,23,0),"错误"))</f>
        <v/>
      </c>
      <c r="J197" s="8" t="str">
        <f>IF(E197="","",IFERROR(VLOOKUP(H197,'2-班级信息'!A:AM,24,0),"错误"))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IF(E197="","",IFERROR(VLOOKUP(H197,'2-班级信息'!A:AH,30,0),"错误"))</f>
        <v/>
      </c>
      <c r="M197" s="94"/>
      <c r="N197" s="95"/>
      <c r="O197" s="96">
        <f>SUMIF('6-学员费用预警表'!A:A,E197,'6-学员费用预警表'!F:F)</f>
        <v>0</v>
      </c>
      <c r="P197" s="96">
        <f>SUMIF('6-学员费用预警表'!A:A,E197,'6-学员费用预警表'!I:I)</f>
        <v>0</v>
      </c>
      <c r="Q197" s="97" t="str">
        <f>IF(E197="","",IFERROR(VLOOKUP(E197,'1-学员信息表'!A:AG,8,0),"错误"))</f>
        <v/>
      </c>
      <c r="R197" s="98"/>
      <c r="S197" s="99"/>
      <c r="T197" s="1"/>
      <c r="U197" s="12"/>
      <c r="V197" s="100"/>
      <c r="W197" s="8" t="str">
        <f>IF(E197="","",IF(ISERROR(VLOOKUP(E197,'1-学员信息表'!A:AG,9,0)),"错误",IF(VLOOKUP(E197,'1-学员信息表'!A:AG,9,0)="","错误",VLOOKUP(E197,'1-学员信息表'!A:AG,9,0))))</f>
        <v/>
      </c>
      <c r="X197" s="97" t="str">
        <f>IF(E197="","",IF(ISERROR(VLOOKUP(E197,'1-学员信息表'!A:AG,20,0)),"错误",IF(VLOOKUP(E197,'1-学员信息表'!A:AG,20,0)="","错误",VLOOKUP(E197,'1-学员信息表'!A:AG,20,0))))</f>
        <v/>
      </c>
      <c r="Y197" s="97" t="str">
        <f>IF(E197="","",IF(ISERROR(VLOOKUP(E197,'1-学员信息表'!A:AG,20,0)),"错误",IF(VLOOKUP(E197,'1-学员信息表'!A:AG,20,0)="","错误",VLOOKUP(E197,'1-学员信息表'!A:AG,20,0))))</f>
        <v/>
      </c>
    </row>
    <row r="198" spans="1:25">
      <c r="A198" s="8" t="str">
        <f>IF(E198&lt;&gt;"",A197+1,"")</f>
        <v/>
      </c>
      <c r="B198" s="12" t="str">
        <f>IF(E198&lt;&gt;"",$B$2,"")</f>
        <v/>
      </c>
      <c r="C198" s="11" t="str">
        <f>IF(E198&lt;&gt;"",$C$2,"")</f>
        <v/>
      </c>
      <c r="D198" s="10"/>
      <c r="E198" s="1"/>
      <c r="F198" s="12" t="str">
        <f>IF(E198="","",IFERROR(VLOOKUP(E198,'1-学员信息表'!A:AG,2,0),"错误"))</f>
        <v/>
      </c>
      <c r="G198" s="12" t="str">
        <f>IF(E198="","",VLOOKUP(LEFT(H198,3),班级编码!A:M,8,0))</f>
        <v/>
      </c>
      <c r="H198" s="1"/>
      <c r="I198" s="8" t="str">
        <f>IF(E198="","",IFERROR(VLOOKUP(H198,'2-班级信息'!A:AM,23,0),"错误"))</f>
        <v/>
      </c>
      <c r="J198" s="8" t="str">
        <f>IF(E198="","",IFERROR(VLOOKUP(H198,'2-班级信息'!A:AM,24,0),"错误"))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IF(E198="","",IFERROR(VLOOKUP(H198,'2-班级信息'!A:AH,30,0),"错误"))</f>
        <v/>
      </c>
      <c r="M198" s="94"/>
      <c r="N198" s="95"/>
      <c r="O198" s="96">
        <f>SUMIF('6-学员费用预警表'!A:A,E198,'6-学员费用预警表'!F:F)</f>
        <v>0</v>
      </c>
      <c r="P198" s="96">
        <f>SUMIF('6-学员费用预警表'!A:A,E198,'6-学员费用预警表'!I:I)</f>
        <v>0</v>
      </c>
      <c r="Q198" s="97" t="str">
        <f>IF(E198="","",IFERROR(VLOOKUP(E198,'1-学员信息表'!A:AG,8,0),"错误"))</f>
        <v/>
      </c>
      <c r="R198" s="98"/>
      <c r="S198" s="99"/>
      <c r="T198" s="1"/>
      <c r="U198" s="12"/>
      <c r="V198" s="100"/>
      <c r="W198" s="8" t="str">
        <f>IF(E198="","",IF(ISERROR(VLOOKUP(E198,'1-学员信息表'!A:AG,9,0)),"错误",IF(VLOOKUP(E198,'1-学员信息表'!A:AG,9,0)="","错误",VLOOKUP(E198,'1-学员信息表'!A:AG,9,0))))</f>
        <v/>
      </c>
      <c r="X198" s="97" t="str">
        <f>IF(E198="","",IF(ISERROR(VLOOKUP(E198,'1-学员信息表'!A:AG,20,0)),"错误",IF(VLOOKUP(E198,'1-学员信息表'!A:AG,20,0)="","错误",VLOOKUP(E198,'1-学员信息表'!A:AG,20,0))))</f>
        <v/>
      </c>
      <c r="Y198" s="97" t="str">
        <f>IF(E198="","",IF(ISERROR(VLOOKUP(E198,'1-学员信息表'!A:AG,20,0)),"错误",IF(VLOOKUP(E198,'1-学员信息表'!A:AG,20,0)="","错误",VLOOKUP(E198,'1-学员信息表'!A:AG,20,0))))</f>
        <v/>
      </c>
    </row>
    <row r="199" spans="1:25">
      <c r="A199" s="8" t="str">
        <f>IF(E199&lt;&gt;"",A198+1,"")</f>
        <v/>
      </c>
      <c r="B199" s="12" t="str">
        <f>IF(E199&lt;&gt;"",$B$2,"")</f>
        <v/>
      </c>
      <c r="C199" s="11" t="str">
        <f>IF(E199&lt;&gt;"",$C$2,"")</f>
        <v/>
      </c>
      <c r="D199" s="10"/>
      <c r="E199" s="1"/>
      <c r="F199" s="12" t="str">
        <f>IF(E199="","",IFERROR(VLOOKUP(E199,'1-学员信息表'!A:AG,2,0),"错误"))</f>
        <v/>
      </c>
      <c r="G199" s="12" t="str">
        <f>IF(E199="","",VLOOKUP(LEFT(H199,3),班级编码!A:M,8,0))</f>
        <v/>
      </c>
      <c r="H199" s="1"/>
      <c r="I199" s="8" t="str">
        <f>IF(E199="","",IFERROR(VLOOKUP(H199,'2-班级信息'!A:AM,23,0),"错误"))</f>
        <v/>
      </c>
      <c r="J199" s="8" t="str">
        <f>IF(E199="","",IFERROR(VLOOKUP(H199,'2-班级信息'!A:AM,24,0),"错误"))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IF(E199="","",IFERROR(VLOOKUP(H199,'2-班级信息'!A:AH,30,0),"错误"))</f>
        <v/>
      </c>
      <c r="M199" s="94"/>
      <c r="N199" s="95"/>
      <c r="O199" s="96">
        <f>SUMIF('6-学员费用预警表'!A:A,E199,'6-学员费用预警表'!F:F)</f>
        <v>0</v>
      </c>
      <c r="P199" s="96">
        <f>SUMIF('6-学员费用预警表'!A:A,E199,'6-学员费用预警表'!I:I)</f>
        <v>0</v>
      </c>
      <c r="Q199" s="97" t="str">
        <f>IF(E199="","",IFERROR(VLOOKUP(E199,'1-学员信息表'!A:AG,8,0),"错误"))</f>
        <v/>
      </c>
      <c r="R199" s="98"/>
      <c r="S199" s="99"/>
      <c r="T199" s="1"/>
      <c r="U199" s="12"/>
      <c r="V199" s="100"/>
      <c r="W199" s="8" t="str">
        <f>IF(E199="","",IF(ISERROR(VLOOKUP(E199,'1-学员信息表'!A:AG,9,0)),"错误",IF(VLOOKUP(E199,'1-学员信息表'!A:AG,9,0)="","错误",VLOOKUP(E199,'1-学员信息表'!A:AG,9,0))))</f>
        <v/>
      </c>
      <c r="X199" s="97" t="str">
        <f>IF(E199="","",IF(ISERROR(VLOOKUP(E199,'1-学员信息表'!A:AG,20,0)),"错误",IF(VLOOKUP(E199,'1-学员信息表'!A:AG,20,0)="","错误",VLOOKUP(E199,'1-学员信息表'!A:AG,20,0))))</f>
        <v/>
      </c>
      <c r="Y199" s="97" t="str">
        <f>IF(E199="","",IF(ISERROR(VLOOKUP(E199,'1-学员信息表'!A:AG,20,0)),"错误",IF(VLOOKUP(E199,'1-学员信息表'!A:AG,20,0)="","错误",VLOOKUP(E199,'1-学员信息表'!A:AG,20,0))))</f>
        <v/>
      </c>
    </row>
    <row r="200" spans="1:25">
      <c r="A200" s="8" t="str">
        <f>IF(E200&lt;&gt;"",A199+1,"")</f>
        <v/>
      </c>
      <c r="B200" s="12" t="str">
        <f>IF(E200&lt;&gt;"",$B$2,"")</f>
        <v/>
      </c>
      <c r="C200" s="11" t="str">
        <f>IF(E200&lt;&gt;"",$C$2,"")</f>
        <v/>
      </c>
      <c r="D200" s="10"/>
      <c r="E200" s="1"/>
      <c r="F200" s="12" t="str">
        <f>IF(E200="","",IFERROR(VLOOKUP(E200,'1-学员信息表'!A:AG,2,0),"错误"))</f>
        <v/>
      </c>
      <c r="G200" s="12" t="str">
        <f>IF(E200="","",VLOOKUP(LEFT(H200,3),班级编码!A:M,8,0))</f>
        <v/>
      </c>
      <c r="H200" s="1"/>
      <c r="I200" s="8" t="str">
        <f>IF(E200="","",IFERROR(VLOOKUP(H200,'2-班级信息'!A:AM,23,0),"错误"))</f>
        <v/>
      </c>
      <c r="J200" s="8" t="str">
        <f>IF(E200="","",IFERROR(VLOOKUP(H200,'2-班级信息'!A:AM,24,0),"错误"))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IF(E200="","",IFERROR(VLOOKUP(H200,'2-班级信息'!A:AH,30,0),"错误"))</f>
        <v/>
      </c>
      <c r="M200" s="94"/>
      <c r="N200" s="95"/>
      <c r="O200" s="96">
        <f>SUMIF('6-学员费用预警表'!A:A,E200,'6-学员费用预警表'!F:F)</f>
        <v>0</v>
      </c>
      <c r="P200" s="96">
        <f>SUMIF('6-学员费用预警表'!A:A,E200,'6-学员费用预警表'!I:I)</f>
        <v>0</v>
      </c>
      <c r="Q200" s="97" t="str">
        <f>IF(E200="","",IFERROR(VLOOKUP(E200,'1-学员信息表'!A:AG,8,0),"错误"))</f>
        <v/>
      </c>
      <c r="R200" s="98"/>
      <c r="S200" s="99"/>
      <c r="T200" s="1"/>
      <c r="U200" s="12"/>
      <c r="V200" s="100"/>
      <c r="W200" s="8" t="str">
        <f>IF(E200="","",IF(ISERROR(VLOOKUP(E200,'1-学员信息表'!A:AG,9,0)),"错误",IF(VLOOKUP(E200,'1-学员信息表'!A:AG,9,0)="","错误",VLOOKUP(E200,'1-学员信息表'!A:AG,9,0))))</f>
        <v/>
      </c>
      <c r="X200" s="97" t="str">
        <f>IF(E200="","",IF(ISERROR(VLOOKUP(E200,'1-学员信息表'!A:AG,20,0)),"错误",IF(VLOOKUP(E200,'1-学员信息表'!A:AG,20,0)="","错误",VLOOKUP(E200,'1-学员信息表'!A:AG,20,0))))</f>
        <v/>
      </c>
      <c r="Y200" s="97" t="str">
        <f>IF(E200="","",IF(ISERROR(VLOOKUP(E200,'1-学员信息表'!A:AG,20,0)),"错误",IF(VLOOKUP(E200,'1-学员信息表'!A:AG,20,0)="","错误",VLOOKUP(E200,'1-学员信息表'!A:AG,20,0))))</f>
        <v/>
      </c>
    </row>
  </sheetData>
  <sheetProtection password="CC99" sheet="1" objects="1" scenarios="1" autoFilter="0" pivotTables="0"/>
  <protectedRanges>
    <protectedRange sqref="T1:T1048576" name="区域2"/>
    <protectedRange sqref="H1 M1:N1048576 R1:R1048576 D17:D18 D19:E22 E23:E28 E30 D23:D30 D31:E1048576 H4:H6 H8 H14:H1048576 H10:H12 D1:E16" name="区域1"/>
    <protectedRange sqref="E17:E18" name="区域1_1"/>
  </protectedRanges>
  <autoFilter ref="A1:Y200"/>
  <phoneticPr fontId="2" type="noConversion"/>
  <conditionalFormatting sqref="F2:F3">
    <cfRule type="cellIs" dxfId="67" priority="31" operator="equal">
      <formula>"错误"</formula>
    </cfRule>
  </conditionalFormatting>
  <conditionalFormatting sqref="K2:L200">
    <cfRule type="cellIs" dxfId="66" priority="28" operator="equal">
      <formula>"错误"</formula>
    </cfRule>
  </conditionalFormatting>
  <conditionalFormatting sqref="F4:F200">
    <cfRule type="cellIs" dxfId="65" priority="22" operator="equal">
      <formula>"错误"</formula>
    </cfRule>
  </conditionalFormatting>
  <conditionalFormatting sqref="K4:L200">
    <cfRule type="cellIs" dxfId="64" priority="19" operator="equal">
      <formula>"错误"</formula>
    </cfRule>
  </conditionalFormatting>
  <conditionalFormatting sqref="F1:G1048576 H1 H33:I1048576 J1:Y1048576 H23:H31 I1:I31">
    <cfRule type="cellIs" dxfId="63" priority="18" operator="equal">
      <formula>"错误"</formula>
    </cfRule>
  </conditionalFormatting>
  <conditionalFormatting sqref="F2:F3">
    <cfRule type="cellIs" dxfId="62" priority="17" operator="equal">
      <formula>"错误"</formula>
    </cfRule>
  </conditionalFormatting>
  <conditionalFormatting sqref="K2:L200">
    <cfRule type="cellIs" dxfId="61" priority="16" operator="equal">
      <formula>"错误"</formula>
    </cfRule>
  </conditionalFormatting>
  <conditionalFormatting sqref="F4:F200">
    <cfRule type="cellIs" dxfId="60" priority="15" operator="equal">
      <formula>"错误"</formula>
    </cfRule>
  </conditionalFormatting>
  <conditionalFormatting sqref="K4:L200">
    <cfRule type="cellIs" dxfId="59" priority="14" operator="equal">
      <formula>"错误"</formula>
    </cfRule>
  </conditionalFormatting>
  <conditionalFormatting sqref="F1:G200 H1 H33:I200 J1:Y200 H23:H31 I1:I31">
    <cfRule type="cellIs" dxfId="58" priority="13" operator="equal">
      <formula>"错误"</formula>
    </cfRule>
  </conditionalFormatting>
  <conditionalFormatting sqref="H2">
    <cfRule type="cellIs" dxfId="57" priority="12" operator="equal">
      <formula>"错误"</formula>
    </cfRule>
  </conditionalFormatting>
  <conditionalFormatting sqref="H2">
    <cfRule type="cellIs" dxfId="56" priority="11" operator="equal">
      <formula>"错误"</formula>
    </cfRule>
  </conditionalFormatting>
  <conditionalFormatting sqref="H32">
    <cfRule type="cellIs" dxfId="55" priority="10" operator="equal">
      <formula>"错误"</formula>
    </cfRule>
  </conditionalFormatting>
  <conditionalFormatting sqref="H32">
    <cfRule type="cellIs" dxfId="54" priority="9" operator="equal">
      <formula>"错误"</formula>
    </cfRule>
  </conditionalFormatting>
  <conditionalFormatting sqref="H13:H22 H6:H8">
    <cfRule type="cellIs" dxfId="53" priority="8" operator="equal">
      <formula>"错误"</formula>
    </cfRule>
  </conditionalFormatting>
  <conditionalFormatting sqref="H13:H22 H6:H8">
    <cfRule type="cellIs" dxfId="52" priority="7" operator="equal">
      <formula>"错误"</formula>
    </cfRule>
  </conditionalFormatting>
  <conditionalFormatting sqref="H3:H13">
    <cfRule type="cellIs" dxfId="51" priority="6" operator="equal">
      <formula>"错误"</formula>
    </cfRule>
  </conditionalFormatting>
  <conditionalFormatting sqref="H3:H13">
    <cfRule type="cellIs" dxfId="50" priority="5" operator="equal">
      <formula>"错误"</formula>
    </cfRule>
  </conditionalFormatting>
  <conditionalFormatting sqref="H3:H22">
    <cfRule type="cellIs" dxfId="49" priority="4" operator="equal">
      <formula>"错误"</formula>
    </cfRule>
  </conditionalFormatting>
  <conditionalFormatting sqref="H3:H22">
    <cfRule type="cellIs" dxfId="48" priority="3" operator="equal">
      <formula>"错误"</formula>
    </cfRule>
  </conditionalFormatting>
  <conditionalFormatting sqref="H7:H19">
    <cfRule type="cellIs" dxfId="47" priority="2" operator="equal">
      <formula>"错误"</formula>
    </cfRule>
  </conditionalFormatting>
  <conditionalFormatting sqref="H7:H19">
    <cfRule type="cellIs" dxfId="46" priority="1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N66"/>
  <sheetViews>
    <sheetView workbookViewId="0">
      <pane xSplit="4" ySplit="8" topLeftCell="E27" activePane="bottomRight" state="frozen"/>
      <selection pane="topRight" activeCell="E1" sqref="E1"/>
      <selection pane="bottomLeft" activeCell="A9" sqref="A9"/>
      <selection pane="bottomRight" activeCell="F41" sqref="F41"/>
    </sheetView>
  </sheetViews>
  <sheetFormatPr defaultRowHeight="14.25"/>
  <cols>
    <col min="1" max="1" width="9" style="19"/>
    <col min="2" max="2" width="10.5" style="19" customWidth="1"/>
    <col min="3" max="3" width="13.25" style="19" bestFit="1" customWidth="1"/>
    <col min="4" max="4" width="11.625" style="19" customWidth="1"/>
    <col min="5" max="5" width="8.75" style="19" customWidth="1"/>
    <col min="6" max="6" width="13.25" style="19" customWidth="1"/>
    <col min="7" max="7" width="12.5" style="19" customWidth="1"/>
    <col min="8" max="8" width="9" style="19"/>
    <col min="9" max="9" width="7.25" style="19" customWidth="1"/>
    <col min="10" max="10" width="9" style="19"/>
    <col min="11" max="11" width="7.75" style="19" bestFit="1" customWidth="1"/>
    <col min="12" max="12" width="11.25" style="19" customWidth="1"/>
    <col min="13" max="13" width="9" style="19"/>
    <col min="14" max="14" width="7.375" style="19" customWidth="1"/>
    <col min="15" max="22" width="9" style="19"/>
    <col min="23" max="36" width="7.25" style="19" customWidth="1"/>
    <col min="37" max="16384" width="9" style="19"/>
  </cols>
  <sheetData>
    <row r="1" spans="1:39" ht="31.5" customHeight="1">
      <c r="A1" s="235" t="str">
        <f>LEFT('5-课消明细表'!M2,4)&amp;"年"&amp;MID('5-课消明细表'!M2,6,2)&amp;"月"&amp;'5-课消明细表'!G2&amp;"教学部经营数据汇总表"</f>
        <v>2017年07月越秀五羊中心教学部经营数据汇总表</v>
      </c>
      <c r="B1" s="235"/>
      <c r="C1" s="235"/>
      <c r="D1" s="235"/>
      <c r="E1" s="235"/>
      <c r="F1" s="235"/>
      <c r="G1" s="235"/>
      <c r="H1" s="235"/>
      <c r="I1" s="235"/>
      <c r="J1" s="235"/>
      <c r="K1" s="235"/>
      <c r="L1" s="235"/>
      <c r="M1" s="235"/>
      <c r="N1" s="235"/>
      <c r="O1" s="235"/>
      <c r="P1" s="235"/>
      <c r="Q1" s="235"/>
      <c r="R1" s="235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E1" s="104"/>
      <c r="AF1" s="2"/>
      <c r="AG1" s="2"/>
      <c r="AH1" s="2"/>
      <c r="AI1" s="2"/>
      <c r="AJ1" s="2"/>
      <c r="AK1" s="2"/>
      <c r="AL1" s="2"/>
      <c r="AM1" s="2"/>
    </row>
    <row r="2" spans="1:39" ht="14.25" hidden="1" customHeight="1">
      <c r="A2" s="104"/>
      <c r="B2" s="105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2"/>
      <c r="AG2" s="2"/>
      <c r="AH2" s="2"/>
      <c r="AI2" s="2"/>
      <c r="AJ2" s="2"/>
      <c r="AK2" s="2"/>
      <c r="AL2" s="2"/>
      <c r="AM2" s="2"/>
    </row>
    <row r="3" spans="1:39" ht="14.25" hidden="1" customHeight="1">
      <c r="A3" s="106"/>
      <c r="B3" s="107"/>
      <c r="C3" s="106"/>
      <c r="D3" s="106"/>
      <c r="E3" s="106"/>
      <c r="F3" s="106"/>
      <c r="G3" s="106"/>
      <c r="H3" s="106"/>
      <c r="I3" s="106"/>
      <c r="J3" s="106"/>
      <c r="K3" s="106"/>
      <c r="L3" s="106"/>
      <c r="M3" s="106"/>
      <c r="N3" s="106"/>
      <c r="O3" s="106"/>
      <c r="P3" s="106"/>
      <c r="Q3" s="106"/>
      <c r="R3" s="106"/>
      <c r="S3" s="106"/>
      <c r="T3" s="106"/>
      <c r="U3" s="106"/>
      <c r="V3" s="106"/>
      <c r="W3" s="106"/>
      <c r="X3" s="106"/>
      <c r="Y3" s="106"/>
      <c r="Z3" s="106"/>
      <c r="AA3" s="106"/>
      <c r="AB3" s="106"/>
      <c r="AC3" s="106"/>
      <c r="AD3" s="106"/>
      <c r="AE3" s="106"/>
      <c r="AF3" s="2"/>
      <c r="AG3" s="2"/>
      <c r="AH3" s="2"/>
      <c r="AI3" s="2"/>
      <c r="AJ3" s="2"/>
      <c r="AK3" s="2"/>
      <c r="AL3" s="2"/>
      <c r="AM3" s="2"/>
    </row>
    <row r="4" spans="1:39">
      <c r="A4" s="106"/>
      <c r="B4" s="108" t="s">
        <v>73</v>
      </c>
      <c r="C4" s="109">
        <v>1150</v>
      </c>
      <c r="D4" s="110"/>
      <c r="E4" s="110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2"/>
      <c r="AG4" s="2"/>
      <c r="AH4" s="2"/>
      <c r="AI4" s="2"/>
      <c r="AJ4" s="2"/>
      <c r="AK4" s="2"/>
      <c r="AL4" s="2"/>
      <c r="AM4" s="2"/>
    </row>
    <row r="5" spans="1:39">
      <c r="A5" s="106"/>
      <c r="B5" s="108" t="s">
        <v>1477</v>
      </c>
      <c r="C5" s="109">
        <v>6</v>
      </c>
      <c r="D5" s="110"/>
      <c r="E5" s="110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106"/>
      <c r="R5" s="106"/>
      <c r="S5" s="106"/>
      <c r="T5" s="106"/>
      <c r="U5" s="106"/>
      <c r="V5" s="106"/>
      <c r="W5" s="106"/>
      <c r="X5" s="106"/>
      <c r="Y5" s="106"/>
      <c r="Z5" s="106"/>
      <c r="AA5" s="106"/>
      <c r="AB5" s="106"/>
      <c r="AC5" s="106"/>
      <c r="AD5" s="106"/>
      <c r="AE5" s="106"/>
      <c r="AF5" s="2"/>
      <c r="AG5" s="2"/>
      <c r="AH5" s="2"/>
      <c r="AI5" s="2"/>
      <c r="AJ5" s="2"/>
      <c r="AK5" s="2"/>
      <c r="AL5" s="2"/>
      <c r="AM5" s="2"/>
    </row>
    <row r="6" spans="1:39">
      <c r="A6" s="106"/>
      <c r="B6" s="108" t="s">
        <v>1478</v>
      </c>
      <c r="C6" s="111"/>
      <c r="D6" s="110"/>
      <c r="E6" s="110"/>
      <c r="F6" s="106"/>
      <c r="G6" s="106"/>
      <c r="H6" s="106"/>
      <c r="I6" s="106"/>
      <c r="J6" s="106"/>
      <c r="K6" s="106"/>
      <c r="L6" s="106"/>
      <c r="M6" s="106"/>
      <c r="N6" s="106"/>
      <c r="O6" s="106"/>
      <c r="P6" s="106"/>
      <c r="Q6" s="106"/>
      <c r="R6" s="106"/>
      <c r="S6" s="106"/>
      <c r="T6" s="106"/>
      <c r="U6" s="106"/>
      <c r="V6" s="106"/>
      <c r="W6" s="106"/>
      <c r="X6" s="106"/>
      <c r="Y6" s="106"/>
      <c r="Z6" s="106"/>
      <c r="AA6" s="106"/>
      <c r="AB6" s="106"/>
      <c r="AC6" s="106"/>
      <c r="AD6" s="106"/>
      <c r="AE6" s="106"/>
      <c r="AF6" s="2"/>
      <c r="AG6" s="2"/>
      <c r="AH6" s="2"/>
      <c r="AI6" s="2"/>
      <c r="AJ6" s="2"/>
      <c r="AK6" s="2"/>
      <c r="AL6" s="2"/>
      <c r="AM6" s="2"/>
    </row>
    <row r="7" spans="1:39">
      <c r="A7" s="106"/>
      <c r="B7" s="107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6"/>
      <c r="T7" s="106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2"/>
      <c r="AG7" s="2"/>
      <c r="AH7" s="2"/>
      <c r="AI7" s="2"/>
      <c r="AJ7" s="2"/>
      <c r="AK7" s="2"/>
      <c r="AL7" s="2"/>
      <c r="AM7" s="2"/>
    </row>
    <row r="8" spans="1:39">
      <c r="A8" s="110"/>
      <c r="B8" s="112" t="s">
        <v>1479</v>
      </c>
      <c r="C8" s="113" t="s">
        <v>1480</v>
      </c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  <c r="AA8" s="110"/>
      <c r="AB8" s="110"/>
      <c r="AC8" s="110"/>
      <c r="AD8" s="110"/>
      <c r="AE8" s="110"/>
      <c r="AF8" s="2"/>
      <c r="AG8" s="2"/>
      <c r="AH8" s="2"/>
      <c r="AI8" s="2"/>
      <c r="AJ8" s="2"/>
      <c r="AK8" s="2"/>
      <c r="AL8" s="2"/>
      <c r="AM8" s="2"/>
    </row>
    <row r="9" spans="1:39">
      <c r="A9" s="106"/>
      <c r="B9" s="114" t="s">
        <v>6783</v>
      </c>
      <c r="C9" s="115">
        <f>COUNTIFS('2-班级信息'!AI:AI,'12-经营数据表'!B9,'2-班级信息'!V:V,"未结业")</f>
        <v>2</v>
      </c>
      <c r="D9" s="116"/>
      <c r="E9" s="10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106"/>
      <c r="X9" s="106"/>
      <c r="Y9" s="106"/>
      <c r="Z9" s="106"/>
      <c r="AA9" s="106"/>
      <c r="AB9" s="106"/>
      <c r="AC9" s="106"/>
      <c r="AD9" s="106"/>
      <c r="AE9" s="106"/>
      <c r="AF9" s="2"/>
      <c r="AG9" s="2"/>
      <c r="AH9" s="2"/>
      <c r="AI9" s="2"/>
      <c r="AJ9" s="2"/>
      <c r="AK9" s="2"/>
      <c r="AL9" s="2"/>
      <c r="AM9" s="2"/>
    </row>
    <row r="10" spans="1:39">
      <c r="A10" s="106"/>
      <c r="B10" s="114" t="s">
        <v>6778</v>
      </c>
      <c r="C10" s="115">
        <f>COUNTIFS('2-班级信息'!AI:AI,'12-经营数据表'!B10,'2-班级信息'!V:V,"未结业")</f>
        <v>3</v>
      </c>
      <c r="D10" s="11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6"/>
      <c r="R10" s="106"/>
      <c r="S10" s="106"/>
      <c r="T10" s="106"/>
      <c r="U10" s="106"/>
      <c r="V10" s="106"/>
      <c r="W10" s="106"/>
      <c r="X10" s="106"/>
      <c r="Y10" s="106"/>
      <c r="Z10" s="106"/>
      <c r="AA10" s="106"/>
      <c r="AB10" s="106"/>
      <c r="AC10" s="106"/>
      <c r="AD10" s="106"/>
      <c r="AE10" s="106"/>
      <c r="AF10" s="2"/>
      <c r="AG10" s="2"/>
      <c r="AH10" s="2"/>
      <c r="AI10" s="2"/>
      <c r="AJ10" s="2"/>
      <c r="AK10" s="2"/>
      <c r="AL10" s="2"/>
      <c r="AM10" s="2"/>
    </row>
    <row r="11" spans="1:39">
      <c r="A11" s="106"/>
      <c r="B11" s="114" t="s">
        <v>7690</v>
      </c>
      <c r="C11" s="115">
        <f>COUNTIFS('2-班级信息'!AI:AI,'12-经营数据表'!B11,'2-班级信息'!V:V,"未结业")</f>
        <v>8</v>
      </c>
      <c r="D11" s="116"/>
      <c r="E11" s="106"/>
      <c r="F11" s="106"/>
      <c r="G11" s="106"/>
      <c r="H11" s="106"/>
      <c r="I11" s="106"/>
      <c r="J11" s="106"/>
      <c r="K11" s="106"/>
      <c r="L11" s="106"/>
      <c r="M11" s="106"/>
      <c r="N11" s="106"/>
      <c r="O11" s="106"/>
      <c r="P11" s="106"/>
      <c r="Q11" s="106"/>
      <c r="R11" s="106"/>
      <c r="S11" s="106"/>
      <c r="T11" s="106"/>
      <c r="U11" s="106"/>
      <c r="V11" s="106"/>
      <c r="W11" s="106"/>
      <c r="X11" s="106"/>
      <c r="Y11" s="106"/>
      <c r="Z11" s="106"/>
      <c r="AA11" s="106"/>
      <c r="AB11" s="106"/>
      <c r="AC11" s="106"/>
      <c r="AD11" s="106"/>
      <c r="AE11" s="106"/>
      <c r="AF11" s="2"/>
      <c r="AG11" s="2"/>
      <c r="AH11" s="2"/>
      <c r="AI11" s="2"/>
      <c r="AJ11" s="2"/>
      <c r="AK11" s="2"/>
      <c r="AL11" s="2"/>
      <c r="AM11" s="2"/>
    </row>
    <row r="12" spans="1:39">
      <c r="A12" s="106"/>
      <c r="B12" s="114" t="s">
        <v>6779</v>
      </c>
      <c r="C12" s="115">
        <f>COUNTIFS('2-班级信息'!AI:AI,'12-经营数据表'!B12,'2-班级信息'!V:V,"未结业")</f>
        <v>17</v>
      </c>
      <c r="D12" s="116"/>
      <c r="E12" s="106"/>
      <c r="F12" s="106"/>
      <c r="G12" s="106"/>
      <c r="H12" s="106"/>
      <c r="I12" s="106"/>
      <c r="J12" s="106"/>
      <c r="K12" s="106"/>
      <c r="L12" s="106"/>
      <c r="M12" s="106"/>
      <c r="N12" s="106"/>
      <c r="O12" s="106"/>
      <c r="P12" s="106"/>
      <c r="Q12" s="106"/>
      <c r="R12" s="106"/>
      <c r="S12" s="106"/>
      <c r="T12" s="106"/>
      <c r="U12" s="106"/>
      <c r="V12" s="106"/>
      <c r="W12" s="106"/>
      <c r="X12" s="106"/>
      <c r="Y12" s="106"/>
      <c r="Z12" s="106"/>
      <c r="AA12" s="106"/>
      <c r="AB12" s="106"/>
      <c r="AC12" s="106"/>
      <c r="AD12" s="106"/>
      <c r="AE12" s="106"/>
      <c r="AF12" s="2"/>
      <c r="AG12" s="2"/>
      <c r="AH12" s="2"/>
      <c r="AI12" s="2"/>
      <c r="AJ12" s="2"/>
      <c r="AK12" s="2"/>
      <c r="AL12" s="2"/>
      <c r="AM12" s="2"/>
    </row>
    <row r="13" spans="1:39">
      <c r="A13" s="106"/>
      <c r="B13" s="114" t="s">
        <v>6780</v>
      </c>
      <c r="C13" s="115">
        <f>COUNTIFS('2-班级信息'!AI:AI,'12-经营数据表'!B13,'2-班级信息'!V:V,"未结业")</f>
        <v>12</v>
      </c>
      <c r="D13" s="116"/>
      <c r="E13" s="106"/>
      <c r="F13" s="106"/>
      <c r="G13" s="106"/>
      <c r="H13" s="106"/>
      <c r="I13" s="106"/>
      <c r="J13" s="106"/>
      <c r="K13" s="106"/>
      <c r="L13" s="106"/>
      <c r="M13" s="106"/>
      <c r="N13" s="106"/>
      <c r="O13" s="106"/>
      <c r="P13" s="106"/>
      <c r="Q13" s="106"/>
      <c r="R13" s="106"/>
      <c r="S13" s="106"/>
      <c r="T13" s="106"/>
      <c r="U13" s="106"/>
      <c r="V13" s="106"/>
      <c r="W13" s="106"/>
      <c r="X13" s="106"/>
      <c r="Y13" s="106"/>
      <c r="Z13" s="106"/>
      <c r="AA13" s="106"/>
      <c r="AB13" s="106"/>
      <c r="AC13" s="106"/>
      <c r="AD13" s="106"/>
      <c r="AE13" s="106"/>
      <c r="AF13" s="2"/>
      <c r="AG13" s="2"/>
      <c r="AH13" s="2"/>
      <c r="AI13" s="2"/>
      <c r="AJ13" s="2"/>
      <c r="AK13" s="2"/>
      <c r="AL13" s="2"/>
      <c r="AM13" s="2"/>
    </row>
    <row r="14" spans="1:39">
      <c r="A14" s="106"/>
      <c r="B14" s="114" t="s">
        <v>6781</v>
      </c>
      <c r="C14" s="115">
        <f>COUNTIFS('2-班级信息'!AI:AI,'12-经营数据表'!B14,'2-班级信息'!V:V,"未结业")</f>
        <v>9</v>
      </c>
      <c r="D14" s="116"/>
      <c r="E14" s="106"/>
      <c r="F14" s="106"/>
      <c r="G14" s="106"/>
      <c r="H14" s="106"/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/>
      <c r="X14" s="106"/>
      <c r="Y14" s="106"/>
      <c r="Z14" s="106"/>
      <c r="AA14" s="106"/>
      <c r="AB14" s="106"/>
      <c r="AC14" s="106"/>
      <c r="AD14" s="106"/>
      <c r="AE14" s="106"/>
      <c r="AF14" s="2"/>
      <c r="AG14" s="2"/>
      <c r="AH14" s="2"/>
      <c r="AI14" s="2"/>
      <c r="AJ14" s="2"/>
      <c r="AK14" s="2"/>
      <c r="AL14" s="2"/>
      <c r="AM14" s="2"/>
    </row>
    <row r="15" spans="1:39">
      <c r="A15" s="106"/>
      <c r="B15" s="114" t="s">
        <v>6782</v>
      </c>
      <c r="C15" s="115">
        <f>COUNTIFS('2-班级信息'!AI:AI,'12-经营数据表'!B15,'2-班级信息'!V:V,"未结业")</f>
        <v>9</v>
      </c>
      <c r="D15" s="116"/>
      <c r="E15" s="106"/>
      <c r="F15" s="106"/>
      <c r="G15" s="106"/>
      <c r="H15" s="106"/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2"/>
      <c r="AG15" s="2"/>
      <c r="AH15" s="2"/>
      <c r="AI15" s="2"/>
      <c r="AJ15" s="2"/>
      <c r="AK15" s="2"/>
      <c r="AL15" s="2"/>
      <c r="AM15" s="2"/>
    </row>
    <row r="16" spans="1:39">
      <c r="A16" s="106"/>
      <c r="B16" s="114" t="s">
        <v>7689</v>
      </c>
      <c r="C16" s="115">
        <f>COUNTIFS('2-班级信息'!AI:AI,'12-经营数据表'!B16,'2-班级信息'!V:V,"未结业")</f>
        <v>1</v>
      </c>
      <c r="D16" s="116"/>
      <c r="E16" s="106"/>
      <c r="F16" s="106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6"/>
      <c r="T16" s="106"/>
      <c r="U16" s="106"/>
      <c r="V16" s="106"/>
      <c r="W16" s="106"/>
      <c r="X16" s="106"/>
      <c r="Y16" s="106"/>
      <c r="Z16" s="106"/>
      <c r="AA16" s="106"/>
      <c r="AB16" s="106"/>
      <c r="AC16" s="106"/>
      <c r="AD16" s="106"/>
      <c r="AE16" s="106"/>
      <c r="AF16" s="2"/>
      <c r="AG16" s="2"/>
      <c r="AH16" s="2"/>
      <c r="AI16" s="2"/>
      <c r="AJ16" s="2"/>
      <c r="AK16" s="2"/>
      <c r="AL16" s="2"/>
      <c r="AM16" s="2"/>
    </row>
    <row r="17" spans="1:40">
      <c r="A17" s="106"/>
      <c r="B17" s="114"/>
      <c r="C17" s="115">
        <f>COUNTIFS('2-班级信息'!AI:AI,'12-经营数据表'!B17,'2-班级信息'!V:V,"未结业")</f>
        <v>0</v>
      </c>
      <c r="D17" s="116"/>
      <c r="E17" s="106"/>
      <c r="F17" s="106"/>
      <c r="G17" s="106"/>
      <c r="H17" s="106"/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106"/>
      <c r="AC17" s="106"/>
      <c r="AD17" s="106"/>
      <c r="AE17" s="106"/>
      <c r="AF17" s="2"/>
      <c r="AG17" s="2"/>
      <c r="AH17" s="2"/>
      <c r="AI17" s="2"/>
      <c r="AJ17" s="2"/>
      <c r="AK17" s="2"/>
      <c r="AL17" s="2"/>
      <c r="AM17" s="2"/>
    </row>
    <row r="18" spans="1:40">
      <c r="A18" s="106"/>
      <c r="B18" s="114"/>
      <c r="C18" s="115">
        <f>COUNTIFS('2-班级信息'!AI:AI,'12-经营数据表'!B18,'2-班级信息'!V:V,"未结业")</f>
        <v>0</v>
      </c>
      <c r="D18" s="116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06"/>
      <c r="T18" s="106"/>
      <c r="U18" s="106"/>
      <c r="V18" s="106"/>
      <c r="W18" s="106"/>
      <c r="X18" s="106"/>
      <c r="Y18" s="106"/>
      <c r="Z18" s="106"/>
      <c r="AA18" s="106"/>
      <c r="AB18" s="106"/>
      <c r="AC18" s="106"/>
      <c r="AD18" s="106"/>
      <c r="AE18" s="106"/>
      <c r="AF18" s="2"/>
      <c r="AG18" s="2"/>
      <c r="AH18" s="2"/>
      <c r="AI18" s="2"/>
      <c r="AJ18" s="2"/>
      <c r="AK18" s="2"/>
      <c r="AL18" s="2"/>
      <c r="AM18" s="2"/>
    </row>
    <row r="19" spans="1:40">
      <c r="A19" s="106"/>
      <c r="B19" s="114"/>
      <c r="C19" s="115">
        <f>COUNTIFS('2-班级信息'!AI:AI,'12-经营数据表'!B19,'2-班级信息'!V:V,"未结业")</f>
        <v>0</v>
      </c>
      <c r="D19" s="116"/>
      <c r="E19" s="106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06"/>
      <c r="T19" s="106"/>
      <c r="U19" s="106"/>
      <c r="V19" s="106"/>
      <c r="W19" s="106"/>
      <c r="X19" s="106"/>
      <c r="Y19" s="106"/>
      <c r="Z19" s="106"/>
      <c r="AA19" s="106"/>
      <c r="AB19" s="106"/>
      <c r="AC19" s="106"/>
      <c r="AD19" s="106"/>
      <c r="AE19" s="106"/>
      <c r="AF19" s="2"/>
      <c r="AG19" s="2"/>
      <c r="AH19" s="2"/>
      <c r="AI19" s="2"/>
      <c r="AJ19" s="2"/>
      <c r="AK19" s="2"/>
      <c r="AL19" s="2"/>
      <c r="AM19" s="2"/>
    </row>
    <row r="20" spans="1:40">
      <c r="A20" s="106"/>
      <c r="B20" s="117"/>
      <c r="C20" s="115">
        <f>COUNTIFS('2-班级信息'!AI:AI,'12-经营数据表'!B20,'2-班级信息'!V:V,"未结业")</f>
        <v>0</v>
      </c>
      <c r="D20" s="116"/>
      <c r="E20" s="106"/>
      <c r="F20" s="106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6"/>
      <c r="T20" s="106"/>
      <c r="U20" s="106"/>
      <c r="V20" s="106"/>
      <c r="W20" s="106"/>
      <c r="X20" s="106"/>
      <c r="Y20" s="106"/>
      <c r="Z20" s="106"/>
      <c r="AA20" s="106"/>
      <c r="AB20" s="106"/>
      <c r="AC20" s="106"/>
      <c r="AD20" s="106"/>
      <c r="AE20" s="106"/>
      <c r="AF20" s="2"/>
      <c r="AG20" s="2"/>
      <c r="AH20" s="2"/>
      <c r="AI20" s="2"/>
      <c r="AJ20" s="2"/>
      <c r="AK20" s="2"/>
      <c r="AL20" s="2"/>
      <c r="AM20" s="2"/>
    </row>
    <row r="21" spans="1:40">
      <c r="A21" s="106"/>
      <c r="B21" s="118" t="s">
        <v>75</v>
      </c>
      <c r="C21" s="119">
        <f>SUM(C9:C20)</f>
        <v>61</v>
      </c>
      <c r="D21" s="120">
        <f>C21-C57</f>
        <v>0</v>
      </c>
      <c r="E21" s="120">
        <f>C37</f>
        <v>0</v>
      </c>
      <c r="F21" s="120">
        <f>H37</f>
        <v>0</v>
      </c>
      <c r="G21" s="120">
        <f>H36-Q66</f>
        <v>0</v>
      </c>
      <c r="H21" s="120">
        <f>SUM('4-收据记录表'!AF:AF)-D40-D41-D42</f>
        <v>0</v>
      </c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  <c r="AA21" s="106"/>
      <c r="AB21" s="106"/>
      <c r="AC21" s="106"/>
      <c r="AD21" s="106"/>
      <c r="AE21" s="106"/>
      <c r="AF21" s="2"/>
      <c r="AG21" s="2"/>
      <c r="AH21" s="2"/>
      <c r="AI21" s="2"/>
      <c r="AJ21" s="2"/>
      <c r="AK21" s="2"/>
      <c r="AL21" s="2"/>
      <c r="AM21" s="2"/>
    </row>
    <row r="22" spans="1:40" ht="14.25" hidden="1" customHeight="1">
      <c r="A22" s="106"/>
      <c r="B22" s="107"/>
      <c r="C22" s="106"/>
      <c r="D22" s="106"/>
      <c r="E22" s="106"/>
      <c r="F22" s="106"/>
      <c r="G22" s="106"/>
      <c r="H22" s="106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  <c r="AA22" s="106"/>
      <c r="AB22" s="106"/>
      <c r="AC22" s="106"/>
      <c r="AD22" s="106"/>
      <c r="AE22" s="106"/>
      <c r="AF22" s="2"/>
      <c r="AG22" s="2"/>
      <c r="AH22" s="2"/>
      <c r="AI22" s="2"/>
      <c r="AJ22" s="2"/>
      <c r="AK22" s="2"/>
      <c r="AL22" s="2"/>
      <c r="AM22" s="2"/>
    </row>
    <row r="23" spans="1:40">
      <c r="A23" s="106"/>
      <c r="B23" s="107"/>
      <c r="C23" s="106"/>
      <c r="D23" s="106"/>
      <c r="E23" s="106"/>
      <c r="F23" s="106"/>
      <c r="G23" s="106"/>
      <c r="H23" s="106"/>
      <c r="I23" s="106"/>
      <c r="J23" s="106"/>
      <c r="K23" s="106"/>
      <c r="L23" s="106"/>
      <c r="M23" s="106"/>
      <c r="N23" s="106"/>
      <c r="O23" s="106"/>
      <c r="P23" s="106"/>
      <c r="Q23" s="106"/>
      <c r="R23" s="106"/>
      <c r="S23" s="106"/>
      <c r="T23" s="106"/>
      <c r="U23" s="106"/>
      <c r="V23" s="106"/>
      <c r="W23" s="106"/>
      <c r="X23" s="106"/>
      <c r="Y23" s="106"/>
      <c r="Z23" s="106"/>
      <c r="AA23" s="106"/>
      <c r="AB23" s="106"/>
      <c r="AC23" s="106"/>
      <c r="AD23" s="106"/>
      <c r="AE23" s="106"/>
      <c r="AF23" s="2"/>
      <c r="AG23" s="2"/>
      <c r="AH23" s="2"/>
      <c r="AI23" s="2"/>
      <c r="AJ23" s="2"/>
      <c r="AK23" s="2"/>
      <c r="AL23" s="2"/>
      <c r="AM23" s="2"/>
    </row>
    <row r="24" spans="1:40">
      <c r="A24" s="106" t="s">
        <v>76</v>
      </c>
      <c r="B24" s="121" t="s">
        <v>1481</v>
      </c>
      <c r="C24" s="122"/>
      <c r="D24" s="106"/>
      <c r="E24" s="106"/>
      <c r="F24" s="106"/>
      <c r="G24" s="106"/>
      <c r="H24" s="106"/>
      <c r="I24" s="106"/>
      <c r="J24" s="106"/>
      <c r="K24" s="106"/>
      <c r="L24" s="106"/>
      <c r="M24" s="106"/>
      <c r="N24" s="106"/>
      <c r="O24" s="106"/>
      <c r="P24" s="106"/>
      <c r="Q24" s="106"/>
      <c r="R24" s="106"/>
      <c r="S24" s="106"/>
      <c r="T24" s="106"/>
      <c r="U24" s="106"/>
      <c r="V24" s="106"/>
      <c r="W24" s="106"/>
      <c r="X24" s="106"/>
      <c r="Y24" s="106"/>
      <c r="Z24" s="106"/>
      <c r="AA24" s="106"/>
      <c r="AB24" s="106"/>
      <c r="AC24" s="106"/>
      <c r="AD24" s="106"/>
      <c r="AE24" s="106"/>
      <c r="AF24" s="2"/>
      <c r="AG24" s="2"/>
      <c r="AH24" s="2"/>
      <c r="AI24" s="2"/>
      <c r="AJ24" s="2"/>
      <c r="AK24" s="2"/>
      <c r="AL24" s="2"/>
      <c r="AM24" s="2"/>
    </row>
    <row r="25" spans="1:40" ht="40.5">
      <c r="A25" s="123"/>
      <c r="B25" s="124" t="s">
        <v>1482</v>
      </c>
      <c r="C25" s="125" t="s">
        <v>1483</v>
      </c>
      <c r="D25" s="126" t="s">
        <v>1484</v>
      </c>
      <c r="E25" s="126" t="s">
        <v>1485</v>
      </c>
      <c r="F25" s="126" t="s">
        <v>1486</v>
      </c>
      <c r="G25" s="126" t="s">
        <v>1487</v>
      </c>
      <c r="H25" s="125" t="s">
        <v>1488</v>
      </c>
      <c r="I25" s="126" t="s">
        <v>77</v>
      </c>
      <c r="J25" s="126" t="s">
        <v>134</v>
      </c>
      <c r="K25" s="126" t="s">
        <v>78</v>
      </c>
      <c r="L25" s="126" t="s">
        <v>79</v>
      </c>
      <c r="M25" s="126" t="s">
        <v>80</v>
      </c>
      <c r="N25" s="126" t="s">
        <v>81</v>
      </c>
      <c r="O25" s="126" t="s">
        <v>82</v>
      </c>
      <c r="P25" s="126" t="s">
        <v>83</v>
      </c>
      <c r="Q25" s="126" t="s">
        <v>84</v>
      </c>
      <c r="R25" s="126" t="s">
        <v>85</v>
      </c>
      <c r="S25" s="126" t="s">
        <v>86</v>
      </c>
      <c r="T25" s="126" t="s">
        <v>65</v>
      </c>
      <c r="U25" s="126" t="s">
        <v>87</v>
      </c>
      <c r="V25" s="126" t="s">
        <v>88</v>
      </c>
      <c r="W25" s="126" t="s">
        <v>89</v>
      </c>
      <c r="X25" s="126" t="s">
        <v>90</v>
      </c>
      <c r="Y25" s="126" t="s">
        <v>91</v>
      </c>
      <c r="Z25" s="126" t="s">
        <v>92</v>
      </c>
      <c r="AA25" s="126" t="s">
        <v>93</v>
      </c>
      <c r="AB25" s="126" t="s">
        <v>94</v>
      </c>
      <c r="AC25" s="126" t="s">
        <v>95</v>
      </c>
      <c r="AD25" s="126" t="s">
        <v>96</v>
      </c>
      <c r="AE25" s="126" t="s">
        <v>97</v>
      </c>
      <c r="AF25" s="126" t="s">
        <v>98</v>
      </c>
      <c r="AG25" s="126" t="s">
        <v>1489</v>
      </c>
      <c r="AH25" s="126" t="s">
        <v>1490</v>
      </c>
      <c r="AI25" s="126" t="s">
        <v>1491</v>
      </c>
      <c r="AJ25" s="126" t="s">
        <v>1492</v>
      </c>
      <c r="AK25" s="127" t="s">
        <v>1493</v>
      </c>
      <c r="AL25" s="127"/>
      <c r="AM25" s="127"/>
    </row>
    <row r="26" spans="1:40">
      <c r="A26" s="128"/>
      <c r="B26" s="108" t="s">
        <v>68</v>
      </c>
      <c r="C26" s="129">
        <f>D26+E26+F26+G26+H26</f>
        <v>124</v>
      </c>
      <c r="D26" s="130">
        <f>COUNTIFS('3-班级学员信息表'!$I:$I,"大班",'3-班级学员信息表'!$AC:$AC,'12-经营数据表'!D$25,'3-班级学员信息表'!$Q:$Q,"未进班")+COUNTIFS('3-班级学员信息表'!$I:$I,"中班",'3-班级学员信息表'!$AC:$AC,'12-经营数据表'!D$25,'3-班级学员信息表'!$Q:$Q,"未进班")+COUNTIFS('3-班级学员信息表'!$I:$I,"小班",'3-班级学员信息表'!$AC:$AC,'12-经营数据表'!D$25,'3-班级学员信息表'!$Q:$Q,"未进班")-E26</f>
        <v>24</v>
      </c>
      <c r="E26" s="131"/>
      <c r="F26" s="130">
        <f>COUNTIFS('3-班级学员信息表'!$I:$I,"大班",'3-班级学员信息表'!$AC:$AC,"停读",'3-班级学员信息表'!$Q:$Q,"停读")+COUNTIFS('3-班级学员信息表'!$I:$I,"中班",'3-班级学员信息表'!$AC:$AC,"停读",'3-班级学员信息表'!$Q:$Q,"停读")+COUNTIFS('3-班级学员信息表'!$I:$I,"小班",'3-班级学员信息表'!$AC:$AC,"停读",'3-班级学员信息表'!$Q:$Q,"停读")-G26</f>
        <v>0</v>
      </c>
      <c r="G26" s="131"/>
      <c r="H26" s="129">
        <f t="shared" ref="H26:H35" si="0">SUM(I26:AM26)</f>
        <v>100</v>
      </c>
      <c r="I26" s="130">
        <f>COUNTIFS('3-班级学员信息表'!$I:$I,"大班",'3-班级学员信息表'!$AC:$AC,'12-经营数据表'!I$25,'3-班级学员信息表'!$Q:$Q,"在读")+COUNTIFS('3-班级学员信息表'!$I:$I,"中班",'3-班级学员信息表'!$AC:$AC,'12-经营数据表'!I$25,'3-班级学员信息表'!$Q:$Q,"在读")+COUNTIFS('3-班级学员信息表'!$I:$I,"小班",'3-班级学员信息表'!$AC:$AC,'12-经营数据表'!I$25,'3-班级学员信息表'!$Q:$Q,"在读")</f>
        <v>39</v>
      </c>
      <c r="J26" s="130">
        <f>COUNTIFS('3-班级学员信息表'!$I:$I,"大班",'3-班级学员信息表'!$AC:$AC,'12-经营数据表'!J$25,'3-班级学员信息表'!$Q:$Q,"在读")+COUNTIFS('3-班级学员信息表'!$I:$I,"中班",'3-班级学员信息表'!$AC:$AC,'12-经营数据表'!J$25,'3-班级学员信息表'!$Q:$Q,"在读")+COUNTIFS('3-班级学员信息表'!$I:$I,"小班",'3-班级学员信息表'!$AC:$AC,'12-经营数据表'!J$25,'3-班级学员信息表'!$Q:$Q,"在读")</f>
        <v>9</v>
      </c>
      <c r="K26" s="130">
        <f>COUNTIFS('3-班级学员信息表'!$I:$I,"大班",'3-班级学员信息表'!$AC:$AC,'12-经营数据表'!K$25,'3-班级学员信息表'!$Q:$Q,"在读")+COUNTIFS('3-班级学员信息表'!$I:$I,"中班",'3-班级学员信息表'!$AC:$AC,'12-经营数据表'!K$25,'3-班级学员信息表'!$Q:$Q,"在读")+COUNTIFS('3-班级学员信息表'!$I:$I,"小班",'3-班级学员信息表'!$AC:$AC,'12-经营数据表'!K$25,'3-班级学员信息表'!$Q:$Q,"在读")</f>
        <v>10</v>
      </c>
      <c r="L26" s="130">
        <f>COUNTIFS('3-班级学员信息表'!$I:$I,"大班",'3-班级学员信息表'!$AC:$AC,'12-经营数据表'!L$25,'3-班级学员信息表'!$Q:$Q,"在读")+COUNTIFS('3-班级学员信息表'!$I:$I,"中班",'3-班级学员信息表'!$AC:$AC,'12-经营数据表'!L$25,'3-班级学员信息表'!$Q:$Q,"在读")+COUNTIFS('3-班级学员信息表'!$I:$I,"小班",'3-班级学员信息表'!$AC:$AC,'12-经营数据表'!L$25,'3-班级学员信息表'!$Q:$Q,"在读")</f>
        <v>9</v>
      </c>
      <c r="M26" s="130">
        <f>COUNTIFS('3-班级学员信息表'!$I:$I,"大班",'3-班级学员信息表'!$AC:$AC,'12-经营数据表'!M$25,'3-班级学员信息表'!$Q:$Q,"在读")+COUNTIFS('3-班级学员信息表'!$I:$I,"中班",'3-班级学员信息表'!$AC:$AC,'12-经营数据表'!M$25,'3-班级学员信息表'!$Q:$Q,"在读")+COUNTIFS('3-班级学员信息表'!$I:$I,"小班",'3-班级学员信息表'!$AC:$AC,'12-经营数据表'!M$25,'3-班级学员信息表'!$Q:$Q,"在读")</f>
        <v>7</v>
      </c>
      <c r="N26" s="130">
        <f>COUNTIFS('3-班级学员信息表'!$I:$I,"大班",'3-班级学员信息表'!$AC:$AC,'12-经营数据表'!N$25,'3-班级学员信息表'!$Q:$Q,"在读")+COUNTIFS('3-班级学员信息表'!$I:$I,"中班",'3-班级学员信息表'!$AC:$AC,'12-经营数据表'!N$25,'3-班级学员信息表'!$Q:$Q,"在读")+COUNTIFS('3-班级学员信息表'!$I:$I,"小班",'3-班级学员信息表'!$AC:$AC,'12-经营数据表'!N$25,'3-班级学员信息表'!$Q:$Q,"在读")</f>
        <v>0</v>
      </c>
      <c r="O26" s="130">
        <f>COUNTIFS('3-班级学员信息表'!$I:$I,"大班",'3-班级学员信息表'!$AC:$AC,'12-经营数据表'!O$25,'3-班级学员信息表'!$Q:$Q,"在读")+COUNTIFS('3-班级学员信息表'!$I:$I,"中班",'3-班级学员信息表'!$AC:$AC,'12-经营数据表'!O$25,'3-班级学员信息表'!$Q:$Q,"在读")+COUNTIFS('3-班级学员信息表'!$I:$I,"小班",'3-班级学员信息表'!$AC:$AC,'12-经营数据表'!O$25,'3-班级学员信息表'!$Q:$Q,"在读")</f>
        <v>4</v>
      </c>
      <c r="P26" s="130">
        <f>COUNTIFS('3-班级学员信息表'!$I:$I,"大班",'3-班级学员信息表'!$AC:$AC,'12-经营数据表'!P$25,'3-班级学员信息表'!$Q:$Q,"在读")+COUNTIFS('3-班级学员信息表'!$I:$I,"中班",'3-班级学员信息表'!$AC:$AC,'12-经营数据表'!P$25,'3-班级学员信息表'!$Q:$Q,"在读")+COUNTIFS('3-班级学员信息表'!$I:$I,"小班",'3-班级学员信息表'!$AC:$AC,'12-经营数据表'!P$25,'3-班级学员信息表'!$Q:$Q,"在读")</f>
        <v>6</v>
      </c>
      <c r="Q26" s="130">
        <f>COUNTIFS('3-班级学员信息表'!$I:$I,"大班",'3-班级学员信息表'!$AC:$AC,'12-经营数据表'!Q$25,'3-班级学员信息表'!$Q:$Q,"在读")+COUNTIFS('3-班级学员信息表'!$I:$I,"中班",'3-班级学员信息表'!$AC:$AC,'12-经营数据表'!Q$25,'3-班级学员信息表'!$Q:$Q,"在读")+COUNTIFS('3-班级学员信息表'!$I:$I,"小班",'3-班级学员信息表'!$AC:$AC,'12-经营数据表'!Q$25,'3-班级学员信息表'!$Q:$Q,"在读")</f>
        <v>0</v>
      </c>
      <c r="R26" s="130">
        <f>COUNTIFS('3-班级学员信息表'!$I:$I,"大班",'3-班级学员信息表'!$AC:$AC,'12-经营数据表'!R$25,'3-班级学员信息表'!$Q:$Q,"在读")+COUNTIFS('3-班级学员信息表'!$I:$I,"中班",'3-班级学员信息表'!$AC:$AC,'12-经营数据表'!R$25,'3-班级学员信息表'!$Q:$Q,"在读")+COUNTIFS('3-班级学员信息表'!$I:$I,"小班",'3-班级学员信息表'!$AC:$AC,'12-经营数据表'!R$25,'3-班级学员信息表'!$Q:$Q,"在读")</f>
        <v>12</v>
      </c>
      <c r="S26" s="130">
        <f>COUNTIFS('3-班级学员信息表'!$I:$I,"大班",'3-班级学员信息表'!$AC:$AC,'12-经营数据表'!S$25,'3-班级学员信息表'!$Q:$Q,"在读")+COUNTIFS('3-班级学员信息表'!$I:$I,"中班",'3-班级学员信息表'!$AC:$AC,'12-经营数据表'!S$25,'3-班级学员信息表'!$Q:$Q,"在读")+COUNTIFS('3-班级学员信息表'!$I:$I,"小班",'3-班级学员信息表'!$AC:$AC,'12-经营数据表'!S$25,'3-班级学员信息表'!$Q:$Q,"在读")</f>
        <v>0</v>
      </c>
      <c r="T26" s="130">
        <f>COUNTIFS('3-班级学员信息表'!$I:$I,"大班",'3-班级学员信息表'!$AC:$AC,'12-经营数据表'!T$25,'3-班级学员信息表'!$Q:$Q,"在读")+COUNTIFS('3-班级学员信息表'!$I:$I,"中班",'3-班级学员信息表'!$AC:$AC,'12-经营数据表'!T$25,'3-班级学员信息表'!$Q:$Q,"在读")+COUNTIFS('3-班级学员信息表'!$I:$I,"小班",'3-班级学员信息表'!$AC:$AC,'12-经营数据表'!T$25,'3-班级学员信息表'!$Q:$Q,"在读")</f>
        <v>1</v>
      </c>
      <c r="U26" s="130">
        <f>COUNTIFS('3-班级学员信息表'!$I:$I,"大班",'3-班级学员信息表'!$AC:$AC,'12-经营数据表'!U$25,'3-班级学员信息表'!$Q:$Q,"在读")+COUNTIFS('3-班级学员信息表'!$I:$I,"中班",'3-班级学员信息表'!$AC:$AC,'12-经营数据表'!U$25,'3-班级学员信息表'!$Q:$Q,"在读")+COUNTIFS('3-班级学员信息表'!$I:$I,"小班",'3-班级学员信息表'!$AC:$AC,'12-经营数据表'!U$25,'3-班级学员信息表'!$Q:$Q,"在读")</f>
        <v>2</v>
      </c>
      <c r="V26" s="130">
        <f>COUNTIFS('3-班级学员信息表'!$I:$I,"大班",'3-班级学员信息表'!$AC:$AC,'12-经营数据表'!V$25,'3-班级学员信息表'!$Q:$Q,"在读")+COUNTIFS('3-班级学员信息表'!$I:$I,"中班",'3-班级学员信息表'!$AC:$AC,'12-经营数据表'!V$25,'3-班级学员信息表'!$Q:$Q,"在读")+COUNTIFS('3-班级学员信息表'!$I:$I,"小班",'3-班级学员信息表'!$AC:$AC,'12-经营数据表'!V$25,'3-班级学员信息表'!$Q:$Q,"在读")</f>
        <v>0</v>
      </c>
      <c r="W26" s="130">
        <f>COUNTIFS('3-班级学员信息表'!$I:$I,"大班",'3-班级学员信息表'!$AC:$AC,'12-经营数据表'!W$25,'3-班级学员信息表'!$Q:$Q,"在读")+COUNTIFS('3-班级学员信息表'!$I:$I,"中班",'3-班级学员信息表'!$AC:$AC,'12-经营数据表'!W$25,'3-班级学员信息表'!$Q:$Q,"在读")+COUNTIFS('3-班级学员信息表'!$I:$I,"小班",'3-班级学员信息表'!$AC:$AC,'12-经营数据表'!W$25,'3-班级学员信息表'!$Q:$Q,"在读")</f>
        <v>0</v>
      </c>
      <c r="X26" s="130">
        <f>COUNTIFS('3-班级学员信息表'!$I:$I,"大班",'3-班级学员信息表'!$AC:$AC,'12-经营数据表'!X$25,'3-班级学员信息表'!$Q:$Q,"在读")+COUNTIFS('3-班级学员信息表'!$I:$I,"中班",'3-班级学员信息表'!$AC:$AC,'12-经营数据表'!X$25,'3-班级学员信息表'!$Q:$Q,"在读")+COUNTIFS('3-班级学员信息表'!$I:$I,"小班",'3-班级学员信息表'!$AC:$AC,'12-经营数据表'!X$25,'3-班级学员信息表'!$Q:$Q,"在读")</f>
        <v>0</v>
      </c>
      <c r="Y26" s="130">
        <f>COUNTIFS('3-班级学员信息表'!$I:$I,"大班",'3-班级学员信息表'!$AC:$AC,'12-经营数据表'!Y$25,'3-班级学员信息表'!$Q:$Q,"在读")+COUNTIFS('3-班级学员信息表'!$I:$I,"中班",'3-班级学员信息表'!$AC:$AC,'12-经营数据表'!Y$25,'3-班级学员信息表'!$Q:$Q,"在读")+COUNTIFS('3-班级学员信息表'!$I:$I,"小班",'3-班级学员信息表'!$AC:$AC,'12-经营数据表'!Y$25,'3-班级学员信息表'!$Q:$Q,"在读")</f>
        <v>0</v>
      </c>
      <c r="Z26" s="130">
        <f>COUNTIFS('3-班级学员信息表'!$I:$I,"大班",'3-班级学员信息表'!$AC:$AC,'12-经营数据表'!Z$25,'3-班级学员信息表'!$Q:$Q,"在读")+COUNTIFS('3-班级学员信息表'!$I:$I,"中班",'3-班级学员信息表'!$AC:$AC,'12-经营数据表'!Z$25,'3-班级学员信息表'!$Q:$Q,"在读")+COUNTIFS('3-班级学员信息表'!$I:$I,"小班",'3-班级学员信息表'!$AC:$AC,'12-经营数据表'!Z$25,'3-班级学员信息表'!$Q:$Q,"在读")</f>
        <v>0</v>
      </c>
      <c r="AA26" s="130">
        <f>COUNTIFS('3-班级学员信息表'!$I:$I,"大班",'3-班级学员信息表'!$AC:$AC,'12-经营数据表'!AA$25,'3-班级学员信息表'!$Q:$Q,"在读")+COUNTIFS('3-班级学员信息表'!$I:$I,"中班",'3-班级学员信息表'!$AC:$AC,'12-经营数据表'!AA$25,'3-班级学员信息表'!$Q:$Q,"在读")+COUNTIFS('3-班级学员信息表'!$I:$I,"小班",'3-班级学员信息表'!$AC:$AC,'12-经营数据表'!AA$25,'3-班级学员信息表'!$Q:$Q,"在读")</f>
        <v>1</v>
      </c>
      <c r="AB26" s="130">
        <f>COUNTIFS('3-班级学员信息表'!$I:$I,"大班",'3-班级学员信息表'!$AC:$AC,'12-经营数据表'!AB$25,'3-班级学员信息表'!$Q:$Q,"在读")+COUNTIFS('3-班级学员信息表'!$I:$I,"中班",'3-班级学员信息表'!$AC:$AC,'12-经营数据表'!AB$25,'3-班级学员信息表'!$Q:$Q,"在读")+COUNTIFS('3-班级学员信息表'!$I:$I,"小班",'3-班级学员信息表'!$AC:$AC,'12-经营数据表'!AB$25,'3-班级学员信息表'!$Q:$Q,"在读")</f>
        <v>0</v>
      </c>
      <c r="AC26" s="130">
        <f>COUNTIFS('3-班级学员信息表'!$I:$I,"大班",'3-班级学员信息表'!$AC:$AC,'12-经营数据表'!AC$25,'3-班级学员信息表'!$Q:$Q,"在读")+COUNTIFS('3-班级学员信息表'!$I:$I,"中班",'3-班级学员信息表'!$AC:$AC,'12-经营数据表'!AC$25,'3-班级学员信息表'!$Q:$Q,"在读")+COUNTIFS('3-班级学员信息表'!$I:$I,"小班",'3-班级学员信息表'!$AC:$AC,'12-经营数据表'!AC$25,'3-班级学员信息表'!$Q:$Q,"在读")</f>
        <v>0</v>
      </c>
      <c r="AD26" s="130">
        <f>COUNTIFS('3-班级学员信息表'!$I:$I,"大班",'3-班级学员信息表'!$AC:$AC,'12-经营数据表'!AD$25,'3-班级学员信息表'!$Q:$Q,"在读")+COUNTIFS('3-班级学员信息表'!$I:$I,"中班",'3-班级学员信息表'!$AC:$AC,'12-经营数据表'!AD$25,'3-班级学员信息表'!$Q:$Q,"在读")+COUNTIFS('3-班级学员信息表'!$I:$I,"小班",'3-班级学员信息表'!$AC:$AC,'12-经营数据表'!AD$25,'3-班级学员信息表'!$Q:$Q,"在读")</f>
        <v>0</v>
      </c>
      <c r="AE26" s="130">
        <f>COUNTIFS('3-班级学员信息表'!$I:$I,"大班",'3-班级学员信息表'!$AC:$AC,'12-经营数据表'!AE$25,'3-班级学员信息表'!$Q:$Q,"在读")+COUNTIFS('3-班级学员信息表'!$I:$I,"中班",'3-班级学员信息表'!$AC:$AC,'12-经营数据表'!AE$25,'3-班级学员信息表'!$Q:$Q,"在读")+COUNTIFS('3-班级学员信息表'!$I:$I,"小班",'3-班级学员信息表'!$AC:$AC,'12-经营数据表'!AE$25,'3-班级学员信息表'!$Q:$Q,"在读")</f>
        <v>0</v>
      </c>
      <c r="AF26" s="130">
        <f>COUNTIFS('3-班级学员信息表'!$I:$I,"大班",'3-班级学员信息表'!$AC:$AC,'12-经营数据表'!AF$25,'3-班级学员信息表'!$Q:$Q,"在读")+COUNTIFS('3-班级学员信息表'!$I:$I,"中班",'3-班级学员信息表'!$AC:$AC,'12-经营数据表'!AF$25,'3-班级学员信息表'!$Q:$Q,"在读")+COUNTIFS('3-班级学员信息表'!$I:$I,"小班",'3-班级学员信息表'!$AC:$AC,'12-经营数据表'!AF$25,'3-班级学员信息表'!$Q:$Q,"在读")</f>
        <v>0</v>
      </c>
      <c r="AG26" s="130">
        <f>COUNTIFS('3-班级学员信息表'!$I:$I,"大班",'3-班级学员信息表'!$AC:$AC,'12-经营数据表'!AG$25,'3-班级学员信息表'!$Q:$Q,"在读")+COUNTIFS('3-班级学员信息表'!$I:$I,"中班",'3-班级学员信息表'!$AC:$AC,'12-经营数据表'!AG$25,'3-班级学员信息表'!$Q:$Q,"在读")+COUNTIFS('3-班级学员信息表'!$I:$I,"小班",'3-班级学员信息表'!$AC:$AC,'12-经营数据表'!AG$25,'3-班级学员信息表'!$Q:$Q,"在读")</f>
        <v>0</v>
      </c>
      <c r="AH26" s="130">
        <f>COUNTIFS('3-班级学员信息表'!$I:$I,"大班",'3-班级学员信息表'!$AC:$AC,'12-经营数据表'!AH$25,'3-班级学员信息表'!$Q:$Q,"在读")+COUNTIFS('3-班级学员信息表'!$I:$I,"中班",'3-班级学员信息表'!$AC:$AC,'12-经营数据表'!AH$25,'3-班级学员信息表'!$Q:$Q,"在读")+COUNTIFS('3-班级学员信息表'!$I:$I,"小班",'3-班级学员信息表'!$AC:$AC,'12-经营数据表'!AH$25,'3-班级学员信息表'!$Q:$Q,"在读")</f>
        <v>0</v>
      </c>
      <c r="AI26" s="130">
        <f>COUNTIFS('3-班级学员信息表'!$I:$I,"大班",'3-班级学员信息表'!$AC:$AC,'12-经营数据表'!AI$25,'3-班级学员信息表'!$Q:$Q,"在读")+COUNTIFS('3-班级学员信息表'!$I:$I,"中班",'3-班级学员信息表'!$AC:$AC,'12-经营数据表'!AI$25,'3-班级学员信息表'!$Q:$Q,"在读")+COUNTIFS('3-班级学员信息表'!$I:$I,"小班",'3-班级学员信息表'!$AC:$AC,'12-经营数据表'!AI$25,'3-班级学员信息表'!$Q:$Q,"在读")</f>
        <v>0</v>
      </c>
      <c r="AJ26" s="130">
        <f>COUNTIFS('3-班级学员信息表'!$I:$I,"大班",'3-班级学员信息表'!$AC:$AC,'12-经营数据表'!AJ$25,'3-班级学员信息表'!$Q:$Q,"在读")+COUNTIFS('3-班级学员信息表'!$I:$I,"中班",'3-班级学员信息表'!$AC:$AC,'12-经营数据表'!AJ$25,'3-班级学员信息表'!$Q:$Q,"在读")+COUNTIFS('3-班级学员信息表'!$I:$I,"小班",'3-班级学员信息表'!$AC:$AC,'12-经营数据表'!AJ$25,'3-班级学员信息表'!$Q:$Q,"在读")</f>
        <v>0</v>
      </c>
      <c r="AK26" s="130">
        <f>COUNTIFS('3-班级学员信息表'!$I:$I,"大班",'3-班级学员信息表'!$AC:$AC,'12-经营数据表'!AK$25,'3-班级学员信息表'!$Q:$Q,"在读")+COUNTIFS('3-班级学员信息表'!$I:$I,"中班",'3-班级学员信息表'!$AC:$AC,'12-经营数据表'!AK$25,'3-班级学员信息表'!$Q:$Q,"在读")+COUNTIFS('3-班级学员信息表'!$I:$I,"小班",'3-班级学员信息表'!$AC:$AC,'12-经营数据表'!AK$25,'3-班级学员信息表'!$Q:$Q,"在读")</f>
        <v>0</v>
      </c>
      <c r="AL26" s="130">
        <f>COUNTIFS('3-班级学员信息表'!$I:$I,"大班",'3-班级学员信息表'!$AC:$AC,'12-经营数据表'!AL$25,'3-班级学员信息表'!$Q:$Q,"在读")+COUNTIFS('3-班级学员信息表'!$I:$I,"中班",'3-班级学员信息表'!$AC:$AC,'12-经营数据表'!AL$25,'3-班级学员信息表'!$Q:$Q,"在读")+COUNTIFS('3-班级学员信息表'!$I:$I,"小班",'3-班级学员信息表'!$AC:$AC,'12-经营数据表'!AL$25,'3-班级学员信息表'!$Q:$Q,"在读")</f>
        <v>0</v>
      </c>
      <c r="AM26" s="130">
        <f>COUNTIFS('3-班级学员信息表'!$I:$I,"大班",'3-班级学员信息表'!$AC:$AC,'12-经营数据表'!AM$25,'3-班级学员信息表'!$Q:$Q,"在读")+COUNTIFS('3-班级学员信息表'!$I:$I,"中班",'3-班级学员信息表'!$AC:$AC,'12-经营数据表'!AM$25,'3-班级学员信息表'!$Q:$Q,"在读")+COUNTIFS('3-班级学员信息表'!$I:$I,"小班",'3-班级学员信息表'!$AC:$AC,'12-经营数据表'!AM$25,'3-班级学员信息表'!$Q:$Q,"在读")</f>
        <v>0</v>
      </c>
      <c r="AN26" s="19">
        <f>COUNTIFS('3-班级学员信息表'!$I:$I,"大班",'3-班级学员信息表'!$Q:$Q,"在读")+COUNTIFS('3-班级学员信息表'!$I:$I,"中班",'3-班级学员信息表'!$Q:$Q,"在读")+COUNTIFS('3-班级学员信息表'!$I:$I,"小班",'3-班级学员信息表'!$Q:$Q,"在读")-H26</f>
        <v>0</v>
      </c>
    </row>
    <row r="27" spans="1:40">
      <c r="A27" s="128"/>
      <c r="B27" s="108" t="s">
        <v>16</v>
      </c>
      <c r="C27" s="129">
        <f t="shared" ref="C27:C35" si="1">D27+E27+F27+G27+H27</f>
        <v>146</v>
      </c>
      <c r="D27" s="130">
        <f>COUNTIFS('3-班级学员信息表'!$I:$I,'12-经营数据表'!$B27,'3-班级学员信息表'!$AC:$AC,'12-经营数据表'!D$25,'3-班级学员信息表'!$Q:$Q,"未进班")-E27</f>
        <v>17</v>
      </c>
      <c r="E27" s="131"/>
      <c r="F27" s="130">
        <f>COUNTIFS('3-班级学员信息表'!$I:$I,'12-经营数据表'!$B27,'3-班级学员信息表'!$AC:$AC,"停读",'3-班级学员信息表'!$Q:$Q,"停读")-G27</f>
        <v>0</v>
      </c>
      <c r="G27" s="131"/>
      <c r="H27" s="129">
        <f t="shared" si="0"/>
        <v>129</v>
      </c>
      <c r="I27" s="130">
        <f>COUNTIFS('3-班级学员信息表'!$I:$I,'12-经营数据表'!$B27,'3-班级学员信息表'!$AC:$AC,'12-经营数据表'!I$25,'3-班级学员信息表'!$Q:$Q,"在读")</f>
        <v>1</v>
      </c>
      <c r="J27" s="130">
        <f>COUNTIFS('3-班级学员信息表'!$I:$I,'12-经营数据表'!$B27,'3-班级学员信息表'!$AC:$AC,'12-经营数据表'!J$25,'3-班级学员信息表'!$Q:$Q,"在读")</f>
        <v>0</v>
      </c>
      <c r="K27" s="130">
        <f>COUNTIFS('3-班级学员信息表'!$I:$I,'12-经营数据表'!$B27,'3-班级学员信息表'!$AC:$AC,'12-经营数据表'!K$25,'3-班级学员信息表'!$Q:$Q,"在读")</f>
        <v>1</v>
      </c>
      <c r="L27" s="130">
        <f>COUNTIFS('3-班级学员信息表'!$I:$I,'12-经营数据表'!$B27,'3-班级学员信息表'!$AC:$AC,'12-经营数据表'!L$25,'3-班级学员信息表'!$Q:$Q,"在读")</f>
        <v>0</v>
      </c>
      <c r="M27" s="130">
        <f>COUNTIFS('3-班级学员信息表'!$I:$I,'12-经营数据表'!$B27,'3-班级学员信息表'!$AC:$AC,'12-经营数据表'!M$25,'3-班级学员信息表'!$Q:$Q,"在读")</f>
        <v>1</v>
      </c>
      <c r="N27" s="130">
        <f>COUNTIFS('3-班级学员信息表'!$I:$I,'12-经营数据表'!$B27,'3-班级学员信息表'!$AC:$AC,'12-经营数据表'!N$25,'3-班级学员信息表'!$Q:$Q,"在读")</f>
        <v>0</v>
      </c>
      <c r="O27" s="130">
        <f>COUNTIFS('3-班级学员信息表'!$I:$I,'12-经营数据表'!$B27,'3-班级学员信息表'!$AC:$AC,'12-经营数据表'!O$25,'3-班级学员信息表'!$Q:$Q,"在读")</f>
        <v>30</v>
      </c>
      <c r="P27" s="130">
        <f>COUNTIFS('3-班级学员信息表'!$I:$I,'12-经营数据表'!$B27,'3-班级学员信息表'!$AC:$AC,'12-经营数据表'!P$25,'3-班级学员信息表'!$Q:$Q,"在读")</f>
        <v>11</v>
      </c>
      <c r="Q27" s="130">
        <f>COUNTIFS('3-班级学员信息表'!$I:$I,'12-经营数据表'!$B27,'3-班级学员信息表'!$AC:$AC,'12-经营数据表'!Q$25,'3-班级学员信息表'!$Q:$Q,"在读")</f>
        <v>0</v>
      </c>
      <c r="R27" s="130">
        <f>COUNTIFS('3-班级学员信息表'!$I:$I,'12-经营数据表'!$B27,'3-班级学员信息表'!$AC:$AC,'12-经营数据表'!R$25,'3-班级学员信息表'!$Q:$Q,"在读")</f>
        <v>32</v>
      </c>
      <c r="S27" s="130">
        <f>COUNTIFS('3-班级学员信息表'!$I:$I,'12-经营数据表'!$B27,'3-班级学员信息表'!$AC:$AC,'12-经营数据表'!S$25,'3-班级学员信息表'!$Q:$Q,"在读")</f>
        <v>19</v>
      </c>
      <c r="T27" s="130">
        <f>COUNTIFS('3-班级学员信息表'!$I:$I,'12-经营数据表'!$B27,'3-班级学员信息表'!$AC:$AC,'12-经营数据表'!T$25,'3-班级学员信息表'!$Q:$Q,"在读")</f>
        <v>23</v>
      </c>
      <c r="U27" s="130">
        <f>COUNTIFS('3-班级学员信息表'!$I:$I,'12-经营数据表'!$B27,'3-班级学员信息表'!$AC:$AC,'12-经营数据表'!U$25,'3-班级学员信息表'!$Q:$Q,"在读")</f>
        <v>7</v>
      </c>
      <c r="V27" s="130">
        <f>COUNTIFS('3-班级学员信息表'!$I:$I,'12-经营数据表'!$B27,'3-班级学员信息表'!$AC:$AC,'12-经营数据表'!V$25,'3-班级学员信息表'!$Q:$Q,"在读")</f>
        <v>0</v>
      </c>
      <c r="W27" s="130">
        <f>COUNTIFS('3-班级学员信息表'!$I:$I,'12-经营数据表'!$B27,'3-班级学员信息表'!$AC:$AC,'12-经营数据表'!W$25,'3-班级学员信息表'!$Q:$Q,"在读")</f>
        <v>3</v>
      </c>
      <c r="X27" s="130">
        <f>COUNTIFS('3-班级学员信息表'!$I:$I,'12-经营数据表'!$B27,'3-班级学员信息表'!$AC:$AC,'12-经营数据表'!X$25,'3-班级学员信息表'!$Q:$Q,"在读")</f>
        <v>1</v>
      </c>
      <c r="Y27" s="130">
        <f>COUNTIFS('3-班级学员信息表'!$I:$I,'12-经营数据表'!$B27,'3-班级学员信息表'!$AC:$AC,'12-经营数据表'!Y$25,'3-班级学员信息表'!$Q:$Q,"在读")</f>
        <v>0</v>
      </c>
      <c r="Z27" s="130">
        <f>COUNTIFS('3-班级学员信息表'!$I:$I,'12-经营数据表'!$B27,'3-班级学员信息表'!$AC:$AC,'12-经营数据表'!Z$25,'3-班级学员信息表'!$Q:$Q,"在读")</f>
        <v>0</v>
      </c>
      <c r="AA27" s="130">
        <f>COUNTIFS('3-班级学员信息表'!$I:$I,'12-经营数据表'!$B27,'3-班级学员信息表'!$AC:$AC,'12-经营数据表'!AA$25,'3-班级学员信息表'!$Q:$Q,"在读")</f>
        <v>0</v>
      </c>
      <c r="AB27" s="130">
        <f>COUNTIFS('3-班级学员信息表'!$I:$I,'12-经营数据表'!$B27,'3-班级学员信息表'!$AC:$AC,'12-经营数据表'!AB$25,'3-班级学员信息表'!$Q:$Q,"在读")</f>
        <v>0</v>
      </c>
      <c r="AC27" s="130">
        <f>COUNTIFS('3-班级学员信息表'!$I:$I,'12-经营数据表'!$B27,'3-班级学员信息表'!$AC:$AC,'12-经营数据表'!AC$25,'3-班级学员信息表'!$Q:$Q,"在读")</f>
        <v>0</v>
      </c>
      <c r="AD27" s="130">
        <f>COUNTIFS('3-班级学员信息表'!$I:$I,'12-经营数据表'!$B27,'3-班级学员信息表'!$AC:$AC,'12-经营数据表'!AD$25,'3-班级学员信息表'!$Q:$Q,"在读")</f>
        <v>0</v>
      </c>
      <c r="AE27" s="130">
        <f>COUNTIFS('3-班级学员信息表'!$I:$I,'12-经营数据表'!$B27,'3-班级学员信息表'!$AC:$AC,'12-经营数据表'!AE$25,'3-班级学员信息表'!$Q:$Q,"在读")</f>
        <v>0</v>
      </c>
      <c r="AF27" s="130">
        <f>COUNTIFS('3-班级学员信息表'!$I:$I,'12-经营数据表'!$B27,'3-班级学员信息表'!$AC:$AC,'12-经营数据表'!AF$25,'3-班级学员信息表'!$Q:$Q,"在读")</f>
        <v>0</v>
      </c>
      <c r="AG27" s="130">
        <f>COUNTIFS('3-班级学员信息表'!$I:$I,'12-经营数据表'!$B27,'3-班级学员信息表'!$AC:$AC,'12-经营数据表'!AG$25,'3-班级学员信息表'!$Q:$Q,"在读")</f>
        <v>0</v>
      </c>
      <c r="AH27" s="130">
        <f>COUNTIFS('3-班级学员信息表'!$I:$I,'12-经营数据表'!$B27,'3-班级学员信息表'!$AC:$AC,'12-经营数据表'!AH$25,'3-班级学员信息表'!$Q:$Q,"在读")</f>
        <v>0</v>
      </c>
      <c r="AI27" s="130">
        <f>COUNTIFS('3-班级学员信息表'!$I:$I,'12-经营数据表'!$B27,'3-班级学员信息表'!$AC:$AC,'12-经营数据表'!AI$25,'3-班级学员信息表'!$Q:$Q,"在读")</f>
        <v>0</v>
      </c>
      <c r="AJ27" s="130">
        <f>COUNTIFS('3-班级学员信息表'!$I:$I,'12-经营数据表'!$B27,'3-班级学员信息表'!$AC:$AC,'12-经营数据表'!AJ$25,'3-班级学员信息表'!$Q:$Q,"在读")</f>
        <v>0</v>
      </c>
      <c r="AK27" s="130">
        <f>COUNTIFS('3-班级学员信息表'!$I:$I,'12-经营数据表'!$B27,'3-班级学员信息表'!$AC:$AC,'12-经营数据表'!AK$25,'3-班级学员信息表'!$Q:$Q,"在读")</f>
        <v>0</v>
      </c>
      <c r="AL27" s="130">
        <f>COUNTIFS('3-班级学员信息表'!$I:$I,'12-经营数据表'!$B27,'3-班级学员信息表'!$AC:$AC,'12-经营数据表'!AL$25,'3-班级学员信息表'!$Q:$Q,"在读")</f>
        <v>0</v>
      </c>
      <c r="AM27" s="130">
        <f>COUNTIFS('3-班级学员信息表'!$I:$I,'12-经营数据表'!$B27,'3-班级学员信息表'!$AC:$AC,'12-经营数据表'!AM$25,'3-班级学员信息表'!$Q:$Q,"在读")</f>
        <v>0</v>
      </c>
      <c r="AN27" s="19">
        <f>COUNTIFS('3-班级学员信息表'!$I:$I,'12-经营数据表'!$B27,'3-班级学员信息表'!$Q:$Q,"在读")-H27</f>
        <v>0</v>
      </c>
    </row>
    <row r="28" spans="1:40">
      <c r="A28" s="128"/>
      <c r="B28" s="108" t="s">
        <v>10</v>
      </c>
      <c r="C28" s="129">
        <f t="shared" si="1"/>
        <v>163</v>
      </c>
      <c r="D28" s="130">
        <f>COUNTIFS('3-班级学员信息表'!$I:$I,'12-经营数据表'!$B28,'3-班级学员信息表'!$AC:$AC,'12-经营数据表'!D$25,'3-班级学员信息表'!$Q:$Q,"未进班")-E28</f>
        <v>22</v>
      </c>
      <c r="E28" s="131"/>
      <c r="F28" s="130">
        <f>COUNTIFS('3-班级学员信息表'!$I:$I,'12-经营数据表'!$B28,'3-班级学员信息表'!$AC:$AC,"停读",'3-班级学员信息表'!$Q:$Q,"停读")-G28</f>
        <v>1</v>
      </c>
      <c r="G28" s="131"/>
      <c r="H28" s="129">
        <f t="shared" si="0"/>
        <v>140</v>
      </c>
      <c r="I28" s="130">
        <f>COUNTIFS('3-班级学员信息表'!$I:$I,'12-经营数据表'!$B28,'3-班级学员信息表'!$AC:$AC,'12-经营数据表'!I$25,'3-班级学员信息表'!$Q:$Q,"在读")</f>
        <v>0</v>
      </c>
      <c r="J28" s="130">
        <f>COUNTIFS('3-班级学员信息表'!$I:$I,'12-经营数据表'!$B28,'3-班级学员信息表'!$AC:$AC,'12-经营数据表'!J$25,'3-班级学员信息表'!$Q:$Q,"在读")</f>
        <v>0</v>
      </c>
      <c r="K28" s="130">
        <f>COUNTIFS('3-班级学员信息表'!$I:$I,'12-经营数据表'!$B28,'3-班级学员信息表'!$AC:$AC,'12-经营数据表'!K$25,'3-班级学员信息表'!$Q:$Q,"在读")</f>
        <v>0</v>
      </c>
      <c r="L28" s="130">
        <f>COUNTIFS('3-班级学员信息表'!$I:$I,'12-经营数据表'!$B28,'3-班级学员信息表'!$AC:$AC,'12-经营数据表'!L$25,'3-班级学员信息表'!$Q:$Q,"在读")</f>
        <v>0</v>
      </c>
      <c r="M28" s="130">
        <f>COUNTIFS('3-班级学员信息表'!$I:$I,'12-经营数据表'!$B28,'3-班级学员信息表'!$AC:$AC,'12-经营数据表'!M$25,'3-班级学员信息表'!$Q:$Q,"在读")</f>
        <v>0</v>
      </c>
      <c r="N28" s="130">
        <f>COUNTIFS('3-班级学员信息表'!$I:$I,'12-经营数据表'!$B28,'3-班级学员信息表'!$AC:$AC,'12-经营数据表'!N$25,'3-班级学员信息表'!$Q:$Q,"在读")</f>
        <v>0</v>
      </c>
      <c r="O28" s="130">
        <f>COUNTIFS('3-班级学员信息表'!$I:$I,'12-经营数据表'!$B28,'3-班级学员信息表'!$AC:$AC,'12-经营数据表'!O$25,'3-班级学员信息表'!$Q:$Q,"在读")</f>
        <v>8</v>
      </c>
      <c r="P28" s="130">
        <f>COUNTIFS('3-班级学员信息表'!$I:$I,'12-经营数据表'!$B28,'3-班级学员信息表'!$AC:$AC,'12-经营数据表'!P$25,'3-班级学员信息表'!$Q:$Q,"在读")</f>
        <v>7</v>
      </c>
      <c r="Q28" s="130">
        <f>COUNTIFS('3-班级学员信息表'!$I:$I,'12-经营数据表'!$B28,'3-班级学员信息表'!$AC:$AC,'12-经营数据表'!Q$25,'3-班级学员信息表'!$Q:$Q,"在读")</f>
        <v>0</v>
      </c>
      <c r="R28" s="130">
        <f>COUNTIFS('3-班级学员信息表'!$I:$I,'12-经营数据表'!$B28,'3-班级学员信息表'!$AC:$AC,'12-经营数据表'!R$25,'3-班级学员信息表'!$Q:$Q,"在读")</f>
        <v>25</v>
      </c>
      <c r="S28" s="130">
        <f>COUNTIFS('3-班级学员信息表'!$I:$I,'12-经营数据表'!$B28,'3-班级学员信息表'!$AC:$AC,'12-经营数据表'!S$25,'3-班级学员信息表'!$Q:$Q,"在读")</f>
        <v>13</v>
      </c>
      <c r="T28" s="130">
        <f>COUNTIFS('3-班级学员信息表'!$I:$I,'12-经营数据表'!$B28,'3-班级学员信息表'!$AC:$AC,'12-经营数据表'!T$25,'3-班级学员信息表'!$Q:$Q,"在读")</f>
        <v>36</v>
      </c>
      <c r="U28" s="130">
        <f>COUNTIFS('3-班级学员信息表'!$I:$I,'12-经营数据表'!$B28,'3-班级学员信息表'!$AC:$AC,'12-经营数据表'!U$25,'3-班级学员信息表'!$Q:$Q,"在读")</f>
        <v>23</v>
      </c>
      <c r="V28" s="130">
        <f>COUNTIFS('3-班级学员信息表'!$I:$I,'12-经营数据表'!$B28,'3-班级学员信息表'!$AC:$AC,'12-经营数据表'!V$25,'3-班级学员信息表'!$Q:$Q,"在读")</f>
        <v>0</v>
      </c>
      <c r="W28" s="130">
        <f>COUNTIFS('3-班级学员信息表'!$I:$I,'12-经营数据表'!$B28,'3-班级学员信息表'!$AC:$AC,'12-经营数据表'!W$25,'3-班级学员信息表'!$Q:$Q,"在读")</f>
        <v>13</v>
      </c>
      <c r="X28" s="130">
        <f>COUNTIFS('3-班级学员信息表'!$I:$I,'12-经营数据表'!$B28,'3-班级学员信息表'!$AC:$AC,'12-经营数据表'!X$25,'3-班级学员信息表'!$Q:$Q,"在读")</f>
        <v>10</v>
      </c>
      <c r="Y28" s="130">
        <f>COUNTIFS('3-班级学员信息表'!$I:$I,'12-经营数据表'!$B28,'3-班级学员信息表'!$AC:$AC,'12-经营数据表'!Y$25,'3-班级学员信息表'!$Q:$Q,"在读")</f>
        <v>1</v>
      </c>
      <c r="Z28" s="130">
        <f>COUNTIFS('3-班级学员信息表'!$I:$I,'12-经营数据表'!$B28,'3-班级学员信息表'!$AC:$AC,'12-经营数据表'!Z$25,'3-班级学员信息表'!$Q:$Q,"在读")</f>
        <v>4</v>
      </c>
      <c r="AA28" s="130">
        <f>COUNTIFS('3-班级学员信息表'!$I:$I,'12-经营数据表'!$B28,'3-班级学员信息表'!$AC:$AC,'12-经营数据表'!AA$25,'3-班级学员信息表'!$Q:$Q,"在读")</f>
        <v>0</v>
      </c>
      <c r="AB28" s="130">
        <f>COUNTIFS('3-班级学员信息表'!$I:$I,'12-经营数据表'!$B28,'3-班级学员信息表'!$AC:$AC,'12-经营数据表'!AB$25,'3-班级学员信息表'!$Q:$Q,"在读")</f>
        <v>0</v>
      </c>
      <c r="AC28" s="130">
        <f>COUNTIFS('3-班级学员信息表'!$I:$I,'12-经营数据表'!$B28,'3-班级学员信息表'!$AC:$AC,'12-经营数据表'!AC$25,'3-班级学员信息表'!$Q:$Q,"在读")</f>
        <v>0</v>
      </c>
      <c r="AD28" s="130">
        <f>COUNTIFS('3-班级学员信息表'!$I:$I,'12-经营数据表'!$B28,'3-班级学员信息表'!$AC:$AC,'12-经营数据表'!AD$25,'3-班级学员信息表'!$Q:$Q,"在读")</f>
        <v>0</v>
      </c>
      <c r="AE28" s="130">
        <f>COUNTIFS('3-班级学员信息表'!$I:$I,'12-经营数据表'!$B28,'3-班级学员信息表'!$AC:$AC,'12-经营数据表'!AE$25,'3-班级学员信息表'!$Q:$Q,"在读")</f>
        <v>0</v>
      </c>
      <c r="AF28" s="130">
        <f>COUNTIFS('3-班级学员信息表'!$I:$I,'12-经营数据表'!$B28,'3-班级学员信息表'!$AC:$AC,'12-经营数据表'!AF$25,'3-班级学员信息表'!$Q:$Q,"在读")</f>
        <v>0</v>
      </c>
      <c r="AG28" s="130">
        <f>COUNTIFS('3-班级学员信息表'!$I:$I,'12-经营数据表'!$B28,'3-班级学员信息表'!$AC:$AC,'12-经营数据表'!AG$25,'3-班级学员信息表'!$Q:$Q,"在读")</f>
        <v>0</v>
      </c>
      <c r="AH28" s="130">
        <f>COUNTIFS('3-班级学员信息表'!$I:$I,'12-经营数据表'!$B28,'3-班级学员信息表'!$AC:$AC,'12-经营数据表'!AH$25,'3-班级学员信息表'!$Q:$Q,"在读")</f>
        <v>0</v>
      </c>
      <c r="AI28" s="130">
        <f>COUNTIFS('3-班级学员信息表'!$I:$I,'12-经营数据表'!$B28,'3-班级学员信息表'!$AC:$AC,'12-经营数据表'!AI$25,'3-班级学员信息表'!$Q:$Q,"在读")</f>
        <v>0</v>
      </c>
      <c r="AJ28" s="130">
        <f>COUNTIFS('3-班级学员信息表'!$I:$I,'12-经营数据表'!$B28,'3-班级学员信息表'!$AC:$AC,'12-经营数据表'!AJ$25,'3-班级学员信息表'!$Q:$Q,"在读")</f>
        <v>0</v>
      </c>
      <c r="AK28" s="130">
        <f>COUNTIFS('3-班级学员信息表'!$I:$I,'12-经营数据表'!$B28,'3-班级学员信息表'!$AC:$AC,'12-经营数据表'!AK$25,'3-班级学员信息表'!$Q:$Q,"在读")</f>
        <v>0</v>
      </c>
      <c r="AL28" s="130">
        <f>COUNTIFS('3-班级学员信息表'!$I:$I,'12-经营数据表'!$B28,'3-班级学员信息表'!$AC:$AC,'12-经营数据表'!AL$25,'3-班级学员信息表'!$Q:$Q,"在读")</f>
        <v>0</v>
      </c>
      <c r="AM28" s="130">
        <f>COUNTIFS('3-班级学员信息表'!$I:$I,'12-经营数据表'!$B28,'3-班级学员信息表'!$AC:$AC,'12-经营数据表'!AM$25,'3-班级学员信息表'!$Q:$Q,"在读")</f>
        <v>0</v>
      </c>
      <c r="AN28" s="19">
        <f>COUNTIFS('3-班级学员信息表'!$I:$I,'12-经营数据表'!$B28,'3-班级学员信息表'!$Q:$Q,"在读")-H28</f>
        <v>0</v>
      </c>
    </row>
    <row r="29" spans="1:40">
      <c r="A29" s="128"/>
      <c r="B29" s="108" t="s">
        <v>14</v>
      </c>
      <c r="C29" s="129">
        <f t="shared" si="1"/>
        <v>120</v>
      </c>
      <c r="D29" s="130">
        <f>COUNTIFS('3-班级学员信息表'!$I:$I,'12-经营数据表'!$B29,'3-班级学员信息表'!$AC:$AC,'12-经营数据表'!D$25,'3-班级学员信息表'!$Q:$Q,"未进班")-E29</f>
        <v>4</v>
      </c>
      <c r="E29" s="131"/>
      <c r="F29" s="130">
        <f>COUNTIFS('3-班级学员信息表'!$I:$I,'12-经营数据表'!$B29,'3-班级学员信息表'!$AC:$AC,"停读",'3-班级学员信息表'!$Q:$Q,"停读")-G29</f>
        <v>3</v>
      </c>
      <c r="G29" s="131"/>
      <c r="H29" s="129">
        <f t="shared" si="0"/>
        <v>113</v>
      </c>
      <c r="I29" s="130">
        <f>COUNTIFS('3-班级学员信息表'!$I:$I,'12-经营数据表'!$B29,'3-班级学员信息表'!$AC:$AC,'12-经营数据表'!I$25,'3-班级学员信息表'!$Q:$Q,"在读")</f>
        <v>0</v>
      </c>
      <c r="J29" s="130">
        <f>COUNTIFS('3-班级学员信息表'!$I:$I,'12-经营数据表'!$B29,'3-班级学员信息表'!$AC:$AC,'12-经营数据表'!J$25,'3-班级学员信息表'!$Q:$Q,"在读")</f>
        <v>0</v>
      </c>
      <c r="K29" s="130">
        <f>COUNTIFS('3-班级学员信息表'!$I:$I,'12-经营数据表'!$B29,'3-班级学员信息表'!$AC:$AC,'12-经营数据表'!K$25,'3-班级学员信息表'!$Q:$Q,"在读")</f>
        <v>0</v>
      </c>
      <c r="L29" s="130">
        <f>COUNTIFS('3-班级学员信息表'!$I:$I,'12-经营数据表'!$B29,'3-班级学员信息表'!$AC:$AC,'12-经营数据表'!L$25,'3-班级学员信息表'!$Q:$Q,"在读")</f>
        <v>0</v>
      </c>
      <c r="M29" s="130">
        <f>COUNTIFS('3-班级学员信息表'!$I:$I,'12-经营数据表'!$B29,'3-班级学员信息表'!$AC:$AC,'12-经营数据表'!M$25,'3-班级学员信息表'!$Q:$Q,"在读")</f>
        <v>0</v>
      </c>
      <c r="N29" s="130">
        <f>COUNTIFS('3-班级学员信息表'!$I:$I,'12-经营数据表'!$B29,'3-班级学员信息表'!$AC:$AC,'12-经营数据表'!N$25,'3-班级学员信息表'!$Q:$Q,"在读")</f>
        <v>0</v>
      </c>
      <c r="O29" s="130">
        <f>COUNTIFS('3-班级学员信息表'!$I:$I,'12-经营数据表'!$B29,'3-班级学员信息表'!$AC:$AC,'12-经营数据表'!O$25,'3-班级学员信息表'!$Q:$Q,"在读")</f>
        <v>0</v>
      </c>
      <c r="P29" s="130">
        <f>COUNTIFS('3-班级学员信息表'!$I:$I,'12-经营数据表'!$B29,'3-班级学员信息表'!$AC:$AC,'12-经营数据表'!P$25,'3-班级学员信息表'!$Q:$Q,"在读")</f>
        <v>0</v>
      </c>
      <c r="Q29" s="130">
        <f>COUNTIFS('3-班级学员信息表'!$I:$I,'12-经营数据表'!$B29,'3-班级学员信息表'!$AC:$AC,'12-经营数据表'!Q$25,'3-班级学员信息表'!$Q:$Q,"在读")</f>
        <v>0</v>
      </c>
      <c r="R29" s="130">
        <f>COUNTIFS('3-班级学员信息表'!$I:$I,'12-经营数据表'!$B29,'3-班级学员信息表'!$AC:$AC,'12-经营数据表'!R$25,'3-班级学员信息表'!$Q:$Q,"在读")</f>
        <v>3</v>
      </c>
      <c r="S29" s="130">
        <f>COUNTIFS('3-班级学员信息表'!$I:$I,'12-经营数据表'!$B29,'3-班级学员信息表'!$AC:$AC,'12-经营数据表'!S$25,'3-班级学员信息表'!$Q:$Q,"在读")</f>
        <v>5</v>
      </c>
      <c r="T29" s="130">
        <f>COUNTIFS('3-班级学员信息表'!$I:$I,'12-经营数据表'!$B29,'3-班级学员信息表'!$AC:$AC,'12-经营数据表'!T$25,'3-班级学员信息表'!$Q:$Q,"在读")</f>
        <v>16</v>
      </c>
      <c r="U29" s="130">
        <f>COUNTIFS('3-班级学员信息表'!$I:$I,'12-经营数据表'!$B29,'3-班级学员信息表'!$AC:$AC,'12-经营数据表'!U$25,'3-班级学员信息表'!$Q:$Q,"在读")</f>
        <v>6</v>
      </c>
      <c r="V29" s="130">
        <f>COUNTIFS('3-班级学员信息表'!$I:$I,'12-经营数据表'!$B29,'3-班级学员信息表'!$AC:$AC,'12-经营数据表'!V$25,'3-班级学员信息表'!$Q:$Q,"在读")</f>
        <v>0</v>
      </c>
      <c r="W29" s="130">
        <f>COUNTIFS('3-班级学员信息表'!$I:$I,'12-经营数据表'!$B29,'3-班级学员信息表'!$AC:$AC,'12-经营数据表'!W$25,'3-班级学员信息表'!$Q:$Q,"在读")</f>
        <v>8</v>
      </c>
      <c r="X29" s="130">
        <f>COUNTIFS('3-班级学员信息表'!$I:$I,'12-经营数据表'!$B29,'3-班级学员信息表'!$AC:$AC,'12-经营数据表'!X$25,'3-班级学员信息表'!$Q:$Q,"在读")</f>
        <v>27</v>
      </c>
      <c r="Y29" s="130">
        <f>COUNTIFS('3-班级学员信息表'!$I:$I,'12-经营数据表'!$B29,'3-班级学员信息表'!$AC:$AC,'12-经营数据表'!Y$25,'3-班级学员信息表'!$Q:$Q,"在读")</f>
        <v>13</v>
      </c>
      <c r="Z29" s="130">
        <f>COUNTIFS('3-班级学员信息表'!$I:$I,'12-经营数据表'!$B29,'3-班级学员信息表'!$AC:$AC,'12-经营数据表'!Z$25,'3-班级学员信息表'!$Q:$Q,"在读")</f>
        <v>34</v>
      </c>
      <c r="AA29" s="130">
        <f>COUNTIFS('3-班级学员信息表'!$I:$I,'12-经营数据表'!$B29,'3-班级学员信息表'!$AC:$AC,'12-经营数据表'!AA$25,'3-班级学员信息表'!$Q:$Q,"在读")</f>
        <v>1</v>
      </c>
      <c r="AB29" s="130">
        <f>COUNTIFS('3-班级学员信息表'!$I:$I,'12-经营数据表'!$B29,'3-班级学员信息表'!$AC:$AC,'12-经营数据表'!AB$25,'3-班级学员信息表'!$Q:$Q,"在读")</f>
        <v>0</v>
      </c>
      <c r="AC29" s="130">
        <f>COUNTIFS('3-班级学员信息表'!$I:$I,'12-经营数据表'!$B29,'3-班级学员信息表'!$AC:$AC,'12-经营数据表'!AC$25,'3-班级学员信息表'!$Q:$Q,"在读")</f>
        <v>0</v>
      </c>
      <c r="AD29" s="130">
        <f>COUNTIFS('3-班级学员信息表'!$I:$I,'12-经营数据表'!$B29,'3-班级学员信息表'!$AC:$AC,'12-经营数据表'!AD$25,'3-班级学员信息表'!$Q:$Q,"在读")</f>
        <v>0</v>
      </c>
      <c r="AE29" s="130">
        <f>COUNTIFS('3-班级学员信息表'!$I:$I,'12-经营数据表'!$B29,'3-班级学员信息表'!$AC:$AC,'12-经营数据表'!AE$25,'3-班级学员信息表'!$Q:$Q,"在读")</f>
        <v>0</v>
      </c>
      <c r="AF29" s="130">
        <f>COUNTIFS('3-班级学员信息表'!$I:$I,'12-经营数据表'!$B29,'3-班级学员信息表'!$AC:$AC,'12-经营数据表'!AF$25,'3-班级学员信息表'!$Q:$Q,"在读")</f>
        <v>0</v>
      </c>
      <c r="AG29" s="130">
        <f>COUNTIFS('3-班级学员信息表'!$I:$I,'12-经营数据表'!$B29,'3-班级学员信息表'!$AC:$AC,'12-经营数据表'!AG$25,'3-班级学员信息表'!$Q:$Q,"在读")</f>
        <v>0</v>
      </c>
      <c r="AH29" s="130">
        <f>COUNTIFS('3-班级学员信息表'!$I:$I,'12-经营数据表'!$B29,'3-班级学员信息表'!$AC:$AC,'12-经营数据表'!AH$25,'3-班级学员信息表'!$Q:$Q,"在读")</f>
        <v>0</v>
      </c>
      <c r="AI29" s="130">
        <f>COUNTIFS('3-班级学员信息表'!$I:$I,'12-经营数据表'!$B29,'3-班级学员信息表'!$AC:$AC,'12-经营数据表'!AI$25,'3-班级学员信息表'!$Q:$Q,"在读")</f>
        <v>0</v>
      </c>
      <c r="AJ29" s="130">
        <f>COUNTIFS('3-班级学员信息表'!$I:$I,'12-经营数据表'!$B29,'3-班级学员信息表'!$AC:$AC,'12-经营数据表'!AJ$25,'3-班级学员信息表'!$Q:$Q,"在读")</f>
        <v>0</v>
      </c>
      <c r="AK29" s="130">
        <f>COUNTIFS('3-班级学员信息表'!$I:$I,'12-经营数据表'!$B29,'3-班级学员信息表'!$AC:$AC,'12-经营数据表'!AK$25,'3-班级学员信息表'!$Q:$Q,"在读")</f>
        <v>0</v>
      </c>
      <c r="AL29" s="130">
        <f>COUNTIFS('3-班级学员信息表'!$I:$I,'12-经营数据表'!$B29,'3-班级学员信息表'!$AC:$AC,'12-经营数据表'!AL$25,'3-班级学员信息表'!$Q:$Q,"在读")</f>
        <v>0</v>
      </c>
      <c r="AM29" s="130">
        <f>COUNTIFS('3-班级学员信息表'!$I:$I,'12-经营数据表'!$B29,'3-班级学员信息表'!$AC:$AC,'12-经营数据表'!AM$25,'3-班级学员信息表'!$Q:$Q,"在读")</f>
        <v>0</v>
      </c>
      <c r="AN29" s="19">
        <f>COUNTIFS('3-班级学员信息表'!$I:$I,'12-经营数据表'!$B29,'3-班级学员信息表'!$Q:$Q,"在读")-H29</f>
        <v>0</v>
      </c>
    </row>
    <row r="30" spans="1:40">
      <c r="A30" s="128"/>
      <c r="B30" s="108" t="s">
        <v>12</v>
      </c>
      <c r="C30" s="129">
        <f t="shared" si="1"/>
        <v>60</v>
      </c>
      <c r="D30" s="130">
        <f>COUNTIFS('3-班级学员信息表'!$I:$I,'12-经营数据表'!$B30,'3-班级学员信息表'!$AC:$AC,'12-经营数据表'!D$25,'3-班级学员信息表'!$Q:$Q,"未进班")-E30</f>
        <v>6</v>
      </c>
      <c r="E30" s="131"/>
      <c r="F30" s="130">
        <f>COUNTIFS('3-班级学员信息表'!$I:$I,'12-经营数据表'!$B30,'3-班级学员信息表'!$AC:$AC,"停读",'3-班级学员信息表'!$Q:$Q,"停读")-G30</f>
        <v>1</v>
      </c>
      <c r="G30" s="131"/>
      <c r="H30" s="129">
        <f t="shared" si="0"/>
        <v>53</v>
      </c>
      <c r="I30" s="130">
        <f>COUNTIFS('3-班级学员信息表'!$I:$I,'12-经营数据表'!$B30,'3-班级学员信息表'!$AC:$AC,'12-经营数据表'!I$25,'3-班级学员信息表'!$Q:$Q,"在读")</f>
        <v>0</v>
      </c>
      <c r="J30" s="130">
        <f>COUNTIFS('3-班级学员信息表'!$I:$I,'12-经营数据表'!$B30,'3-班级学员信息表'!$AC:$AC,'12-经营数据表'!J$25,'3-班级学员信息表'!$Q:$Q,"在读")</f>
        <v>0</v>
      </c>
      <c r="K30" s="130">
        <f>COUNTIFS('3-班级学员信息表'!$I:$I,'12-经营数据表'!$B30,'3-班级学员信息表'!$AC:$AC,'12-经营数据表'!K$25,'3-班级学员信息表'!$Q:$Q,"在读")</f>
        <v>0</v>
      </c>
      <c r="L30" s="130">
        <f>COUNTIFS('3-班级学员信息表'!$I:$I,'12-经营数据表'!$B30,'3-班级学员信息表'!$AC:$AC,'12-经营数据表'!L$25,'3-班级学员信息表'!$Q:$Q,"在读")</f>
        <v>0</v>
      </c>
      <c r="M30" s="130">
        <f>COUNTIFS('3-班级学员信息表'!$I:$I,'12-经营数据表'!$B30,'3-班级学员信息表'!$AC:$AC,'12-经营数据表'!M$25,'3-班级学员信息表'!$Q:$Q,"在读")</f>
        <v>0</v>
      </c>
      <c r="N30" s="130">
        <f>COUNTIFS('3-班级学员信息表'!$I:$I,'12-经营数据表'!$B30,'3-班级学员信息表'!$AC:$AC,'12-经营数据表'!N$25,'3-班级学员信息表'!$Q:$Q,"在读")</f>
        <v>0</v>
      </c>
      <c r="O30" s="130">
        <f>COUNTIFS('3-班级学员信息表'!$I:$I,'12-经营数据表'!$B30,'3-班级学员信息表'!$AC:$AC,'12-经营数据表'!O$25,'3-班级学员信息表'!$Q:$Q,"在读")</f>
        <v>0</v>
      </c>
      <c r="P30" s="130">
        <f>COUNTIFS('3-班级学员信息表'!$I:$I,'12-经营数据表'!$B30,'3-班级学员信息表'!$AC:$AC,'12-经营数据表'!P$25,'3-班级学员信息表'!$Q:$Q,"在读")</f>
        <v>0</v>
      </c>
      <c r="Q30" s="130">
        <f>COUNTIFS('3-班级学员信息表'!$I:$I,'12-经营数据表'!$B30,'3-班级学员信息表'!$AC:$AC,'12-经营数据表'!Q$25,'3-班级学员信息表'!$Q:$Q,"在读")</f>
        <v>0</v>
      </c>
      <c r="R30" s="130">
        <f>COUNTIFS('3-班级学员信息表'!$I:$I,'12-经营数据表'!$B30,'3-班级学员信息表'!$AC:$AC,'12-经营数据表'!R$25,'3-班级学员信息表'!$Q:$Q,"在读")</f>
        <v>0</v>
      </c>
      <c r="S30" s="130">
        <f>COUNTIFS('3-班级学员信息表'!$I:$I,'12-经营数据表'!$B30,'3-班级学员信息表'!$AC:$AC,'12-经营数据表'!S$25,'3-班级学员信息表'!$Q:$Q,"在读")</f>
        <v>2</v>
      </c>
      <c r="T30" s="130">
        <f>COUNTIFS('3-班级学员信息表'!$I:$I,'12-经营数据表'!$B30,'3-班级学员信息表'!$AC:$AC,'12-经营数据表'!T$25,'3-班级学员信息表'!$Q:$Q,"在读")</f>
        <v>0</v>
      </c>
      <c r="U30" s="130">
        <f>COUNTIFS('3-班级学员信息表'!$I:$I,'12-经营数据表'!$B30,'3-班级学员信息表'!$AC:$AC,'12-经营数据表'!U$25,'3-班级学员信息表'!$Q:$Q,"在读")</f>
        <v>0</v>
      </c>
      <c r="V30" s="130">
        <f>COUNTIFS('3-班级学员信息表'!$I:$I,'12-经营数据表'!$B30,'3-班级学员信息表'!$AC:$AC,'12-经营数据表'!V$25,'3-班级学员信息表'!$Q:$Q,"在读")</f>
        <v>0</v>
      </c>
      <c r="W30" s="130">
        <f>COUNTIFS('3-班级学员信息表'!$I:$I,'12-经营数据表'!$B30,'3-班级学员信息表'!$AC:$AC,'12-经营数据表'!W$25,'3-班级学员信息表'!$Q:$Q,"在读")</f>
        <v>3</v>
      </c>
      <c r="X30" s="130">
        <f>COUNTIFS('3-班级学员信息表'!$I:$I,'12-经营数据表'!$B30,'3-班级学员信息表'!$AC:$AC,'12-经营数据表'!X$25,'3-班级学员信息表'!$Q:$Q,"在读")</f>
        <v>5</v>
      </c>
      <c r="Y30" s="130">
        <f>COUNTIFS('3-班级学员信息表'!$I:$I,'12-经营数据表'!$B30,'3-班级学员信息表'!$AC:$AC,'12-经营数据表'!Y$25,'3-班级学员信息表'!$Q:$Q,"在读")</f>
        <v>13</v>
      </c>
      <c r="Z30" s="130">
        <f>COUNTIFS('3-班级学员信息表'!$I:$I,'12-经营数据表'!$B30,'3-班级学员信息表'!$AC:$AC,'12-经营数据表'!Z$25,'3-班级学员信息表'!$Q:$Q,"在读")</f>
        <v>7</v>
      </c>
      <c r="AA30" s="130">
        <f>COUNTIFS('3-班级学员信息表'!$I:$I,'12-经营数据表'!$B30,'3-班级学员信息表'!$AC:$AC,'12-经营数据表'!AA$25,'3-班级学员信息表'!$Q:$Q,"在读")</f>
        <v>9</v>
      </c>
      <c r="AB30" s="130">
        <f>COUNTIFS('3-班级学员信息表'!$I:$I,'12-经营数据表'!$B30,'3-班级学员信息表'!$AC:$AC,'12-经营数据表'!AB$25,'3-班级学员信息表'!$Q:$Q,"在读")</f>
        <v>4</v>
      </c>
      <c r="AC30" s="130">
        <f>COUNTIFS('3-班级学员信息表'!$I:$I,'12-经营数据表'!$B30,'3-班级学员信息表'!$AC:$AC,'12-经营数据表'!AC$25,'3-班级学员信息表'!$Q:$Q,"在读")</f>
        <v>10</v>
      </c>
      <c r="AD30" s="130">
        <f>COUNTIFS('3-班级学员信息表'!$I:$I,'12-经营数据表'!$B30,'3-班级学员信息表'!$AC:$AC,'12-经营数据表'!AD$25,'3-班级学员信息表'!$Q:$Q,"在读")</f>
        <v>0</v>
      </c>
      <c r="AE30" s="130">
        <f>COUNTIFS('3-班级学员信息表'!$I:$I,'12-经营数据表'!$B30,'3-班级学员信息表'!$AC:$AC,'12-经营数据表'!AE$25,'3-班级学员信息表'!$Q:$Q,"在读")</f>
        <v>0</v>
      </c>
      <c r="AF30" s="130">
        <f>COUNTIFS('3-班级学员信息表'!$I:$I,'12-经营数据表'!$B30,'3-班级学员信息表'!$AC:$AC,'12-经营数据表'!AF$25,'3-班级学员信息表'!$Q:$Q,"在读")</f>
        <v>0</v>
      </c>
      <c r="AG30" s="130">
        <f>COUNTIFS('3-班级学员信息表'!$I:$I,'12-经营数据表'!$B30,'3-班级学员信息表'!$AC:$AC,'12-经营数据表'!AG$25,'3-班级学员信息表'!$Q:$Q,"在读")</f>
        <v>0</v>
      </c>
      <c r="AH30" s="130">
        <f>COUNTIFS('3-班级学员信息表'!$I:$I,'12-经营数据表'!$B30,'3-班级学员信息表'!$AC:$AC,'12-经营数据表'!AH$25,'3-班级学员信息表'!$Q:$Q,"在读")</f>
        <v>0</v>
      </c>
      <c r="AI30" s="130">
        <f>COUNTIFS('3-班级学员信息表'!$I:$I,'12-经营数据表'!$B30,'3-班级学员信息表'!$AC:$AC,'12-经营数据表'!AI$25,'3-班级学员信息表'!$Q:$Q,"在读")</f>
        <v>0</v>
      </c>
      <c r="AJ30" s="130">
        <f>COUNTIFS('3-班级学员信息表'!$I:$I,'12-经营数据表'!$B30,'3-班级学员信息表'!$AC:$AC,'12-经营数据表'!AJ$25,'3-班级学员信息表'!$Q:$Q,"在读")</f>
        <v>0</v>
      </c>
      <c r="AK30" s="130">
        <f>COUNTIFS('3-班级学员信息表'!$I:$I,'12-经营数据表'!$B30,'3-班级学员信息表'!$AC:$AC,'12-经营数据表'!AK$25,'3-班级学员信息表'!$Q:$Q,"在读")</f>
        <v>0</v>
      </c>
      <c r="AL30" s="130">
        <f>COUNTIFS('3-班级学员信息表'!$I:$I,'12-经营数据表'!$B30,'3-班级学员信息表'!$AC:$AC,'12-经营数据表'!AL$25,'3-班级学员信息表'!$Q:$Q,"在读")</f>
        <v>0</v>
      </c>
      <c r="AM30" s="130">
        <f>COUNTIFS('3-班级学员信息表'!$I:$I,'12-经营数据表'!$B30,'3-班级学员信息表'!$AC:$AC,'12-经营数据表'!AM$25,'3-班级学员信息表'!$Q:$Q,"在读")</f>
        <v>0</v>
      </c>
      <c r="AN30" s="19">
        <f>COUNTIFS('3-班级学员信息表'!$I:$I,'12-经营数据表'!$B30,'3-班级学员信息表'!$Q:$Q,"在读")-H30</f>
        <v>0</v>
      </c>
    </row>
    <row r="31" spans="1:40">
      <c r="A31" s="128"/>
      <c r="B31" s="108" t="s">
        <v>13</v>
      </c>
      <c r="C31" s="129">
        <f t="shared" si="1"/>
        <v>55</v>
      </c>
      <c r="D31" s="130">
        <f>COUNTIFS('3-班级学员信息表'!$I:$I,'12-经营数据表'!$B31,'3-班级学员信息表'!$AC:$AC,'12-经营数据表'!D$25,'3-班级学员信息表'!$Q:$Q,"未进班")-E31</f>
        <v>0</v>
      </c>
      <c r="E31" s="131"/>
      <c r="F31" s="130">
        <f>COUNTIFS('3-班级学员信息表'!$I:$I,'12-经营数据表'!$B31,'3-班级学员信息表'!$AC:$AC,"停读",'3-班级学员信息表'!$Q:$Q,"停读")-G31</f>
        <v>0</v>
      </c>
      <c r="G31" s="131"/>
      <c r="H31" s="129">
        <f t="shared" si="0"/>
        <v>55</v>
      </c>
      <c r="I31" s="130">
        <f>COUNTIFS('3-班级学员信息表'!$I:$I,'12-经营数据表'!$B31,'3-班级学员信息表'!$AC:$AC,'12-经营数据表'!I$25,'3-班级学员信息表'!$Q:$Q,"在读")</f>
        <v>0</v>
      </c>
      <c r="J31" s="130">
        <f>COUNTIFS('3-班级学员信息表'!$I:$I,'12-经营数据表'!$B31,'3-班级学员信息表'!$AC:$AC,'12-经营数据表'!J$25,'3-班级学员信息表'!$Q:$Q,"在读")</f>
        <v>0</v>
      </c>
      <c r="K31" s="130">
        <f>COUNTIFS('3-班级学员信息表'!$I:$I,'12-经营数据表'!$B31,'3-班级学员信息表'!$AC:$AC,'12-经营数据表'!K$25,'3-班级学员信息表'!$Q:$Q,"在读")</f>
        <v>0</v>
      </c>
      <c r="L31" s="130">
        <f>COUNTIFS('3-班级学员信息表'!$I:$I,'12-经营数据表'!$B31,'3-班级学员信息表'!$AC:$AC,'12-经营数据表'!L$25,'3-班级学员信息表'!$Q:$Q,"在读")</f>
        <v>0</v>
      </c>
      <c r="M31" s="130">
        <f>COUNTIFS('3-班级学员信息表'!$I:$I,'12-经营数据表'!$B31,'3-班级学员信息表'!$AC:$AC,'12-经营数据表'!M$25,'3-班级学员信息表'!$Q:$Q,"在读")</f>
        <v>0</v>
      </c>
      <c r="N31" s="130">
        <f>COUNTIFS('3-班级学员信息表'!$I:$I,'12-经营数据表'!$B31,'3-班级学员信息表'!$AC:$AC,'12-经营数据表'!N$25,'3-班级学员信息表'!$Q:$Q,"在读")</f>
        <v>0</v>
      </c>
      <c r="O31" s="130">
        <f>COUNTIFS('3-班级学员信息表'!$I:$I,'12-经营数据表'!$B31,'3-班级学员信息表'!$AC:$AC,'12-经营数据表'!O$25,'3-班级学员信息表'!$Q:$Q,"在读")</f>
        <v>0</v>
      </c>
      <c r="P31" s="130">
        <f>COUNTIFS('3-班级学员信息表'!$I:$I,'12-经营数据表'!$B31,'3-班级学员信息表'!$AC:$AC,'12-经营数据表'!P$25,'3-班级学员信息表'!$Q:$Q,"在读")</f>
        <v>0</v>
      </c>
      <c r="Q31" s="130">
        <f>COUNTIFS('3-班级学员信息表'!$I:$I,'12-经营数据表'!$B31,'3-班级学员信息表'!$AC:$AC,'12-经营数据表'!Q$25,'3-班级学员信息表'!$Q:$Q,"在读")</f>
        <v>0</v>
      </c>
      <c r="R31" s="130">
        <f>COUNTIFS('3-班级学员信息表'!$I:$I,'12-经营数据表'!$B31,'3-班级学员信息表'!$AC:$AC,'12-经营数据表'!R$25,'3-班级学员信息表'!$Q:$Q,"在读")</f>
        <v>0</v>
      </c>
      <c r="S31" s="130">
        <f>COUNTIFS('3-班级学员信息表'!$I:$I,'12-经营数据表'!$B31,'3-班级学员信息表'!$AC:$AC,'12-经营数据表'!S$25,'3-班级学员信息表'!$Q:$Q,"在读")</f>
        <v>0</v>
      </c>
      <c r="T31" s="130">
        <f>COUNTIFS('3-班级学员信息表'!$I:$I,'12-经营数据表'!$B31,'3-班级学员信息表'!$AC:$AC,'12-经营数据表'!T$25,'3-班级学员信息表'!$Q:$Q,"在读")</f>
        <v>0</v>
      </c>
      <c r="U31" s="130">
        <f>COUNTIFS('3-班级学员信息表'!$I:$I,'12-经营数据表'!$B31,'3-班级学员信息表'!$AC:$AC,'12-经营数据表'!U$25,'3-班级学员信息表'!$Q:$Q,"在读")</f>
        <v>0</v>
      </c>
      <c r="V31" s="130">
        <f>COUNTIFS('3-班级学员信息表'!$I:$I,'12-经营数据表'!$B31,'3-班级学员信息表'!$AC:$AC,'12-经营数据表'!V$25,'3-班级学员信息表'!$Q:$Q,"在读")</f>
        <v>0</v>
      </c>
      <c r="W31" s="130">
        <f>COUNTIFS('3-班级学员信息表'!$I:$I,'12-经营数据表'!$B31,'3-班级学员信息表'!$AC:$AC,'12-经营数据表'!W$25,'3-班级学员信息表'!$Q:$Q,"在读")</f>
        <v>0</v>
      </c>
      <c r="X31" s="130">
        <f>COUNTIFS('3-班级学员信息表'!$I:$I,'12-经营数据表'!$B31,'3-班级学员信息表'!$AC:$AC,'12-经营数据表'!X$25,'3-班级学员信息表'!$Q:$Q,"在读")</f>
        <v>0</v>
      </c>
      <c r="Y31" s="130">
        <f>COUNTIFS('3-班级学员信息表'!$I:$I,'12-经营数据表'!$B31,'3-班级学员信息表'!$AC:$AC,'12-经营数据表'!Y$25,'3-班级学员信息表'!$Q:$Q,"在读")</f>
        <v>4</v>
      </c>
      <c r="Z31" s="130">
        <f>COUNTIFS('3-班级学员信息表'!$I:$I,'12-经营数据表'!$B31,'3-班级学员信息表'!$AC:$AC,'12-经营数据表'!Z$25,'3-班级学员信息表'!$Q:$Q,"在读")</f>
        <v>2</v>
      </c>
      <c r="AA31" s="130">
        <f>COUNTIFS('3-班级学员信息表'!$I:$I,'12-经营数据表'!$B31,'3-班级学员信息表'!$AC:$AC,'12-经营数据表'!AA$25,'3-班级学员信息表'!$Q:$Q,"在读")</f>
        <v>0</v>
      </c>
      <c r="AB31" s="130">
        <f>COUNTIFS('3-班级学员信息表'!$I:$I,'12-经营数据表'!$B31,'3-班级学员信息表'!$AC:$AC,'12-经营数据表'!AB$25,'3-班级学员信息表'!$Q:$Q,"在读")</f>
        <v>16</v>
      </c>
      <c r="AC31" s="130">
        <f>COUNTIFS('3-班级学员信息表'!$I:$I,'12-经营数据表'!$B31,'3-班级学员信息表'!$AC:$AC,'12-经营数据表'!AC$25,'3-班级学员信息表'!$Q:$Q,"在读")</f>
        <v>2</v>
      </c>
      <c r="AD31" s="130">
        <f>COUNTIFS('3-班级学员信息表'!$I:$I,'12-经营数据表'!$B31,'3-班级学员信息表'!$AC:$AC,'12-经营数据表'!AD$25,'3-班级学员信息表'!$Q:$Q,"在读")</f>
        <v>31</v>
      </c>
      <c r="AE31" s="130">
        <f>COUNTIFS('3-班级学员信息表'!$I:$I,'12-经营数据表'!$B31,'3-班级学员信息表'!$AC:$AC,'12-经营数据表'!AE$25,'3-班级学员信息表'!$Q:$Q,"在读")</f>
        <v>0</v>
      </c>
      <c r="AF31" s="130">
        <f>COUNTIFS('3-班级学员信息表'!$I:$I,'12-经营数据表'!$B31,'3-班级学员信息表'!$AC:$AC,'12-经营数据表'!AF$25,'3-班级学员信息表'!$Q:$Q,"在读")</f>
        <v>0</v>
      </c>
      <c r="AG31" s="130">
        <f>COUNTIFS('3-班级学员信息表'!$I:$I,'12-经营数据表'!$B31,'3-班级学员信息表'!$AC:$AC,'12-经营数据表'!AG$25,'3-班级学员信息表'!$Q:$Q,"在读")</f>
        <v>0</v>
      </c>
      <c r="AH31" s="130">
        <f>COUNTIFS('3-班级学员信息表'!$I:$I,'12-经营数据表'!$B31,'3-班级学员信息表'!$AC:$AC,'12-经营数据表'!AH$25,'3-班级学员信息表'!$Q:$Q,"在读")</f>
        <v>0</v>
      </c>
      <c r="AI31" s="130">
        <f>COUNTIFS('3-班级学员信息表'!$I:$I,'12-经营数据表'!$B31,'3-班级学员信息表'!$AC:$AC,'12-经营数据表'!AI$25,'3-班级学员信息表'!$Q:$Q,"在读")</f>
        <v>0</v>
      </c>
      <c r="AJ31" s="130">
        <f>COUNTIFS('3-班级学员信息表'!$I:$I,'12-经营数据表'!$B31,'3-班级学员信息表'!$AC:$AC,'12-经营数据表'!AJ$25,'3-班级学员信息表'!$Q:$Q,"在读")</f>
        <v>0</v>
      </c>
      <c r="AK31" s="130">
        <f>COUNTIFS('3-班级学员信息表'!$I:$I,'12-经营数据表'!$B31,'3-班级学员信息表'!$AC:$AC,'12-经营数据表'!AK$25,'3-班级学员信息表'!$Q:$Q,"在读")</f>
        <v>0</v>
      </c>
      <c r="AL31" s="130">
        <f>COUNTIFS('3-班级学员信息表'!$I:$I,'12-经营数据表'!$B31,'3-班级学员信息表'!$AC:$AC,'12-经营数据表'!AL$25,'3-班级学员信息表'!$Q:$Q,"在读")</f>
        <v>0</v>
      </c>
      <c r="AM31" s="130">
        <f>COUNTIFS('3-班级学员信息表'!$I:$I,'12-经营数据表'!$B31,'3-班级学员信息表'!$AC:$AC,'12-经营数据表'!AM$25,'3-班级学员信息表'!$Q:$Q,"在读")</f>
        <v>0</v>
      </c>
      <c r="AN31" s="19">
        <f>COUNTIFS('3-班级学员信息表'!$I:$I,'12-经营数据表'!$B31,'3-班级学员信息表'!$Q:$Q,"在读")-H31</f>
        <v>0</v>
      </c>
    </row>
    <row r="32" spans="1:40">
      <c r="A32" s="128"/>
      <c r="B32" s="108" t="s">
        <v>15</v>
      </c>
      <c r="C32" s="129">
        <f t="shared" si="1"/>
        <v>10</v>
      </c>
      <c r="D32" s="130">
        <f>COUNTIFS('3-班级学员信息表'!$I:$I,'12-经营数据表'!$B32,'3-班级学员信息表'!$AC:$AC,'12-经营数据表'!D$25,'3-班级学员信息表'!$Q:$Q,"未进班")-E32</f>
        <v>1</v>
      </c>
      <c r="E32" s="131"/>
      <c r="F32" s="130">
        <f>COUNTIFS('3-班级学员信息表'!$I:$I,'12-经营数据表'!$B32,'3-班级学员信息表'!$AC:$AC,"停读",'3-班级学员信息表'!$Q:$Q,"停读")-G32</f>
        <v>0</v>
      </c>
      <c r="G32" s="131"/>
      <c r="H32" s="129">
        <f t="shared" si="0"/>
        <v>9</v>
      </c>
      <c r="I32" s="130">
        <f>COUNTIFS('3-班级学员信息表'!$I:$I,'12-经营数据表'!$B32,'3-班级学员信息表'!$AC:$AC,'12-经营数据表'!I$25,'3-班级学员信息表'!$Q:$Q,"在读")</f>
        <v>0</v>
      </c>
      <c r="J32" s="130">
        <f>COUNTIFS('3-班级学员信息表'!$I:$I,'12-经营数据表'!$B32,'3-班级学员信息表'!$AC:$AC,'12-经营数据表'!J$25,'3-班级学员信息表'!$Q:$Q,"在读")</f>
        <v>0</v>
      </c>
      <c r="K32" s="130">
        <f>COUNTIFS('3-班级学员信息表'!$I:$I,'12-经营数据表'!$B32,'3-班级学员信息表'!$AC:$AC,'12-经营数据表'!K$25,'3-班级学员信息表'!$Q:$Q,"在读")</f>
        <v>0</v>
      </c>
      <c r="L32" s="130">
        <f>COUNTIFS('3-班级学员信息表'!$I:$I,'12-经营数据表'!$B32,'3-班级学员信息表'!$AC:$AC,'12-经营数据表'!L$25,'3-班级学员信息表'!$Q:$Q,"在读")</f>
        <v>0</v>
      </c>
      <c r="M32" s="130">
        <f>COUNTIFS('3-班级学员信息表'!$I:$I,'12-经营数据表'!$B32,'3-班级学员信息表'!$AC:$AC,'12-经营数据表'!M$25,'3-班级学员信息表'!$Q:$Q,"在读")</f>
        <v>0</v>
      </c>
      <c r="N32" s="130">
        <f>COUNTIFS('3-班级学员信息表'!$I:$I,'12-经营数据表'!$B32,'3-班级学员信息表'!$AC:$AC,'12-经营数据表'!N$25,'3-班级学员信息表'!$Q:$Q,"在读")</f>
        <v>0</v>
      </c>
      <c r="O32" s="130">
        <f>COUNTIFS('3-班级学员信息表'!$I:$I,'12-经营数据表'!$B32,'3-班级学员信息表'!$AC:$AC,'12-经营数据表'!O$25,'3-班级学员信息表'!$Q:$Q,"在读")</f>
        <v>0</v>
      </c>
      <c r="P32" s="130">
        <f>COUNTIFS('3-班级学员信息表'!$I:$I,'12-经营数据表'!$B32,'3-班级学员信息表'!$AC:$AC,'12-经营数据表'!P$25,'3-班级学员信息表'!$Q:$Q,"在读")</f>
        <v>0</v>
      </c>
      <c r="Q32" s="130">
        <f>COUNTIFS('3-班级学员信息表'!$I:$I,'12-经营数据表'!$B32,'3-班级学员信息表'!$AC:$AC,'12-经营数据表'!Q$25,'3-班级学员信息表'!$Q:$Q,"在读")</f>
        <v>0</v>
      </c>
      <c r="R32" s="130">
        <f>COUNTIFS('3-班级学员信息表'!$I:$I,'12-经营数据表'!$B32,'3-班级学员信息表'!$AC:$AC,'12-经营数据表'!R$25,'3-班级学员信息表'!$Q:$Q,"在读")</f>
        <v>0</v>
      </c>
      <c r="S32" s="130">
        <f>COUNTIFS('3-班级学员信息表'!$I:$I,'12-经营数据表'!$B32,'3-班级学员信息表'!$AC:$AC,'12-经营数据表'!S$25,'3-班级学员信息表'!$Q:$Q,"在读")</f>
        <v>0</v>
      </c>
      <c r="T32" s="130">
        <f>COUNTIFS('3-班级学员信息表'!$I:$I,'12-经营数据表'!$B32,'3-班级学员信息表'!$AC:$AC,'12-经营数据表'!T$25,'3-班级学员信息表'!$Q:$Q,"在读")</f>
        <v>0</v>
      </c>
      <c r="U32" s="130">
        <f>COUNTIFS('3-班级学员信息表'!$I:$I,'12-经营数据表'!$B32,'3-班级学员信息表'!$AC:$AC,'12-经营数据表'!U$25,'3-班级学员信息表'!$Q:$Q,"在读")</f>
        <v>0</v>
      </c>
      <c r="V32" s="130">
        <f>COUNTIFS('3-班级学员信息表'!$I:$I,'12-经营数据表'!$B32,'3-班级学员信息表'!$AC:$AC,'12-经营数据表'!V$25,'3-班级学员信息表'!$Q:$Q,"在读")</f>
        <v>0</v>
      </c>
      <c r="W32" s="130">
        <f>COUNTIFS('3-班级学员信息表'!$I:$I,'12-经营数据表'!$B32,'3-班级学员信息表'!$AC:$AC,'12-经营数据表'!W$25,'3-班级学员信息表'!$Q:$Q,"在读")</f>
        <v>0</v>
      </c>
      <c r="X32" s="130">
        <f>COUNTIFS('3-班级学员信息表'!$I:$I,'12-经营数据表'!$B32,'3-班级学员信息表'!$AC:$AC,'12-经营数据表'!X$25,'3-班级学员信息表'!$Q:$Q,"在读")</f>
        <v>0</v>
      </c>
      <c r="Y32" s="130">
        <f>COUNTIFS('3-班级学员信息表'!$I:$I,'12-经营数据表'!$B32,'3-班级学员信息表'!$AC:$AC,'12-经营数据表'!Y$25,'3-班级学员信息表'!$Q:$Q,"在读")</f>
        <v>0</v>
      </c>
      <c r="Z32" s="130">
        <f>COUNTIFS('3-班级学员信息表'!$I:$I,'12-经营数据表'!$B32,'3-班级学员信息表'!$AC:$AC,'12-经营数据表'!Z$25,'3-班级学员信息表'!$Q:$Q,"在读")</f>
        <v>0</v>
      </c>
      <c r="AA32" s="130">
        <f>COUNTIFS('3-班级学员信息表'!$I:$I,'12-经营数据表'!$B32,'3-班级学员信息表'!$AC:$AC,'12-经营数据表'!AA$25,'3-班级学员信息表'!$Q:$Q,"在读")</f>
        <v>0</v>
      </c>
      <c r="AB32" s="130">
        <f>COUNTIFS('3-班级学员信息表'!$I:$I,'12-经营数据表'!$B32,'3-班级学员信息表'!$AC:$AC,'12-经营数据表'!AB$25,'3-班级学员信息表'!$Q:$Q,"在读")</f>
        <v>2</v>
      </c>
      <c r="AC32" s="130">
        <f>COUNTIFS('3-班级学员信息表'!$I:$I,'12-经营数据表'!$B32,'3-班级学员信息表'!$AC:$AC,'12-经营数据表'!AC$25,'3-班级学员信息表'!$Q:$Q,"在读")</f>
        <v>0</v>
      </c>
      <c r="AD32" s="130">
        <f>COUNTIFS('3-班级学员信息表'!$I:$I,'12-经营数据表'!$B32,'3-班级学员信息表'!$AC:$AC,'12-经营数据表'!AD$25,'3-班级学员信息表'!$Q:$Q,"在读")</f>
        <v>0</v>
      </c>
      <c r="AE32" s="130">
        <f>COUNTIFS('3-班级学员信息表'!$I:$I,'12-经营数据表'!$B32,'3-班级学员信息表'!$AC:$AC,'12-经营数据表'!AE$25,'3-班级学员信息表'!$Q:$Q,"在读")</f>
        <v>7</v>
      </c>
      <c r="AF32" s="130">
        <f>COUNTIFS('3-班级学员信息表'!$I:$I,'12-经营数据表'!$B32,'3-班级学员信息表'!$AC:$AC,'12-经营数据表'!AF$25,'3-班级学员信息表'!$Q:$Q,"在读")</f>
        <v>0</v>
      </c>
      <c r="AG32" s="130">
        <f>COUNTIFS('3-班级学员信息表'!$I:$I,'12-经营数据表'!$B32,'3-班级学员信息表'!$AC:$AC,'12-经营数据表'!AG$25,'3-班级学员信息表'!$Q:$Q,"在读")</f>
        <v>0</v>
      </c>
      <c r="AH32" s="130">
        <f>COUNTIFS('3-班级学员信息表'!$I:$I,'12-经营数据表'!$B32,'3-班级学员信息表'!$AC:$AC,'12-经营数据表'!AH$25,'3-班级学员信息表'!$Q:$Q,"在读")</f>
        <v>0</v>
      </c>
      <c r="AI32" s="130">
        <f>COUNTIFS('3-班级学员信息表'!$I:$I,'12-经营数据表'!$B32,'3-班级学员信息表'!$AC:$AC,'12-经营数据表'!AI$25,'3-班级学员信息表'!$Q:$Q,"在读")</f>
        <v>0</v>
      </c>
      <c r="AJ32" s="130">
        <f>COUNTIFS('3-班级学员信息表'!$I:$I,'12-经营数据表'!$B32,'3-班级学员信息表'!$AC:$AC,'12-经营数据表'!AJ$25,'3-班级学员信息表'!$Q:$Q,"在读")</f>
        <v>0</v>
      </c>
      <c r="AK32" s="130">
        <f>COUNTIFS('3-班级学员信息表'!$I:$I,'12-经营数据表'!$B32,'3-班级学员信息表'!$AC:$AC,'12-经营数据表'!AK$25,'3-班级学员信息表'!$Q:$Q,"在读")</f>
        <v>0</v>
      </c>
      <c r="AL32" s="130">
        <f>COUNTIFS('3-班级学员信息表'!$I:$I,'12-经营数据表'!$B32,'3-班级学员信息表'!$AC:$AC,'12-经营数据表'!AL$25,'3-班级学员信息表'!$Q:$Q,"在读")</f>
        <v>0</v>
      </c>
      <c r="AM32" s="130">
        <f>COUNTIFS('3-班级学员信息表'!$I:$I,'12-经营数据表'!$B32,'3-班级学员信息表'!$AC:$AC,'12-经营数据表'!AM$25,'3-班级学员信息表'!$Q:$Q,"在读")</f>
        <v>0</v>
      </c>
      <c r="AN32" s="19">
        <f>COUNTIFS('3-班级学员信息表'!$I:$I,'12-经营数据表'!$B32,'3-班级学员信息表'!$Q:$Q,"在读")-H32</f>
        <v>0</v>
      </c>
    </row>
    <row r="33" spans="1:40">
      <c r="A33" s="128"/>
      <c r="B33" s="108" t="s">
        <v>18</v>
      </c>
      <c r="C33" s="129">
        <f t="shared" si="1"/>
        <v>10</v>
      </c>
      <c r="D33" s="130">
        <f>COUNTIFS('3-班级学员信息表'!$I:$I,'12-经营数据表'!$B33,'3-班级学员信息表'!$AC:$AC,'12-经营数据表'!D$25,'3-班级学员信息表'!$Q:$Q,"未进班")-E33</f>
        <v>0</v>
      </c>
      <c r="E33" s="131"/>
      <c r="F33" s="130">
        <f>COUNTIFS('3-班级学员信息表'!$I:$I,'12-经营数据表'!$B33,'3-班级学员信息表'!$AC:$AC,"停读",'3-班级学员信息表'!$Q:$Q,"停读")-G33</f>
        <v>0</v>
      </c>
      <c r="G33" s="131"/>
      <c r="H33" s="129">
        <f t="shared" si="0"/>
        <v>10</v>
      </c>
      <c r="I33" s="130">
        <f>COUNTIFS('3-班级学员信息表'!$I:$I,'12-经营数据表'!$B33,'3-班级学员信息表'!$AC:$AC,'12-经营数据表'!I$25,'3-班级学员信息表'!$Q:$Q,"在读")</f>
        <v>0</v>
      </c>
      <c r="J33" s="130">
        <f>COUNTIFS('3-班级学员信息表'!$I:$I,'12-经营数据表'!$B33,'3-班级学员信息表'!$AC:$AC,'12-经营数据表'!J$25,'3-班级学员信息表'!$Q:$Q,"在读")</f>
        <v>0</v>
      </c>
      <c r="K33" s="130">
        <f>COUNTIFS('3-班级学员信息表'!$I:$I,'12-经营数据表'!$B33,'3-班级学员信息表'!$AC:$AC,'12-经营数据表'!K$25,'3-班级学员信息表'!$Q:$Q,"在读")</f>
        <v>0</v>
      </c>
      <c r="L33" s="130">
        <f>COUNTIFS('3-班级学员信息表'!$I:$I,'12-经营数据表'!$B33,'3-班级学员信息表'!$AC:$AC,'12-经营数据表'!L$25,'3-班级学员信息表'!$Q:$Q,"在读")</f>
        <v>0</v>
      </c>
      <c r="M33" s="130">
        <f>COUNTIFS('3-班级学员信息表'!$I:$I,'12-经营数据表'!$B33,'3-班级学员信息表'!$AC:$AC,'12-经营数据表'!M$25,'3-班级学员信息表'!$Q:$Q,"在读")</f>
        <v>0</v>
      </c>
      <c r="N33" s="130">
        <f>COUNTIFS('3-班级学员信息表'!$I:$I,'12-经营数据表'!$B33,'3-班级学员信息表'!$AC:$AC,'12-经营数据表'!N$25,'3-班级学员信息表'!$Q:$Q,"在读")</f>
        <v>0</v>
      </c>
      <c r="O33" s="130">
        <f>COUNTIFS('3-班级学员信息表'!$I:$I,'12-经营数据表'!$B33,'3-班级学员信息表'!$AC:$AC,'12-经营数据表'!O$25,'3-班级学员信息表'!$Q:$Q,"在读")</f>
        <v>0</v>
      </c>
      <c r="P33" s="130">
        <f>COUNTIFS('3-班级学员信息表'!$I:$I,'12-经营数据表'!$B33,'3-班级学员信息表'!$AC:$AC,'12-经营数据表'!P$25,'3-班级学员信息表'!$Q:$Q,"在读")</f>
        <v>0</v>
      </c>
      <c r="Q33" s="130">
        <f>COUNTIFS('3-班级学员信息表'!$I:$I,'12-经营数据表'!$B33,'3-班级学员信息表'!$AC:$AC,'12-经营数据表'!Q$25,'3-班级学员信息表'!$Q:$Q,"在读")</f>
        <v>0</v>
      </c>
      <c r="R33" s="130">
        <f>COUNTIFS('3-班级学员信息表'!$I:$I,'12-经营数据表'!$B33,'3-班级学员信息表'!$AC:$AC,'12-经营数据表'!R$25,'3-班级学员信息表'!$Q:$Q,"在读")</f>
        <v>0</v>
      </c>
      <c r="S33" s="130">
        <f>COUNTIFS('3-班级学员信息表'!$I:$I,'12-经营数据表'!$B33,'3-班级学员信息表'!$AC:$AC,'12-经营数据表'!S$25,'3-班级学员信息表'!$Q:$Q,"在读")</f>
        <v>0</v>
      </c>
      <c r="T33" s="130">
        <f>COUNTIFS('3-班级学员信息表'!$I:$I,'12-经营数据表'!$B33,'3-班级学员信息表'!$AC:$AC,'12-经营数据表'!T$25,'3-班级学员信息表'!$Q:$Q,"在读")</f>
        <v>0</v>
      </c>
      <c r="U33" s="130">
        <f>COUNTIFS('3-班级学员信息表'!$I:$I,'12-经营数据表'!$B33,'3-班级学员信息表'!$AC:$AC,'12-经营数据表'!U$25,'3-班级学员信息表'!$Q:$Q,"在读")</f>
        <v>0</v>
      </c>
      <c r="V33" s="130">
        <f>COUNTIFS('3-班级学员信息表'!$I:$I,'12-经营数据表'!$B33,'3-班级学员信息表'!$AC:$AC,'12-经营数据表'!V$25,'3-班级学员信息表'!$Q:$Q,"在读")</f>
        <v>0</v>
      </c>
      <c r="W33" s="130">
        <f>COUNTIFS('3-班级学员信息表'!$I:$I,'12-经营数据表'!$B33,'3-班级学员信息表'!$AC:$AC,'12-经营数据表'!W$25,'3-班级学员信息表'!$Q:$Q,"在读")</f>
        <v>0</v>
      </c>
      <c r="X33" s="130">
        <f>COUNTIFS('3-班级学员信息表'!$I:$I,'12-经营数据表'!$B33,'3-班级学员信息表'!$AC:$AC,'12-经营数据表'!X$25,'3-班级学员信息表'!$Q:$Q,"在读")</f>
        <v>0</v>
      </c>
      <c r="Y33" s="130">
        <f>COUNTIFS('3-班级学员信息表'!$I:$I,'12-经营数据表'!$B33,'3-班级学员信息表'!$AC:$AC,'12-经营数据表'!Y$25,'3-班级学员信息表'!$Q:$Q,"在读")</f>
        <v>0</v>
      </c>
      <c r="Z33" s="130">
        <f>COUNTIFS('3-班级学员信息表'!$I:$I,'12-经营数据表'!$B33,'3-班级学员信息表'!$AC:$AC,'12-经营数据表'!Z$25,'3-班级学员信息表'!$Q:$Q,"在读")</f>
        <v>0</v>
      </c>
      <c r="AA33" s="130">
        <f>COUNTIFS('3-班级学员信息表'!$I:$I,'12-经营数据表'!$B33,'3-班级学员信息表'!$AC:$AC,'12-经营数据表'!AA$25,'3-班级学员信息表'!$Q:$Q,"在读")</f>
        <v>0</v>
      </c>
      <c r="AB33" s="130">
        <f>COUNTIFS('3-班级学员信息表'!$I:$I,'12-经营数据表'!$B33,'3-班级学员信息表'!$AC:$AC,'12-经营数据表'!AB$25,'3-班级学员信息表'!$Q:$Q,"在读")</f>
        <v>0</v>
      </c>
      <c r="AC33" s="130">
        <f>COUNTIFS('3-班级学员信息表'!$I:$I,'12-经营数据表'!$B33,'3-班级学员信息表'!$AC:$AC,'12-经营数据表'!AC$25,'3-班级学员信息表'!$Q:$Q,"在读")</f>
        <v>0</v>
      </c>
      <c r="AD33" s="130">
        <f>COUNTIFS('3-班级学员信息表'!$I:$I,'12-经营数据表'!$B33,'3-班级学员信息表'!$AC:$AC,'12-经营数据表'!AD$25,'3-班级学员信息表'!$Q:$Q,"在读")</f>
        <v>0</v>
      </c>
      <c r="AE33" s="130">
        <f>COUNTIFS('3-班级学员信息表'!$I:$I,'12-经营数据表'!$B33,'3-班级学员信息表'!$AC:$AC,'12-经营数据表'!AE$25,'3-班级学员信息表'!$Q:$Q,"在读")</f>
        <v>1</v>
      </c>
      <c r="AF33" s="130">
        <f>COUNTIFS('3-班级学员信息表'!$I:$I,'12-经营数据表'!$B33,'3-班级学员信息表'!$AC:$AC,'12-经营数据表'!AF$25,'3-班级学员信息表'!$Q:$Q,"在读")</f>
        <v>0</v>
      </c>
      <c r="AG33" s="130">
        <f>COUNTIFS('3-班级学员信息表'!$I:$I,'12-经营数据表'!$B33,'3-班级学员信息表'!$AC:$AC,'12-经营数据表'!AG$25,'3-班级学员信息表'!$Q:$Q,"在读")</f>
        <v>9</v>
      </c>
      <c r="AH33" s="130">
        <f>COUNTIFS('3-班级学员信息表'!$I:$I,'12-经营数据表'!$B33,'3-班级学员信息表'!$AC:$AC,'12-经营数据表'!AH$25,'3-班级学员信息表'!$Q:$Q,"在读")</f>
        <v>0</v>
      </c>
      <c r="AI33" s="130">
        <f>COUNTIFS('3-班级学员信息表'!$I:$I,'12-经营数据表'!$B33,'3-班级学员信息表'!$AC:$AC,'12-经营数据表'!AI$25,'3-班级学员信息表'!$Q:$Q,"在读")</f>
        <v>0</v>
      </c>
      <c r="AJ33" s="130">
        <f>COUNTIFS('3-班级学员信息表'!$I:$I,'12-经营数据表'!$B33,'3-班级学员信息表'!$AC:$AC,'12-经营数据表'!AJ$25,'3-班级学员信息表'!$Q:$Q,"在读")</f>
        <v>0</v>
      </c>
      <c r="AK33" s="130">
        <f>COUNTIFS('3-班级学员信息表'!$I:$I,'12-经营数据表'!$B33,'3-班级学员信息表'!$AC:$AC,'12-经营数据表'!AK$25,'3-班级学员信息表'!$Q:$Q,"在读")</f>
        <v>0</v>
      </c>
      <c r="AL33" s="130">
        <f>COUNTIFS('3-班级学员信息表'!$I:$I,'12-经营数据表'!$B33,'3-班级学员信息表'!$AC:$AC,'12-经营数据表'!AL$25,'3-班级学员信息表'!$Q:$Q,"在读")</f>
        <v>0</v>
      </c>
      <c r="AM33" s="130">
        <f>COUNTIFS('3-班级学员信息表'!$I:$I,'12-经营数据表'!$B33,'3-班级学员信息表'!$AC:$AC,'12-经营数据表'!AM$25,'3-班级学员信息表'!$Q:$Q,"在读")</f>
        <v>0</v>
      </c>
      <c r="AN33" s="19">
        <f>COUNTIFS('3-班级学员信息表'!$I:$I,'12-经营数据表'!$B33,'3-班级学员信息表'!$Q:$Q,"在读")-H33</f>
        <v>0</v>
      </c>
    </row>
    <row r="34" spans="1:40">
      <c r="A34" s="128"/>
      <c r="B34" s="108" t="s">
        <v>17</v>
      </c>
      <c r="C34" s="129">
        <f t="shared" si="1"/>
        <v>1</v>
      </c>
      <c r="D34" s="130">
        <f>COUNTIFS('3-班级学员信息表'!$I:$I,'12-经营数据表'!$B34,'3-班级学员信息表'!$AC:$AC,'12-经营数据表'!D$25,'3-班级学员信息表'!$Q:$Q,"未进班")-E34</f>
        <v>1</v>
      </c>
      <c r="E34" s="131"/>
      <c r="F34" s="130">
        <f>COUNTIFS('3-班级学员信息表'!$I:$I,'12-经营数据表'!$B34,'3-班级学员信息表'!$AC:$AC,"停读",'3-班级学员信息表'!$Q:$Q,"停读")-G34</f>
        <v>0</v>
      </c>
      <c r="G34" s="131"/>
      <c r="H34" s="129">
        <f t="shared" si="0"/>
        <v>0</v>
      </c>
      <c r="I34" s="130">
        <f>COUNTIFS('3-班级学员信息表'!$I:$I,'12-经营数据表'!$B34,'3-班级学员信息表'!$AC:$AC,'12-经营数据表'!I$25,'3-班级学员信息表'!$Q:$Q,"在读")</f>
        <v>0</v>
      </c>
      <c r="J34" s="130">
        <f>COUNTIFS('3-班级学员信息表'!$I:$I,'12-经营数据表'!$B34,'3-班级学员信息表'!$AC:$AC,'12-经营数据表'!J$25,'3-班级学员信息表'!$Q:$Q,"在读")</f>
        <v>0</v>
      </c>
      <c r="K34" s="130">
        <f>COUNTIFS('3-班级学员信息表'!$I:$I,'12-经营数据表'!$B34,'3-班级学员信息表'!$AC:$AC,'12-经营数据表'!K$25,'3-班级学员信息表'!$Q:$Q,"在读")</f>
        <v>0</v>
      </c>
      <c r="L34" s="130">
        <f>COUNTIFS('3-班级学员信息表'!$I:$I,'12-经营数据表'!$B34,'3-班级学员信息表'!$AC:$AC,'12-经营数据表'!L$25,'3-班级学员信息表'!$Q:$Q,"在读")</f>
        <v>0</v>
      </c>
      <c r="M34" s="130">
        <f>COUNTIFS('3-班级学员信息表'!$I:$I,'12-经营数据表'!$B34,'3-班级学员信息表'!$AC:$AC,'12-经营数据表'!M$25,'3-班级学员信息表'!$Q:$Q,"在读")</f>
        <v>0</v>
      </c>
      <c r="N34" s="130">
        <f>COUNTIFS('3-班级学员信息表'!$I:$I,'12-经营数据表'!$B34,'3-班级学员信息表'!$AC:$AC,'12-经营数据表'!N$25,'3-班级学员信息表'!$Q:$Q,"在读")</f>
        <v>0</v>
      </c>
      <c r="O34" s="130">
        <f>COUNTIFS('3-班级学员信息表'!$I:$I,'12-经营数据表'!$B34,'3-班级学员信息表'!$AC:$AC,'12-经营数据表'!O$25,'3-班级学员信息表'!$Q:$Q,"在读")</f>
        <v>0</v>
      </c>
      <c r="P34" s="130">
        <f>COUNTIFS('3-班级学员信息表'!$I:$I,'12-经营数据表'!$B34,'3-班级学员信息表'!$AC:$AC,'12-经营数据表'!P$25,'3-班级学员信息表'!$Q:$Q,"在读")</f>
        <v>0</v>
      </c>
      <c r="Q34" s="130">
        <f>COUNTIFS('3-班级学员信息表'!$I:$I,'12-经营数据表'!$B34,'3-班级学员信息表'!$AC:$AC,'12-经营数据表'!Q$25,'3-班级学员信息表'!$Q:$Q,"在读")</f>
        <v>0</v>
      </c>
      <c r="R34" s="130">
        <f>COUNTIFS('3-班级学员信息表'!$I:$I,'12-经营数据表'!$B34,'3-班级学员信息表'!$AC:$AC,'12-经营数据表'!R$25,'3-班级学员信息表'!$Q:$Q,"在读")</f>
        <v>0</v>
      </c>
      <c r="S34" s="130">
        <f>COUNTIFS('3-班级学员信息表'!$I:$I,'12-经营数据表'!$B34,'3-班级学员信息表'!$AC:$AC,'12-经营数据表'!S$25,'3-班级学员信息表'!$Q:$Q,"在读")</f>
        <v>0</v>
      </c>
      <c r="T34" s="130">
        <f>COUNTIFS('3-班级学员信息表'!$I:$I,'12-经营数据表'!$B34,'3-班级学员信息表'!$AC:$AC,'12-经营数据表'!T$25,'3-班级学员信息表'!$Q:$Q,"在读")</f>
        <v>0</v>
      </c>
      <c r="U34" s="130">
        <f>COUNTIFS('3-班级学员信息表'!$I:$I,'12-经营数据表'!$B34,'3-班级学员信息表'!$AC:$AC,'12-经营数据表'!U$25,'3-班级学员信息表'!$Q:$Q,"在读")</f>
        <v>0</v>
      </c>
      <c r="V34" s="130">
        <f>COUNTIFS('3-班级学员信息表'!$I:$I,'12-经营数据表'!$B34,'3-班级学员信息表'!$AC:$AC,'12-经营数据表'!V$25,'3-班级学员信息表'!$Q:$Q,"在读")</f>
        <v>0</v>
      </c>
      <c r="W34" s="130">
        <f>COUNTIFS('3-班级学员信息表'!$I:$I,'12-经营数据表'!$B34,'3-班级学员信息表'!$AC:$AC,'12-经营数据表'!W$25,'3-班级学员信息表'!$Q:$Q,"在读")</f>
        <v>0</v>
      </c>
      <c r="X34" s="130">
        <f>COUNTIFS('3-班级学员信息表'!$I:$I,'12-经营数据表'!$B34,'3-班级学员信息表'!$AC:$AC,'12-经营数据表'!X$25,'3-班级学员信息表'!$Q:$Q,"在读")</f>
        <v>0</v>
      </c>
      <c r="Y34" s="130">
        <f>COUNTIFS('3-班级学员信息表'!$I:$I,'12-经营数据表'!$B34,'3-班级学员信息表'!$AC:$AC,'12-经营数据表'!Y$25,'3-班级学员信息表'!$Q:$Q,"在读")</f>
        <v>0</v>
      </c>
      <c r="Z34" s="130">
        <f>COUNTIFS('3-班级学员信息表'!$I:$I,'12-经营数据表'!$B34,'3-班级学员信息表'!$AC:$AC,'12-经营数据表'!Z$25,'3-班级学员信息表'!$Q:$Q,"在读")</f>
        <v>0</v>
      </c>
      <c r="AA34" s="130">
        <f>COUNTIFS('3-班级学员信息表'!$I:$I,'12-经营数据表'!$B34,'3-班级学员信息表'!$AC:$AC,'12-经营数据表'!AA$25,'3-班级学员信息表'!$Q:$Q,"在读")</f>
        <v>0</v>
      </c>
      <c r="AB34" s="130">
        <f>COUNTIFS('3-班级学员信息表'!$I:$I,'12-经营数据表'!$B34,'3-班级学员信息表'!$AC:$AC,'12-经营数据表'!AB$25,'3-班级学员信息表'!$Q:$Q,"在读")</f>
        <v>0</v>
      </c>
      <c r="AC34" s="130">
        <f>COUNTIFS('3-班级学员信息表'!$I:$I,'12-经营数据表'!$B34,'3-班级学员信息表'!$AC:$AC,'12-经营数据表'!AC$25,'3-班级学员信息表'!$Q:$Q,"在读")</f>
        <v>0</v>
      </c>
      <c r="AD34" s="130">
        <f>COUNTIFS('3-班级学员信息表'!$I:$I,'12-经营数据表'!$B34,'3-班级学员信息表'!$AC:$AC,'12-经营数据表'!AD$25,'3-班级学员信息表'!$Q:$Q,"在读")</f>
        <v>0</v>
      </c>
      <c r="AE34" s="130">
        <f>COUNTIFS('3-班级学员信息表'!$I:$I,'12-经营数据表'!$B34,'3-班级学员信息表'!$AC:$AC,'12-经营数据表'!AE$25,'3-班级学员信息表'!$Q:$Q,"在读")</f>
        <v>0</v>
      </c>
      <c r="AF34" s="130">
        <f>COUNTIFS('3-班级学员信息表'!$I:$I,'12-经营数据表'!$B34,'3-班级学员信息表'!$AC:$AC,'12-经营数据表'!AF$25,'3-班级学员信息表'!$Q:$Q,"在读")</f>
        <v>0</v>
      </c>
      <c r="AG34" s="130">
        <f>COUNTIFS('3-班级学员信息表'!$I:$I,'12-经营数据表'!$B34,'3-班级学员信息表'!$AC:$AC,'12-经营数据表'!AG$25,'3-班级学员信息表'!$Q:$Q,"在读")</f>
        <v>0</v>
      </c>
      <c r="AH34" s="130">
        <f>COUNTIFS('3-班级学员信息表'!$I:$I,'12-经营数据表'!$B34,'3-班级学员信息表'!$AC:$AC,'12-经营数据表'!AH$25,'3-班级学员信息表'!$Q:$Q,"在读")</f>
        <v>0</v>
      </c>
      <c r="AI34" s="130">
        <f>COUNTIFS('3-班级学员信息表'!$I:$I,'12-经营数据表'!$B34,'3-班级学员信息表'!$AC:$AC,'12-经营数据表'!AI$25,'3-班级学员信息表'!$Q:$Q,"在读")</f>
        <v>0</v>
      </c>
      <c r="AJ34" s="130">
        <f>COUNTIFS('3-班级学员信息表'!$I:$I,'12-经营数据表'!$B34,'3-班级学员信息表'!$AC:$AC,'12-经营数据表'!AJ$25,'3-班级学员信息表'!$Q:$Q,"在读")</f>
        <v>0</v>
      </c>
      <c r="AK34" s="130">
        <f>COUNTIFS('3-班级学员信息表'!$I:$I,'12-经营数据表'!$B34,'3-班级学员信息表'!$AC:$AC,'12-经营数据表'!AK$25,'3-班级学员信息表'!$Q:$Q,"在读")</f>
        <v>0</v>
      </c>
      <c r="AL34" s="130">
        <f>COUNTIFS('3-班级学员信息表'!$I:$I,'12-经营数据表'!$B34,'3-班级学员信息表'!$AC:$AC,'12-经营数据表'!AL$25,'3-班级学员信息表'!$Q:$Q,"在读")</f>
        <v>0</v>
      </c>
      <c r="AM34" s="130">
        <f>COUNTIFS('3-班级学员信息表'!$I:$I,'12-经营数据表'!$B34,'3-班级学员信息表'!$AC:$AC,'12-经营数据表'!AM$25,'3-班级学员信息表'!$Q:$Q,"在读")</f>
        <v>0</v>
      </c>
      <c r="AN34" s="19">
        <f>COUNTIFS('3-班级学员信息表'!$I:$I,'12-经营数据表'!$B34,'3-班级学员信息表'!$Q:$Q,"在读")-H34</f>
        <v>0</v>
      </c>
    </row>
    <row r="35" spans="1:40">
      <c r="A35" s="128"/>
      <c r="B35" s="108" t="s">
        <v>69</v>
      </c>
      <c r="C35" s="129">
        <f t="shared" si="1"/>
        <v>26</v>
      </c>
      <c r="D35" s="130">
        <f>COUNTIFS('3-班级学员信息表'!$I:$I,"初三",'3-班级学员信息表'!$AC:$AC,'12-经营数据表'!D$25,'3-班级学员信息表'!$Q:$Q,"未进班")+COUNTIFS('3-班级学员信息表'!$I:$I,"高一",'3-班级学员信息表'!$AC:$AC,'12-经营数据表'!D$25,'3-班级学员信息表'!$Q:$Q,"未进班")+COUNTIFS('3-班级学员信息表'!$I:$I,"高二",'3-班级学员信息表'!$AC:$AC,'12-经营数据表'!D$25,'3-班级学员信息表'!$Q:$Q,"未进班")+COUNTIFS('3-班级学员信息表'!$I:$I,"高三",'3-班级学员信息表'!$AC:$AC,'12-经营数据表'!D$25,'3-班级学员信息表'!$Q:$Q,"未进班")+COUNTIFS('3-班级学员信息表'!$I:$I,"其他",'3-班级学员信息表'!$AC:$AC,'12-经营数据表'!D$25,'3-班级学员信息表'!$Q:$Q,"未进班")-E35</f>
        <v>0</v>
      </c>
      <c r="E35" s="131"/>
      <c r="F35" s="130">
        <f>COUNTIFS('3-班级学员信息表'!$I:$I,"初三",'3-班级学员信息表'!$AC:$AC,"停读",'3-班级学员信息表'!$Q:$Q,"停读")+COUNTIFS('3-班级学员信息表'!$I:$I,"高一",'3-班级学员信息表'!$AC:$AC,"停读",'3-班级学员信息表'!$Q:$Q,"停读")+COUNTIFS('3-班级学员信息表'!$I:$I,"高二",'3-班级学员信息表'!$AC:$AC,"停读",'3-班级学员信息表'!$Q:$Q,"停读")+COUNTIFS('3-班级学员信息表'!$I:$I,"高三",'3-班级学员信息表'!$AC:$AC,"停读",'3-班级学员信息表'!$Q:$Q,"停读")+COUNTIFS('3-班级学员信息表'!$I:$I,"其他",'3-班级学员信息表'!$AC:$AC,"停读",'3-班级学员信息表'!$Q:$Q,"停读")-G35</f>
        <v>20</v>
      </c>
      <c r="G35" s="131"/>
      <c r="H35" s="129">
        <f t="shared" si="0"/>
        <v>6</v>
      </c>
      <c r="I35" s="130">
        <f>COUNTIFS('3-班级学员信息表'!$I:$I,"初三",'3-班级学员信息表'!$AC:$AC,'12-经营数据表'!I$25,'3-班级学员信息表'!$Q:$Q,"在读")+COUNTIFS('3-班级学员信息表'!$I:$I,"高一",'3-班级学员信息表'!$AC:$AC,'12-经营数据表'!I$25,'3-班级学员信息表'!$Q:$Q,"在读")+COUNTIFS('3-班级学员信息表'!$I:$I,"高二",'3-班级学员信息表'!$AC:$AC,'12-经营数据表'!I$25,'3-班级学员信息表'!$Q:$Q,"在读")+COUNTIFS('3-班级学员信息表'!$I:$I,"高三",'3-班级学员信息表'!$AC:$AC,'12-经营数据表'!I$25,'3-班级学员信息表'!$Q:$Q,"在读")+COUNTIFS('3-班级学员信息表'!$I:$I,"其他",'3-班级学员信息表'!$AC:$AC,'12-经营数据表'!I$25,'3-班级学员信息表'!$Q:$Q,"在读")</f>
        <v>0</v>
      </c>
      <c r="J35" s="130">
        <f>COUNTIFS('3-班级学员信息表'!$I:$I,"初三",'3-班级学员信息表'!$AC:$AC,'12-经营数据表'!J$25,'3-班级学员信息表'!$Q:$Q,"在读")+COUNTIFS('3-班级学员信息表'!$I:$I,"高一",'3-班级学员信息表'!$AC:$AC,'12-经营数据表'!J$25,'3-班级学员信息表'!$Q:$Q,"在读")+COUNTIFS('3-班级学员信息表'!$I:$I,"高二",'3-班级学员信息表'!$AC:$AC,'12-经营数据表'!J$25,'3-班级学员信息表'!$Q:$Q,"在读")+COUNTIFS('3-班级学员信息表'!$I:$I,"高三",'3-班级学员信息表'!$AC:$AC,'12-经营数据表'!J$25,'3-班级学员信息表'!$Q:$Q,"在读")+COUNTIFS('3-班级学员信息表'!$I:$I,"其他",'3-班级学员信息表'!$AC:$AC,'12-经营数据表'!J$25,'3-班级学员信息表'!$Q:$Q,"在读")</f>
        <v>1</v>
      </c>
      <c r="K35" s="130">
        <f>COUNTIFS('3-班级学员信息表'!$I:$I,"初三",'3-班级学员信息表'!$AC:$AC,'12-经营数据表'!K$25,'3-班级学员信息表'!$Q:$Q,"在读")+COUNTIFS('3-班级学员信息表'!$I:$I,"高一",'3-班级学员信息表'!$AC:$AC,'12-经营数据表'!K$25,'3-班级学员信息表'!$Q:$Q,"在读")+COUNTIFS('3-班级学员信息表'!$I:$I,"高二",'3-班级学员信息表'!$AC:$AC,'12-经营数据表'!K$25,'3-班级学员信息表'!$Q:$Q,"在读")+COUNTIFS('3-班级学员信息表'!$I:$I,"高三",'3-班级学员信息表'!$AC:$AC,'12-经营数据表'!K$25,'3-班级学员信息表'!$Q:$Q,"在读")+COUNTIFS('3-班级学员信息表'!$I:$I,"其他",'3-班级学员信息表'!$AC:$AC,'12-经营数据表'!K$25,'3-班级学员信息表'!$Q:$Q,"在读")</f>
        <v>0</v>
      </c>
      <c r="L35" s="130">
        <f>COUNTIFS('3-班级学员信息表'!$I:$I,"初三",'3-班级学员信息表'!$AC:$AC,'12-经营数据表'!L$25,'3-班级学员信息表'!$Q:$Q,"在读")+COUNTIFS('3-班级学员信息表'!$I:$I,"高一",'3-班级学员信息表'!$AC:$AC,'12-经营数据表'!L$25,'3-班级学员信息表'!$Q:$Q,"在读")+COUNTIFS('3-班级学员信息表'!$I:$I,"高二",'3-班级学员信息表'!$AC:$AC,'12-经营数据表'!L$25,'3-班级学员信息表'!$Q:$Q,"在读")+COUNTIFS('3-班级学员信息表'!$I:$I,"高三",'3-班级学员信息表'!$AC:$AC,'12-经营数据表'!L$25,'3-班级学员信息表'!$Q:$Q,"在读")+COUNTIFS('3-班级学员信息表'!$I:$I,"其他",'3-班级学员信息表'!$AC:$AC,'12-经营数据表'!L$25,'3-班级学员信息表'!$Q:$Q,"在读")</f>
        <v>0</v>
      </c>
      <c r="M35" s="130">
        <f>COUNTIFS('3-班级学员信息表'!$I:$I,"初三",'3-班级学员信息表'!$AC:$AC,'12-经营数据表'!M$25,'3-班级学员信息表'!$Q:$Q,"在读")+COUNTIFS('3-班级学员信息表'!$I:$I,"高一",'3-班级学员信息表'!$AC:$AC,'12-经营数据表'!M$25,'3-班级学员信息表'!$Q:$Q,"在读")+COUNTIFS('3-班级学员信息表'!$I:$I,"高二",'3-班级学员信息表'!$AC:$AC,'12-经营数据表'!M$25,'3-班级学员信息表'!$Q:$Q,"在读")+COUNTIFS('3-班级学员信息表'!$I:$I,"高三",'3-班级学员信息表'!$AC:$AC,'12-经营数据表'!M$25,'3-班级学员信息表'!$Q:$Q,"在读")+COUNTIFS('3-班级学员信息表'!$I:$I,"其他",'3-班级学员信息表'!$AC:$AC,'12-经营数据表'!M$25,'3-班级学员信息表'!$Q:$Q,"在读")</f>
        <v>0</v>
      </c>
      <c r="N35" s="130">
        <f>COUNTIFS('3-班级学员信息表'!$I:$I,"初三",'3-班级学员信息表'!$AC:$AC,'12-经营数据表'!N$25,'3-班级学员信息表'!$Q:$Q,"在读")+COUNTIFS('3-班级学员信息表'!$I:$I,"高一",'3-班级学员信息表'!$AC:$AC,'12-经营数据表'!N$25,'3-班级学员信息表'!$Q:$Q,"在读")+COUNTIFS('3-班级学员信息表'!$I:$I,"高二",'3-班级学员信息表'!$AC:$AC,'12-经营数据表'!N$25,'3-班级学员信息表'!$Q:$Q,"在读")+COUNTIFS('3-班级学员信息表'!$I:$I,"高三",'3-班级学员信息表'!$AC:$AC,'12-经营数据表'!N$25,'3-班级学员信息表'!$Q:$Q,"在读")+COUNTIFS('3-班级学员信息表'!$I:$I,"其他",'3-班级学员信息表'!$AC:$AC,'12-经营数据表'!N$25,'3-班级学员信息表'!$Q:$Q,"在读")</f>
        <v>0</v>
      </c>
      <c r="O35" s="130">
        <f>COUNTIFS('3-班级学员信息表'!$I:$I,"初三",'3-班级学员信息表'!$AC:$AC,'12-经营数据表'!O$25,'3-班级学员信息表'!$Q:$Q,"在读")+COUNTIFS('3-班级学员信息表'!$I:$I,"高一",'3-班级学员信息表'!$AC:$AC,'12-经营数据表'!O$25,'3-班级学员信息表'!$Q:$Q,"在读")+COUNTIFS('3-班级学员信息表'!$I:$I,"高二",'3-班级学员信息表'!$AC:$AC,'12-经营数据表'!O$25,'3-班级学员信息表'!$Q:$Q,"在读")+COUNTIFS('3-班级学员信息表'!$I:$I,"高三",'3-班级学员信息表'!$AC:$AC,'12-经营数据表'!O$25,'3-班级学员信息表'!$Q:$Q,"在读")+COUNTIFS('3-班级学员信息表'!$I:$I,"其他",'3-班级学员信息表'!$AC:$AC,'12-经营数据表'!O$25,'3-班级学员信息表'!$Q:$Q,"在读")</f>
        <v>0</v>
      </c>
      <c r="P35" s="130">
        <f>COUNTIFS('3-班级学员信息表'!$I:$I,"初三",'3-班级学员信息表'!$AC:$AC,'12-经营数据表'!P$25,'3-班级学员信息表'!$Q:$Q,"在读")+COUNTIFS('3-班级学员信息表'!$I:$I,"高一",'3-班级学员信息表'!$AC:$AC,'12-经营数据表'!P$25,'3-班级学员信息表'!$Q:$Q,"在读")+COUNTIFS('3-班级学员信息表'!$I:$I,"高二",'3-班级学员信息表'!$AC:$AC,'12-经营数据表'!P$25,'3-班级学员信息表'!$Q:$Q,"在读")+COUNTIFS('3-班级学员信息表'!$I:$I,"高三",'3-班级学员信息表'!$AC:$AC,'12-经营数据表'!P$25,'3-班级学员信息表'!$Q:$Q,"在读")+COUNTIFS('3-班级学员信息表'!$I:$I,"其他",'3-班级学员信息表'!$AC:$AC,'12-经营数据表'!P$25,'3-班级学员信息表'!$Q:$Q,"在读")</f>
        <v>0</v>
      </c>
      <c r="Q35" s="130">
        <f>COUNTIFS('3-班级学员信息表'!$I:$I,"初三",'3-班级学员信息表'!$AC:$AC,'12-经营数据表'!Q$25,'3-班级学员信息表'!$Q:$Q,"在读")+COUNTIFS('3-班级学员信息表'!$I:$I,"高一",'3-班级学员信息表'!$AC:$AC,'12-经营数据表'!Q$25,'3-班级学员信息表'!$Q:$Q,"在读")+COUNTIFS('3-班级学员信息表'!$I:$I,"高二",'3-班级学员信息表'!$AC:$AC,'12-经营数据表'!Q$25,'3-班级学员信息表'!$Q:$Q,"在读")+COUNTIFS('3-班级学员信息表'!$I:$I,"高三",'3-班级学员信息表'!$AC:$AC,'12-经营数据表'!Q$25,'3-班级学员信息表'!$Q:$Q,"在读")+COUNTIFS('3-班级学员信息表'!$I:$I,"其他",'3-班级学员信息表'!$AC:$AC,'12-经营数据表'!Q$25,'3-班级学员信息表'!$Q:$Q,"在读")</f>
        <v>0</v>
      </c>
      <c r="R35" s="130">
        <f>COUNTIFS('3-班级学员信息表'!$I:$I,"初三",'3-班级学员信息表'!$AC:$AC,'12-经营数据表'!R$25,'3-班级学员信息表'!$Q:$Q,"在读")+COUNTIFS('3-班级学员信息表'!$I:$I,"高一",'3-班级学员信息表'!$AC:$AC,'12-经营数据表'!R$25,'3-班级学员信息表'!$Q:$Q,"在读")+COUNTIFS('3-班级学员信息表'!$I:$I,"高二",'3-班级学员信息表'!$AC:$AC,'12-经营数据表'!R$25,'3-班级学员信息表'!$Q:$Q,"在读")+COUNTIFS('3-班级学员信息表'!$I:$I,"高三",'3-班级学员信息表'!$AC:$AC,'12-经营数据表'!R$25,'3-班级学员信息表'!$Q:$Q,"在读")+COUNTIFS('3-班级学员信息表'!$I:$I,"其他",'3-班级学员信息表'!$AC:$AC,'12-经营数据表'!R$25,'3-班级学员信息表'!$Q:$Q,"在读")</f>
        <v>0</v>
      </c>
      <c r="S35" s="130">
        <f>COUNTIFS('3-班级学员信息表'!$I:$I,"初三",'3-班级学员信息表'!$AC:$AC,'12-经营数据表'!S$25,'3-班级学员信息表'!$Q:$Q,"在读")+COUNTIFS('3-班级学员信息表'!$I:$I,"高一",'3-班级学员信息表'!$AC:$AC,'12-经营数据表'!S$25,'3-班级学员信息表'!$Q:$Q,"在读")+COUNTIFS('3-班级学员信息表'!$I:$I,"高二",'3-班级学员信息表'!$AC:$AC,'12-经营数据表'!S$25,'3-班级学员信息表'!$Q:$Q,"在读")+COUNTIFS('3-班级学员信息表'!$I:$I,"高三",'3-班级学员信息表'!$AC:$AC,'12-经营数据表'!S$25,'3-班级学员信息表'!$Q:$Q,"在读")+COUNTIFS('3-班级学员信息表'!$I:$I,"其他",'3-班级学员信息表'!$AC:$AC,'12-经营数据表'!S$25,'3-班级学员信息表'!$Q:$Q,"在读")</f>
        <v>0</v>
      </c>
      <c r="T35" s="130">
        <f>COUNTIFS('3-班级学员信息表'!$I:$I,"初三",'3-班级学员信息表'!$AC:$AC,'12-经营数据表'!T$25,'3-班级学员信息表'!$Q:$Q,"在读")+COUNTIFS('3-班级学员信息表'!$I:$I,"高一",'3-班级学员信息表'!$AC:$AC,'12-经营数据表'!T$25,'3-班级学员信息表'!$Q:$Q,"在读")+COUNTIFS('3-班级学员信息表'!$I:$I,"高二",'3-班级学员信息表'!$AC:$AC,'12-经营数据表'!T$25,'3-班级学员信息表'!$Q:$Q,"在读")+COUNTIFS('3-班级学员信息表'!$I:$I,"高三",'3-班级学员信息表'!$AC:$AC,'12-经营数据表'!T$25,'3-班级学员信息表'!$Q:$Q,"在读")+COUNTIFS('3-班级学员信息表'!$I:$I,"其他",'3-班级学员信息表'!$AC:$AC,'12-经营数据表'!T$25,'3-班级学员信息表'!$Q:$Q,"在读")</f>
        <v>0</v>
      </c>
      <c r="U35" s="130">
        <f>COUNTIFS('3-班级学员信息表'!$I:$I,"初三",'3-班级学员信息表'!$AC:$AC,'12-经营数据表'!U$25,'3-班级学员信息表'!$Q:$Q,"在读")+COUNTIFS('3-班级学员信息表'!$I:$I,"高一",'3-班级学员信息表'!$AC:$AC,'12-经营数据表'!U$25,'3-班级学员信息表'!$Q:$Q,"在读")+COUNTIFS('3-班级学员信息表'!$I:$I,"高二",'3-班级学员信息表'!$AC:$AC,'12-经营数据表'!U$25,'3-班级学员信息表'!$Q:$Q,"在读")+COUNTIFS('3-班级学员信息表'!$I:$I,"高三",'3-班级学员信息表'!$AC:$AC,'12-经营数据表'!U$25,'3-班级学员信息表'!$Q:$Q,"在读")+COUNTIFS('3-班级学员信息表'!$I:$I,"其他",'3-班级学员信息表'!$AC:$AC,'12-经营数据表'!U$25,'3-班级学员信息表'!$Q:$Q,"在读")</f>
        <v>0</v>
      </c>
      <c r="V35" s="130">
        <f>COUNTIFS('3-班级学员信息表'!$I:$I,"初三",'3-班级学员信息表'!$AC:$AC,'12-经营数据表'!V$25,'3-班级学员信息表'!$Q:$Q,"在读")+COUNTIFS('3-班级学员信息表'!$I:$I,"高一",'3-班级学员信息表'!$AC:$AC,'12-经营数据表'!V$25,'3-班级学员信息表'!$Q:$Q,"在读")+COUNTIFS('3-班级学员信息表'!$I:$I,"高二",'3-班级学员信息表'!$AC:$AC,'12-经营数据表'!V$25,'3-班级学员信息表'!$Q:$Q,"在读")+COUNTIFS('3-班级学员信息表'!$I:$I,"高三",'3-班级学员信息表'!$AC:$AC,'12-经营数据表'!V$25,'3-班级学员信息表'!$Q:$Q,"在读")+COUNTIFS('3-班级学员信息表'!$I:$I,"其他",'3-班级学员信息表'!$AC:$AC,'12-经营数据表'!V$25,'3-班级学员信息表'!$Q:$Q,"在读")</f>
        <v>0</v>
      </c>
      <c r="W35" s="130">
        <f>COUNTIFS('3-班级学员信息表'!$I:$I,"初三",'3-班级学员信息表'!$AC:$AC,'12-经营数据表'!W$25,'3-班级学员信息表'!$Q:$Q,"在读")+COUNTIFS('3-班级学员信息表'!$I:$I,"高一",'3-班级学员信息表'!$AC:$AC,'12-经营数据表'!W$25,'3-班级学员信息表'!$Q:$Q,"在读")+COUNTIFS('3-班级学员信息表'!$I:$I,"高二",'3-班级学员信息表'!$AC:$AC,'12-经营数据表'!W$25,'3-班级学员信息表'!$Q:$Q,"在读")+COUNTIFS('3-班级学员信息表'!$I:$I,"高三",'3-班级学员信息表'!$AC:$AC,'12-经营数据表'!W$25,'3-班级学员信息表'!$Q:$Q,"在读")+COUNTIFS('3-班级学员信息表'!$I:$I,"其他",'3-班级学员信息表'!$AC:$AC,'12-经营数据表'!W$25,'3-班级学员信息表'!$Q:$Q,"在读")</f>
        <v>0</v>
      </c>
      <c r="X35" s="130">
        <f>COUNTIFS('3-班级学员信息表'!$I:$I,"初三",'3-班级学员信息表'!$AC:$AC,'12-经营数据表'!X$25,'3-班级学员信息表'!$Q:$Q,"在读")+COUNTIFS('3-班级学员信息表'!$I:$I,"高一",'3-班级学员信息表'!$AC:$AC,'12-经营数据表'!X$25,'3-班级学员信息表'!$Q:$Q,"在读")+COUNTIFS('3-班级学员信息表'!$I:$I,"高二",'3-班级学员信息表'!$AC:$AC,'12-经营数据表'!X$25,'3-班级学员信息表'!$Q:$Q,"在读")+COUNTIFS('3-班级学员信息表'!$I:$I,"高三",'3-班级学员信息表'!$AC:$AC,'12-经营数据表'!X$25,'3-班级学员信息表'!$Q:$Q,"在读")+COUNTIFS('3-班级学员信息表'!$I:$I,"其他",'3-班级学员信息表'!$AC:$AC,'12-经营数据表'!X$25,'3-班级学员信息表'!$Q:$Q,"在读")</f>
        <v>0</v>
      </c>
      <c r="Y35" s="130">
        <f>COUNTIFS('3-班级学员信息表'!$I:$I,"初三",'3-班级学员信息表'!$AC:$AC,'12-经营数据表'!Y$25,'3-班级学员信息表'!$Q:$Q,"在读")+COUNTIFS('3-班级学员信息表'!$I:$I,"高一",'3-班级学员信息表'!$AC:$AC,'12-经营数据表'!Y$25,'3-班级学员信息表'!$Q:$Q,"在读")+COUNTIFS('3-班级学员信息表'!$I:$I,"高二",'3-班级学员信息表'!$AC:$AC,'12-经营数据表'!Y$25,'3-班级学员信息表'!$Q:$Q,"在读")+COUNTIFS('3-班级学员信息表'!$I:$I,"高三",'3-班级学员信息表'!$AC:$AC,'12-经营数据表'!Y$25,'3-班级学员信息表'!$Q:$Q,"在读")+COUNTIFS('3-班级学员信息表'!$I:$I,"其他",'3-班级学员信息表'!$AC:$AC,'12-经营数据表'!Y$25,'3-班级学员信息表'!$Q:$Q,"在读")</f>
        <v>0</v>
      </c>
      <c r="Z35" s="130">
        <f>COUNTIFS('3-班级学员信息表'!$I:$I,"初三",'3-班级学员信息表'!$AC:$AC,'12-经营数据表'!Z$25,'3-班级学员信息表'!$Q:$Q,"在读")+COUNTIFS('3-班级学员信息表'!$I:$I,"高一",'3-班级学员信息表'!$AC:$AC,'12-经营数据表'!Z$25,'3-班级学员信息表'!$Q:$Q,"在读")+COUNTIFS('3-班级学员信息表'!$I:$I,"高二",'3-班级学员信息表'!$AC:$AC,'12-经营数据表'!Z$25,'3-班级学员信息表'!$Q:$Q,"在读")+COUNTIFS('3-班级学员信息表'!$I:$I,"高三",'3-班级学员信息表'!$AC:$AC,'12-经营数据表'!Z$25,'3-班级学员信息表'!$Q:$Q,"在读")+COUNTIFS('3-班级学员信息表'!$I:$I,"其他",'3-班级学员信息表'!$AC:$AC,'12-经营数据表'!Z$25,'3-班级学员信息表'!$Q:$Q,"在读")</f>
        <v>0</v>
      </c>
      <c r="AA35" s="130">
        <f>COUNTIFS('3-班级学员信息表'!$I:$I,"初三",'3-班级学员信息表'!$AC:$AC,'12-经营数据表'!AA$25,'3-班级学员信息表'!$Q:$Q,"在读")+COUNTIFS('3-班级学员信息表'!$I:$I,"高一",'3-班级学员信息表'!$AC:$AC,'12-经营数据表'!AA$25,'3-班级学员信息表'!$Q:$Q,"在读")+COUNTIFS('3-班级学员信息表'!$I:$I,"高二",'3-班级学员信息表'!$AC:$AC,'12-经营数据表'!AA$25,'3-班级学员信息表'!$Q:$Q,"在读")+COUNTIFS('3-班级学员信息表'!$I:$I,"高三",'3-班级学员信息表'!$AC:$AC,'12-经营数据表'!AA$25,'3-班级学员信息表'!$Q:$Q,"在读")+COUNTIFS('3-班级学员信息表'!$I:$I,"其他",'3-班级学员信息表'!$AC:$AC,'12-经营数据表'!AA$25,'3-班级学员信息表'!$Q:$Q,"在读")</f>
        <v>0</v>
      </c>
      <c r="AB35" s="130">
        <f>COUNTIFS('3-班级学员信息表'!$I:$I,"初三",'3-班级学员信息表'!$AC:$AC,'12-经营数据表'!AB$25,'3-班级学员信息表'!$Q:$Q,"在读")+COUNTIFS('3-班级学员信息表'!$I:$I,"高一",'3-班级学员信息表'!$AC:$AC,'12-经营数据表'!AB$25,'3-班级学员信息表'!$Q:$Q,"在读")+COUNTIFS('3-班级学员信息表'!$I:$I,"高二",'3-班级学员信息表'!$AC:$AC,'12-经营数据表'!AB$25,'3-班级学员信息表'!$Q:$Q,"在读")+COUNTIFS('3-班级学员信息表'!$I:$I,"高三",'3-班级学员信息表'!$AC:$AC,'12-经营数据表'!AB$25,'3-班级学员信息表'!$Q:$Q,"在读")+COUNTIFS('3-班级学员信息表'!$I:$I,"其他",'3-班级学员信息表'!$AC:$AC,'12-经营数据表'!AB$25,'3-班级学员信息表'!$Q:$Q,"在读")</f>
        <v>0</v>
      </c>
      <c r="AC35" s="130">
        <f>COUNTIFS('3-班级学员信息表'!$I:$I,"初三",'3-班级学员信息表'!$AC:$AC,'12-经营数据表'!AC$25,'3-班级学员信息表'!$Q:$Q,"在读")+COUNTIFS('3-班级学员信息表'!$I:$I,"高一",'3-班级学员信息表'!$AC:$AC,'12-经营数据表'!AC$25,'3-班级学员信息表'!$Q:$Q,"在读")+COUNTIFS('3-班级学员信息表'!$I:$I,"高二",'3-班级学员信息表'!$AC:$AC,'12-经营数据表'!AC$25,'3-班级学员信息表'!$Q:$Q,"在读")+COUNTIFS('3-班级学员信息表'!$I:$I,"高三",'3-班级学员信息表'!$AC:$AC,'12-经营数据表'!AC$25,'3-班级学员信息表'!$Q:$Q,"在读")+COUNTIFS('3-班级学员信息表'!$I:$I,"其他",'3-班级学员信息表'!$AC:$AC,'12-经营数据表'!AC$25,'3-班级学员信息表'!$Q:$Q,"在读")</f>
        <v>0</v>
      </c>
      <c r="AD35" s="130">
        <f>COUNTIFS('3-班级学员信息表'!$I:$I,"初三",'3-班级学员信息表'!$AC:$AC,'12-经营数据表'!AD$25,'3-班级学员信息表'!$Q:$Q,"在读")+COUNTIFS('3-班级学员信息表'!$I:$I,"高一",'3-班级学员信息表'!$AC:$AC,'12-经营数据表'!AD$25,'3-班级学员信息表'!$Q:$Q,"在读")+COUNTIFS('3-班级学员信息表'!$I:$I,"高二",'3-班级学员信息表'!$AC:$AC,'12-经营数据表'!AD$25,'3-班级学员信息表'!$Q:$Q,"在读")+COUNTIFS('3-班级学员信息表'!$I:$I,"高三",'3-班级学员信息表'!$AC:$AC,'12-经营数据表'!AD$25,'3-班级学员信息表'!$Q:$Q,"在读")+COUNTIFS('3-班级学员信息表'!$I:$I,"其他",'3-班级学员信息表'!$AC:$AC,'12-经营数据表'!AD$25,'3-班级学员信息表'!$Q:$Q,"在读")</f>
        <v>0</v>
      </c>
      <c r="AE35" s="130">
        <f>COUNTIFS('3-班级学员信息表'!$I:$I,"初三",'3-班级学员信息表'!$AC:$AC,'12-经营数据表'!AE$25,'3-班级学员信息表'!$Q:$Q,"在读")+COUNTIFS('3-班级学员信息表'!$I:$I,"高一",'3-班级学员信息表'!$AC:$AC,'12-经营数据表'!AE$25,'3-班级学员信息表'!$Q:$Q,"在读")+COUNTIFS('3-班级学员信息表'!$I:$I,"高二",'3-班级学员信息表'!$AC:$AC,'12-经营数据表'!AE$25,'3-班级学员信息表'!$Q:$Q,"在读")+COUNTIFS('3-班级学员信息表'!$I:$I,"高三",'3-班级学员信息表'!$AC:$AC,'12-经营数据表'!AE$25,'3-班级学员信息表'!$Q:$Q,"在读")+COUNTIFS('3-班级学员信息表'!$I:$I,"其他",'3-班级学员信息表'!$AC:$AC,'12-经营数据表'!AE$25,'3-班级学员信息表'!$Q:$Q,"在读")</f>
        <v>0</v>
      </c>
      <c r="AF35" s="130">
        <f>COUNTIFS('3-班级学员信息表'!$I:$I,"初三",'3-班级学员信息表'!$AC:$AC,'12-经营数据表'!AF$25,'3-班级学员信息表'!$Q:$Q,"在读")+COUNTIFS('3-班级学员信息表'!$I:$I,"高一",'3-班级学员信息表'!$AC:$AC,'12-经营数据表'!AF$25,'3-班级学员信息表'!$Q:$Q,"在读")+COUNTIFS('3-班级学员信息表'!$I:$I,"高二",'3-班级学员信息表'!$AC:$AC,'12-经营数据表'!AF$25,'3-班级学员信息表'!$Q:$Q,"在读")+COUNTIFS('3-班级学员信息表'!$I:$I,"高三",'3-班级学员信息表'!$AC:$AC,'12-经营数据表'!AF$25,'3-班级学员信息表'!$Q:$Q,"在读")+COUNTIFS('3-班级学员信息表'!$I:$I,"其他",'3-班级学员信息表'!$AC:$AC,'12-经营数据表'!AF$25,'3-班级学员信息表'!$Q:$Q,"在读")</f>
        <v>0</v>
      </c>
      <c r="AG35" s="130">
        <f>COUNTIFS('3-班级学员信息表'!$I:$I,"初三",'3-班级学员信息表'!$AC:$AC,'12-经营数据表'!AG$25,'3-班级学员信息表'!$Q:$Q,"在读")+COUNTIFS('3-班级学员信息表'!$I:$I,"高一",'3-班级学员信息表'!$AC:$AC,'12-经营数据表'!AG$25,'3-班级学员信息表'!$Q:$Q,"在读")+COUNTIFS('3-班级学员信息表'!$I:$I,"高二",'3-班级学员信息表'!$AC:$AC,'12-经营数据表'!AG$25,'3-班级学员信息表'!$Q:$Q,"在读")+COUNTIFS('3-班级学员信息表'!$I:$I,"高三",'3-班级学员信息表'!$AC:$AC,'12-经营数据表'!AG$25,'3-班级学员信息表'!$Q:$Q,"在读")+COUNTIFS('3-班级学员信息表'!$I:$I,"其他",'3-班级学员信息表'!$AC:$AC,'12-经营数据表'!AG$25,'3-班级学员信息表'!$Q:$Q,"在读")</f>
        <v>0</v>
      </c>
      <c r="AH35" s="130">
        <f>COUNTIFS('3-班级学员信息表'!$I:$I,"初三",'3-班级学员信息表'!$AC:$AC,'12-经营数据表'!AH$25,'3-班级学员信息表'!$Q:$Q,"在读")+COUNTIFS('3-班级学员信息表'!$I:$I,"高一",'3-班级学员信息表'!$AC:$AC,'12-经营数据表'!AH$25,'3-班级学员信息表'!$Q:$Q,"在读")+COUNTIFS('3-班级学员信息表'!$I:$I,"高二",'3-班级学员信息表'!$AC:$AC,'12-经营数据表'!AH$25,'3-班级学员信息表'!$Q:$Q,"在读")+COUNTIFS('3-班级学员信息表'!$I:$I,"高三",'3-班级学员信息表'!$AC:$AC,'12-经营数据表'!AH$25,'3-班级学员信息表'!$Q:$Q,"在读")+COUNTIFS('3-班级学员信息表'!$I:$I,"其他",'3-班级学员信息表'!$AC:$AC,'12-经营数据表'!AH$25,'3-班级学员信息表'!$Q:$Q,"在读")</f>
        <v>3</v>
      </c>
      <c r="AI35" s="130">
        <f>COUNTIFS('3-班级学员信息表'!$I:$I,"初三",'3-班级学员信息表'!$AC:$AC,'12-经营数据表'!AI$25,'3-班级学员信息表'!$Q:$Q,"在读")+COUNTIFS('3-班级学员信息表'!$I:$I,"高一",'3-班级学员信息表'!$AC:$AC,'12-经营数据表'!AI$25,'3-班级学员信息表'!$Q:$Q,"在读")+COUNTIFS('3-班级学员信息表'!$I:$I,"高二",'3-班级学员信息表'!$AC:$AC,'12-经营数据表'!AI$25,'3-班级学员信息表'!$Q:$Q,"在读")+COUNTIFS('3-班级学员信息表'!$I:$I,"高三",'3-班级学员信息表'!$AC:$AC,'12-经营数据表'!AI$25,'3-班级学员信息表'!$Q:$Q,"在读")+COUNTIFS('3-班级学员信息表'!$I:$I,"其他",'3-班级学员信息表'!$AC:$AC,'12-经营数据表'!AI$25,'3-班级学员信息表'!$Q:$Q,"在读")</f>
        <v>2</v>
      </c>
      <c r="AJ35" s="130">
        <f>COUNTIFS('3-班级学员信息表'!$I:$I,"初三",'3-班级学员信息表'!$AC:$AC,'12-经营数据表'!AJ$25,'3-班级学员信息表'!$Q:$Q,"在读")+COUNTIFS('3-班级学员信息表'!$I:$I,"高一",'3-班级学员信息表'!$AC:$AC,'12-经营数据表'!AJ$25,'3-班级学员信息表'!$Q:$Q,"在读")+COUNTIFS('3-班级学员信息表'!$I:$I,"高二",'3-班级学员信息表'!$AC:$AC,'12-经营数据表'!AJ$25,'3-班级学员信息表'!$Q:$Q,"在读")+COUNTIFS('3-班级学员信息表'!$I:$I,"高三",'3-班级学员信息表'!$AC:$AC,'12-经营数据表'!AJ$25,'3-班级学员信息表'!$Q:$Q,"在读")+COUNTIFS('3-班级学员信息表'!$I:$I,"其他",'3-班级学员信息表'!$AC:$AC,'12-经营数据表'!AJ$25,'3-班级学员信息表'!$Q:$Q,"在读")</f>
        <v>0</v>
      </c>
      <c r="AK35" s="130">
        <f>COUNTIFS('3-班级学员信息表'!$I:$I,"初三",'3-班级学员信息表'!$AC:$AC,'12-经营数据表'!AK$25,'3-班级学员信息表'!$Q:$Q,"在读")+COUNTIFS('3-班级学员信息表'!$I:$I,"高一",'3-班级学员信息表'!$AC:$AC,'12-经营数据表'!AK$25,'3-班级学员信息表'!$Q:$Q,"在读")+COUNTIFS('3-班级学员信息表'!$I:$I,"高二",'3-班级学员信息表'!$AC:$AC,'12-经营数据表'!AK$25,'3-班级学员信息表'!$Q:$Q,"在读")+COUNTIFS('3-班级学员信息表'!$I:$I,"高三",'3-班级学员信息表'!$AC:$AC,'12-经营数据表'!AK$25,'3-班级学员信息表'!$Q:$Q,"在读")+COUNTIFS('3-班级学员信息表'!$I:$I,"其他",'3-班级学员信息表'!$AC:$AC,'12-经营数据表'!AK$25,'3-班级学员信息表'!$Q:$Q,"在读")</f>
        <v>0</v>
      </c>
      <c r="AL35" s="130">
        <f>COUNTIFS('3-班级学员信息表'!$I:$I,"初三",'3-班级学员信息表'!$AC:$AC,'12-经营数据表'!AL$25,'3-班级学员信息表'!$Q:$Q,"在读")+COUNTIFS('3-班级学员信息表'!$I:$I,"高一",'3-班级学员信息表'!$AC:$AC,'12-经营数据表'!AL$25,'3-班级学员信息表'!$Q:$Q,"在读")+COUNTIFS('3-班级学员信息表'!$I:$I,"高二",'3-班级学员信息表'!$AC:$AC,'12-经营数据表'!AL$25,'3-班级学员信息表'!$Q:$Q,"在读")+COUNTIFS('3-班级学员信息表'!$I:$I,"高三",'3-班级学员信息表'!$AC:$AC,'12-经营数据表'!AL$25,'3-班级学员信息表'!$Q:$Q,"在读")+COUNTIFS('3-班级学员信息表'!$I:$I,"其他",'3-班级学员信息表'!$AC:$AC,'12-经营数据表'!AL$25,'3-班级学员信息表'!$Q:$Q,"在读")</f>
        <v>0</v>
      </c>
      <c r="AM35" s="130">
        <f>COUNTIFS('3-班级学员信息表'!$I:$I,"初三",'3-班级学员信息表'!$AC:$AC,'12-经营数据表'!AM$25,'3-班级学员信息表'!$Q:$Q,"在读")+COUNTIFS('3-班级学员信息表'!$I:$I,"高一",'3-班级学员信息表'!$AC:$AC,'12-经营数据表'!AM$25,'3-班级学员信息表'!$Q:$Q,"在读")+COUNTIFS('3-班级学员信息表'!$I:$I,"高二",'3-班级学员信息表'!$AC:$AC,'12-经营数据表'!AM$25,'3-班级学员信息表'!$Q:$Q,"在读")+COUNTIFS('3-班级学员信息表'!$I:$I,"高三",'3-班级学员信息表'!$AC:$AC,'12-经营数据表'!AM$25,'3-班级学员信息表'!$Q:$Q,"在读")+COUNTIFS('3-班级学员信息表'!$I:$I,"其他",'3-班级学员信息表'!$AC:$AC,'12-经营数据表'!AM$25,'3-班级学员信息表'!$Q:$Q,"在读")</f>
        <v>0</v>
      </c>
      <c r="AN35" s="19">
        <f>COUNTIFS('3-班级学员信息表'!$I:$I,"初三",'3-班级学员信息表'!$Q:$Q,"在读")+COUNTIFS('3-班级学员信息表'!$I:$I,"高一",'3-班级学员信息表'!$Q:$Q,"在读")+COUNTIFS('3-班级学员信息表'!$I:$I,"高二",'3-班级学员信息表'!$Q:$Q,"在读")+COUNTIFS('3-班级学员信息表'!$I:$I,"高三",'3-班级学员信息表'!$Q:$Q,"在读")+COUNTIFS('3-班级学员信息表'!$I:$I,"其他",'3-班级学员信息表'!$Q:$Q,"在读")-H35</f>
        <v>0</v>
      </c>
    </row>
    <row r="36" spans="1:40">
      <c r="A36" s="106"/>
      <c r="B36" s="108" t="s">
        <v>70</v>
      </c>
      <c r="C36" s="129">
        <f t="shared" ref="C36:AF36" si="2">SUM(C26:C35)</f>
        <v>715</v>
      </c>
      <c r="D36" s="129">
        <f t="shared" si="2"/>
        <v>75</v>
      </c>
      <c r="E36" s="129">
        <f t="shared" si="2"/>
        <v>0</v>
      </c>
      <c r="F36" s="129">
        <f t="shared" si="2"/>
        <v>25</v>
      </c>
      <c r="G36" s="129">
        <f t="shared" si="2"/>
        <v>0</v>
      </c>
      <c r="H36" s="129">
        <f t="shared" si="2"/>
        <v>615</v>
      </c>
      <c r="I36" s="129">
        <f t="shared" si="2"/>
        <v>40</v>
      </c>
      <c r="J36" s="129">
        <f>SUM(J26:J35)</f>
        <v>10</v>
      </c>
      <c r="K36" s="129">
        <f t="shared" si="2"/>
        <v>11</v>
      </c>
      <c r="L36" s="129">
        <f t="shared" si="2"/>
        <v>9</v>
      </c>
      <c r="M36" s="129">
        <f t="shared" si="2"/>
        <v>8</v>
      </c>
      <c r="N36" s="129">
        <f t="shared" si="2"/>
        <v>0</v>
      </c>
      <c r="O36" s="129">
        <f t="shared" si="2"/>
        <v>42</v>
      </c>
      <c r="P36" s="129">
        <f t="shared" si="2"/>
        <v>24</v>
      </c>
      <c r="Q36" s="129">
        <f t="shared" si="2"/>
        <v>0</v>
      </c>
      <c r="R36" s="129">
        <f t="shared" si="2"/>
        <v>72</v>
      </c>
      <c r="S36" s="129">
        <f t="shared" si="2"/>
        <v>39</v>
      </c>
      <c r="T36" s="129">
        <f t="shared" si="2"/>
        <v>76</v>
      </c>
      <c r="U36" s="129">
        <f t="shared" si="2"/>
        <v>38</v>
      </c>
      <c r="V36" s="129">
        <f t="shared" si="2"/>
        <v>0</v>
      </c>
      <c r="W36" s="129">
        <f t="shared" si="2"/>
        <v>27</v>
      </c>
      <c r="X36" s="129">
        <f t="shared" si="2"/>
        <v>43</v>
      </c>
      <c r="Y36" s="129">
        <f t="shared" si="2"/>
        <v>31</v>
      </c>
      <c r="Z36" s="129">
        <f t="shared" si="2"/>
        <v>47</v>
      </c>
      <c r="AA36" s="129">
        <f t="shared" si="2"/>
        <v>11</v>
      </c>
      <c r="AB36" s="129">
        <f t="shared" si="2"/>
        <v>22</v>
      </c>
      <c r="AC36" s="129">
        <f t="shared" si="2"/>
        <v>12</v>
      </c>
      <c r="AD36" s="129">
        <f t="shared" si="2"/>
        <v>31</v>
      </c>
      <c r="AE36" s="129">
        <f t="shared" si="2"/>
        <v>8</v>
      </c>
      <c r="AF36" s="129">
        <f t="shared" si="2"/>
        <v>0</v>
      </c>
      <c r="AG36" s="129">
        <f t="shared" ref="AG36:AM36" si="3">SUM(AG26:AG35)</f>
        <v>9</v>
      </c>
      <c r="AH36" s="129">
        <f t="shared" si="3"/>
        <v>3</v>
      </c>
      <c r="AI36" s="129">
        <f t="shared" si="3"/>
        <v>2</v>
      </c>
      <c r="AJ36" s="129">
        <f t="shared" si="3"/>
        <v>0</v>
      </c>
      <c r="AK36" s="129">
        <f t="shared" si="3"/>
        <v>0</v>
      </c>
      <c r="AL36" s="129">
        <f t="shared" si="3"/>
        <v>0</v>
      </c>
      <c r="AM36" s="129">
        <f t="shared" si="3"/>
        <v>0</v>
      </c>
    </row>
    <row r="37" spans="1:40">
      <c r="A37" s="106"/>
      <c r="B37" s="107"/>
      <c r="C37" s="132">
        <f>C36-D46</f>
        <v>0</v>
      </c>
      <c r="D37" s="128"/>
      <c r="E37" s="106"/>
      <c r="F37" s="132"/>
      <c r="G37" s="106"/>
      <c r="H37" s="132">
        <f>H36-D57</f>
        <v>0</v>
      </c>
      <c r="I37" s="132">
        <f>COUNTIFS('3-班级学员信息表'!$AC:$AC,'12-经营数据表'!I$25,'3-班级学员信息表'!$Q:$Q,"在读")-I36</f>
        <v>0</v>
      </c>
      <c r="J37" s="132">
        <f>COUNTIFS('3-班级学员信息表'!$AC:$AC,'12-经营数据表'!J$25,'3-班级学员信息表'!$Q:$Q,"在读")-J36</f>
        <v>0</v>
      </c>
      <c r="K37" s="132">
        <f>COUNTIFS('3-班级学员信息表'!$AC:$AC,'12-经营数据表'!K$25,'3-班级学员信息表'!$Q:$Q,"在读")-K36</f>
        <v>0</v>
      </c>
      <c r="L37" s="132">
        <f>COUNTIFS('3-班级学员信息表'!$AC:$AC,'12-经营数据表'!L$25,'3-班级学员信息表'!$Q:$Q,"在读")-L36</f>
        <v>0</v>
      </c>
      <c r="M37" s="132">
        <f>COUNTIFS('3-班级学员信息表'!$AC:$AC,'12-经营数据表'!M$25,'3-班级学员信息表'!$Q:$Q,"在读")-M36</f>
        <v>0</v>
      </c>
      <c r="N37" s="132">
        <f>COUNTIFS('3-班级学员信息表'!$AC:$AC,'12-经营数据表'!N$25,'3-班级学员信息表'!$Q:$Q,"在读")-N36</f>
        <v>0</v>
      </c>
      <c r="O37" s="132">
        <f>COUNTIFS('3-班级学员信息表'!$AC:$AC,'12-经营数据表'!O$25,'3-班级学员信息表'!$Q:$Q,"在读")-O36</f>
        <v>0</v>
      </c>
      <c r="P37" s="132">
        <f>COUNTIFS('3-班级学员信息表'!$AC:$AC,'12-经营数据表'!P$25,'3-班级学员信息表'!$Q:$Q,"在读")-P36</f>
        <v>0</v>
      </c>
      <c r="Q37" s="132">
        <f>COUNTIFS('3-班级学员信息表'!$AC:$AC,'12-经营数据表'!Q$25,'3-班级学员信息表'!$Q:$Q,"在读")-Q36</f>
        <v>0</v>
      </c>
      <c r="R37" s="132">
        <f>COUNTIFS('3-班级学员信息表'!$AC:$AC,'12-经营数据表'!R$25,'3-班级学员信息表'!$Q:$Q,"在读")-R36</f>
        <v>0</v>
      </c>
      <c r="S37" s="132">
        <f>COUNTIFS('3-班级学员信息表'!$AC:$AC,'12-经营数据表'!S$25,'3-班级学员信息表'!$Q:$Q,"在读")-S36</f>
        <v>0</v>
      </c>
      <c r="T37" s="132">
        <f>COUNTIFS('3-班级学员信息表'!$AC:$AC,'12-经营数据表'!T$25,'3-班级学员信息表'!$Q:$Q,"在读")-T36</f>
        <v>0</v>
      </c>
      <c r="U37" s="132">
        <f>COUNTIFS('3-班级学员信息表'!$AC:$AC,'12-经营数据表'!U$25,'3-班级学员信息表'!$Q:$Q,"在读")-U36</f>
        <v>0</v>
      </c>
      <c r="V37" s="132">
        <f>COUNTIFS('3-班级学员信息表'!$AC:$AC,'12-经营数据表'!V$25,'3-班级学员信息表'!$Q:$Q,"在读")-V36</f>
        <v>0</v>
      </c>
      <c r="W37" s="132">
        <f>COUNTIFS('3-班级学员信息表'!$AC:$AC,'12-经营数据表'!W$25,'3-班级学员信息表'!$Q:$Q,"在读")-W36</f>
        <v>0</v>
      </c>
      <c r="X37" s="132">
        <f>COUNTIFS('3-班级学员信息表'!$AC:$AC,'12-经营数据表'!X$25,'3-班级学员信息表'!$Q:$Q,"在读")-X36</f>
        <v>0</v>
      </c>
      <c r="Y37" s="132">
        <f>COUNTIFS('3-班级学员信息表'!$AC:$AC,'12-经营数据表'!Y$25,'3-班级学员信息表'!$Q:$Q,"在读")-Y36</f>
        <v>0</v>
      </c>
      <c r="Z37" s="132">
        <f>COUNTIFS('3-班级学员信息表'!$AC:$AC,'12-经营数据表'!Z$25,'3-班级学员信息表'!$Q:$Q,"在读")-Z36</f>
        <v>0</v>
      </c>
      <c r="AA37" s="132">
        <f>COUNTIFS('3-班级学员信息表'!$AC:$AC,'12-经营数据表'!AA$25,'3-班级学员信息表'!$Q:$Q,"在读")-AA36</f>
        <v>0</v>
      </c>
      <c r="AB37" s="132">
        <f>COUNTIFS('3-班级学员信息表'!$AC:$AC,'12-经营数据表'!AB$25,'3-班级学员信息表'!$Q:$Q,"在读")-AB36</f>
        <v>0</v>
      </c>
      <c r="AC37" s="132">
        <f>COUNTIFS('3-班级学员信息表'!$AC:$AC,'12-经营数据表'!AC$25,'3-班级学员信息表'!$Q:$Q,"在读")-AC36</f>
        <v>0</v>
      </c>
      <c r="AD37" s="132">
        <f>COUNTIFS('3-班级学员信息表'!$AC:$AC,'12-经营数据表'!AD$25,'3-班级学员信息表'!$Q:$Q,"在读")-AD36</f>
        <v>0</v>
      </c>
      <c r="AE37" s="132">
        <f>COUNTIFS('3-班级学员信息表'!$AC:$AC,'12-经营数据表'!AE$25,'3-班级学员信息表'!$Q:$Q,"在读")-AE36</f>
        <v>0</v>
      </c>
      <c r="AF37" s="132">
        <f>COUNTIFS('3-班级学员信息表'!$AC:$AC,'12-经营数据表'!AF$25,'3-班级学员信息表'!$Q:$Q,"在读")-AF36</f>
        <v>0</v>
      </c>
      <c r="AG37" s="132">
        <f>COUNTIFS('3-班级学员信息表'!$AC:$AC,'12-经营数据表'!AG$25,'3-班级学员信息表'!$Q:$Q,"在读")-AG36</f>
        <v>0</v>
      </c>
      <c r="AH37" s="132">
        <f>COUNTIFS('3-班级学员信息表'!$AC:$AC,'12-经营数据表'!AH$25,'3-班级学员信息表'!$Q:$Q,"在读")-AH36</f>
        <v>0</v>
      </c>
      <c r="AI37" s="132">
        <f>COUNTIFS('3-班级学员信息表'!$AC:$AC,'12-经营数据表'!AI$25,'3-班级学员信息表'!$Q:$Q,"在读")-AI36</f>
        <v>0</v>
      </c>
      <c r="AJ37" s="132">
        <f>COUNTIFS('3-班级学员信息表'!$AC:$AC,'12-经营数据表'!AJ$25,'3-班级学员信息表'!$Q:$Q,"在读")-AJ36</f>
        <v>0</v>
      </c>
      <c r="AK37" s="132">
        <f>COUNTIFS('3-班级学员信息表'!$AC:$AC,'12-经营数据表'!AK$25,'3-班级学员信息表'!$Q:$Q,"在读")-AK36</f>
        <v>0</v>
      </c>
      <c r="AL37" s="132">
        <f>COUNTIFS('3-班级学员信息表'!$AC:$AC,'12-经营数据表'!AL$25,'3-班级学员信息表'!$Q:$Q,"在读")-AL36</f>
        <v>0</v>
      </c>
      <c r="AM37" s="132">
        <f>COUNTIFS('3-班级学员信息表'!$AC:$AC,'12-经营数据表'!AM$25,'3-班级学员信息表'!$Q:$Q,"在读")-AM36</f>
        <v>0</v>
      </c>
    </row>
    <row r="38" spans="1:40">
      <c r="A38" s="133"/>
      <c r="B38" s="236" t="s">
        <v>1494</v>
      </c>
      <c r="C38" s="236"/>
      <c r="D38" s="134" t="s">
        <v>1495</v>
      </c>
      <c r="E38" s="135"/>
      <c r="F38" s="135"/>
      <c r="G38" s="135"/>
      <c r="H38" s="135"/>
      <c r="I38" s="135"/>
      <c r="J38" s="135"/>
      <c r="K38" s="135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  <c r="AA38" s="133"/>
      <c r="AB38" s="133"/>
      <c r="AC38" s="133"/>
      <c r="AD38" s="133"/>
      <c r="AE38" s="133"/>
      <c r="AF38" s="2"/>
      <c r="AG38" s="2"/>
      <c r="AH38" s="2"/>
      <c r="AI38" s="2"/>
      <c r="AJ38" s="2"/>
      <c r="AK38" s="2"/>
      <c r="AL38" s="2"/>
      <c r="AM38" s="2"/>
    </row>
    <row r="39" spans="1:40">
      <c r="A39" s="106"/>
      <c r="B39" s="237" t="s">
        <v>1496</v>
      </c>
      <c r="C39" s="237"/>
      <c r="D39" s="131">
        <v>697</v>
      </c>
      <c r="E39" s="136"/>
      <c r="F39" s="136"/>
      <c r="G39" s="136"/>
      <c r="H39" s="136"/>
      <c r="I39" s="136"/>
      <c r="J39" s="136"/>
      <c r="K39" s="13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06"/>
      <c r="W39" s="106"/>
      <c r="X39" s="106"/>
      <c r="Y39" s="106"/>
      <c r="Z39" s="106"/>
      <c r="AA39" s="106"/>
      <c r="AB39" s="106"/>
      <c r="AC39" s="106"/>
      <c r="AD39" s="106"/>
      <c r="AE39" s="106"/>
      <c r="AF39" s="2"/>
      <c r="AG39" s="2"/>
      <c r="AH39" s="2"/>
      <c r="AI39" s="2"/>
      <c r="AJ39" s="2"/>
      <c r="AK39" s="2"/>
      <c r="AL39" s="2"/>
      <c r="AM39" s="2"/>
    </row>
    <row r="40" spans="1:40">
      <c r="A40" s="106"/>
      <c r="B40" s="238" t="s">
        <v>1497</v>
      </c>
      <c r="C40" s="238"/>
      <c r="D40" s="130">
        <f>COUNTIFS('10-新增明细'!$D$2:$D$425,"新生",'10-新增明细'!$E$2:$E$425,"&lt;&gt;")</f>
        <v>22</v>
      </c>
      <c r="E40" s="136"/>
      <c r="F40" s="136"/>
      <c r="G40" s="136"/>
      <c r="H40" s="136"/>
      <c r="I40" s="136"/>
      <c r="J40" s="136"/>
      <c r="K40" s="136"/>
      <c r="L40" s="106"/>
      <c r="M40" s="106"/>
      <c r="N40" s="106"/>
      <c r="O40" s="106"/>
      <c r="P40" s="106"/>
      <c r="Q40" s="106"/>
      <c r="R40" s="106"/>
      <c r="S40" s="106"/>
      <c r="T40" s="106"/>
      <c r="U40" s="106"/>
      <c r="V40" s="106"/>
      <c r="W40" s="106"/>
      <c r="X40" s="106"/>
      <c r="Y40" s="106"/>
      <c r="Z40" s="106"/>
      <c r="AA40" s="106"/>
      <c r="AB40" s="106"/>
      <c r="AC40" s="106"/>
      <c r="AD40" s="106"/>
      <c r="AE40" s="106"/>
      <c r="AF40" s="2"/>
      <c r="AG40" s="2"/>
      <c r="AH40" s="2"/>
      <c r="AI40" s="2"/>
      <c r="AJ40" s="2"/>
      <c r="AK40" s="2"/>
      <c r="AL40" s="2"/>
      <c r="AM40" s="2"/>
    </row>
    <row r="41" spans="1:40">
      <c r="A41" s="106"/>
      <c r="B41" s="239" t="s">
        <v>1498</v>
      </c>
      <c r="C41" s="239"/>
      <c r="D41" s="130">
        <f>COUNTIFS('10-新增明细'!$D$2:$D$425,"转入",'10-新增明细'!$E$2:$E$425,"&lt;&gt;")</f>
        <v>1</v>
      </c>
      <c r="E41" s="136"/>
      <c r="F41" s="136"/>
      <c r="G41" s="136"/>
      <c r="H41" s="136"/>
      <c r="I41" s="136"/>
      <c r="J41" s="136"/>
      <c r="K41" s="136"/>
      <c r="L41" s="106"/>
      <c r="M41" s="106"/>
      <c r="N41" s="106"/>
      <c r="O41" s="106"/>
      <c r="P41" s="106"/>
      <c r="Q41" s="106"/>
      <c r="R41" s="106"/>
      <c r="S41" s="106"/>
      <c r="T41" s="106"/>
      <c r="U41" s="106"/>
      <c r="V41" s="106"/>
      <c r="W41" s="106"/>
      <c r="X41" s="106"/>
      <c r="Y41" s="106"/>
      <c r="Z41" s="106"/>
      <c r="AA41" s="106"/>
      <c r="AB41" s="106"/>
      <c r="AC41" s="106"/>
      <c r="AD41" s="106"/>
      <c r="AE41" s="106"/>
      <c r="AF41" s="2"/>
      <c r="AG41" s="2"/>
      <c r="AH41" s="2"/>
      <c r="AI41" s="2"/>
      <c r="AJ41" s="2"/>
      <c r="AK41" s="2"/>
      <c r="AL41" s="2"/>
      <c r="AM41" s="2"/>
    </row>
    <row r="42" spans="1:40">
      <c r="A42" s="106"/>
      <c r="B42" s="239" t="s">
        <v>1499</v>
      </c>
      <c r="C42" s="239"/>
      <c r="D42" s="130">
        <f>COUNTIFS('10-新增明细'!$D$2:$D$425,"流失回来",'10-新增明细'!$E$2:$E$425,"&lt;&gt;")</f>
        <v>0</v>
      </c>
      <c r="E42" s="136"/>
      <c r="F42" s="136"/>
      <c r="G42" s="136"/>
      <c r="H42" s="136"/>
      <c r="I42" s="136"/>
      <c r="J42" s="136"/>
      <c r="K42" s="13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  <c r="AA42" s="106"/>
      <c r="AB42" s="106"/>
      <c r="AC42" s="106"/>
      <c r="AD42" s="106"/>
      <c r="AE42" s="106"/>
      <c r="AF42" s="2"/>
      <c r="AG42" s="2"/>
      <c r="AH42" s="2"/>
      <c r="AI42" s="2"/>
      <c r="AJ42" s="2"/>
      <c r="AK42" s="2"/>
      <c r="AL42" s="2"/>
      <c r="AM42" s="2"/>
    </row>
    <row r="43" spans="1:40">
      <c r="A43" s="106"/>
      <c r="B43" s="244" t="s">
        <v>1500</v>
      </c>
      <c r="C43" s="244"/>
      <c r="D43" s="130">
        <f>COUNTIFS('11-减少明细'!$D$2:$D$120,"流失",'11-减少明细'!$E$2:$E$120,"&lt;&gt;")</f>
        <v>2</v>
      </c>
      <c r="E43" s="136"/>
      <c r="F43" s="136"/>
      <c r="G43" s="136"/>
      <c r="H43" s="136"/>
      <c r="I43" s="136"/>
      <c r="J43" s="136"/>
      <c r="K43" s="136"/>
      <c r="L43" s="106"/>
      <c r="M43" s="106"/>
      <c r="N43" s="106"/>
      <c r="O43" s="106"/>
      <c r="P43" s="106"/>
      <c r="Q43" s="106"/>
      <c r="R43" s="106"/>
      <c r="S43" s="106"/>
      <c r="T43" s="106"/>
      <c r="U43" s="106"/>
      <c r="V43" s="106"/>
      <c r="W43" s="106"/>
      <c r="X43" s="106"/>
      <c r="Y43" s="106"/>
      <c r="Z43" s="106"/>
      <c r="AA43" s="106"/>
      <c r="AB43" s="106"/>
      <c r="AC43" s="106"/>
      <c r="AD43" s="106"/>
      <c r="AE43" s="106"/>
      <c r="AF43" s="2"/>
      <c r="AG43" s="2"/>
      <c r="AH43" s="2"/>
      <c r="AI43" s="2"/>
      <c r="AJ43" s="2"/>
      <c r="AK43" s="2"/>
      <c r="AL43" s="2"/>
      <c r="AM43" s="2"/>
    </row>
    <row r="44" spans="1:40">
      <c r="A44" s="106"/>
      <c r="B44" s="239" t="s">
        <v>1501</v>
      </c>
      <c r="C44" s="239"/>
      <c r="D44" s="130">
        <f>COUNTIFS('11-减少明细'!$D$2:$D$120,"退费",'11-减少明细'!$E$2:$E$120,"&lt;&gt;")</f>
        <v>3</v>
      </c>
      <c r="E44" s="136"/>
      <c r="F44" s="136"/>
      <c r="G44" s="136"/>
      <c r="H44" s="136"/>
      <c r="I44" s="136"/>
      <c r="J44" s="136"/>
      <c r="K44" s="136"/>
      <c r="L44" s="106"/>
      <c r="M44" s="106"/>
      <c r="N44" s="106"/>
      <c r="O44" s="106"/>
      <c r="P44" s="106"/>
      <c r="Q44" s="106"/>
      <c r="R44" s="106"/>
      <c r="S44" s="106"/>
      <c r="T44" s="106"/>
      <c r="U44" s="106"/>
      <c r="V44" s="106"/>
      <c r="W44" s="106"/>
      <c r="X44" s="106"/>
      <c r="Y44" s="106"/>
      <c r="Z44" s="106"/>
      <c r="AA44" s="106"/>
      <c r="AB44" s="106"/>
      <c r="AC44" s="106"/>
      <c r="AD44" s="106"/>
      <c r="AE44" s="106"/>
      <c r="AF44" s="2"/>
      <c r="AG44" s="2"/>
      <c r="AH44" s="2"/>
      <c r="AI44" s="2"/>
      <c r="AJ44" s="2"/>
      <c r="AK44" s="2"/>
      <c r="AL44" s="2"/>
      <c r="AM44" s="2"/>
    </row>
    <row r="45" spans="1:40">
      <c r="A45" s="106"/>
      <c r="B45" s="238" t="s">
        <v>1502</v>
      </c>
      <c r="C45" s="238"/>
      <c r="D45" s="130">
        <f>COUNTIFS('11-减少明细'!$D$2:$D$120,"转出",'11-减少明细'!$E$2:$E$120,"&lt;&gt;")</f>
        <v>0</v>
      </c>
      <c r="E45" s="136"/>
      <c r="F45" s="136"/>
      <c r="G45" s="136"/>
      <c r="H45" s="136"/>
      <c r="I45" s="136"/>
      <c r="J45" s="136"/>
      <c r="K45" s="136"/>
      <c r="L45" s="106"/>
      <c r="M45" s="106"/>
      <c r="N45" s="106"/>
      <c r="O45" s="106"/>
      <c r="P45" s="106"/>
      <c r="Q45" s="106"/>
      <c r="R45" s="106"/>
      <c r="S45" s="106"/>
      <c r="T45" s="106"/>
      <c r="U45" s="106"/>
      <c r="V45" s="106"/>
      <c r="W45" s="106"/>
      <c r="X45" s="106"/>
      <c r="Y45" s="106"/>
      <c r="Z45" s="106"/>
      <c r="AA45" s="106"/>
      <c r="AB45" s="106"/>
      <c r="AC45" s="106"/>
      <c r="AD45" s="106"/>
      <c r="AE45" s="106"/>
      <c r="AF45" s="2"/>
      <c r="AG45" s="2"/>
      <c r="AH45" s="2"/>
      <c r="AI45" s="2"/>
      <c r="AJ45" s="2"/>
      <c r="AK45" s="2"/>
      <c r="AL45" s="2"/>
      <c r="AM45" s="2"/>
    </row>
    <row r="46" spans="1:40">
      <c r="A46" s="106"/>
      <c r="B46" s="244" t="s">
        <v>1503</v>
      </c>
      <c r="C46" s="244"/>
      <c r="D46" s="129">
        <f>D39+D40+D41+D42-D43-D44-D45</f>
        <v>715</v>
      </c>
      <c r="E46" s="136"/>
      <c r="F46" s="136"/>
      <c r="G46" s="136"/>
      <c r="H46" s="136"/>
      <c r="I46" s="136"/>
      <c r="J46" s="136"/>
      <c r="K46" s="136"/>
      <c r="L46" s="106"/>
      <c r="M46" s="106"/>
      <c r="N46" s="106"/>
      <c r="O46" s="106"/>
      <c r="P46" s="106"/>
      <c r="Q46" s="106"/>
      <c r="R46" s="106"/>
      <c r="S46" s="106"/>
      <c r="T46" s="106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2"/>
      <c r="AG46" s="2"/>
      <c r="AH46" s="2"/>
      <c r="AI46" s="2"/>
      <c r="AJ46" s="2"/>
      <c r="AK46" s="2"/>
      <c r="AL46" s="2"/>
      <c r="AM46" s="2"/>
    </row>
    <row r="47" spans="1:40">
      <c r="A47" s="106"/>
      <c r="B47" s="137"/>
      <c r="C47" s="138"/>
      <c r="D47" s="138"/>
      <c r="E47" s="138"/>
      <c r="F47" s="138"/>
      <c r="G47" s="138"/>
      <c r="H47" s="138"/>
      <c r="I47" s="138"/>
      <c r="J47" s="138"/>
      <c r="K47" s="138"/>
      <c r="L47" s="138"/>
      <c r="M47" s="106"/>
      <c r="N47" s="106"/>
      <c r="O47" s="106"/>
      <c r="P47" s="106"/>
      <c r="Q47" s="106"/>
      <c r="R47" s="106"/>
      <c r="S47" s="106"/>
      <c r="T47" s="106"/>
      <c r="U47" s="106"/>
      <c r="V47" s="106"/>
      <c r="W47" s="106"/>
      <c r="X47" s="106"/>
      <c r="Y47" s="106"/>
      <c r="Z47" s="106"/>
      <c r="AA47" s="106"/>
      <c r="AB47" s="106"/>
      <c r="AC47" s="106"/>
      <c r="AD47" s="106"/>
      <c r="AE47" s="106"/>
      <c r="AF47" s="2"/>
      <c r="AG47" s="2"/>
      <c r="AH47" s="2"/>
      <c r="AI47" s="2"/>
      <c r="AJ47" s="2"/>
      <c r="AK47" s="2"/>
      <c r="AL47" s="2"/>
      <c r="AM47" s="2"/>
    </row>
    <row r="48" spans="1:40">
      <c r="A48" s="106"/>
      <c r="B48" s="107"/>
      <c r="C48" s="106"/>
      <c r="D48" s="106"/>
      <c r="E48" s="106"/>
      <c r="F48" s="106"/>
      <c r="G48" s="106"/>
      <c r="H48" s="106"/>
      <c r="I48" s="106"/>
      <c r="J48" s="106"/>
      <c r="K48" s="106"/>
      <c r="L48" s="106"/>
      <c r="M48" s="106"/>
      <c r="N48" s="106"/>
      <c r="O48" s="106"/>
      <c r="P48" s="106"/>
      <c r="Q48" s="106"/>
      <c r="R48" s="106"/>
      <c r="S48" s="106"/>
      <c r="T48" s="106"/>
      <c r="U48" s="106"/>
      <c r="V48" s="106"/>
      <c r="W48" s="106"/>
      <c r="X48" s="106"/>
      <c r="Y48" s="106"/>
      <c r="Z48" s="106"/>
      <c r="AA48" s="106"/>
      <c r="AB48" s="106"/>
      <c r="AC48" s="106"/>
      <c r="AD48" s="106"/>
      <c r="AE48" s="106"/>
      <c r="AF48" s="2"/>
      <c r="AG48" s="2"/>
      <c r="AH48" s="2"/>
      <c r="AI48" s="2"/>
      <c r="AJ48" s="2"/>
      <c r="AK48" s="2"/>
      <c r="AL48" s="2"/>
      <c r="AM48" s="2"/>
    </row>
    <row r="49" spans="1:39">
      <c r="A49" s="106" t="s">
        <v>100</v>
      </c>
      <c r="B49" s="121" t="s">
        <v>101</v>
      </c>
      <c r="C49" s="122"/>
      <c r="D49" s="122"/>
      <c r="E49" s="122"/>
      <c r="F49" s="122"/>
      <c r="G49" s="122"/>
      <c r="H49" s="1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2"/>
      <c r="AG49" s="2"/>
      <c r="AH49" s="2"/>
      <c r="AI49" s="2"/>
      <c r="AJ49" s="2"/>
      <c r="AK49" s="2"/>
      <c r="AL49" s="2"/>
      <c r="AM49" s="2"/>
    </row>
    <row r="50" spans="1:39" ht="30" customHeight="1">
      <c r="A50" s="123"/>
      <c r="B50" s="245" t="s">
        <v>1504</v>
      </c>
      <c r="C50" s="233" t="s">
        <v>1505</v>
      </c>
      <c r="D50" s="247"/>
      <c r="E50" s="234"/>
      <c r="F50" s="233" t="s">
        <v>102</v>
      </c>
      <c r="G50" s="247"/>
      <c r="H50" s="247"/>
      <c r="I50" s="247"/>
      <c r="J50" s="234"/>
      <c r="K50" s="233" t="s">
        <v>103</v>
      </c>
      <c r="L50" s="247"/>
      <c r="M50" s="234"/>
      <c r="N50" s="243" t="s">
        <v>1506</v>
      </c>
      <c r="O50" s="243"/>
      <c r="P50" s="243"/>
      <c r="Q50" s="243"/>
      <c r="R50" s="241" t="s">
        <v>822</v>
      </c>
      <c r="S50" s="231" t="s">
        <v>104</v>
      </c>
      <c r="T50" s="231" t="s">
        <v>105</v>
      </c>
      <c r="U50" s="233" t="s">
        <v>106</v>
      </c>
      <c r="V50" s="234"/>
      <c r="W50" s="231" t="s">
        <v>113</v>
      </c>
      <c r="X50" s="230" t="s">
        <v>1507</v>
      </c>
      <c r="Y50" s="123"/>
      <c r="Z50" s="123"/>
      <c r="AA50" s="123"/>
      <c r="AB50" s="123"/>
      <c r="AC50" s="123"/>
      <c r="AD50" s="123"/>
      <c r="AE50" s="123"/>
      <c r="AF50" s="2"/>
      <c r="AG50" s="2"/>
      <c r="AH50" s="2"/>
      <c r="AI50" s="2"/>
      <c r="AJ50" s="2"/>
      <c r="AK50" s="2"/>
      <c r="AL50" s="2"/>
      <c r="AM50" s="2"/>
    </row>
    <row r="51" spans="1:39" ht="30" customHeight="1">
      <c r="A51" s="123"/>
      <c r="B51" s="246"/>
      <c r="C51" s="126" t="s">
        <v>1508</v>
      </c>
      <c r="D51" s="126" t="s">
        <v>107</v>
      </c>
      <c r="E51" s="125" t="s">
        <v>108</v>
      </c>
      <c r="F51" s="126" t="s">
        <v>109</v>
      </c>
      <c r="G51" s="126" t="s">
        <v>52</v>
      </c>
      <c r="H51" s="126" t="s">
        <v>110</v>
      </c>
      <c r="I51" s="126" t="s">
        <v>99</v>
      </c>
      <c r="J51" s="125" t="s">
        <v>108</v>
      </c>
      <c r="K51" s="125" t="s">
        <v>74</v>
      </c>
      <c r="L51" s="125" t="s">
        <v>111</v>
      </c>
      <c r="M51" s="125" t="s">
        <v>108</v>
      </c>
      <c r="N51" s="126" t="s">
        <v>1509</v>
      </c>
      <c r="O51" s="126" t="s">
        <v>1510</v>
      </c>
      <c r="P51" s="126" t="s">
        <v>839</v>
      </c>
      <c r="Q51" s="126" t="s">
        <v>821</v>
      </c>
      <c r="R51" s="242"/>
      <c r="S51" s="232"/>
      <c r="T51" s="232"/>
      <c r="U51" s="126" t="s">
        <v>74</v>
      </c>
      <c r="V51" s="126" t="s">
        <v>112</v>
      </c>
      <c r="W51" s="232"/>
      <c r="X51" s="230"/>
      <c r="Y51" s="123"/>
      <c r="Z51" s="123"/>
      <c r="AA51" s="123"/>
      <c r="AB51" s="123"/>
      <c r="AC51" s="123"/>
      <c r="AD51" s="123"/>
      <c r="AE51" s="123"/>
      <c r="AF51" s="2"/>
      <c r="AG51" s="2"/>
      <c r="AH51" s="2"/>
      <c r="AI51" s="2"/>
      <c r="AJ51" s="2"/>
      <c r="AK51" s="2"/>
      <c r="AL51" s="2"/>
      <c r="AM51" s="2"/>
    </row>
    <row r="52" spans="1:39">
      <c r="A52" s="123"/>
      <c r="B52" s="139" t="s">
        <v>1511</v>
      </c>
      <c r="C52" s="140">
        <f>COUNTIFS('2-班级信息'!AK:AK,'12-经营数据表'!B52,'2-班级信息'!V:V,"未结业")</f>
        <v>8</v>
      </c>
      <c r="D52" s="141">
        <v>89</v>
      </c>
      <c r="E52" s="142">
        <f>IF(ISERROR(D52/C52),,D52/C52)</f>
        <v>11.125</v>
      </c>
      <c r="F52" s="143"/>
      <c r="G52" s="144"/>
      <c r="H52" s="145"/>
      <c r="I52" s="145"/>
      <c r="J52" s="142">
        <f>IF(ISERROR(I52/H52),,I52/H52)</f>
        <v>0</v>
      </c>
      <c r="K52" s="146">
        <f t="shared" ref="K52:L56" si="4">C52-H52</f>
        <v>8</v>
      </c>
      <c r="L52" s="146">
        <f t="shared" si="4"/>
        <v>89</v>
      </c>
      <c r="M52" s="142">
        <f>IF(ISERROR(L52/K52),,L52/K52)</f>
        <v>11.125</v>
      </c>
      <c r="N52" s="145"/>
      <c r="O52" s="145"/>
      <c r="P52" s="145"/>
      <c r="Q52" s="145"/>
      <c r="R52" s="147">
        <f t="shared" ref="R52:R57" si="5">+IF(ISERROR(Q52/P52),,Q52/P52)</f>
        <v>0</v>
      </c>
      <c r="S52" s="148"/>
      <c r="T52" s="145"/>
      <c r="U52" s="126"/>
      <c r="V52" s="126"/>
      <c r="W52" s="145"/>
      <c r="X52" s="145"/>
      <c r="Y52" s="123"/>
      <c r="Z52" s="123"/>
      <c r="AA52" s="123"/>
      <c r="AB52" s="123"/>
      <c r="AC52" s="123"/>
      <c r="AD52" s="123"/>
      <c r="AE52" s="123"/>
      <c r="AF52" s="2"/>
      <c r="AG52" s="2"/>
      <c r="AH52" s="2"/>
      <c r="AI52" s="2"/>
      <c r="AJ52" s="2"/>
      <c r="AK52" s="2"/>
      <c r="AL52" s="2"/>
      <c r="AM52" s="2"/>
    </row>
    <row r="53" spans="1:39">
      <c r="A53" s="149"/>
      <c r="B53" s="139" t="s">
        <v>1512</v>
      </c>
      <c r="C53" s="150">
        <v>27</v>
      </c>
      <c r="D53" s="141">
        <v>272</v>
      </c>
      <c r="E53" s="142">
        <f>IF(ISERROR(D53/C53),,D53/C53)</f>
        <v>10.074074074074074</v>
      </c>
      <c r="F53" s="151"/>
      <c r="G53" s="144"/>
      <c r="H53" s="145"/>
      <c r="I53" s="145"/>
      <c r="J53" s="142">
        <f>IF(ISERROR(I53/H53),,I53/H53)</f>
        <v>0</v>
      </c>
      <c r="K53" s="146">
        <f t="shared" si="4"/>
        <v>27</v>
      </c>
      <c r="L53" s="146">
        <f t="shared" si="4"/>
        <v>272</v>
      </c>
      <c r="M53" s="142">
        <f>IF(ISERROR(L53/K53),,L53/K53)</f>
        <v>10.074074074074074</v>
      </c>
      <c r="N53" s="145"/>
      <c r="O53" s="145"/>
      <c r="P53" s="145"/>
      <c r="Q53" s="145"/>
      <c r="R53" s="147">
        <f t="shared" si="5"/>
        <v>0</v>
      </c>
      <c r="S53" s="152"/>
      <c r="T53" s="145"/>
      <c r="U53" s="153"/>
      <c r="V53" s="153"/>
      <c r="W53" s="145"/>
      <c r="X53" s="145"/>
      <c r="Y53" s="149"/>
      <c r="Z53" s="149"/>
      <c r="AA53" s="149"/>
      <c r="AB53" s="149"/>
      <c r="AC53" s="149"/>
      <c r="AD53" s="149"/>
      <c r="AE53" s="149"/>
      <c r="AF53" s="2"/>
      <c r="AG53" s="2"/>
      <c r="AH53" s="2"/>
      <c r="AI53" s="2"/>
      <c r="AJ53" s="2"/>
      <c r="AK53" s="2"/>
      <c r="AL53" s="2"/>
      <c r="AM53" s="2"/>
    </row>
    <row r="54" spans="1:39">
      <c r="A54" s="149"/>
      <c r="B54" s="139" t="s">
        <v>20</v>
      </c>
      <c r="C54" s="150">
        <v>17</v>
      </c>
      <c r="D54" s="141">
        <v>173</v>
      </c>
      <c r="E54" s="142">
        <f>IF(ISERROR(D54/C54),,D54/C54)</f>
        <v>10.176470588235293</v>
      </c>
      <c r="F54" s="143"/>
      <c r="G54" s="144"/>
      <c r="H54" s="145"/>
      <c r="I54" s="145"/>
      <c r="J54" s="142">
        <f>IF(ISERROR(I54/H54),,I54/H54)</f>
        <v>0</v>
      </c>
      <c r="K54" s="146">
        <f t="shared" si="4"/>
        <v>17</v>
      </c>
      <c r="L54" s="146">
        <f t="shared" si="4"/>
        <v>173</v>
      </c>
      <c r="M54" s="142">
        <f>IF(ISERROR(L54/K54),,L54/K54)</f>
        <v>10.176470588235293</v>
      </c>
      <c r="N54" s="145"/>
      <c r="O54" s="145"/>
      <c r="P54" s="145"/>
      <c r="Q54" s="145"/>
      <c r="R54" s="147">
        <f t="shared" si="5"/>
        <v>0</v>
      </c>
      <c r="S54" s="154"/>
      <c r="T54" s="145"/>
      <c r="U54" s="153"/>
      <c r="V54" s="153"/>
      <c r="W54" s="145"/>
      <c r="X54" s="145"/>
      <c r="Y54" s="149"/>
      <c r="Z54" s="149"/>
      <c r="AA54" s="149"/>
      <c r="AB54" s="149"/>
      <c r="AC54" s="149"/>
      <c r="AD54" s="149"/>
      <c r="AE54" s="149"/>
      <c r="AF54" s="2"/>
      <c r="AG54" s="2"/>
      <c r="AH54" s="2"/>
      <c r="AI54" s="2"/>
      <c r="AJ54" s="2"/>
      <c r="AK54" s="2"/>
      <c r="AL54" s="2"/>
      <c r="AM54" s="2"/>
    </row>
    <row r="55" spans="1:39">
      <c r="A55" s="149"/>
      <c r="B55" s="139" t="s">
        <v>21</v>
      </c>
      <c r="C55" s="150">
        <v>8</v>
      </c>
      <c r="D55" s="141">
        <v>80</v>
      </c>
      <c r="E55" s="142">
        <f>IF(ISERROR(D55/C55),,D55/C55)</f>
        <v>10</v>
      </c>
      <c r="F55" s="143"/>
      <c r="G55" s="144"/>
      <c r="H55" s="145"/>
      <c r="I55" s="145"/>
      <c r="J55" s="142">
        <f>IF(ISERROR(I55/H55),,I55/H55)</f>
        <v>0</v>
      </c>
      <c r="K55" s="146">
        <f t="shared" si="4"/>
        <v>8</v>
      </c>
      <c r="L55" s="146">
        <f t="shared" si="4"/>
        <v>80</v>
      </c>
      <c r="M55" s="142">
        <f>IF(ISERROR(L55/K55),,L55/K55)</f>
        <v>10</v>
      </c>
      <c r="N55" s="145"/>
      <c r="O55" s="145"/>
      <c r="P55" s="145"/>
      <c r="Q55" s="145"/>
      <c r="R55" s="147">
        <f t="shared" si="5"/>
        <v>0</v>
      </c>
      <c r="S55" s="154"/>
      <c r="T55" s="145"/>
      <c r="U55" s="153"/>
      <c r="V55" s="153"/>
      <c r="W55" s="145"/>
      <c r="X55" s="145"/>
      <c r="Y55" s="149"/>
      <c r="Z55" s="149"/>
      <c r="AA55" s="149"/>
      <c r="AB55" s="149"/>
      <c r="AC55" s="149"/>
      <c r="AD55" s="149"/>
      <c r="AE55" s="149"/>
      <c r="AF55" s="2"/>
      <c r="AG55" s="2"/>
      <c r="AH55" s="2"/>
      <c r="AI55" s="2"/>
      <c r="AJ55" s="2"/>
      <c r="AK55" s="2"/>
      <c r="AL55" s="2"/>
      <c r="AM55" s="2"/>
    </row>
    <row r="56" spans="1:39">
      <c r="A56" s="149"/>
      <c r="B56" s="139" t="s">
        <v>1513</v>
      </c>
      <c r="C56" s="150">
        <f>COUNTIFS('2-班级信息'!AK:AK,'12-经营数据表'!B56,'2-班级信息'!V:V,"未结业")</f>
        <v>1</v>
      </c>
      <c r="D56" s="141">
        <f>SUMIFS('2-班级信息'!P:P,'2-班级信息'!AK:AK,'12-经营数据表'!B56,'2-班级信息'!V:V,"未结业")</f>
        <v>1</v>
      </c>
      <c r="E56" s="142">
        <f>IF(ISERROR(D56/C56),,D56/C56)</f>
        <v>1</v>
      </c>
      <c r="F56" s="143"/>
      <c r="G56" s="144"/>
      <c r="H56" s="145"/>
      <c r="I56" s="145"/>
      <c r="J56" s="142">
        <f>IF(ISERROR(I56/H56),,I56/H56)</f>
        <v>0</v>
      </c>
      <c r="K56" s="146">
        <f t="shared" si="4"/>
        <v>1</v>
      </c>
      <c r="L56" s="146">
        <f t="shared" si="4"/>
        <v>1</v>
      </c>
      <c r="M56" s="142">
        <f>IF(ISERROR(L56/K56),,L56/K56)</f>
        <v>1</v>
      </c>
      <c r="N56" s="145"/>
      <c r="O56" s="145"/>
      <c r="P56" s="145"/>
      <c r="Q56" s="145"/>
      <c r="R56" s="147">
        <f t="shared" si="5"/>
        <v>0</v>
      </c>
      <c r="S56" s="154"/>
      <c r="T56" s="145"/>
      <c r="U56" s="153"/>
      <c r="V56" s="153"/>
      <c r="W56" s="145"/>
      <c r="X56" s="145"/>
      <c r="Y56" s="149"/>
      <c r="Z56" s="149"/>
      <c r="AA56" s="149"/>
      <c r="AB56" s="149"/>
      <c r="AC56" s="149"/>
      <c r="AD56" s="149"/>
      <c r="AE56" s="149"/>
      <c r="AF56" s="2"/>
      <c r="AG56" s="2"/>
      <c r="AH56" s="2"/>
      <c r="AI56" s="2"/>
      <c r="AJ56" s="2"/>
      <c r="AK56" s="2"/>
      <c r="AL56" s="2"/>
      <c r="AM56" s="2"/>
    </row>
    <row r="57" spans="1:39">
      <c r="A57" s="149"/>
      <c r="B57" s="139" t="s">
        <v>75</v>
      </c>
      <c r="C57" s="146">
        <f>SUM(C52:C56)</f>
        <v>61</v>
      </c>
      <c r="D57" s="146">
        <f>SUM(D52:D56)</f>
        <v>615</v>
      </c>
      <c r="E57" s="142">
        <f>IF(ISERROR((D57-D56)/(C57-C56)),,(D57-D56)/(C57-C56))</f>
        <v>10.233333333333333</v>
      </c>
      <c r="F57" s="155"/>
      <c r="G57" s="155"/>
      <c r="H57" s="146">
        <f>SUM(H52:H56)</f>
        <v>0</v>
      </c>
      <c r="I57" s="146">
        <f>SUM(I52:I56)</f>
        <v>0</v>
      </c>
      <c r="J57" s="142">
        <f>IF(ISERROR((I57-I56)/(H57-H56)),,(I57-I56)/(H57-H56))</f>
        <v>0</v>
      </c>
      <c r="K57" s="146">
        <f>SUM(K52:K56)</f>
        <v>61</v>
      </c>
      <c r="L57" s="146">
        <f>SUM(L52:L56)</f>
        <v>615</v>
      </c>
      <c r="M57" s="142">
        <f>IF(ISERROR((L57-L56)/(K57-K56)),,(L57-L56)/(K57-K56))</f>
        <v>10.233333333333333</v>
      </c>
      <c r="N57" s="146">
        <f>SUM(N52:N56)</f>
        <v>0</v>
      </c>
      <c r="O57" s="146">
        <f>SUM(O52:O56)</f>
        <v>0</v>
      </c>
      <c r="P57" s="146">
        <f>SUM(P52:P56)</f>
        <v>0</v>
      </c>
      <c r="Q57" s="146">
        <f>SUM(Q52:Q56)</f>
        <v>0</v>
      </c>
      <c r="R57" s="147">
        <f t="shared" si="5"/>
        <v>0</v>
      </c>
      <c r="S57" s="156">
        <f t="shared" ref="S57:X57" si="6">SUM(S52:S56)</f>
        <v>0</v>
      </c>
      <c r="T57" s="146">
        <f t="shared" si="6"/>
        <v>0</v>
      </c>
      <c r="U57" s="156">
        <f t="shared" si="6"/>
        <v>0</v>
      </c>
      <c r="V57" s="156">
        <f t="shared" si="6"/>
        <v>0</v>
      </c>
      <c r="W57" s="146">
        <f t="shared" si="6"/>
        <v>0</v>
      </c>
      <c r="X57" s="146">
        <f t="shared" si="6"/>
        <v>0</v>
      </c>
      <c r="Y57" s="149"/>
      <c r="Z57" s="149"/>
      <c r="AA57" s="149"/>
      <c r="AB57" s="149"/>
      <c r="AC57" s="149"/>
      <c r="AD57" s="149"/>
      <c r="AE57" s="149"/>
      <c r="AF57" s="2"/>
      <c r="AG57" s="2"/>
      <c r="AH57" s="2"/>
      <c r="AI57" s="2"/>
      <c r="AJ57" s="2"/>
      <c r="AK57" s="2"/>
      <c r="AL57" s="2"/>
      <c r="AM57" s="2"/>
    </row>
    <row r="58" spans="1:39">
      <c r="A58" s="106"/>
      <c r="B58" s="157"/>
      <c r="C58" s="158">
        <f>C57-C21</f>
        <v>0</v>
      </c>
      <c r="D58" s="158">
        <f>D57-H36</f>
        <v>0</v>
      </c>
      <c r="E58" s="159"/>
      <c r="F58" s="159"/>
      <c r="G58" s="159"/>
      <c r="H58" s="159"/>
      <c r="I58" s="159"/>
      <c r="J58" s="159"/>
      <c r="K58" s="138"/>
      <c r="L58" s="106"/>
      <c r="M58" s="106"/>
      <c r="N58" s="106"/>
      <c r="O58" s="106"/>
      <c r="P58" s="106"/>
      <c r="Q58" s="106"/>
      <c r="R58" s="106"/>
      <c r="S58" s="106"/>
      <c r="T58" s="106"/>
      <c r="U58" s="106"/>
      <c r="V58" s="106"/>
      <c r="W58" s="106"/>
      <c r="X58" s="106"/>
      <c r="Y58" s="106"/>
      <c r="Z58" s="106"/>
      <c r="AA58" s="106"/>
      <c r="AB58" s="106"/>
      <c r="AC58" s="106"/>
      <c r="AD58" s="106"/>
      <c r="AE58" s="106"/>
      <c r="AF58" s="2"/>
      <c r="AG58" s="2"/>
      <c r="AH58" s="2"/>
      <c r="AI58" s="2"/>
      <c r="AJ58" s="2"/>
      <c r="AK58" s="2"/>
      <c r="AL58" s="2"/>
      <c r="AM58" s="2"/>
    </row>
    <row r="59" spans="1:39">
      <c r="A59" s="106"/>
      <c r="B59" s="137"/>
      <c r="C59" s="138"/>
      <c r="D59" s="138"/>
      <c r="E59" s="138"/>
      <c r="F59" s="240"/>
      <c r="G59" s="240"/>
      <c r="H59" s="240"/>
      <c r="I59" s="240"/>
      <c r="J59" s="240"/>
      <c r="K59" s="240"/>
      <c r="L59" s="240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06"/>
      <c r="AC59" s="106"/>
      <c r="AD59" s="106"/>
      <c r="AE59" s="106"/>
      <c r="AF59" s="2"/>
      <c r="AG59" s="2"/>
      <c r="AH59" s="2"/>
      <c r="AI59" s="2"/>
      <c r="AJ59" s="2"/>
      <c r="AK59" s="2"/>
      <c r="AL59" s="2"/>
      <c r="AM59" s="2"/>
    </row>
    <row r="60" spans="1:39" ht="40.5">
      <c r="A60" s="161"/>
      <c r="B60" s="162" t="s">
        <v>115</v>
      </c>
      <c r="C60" s="163" t="s">
        <v>1514</v>
      </c>
      <c r="D60" s="163" t="s">
        <v>1515</v>
      </c>
      <c r="E60" s="163" t="s">
        <v>1516</v>
      </c>
      <c r="F60" s="164" t="s">
        <v>1517</v>
      </c>
      <c r="G60" s="164" t="s">
        <v>1518</v>
      </c>
      <c r="H60" s="164" t="s">
        <v>1519</v>
      </c>
      <c r="I60" s="164" t="s">
        <v>889</v>
      </c>
      <c r="J60" s="164" t="s">
        <v>1520</v>
      </c>
      <c r="K60" s="164" t="s">
        <v>1521</v>
      </c>
      <c r="L60" s="164" t="s">
        <v>1522</v>
      </c>
      <c r="M60" s="163" t="s">
        <v>1523</v>
      </c>
      <c r="N60" s="165"/>
      <c r="O60" s="165"/>
      <c r="P60" s="166"/>
      <c r="Q60" s="126" t="s">
        <v>70</v>
      </c>
      <c r="R60" s="126" t="s">
        <v>1524</v>
      </c>
      <c r="S60" s="167"/>
      <c r="T60" s="167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2"/>
      <c r="AL60" s="2"/>
      <c r="AM60" s="2"/>
    </row>
    <row r="61" spans="1:39">
      <c r="A61" s="106"/>
      <c r="B61" s="139" t="s">
        <v>841</v>
      </c>
      <c r="C61" s="168">
        <f>COUNTIFS('3-班级学员信息表'!$AG:$AG,'12-经营数据表'!C$60,'3-班级学员信息表'!$R:$R,'12-经营数据表'!$B61,'3-班级学员信息表'!$Q:$Q,"在读")</f>
        <v>74</v>
      </c>
      <c r="D61" s="168">
        <f>COUNTIFS('3-班级学员信息表'!$AG:$AG,'12-经营数据表'!D$60,'3-班级学员信息表'!$R:$R,'12-经营数据表'!$B61,'3-班级学员信息表'!$Q:$Q,"在读")</f>
        <v>2</v>
      </c>
      <c r="E61" s="168">
        <f>COUNTIFS('3-班级学员信息表'!$AG:$AG,'12-经营数据表'!E$60,'3-班级学员信息表'!$R:$R,'12-经营数据表'!$B61,'3-班级学员信息表'!$Q:$Q,"在读")</f>
        <v>1</v>
      </c>
      <c r="F61" s="168">
        <f>COUNTIFS('3-班级学员信息表'!$AG:$AG,'12-经营数据表'!F$60,'3-班级学员信息表'!$R:$R,'12-经营数据表'!$B61,'3-班级学员信息表'!$Q:$Q,"在读")</f>
        <v>1</v>
      </c>
      <c r="G61" s="168">
        <f>COUNTIFS('3-班级学员信息表'!$AG:$AG,'12-经营数据表'!G$60,'3-班级学员信息表'!$R:$R,'12-经营数据表'!$B61,'3-班级学员信息表'!$Q:$Q,"在读")</f>
        <v>0</v>
      </c>
      <c r="H61" s="168">
        <f>COUNTIFS('3-班级学员信息表'!$AG:$AG,'12-经营数据表'!H$60,'3-班级学员信息表'!$R:$R,'12-经营数据表'!$B61,'3-班级学员信息表'!$Q:$Q,"在读")</f>
        <v>0</v>
      </c>
      <c r="I61" s="168">
        <f>COUNTIFS('3-班级学员信息表'!$AG:$AG,'12-经营数据表'!I$60,'3-班级学员信息表'!$R:$R,'12-经营数据表'!$B61,'3-班级学员信息表'!$Q:$Q,"在读")</f>
        <v>0</v>
      </c>
      <c r="J61" s="168">
        <f>COUNTIFS('3-班级学员信息表'!$AG:$AG,'12-经营数据表'!J$60,'3-班级学员信息表'!$R:$R,'12-经营数据表'!$B61,'3-班级学员信息表'!$Q:$Q,"在读")</f>
        <v>0</v>
      </c>
      <c r="K61" s="168">
        <f>COUNTIFS('3-班级学员信息表'!$AG:$AG,'12-经营数据表'!K$60,'3-班级学员信息表'!$R:$R,'12-经营数据表'!$B61,'3-班级学员信息表'!$Q:$Q,"在读")</f>
        <v>0</v>
      </c>
      <c r="L61" s="168">
        <f>COUNTIFS('3-班级学员信息表'!$AG:$AG,'12-经营数据表'!L$60,'3-班级学员信息表'!$R:$R,'12-经营数据表'!$B61,'3-班级学员信息表'!$Q:$Q,"在读")</f>
        <v>0</v>
      </c>
      <c r="M61" s="168">
        <f>COUNTIFS('3-班级学员信息表'!$AG:$AG,'12-经营数据表'!M$60,'3-班级学员信息表'!$R:$R,'12-经营数据表'!$B61,'3-班级学员信息表'!$Q:$Q,"在读")</f>
        <v>0</v>
      </c>
      <c r="N61" s="168">
        <f>COUNTIFS('3-班级学员信息表'!$AG:$AG,'12-经营数据表'!N$60,'3-班级学员信息表'!$R:$R,'12-经营数据表'!$B61,'3-班级学员信息表'!$Q:$Q,"在读")</f>
        <v>0</v>
      </c>
      <c r="O61" s="168">
        <f>COUNTIFS('3-班级学员信息表'!$AG:$AG,'12-经营数据表'!O$60,'3-班级学员信息表'!$R:$R,'12-经营数据表'!$B61,'3-班级学员信息表'!$Q:$Q,"在读")</f>
        <v>0</v>
      </c>
      <c r="P61" s="168">
        <f>COUNTIFS('3-班级学员信息表'!$AG:$AG,'12-经营数据表'!P$60,'3-班级学员信息表'!$R:$R,'12-经营数据表'!$B61,'3-班级学员信息表'!$Q:$Q,"在读")</f>
        <v>0</v>
      </c>
      <c r="Q61" s="129">
        <f>SUM(C61:P61)</f>
        <v>78</v>
      </c>
      <c r="R61" s="169">
        <f>H52</f>
        <v>0</v>
      </c>
      <c r="S61" s="170"/>
      <c r="T61" s="170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2"/>
      <c r="AL61" s="2"/>
      <c r="AM61" s="2"/>
    </row>
    <row r="62" spans="1:39">
      <c r="A62" s="106"/>
      <c r="B62" s="139" t="s">
        <v>842</v>
      </c>
      <c r="C62" s="168">
        <f>COUNTIFS('3-班级学员信息表'!$AG:$AG,'12-经营数据表'!C$60,'3-班级学员信息表'!$R:$R,'12-经营数据表'!$B62,'3-班级学员信息表'!$Q:$Q,"在读")</f>
        <v>23</v>
      </c>
      <c r="D62" s="168">
        <f>COUNTIFS('3-班级学员信息表'!$AG:$AG,'12-经营数据表'!D$60,'3-班级学员信息表'!$R:$R,'12-经营数据表'!$B62,'3-班级学员信息表'!$Q:$Q,"在读")</f>
        <v>146</v>
      </c>
      <c r="E62" s="168">
        <f>COUNTIFS('3-班级学员信息表'!$AG:$AG,'12-经营数据表'!E$60,'3-班级学员信息表'!$R:$R,'12-经营数据表'!$B62,'3-班级学员信息表'!$Q:$Q,"在读")</f>
        <v>0</v>
      </c>
      <c r="F62" s="168">
        <f>COUNTIFS('3-班级学员信息表'!$AG:$AG,'12-经营数据表'!F$60,'3-班级学员信息表'!$R:$R,'12-经营数据表'!$B62,'3-班级学员信息表'!$Q:$Q,"在读")</f>
        <v>15</v>
      </c>
      <c r="G62" s="168">
        <f>COUNTIFS('3-班级学员信息表'!$AG:$AG,'12-经营数据表'!G$60,'3-班级学员信息表'!$R:$R,'12-经营数据表'!$B62,'3-班级学员信息表'!$Q:$Q,"在读")</f>
        <v>0</v>
      </c>
      <c r="H62" s="168">
        <f>COUNTIFS('3-班级学员信息表'!$AG:$AG,'12-经营数据表'!H$60,'3-班级学员信息表'!$R:$R,'12-经营数据表'!$B62,'3-班级学员信息表'!$Q:$Q,"在读")</f>
        <v>55</v>
      </c>
      <c r="I62" s="168">
        <f>COUNTIFS('3-班级学员信息表'!$AG:$AG,'12-经营数据表'!I$60,'3-班级学员信息表'!$R:$R,'12-经营数据表'!$B62,'3-班级学员信息表'!$Q:$Q,"在读")</f>
        <v>12</v>
      </c>
      <c r="J62" s="168">
        <f>COUNTIFS('3-班级学员信息表'!$AG:$AG,'12-经营数据表'!J$60,'3-班级学员信息表'!$R:$R,'12-经营数据表'!$B62,'3-班级学员信息表'!$Q:$Q,"在读")</f>
        <v>0</v>
      </c>
      <c r="K62" s="168">
        <f>COUNTIFS('3-班级学员信息表'!$AG:$AG,'12-经营数据表'!K$60,'3-班级学员信息表'!$R:$R,'12-经营数据表'!$B62,'3-班级学员信息表'!$Q:$Q,"在读")</f>
        <v>2</v>
      </c>
      <c r="L62" s="168">
        <f>COUNTIFS('3-班级学员信息表'!$AG:$AG,'12-经营数据表'!L$60,'3-班级学员信息表'!$R:$R,'12-经营数据表'!$B62,'3-班级学员信息表'!$Q:$Q,"在读")</f>
        <v>0</v>
      </c>
      <c r="M62" s="168">
        <f>COUNTIFS('3-班级学员信息表'!$AG:$AG,'12-经营数据表'!M$60,'3-班级学员信息表'!$R:$R,'12-经营数据表'!$B62,'3-班级学员信息表'!$Q:$Q,"在读")</f>
        <v>0</v>
      </c>
      <c r="N62" s="168">
        <f>COUNTIFS('3-班级学员信息表'!$AG:$AG,'12-经营数据表'!N$60,'3-班级学员信息表'!$R:$R,'12-经营数据表'!$B62,'3-班级学员信息表'!$Q:$Q,"在读")</f>
        <v>0</v>
      </c>
      <c r="O62" s="168">
        <f>COUNTIFS('3-班级学员信息表'!$AG:$AG,'12-经营数据表'!O$60,'3-班级学员信息表'!$R:$R,'12-经营数据表'!$B62,'3-班级学员信息表'!$Q:$Q,"在读")</f>
        <v>0</v>
      </c>
      <c r="P62" s="168">
        <f>COUNTIFS('3-班级学员信息表'!$AG:$AG,'12-经营数据表'!P$60,'3-班级学员信息表'!$R:$R,'12-经营数据表'!$B62,'3-班级学员信息表'!$Q:$Q,"在读")</f>
        <v>0</v>
      </c>
      <c r="Q62" s="129">
        <f>SUM(C62:P62)</f>
        <v>253</v>
      </c>
      <c r="R62" s="169">
        <f>H53</f>
        <v>0</v>
      </c>
      <c r="S62" s="170"/>
      <c r="T62" s="170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6"/>
      <c r="AK62" s="2"/>
      <c r="AL62" s="2"/>
      <c r="AM62" s="2"/>
    </row>
    <row r="63" spans="1:39">
      <c r="A63" s="106"/>
      <c r="B63" s="139" t="s">
        <v>20</v>
      </c>
      <c r="C63" s="168">
        <f>COUNTIFS('3-班级学员信息表'!$AG:$AG,'12-经营数据表'!C$60,'3-班级学员信息表'!$R:$R,'12-经营数据表'!$B63,'3-班级学员信息表'!$Q:$Q,"在读")</f>
        <v>2</v>
      </c>
      <c r="D63" s="168">
        <f>COUNTIFS('3-班级学员信息表'!$AG:$AG,'12-经营数据表'!D$60,'3-班级学员信息表'!$R:$R,'12-经营数据表'!$B63,'3-班级学员信息表'!$Q:$Q,"在读")</f>
        <v>73</v>
      </c>
      <c r="E63" s="168">
        <f>COUNTIFS('3-班级学员信息表'!$AG:$AG,'12-经营数据表'!E$60,'3-班级学员信息表'!$R:$R,'12-经营数据表'!$B63,'3-班级学员信息表'!$Q:$Q,"在读")</f>
        <v>0</v>
      </c>
      <c r="F63" s="168">
        <f>COUNTIFS('3-班级学员信息表'!$AG:$AG,'12-经营数据表'!F$60,'3-班级学员信息表'!$R:$R,'12-经营数据表'!$B63,'3-班级学员信息表'!$Q:$Q,"在读")</f>
        <v>1</v>
      </c>
      <c r="G63" s="168">
        <f>COUNTIFS('3-班级学员信息表'!$AG:$AG,'12-经营数据表'!G$60,'3-班级学员信息表'!$R:$R,'12-经营数据表'!$B63,'3-班级学员信息表'!$Q:$Q,"在读")</f>
        <v>0</v>
      </c>
      <c r="H63" s="168">
        <f>COUNTIFS('3-班级学员信息表'!$AG:$AG,'12-经营数据表'!H$60,'3-班级学员信息表'!$R:$R,'12-经营数据表'!$B63,'3-班级学员信息表'!$Q:$Q,"在读")</f>
        <v>63</v>
      </c>
      <c r="I63" s="168">
        <f>COUNTIFS('3-班级学员信息表'!$AG:$AG,'12-经营数据表'!I$60,'3-班级学员信息表'!$R:$R,'12-经营数据表'!$B63,'3-班级学员信息表'!$Q:$Q,"在读")</f>
        <v>0</v>
      </c>
      <c r="J63" s="168">
        <f>COUNTIFS('3-班级学员信息表'!$AG:$AG,'12-经营数据表'!J$60,'3-班级学员信息表'!$R:$R,'12-经营数据表'!$B63,'3-班级学员信息表'!$Q:$Q,"在读")</f>
        <v>0</v>
      </c>
      <c r="K63" s="168">
        <f>COUNTIFS('3-班级学员信息表'!$AG:$AG,'12-经营数据表'!K$60,'3-班级学员信息表'!$R:$R,'12-经营数据表'!$B63,'3-班级学员信息表'!$Q:$Q,"在读")</f>
        <v>0</v>
      </c>
      <c r="L63" s="168">
        <f>COUNTIFS('3-班级学员信息表'!$AG:$AG,'12-经营数据表'!L$60,'3-班级学员信息表'!$R:$R,'12-经营数据表'!$B63,'3-班级学员信息表'!$Q:$Q,"在读")</f>
        <v>0</v>
      </c>
      <c r="M63" s="168">
        <f>COUNTIFS('3-班级学员信息表'!$AG:$AG,'12-经营数据表'!M$60,'3-班级学员信息表'!$R:$R,'12-经营数据表'!$B63,'3-班级学员信息表'!$Q:$Q,"在读")</f>
        <v>0</v>
      </c>
      <c r="N63" s="168">
        <f>COUNTIFS('3-班级学员信息表'!$AG:$AG,'12-经营数据表'!N$60,'3-班级学员信息表'!$R:$R,'12-经营数据表'!$B63,'3-班级学员信息表'!$Q:$Q,"在读")</f>
        <v>0</v>
      </c>
      <c r="O63" s="168">
        <f>COUNTIFS('3-班级学员信息表'!$AG:$AG,'12-经营数据表'!O$60,'3-班级学员信息表'!$R:$R,'12-经营数据表'!$B63,'3-班级学员信息表'!$Q:$Q,"在读")</f>
        <v>0</v>
      </c>
      <c r="P63" s="168">
        <f>COUNTIFS('3-班级学员信息表'!$AG:$AG,'12-经营数据表'!P$60,'3-班级学员信息表'!$R:$R,'12-经营数据表'!$B63,'3-班级学员信息表'!$Q:$Q,"在读")</f>
        <v>0</v>
      </c>
      <c r="Q63" s="129">
        <f>SUM(C63:P63)</f>
        <v>139</v>
      </c>
      <c r="R63" s="169">
        <f>H54</f>
        <v>0</v>
      </c>
      <c r="S63" s="170"/>
      <c r="T63" s="170"/>
      <c r="U63" s="106"/>
      <c r="V63" s="106"/>
      <c r="W63" s="106"/>
      <c r="X63" s="106"/>
      <c r="Y63" s="106"/>
      <c r="Z63" s="106"/>
      <c r="AA63" s="106"/>
      <c r="AB63" s="106"/>
      <c r="AC63" s="106"/>
      <c r="AD63" s="106"/>
      <c r="AE63" s="106"/>
      <c r="AF63" s="106"/>
      <c r="AG63" s="106"/>
      <c r="AH63" s="106"/>
      <c r="AI63" s="106"/>
      <c r="AJ63" s="106"/>
      <c r="AK63" s="2"/>
      <c r="AL63" s="2"/>
      <c r="AM63" s="2"/>
    </row>
    <row r="64" spans="1:39">
      <c r="A64" s="106"/>
      <c r="B64" s="139" t="s">
        <v>21</v>
      </c>
      <c r="C64" s="168">
        <f>COUNTIFS('3-班级学员信息表'!$AG:$AG,'12-经营数据表'!C$60,'3-班级学员信息表'!$R:$R,'12-经营数据表'!$B64,'3-班级学员信息表'!$Q:$Q,"在读")</f>
        <v>1</v>
      </c>
      <c r="D64" s="168">
        <f>COUNTIFS('3-班级学员信息表'!$AG:$AG,'12-经营数据表'!D$60,'3-班级学员信息表'!$R:$R,'12-经营数据表'!$B64,'3-班级学员信息表'!$Q:$Q,"在读")</f>
        <v>115</v>
      </c>
      <c r="E64" s="168">
        <f>COUNTIFS('3-班级学员信息表'!$AG:$AG,'12-经营数据表'!E$60,'3-班级学员信息表'!$R:$R,'12-经营数据表'!$B64,'3-班级学员信息表'!$Q:$Q,"在读")</f>
        <v>15</v>
      </c>
      <c r="F64" s="168">
        <f>COUNTIFS('3-班级学员信息表'!$AG:$AG,'12-经营数据表'!F$60,'3-班级学员信息表'!$R:$R,'12-经营数据表'!$B64,'3-班级学员信息表'!$Q:$Q,"在读")</f>
        <v>0</v>
      </c>
      <c r="G64" s="168">
        <f>COUNTIFS('3-班级学员信息表'!$AG:$AG,'12-经营数据表'!G$60,'3-班级学员信息表'!$R:$R,'12-经营数据表'!$B64,'3-班级学员信息表'!$Q:$Q,"在读")</f>
        <v>0</v>
      </c>
      <c r="H64" s="168">
        <f>COUNTIFS('3-班级学员信息表'!$AG:$AG,'12-经营数据表'!H$60,'3-班级学员信息表'!$R:$R,'12-经营数据表'!$B64,'3-班级学员信息表'!$Q:$Q,"在读")</f>
        <v>0</v>
      </c>
      <c r="I64" s="168">
        <f>COUNTIFS('3-班级学员信息表'!$AG:$AG,'12-经营数据表'!I$60,'3-班级学员信息表'!$R:$R,'12-经营数据表'!$B64,'3-班级学员信息表'!$Q:$Q,"在读")</f>
        <v>14</v>
      </c>
      <c r="J64" s="168">
        <f>COUNTIFS('3-班级学员信息表'!$AG:$AG,'12-经营数据表'!J$60,'3-班级学员信息表'!$R:$R,'12-经营数据表'!$B64,'3-班级学员信息表'!$Q:$Q,"在读")</f>
        <v>0</v>
      </c>
      <c r="K64" s="168">
        <f>COUNTIFS('3-班级学员信息表'!$AG:$AG,'12-经营数据表'!K$60,'3-班级学员信息表'!$R:$R,'12-经营数据表'!$B64,'3-班级学员信息表'!$Q:$Q,"在读")</f>
        <v>0</v>
      </c>
      <c r="L64" s="168">
        <f>COUNTIFS('3-班级学员信息表'!$AG:$AG,'12-经营数据表'!L$60,'3-班级学员信息表'!$R:$R,'12-经营数据表'!$B64,'3-班级学员信息表'!$Q:$Q,"在读")</f>
        <v>0</v>
      </c>
      <c r="M64" s="168">
        <f>COUNTIFS('3-班级学员信息表'!$AG:$AG,'12-经营数据表'!M$60,'3-班级学员信息表'!$R:$R,'12-经营数据表'!$B64,'3-班级学员信息表'!$Q:$Q,"在读")</f>
        <v>0</v>
      </c>
      <c r="N64" s="168">
        <f>COUNTIFS('3-班级学员信息表'!$AG:$AG,'12-经营数据表'!N$60,'3-班级学员信息表'!$R:$R,'12-经营数据表'!$B64,'3-班级学员信息表'!$Q:$Q,"在读")</f>
        <v>0</v>
      </c>
      <c r="O64" s="168">
        <f>COUNTIFS('3-班级学员信息表'!$AG:$AG,'12-经营数据表'!O$60,'3-班级学员信息表'!$R:$R,'12-经营数据表'!$B64,'3-班级学员信息表'!$Q:$Q,"在读")</f>
        <v>0</v>
      </c>
      <c r="P64" s="168">
        <f>COUNTIFS('3-班级学员信息表'!$AG:$AG,'12-经营数据表'!P$60,'3-班级学员信息表'!$R:$R,'12-经营数据表'!$B64,'3-班级学员信息表'!$Q:$Q,"在读")</f>
        <v>0</v>
      </c>
      <c r="Q64" s="129">
        <f>SUM(C64:P64)</f>
        <v>145</v>
      </c>
      <c r="R64" s="169">
        <f>H55</f>
        <v>0</v>
      </c>
      <c r="S64" s="170"/>
      <c r="T64" s="170"/>
      <c r="U64" s="106"/>
      <c r="V64" s="106"/>
      <c r="W64" s="106"/>
      <c r="X64" s="106"/>
      <c r="Y64" s="106"/>
      <c r="Z64" s="106"/>
      <c r="AA64" s="106"/>
      <c r="AB64" s="106"/>
      <c r="AC64" s="106"/>
      <c r="AD64" s="106"/>
      <c r="AE64" s="106"/>
      <c r="AF64" s="106"/>
      <c r="AG64" s="106"/>
      <c r="AH64" s="106"/>
      <c r="AI64" s="106"/>
      <c r="AJ64" s="106"/>
      <c r="AK64" s="2"/>
      <c r="AL64" s="2"/>
      <c r="AM64" s="2"/>
    </row>
    <row r="65" spans="1:39">
      <c r="A65" s="106"/>
      <c r="B65" s="139" t="s">
        <v>114</v>
      </c>
      <c r="C65" s="168">
        <f>COUNTIFS('3-班级学员信息表'!$AG:$AG,'12-经营数据表'!C$60,'3-班级学员信息表'!$R:$R,'12-经营数据表'!$B65,'3-班级学员信息表'!$Q:$Q,"在读")</f>
        <v>0</v>
      </c>
      <c r="D65" s="168">
        <f>COUNTIFS('3-班级学员信息表'!$AG:$AG,'12-经营数据表'!D$60,'3-班级学员信息表'!$R:$R,'12-经营数据表'!$B65,'3-班级学员信息表'!$Q:$Q,"在读")</f>
        <v>0</v>
      </c>
      <c r="E65" s="168">
        <f>COUNTIFS('3-班级学员信息表'!$AG:$AG,'12-经营数据表'!E$60,'3-班级学员信息表'!$R:$R,'12-经营数据表'!$B65,'3-班级学员信息表'!$Q:$Q,"在读")</f>
        <v>0</v>
      </c>
      <c r="F65" s="168">
        <f>COUNTIFS('3-班级学员信息表'!$AG:$AG,'12-经营数据表'!F$60,'3-班级学员信息表'!$R:$R,'12-经营数据表'!$B65,'3-班级学员信息表'!$Q:$Q,"在读")</f>
        <v>0</v>
      </c>
      <c r="G65" s="168">
        <f>COUNTIFS('3-班级学员信息表'!$AG:$AG,'12-经营数据表'!G$60,'3-班级学员信息表'!$R:$R,'12-经营数据表'!$B65,'3-班级学员信息表'!$Q:$Q,"在读")</f>
        <v>0</v>
      </c>
      <c r="H65" s="168">
        <f>COUNTIFS('3-班级学员信息表'!$AG:$AG,'12-经营数据表'!H$60,'3-班级学员信息表'!$R:$R,'12-经营数据表'!$B65,'3-班级学员信息表'!$Q:$Q,"在读")</f>
        <v>0</v>
      </c>
      <c r="I65" s="168">
        <f>COUNTIFS('3-班级学员信息表'!$AG:$AG,'12-经营数据表'!I$60,'3-班级学员信息表'!$R:$R,'12-经营数据表'!$B65,'3-班级学员信息表'!$Q:$Q,"在读")</f>
        <v>0</v>
      </c>
      <c r="J65" s="168">
        <f>COUNTIFS('3-班级学员信息表'!$AG:$AG,'12-经营数据表'!J$60,'3-班级学员信息表'!$R:$R,'12-经营数据表'!$B65,'3-班级学员信息表'!$Q:$Q,"在读")</f>
        <v>0</v>
      </c>
      <c r="K65" s="168">
        <f>COUNTIFS('3-班级学员信息表'!$AG:$AG,'12-经营数据表'!K$60,'3-班级学员信息表'!$R:$R,'12-经营数据表'!$B65,'3-班级学员信息表'!$Q:$Q,"在读")</f>
        <v>0</v>
      </c>
      <c r="L65" s="168">
        <f>COUNTIFS('3-班级学员信息表'!$AG:$AG,'12-经营数据表'!L$60,'3-班级学员信息表'!$R:$R,'12-经营数据表'!$B65,'3-班级学员信息表'!$Q:$Q,"在读")</f>
        <v>0</v>
      </c>
      <c r="M65" s="168">
        <f>COUNTIFS('3-班级学员信息表'!$AG:$AG,'12-经营数据表'!M$60,'3-班级学员信息表'!$R:$R,'12-经营数据表'!$B65,'3-班级学员信息表'!$Q:$Q,"在读")</f>
        <v>0</v>
      </c>
      <c r="N65" s="168">
        <f>COUNTIFS('3-班级学员信息表'!$AG:$AG,'12-经营数据表'!N$60,'3-班级学员信息表'!$R:$R,'12-经营数据表'!$B65,'3-班级学员信息表'!$Q:$Q,"在读")</f>
        <v>0</v>
      </c>
      <c r="O65" s="168">
        <f>COUNTIFS('3-班级学员信息表'!$AG:$AG,'12-经营数据表'!O$60,'3-班级学员信息表'!$R:$R,'12-经营数据表'!$B65,'3-班级学员信息表'!$Q:$Q,"在读")</f>
        <v>0</v>
      </c>
      <c r="P65" s="168">
        <f>COUNTIFS('3-班级学员信息表'!$AG:$AG,'12-经营数据表'!P$60,'3-班级学员信息表'!$R:$R,'12-经营数据表'!$B65,'3-班级学员信息表'!$Q:$Q,"在读")</f>
        <v>0</v>
      </c>
      <c r="Q65" s="129">
        <f>SUM(C65:P65)</f>
        <v>0</v>
      </c>
      <c r="R65" s="169">
        <f>H56</f>
        <v>0</v>
      </c>
      <c r="S65" s="170"/>
      <c r="T65" s="170"/>
      <c r="U65" s="106"/>
      <c r="V65" s="106"/>
      <c r="W65" s="106"/>
      <c r="X65" s="106"/>
      <c r="Y65" s="106"/>
      <c r="Z65" s="106"/>
      <c r="AA65" s="106"/>
      <c r="AB65" s="106"/>
      <c r="AC65" s="106"/>
      <c r="AD65" s="106"/>
      <c r="AE65" s="106"/>
      <c r="AF65" s="106"/>
      <c r="AG65" s="106"/>
      <c r="AH65" s="106"/>
      <c r="AI65" s="106"/>
      <c r="AJ65" s="106"/>
      <c r="AK65" s="2"/>
      <c r="AL65" s="2"/>
      <c r="AM65" s="2"/>
    </row>
    <row r="66" spans="1:39">
      <c r="A66" s="106"/>
      <c r="B66" s="171" t="s">
        <v>75</v>
      </c>
      <c r="C66" s="172">
        <f>SUM(C61:C65)</f>
        <v>100</v>
      </c>
      <c r="D66" s="172">
        <f t="shared" ref="D66:Q66" si="7">SUM(D61:D65)</f>
        <v>336</v>
      </c>
      <c r="E66" s="172">
        <f t="shared" si="7"/>
        <v>16</v>
      </c>
      <c r="F66" s="172">
        <f t="shared" si="7"/>
        <v>17</v>
      </c>
      <c r="G66" s="172">
        <f t="shared" si="7"/>
        <v>0</v>
      </c>
      <c r="H66" s="172">
        <f t="shared" si="7"/>
        <v>118</v>
      </c>
      <c r="I66" s="172">
        <f t="shared" si="7"/>
        <v>26</v>
      </c>
      <c r="J66" s="172">
        <f t="shared" si="7"/>
        <v>0</v>
      </c>
      <c r="K66" s="172">
        <f t="shared" si="7"/>
        <v>2</v>
      </c>
      <c r="L66" s="172">
        <f t="shared" si="7"/>
        <v>0</v>
      </c>
      <c r="M66" s="172">
        <f t="shared" si="7"/>
        <v>0</v>
      </c>
      <c r="N66" s="172">
        <f t="shared" si="7"/>
        <v>0</v>
      </c>
      <c r="O66" s="172">
        <f t="shared" si="7"/>
        <v>0</v>
      </c>
      <c r="P66" s="172">
        <f t="shared" si="7"/>
        <v>0</v>
      </c>
      <c r="Q66" s="172">
        <f t="shared" si="7"/>
        <v>615</v>
      </c>
      <c r="R66" s="146">
        <f>SUM(R61:R65)</f>
        <v>0</v>
      </c>
      <c r="S66" s="136"/>
      <c r="T66" s="136"/>
      <c r="U66" s="106"/>
      <c r="V66" s="106"/>
      <c r="W66" s="106"/>
      <c r="X66" s="106"/>
      <c r="Y66" s="106"/>
      <c r="Z66" s="106"/>
      <c r="AA66" s="106"/>
      <c r="AB66" s="106"/>
      <c r="AC66" s="106"/>
      <c r="AD66" s="106"/>
      <c r="AE66" s="106"/>
      <c r="AF66" s="106"/>
      <c r="AG66" s="106"/>
      <c r="AH66" s="106"/>
      <c r="AI66" s="106"/>
      <c r="AJ66" s="106"/>
      <c r="AK66" s="2"/>
      <c r="AL66" s="2"/>
      <c r="AM66" s="2"/>
    </row>
  </sheetData>
  <sheetProtection password="CC99" sheet="1" objects="1" scenarios="1" autoFilter="0" pivotTables="0"/>
  <protectedRanges>
    <protectedRange sqref="N60:P60" name="区域7"/>
    <protectedRange sqref="F52:I56 N52:Q56 T52:T56 W52:X56" name="区域5"/>
    <protectedRange sqref="E26:E35 G26:G35" name="区域3"/>
    <protectedRange sqref="C4:C5" name="区域1"/>
    <protectedRange sqref="B9:B20" name="区域2"/>
    <protectedRange sqref="D39" name="区域4"/>
    <protectedRange sqref="AK25:AM25" name="区域6"/>
  </protectedRanges>
  <mergeCells count="23">
    <mergeCell ref="F59:J59"/>
    <mergeCell ref="K59:L59"/>
    <mergeCell ref="R50:R51"/>
    <mergeCell ref="N50:Q50"/>
    <mergeCell ref="B42:C42"/>
    <mergeCell ref="B43:C43"/>
    <mergeCell ref="B44:C44"/>
    <mergeCell ref="B45:C45"/>
    <mergeCell ref="B46:C46"/>
    <mergeCell ref="B50:B51"/>
    <mergeCell ref="C50:E50"/>
    <mergeCell ref="F50:J50"/>
    <mergeCell ref="K50:M50"/>
    <mergeCell ref="A1:R1"/>
    <mergeCell ref="B38:C38"/>
    <mergeCell ref="B39:C39"/>
    <mergeCell ref="B40:C40"/>
    <mergeCell ref="B41:C41"/>
    <mergeCell ref="X50:X51"/>
    <mergeCell ref="S50:S51"/>
    <mergeCell ref="W50:W51"/>
    <mergeCell ref="T50:T51"/>
    <mergeCell ref="U50:V50"/>
  </mergeCells>
  <phoneticPr fontId="2" type="noConversion"/>
  <conditionalFormatting sqref="A26:A35 C37:D37 F37 C58:D58 C67:O67 E21:H21 D9:D21 H37">
    <cfRule type="cellIs" dxfId="45" priority="10" operator="notEqual">
      <formula>0</formula>
    </cfRule>
  </conditionalFormatting>
  <conditionalFormatting sqref="I37:AM37">
    <cfRule type="cellIs" dxfId="44" priority="6" operator="notEqual">
      <formula>0</formula>
    </cfRule>
  </conditionalFormatting>
  <conditionalFormatting sqref="L37:AF37">
    <cfRule type="cellIs" dxfId="43" priority="5" operator="notEqual">
      <formula>0</formula>
    </cfRule>
  </conditionalFormatting>
  <conditionalFormatting sqref="AN26:AN35">
    <cfRule type="cellIs" dxfId="42" priority="4" operator="notEqual">
      <formula>0</formula>
    </cfRule>
  </conditionalFormatting>
  <conditionalFormatting sqref="A26:A35 C37:D37 F37 C58:D58 E21:H21 D9:D21 H37">
    <cfRule type="cellIs" dxfId="41" priority="3" operator="notEqual">
      <formula>0</formula>
    </cfRule>
  </conditionalFormatting>
  <conditionalFormatting sqref="I37:AM37">
    <cfRule type="cellIs" dxfId="40" priority="2" operator="notEqual">
      <formula>0</formula>
    </cfRule>
  </conditionalFormatting>
  <conditionalFormatting sqref="L37:AF37">
    <cfRule type="cellIs" dxfId="39" priority="1" operator="notEqual">
      <formula>0</formula>
    </cfRule>
  </conditionalFormatting>
  <pageMargins left="0.7" right="0.7" top="0.75" bottom="0.75" header="0.3" footer="0.3"/>
  <pageSetup paperSize="9" orientation="portrait" horizontalDpi="0" verticalDpi="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T46"/>
  <sheetViews>
    <sheetView workbookViewId="0">
      <pane xSplit="13" ySplit="6" topLeftCell="N7" activePane="bottomRight" state="frozen"/>
      <selection pane="topRight" activeCell="N1" sqref="N1"/>
      <selection pane="bottomLeft" activeCell="A7" sqref="A7"/>
      <selection pane="bottomRight" activeCell="N18" sqref="N18"/>
    </sheetView>
  </sheetViews>
  <sheetFormatPr defaultColWidth="9" defaultRowHeight="14.25"/>
  <cols>
    <col min="1" max="1" width="3" style="19" customWidth="1"/>
    <col min="2" max="2" width="5.25" style="19" bestFit="1" customWidth="1"/>
    <col min="3" max="3" width="6.5" style="19" customWidth="1"/>
    <col min="4" max="4" width="6.625" style="19" customWidth="1"/>
    <col min="5" max="5" width="5.875" style="19" customWidth="1"/>
    <col min="6" max="6" width="5.75" style="19" customWidth="1"/>
    <col min="7" max="7" width="5.875" style="19" customWidth="1"/>
    <col min="8" max="8" width="14.25" style="19" customWidth="1"/>
    <col min="9" max="9" width="9" style="19" customWidth="1"/>
    <col min="10" max="10" width="5.875" style="19" hidden="1" customWidth="1"/>
    <col min="11" max="11" width="4.125" style="19" hidden="1" customWidth="1"/>
    <col min="12" max="12" width="18.875" style="19" bestFit="1" customWidth="1"/>
    <col min="13" max="13" width="8.75" style="19" customWidth="1"/>
    <col min="14" max="14" width="7.75" style="19" customWidth="1"/>
    <col min="15" max="15" width="4.5" style="19" customWidth="1"/>
    <col min="16" max="16" width="6.25" style="19" customWidth="1"/>
    <col min="17" max="17" width="7" style="19" customWidth="1"/>
    <col min="18" max="18" width="6.125" style="19" customWidth="1"/>
    <col min="19" max="19" width="8" style="19" customWidth="1"/>
    <col min="20" max="20" width="9" style="19" customWidth="1"/>
    <col min="21" max="21" width="6.125" style="19" customWidth="1"/>
    <col min="22" max="22" width="9" style="19" customWidth="1"/>
    <col min="23" max="23" width="15.5" style="19" bestFit="1" customWidth="1"/>
    <col min="24" max="24" width="16.375" style="19" bestFit="1" customWidth="1"/>
    <col min="25" max="25" width="45.5" style="19" bestFit="1" customWidth="1"/>
    <col min="26" max="26" width="9.75" style="19" bestFit="1" customWidth="1"/>
    <col min="27" max="27" width="5.375" style="19" customWidth="1"/>
    <col min="28" max="29" width="6" style="19" customWidth="1"/>
    <col min="30" max="30" width="5.5" style="19" customWidth="1"/>
    <col min="31" max="32" width="6" style="19" customWidth="1"/>
    <col min="33" max="35" width="6" style="19" hidden="1" customWidth="1"/>
    <col min="36" max="36" width="6" style="19" bestFit="1" customWidth="1"/>
    <col min="37" max="38" width="6" style="19" customWidth="1"/>
    <col min="39" max="39" width="5.25" style="19" hidden="1" customWidth="1"/>
    <col min="40" max="41" width="6" style="19" hidden="1" customWidth="1"/>
    <col min="42" max="42" width="5.5" style="19" hidden="1" customWidth="1"/>
    <col min="43" max="43" width="8" style="19" hidden="1" customWidth="1"/>
    <col min="44" max="44" width="5.875" style="19" customWidth="1"/>
    <col min="45" max="45" width="7" style="19" customWidth="1"/>
    <col min="46" max="47" width="6" style="19" customWidth="1"/>
    <col min="48" max="48" width="5.25" style="19" customWidth="1"/>
    <col min="49" max="50" width="6" style="19" customWidth="1"/>
    <col min="51" max="51" width="5.5" style="19" customWidth="1"/>
    <col min="52" max="57" width="6.5" style="19" customWidth="1"/>
    <col min="58" max="62" width="9" style="19"/>
    <col min="63" max="65" width="9" style="19" hidden="1" customWidth="1"/>
    <col min="66" max="66" width="7.375" style="19" hidden="1" customWidth="1"/>
    <col min="67" max="67" width="7.125" style="19" hidden="1" customWidth="1"/>
    <col min="68" max="68" width="14.375" style="19" hidden="1" customWidth="1"/>
    <col min="69" max="69" width="7" style="19" hidden="1" customWidth="1"/>
    <col min="70" max="70" width="7.25" style="19" hidden="1" customWidth="1"/>
    <col min="71" max="71" width="9" style="19" hidden="1" customWidth="1"/>
    <col min="72" max="72" width="7" style="19" hidden="1" customWidth="1"/>
    <col min="73" max="76" width="6.625" style="19" hidden="1" customWidth="1"/>
    <col min="77" max="87" width="9" style="19" hidden="1" customWidth="1"/>
    <col min="88" max="88" width="22.25" style="19" hidden="1" customWidth="1"/>
    <col min="89" max="90" width="9" style="19" hidden="1" customWidth="1"/>
    <col min="91" max="91" width="9" style="19" customWidth="1"/>
    <col min="92" max="93" width="10.5" style="19" customWidth="1"/>
    <col min="94" max="96" width="9" style="19" customWidth="1"/>
    <col min="97" max="97" width="14.75" style="19" customWidth="1"/>
    <col min="98" max="99" width="9" style="19" customWidth="1"/>
    <col min="100" max="16384" width="9" style="19"/>
  </cols>
  <sheetData>
    <row r="1" spans="1:98" ht="19.5" customHeight="1">
      <c r="A1" s="253" t="s">
        <v>1525</v>
      </c>
      <c r="B1" s="254" t="s">
        <v>1526</v>
      </c>
      <c r="C1" s="253" t="s">
        <v>1</v>
      </c>
      <c r="D1" s="254" t="s">
        <v>1527</v>
      </c>
      <c r="E1" s="254" t="s">
        <v>1528</v>
      </c>
      <c r="F1" s="253" t="s">
        <v>24</v>
      </c>
      <c r="G1" s="253" t="s">
        <v>25</v>
      </c>
      <c r="H1" s="254" t="s">
        <v>1529</v>
      </c>
      <c r="I1" s="256" t="s">
        <v>3</v>
      </c>
      <c r="J1" s="254" t="s">
        <v>27</v>
      </c>
      <c r="K1" s="254" t="s">
        <v>28</v>
      </c>
      <c r="L1" s="258" t="s">
        <v>1530</v>
      </c>
      <c r="M1" s="258" t="s">
        <v>1531</v>
      </c>
      <c r="N1" s="258" t="s">
        <v>29</v>
      </c>
      <c r="O1" s="254" t="s">
        <v>30</v>
      </c>
      <c r="P1" s="254" t="s">
        <v>31</v>
      </c>
      <c r="Q1" s="259" t="s">
        <v>32</v>
      </c>
      <c r="R1" s="259" t="s">
        <v>33</v>
      </c>
      <c r="S1" s="259" t="s">
        <v>23</v>
      </c>
      <c r="T1" s="253" t="s">
        <v>2</v>
      </c>
      <c r="U1" s="253" t="s">
        <v>34</v>
      </c>
      <c r="V1" s="253" t="s">
        <v>35</v>
      </c>
      <c r="W1" s="253" t="s">
        <v>36</v>
      </c>
      <c r="X1" s="253" t="s">
        <v>37</v>
      </c>
      <c r="Y1" s="253" t="s">
        <v>38</v>
      </c>
      <c r="Z1" s="253" t="s">
        <v>39</v>
      </c>
      <c r="AA1" s="248" t="s">
        <v>4</v>
      </c>
      <c r="AB1" s="249"/>
      <c r="AC1" s="250"/>
      <c r="AD1" s="248" t="s">
        <v>5</v>
      </c>
      <c r="AE1" s="249"/>
      <c r="AF1" s="250"/>
      <c r="AG1" s="248" t="s">
        <v>1532</v>
      </c>
      <c r="AH1" s="249"/>
      <c r="AI1" s="250"/>
      <c r="AJ1" s="248" t="s">
        <v>40</v>
      </c>
      <c r="AK1" s="249"/>
      <c r="AL1" s="250"/>
      <c r="AM1" s="248" t="s">
        <v>41</v>
      </c>
      <c r="AN1" s="249"/>
      <c r="AO1" s="250"/>
      <c r="AP1" s="253" t="s">
        <v>42</v>
      </c>
      <c r="AQ1" s="253"/>
      <c r="AR1" s="248" t="s">
        <v>43</v>
      </c>
      <c r="AS1" s="249"/>
      <c r="AT1" s="249"/>
      <c r="AU1" s="250"/>
      <c r="AV1" s="248" t="s">
        <v>44</v>
      </c>
      <c r="AW1" s="249"/>
      <c r="AX1" s="250"/>
      <c r="AY1" s="248" t="s">
        <v>1533</v>
      </c>
      <c r="AZ1" s="249"/>
      <c r="BA1" s="250"/>
      <c r="BB1" s="251" t="s">
        <v>783</v>
      </c>
      <c r="BE1" s="19" t="s">
        <v>46</v>
      </c>
      <c r="BG1" s="197" t="s">
        <v>964</v>
      </c>
      <c r="BH1" s="197" t="s">
        <v>965</v>
      </c>
      <c r="BI1" s="197" t="s">
        <v>966</v>
      </c>
      <c r="BL1" s="19" t="s">
        <v>784</v>
      </c>
      <c r="BM1" s="19" t="s">
        <v>1</v>
      </c>
      <c r="BN1" s="19" t="s">
        <v>24</v>
      </c>
      <c r="BO1" s="19" t="s">
        <v>25</v>
      </c>
      <c r="BP1" s="19" t="s">
        <v>785</v>
      </c>
      <c r="BQ1" s="19" t="s">
        <v>26</v>
      </c>
      <c r="BR1" s="19" t="s">
        <v>27</v>
      </c>
      <c r="BS1" s="19" t="s">
        <v>1350</v>
      </c>
      <c r="BT1" s="19" t="s">
        <v>786</v>
      </c>
      <c r="BU1" s="19" t="s">
        <v>787</v>
      </c>
      <c r="BV1" s="19" t="s">
        <v>788</v>
      </c>
      <c r="BW1" s="19" t="s">
        <v>789</v>
      </c>
      <c r="BX1" s="19" t="s">
        <v>790</v>
      </c>
      <c r="BY1" s="19" t="s">
        <v>788</v>
      </c>
      <c r="CA1" s="19" t="s">
        <v>789</v>
      </c>
      <c r="CC1" s="19" t="s">
        <v>790</v>
      </c>
      <c r="CE1" s="19" t="s">
        <v>791</v>
      </c>
      <c r="CG1" s="19" t="s">
        <v>792</v>
      </c>
      <c r="CL1" s="19" t="s">
        <v>793</v>
      </c>
      <c r="CM1" s="19" t="s">
        <v>794</v>
      </c>
      <c r="CN1" s="19" t="s">
        <v>793</v>
      </c>
      <c r="CO1" s="19" t="s">
        <v>794</v>
      </c>
    </row>
    <row r="2" spans="1:98" ht="26.25" customHeight="1">
      <c r="A2" s="253"/>
      <c r="B2" s="255"/>
      <c r="C2" s="253"/>
      <c r="D2" s="255"/>
      <c r="E2" s="255"/>
      <c r="F2" s="253"/>
      <c r="G2" s="253"/>
      <c r="H2" s="255"/>
      <c r="I2" s="257"/>
      <c r="J2" s="255"/>
      <c r="K2" s="255"/>
      <c r="L2" s="258"/>
      <c r="M2" s="258"/>
      <c r="N2" s="258"/>
      <c r="O2" s="255"/>
      <c r="P2" s="255"/>
      <c r="Q2" s="259"/>
      <c r="R2" s="259"/>
      <c r="S2" s="259"/>
      <c r="T2" s="253"/>
      <c r="U2" s="253"/>
      <c r="V2" s="253"/>
      <c r="W2" s="253"/>
      <c r="X2" s="253"/>
      <c r="Y2" s="253"/>
      <c r="Z2" s="253"/>
      <c r="AA2" s="174" t="s">
        <v>6</v>
      </c>
      <c r="AB2" s="174" t="s">
        <v>45</v>
      </c>
      <c r="AC2" s="174" t="s">
        <v>1534</v>
      </c>
      <c r="AD2" s="174" t="s">
        <v>6</v>
      </c>
      <c r="AE2" s="174" t="s">
        <v>45</v>
      </c>
      <c r="AF2" s="174" t="s">
        <v>1534</v>
      </c>
      <c r="AG2" s="174" t="s">
        <v>6</v>
      </c>
      <c r="AH2" s="174" t="s">
        <v>45</v>
      </c>
      <c r="AI2" s="174" t="s">
        <v>1534</v>
      </c>
      <c r="AJ2" s="174" t="s">
        <v>6</v>
      </c>
      <c r="AK2" s="174" t="s">
        <v>45</v>
      </c>
      <c r="AL2" s="174" t="s">
        <v>1534</v>
      </c>
      <c r="AM2" s="174" t="s">
        <v>6</v>
      </c>
      <c r="AN2" s="174" t="s">
        <v>45</v>
      </c>
      <c r="AO2" s="174" t="s">
        <v>1534</v>
      </c>
      <c r="AP2" s="174" t="s">
        <v>6</v>
      </c>
      <c r="AQ2" s="174" t="s">
        <v>45</v>
      </c>
      <c r="AR2" s="174" t="s">
        <v>6</v>
      </c>
      <c r="AS2" s="174" t="s">
        <v>22</v>
      </c>
      <c r="AT2" s="174" t="s">
        <v>45</v>
      </c>
      <c r="AU2" s="174" t="s">
        <v>1534</v>
      </c>
      <c r="AV2" s="174" t="s">
        <v>6</v>
      </c>
      <c r="AW2" s="174" t="s">
        <v>45</v>
      </c>
      <c r="AX2" s="174" t="s">
        <v>1534</v>
      </c>
      <c r="AY2" s="173" t="s">
        <v>6</v>
      </c>
      <c r="AZ2" s="175" t="s">
        <v>45</v>
      </c>
      <c r="BA2" s="174" t="s">
        <v>1534</v>
      </c>
      <c r="BB2" s="252" t="s">
        <v>6</v>
      </c>
      <c r="BC2" s="175" t="s">
        <v>45</v>
      </c>
      <c r="BD2" s="174" t="s">
        <v>1535</v>
      </c>
      <c r="BE2" s="175"/>
      <c r="BG2" s="197"/>
      <c r="BH2" s="197"/>
      <c r="BI2" s="197"/>
      <c r="BY2" s="19" t="s">
        <v>795</v>
      </c>
      <c r="BZ2" s="19" t="s">
        <v>796</v>
      </c>
      <c r="CA2" s="19" t="s">
        <v>795</v>
      </c>
      <c r="CB2" s="19" t="s">
        <v>796</v>
      </c>
      <c r="CC2" s="19" t="s">
        <v>795</v>
      </c>
      <c r="CD2" s="19" t="s">
        <v>796</v>
      </c>
      <c r="CE2" s="19" t="s">
        <v>795</v>
      </c>
      <c r="CF2" s="19" t="s">
        <v>796</v>
      </c>
      <c r="CG2" s="19" t="s">
        <v>795</v>
      </c>
      <c r="CH2" s="19" t="s">
        <v>796</v>
      </c>
    </row>
    <row r="3" spans="1:98" ht="18" customHeight="1">
      <c r="A3" s="13">
        <v>1</v>
      </c>
      <c r="B3" s="176" t="str">
        <f>MONTH(N3)&amp;"月"</f>
        <v>7月</v>
      </c>
      <c r="C3" s="11" t="str">
        <f>+'5-课消明细表'!$G$2</f>
        <v>越秀五羊中心</v>
      </c>
      <c r="D3" s="177" t="s">
        <v>6828</v>
      </c>
      <c r="E3" s="102" t="s">
        <v>7706</v>
      </c>
      <c r="F3" s="12" t="str">
        <f>IF(E3="","",IFERROR(VLOOKUP(E3,'1-学员信息表'!A:AG,2,0),"错误"))</f>
        <v>邢汉臻</v>
      </c>
      <c r="G3" s="177" t="s">
        <v>6829</v>
      </c>
      <c r="H3" s="178" t="s">
        <v>6830</v>
      </c>
      <c r="I3" s="9" t="s">
        <v>7707</v>
      </c>
      <c r="J3" s="179"/>
      <c r="K3" s="180"/>
      <c r="L3" s="181" t="str">
        <f>IF(E3="","",IFERROR(VLOOKUP(E3,'1-学员信息表'!A:AG,20,0),"错误"))</f>
        <v>广州市越秀区东山培正小学</v>
      </c>
      <c r="M3" s="182">
        <v>42694</v>
      </c>
      <c r="N3" s="183">
        <v>42923</v>
      </c>
      <c r="O3" s="184">
        <v>46</v>
      </c>
      <c r="P3" s="184"/>
      <c r="Q3" s="184">
        <v>9886</v>
      </c>
      <c r="R3" s="184">
        <v>0</v>
      </c>
      <c r="S3" s="185">
        <f>SUM(P3:R3)</f>
        <v>9886</v>
      </c>
      <c r="T3" s="186"/>
      <c r="U3" s="187" t="s">
        <v>7708</v>
      </c>
      <c r="V3" s="188" t="str">
        <f>IF(E3="","",IFERROR(VLOOKUP(E3,'1-学员信息表'!A:AG,8,0),"错误"))</f>
        <v>13922212122</v>
      </c>
      <c r="W3" s="189" t="s">
        <v>7717</v>
      </c>
      <c r="X3" s="189" t="s">
        <v>7709</v>
      </c>
      <c r="Y3" s="103" t="s">
        <v>7710</v>
      </c>
      <c r="Z3" s="189" t="s">
        <v>7711</v>
      </c>
      <c r="AA3" s="190" t="s">
        <v>7712</v>
      </c>
      <c r="AB3" s="191">
        <f>IF(AA3="",0,IF(G3="4次课前",VLOOKUP(C3,BM:CH,18,0),IF(G3="4次课后",VLOOKUP(C3,BM:CH,19,0),0)))</f>
        <v>150</v>
      </c>
      <c r="AC3" s="191"/>
      <c r="AD3" s="190" t="s">
        <v>6831</v>
      </c>
      <c r="AE3" s="191">
        <f>IF(AD3="",0,IF(G3="4次课前",VLOOKUP(C3,BM:CH,20,0),IF(G3="4次课后",VLOOKUP(C3,BM:CH,21,0),0)))</f>
        <v>90</v>
      </c>
      <c r="AF3" s="191"/>
      <c r="AG3" s="192" t="str">
        <f>IF(ISERROR(VLOOKUP(AA3,BG:BI,2,0)),"",VLOOKUP(AA3,BG:BI,2,0))</f>
        <v/>
      </c>
      <c r="AH3" s="191"/>
      <c r="AI3" s="191"/>
      <c r="AJ3" s="190" t="s">
        <v>6832</v>
      </c>
      <c r="AK3" s="191">
        <f>IF(AJ3="",0,IF(G3="4次课前",VLOOKUP(C3,BM:CH,14,0),IF(G3="4次课后",VLOOKUP(C3,BM:CH,15,0),0)))</f>
        <v>50</v>
      </c>
      <c r="AL3" s="191"/>
      <c r="AM3" s="192" t="str">
        <f>IF(ISERROR(VLOOKUP(C3,BM:CH,9,0)),"",VLOOKUP(C3,BM:CH,9,0))</f>
        <v>张春燕</v>
      </c>
      <c r="AN3" s="191">
        <f>IF(AM3="无",0,IF(AM3="",0,IF(G3="4次课前",VLOOKUP(C3,BM:CH,12,0),IF(G3="4次课后",VLOOKUP(C3,BM:CH,13,0),0))))</f>
        <v>200</v>
      </c>
      <c r="AO3" s="191"/>
      <c r="AP3" s="192"/>
      <c r="AQ3" s="191"/>
      <c r="AR3" s="193" t="s">
        <v>7713</v>
      </c>
      <c r="AS3" s="178" t="s">
        <v>6833</v>
      </c>
      <c r="AT3" s="191">
        <f>IF(OR(D3="退差额",L3="初三",L3="高一",L3="高二",L3="高三"),0,IF(H3="非学习卡",IF(OR(AS3="招生主任",AS3="招生副校长"),(P3+Q3)*5%,(P3+Q3)*4%),VLOOKUP(H3,CS:CT,2,0)*(P3+Q3)))</f>
        <v>494.3</v>
      </c>
      <c r="AU3" s="191"/>
      <c r="AV3" s="194" t="s">
        <v>6834</v>
      </c>
      <c r="AW3" s="191">
        <f>IF(OR(D3="退差额",L3="初三",L3="高一",L3="高二",L3="高三"),0,(P3+Q3)*1%)</f>
        <v>98.86</v>
      </c>
      <c r="AX3" s="191"/>
      <c r="AY3" s="194" t="str">
        <f>IF(ISERROR(VLOOKUP(C3,BM:CJ,7,0)),"",VLOOKUP(C3,BM:CJ,7,0))</f>
        <v>严文</v>
      </c>
      <c r="AZ3" s="185">
        <f>Q3*2.5%</f>
        <v>247.15</v>
      </c>
      <c r="BA3" s="185"/>
      <c r="BB3" s="185"/>
      <c r="BC3" s="185">
        <f>AZ3</f>
        <v>247.15</v>
      </c>
      <c r="BD3" s="185"/>
      <c r="BE3" s="185">
        <f>AB3+AE3+AH3+AK3+AN3+AT3+AW3+AZ3+AQ3+BC3</f>
        <v>1577.46</v>
      </c>
      <c r="BG3" s="197"/>
      <c r="BH3" s="197"/>
      <c r="BI3" s="197"/>
      <c r="BL3" s="19" t="s">
        <v>798</v>
      </c>
      <c r="BM3" s="19" t="s">
        <v>1351</v>
      </c>
      <c r="BO3" s="19" t="s">
        <v>799</v>
      </c>
      <c r="BP3" s="19" t="s">
        <v>800</v>
      </c>
      <c r="BQ3" s="19" t="s">
        <v>801</v>
      </c>
      <c r="BS3" s="19" t="s">
        <v>802</v>
      </c>
      <c r="BT3" s="19" t="s">
        <v>802</v>
      </c>
      <c r="BU3" s="19" t="s">
        <v>803</v>
      </c>
      <c r="BV3" s="19" t="s">
        <v>804</v>
      </c>
      <c r="BY3" s="19">
        <v>200</v>
      </c>
      <c r="BZ3" s="19">
        <v>300</v>
      </c>
      <c r="CA3" s="19">
        <v>50</v>
      </c>
      <c r="CB3" s="19">
        <v>100</v>
      </c>
      <c r="CC3" s="19">
        <v>50</v>
      </c>
      <c r="CD3" s="19">
        <v>100</v>
      </c>
      <c r="CE3" s="19">
        <v>150</v>
      </c>
      <c r="CF3" s="19">
        <v>315</v>
      </c>
      <c r="CG3" s="19">
        <v>90</v>
      </c>
      <c r="CH3" s="19">
        <v>175</v>
      </c>
      <c r="CJ3" s="19" t="s">
        <v>47</v>
      </c>
      <c r="CK3" s="19" t="s">
        <v>801</v>
      </c>
      <c r="CL3" s="19">
        <v>0.1</v>
      </c>
      <c r="CM3" s="19">
        <v>0.08</v>
      </c>
      <c r="CN3" s="19">
        <v>0.1</v>
      </c>
      <c r="CO3" s="19">
        <v>0.08</v>
      </c>
      <c r="CQ3" s="19" t="s">
        <v>793</v>
      </c>
      <c r="CS3" s="19" t="s">
        <v>851</v>
      </c>
      <c r="CT3" s="19">
        <v>0.09</v>
      </c>
    </row>
    <row r="4" spans="1:98" ht="18" customHeight="1">
      <c r="A4" s="8">
        <v>2</v>
      </c>
      <c r="B4" s="176" t="str">
        <f>MONTH(N4)&amp;"月"</f>
        <v>7月</v>
      </c>
      <c r="C4" s="11" t="str">
        <f>+'5-课消明细表'!$G$2</f>
        <v>越秀五羊中心</v>
      </c>
      <c r="D4" s="177" t="s">
        <v>6828</v>
      </c>
      <c r="E4" s="102" t="s">
        <v>7714</v>
      </c>
      <c r="F4" s="12" t="str">
        <f>IF(E4="","",IFERROR(VLOOKUP(E4,'1-学员信息表'!A:AG,2,0),"错误"))</f>
        <v>焦松旻</v>
      </c>
      <c r="G4" s="177" t="s">
        <v>6829</v>
      </c>
      <c r="H4" s="178" t="s">
        <v>6830</v>
      </c>
      <c r="I4" s="9" t="s">
        <v>7725</v>
      </c>
      <c r="J4" s="179"/>
      <c r="K4" s="180"/>
      <c r="L4" s="181" t="str">
        <f>IF(E4="","",IFERROR(VLOOKUP(E4,'1-学员信息表'!A:AG,20,0),"错误"))</f>
        <v>广州市越秀区育才学校</v>
      </c>
      <c r="M4" s="182">
        <v>42539</v>
      </c>
      <c r="N4" s="183">
        <v>42934</v>
      </c>
      <c r="O4" s="184">
        <v>55</v>
      </c>
      <c r="P4" s="184"/>
      <c r="Q4" s="184">
        <v>14511</v>
      </c>
      <c r="R4" s="184">
        <v>800</v>
      </c>
      <c r="S4" s="185">
        <f>SUM(P4:R4)</f>
        <v>15311</v>
      </c>
      <c r="T4" s="186"/>
      <c r="U4" s="187" t="s">
        <v>7715</v>
      </c>
      <c r="V4" s="188" t="str">
        <f>IF(E4="","",IFERROR(VLOOKUP(E4,'1-学员信息表'!A:AG,8,0),"错误"))</f>
        <v>13660630993</v>
      </c>
      <c r="W4" s="189" t="s">
        <v>7716</v>
      </c>
      <c r="X4" s="189" t="s">
        <v>7718</v>
      </c>
      <c r="Y4" s="103" t="s">
        <v>7719</v>
      </c>
      <c r="Z4" s="189" t="s">
        <v>7720</v>
      </c>
      <c r="AA4" s="190" t="s">
        <v>7721</v>
      </c>
      <c r="AB4" s="191">
        <f>IF(AA4="",0,IF(G4="4次课前",VLOOKUP(C4,BM:CH,18,0),IF(G4="4次课后",VLOOKUP(C4,BM:CH,19,0),0)))</f>
        <v>150</v>
      </c>
      <c r="AC4" s="191"/>
      <c r="AD4" s="188" t="s">
        <v>7722</v>
      </c>
      <c r="AE4" s="191">
        <f>IF(AD4="",0,IF(G4="4次课前",VLOOKUP(C4,BM:CH,20,0),IF(G4="4次课后",VLOOKUP(C4,BM:CH,21,0),0)))</f>
        <v>90</v>
      </c>
      <c r="AF4" s="191"/>
      <c r="AG4" s="192" t="str">
        <f>IF(ISERROR(VLOOKUP(AA4,BG:BI,2,0)),"",VLOOKUP(AA4,BG:BI,2,0))</f>
        <v/>
      </c>
      <c r="AH4" s="191"/>
      <c r="AI4" s="191"/>
      <c r="AJ4" s="190" t="s">
        <v>7724</v>
      </c>
      <c r="AK4" s="191">
        <f>IF(AJ4="",0,IF(G4="4次课前",VLOOKUP(C4,BM:CH,14,0),IF(G4="4次课后",VLOOKUP(C4,BM:CH,15,0),0)))</f>
        <v>50</v>
      </c>
      <c r="AL4" s="191"/>
      <c r="AM4" s="192" t="str">
        <f>IF(ISERROR(VLOOKUP(C4,BM:CH,9,0)),"",VLOOKUP(C4,BM:CH,9,0))</f>
        <v>张春燕</v>
      </c>
      <c r="AN4" s="191">
        <f>IF(AM4="无",0,IF(AM4="",0,IF(G4="4次课前",VLOOKUP(C4,BM:CH,12,0),IF(G4="4次课后",VLOOKUP(C4,BM:CH,13,0),0))))</f>
        <v>200</v>
      </c>
      <c r="AO4" s="191"/>
      <c r="AP4" s="192"/>
      <c r="AQ4" s="191"/>
      <c r="AR4" s="193" t="s">
        <v>7723</v>
      </c>
      <c r="AS4" s="178" t="s">
        <v>44</v>
      </c>
      <c r="AT4" s="191">
        <f>IF(OR(D4="退差额",L4="初三",L4="高一",L4="高二",L4="高三"),0,IF(AS4="招生顾问",(P4+Q4)*4%,(P4+Q4)*5%))</f>
        <v>725.55000000000007</v>
      </c>
      <c r="AU4" s="191"/>
      <c r="AV4" s="194" t="s">
        <v>6834</v>
      </c>
      <c r="AW4" s="191">
        <f>IF(OR(D4="退差额",L4="初三",L4="高一",L4="高二",L4="高三"),0,(P4+Q4)*1%)</f>
        <v>145.11000000000001</v>
      </c>
      <c r="AX4" s="191"/>
      <c r="AY4" s="194" t="str">
        <f>IF(ISERROR(VLOOKUP(C4,BM:CJ,7,0)),"",VLOOKUP(C4,BM:CJ,7,0))</f>
        <v>严文</v>
      </c>
      <c r="AZ4" s="185">
        <f>Q4*2.5%</f>
        <v>362.77500000000003</v>
      </c>
      <c r="BA4" s="185"/>
      <c r="BB4" s="185"/>
      <c r="BC4" s="185">
        <f t="shared" ref="BC4:BC46" si="0">AZ4</f>
        <v>362.77500000000003</v>
      </c>
      <c r="BD4" s="185"/>
      <c r="BE4" s="185">
        <f t="shared" ref="BE4:BE46" si="1">AB4+AE4+AH4+AK4+AN4+AT4+AW4+AZ4+AQ4+BC4</f>
        <v>2086.2100000000005</v>
      </c>
      <c r="BG4" s="197"/>
      <c r="BH4" s="197"/>
      <c r="BI4" s="197"/>
      <c r="BL4" s="19" t="s">
        <v>843</v>
      </c>
      <c r="BM4" s="19" t="s">
        <v>1337</v>
      </c>
      <c r="BO4" s="19" t="s">
        <v>844</v>
      </c>
      <c r="BP4" s="19" t="s">
        <v>845</v>
      </c>
      <c r="BQ4" s="19" t="s">
        <v>846</v>
      </c>
      <c r="BS4" s="19" t="s">
        <v>847</v>
      </c>
      <c r="BT4" s="19" t="s">
        <v>847</v>
      </c>
      <c r="BU4" s="19" t="s">
        <v>848</v>
      </c>
      <c r="BV4" s="19" t="s">
        <v>849</v>
      </c>
      <c r="BX4" s="19" t="s">
        <v>805</v>
      </c>
      <c r="BY4" s="19">
        <v>200</v>
      </c>
      <c r="BZ4" s="19">
        <v>300</v>
      </c>
      <c r="CA4" s="19">
        <v>50</v>
      </c>
      <c r="CB4" s="19">
        <v>100</v>
      </c>
      <c r="CC4" s="19">
        <v>50</v>
      </c>
      <c r="CD4" s="19">
        <v>100</v>
      </c>
      <c r="CE4" s="19">
        <v>150</v>
      </c>
      <c r="CF4" s="19">
        <v>315</v>
      </c>
      <c r="CG4" s="19">
        <v>90</v>
      </c>
      <c r="CH4" s="19">
        <v>175</v>
      </c>
      <c r="CJ4" s="19" t="s">
        <v>48</v>
      </c>
      <c r="CK4" s="19" t="s">
        <v>846</v>
      </c>
      <c r="CL4" s="19">
        <v>0.03</v>
      </c>
      <c r="CM4" s="19">
        <v>0.03</v>
      </c>
      <c r="CN4" s="19">
        <v>0.03</v>
      </c>
      <c r="CO4" s="19">
        <v>0.03</v>
      </c>
      <c r="CQ4" s="19" t="s">
        <v>850</v>
      </c>
      <c r="CS4" s="19" t="s">
        <v>852</v>
      </c>
      <c r="CT4" s="19">
        <v>0.1</v>
      </c>
    </row>
    <row r="5" spans="1:98" ht="18" customHeight="1">
      <c r="A5" s="8">
        <f>IF(E5="","",A4+1)</f>
        <v>3</v>
      </c>
      <c r="B5" s="176" t="str">
        <f t="shared" ref="B5:B6" si="2">MONTH(N5)&amp;"月"</f>
        <v>7月</v>
      </c>
      <c r="C5" s="11" t="str">
        <f>+'5-课消明细表'!$G$2</f>
        <v>越秀五羊中心</v>
      </c>
      <c r="D5" s="177" t="s">
        <v>6828</v>
      </c>
      <c r="E5" s="102" t="s">
        <v>2705</v>
      </c>
      <c r="F5" s="12" t="str">
        <f>IF(E5="","",IFERROR(VLOOKUP(E5,'1-学员信息表'!A:AG,2,0),"错误"))</f>
        <v>夏文瑾</v>
      </c>
      <c r="G5" s="177" t="s">
        <v>6829</v>
      </c>
      <c r="H5" s="178" t="s">
        <v>6830</v>
      </c>
      <c r="I5" s="9" t="s">
        <v>7726</v>
      </c>
      <c r="J5" s="179"/>
      <c r="K5" s="180"/>
      <c r="L5" s="181" t="str">
        <f>IF(E5="","",IFERROR(VLOOKUP(E5,'1-学员信息表'!A:AG,20,0),"错误"))</f>
        <v>广州市越秀区东山培正小学</v>
      </c>
      <c r="M5" s="183">
        <v>42692</v>
      </c>
      <c r="N5" s="183">
        <v>42928</v>
      </c>
      <c r="O5" s="193">
        <v>0</v>
      </c>
      <c r="P5" s="180"/>
      <c r="Q5" s="184">
        <v>43656.480000000003</v>
      </c>
      <c r="R5" s="184"/>
      <c r="S5" s="185">
        <f>SUM(P5:R5)</f>
        <v>43656.480000000003</v>
      </c>
      <c r="T5" s="186"/>
      <c r="U5" s="187" t="s">
        <v>7727</v>
      </c>
      <c r="V5" s="188">
        <v>13802909611</v>
      </c>
      <c r="W5" s="189" t="s">
        <v>7728</v>
      </c>
      <c r="X5" s="189" t="s">
        <v>7729</v>
      </c>
      <c r="Y5" s="103" t="s">
        <v>7730</v>
      </c>
      <c r="Z5" s="189" t="s">
        <v>7731</v>
      </c>
      <c r="AA5" s="190" t="s">
        <v>7732</v>
      </c>
      <c r="AB5" s="191">
        <f>IF(AA5="",0,IF(G5="4次课前",VLOOKUP(C5,BM:CH,18,0),IF(G5="4次课后",VLOOKUP(C5,BM:CH,19,0),0)))</f>
        <v>150</v>
      </c>
      <c r="AC5" s="191"/>
      <c r="AD5" s="188" t="s">
        <v>7733</v>
      </c>
      <c r="AE5" s="191">
        <f>IF(AD5="",0,IF(G5="4次课前",VLOOKUP(C5,BM:CH,20,0),IF(G5="4次课后",VLOOKUP(C5,BM:CH,21,0),0)))</f>
        <v>90</v>
      </c>
      <c r="AF5" s="191"/>
      <c r="AG5" s="192" t="str">
        <f>IF(ISERROR(VLOOKUP(AA5,BG:BI,2,0)),"",VLOOKUP(AA5,BG:BI,2,0))</f>
        <v/>
      </c>
      <c r="AH5" s="191"/>
      <c r="AI5" s="191"/>
      <c r="AJ5" s="190" t="s">
        <v>7734</v>
      </c>
      <c r="AK5" s="191">
        <f>IF(AJ5="",0,IF(G5="4次课前",VLOOKUP(C5,BM:CH,14,0),IF(G5="4次课后",VLOOKUP(C5,BM:CH,15,0),0)))</f>
        <v>50</v>
      </c>
      <c r="AL5" s="191"/>
      <c r="AM5" s="192" t="str">
        <f>IF(ISERROR(VLOOKUP(C5,BM:CH,9,0)),"",VLOOKUP(C5,BM:CH,9,0))</f>
        <v>张春燕</v>
      </c>
      <c r="AN5" s="191">
        <f>IF(AM5="无",0,IF(AM5="",0,IF(G5="4次课前",VLOOKUP(C5,BM:CH,12,0),IF(G5="4次课后",VLOOKUP(C5,BM:CH,13,0),0))))</f>
        <v>200</v>
      </c>
      <c r="AO5" s="191"/>
      <c r="AP5" s="192"/>
      <c r="AQ5" s="191"/>
      <c r="AR5" s="193" t="s">
        <v>7735</v>
      </c>
      <c r="AS5" s="196" t="s">
        <v>57</v>
      </c>
      <c r="AT5" s="191">
        <f>IF(OR(D5="退差额",L5="初三",L5="高一",L5="高二",L5="高三"),0,IF(AS5="招生顾问",(P5+Q5)*4%,(P5+Q5)*5%))</f>
        <v>1746.2592000000002</v>
      </c>
      <c r="AU5" s="191"/>
      <c r="AV5" s="194" t="s">
        <v>6834</v>
      </c>
      <c r="AW5" s="191">
        <f>IF(OR(D5="退差额",L5="初三",L5="高一",L5="高二",L5="高三"),0,(P5+Q5)*1%)</f>
        <v>436.56480000000005</v>
      </c>
      <c r="AX5" s="191"/>
      <c r="AY5" s="194" t="str">
        <f>IF(ISERROR(VLOOKUP(C5,BM:CJ,7,0)),"",VLOOKUP(C5,BM:CJ,7,0))</f>
        <v>严文</v>
      </c>
      <c r="AZ5" s="185">
        <f>Q5*2.5%</f>
        <v>1091.412</v>
      </c>
      <c r="BA5" s="185"/>
      <c r="BB5" s="185"/>
      <c r="BC5" s="185">
        <f t="shared" si="0"/>
        <v>1091.412</v>
      </c>
      <c r="BD5" s="185"/>
      <c r="BE5" s="185">
        <f t="shared" si="1"/>
        <v>4855.648000000001</v>
      </c>
      <c r="BG5" s="197"/>
      <c r="BH5" s="197"/>
      <c r="BI5" s="197"/>
      <c r="BL5" s="19" t="s">
        <v>968</v>
      </c>
      <c r="BM5" s="19" t="s">
        <v>1338</v>
      </c>
      <c r="BP5" s="19" t="s">
        <v>969</v>
      </c>
      <c r="BS5" s="19" t="s">
        <v>970</v>
      </c>
      <c r="BT5" s="19" t="s">
        <v>970</v>
      </c>
      <c r="BU5" s="19" t="s">
        <v>1381</v>
      </c>
      <c r="BV5" s="19" t="s">
        <v>971</v>
      </c>
      <c r="BX5" s="19" t="s">
        <v>972</v>
      </c>
      <c r="BY5" s="19">
        <v>200</v>
      </c>
      <c r="BZ5" s="19">
        <v>300</v>
      </c>
      <c r="CA5" s="19">
        <v>50</v>
      </c>
      <c r="CB5" s="19">
        <v>100</v>
      </c>
      <c r="CC5" s="19">
        <v>50</v>
      </c>
      <c r="CD5" s="19">
        <v>100</v>
      </c>
      <c r="CE5" s="19">
        <v>150</v>
      </c>
      <c r="CF5" s="19">
        <v>315</v>
      </c>
      <c r="CG5" s="19">
        <v>90</v>
      </c>
      <c r="CH5" s="19">
        <v>175</v>
      </c>
      <c r="CJ5" s="19" t="s">
        <v>973</v>
      </c>
      <c r="CK5" s="19" t="s">
        <v>974</v>
      </c>
      <c r="CL5" s="19">
        <v>0.03</v>
      </c>
      <c r="CM5" s="19">
        <v>0.03</v>
      </c>
      <c r="CN5" s="19">
        <v>1.7000000000000001E-2</v>
      </c>
      <c r="CO5" s="19">
        <v>1.7000000000000001E-2</v>
      </c>
      <c r="CS5" s="19" t="s">
        <v>975</v>
      </c>
      <c r="CT5" s="19">
        <v>0.12</v>
      </c>
    </row>
    <row r="6" spans="1:98" ht="18" customHeight="1">
      <c r="A6" s="8">
        <v>4</v>
      </c>
      <c r="B6" s="176" t="str">
        <f t="shared" si="2"/>
        <v>7月</v>
      </c>
      <c r="C6" s="11" t="str">
        <f>+'5-课消明细表'!$G$2</f>
        <v>越秀五羊中心</v>
      </c>
      <c r="D6" s="177" t="s">
        <v>6828</v>
      </c>
      <c r="E6" s="102" t="s">
        <v>7736</v>
      </c>
      <c r="F6" s="12" t="str">
        <f>IF(E6="","",IFERROR(VLOOKUP(E6,'1-学员信息表'!A:AG,2,0),"错误"))</f>
        <v>刘祯</v>
      </c>
      <c r="G6" s="177" t="s">
        <v>6829</v>
      </c>
      <c r="H6" s="178" t="s">
        <v>6830</v>
      </c>
      <c r="I6" s="9" t="s">
        <v>7737</v>
      </c>
      <c r="J6" s="179"/>
      <c r="K6" s="180"/>
      <c r="L6" s="181" t="str">
        <f>IF(E6="","",IFERROR(VLOOKUP(E6,'1-学员信息表'!A:AG,20,0),"错误"))</f>
        <v>广州市越秀区育才学校</v>
      </c>
      <c r="M6" s="183">
        <v>42369</v>
      </c>
      <c r="N6" s="183">
        <v>42940</v>
      </c>
      <c r="O6" s="193">
        <v>9</v>
      </c>
      <c r="P6" s="180"/>
      <c r="Q6" s="184">
        <v>2117</v>
      </c>
      <c r="R6" s="184"/>
      <c r="S6" s="185">
        <f>SUM(P6:R6)</f>
        <v>2117</v>
      </c>
      <c r="T6" s="211" t="s">
        <v>7745</v>
      </c>
      <c r="U6" s="187" t="s">
        <v>7738</v>
      </c>
      <c r="V6" s="188">
        <v>13602734778</v>
      </c>
      <c r="W6" s="189" t="s">
        <v>7739</v>
      </c>
      <c r="X6" s="189" t="s">
        <v>7740</v>
      </c>
      <c r="Y6" s="103" t="s">
        <v>7741</v>
      </c>
      <c r="Z6" s="189" t="s">
        <v>7742</v>
      </c>
      <c r="AA6" s="190" t="s">
        <v>7743</v>
      </c>
      <c r="AB6" s="191">
        <f>IF(AA6="",0,IF(G6="4次课前",VLOOKUP(C6,BM:CH,18,0),IF(G6="4次课后",VLOOKUP(C6,BM:CH,19,0),0)))</f>
        <v>150</v>
      </c>
      <c r="AC6" s="191"/>
      <c r="AD6" s="188" t="s">
        <v>7732</v>
      </c>
      <c r="AE6" s="191">
        <f>IF(AD6="",0,IF(G6="4次课前",VLOOKUP(C6,BM:CH,20,0),IF(G6="4次课后",VLOOKUP(C6,BM:CH,21,0),0)))</f>
        <v>90</v>
      </c>
      <c r="AF6" s="191"/>
      <c r="AG6" s="192" t="str">
        <f>IF(ISERROR(VLOOKUP(AA6,BG:BI,2,0)),"",VLOOKUP(AA6,BG:BI,2,0))</f>
        <v/>
      </c>
      <c r="AH6" s="191"/>
      <c r="AI6" s="191"/>
      <c r="AJ6" s="188" t="s">
        <v>6832</v>
      </c>
      <c r="AK6" s="191">
        <f>IF(AJ6="",0,IF(G6="4次课前",VLOOKUP(C6,BM:CH,14,0),IF(G6="4次课后",VLOOKUP(C6,BM:CH,15,0),0)))</f>
        <v>50</v>
      </c>
      <c r="AL6" s="191"/>
      <c r="AM6" s="192" t="str">
        <f>IF(ISERROR(VLOOKUP(C6,BM:CH,9,0)),"",VLOOKUP(C6,BM:CH,9,0))</f>
        <v>张春燕</v>
      </c>
      <c r="AN6" s="191">
        <f>IF(AM6="无",0,IF(AM6="",0,IF(G6="4次课前",VLOOKUP(C6,BM:CH,12,0),IF(G6="4次课后",VLOOKUP(C6,BM:CH,13,0),0))))</f>
        <v>200</v>
      </c>
      <c r="AO6" s="191"/>
      <c r="AP6" s="192"/>
      <c r="AQ6" s="191"/>
      <c r="AR6" s="193" t="s">
        <v>7744</v>
      </c>
      <c r="AS6" s="196" t="s">
        <v>57</v>
      </c>
      <c r="AT6" s="191">
        <f>IF(OR(D6="退差额",L6="初三",L6="高一",L6="高二",L6="高三"),0,IF(AS6="招生顾问",(P6+Q6)*4%,(P6+Q6)*5%))</f>
        <v>84.68</v>
      </c>
      <c r="AU6" s="191"/>
      <c r="AV6" s="194" t="s">
        <v>6834</v>
      </c>
      <c r="AW6" s="191">
        <f>IF(OR(D6="退差额",L6="初三",L6="高一",L6="高二",L6="高三"),0,(P6+Q6)*1%)</f>
        <v>21.17</v>
      </c>
      <c r="AX6" s="191"/>
      <c r="AY6" s="194" t="str">
        <f>IF(ISERROR(VLOOKUP(C6,BM:CJ,7,0)),"",VLOOKUP(C6,BM:CJ,7,0))</f>
        <v>严文</v>
      </c>
      <c r="AZ6" s="185">
        <f>Q6*2.5%</f>
        <v>52.925000000000004</v>
      </c>
      <c r="BA6" s="185"/>
      <c r="BB6" s="185"/>
      <c r="BC6" s="185">
        <f t="shared" si="0"/>
        <v>52.925000000000004</v>
      </c>
      <c r="BD6" s="185"/>
      <c r="BE6" s="185">
        <f t="shared" si="1"/>
        <v>701.69999999999993</v>
      </c>
      <c r="BG6" s="197"/>
      <c r="BH6" s="197"/>
      <c r="BI6" s="197"/>
      <c r="BL6" s="19" t="s">
        <v>976</v>
      </c>
      <c r="BM6" s="19" t="s">
        <v>1339</v>
      </c>
      <c r="BP6" s="19" t="s">
        <v>977</v>
      </c>
      <c r="BS6" s="19" t="s">
        <v>1352</v>
      </c>
      <c r="BT6" s="19" t="s">
        <v>978</v>
      </c>
      <c r="BU6" s="19" t="s">
        <v>1004</v>
      </c>
      <c r="BV6" s="19" t="s">
        <v>971</v>
      </c>
      <c r="BW6" s="19" t="s">
        <v>979</v>
      </c>
      <c r="BX6" s="19" t="s">
        <v>967</v>
      </c>
      <c r="BY6" s="19">
        <v>200</v>
      </c>
      <c r="BZ6" s="19">
        <v>300</v>
      </c>
      <c r="CA6" s="19">
        <v>50</v>
      </c>
      <c r="CB6" s="19">
        <v>100</v>
      </c>
      <c r="CC6" s="19">
        <v>50</v>
      </c>
      <c r="CD6" s="19">
        <v>100</v>
      </c>
      <c r="CE6" s="19">
        <v>150</v>
      </c>
      <c r="CF6" s="19">
        <v>315</v>
      </c>
      <c r="CG6" s="19">
        <v>90</v>
      </c>
      <c r="CH6" s="19">
        <v>175</v>
      </c>
      <c r="CJ6" s="19" t="s">
        <v>980</v>
      </c>
      <c r="CK6" s="19" t="s">
        <v>974</v>
      </c>
      <c r="CL6" s="19">
        <v>1.7000000000000001E-2</v>
      </c>
      <c r="CM6" s="19">
        <v>1.7000000000000001E-2</v>
      </c>
      <c r="CN6" s="19">
        <v>7.0000000000000001E-3</v>
      </c>
      <c r="CO6" s="19">
        <v>7.0000000000000001E-3</v>
      </c>
      <c r="CS6" s="19" t="s">
        <v>836</v>
      </c>
      <c r="CT6" s="19">
        <v>0.08</v>
      </c>
    </row>
    <row r="7" spans="1:98" ht="18" customHeight="1">
      <c r="A7" s="8">
        <v>5</v>
      </c>
      <c r="B7" s="176"/>
      <c r="C7" s="11" t="str">
        <f>IF(E7="","",+'5-课消明细表'!$G$2)</f>
        <v/>
      </c>
      <c r="D7" s="177"/>
      <c r="E7" s="103"/>
      <c r="F7" s="12" t="str">
        <f>IF(E7="","",IFERROR(VLOOKUP(E7,'1-学员信息表'!A:AG,2,0),"错误"))</f>
        <v/>
      </c>
      <c r="G7" s="177"/>
      <c r="H7" s="178"/>
      <c r="I7" s="102"/>
      <c r="J7" s="179"/>
      <c r="K7" s="180"/>
      <c r="L7" s="195" t="str">
        <f>IF(E7="","",IFERROR(VLOOKUP(E7,'1-学员信息表'!A:AG,20,0),"错误"))</f>
        <v/>
      </c>
      <c r="M7" s="183"/>
      <c r="N7" s="183"/>
      <c r="O7" s="193"/>
      <c r="P7" s="180"/>
      <c r="Q7" s="184"/>
      <c r="R7" s="184"/>
      <c r="S7" s="185">
        <f>SUM(P7:R7)</f>
        <v>0</v>
      </c>
      <c r="T7" s="186"/>
      <c r="U7" s="187"/>
      <c r="V7" s="188" t="str">
        <f>IF(E7="","",IFERROR(VLOOKUP(E7,'1-学员信息表'!A:AG,8,0),"错误"))</f>
        <v/>
      </c>
      <c r="W7" s="189"/>
      <c r="X7" s="189"/>
      <c r="Y7" s="103"/>
      <c r="Z7" s="189"/>
      <c r="AA7" s="190" t="str">
        <f>IF(I7="","",IFERROR(VLOOKUP(I7,'2-班级信息'!A:AM,23,0),"错误"))</f>
        <v/>
      </c>
      <c r="AB7" s="191">
        <f t="shared" ref="AB7:AB46" si="3">IF(AA7="",0,IF(G7="4次课前",VLOOKUP(C7,BM:CH,18,0),IF(G7="4次课后",VLOOKUP(C7,BM:CH,19,0),0)))</f>
        <v>0</v>
      </c>
      <c r="AC7" s="191"/>
      <c r="AD7" s="188" t="str">
        <f>IF(I7="","",IFERROR(VLOOKUP(I7,'2-班级信息'!A:AM,24,0),"错误"))</f>
        <v/>
      </c>
      <c r="AE7" s="191">
        <f t="shared" ref="AE7:AE46" si="4">IF(AD7="",0,IF(G7="4次课前",VLOOKUP(C7,BM:CH,20,0),IF(G7="4次课后",VLOOKUP(C7,BM:CH,21,0),0)))</f>
        <v>0</v>
      </c>
      <c r="AF7" s="191"/>
      <c r="AG7" s="192" t="str">
        <f t="shared" ref="AG7:AG46" si="5">IF(ISERROR(VLOOKUP(AA7,BG:BI,2,0)),"",VLOOKUP(AA7,BG:BI,2,0))</f>
        <v/>
      </c>
      <c r="AH7" s="191"/>
      <c r="AI7" s="191"/>
      <c r="AJ7" s="188" t="str">
        <f t="shared" ref="AJ7:AJ46" si="6">IF(ISERROR(VLOOKUP(AG7,BH:BI,2,0)),"",VLOOKUP(AG7,BH:BI,2,0))</f>
        <v/>
      </c>
      <c r="AK7" s="191">
        <f t="shared" ref="AK7:AK46" si="7">IF(AJ7="",0,IF(G7="4次课前",VLOOKUP(C7,BM:CH,14,0),IF(G7="4次课后",VLOOKUP(C7,BM:CH,15,0),0)))</f>
        <v>0</v>
      </c>
      <c r="AL7" s="191"/>
      <c r="AM7" s="192" t="str">
        <f t="shared" ref="AM7:AM46" si="8">IF(ISERROR(VLOOKUP(C7,BM:CH,9,0)),"",VLOOKUP(C7,BM:CH,9,0))</f>
        <v/>
      </c>
      <c r="AN7" s="191">
        <f t="shared" ref="AN7:AN46" si="9">IF(AM7="无",0,IF(AM7="",0,IF(G7="4次课前",VLOOKUP(C7,BM:CH,12,0),IF(G7="4次课后",VLOOKUP(C7,BM:CH,13,0),0))))</f>
        <v>0</v>
      </c>
      <c r="AO7" s="191"/>
      <c r="AP7" s="192"/>
      <c r="AQ7" s="191"/>
      <c r="AR7" s="193"/>
      <c r="AS7" s="196"/>
      <c r="AT7" s="191">
        <f t="shared" ref="AT7:AT46" si="10">IF(OR(D7="退差额",L7="初三",L7="高一",L7="高二",L7="高三"),0,IF(AS7="招生顾问",(P7+Q7)*4%,(P7+Q7)*5%))</f>
        <v>0</v>
      </c>
      <c r="AU7" s="191"/>
      <c r="AV7" s="194" t="s">
        <v>6834</v>
      </c>
      <c r="AW7" s="191">
        <f t="shared" ref="AW7:AW46" si="11">IF(OR(D7="退差额",L7="初三",L7="高一",L7="高二",L7="高三"),0,(P7+Q7)*1%)</f>
        <v>0</v>
      </c>
      <c r="AX7" s="191"/>
      <c r="AY7" s="194" t="str">
        <f t="shared" ref="AY7:AY46" si="12">IF(ISERROR(VLOOKUP(C7,BM:CJ,7,0)),"",VLOOKUP(C7,BM:CJ,7,0))</f>
        <v/>
      </c>
      <c r="AZ7" s="185">
        <f t="shared" ref="AZ7:AZ46" si="13">Q7*2.5%</f>
        <v>0</v>
      </c>
      <c r="BA7" s="185"/>
      <c r="BB7" s="185"/>
      <c r="BC7" s="185">
        <f t="shared" si="0"/>
        <v>0</v>
      </c>
      <c r="BD7" s="185"/>
      <c r="BE7" s="185">
        <f t="shared" si="1"/>
        <v>0</v>
      </c>
      <c r="BG7" s="197"/>
      <c r="BH7" s="197"/>
      <c r="BI7" s="197"/>
      <c r="BL7" s="19" t="s">
        <v>810</v>
      </c>
      <c r="BM7" s="19" t="s">
        <v>1340</v>
      </c>
      <c r="BS7" s="19" t="s">
        <v>811</v>
      </c>
      <c r="BT7" s="19" t="s">
        <v>811</v>
      </c>
      <c r="BU7" s="19" t="s">
        <v>812</v>
      </c>
      <c r="BV7" s="19" t="s">
        <v>50</v>
      </c>
      <c r="BW7" s="19" t="s">
        <v>773</v>
      </c>
      <c r="BY7" s="19">
        <v>200</v>
      </c>
      <c r="BZ7" s="19">
        <v>300</v>
      </c>
      <c r="CA7" s="19">
        <v>50</v>
      </c>
      <c r="CB7" s="19">
        <v>100</v>
      </c>
      <c r="CC7" s="19">
        <v>50</v>
      </c>
      <c r="CD7" s="19">
        <v>100</v>
      </c>
      <c r="CE7" s="19">
        <v>150</v>
      </c>
      <c r="CF7" s="19">
        <v>315</v>
      </c>
      <c r="CG7" s="19">
        <v>90</v>
      </c>
      <c r="CH7" s="19">
        <v>175</v>
      </c>
      <c r="CJ7" s="19" t="s">
        <v>774</v>
      </c>
      <c r="CL7" s="19">
        <v>0.04</v>
      </c>
      <c r="CM7" s="19">
        <v>0.04</v>
      </c>
      <c r="CN7" s="19">
        <v>0.04</v>
      </c>
      <c r="CO7" s="19">
        <v>0.04</v>
      </c>
      <c r="CS7" s="19" t="s">
        <v>853</v>
      </c>
      <c r="CT7" s="19">
        <v>0.1</v>
      </c>
    </row>
    <row r="8" spans="1:98" ht="18" customHeight="1">
      <c r="A8" s="8" t="str">
        <f t="shared" ref="A8:A46" si="14">IF(E8="","",A7+1)</f>
        <v/>
      </c>
      <c r="B8" s="176"/>
      <c r="C8" s="11" t="str">
        <f>IF(E8="","",+'5-课消明细表'!$G$2)</f>
        <v/>
      </c>
      <c r="D8" s="177"/>
      <c r="E8" s="103"/>
      <c r="F8" s="12" t="str">
        <f>IF(E8="","",IFERROR(VLOOKUP(E8,'1-学员信息表'!A:AG,2,0),"错误"))</f>
        <v/>
      </c>
      <c r="G8" s="177"/>
      <c r="H8" s="178"/>
      <c r="I8" s="102"/>
      <c r="J8" s="179"/>
      <c r="K8" s="180"/>
      <c r="L8" s="195" t="str">
        <f>IF(E8="","",IFERROR(VLOOKUP(E8,'1-学员信息表'!A:AG,20,0),"错误"))</f>
        <v/>
      </c>
      <c r="M8" s="182"/>
      <c r="N8" s="183"/>
      <c r="O8" s="193"/>
      <c r="P8" s="180"/>
      <c r="Q8" s="184"/>
      <c r="R8" s="184"/>
      <c r="S8" s="185">
        <f t="shared" ref="S8:S46" si="15">SUM(P8:R8)</f>
        <v>0</v>
      </c>
      <c r="T8" s="186"/>
      <c r="U8" s="187"/>
      <c r="V8" s="188" t="str">
        <f>IF(E8="","",IFERROR(VLOOKUP(E8,'1-学员信息表'!A:AG,8,0),"错误"))</f>
        <v/>
      </c>
      <c r="W8" s="189"/>
      <c r="X8" s="189"/>
      <c r="Y8" s="103"/>
      <c r="Z8" s="189"/>
      <c r="AA8" s="190" t="str">
        <f>IF(I8="","",IFERROR(VLOOKUP(I8,'2-班级信息'!A:AM,23,0),"错误"))</f>
        <v/>
      </c>
      <c r="AB8" s="191">
        <f t="shared" si="3"/>
        <v>0</v>
      </c>
      <c r="AC8" s="191"/>
      <c r="AD8" s="188" t="str">
        <f>IF(I8="","",IFERROR(VLOOKUP(I8,'2-班级信息'!A:AM,24,0),"错误"))</f>
        <v/>
      </c>
      <c r="AE8" s="191">
        <f t="shared" si="4"/>
        <v>0</v>
      </c>
      <c r="AF8" s="191"/>
      <c r="AG8" s="192" t="str">
        <f t="shared" si="5"/>
        <v/>
      </c>
      <c r="AH8" s="191"/>
      <c r="AI8" s="191"/>
      <c r="AJ8" s="188" t="str">
        <f t="shared" si="6"/>
        <v/>
      </c>
      <c r="AK8" s="191">
        <f t="shared" si="7"/>
        <v>0</v>
      </c>
      <c r="AL8" s="191"/>
      <c r="AM8" s="192" t="str">
        <f t="shared" si="8"/>
        <v/>
      </c>
      <c r="AN8" s="191">
        <f t="shared" si="9"/>
        <v>0</v>
      </c>
      <c r="AO8" s="191"/>
      <c r="AP8" s="192"/>
      <c r="AQ8" s="191"/>
      <c r="AR8" s="193"/>
      <c r="AS8" s="196"/>
      <c r="AT8" s="191">
        <f t="shared" si="10"/>
        <v>0</v>
      </c>
      <c r="AU8" s="191"/>
      <c r="AV8" s="192" t="str">
        <f t="shared" ref="AV8:AV46" si="16">IF(ISERROR(VLOOKUP(C8,BM:CJ,8,0)),"",VLOOKUP(C8,BM:CJ,8,0))</f>
        <v/>
      </c>
      <c r="AW8" s="191">
        <f t="shared" si="11"/>
        <v>0</v>
      </c>
      <c r="AX8" s="191"/>
      <c r="AY8" s="194" t="str">
        <f t="shared" si="12"/>
        <v/>
      </c>
      <c r="AZ8" s="185">
        <f t="shared" si="13"/>
        <v>0</v>
      </c>
      <c r="BA8" s="185"/>
      <c r="BB8" s="185"/>
      <c r="BC8" s="185">
        <f t="shared" si="0"/>
        <v>0</v>
      </c>
      <c r="BD8" s="185"/>
      <c r="BE8" s="185">
        <f t="shared" si="1"/>
        <v>0</v>
      </c>
      <c r="BG8" s="197"/>
      <c r="BH8" s="197"/>
      <c r="BI8" s="197"/>
      <c r="BL8" s="19" t="s">
        <v>297</v>
      </c>
      <c r="BM8" s="19" t="s">
        <v>1341</v>
      </c>
      <c r="BS8" s="19" t="s">
        <v>811</v>
      </c>
      <c r="BT8" s="19" t="s">
        <v>1353</v>
      </c>
      <c r="BU8" s="19" t="s">
        <v>1353</v>
      </c>
      <c r="BV8" s="19" t="s">
        <v>50</v>
      </c>
      <c r="BW8" s="19" t="s">
        <v>775</v>
      </c>
      <c r="BX8" s="19" t="s">
        <v>465</v>
      </c>
      <c r="BY8" s="19">
        <v>200</v>
      </c>
      <c r="BZ8" s="19">
        <v>300</v>
      </c>
      <c r="CA8" s="19">
        <v>50</v>
      </c>
      <c r="CB8" s="19">
        <v>100</v>
      </c>
      <c r="CC8" s="19">
        <v>50</v>
      </c>
      <c r="CD8" s="19">
        <v>100</v>
      </c>
      <c r="CE8" s="19">
        <v>150</v>
      </c>
      <c r="CF8" s="19">
        <v>315</v>
      </c>
      <c r="CG8" s="19">
        <v>90</v>
      </c>
      <c r="CH8" s="19">
        <v>175</v>
      </c>
      <c r="CJ8" s="19" t="s">
        <v>776</v>
      </c>
      <c r="CL8" s="19">
        <v>0.02</v>
      </c>
      <c r="CM8" s="19">
        <v>0.02</v>
      </c>
      <c r="CN8" s="19">
        <v>0.02</v>
      </c>
      <c r="CO8" s="19">
        <v>0.02</v>
      </c>
      <c r="CS8" s="19" t="s">
        <v>837</v>
      </c>
      <c r="CT8" s="19">
        <v>0.12</v>
      </c>
    </row>
    <row r="9" spans="1:98" ht="18" customHeight="1">
      <c r="A9" s="8" t="str">
        <f t="shared" si="14"/>
        <v/>
      </c>
      <c r="B9" s="176" t="str">
        <f t="shared" ref="B9:B46" si="17">IF(E9="","",MONTH(N9)&amp;"月")</f>
        <v/>
      </c>
      <c r="C9" s="11" t="str">
        <f>IF(E9="","",+'5-课消明细表'!$G$2)</f>
        <v/>
      </c>
      <c r="D9" s="177"/>
      <c r="E9" s="103"/>
      <c r="F9" s="12" t="str">
        <f>IF(E9="","",IFERROR(VLOOKUP(E9,'1-学员信息表'!A:AG,2,0),"错误"))</f>
        <v/>
      </c>
      <c r="G9" s="177"/>
      <c r="H9" s="178"/>
      <c r="I9" s="102"/>
      <c r="J9" s="179"/>
      <c r="K9" s="180"/>
      <c r="L9" s="195" t="str">
        <f>IF(E9="","",IFERROR(VLOOKUP(E9,'1-学员信息表'!A:AG,20,0),"错误"))</f>
        <v/>
      </c>
      <c r="M9" s="182"/>
      <c r="N9" s="183"/>
      <c r="O9" s="193"/>
      <c r="P9" s="180"/>
      <c r="Q9" s="184"/>
      <c r="R9" s="184"/>
      <c r="S9" s="185">
        <f t="shared" si="15"/>
        <v>0</v>
      </c>
      <c r="T9" s="186"/>
      <c r="U9" s="187"/>
      <c r="V9" s="188" t="str">
        <f>IF(E9="","",IFERROR(VLOOKUP(E9,'1-学员信息表'!A:AG,8,0),"错误"))</f>
        <v/>
      </c>
      <c r="W9" s="189"/>
      <c r="X9" s="189"/>
      <c r="Y9" s="103"/>
      <c r="Z9" s="189"/>
      <c r="AA9" s="190" t="str">
        <f>IF(I9="","",IFERROR(VLOOKUP(I9,'2-班级信息'!A:AM,23,0),"错误"))</f>
        <v/>
      </c>
      <c r="AB9" s="191">
        <f t="shared" si="3"/>
        <v>0</v>
      </c>
      <c r="AC9" s="191"/>
      <c r="AD9" s="188" t="str">
        <f>IF(I9="","",IFERROR(VLOOKUP(I9,'2-班级信息'!A:AM,24,0),"错误"))</f>
        <v/>
      </c>
      <c r="AE9" s="191">
        <f t="shared" si="4"/>
        <v>0</v>
      </c>
      <c r="AF9" s="191"/>
      <c r="AG9" s="192" t="str">
        <f t="shared" si="5"/>
        <v/>
      </c>
      <c r="AH9" s="191"/>
      <c r="AI9" s="191"/>
      <c r="AJ9" s="188" t="str">
        <f t="shared" si="6"/>
        <v/>
      </c>
      <c r="AK9" s="191">
        <f t="shared" si="7"/>
        <v>0</v>
      </c>
      <c r="AL9" s="191"/>
      <c r="AM9" s="192" t="str">
        <f t="shared" si="8"/>
        <v/>
      </c>
      <c r="AN9" s="191">
        <f t="shared" si="9"/>
        <v>0</v>
      </c>
      <c r="AO9" s="191"/>
      <c r="AP9" s="192"/>
      <c r="AQ9" s="191"/>
      <c r="AR9" s="193"/>
      <c r="AS9" s="196"/>
      <c r="AT9" s="191">
        <f t="shared" si="10"/>
        <v>0</v>
      </c>
      <c r="AU9" s="191"/>
      <c r="AV9" s="192" t="str">
        <f t="shared" si="16"/>
        <v/>
      </c>
      <c r="AW9" s="191">
        <f t="shared" si="11"/>
        <v>0</v>
      </c>
      <c r="AX9" s="191"/>
      <c r="AY9" s="194" t="str">
        <f t="shared" si="12"/>
        <v/>
      </c>
      <c r="AZ9" s="185">
        <f t="shared" si="13"/>
        <v>0</v>
      </c>
      <c r="BA9" s="185"/>
      <c r="BB9" s="185"/>
      <c r="BC9" s="185">
        <f t="shared" si="0"/>
        <v>0</v>
      </c>
      <c r="BD9" s="185"/>
      <c r="BE9" s="185">
        <f t="shared" si="1"/>
        <v>0</v>
      </c>
      <c r="BG9" s="197"/>
      <c r="BH9" s="197"/>
      <c r="BI9" s="197"/>
      <c r="BM9" s="19" t="s">
        <v>1342</v>
      </c>
      <c r="BS9" s="19" t="s">
        <v>813</v>
      </c>
      <c r="BT9" s="19" t="s">
        <v>813</v>
      </c>
      <c r="BU9" s="19" t="s">
        <v>814</v>
      </c>
      <c r="BV9" s="19" t="s">
        <v>772</v>
      </c>
      <c r="BW9" s="19" t="s">
        <v>797</v>
      </c>
      <c r="BY9" s="19">
        <v>200</v>
      </c>
      <c r="BZ9" s="19">
        <v>300</v>
      </c>
      <c r="CA9" s="19">
        <v>50</v>
      </c>
      <c r="CB9" s="19">
        <v>100</v>
      </c>
      <c r="CC9" s="19">
        <v>50</v>
      </c>
      <c r="CD9" s="19">
        <v>100</v>
      </c>
      <c r="CE9" s="19">
        <v>150</v>
      </c>
      <c r="CF9" s="19">
        <v>315</v>
      </c>
      <c r="CG9" s="19">
        <v>90</v>
      </c>
      <c r="CH9" s="19">
        <v>175</v>
      </c>
      <c r="CJ9" s="19" t="s">
        <v>777</v>
      </c>
      <c r="CK9" s="19" t="s">
        <v>49</v>
      </c>
      <c r="CL9" s="19">
        <v>0.1</v>
      </c>
      <c r="CM9" s="19">
        <v>0.08</v>
      </c>
      <c r="CN9" s="19">
        <v>0.1</v>
      </c>
      <c r="CO9" s="19">
        <v>0.08</v>
      </c>
      <c r="CS9" s="19" t="s">
        <v>854</v>
      </c>
      <c r="CT9" s="19">
        <v>0.1</v>
      </c>
    </row>
    <row r="10" spans="1:98" ht="18" customHeight="1">
      <c r="A10" s="8" t="str">
        <f t="shared" si="14"/>
        <v/>
      </c>
      <c r="B10" s="176" t="str">
        <f t="shared" si="17"/>
        <v/>
      </c>
      <c r="C10" s="11" t="str">
        <f>IF(E10="","",+'5-课消明细表'!$G$2)</f>
        <v/>
      </c>
      <c r="D10" s="177"/>
      <c r="E10" s="103"/>
      <c r="F10" s="12" t="str">
        <f>IF(E10="","",IFERROR(VLOOKUP(E10,'1-学员信息表'!A:AG,2,0),"错误"))</f>
        <v/>
      </c>
      <c r="G10" s="177"/>
      <c r="H10" s="178"/>
      <c r="I10" s="102"/>
      <c r="J10" s="179"/>
      <c r="K10" s="180"/>
      <c r="L10" s="195" t="str">
        <f>IF(E10="","",IFERROR(VLOOKUP(E10,'1-学员信息表'!A:AG,20,0),"错误"))</f>
        <v/>
      </c>
      <c r="M10" s="182"/>
      <c r="N10" s="183"/>
      <c r="O10" s="193"/>
      <c r="P10" s="180"/>
      <c r="Q10" s="184"/>
      <c r="R10" s="184"/>
      <c r="S10" s="185">
        <f t="shared" si="15"/>
        <v>0</v>
      </c>
      <c r="T10" s="186"/>
      <c r="U10" s="187"/>
      <c r="V10" s="188" t="str">
        <f>IF(E10="","",IFERROR(VLOOKUP(E10,'1-学员信息表'!A:AG,8,0),"错误"))</f>
        <v/>
      </c>
      <c r="W10" s="189"/>
      <c r="X10" s="189"/>
      <c r="Y10" s="103"/>
      <c r="Z10" s="189"/>
      <c r="AA10" s="190" t="str">
        <f>IF(I10="","",IFERROR(VLOOKUP(I10,'2-班级信息'!A:AM,23,0),"错误"))</f>
        <v/>
      </c>
      <c r="AB10" s="191">
        <f t="shared" si="3"/>
        <v>0</v>
      </c>
      <c r="AC10" s="191"/>
      <c r="AD10" s="188" t="str">
        <f>IF(I10="","",IFERROR(VLOOKUP(I10,'2-班级信息'!A:AM,24,0),"错误"))</f>
        <v/>
      </c>
      <c r="AE10" s="191">
        <f t="shared" si="4"/>
        <v>0</v>
      </c>
      <c r="AF10" s="191"/>
      <c r="AG10" s="192" t="str">
        <f t="shared" si="5"/>
        <v/>
      </c>
      <c r="AH10" s="191"/>
      <c r="AI10" s="191"/>
      <c r="AJ10" s="188" t="str">
        <f t="shared" si="6"/>
        <v/>
      </c>
      <c r="AK10" s="191">
        <f t="shared" si="7"/>
        <v>0</v>
      </c>
      <c r="AL10" s="191"/>
      <c r="AM10" s="192" t="str">
        <f t="shared" si="8"/>
        <v/>
      </c>
      <c r="AN10" s="191">
        <f t="shared" si="9"/>
        <v>0</v>
      </c>
      <c r="AO10" s="191"/>
      <c r="AP10" s="192"/>
      <c r="AQ10" s="191"/>
      <c r="AR10" s="193"/>
      <c r="AS10" s="196"/>
      <c r="AT10" s="191">
        <f t="shared" si="10"/>
        <v>0</v>
      </c>
      <c r="AU10" s="191"/>
      <c r="AV10" s="192" t="str">
        <f t="shared" si="16"/>
        <v/>
      </c>
      <c r="AW10" s="191">
        <f t="shared" si="11"/>
        <v>0</v>
      </c>
      <c r="AX10" s="191"/>
      <c r="AY10" s="194" t="str">
        <f t="shared" si="12"/>
        <v/>
      </c>
      <c r="AZ10" s="185">
        <f t="shared" si="13"/>
        <v>0</v>
      </c>
      <c r="BA10" s="185"/>
      <c r="BB10" s="185"/>
      <c r="BC10" s="185">
        <f t="shared" si="0"/>
        <v>0</v>
      </c>
      <c r="BD10" s="185"/>
      <c r="BE10" s="185">
        <f t="shared" si="1"/>
        <v>0</v>
      </c>
      <c r="BG10" s="197"/>
      <c r="BH10" s="197"/>
      <c r="BI10" s="197"/>
      <c r="BM10" s="19" t="s">
        <v>1343</v>
      </c>
      <c r="BS10" s="19" t="s">
        <v>813</v>
      </c>
      <c r="BT10" s="19" t="s">
        <v>1354</v>
      </c>
      <c r="BU10" s="19" t="s">
        <v>1354</v>
      </c>
      <c r="BV10" s="19" t="s">
        <v>772</v>
      </c>
      <c r="BW10" s="19" t="s">
        <v>806</v>
      </c>
      <c r="BY10" s="19">
        <v>200</v>
      </c>
      <c r="BZ10" s="19">
        <v>300</v>
      </c>
      <c r="CA10" s="19">
        <v>50</v>
      </c>
      <c r="CB10" s="19">
        <v>100</v>
      </c>
      <c r="CC10" s="19">
        <v>50</v>
      </c>
      <c r="CD10" s="19">
        <v>100</v>
      </c>
      <c r="CE10" s="19">
        <v>150</v>
      </c>
      <c r="CF10" s="19">
        <v>315</v>
      </c>
      <c r="CG10" s="19">
        <v>90</v>
      </c>
      <c r="CH10" s="19">
        <v>175</v>
      </c>
      <c r="CJ10" s="19" t="s">
        <v>778</v>
      </c>
      <c r="CK10" s="19" t="s">
        <v>49</v>
      </c>
      <c r="CL10" s="19">
        <v>0.1</v>
      </c>
      <c r="CM10" s="19">
        <v>0.08</v>
      </c>
      <c r="CN10" s="19">
        <v>0.1</v>
      </c>
      <c r="CO10" s="19">
        <v>0.08</v>
      </c>
      <c r="CS10" s="19" t="s">
        <v>855</v>
      </c>
      <c r="CT10" s="19">
        <v>0.03</v>
      </c>
    </row>
    <row r="11" spans="1:98" ht="18" customHeight="1">
      <c r="A11" s="8" t="str">
        <f t="shared" si="14"/>
        <v/>
      </c>
      <c r="B11" s="176" t="str">
        <f t="shared" si="17"/>
        <v/>
      </c>
      <c r="C11" s="11" t="str">
        <f>IF(E11="","",+'5-课消明细表'!$G$2)</f>
        <v/>
      </c>
      <c r="D11" s="177"/>
      <c r="E11" s="103"/>
      <c r="F11" s="12" t="str">
        <f>IF(E11="","",IFERROR(VLOOKUP(E11,'1-学员信息表'!A:AG,2,0),"错误"))</f>
        <v/>
      </c>
      <c r="G11" s="177"/>
      <c r="H11" s="178"/>
      <c r="I11" s="102"/>
      <c r="J11" s="179"/>
      <c r="K11" s="180"/>
      <c r="L11" s="195" t="str">
        <f>IF(E11="","",IFERROR(VLOOKUP(E11,'1-学员信息表'!A:AG,20,0),"错误"))</f>
        <v/>
      </c>
      <c r="M11" s="182"/>
      <c r="N11" s="183"/>
      <c r="O11" s="193"/>
      <c r="P11" s="180"/>
      <c r="Q11" s="184"/>
      <c r="R11" s="184"/>
      <c r="S11" s="185">
        <f t="shared" si="15"/>
        <v>0</v>
      </c>
      <c r="T11" s="186"/>
      <c r="U11" s="187"/>
      <c r="V11" s="188" t="str">
        <f>IF(E11="","",IFERROR(VLOOKUP(E11,'1-学员信息表'!A:AG,8,0),"错误"))</f>
        <v/>
      </c>
      <c r="W11" s="189"/>
      <c r="X11" s="189"/>
      <c r="Y11" s="103"/>
      <c r="Z11" s="189"/>
      <c r="AA11" s="190" t="str">
        <f>IF(I11="","",IFERROR(VLOOKUP(I11,'2-班级信息'!A:AM,23,0),"错误"))</f>
        <v/>
      </c>
      <c r="AB11" s="191">
        <f t="shared" si="3"/>
        <v>0</v>
      </c>
      <c r="AC11" s="191"/>
      <c r="AD11" s="188" t="str">
        <f>IF(I11="","",IFERROR(VLOOKUP(I11,'2-班级信息'!A:AM,24,0),"错误"))</f>
        <v/>
      </c>
      <c r="AE11" s="191">
        <f t="shared" si="4"/>
        <v>0</v>
      </c>
      <c r="AF11" s="191"/>
      <c r="AG11" s="192" t="str">
        <f t="shared" si="5"/>
        <v/>
      </c>
      <c r="AH11" s="191"/>
      <c r="AI11" s="191"/>
      <c r="AJ11" s="188" t="str">
        <f t="shared" si="6"/>
        <v/>
      </c>
      <c r="AK11" s="191">
        <f t="shared" si="7"/>
        <v>0</v>
      </c>
      <c r="AL11" s="191"/>
      <c r="AM11" s="192" t="str">
        <f t="shared" si="8"/>
        <v/>
      </c>
      <c r="AN11" s="191">
        <f t="shared" si="9"/>
        <v>0</v>
      </c>
      <c r="AO11" s="191"/>
      <c r="AP11" s="192"/>
      <c r="AQ11" s="191"/>
      <c r="AR11" s="193"/>
      <c r="AS11" s="196"/>
      <c r="AT11" s="191">
        <f t="shared" si="10"/>
        <v>0</v>
      </c>
      <c r="AU11" s="191"/>
      <c r="AV11" s="192" t="str">
        <f t="shared" si="16"/>
        <v/>
      </c>
      <c r="AW11" s="191">
        <f t="shared" si="11"/>
        <v>0</v>
      </c>
      <c r="AX11" s="191"/>
      <c r="AY11" s="194" t="str">
        <f t="shared" si="12"/>
        <v/>
      </c>
      <c r="AZ11" s="185">
        <f t="shared" si="13"/>
        <v>0</v>
      </c>
      <c r="BA11" s="185"/>
      <c r="BB11" s="185"/>
      <c r="BC11" s="185">
        <f t="shared" si="0"/>
        <v>0</v>
      </c>
      <c r="BD11" s="185"/>
      <c r="BE11" s="185">
        <f t="shared" si="1"/>
        <v>0</v>
      </c>
      <c r="BG11" s="197"/>
      <c r="BH11" s="197"/>
      <c r="BI11" s="197"/>
      <c r="BM11" s="19" t="s">
        <v>1344</v>
      </c>
      <c r="BS11" s="19" t="s">
        <v>815</v>
      </c>
      <c r="BT11" s="19" t="s">
        <v>1355</v>
      </c>
      <c r="BU11" s="19" t="s">
        <v>458</v>
      </c>
      <c r="BV11" s="19" t="s">
        <v>50</v>
      </c>
      <c r="BY11" s="19">
        <v>120</v>
      </c>
      <c r="BZ11" s="19">
        <v>180</v>
      </c>
      <c r="CA11" s="19">
        <v>35</v>
      </c>
      <c r="CB11" s="19">
        <v>70</v>
      </c>
      <c r="CC11" s="19">
        <v>35</v>
      </c>
      <c r="CD11" s="19">
        <v>70</v>
      </c>
      <c r="CE11" s="19">
        <v>110</v>
      </c>
      <c r="CF11" s="19">
        <v>225</v>
      </c>
      <c r="CG11" s="19">
        <v>60</v>
      </c>
      <c r="CH11" s="19">
        <v>125</v>
      </c>
      <c r="CJ11" s="19" t="s">
        <v>779</v>
      </c>
      <c r="CK11" s="19" t="s">
        <v>49</v>
      </c>
      <c r="CL11" s="19">
        <v>0.1</v>
      </c>
      <c r="CM11" s="19">
        <v>0.08</v>
      </c>
      <c r="CN11" s="19">
        <v>0.1</v>
      </c>
      <c r="CO11" s="19">
        <v>0.08</v>
      </c>
      <c r="CS11" s="19" t="s">
        <v>840</v>
      </c>
      <c r="CT11" s="19">
        <v>0.08</v>
      </c>
    </row>
    <row r="12" spans="1:98" ht="18" customHeight="1">
      <c r="A12" s="8" t="str">
        <f t="shared" si="14"/>
        <v/>
      </c>
      <c r="B12" s="176" t="str">
        <f t="shared" si="17"/>
        <v/>
      </c>
      <c r="C12" s="11" t="str">
        <f>IF(E12="","",+'5-课消明细表'!$G$2)</f>
        <v/>
      </c>
      <c r="D12" s="177"/>
      <c r="E12" s="103"/>
      <c r="F12" s="12" t="str">
        <f>IF(E12="","",IFERROR(VLOOKUP(E12,'1-学员信息表'!A:AG,2,0),"错误"))</f>
        <v/>
      </c>
      <c r="G12" s="177"/>
      <c r="H12" s="178"/>
      <c r="I12" s="102"/>
      <c r="J12" s="179"/>
      <c r="K12" s="180"/>
      <c r="L12" s="195" t="str">
        <f>IF(E12="","",IFERROR(VLOOKUP(E12,'1-学员信息表'!A:AG,20,0),"错误"))</f>
        <v/>
      </c>
      <c r="M12" s="182"/>
      <c r="N12" s="183"/>
      <c r="O12" s="193"/>
      <c r="P12" s="180"/>
      <c r="Q12" s="184"/>
      <c r="R12" s="184"/>
      <c r="S12" s="185">
        <f t="shared" si="15"/>
        <v>0</v>
      </c>
      <c r="T12" s="186"/>
      <c r="U12" s="187"/>
      <c r="V12" s="188" t="str">
        <f>IF(E12="","",IFERROR(VLOOKUP(E12,'1-学员信息表'!A:AG,8,0),"错误"))</f>
        <v/>
      </c>
      <c r="W12" s="189"/>
      <c r="X12" s="189"/>
      <c r="Y12" s="103"/>
      <c r="Z12" s="189"/>
      <c r="AA12" s="190" t="str">
        <f>IF(I12="","",IFERROR(VLOOKUP(I12,'2-班级信息'!A:AM,23,0),"错误"))</f>
        <v/>
      </c>
      <c r="AB12" s="191">
        <f t="shared" si="3"/>
        <v>0</v>
      </c>
      <c r="AC12" s="191"/>
      <c r="AD12" s="188" t="str">
        <f>IF(I12="","",IFERROR(VLOOKUP(I12,'2-班级信息'!A:AM,24,0),"错误"))</f>
        <v/>
      </c>
      <c r="AE12" s="191">
        <f t="shared" si="4"/>
        <v>0</v>
      </c>
      <c r="AF12" s="191"/>
      <c r="AG12" s="192" t="str">
        <f t="shared" si="5"/>
        <v/>
      </c>
      <c r="AH12" s="191"/>
      <c r="AI12" s="191"/>
      <c r="AJ12" s="188" t="str">
        <f t="shared" si="6"/>
        <v/>
      </c>
      <c r="AK12" s="191">
        <f t="shared" si="7"/>
        <v>0</v>
      </c>
      <c r="AL12" s="191"/>
      <c r="AM12" s="192" t="str">
        <f t="shared" si="8"/>
        <v/>
      </c>
      <c r="AN12" s="191">
        <f t="shared" si="9"/>
        <v>0</v>
      </c>
      <c r="AO12" s="191"/>
      <c r="AP12" s="192"/>
      <c r="AQ12" s="191"/>
      <c r="AR12" s="193"/>
      <c r="AS12" s="196"/>
      <c r="AT12" s="191">
        <f t="shared" si="10"/>
        <v>0</v>
      </c>
      <c r="AU12" s="191"/>
      <c r="AV12" s="192" t="str">
        <f t="shared" si="16"/>
        <v/>
      </c>
      <c r="AW12" s="191">
        <f t="shared" si="11"/>
        <v>0</v>
      </c>
      <c r="AX12" s="191"/>
      <c r="AY12" s="194" t="str">
        <f t="shared" si="12"/>
        <v/>
      </c>
      <c r="AZ12" s="185">
        <f t="shared" si="13"/>
        <v>0</v>
      </c>
      <c r="BA12" s="185"/>
      <c r="BB12" s="185"/>
      <c r="BC12" s="185">
        <f t="shared" si="0"/>
        <v>0</v>
      </c>
      <c r="BD12" s="185"/>
      <c r="BE12" s="185">
        <f t="shared" si="1"/>
        <v>0</v>
      </c>
      <c r="BG12" s="197"/>
      <c r="BH12" s="197"/>
      <c r="BI12" s="197"/>
      <c r="BM12" s="19" t="s">
        <v>1345</v>
      </c>
      <c r="BS12" s="19" t="s">
        <v>816</v>
      </c>
      <c r="BT12" s="19" t="s">
        <v>1356</v>
      </c>
      <c r="BU12" s="19" t="s">
        <v>460</v>
      </c>
      <c r="BV12" s="19" t="s">
        <v>50</v>
      </c>
      <c r="BY12" s="19">
        <v>120</v>
      </c>
      <c r="BZ12" s="19">
        <v>180</v>
      </c>
      <c r="CA12" s="19">
        <v>35</v>
      </c>
      <c r="CB12" s="19">
        <v>70</v>
      </c>
      <c r="CC12" s="19">
        <v>35</v>
      </c>
      <c r="CD12" s="19">
        <v>70</v>
      </c>
      <c r="CE12" s="19">
        <v>110</v>
      </c>
      <c r="CF12" s="19">
        <v>225</v>
      </c>
      <c r="CG12" s="19">
        <v>60</v>
      </c>
      <c r="CH12" s="19">
        <v>125</v>
      </c>
      <c r="CJ12" s="19" t="s">
        <v>780</v>
      </c>
      <c r="CK12" s="19" t="s">
        <v>49</v>
      </c>
      <c r="CL12" s="19">
        <v>0.1</v>
      </c>
      <c r="CM12" s="19">
        <v>0.08</v>
      </c>
      <c r="CN12" s="19">
        <v>0.1</v>
      </c>
      <c r="CO12" s="19">
        <v>0.08</v>
      </c>
    </row>
    <row r="13" spans="1:98" ht="18" customHeight="1">
      <c r="A13" s="8" t="str">
        <f t="shared" si="14"/>
        <v/>
      </c>
      <c r="B13" s="176" t="str">
        <f t="shared" si="17"/>
        <v/>
      </c>
      <c r="C13" s="11" t="str">
        <f>IF(E13="","",+'5-课消明细表'!$G$2)</f>
        <v/>
      </c>
      <c r="D13" s="177"/>
      <c r="E13" s="103"/>
      <c r="F13" s="12" t="str">
        <f>IF(E13="","",IFERROR(VLOOKUP(E13,'1-学员信息表'!A:AG,2,0),"错误"))</f>
        <v/>
      </c>
      <c r="G13" s="177"/>
      <c r="H13" s="178"/>
      <c r="I13" s="102"/>
      <c r="J13" s="179"/>
      <c r="K13" s="180"/>
      <c r="L13" s="195" t="str">
        <f>IF(E13="","",IFERROR(VLOOKUP(E13,'1-学员信息表'!A:AG,20,0),"错误"))</f>
        <v/>
      </c>
      <c r="M13" s="182"/>
      <c r="N13" s="183"/>
      <c r="O13" s="193"/>
      <c r="P13" s="180"/>
      <c r="Q13" s="184"/>
      <c r="R13" s="184"/>
      <c r="S13" s="185">
        <f t="shared" si="15"/>
        <v>0</v>
      </c>
      <c r="T13" s="186"/>
      <c r="U13" s="187"/>
      <c r="V13" s="188" t="str">
        <f>IF(E13="","",IFERROR(VLOOKUP(E13,'1-学员信息表'!A:AG,8,0),"错误"))</f>
        <v/>
      </c>
      <c r="W13" s="189"/>
      <c r="X13" s="189"/>
      <c r="Y13" s="103"/>
      <c r="Z13" s="189"/>
      <c r="AA13" s="190" t="str">
        <f>IF(I13="","",IFERROR(VLOOKUP(I13,'2-班级信息'!A:AM,23,0),"错误"))</f>
        <v/>
      </c>
      <c r="AB13" s="191">
        <f t="shared" si="3"/>
        <v>0</v>
      </c>
      <c r="AC13" s="191"/>
      <c r="AD13" s="188" t="str">
        <f>IF(I13="","",IFERROR(VLOOKUP(I13,'2-班级信息'!A:AM,24,0),"错误"))</f>
        <v/>
      </c>
      <c r="AE13" s="191">
        <f t="shared" si="4"/>
        <v>0</v>
      </c>
      <c r="AF13" s="191"/>
      <c r="AG13" s="192" t="str">
        <f t="shared" si="5"/>
        <v/>
      </c>
      <c r="AH13" s="191"/>
      <c r="AI13" s="191"/>
      <c r="AJ13" s="188" t="str">
        <f t="shared" si="6"/>
        <v/>
      </c>
      <c r="AK13" s="191">
        <f t="shared" si="7"/>
        <v>0</v>
      </c>
      <c r="AL13" s="191"/>
      <c r="AM13" s="192" t="str">
        <f t="shared" si="8"/>
        <v/>
      </c>
      <c r="AN13" s="191">
        <f t="shared" si="9"/>
        <v>0</v>
      </c>
      <c r="AO13" s="191"/>
      <c r="AP13" s="192"/>
      <c r="AQ13" s="191"/>
      <c r="AR13" s="193"/>
      <c r="AS13" s="196"/>
      <c r="AT13" s="191">
        <f t="shared" si="10"/>
        <v>0</v>
      </c>
      <c r="AU13" s="191"/>
      <c r="AV13" s="192" t="str">
        <f t="shared" si="16"/>
        <v/>
      </c>
      <c r="AW13" s="191">
        <f t="shared" si="11"/>
        <v>0</v>
      </c>
      <c r="AX13" s="191"/>
      <c r="AY13" s="194" t="str">
        <f t="shared" si="12"/>
        <v/>
      </c>
      <c r="AZ13" s="185">
        <f t="shared" si="13"/>
        <v>0</v>
      </c>
      <c r="BA13" s="185"/>
      <c r="BB13" s="185"/>
      <c r="BC13" s="185">
        <f t="shared" si="0"/>
        <v>0</v>
      </c>
      <c r="BD13" s="185"/>
      <c r="BE13" s="185">
        <f t="shared" si="1"/>
        <v>0</v>
      </c>
      <c r="BG13" s="197"/>
      <c r="BH13" s="197"/>
      <c r="BI13" s="197"/>
      <c r="BM13" s="19" t="s">
        <v>1346</v>
      </c>
      <c r="BS13" s="19" t="s">
        <v>818</v>
      </c>
      <c r="BT13" s="19" t="s">
        <v>818</v>
      </c>
      <c r="BU13" s="19" t="s">
        <v>1389</v>
      </c>
      <c r="BV13" s="19" t="s">
        <v>50</v>
      </c>
      <c r="BW13" s="19" t="s">
        <v>807</v>
      </c>
      <c r="BX13" s="19" t="s">
        <v>808</v>
      </c>
      <c r="BY13" s="19">
        <v>160</v>
      </c>
      <c r="BZ13" s="19">
        <v>240</v>
      </c>
      <c r="CA13" s="19">
        <v>45</v>
      </c>
      <c r="CB13" s="19">
        <v>85</v>
      </c>
      <c r="CC13" s="19">
        <v>45</v>
      </c>
      <c r="CD13" s="19">
        <v>85</v>
      </c>
      <c r="CE13" s="19">
        <v>40</v>
      </c>
      <c r="CF13" s="19">
        <v>275</v>
      </c>
      <c r="CG13" s="19">
        <v>40</v>
      </c>
      <c r="CH13" s="19">
        <v>150</v>
      </c>
    </row>
    <row r="14" spans="1:98" ht="18" customHeight="1">
      <c r="A14" s="8" t="str">
        <f t="shared" si="14"/>
        <v/>
      </c>
      <c r="B14" s="176" t="str">
        <f t="shared" si="17"/>
        <v/>
      </c>
      <c r="C14" s="11" t="str">
        <f>IF(E14="","",+'5-课消明细表'!$G$2)</f>
        <v/>
      </c>
      <c r="D14" s="177"/>
      <c r="E14" s="103"/>
      <c r="F14" s="12" t="str">
        <f>IF(E14="","",IFERROR(VLOOKUP(E14,'1-学员信息表'!A:AG,2,0),"错误"))</f>
        <v/>
      </c>
      <c r="G14" s="177"/>
      <c r="H14" s="178"/>
      <c r="I14" s="102"/>
      <c r="J14" s="179"/>
      <c r="K14" s="180"/>
      <c r="L14" s="195" t="str">
        <f>IF(E14="","",IFERROR(VLOOKUP(E14,'1-学员信息表'!A:AG,20,0),"错误"))</f>
        <v/>
      </c>
      <c r="M14" s="182"/>
      <c r="N14" s="183"/>
      <c r="O14" s="193"/>
      <c r="P14" s="180"/>
      <c r="Q14" s="184"/>
      <c r="R14" s="184"/>
      <c r="S14" s="185">
        <f t="shared" si="15"/>
        <v>0</v>
      </c>
      <c r="T14" s="186"/>
      <c r="U14" s="187"/>
      <c r="V14" s="188" t="str">
        <f>IF(E14="","",IFERROR(VLOOKUP(E14,'1-学员信息表'!A:AG,8,0),"错误"))</f>
        <v/>
      </c>
      <c r="W14" s="189"/>
      <c r="X14" s="189"/>
      <c r="Y14" s="103"/>
      <c r="Z14" s="189"/>
      <c r="AA14" s="190" t="str">
        <f>IF(I14="","",IFERROR(VLOOKUP(I14,'2-班级信息'!A:AM,23,0),"错误"))</f>
        <v/>
      </c>
      <c r="AB14" s="191">
        <f t="shared" si="3"/>
        <v>0</v>
      </c>
      <c r="AC14" s="191"/>
      <c r="AD14" s="188" t="str">
        <f>IF(I14="","",IFERROR(VLOOKUP(I14,'2-班级信息'!A:AM,24,0),"错误"))</f>
        <v/>
      </c>
      <c r="AE14" s="191">
        <f t="shared" si="4"/>
        <v>0</v>
      </c>
      <c r="AF14" s="191"/>
      <c r="AG14" s="192" t="str">
        <f t="shared" si="5"/>
        <v/>
      </c>
      <c r="AH14" s="191"/>
      <c r="AI14" s="191"/>
      <c r="AJ14" s="188" t="str">
        <f t="shared" si="6"/>
        <v/>
      </c>
      <c r="AK14" s="191">
        <f t="shared" si="7"/>
        <v>0</v>
      </c>
      <c r="AL14" s="191"/>
      <c r="AM14" s="192" t="str">
        <f t="shared" si="8"/>
        <v/>
      </c>
      <c r="AN14" s="191">
        <f t="shared" si="9"/>
        <v>0</v>
      </c>
      <c r="AO14" s="191"/>
      <c r="AP14" s="192"/>
      <c r="AQ14" s="191"/>
      <c r="AR14" s="193"/>
      <c r="AS14" s="196"/>
      <c r="AT14" s="191">
        <f t="shared" si="10"/>
        <v>0</v>
      </c>
      <c r="AU14" s="191"/>
      <c r="AV14" s="192" t="str">
        <f t="shared" si="16"/>
        <v/>
      </c>
      <c r="AW14" s="191">
        <f t="shared" si="11"/>
        <v>0</v>
      </c>
      <c r="AX14" s="191"/>
      <c r="AY14" s="194" t="str">
        <f t="shared" si="12"/>
        <v/>
      </c>
      <c r="AZ14" s="185">
        <f t="shared" si="13"/>
        <v>0</v>
      </c>
      <c r="BA14" s="185"/>
      <c r="BB14" s="185"/>
      <c r="BC14" s="185">
        <f t="shared" si="0"/>
        <v>0</v>
      </c>
      <c r="BD14" s="185"/>
      <c r="BE14" s="185">
        <f t="shared" si="1"/>
        <v>0</v>
      </c>
      <c r="BG14" s="197"/>
      <c r="BH14" s="197"/>
      <c r="BI14" s="197"/>
      <c r="BM14" s="19" t="s">
        <v>1347</v>
      </c>
      <c r="BS14" s="19" t="s">
        <v>817</v>
      </c>
      <c r="BT14" s="19" t="s">
        <v>1357</v>
      </c>
      <c r="BU14" s="19" t="s">
        <v>463</v>
      </c>
      <c r="BV14" s="19" t="s">
        <v>50</v>
      </c>
      <c r="BW14" s="19" t="s">
        <v>781</v>
      </c>
      <c r="BX14" s="19" t="s">
        <v>809</v>
      </c>
      <c r="BY14" s="19">
        <v>160</v>
      </c>
      <c r="BZ14" s="19">
        <v>240</v>
      </c>
      <c r="CA14" s="19">
        <v>45</v>
      </c>
      <c r="CB14" s="19">
        <v>85</v>
      </c>
      <c r="CC14" s="19">
        <v>45</v>
      </c>
      <c r="CD14" s="19">
        <v>85</v>
      </c>
      <c r="CE14" s="19">
        <v>40</v>
      </c>
      <c r="CF14" s="19">
        <v>275</v>
      </c>
      <c r="CG14" s="19">
        <v>40</v>
      </c>
      <c r="CH14" s="19">
        <v>150</v>
      </c>
    </row>
    <row r="15" spans="1:98" ht="18" customHeight="1">
      <c r="A15" s="8" t="str">
        <f t="shared" si="14"/>
        <v/>
      </c>
      <c r="B15" s="176" t="str">
        <f t="shared" si="17"/>
        <v/>
      </c>
      <c r="C15" s="11" t="str">
        <f>IF(E15="","",+'5-课消明细表'!$G$2)</f>
        <v/>
      </c>
      <c r="D15" s="177"/>
      <c r="E15" s="103"/>
      <c r="F15" s="12" t="str">
        <f>IF(E15="","",IFERROR(VLOOKUP(E15,'1-学员信息表'!A:AG,2,0),"错误"))</f>
        <v/>
      </c>
      <c r="G15" s="177"/>
      <c r="H15" s="178"/>
      <c r="I15" s="102"/>
      <c r="J15" s="179"/>
      <c r="K15" s="180"/>
      <c r="L15" s="195" t="str">
        <f>IF(E15="","",IFERROR(VLOOKUP(E15,'1-学员信息表'!A:AG,20,0),"错误"))</f>
        <v/>
      </c>
      <c r="M15" s="182"/>
      <c r="N15" s="183"/>
      <c r="O15" s="193"/>
      <c r="P15" s="180"/>
      <c r="Q15" s="184"/>
      <c r="R15" s="184"/>
      <c r="S15" s="185">
        <f t="shared" si="15"/>
        <v>0</v>
      </c>
      <c r="T15" s="186"/>
      <c r="U15" s="187"/>
      <c r="V15" s="188" t="str">
        <f>IF(E15="","",IFERROR(VLOOKUP(E15,'1-学员信息表'!A:AG,8,0),"错误"))</f>
        <v/>
      </c>
      <c r="W15" s="189"/>
      <c r="X15" s="189"/>
      <c r="Y15" s="103"/>
      <c r="Z15" s="189"/>
      <c r="AA15" s="190" t="str">
        <f>IF(I15="","",IFERROR(VLOOKUP(I15,'2-班级信息'!A:AM,23,0),"错误"))</f>
        <v/>
      </c>
      <c r="AB15" s="191">
        <f t="shared" si="3"/>
        <v>0</v>
      </c>
      <c r="AC15" s="191"/>
      <c r="AD15" s="188" t="str">
        <f>IF(I15="","",IFERROR(VLOOKUP(I15,'2-班级信息'!A:AM,24,0),"错误"))</f>
        <v/>
      </c>
      <c r="AE15" s="191">
        <f t="shared" si="4"/>
        <v>0</v>
      </c>
      <c r="AF15" s="191"/>
      <c r="AG15" s="192" t="str">
        <f t="shared" si="5"/>
        <v/>
      </c>
      <c r="AH15" s="191"/>
      <c r="AI15" s="191"/>
      <c r="AJ15" s="188" t="str">
        <f t="shared" si="6"/>
        <v/>
      </c>
      <c r="AK15" s="191">
        <f t="shared" si="7"/>
        <v>0</v>
      </c>
      <c r="AL15" s="191"/>
      <c r="AM15" s="192" t="str">
        <f t="shared" si="8"/>
        <v/>
      </c>
      <c r="AN15" s="191">
        <f t="shared" si="9"/>
        <v>0</v>
      </c>
      <c r="AO15" s="191"/>
      <c r="AP15" s="192"/>
      <c r="AQ15" s="191"/>
      <c r="AR15" s="193"/>
      <c r="AS15" s="196"/>
      <c r="AT15" s="191">
        <f t="shared" si="10"/>
        <v>0</v>
      </c>
      <c r="AU15" s="191"/>
      <c r="AV15" s="192" t="str">
        <f t="shared" si="16"/>
        <v/>
      </c>
      <c r="AW15" s="191">
        <f t="shared" si="11"/>
        <v>0</v>
      </c>
      <c r="AX15" s="191"/>
      <c r="AY15" s="194" t="str">
        <f t="shared" si="12"/>
        <v/>
      </c>
      <c r="AZ15" s="185">
        <f t="shared" si="13"/>
        <v>0</v>
      </c>
      <c r="BA15" s="185"/>
      <c r="BB15" s="185"/>
      <c r="BC15" s="185">
        <f t="shared" si="0"/>
        <v>0</v>
      </c>
      <c r="BD15" s="185"/>
      <c r="BE15" s="185">
        <f t="shared" si="1"/>
        <v>0</v>
      </c>
      <c r="BG15" s="197"/>
      <c r="BH15" s="197"/>
      <c r="BI15" s="197"/>
      <c r="BM15" s="19" t="s">
        <v>1348</v>
      </c>
      <c r="BS15" s="19" t="s">
        <v>819</v>
      </c>
      <c r="BT15" s="19" t="s">
        <v>1388</v>
      </c>
      <c r="BU15" s="19" t="s">
        <v>820</v>
      </c>
      <c r="BV15" s="19" t="s">
        <v>50</v>
      </c>
      <c r="BW15" s="19" t="s">
        <v>782</v>
      </c>
      <c r="BY15" s="19">
        <v>80</v>
      </c>
      <c r="BZ15" s="19">
        <v>120</v>
      </c>
      <c r="CA15" s="19">
        <v>20</v>
      </c>
      <c r="CB15" s="19">
        <v>35</v>
      </c>
      <c r="CC15" s="19">
        <v>20</v>
      </c>
      <c r="CD15" s="19">
        <v>35</v>
      </c>
      <c r="CE15" s="19">
        <v>55</v>
      </c>
      <c r="CF15" s="19">
        <v>110</v>
      </c>
      <c r="CG15" s="19">
        <v>30</v>
      </c>
      <c r="CH15" s="19">
        <v>60</v>
      </c>
    </row>
    <row r="16" spans="1:98" ht="18" customHeight="1">
      <c r="A16" s="8" t="str">
        <f t="shared" si="14"/>
        <v/>
      </c>
      <c r="B16" s="176" t="str">
        <f t="shared" si="17"/>
        <v/>
      </c>
      <c r="C16" s="11" t="str">
        <f>IF(E16="","",+'5-课消明细表'!$G$2)</f>
        <v/>
      </c>
      <c r="D16" s="177"/>
      <c r="E16" s="103"/>
      <c r="F16" s="12" t="str">
        <f>IF(E16="","",IFERROR(VLOOKUP(E16,'1-学员信息表'!A:AG,2,0),"错误"))</f>
        <v/>
      </c>
      <c r="G16" s="177"/>
      <c r="H16" s="178"/>
      <c r="I16" s="102"/>
      <c r="J16" s="179"/>
      <c r="K16" s="180"/>
      <c r="L16" s="195" t="str">
        <f>IF(E16="","",IFERROR(VLOOKUP(E16,'1-学员信息表'!A:AG,20,0),"错误"))</f>
        <v/>
      </c>
      <c r="M16" s="182"/>
      <c r="N16" s="183"/>
      <c r="O16" s="193"/>
      <c r="P16" s="180"/>
      <c r="Q16" s="184"/>
      <c r="R16" s="184"/>
      <c r="S16" s="185">
        <f t="shared" si="15"/>
        <v>0</v>
      </c>
      <c r="T16" s="186"/>
      <c r="U16" s="187"/>
      <c r="V16" s="188" t="str">
        <f>IF(E16="","",IFERROR(VLOOKUP(E16,'1-学员信息表'!A:AG,8,0),"错误"))</f>
        <v/>
      </c>
      <c r="W16" s="189"/>
      <c r="X16" s="189"/>
      <c r="Y16" s="103"/>
      <c r="Z16" s="189"/>
      <c r="AA16" s="190" t="str">
        <f>IF(I16="","",IFERROR(VLOOKUP(I16,'2-班级信息'!A:AM,23,0),"错误"))</f>
        <v/>
      </c>
      <c r="AB16" s="191">
        <f t="shared" si="3"/>
        <v>0</v>
      </c>
      <c r="AC16" s="191"/>
      <c r="AD16" s="188" t="str">
        <f>IF(I16="","",IFERROR(VLOOKUP(I16,'2-班级信息'!A:AM,24,0),"错误"))</f>
        <v/>
      </c>
      <c r="AE16" s="191">
        <f t="shared" si="4"/>
        <v>0</v>
      </c>
      <c r="AF16" s="191"/>
      <c r="AG16" s="192" t="str">
        <f t="shared" si="5"/>
        <v/>
      </c>
      <c r="AH16" s="191"/>
      <c r="AI16" s="191"/>
      <c r="AJ16" s="188" t="str">
        <f t="shared" si="6"/>
        <v/>
      </c>
      <c r="AK16" s="191">
        <f t="shared" si="7"/>
        <v>0</v>
      </c>
      <c r="AL16" s="191"/>
      <c r="AM16" s="192" t="str">
        <f t="shared" si="8"/>
        <v/>
      </c>
      <c r="AN16" s="191">
        <f t="shared" si="9"/>
        <v>0</v>
      </c>
      <c r="AO16" s="191"/>
      <c r="AP16" s="192"/>
      <c r="AQ16" s="191"/>
      <c r="AR16" s="193"/>
      <c r="AS16" s="196"/>
      <c r="AT16" s="191">
        <f t="shared" si="10"/>
        <v>0</v>
      </c>
      <c r="AU16" s="191"/>
      <c r="AV16" s="192" t="str">
        <f t="shared" si="16"/>
        <v/>
      </c>
      <c r="AW16" s="191">
        <f t="shared" si="11"/>
        <v>0</v>
      </c>
      <c r="AX16" s="191"/>
      <c r="AY16" s="194" t="str">
        <f t="shared" si="12"/>
        <v/>
      </c>
      <c r="AZ16" s="185">
        <f t="shared" si="13"/>
        <v>0</v>
      </c>
      <c r="BA16" s="185"/>
      <c r="BB16" s="185"/>
      <c r="BC16" s="185">
        <f t="shared" si="0"/>
        <v>0</v>
      </c>
      <c r="BD16" s="185"/>
      <c r="BE16" s="185">
        <f t="shared" si="1"/>
        <v>0</v>
      </c>
      <c r="BG16" s="197"/>
      <c r="BH16" s="197"/>
      <c r="BI16" s="197"/>
    </row>
    <row r="17" spans="1:86" ht="18" customHeight="1">
      <c r="A17" s="8" t="str">
        <f t="shared" si="14"/>
        <v/>
      </c>
      <c r="B17" s="176" t="str">
        <f t="shared" si="17"/>
        <v/>
      </c>
      <c r="C17" s="11" t="str">
        <f>IF(E17="","",+'5-课消明细表'!$G$2)</f>
        <v/>
      </c>
      <c r="D17" s="177"/>
      <c r="E17" s="103"/>
      <c r="F17" s="12" t="str">
        <f>IF(E17="","",IFERROR(VLOOKUP(E17,'1-学员信息表'!A:AG,2,0),"错误"))</f>
        <v/>
      </c>
      <c r="G17" s="177"/>
      <c r="H17" s="178"/>
      <c r="I17" s="102"/>
      <c r="J17" s="179"/>
      <c r="K17" s="180"/>
      <c r="L17" s="195" t="str">
        <f>IF(E17="","",IFERROR(VLOOKUP(E17,'1-学员信息表'!A:AG,20,0),"错误"))</f>
        <v/>
      </c>
      <c r="M17" s="182"/>
      <c r="N17" s="183"/>
      <c r="O17" s="193"/>
      <c r="P17" s="180"/>
      <c r="Q17" s="184"/>
      <c r="R17" s="184"/>
      <c r="S17" s="185">
        <f t="shared" si="15"/>
        <v>0</v>
      </c>
      <c r="T17" s="186"/>
      <c r="U17" s="187"/>
      <c r="V17" s="188" t="str">
        <f>IF(E17="","",IFERROR(VLOOKUP(E17,'1-学员信息表'!A:AG,8,0),"错误"))</f>
        <v/>
      </c>
      <c r="W17" s="189"/>
      <c r="X17" s="189"/>
      <c r="Y17" s="103"/>
      <c r="Z17" s="189"/>
      <c r="AA17" s="190" t="str">
        <f>IF(I17="","",IFERROR(VLOOKUP(I17,'2-班级信息'!A:AM,23,0),"错误"))</f>
        <v/>
      </c>
      <c r="AB17" s="191">
        <f t="shared" si="3"/>
        <v>0</v>
      </c>
      <c r="AC17" s="191"/>
      <c r="AD17" s="188" t="str">
        <f>IF(I17="","",IFERROR(VLOOKUP(I17,'2-班级信息'!A:AM,24,0),"错误"))</f>
        <v/>
      </c>
      <c r="AE17" s="191">
        <f t="shared" si="4"/>
        <v>0</v>
      </c>
      <c r="AF17" s="191"/>
      <c r="AG17" s="192" t="str">
        <f t="shared" si="5"/>
        <v/>
      </c>
      <c r="AH17" s="191"/>
      <c r="AI17" s="191"/>
      <c r="AJ17" s="188" t="str">
        <f t="shared" si="6"/>
        <v/>
      </c>
      <c r="AK17" s="191">
        <f t="shared" si="7"/>
        <v>0</v>
      </c>
      <c r="AL17" s="191"/>
      <c r="AM17" s="192" t="str">
        <f t="shared" si="8"/>
        <v/>
      </c>
      <c r="AN17" s="191">
        <f t="shared" si="9"/>
        <v>0</v>
      </c>
      <c r="AO17" s="191"/>
      <c r="AP17" s="192"/>
      <c r="AQ17" s="191"/>
      <c r="AR17" s="193"/>
      <c r="AS17" s="196"/>
      <c r="AT17" s="191">
        <f t="shared" si="10"/>
        <v>0</v>
      </c>
      <c r="AU17" s="191"/>
      <c r="AV17" s="192" t="str">
        <f t="shared" si="16"/>
        <v/>
      </c>
      <c r="AW17" s="191">
        <f t="shared" si="11"/>
        <v>0</v>
      </c>
      <c r="AX17" s="191"/>
      <c r="AY17" s="194" t="str">
        <f t="shared" si="12"/>
        <v/>
      </c>
      <c r="AZ17" s="185">
        <f t="shared" si="13"/>
        <v>0</v>
      </c>
      <c r="BA17" s="185"/>
      <c r="BB17" s="185"/>
      <c r="BC17" s="185">
        <f t="shared" si="0"/>
        <v>0</v>
      </c>
      <c r="BD17" s="185"/>
      <c r="BE17" s="185">
        <f t="shared" si="1"/>
        <v>0</v>
      </c>
      <c r="BG17" s="197"/>
      <c r="BH17" s="197"/>
      <c r="BI17" s="197"/>
      <c r="BM17" s="19" t="s">
        <v>1045</v>
      </c>
      <c r="BS17" s="19" t="s">
        <v>1349</v>
      </c>
      <c r="BT17" s="19" t="s">
        <v>1349</v>
      </c>
      <c r="BU17" s="19" t="s">
        <v>1380</v>
      </c>
      <c r="BY17" s="19">
        <v>200</v>
      </c>
      <c r="BZ17" s="19">
        <v>300</v>
      </c>
      <c r="CA17" s="19">
        <v>50</v>
      </c>
      <c r="CB17" s="19">
        <v>100</v>
      </c>
      <c r="CC17" s="19">
        <v>50</v>
      </c>
      <c r="CD17" s="19">
        <v>100</v>
      </c>
      <c r="CE17" s="19">
        <v>150</v>
      </c>
      <c r="CF17" s="19">
        <v>315</v>
      </c>
      <c r="CG17" s="19">
        <v>90</v>
      </c>
      <c r="CH17" s="19">
        <v>175</v>
      </c>
    </row>
    <row r="18" spans="1:86" ht="18" customHeight="1">
      <c r="A18" s="8" t="str">
        <f t="shared" si="14"/>
        <v/>
      </c>
      <c r="B18" s="176" t="str">
        <f t="shared" si="17"/>
        <v/>
      </c>
      <c r="C18" s="11" t="str">
        <f>IF(E18="","",+'5-课消明细表'!$G$2)</f>
        <v/>
      </c>
      <c r="D18" s="177"/>
      <c r="E18" s="103"/>
      <c r="F18" s="12" t="str">
        <f>IF(E18="","",IFERROR(VLOOKUP(E18,'1-学员信息表'!A:AG,2,0),"错误"))</f>
        <v/>
      </c>
      <c r="G18" s="177"/>
      <c r="H18" s="178"/>
      <c r="I18" s="102"/>
      <c r="J18" s="179"/>
      <c r="K18" s="180"/>
      <c r="L18" s="195" t="str">
        <f>IF(E18="","",IFERROR(VLOOKUP(E18,'1-学员信息表'!A:AG,20,0),"错误"))</f>
        <v/>
      </c>
      <c r="M18" s="182"/>
      <c r="N18" s="183"/>
      <c r="O18" s="193"/>
      <c r="P18" s="180"/>
      <c r="Q18" s="184"/>
      <c r="R18" s="184"/>
      <c r="S18" s="185">
        <f t="shared" si="15"/>
        <v>0</v>
      </c>
      <c r="T18" s="186"/>
      <c r="U18" s="187"/>
      <c r="V18" s="188" t="str">
        <f>IF(E18="","",IFERROR(VLOOKUP(E18,'1-学员信息表'!A:AG,8,0),"错误"))</f>
        <v/>
      </c>
      <c r="W18" s="189"/>
      <c r="X18" s="189"/>
      <c r="Y18" s="103"/>
      <c r="Z18" s="189"/>
      <c r="AA18" s="190" t="str">
        <f>IF(I18="","",IFERROR(VLOOKUP(I18,'2-班级信息'!A:AM,23,0),"错误"))</f>
        <v/>
      </c>
      <c r="AB18" s="191">
        <f t="shared" si="3"/>
        <v>0</v>
      </c>
      <c r="AC18" s="191"/>
      <c r="AD18" s="188" t="str">
        <f>IF(I18="","",IFERROR(VLOOKUP(I18,'2-班级信息'!A:AM,24,0),"错误"))</f>
        <v/>
      </c>
      <c r="AE18" s="191">
        <f t="shared" si="4"/>
        <v>0</v>
      </c>
      <c r="AF18" s="191"/>
      <c r="AG18" s="192" t="str">
        <f t="shared" si="5"/>
        <v/>
      </c>
      <c r="AH18" s="191"/>
      <c r="AI18" s="191"/>
      <c r="AJ18" s="188" t="str">
        <f t="shared" si="6"/>
        <v/>
      </c>
      <c r="AK18" s="191">
        <f t="shared" si="7"/>
        <v>0</v>
      </c>
      <c r="AL18" s="191"/>
      <c r="AM18" s="192" t="str">
        <f t="shared" si="8"/>
        <v/>
      </c>
      <c r="AN18" s="191">
        <f t="shared" si="9"/>
        <v>0</v>
      </c>
      <c r="AO18" s="191"/>
      <c r="AP18" s="192"/>
      <c r="AQ18" s="191"/>
      <c r="AR18" s="193"/>
      <c r="AS18" s="196"/>
      <c r="AT18" s="191">
        <f t="shared" si="10"/>
        <v>0</v>
      </c>
      <c r="AU18" s="191"/>
      <c r="AV18" s="192" t="str">
        <f t="shared" si="16"/>
        <v/>
      </c>
      <c r="AW18" s="191">
        <f t="shared" si="11"/>
        <v>0</v>
      </c>
      <c r="AX18" s="191"/>
      <c r="AY18" s="194" t="str">
        <f t="shared" si="12"/>
        <v/>
      </c>
      <c r="AZ18" s="185">
        <f t="shared" si="13"/>
        <v>0</v>
      </c>
      <c r="BA18" s="185"/>
      <c r="BB18" s="185"/>
      <c r="BC18" s="185">
        <f t="shared" si="0"/>
        <v>0</v>
      </c>
      <c r="BD18" s="185"/>
      <c r="BE18" s="185">
        <f t="shared" si="1"/>
        <v>0</v>
      </c>
      <c r="BG18" s="197"/>
      <c r="BH18" s="197"/>
      <c r="BI18" s="197"/>
      <c r="BM18" s="19" t="s">
        <v>1032</v>
      </c>
      <c r="BS18" s="19" t="s">
        <v>1349</v>
      </c>
      <c r="BT18" s="19" t="s">
        <v>1379</v>
      </c>
      <c r="BY18" s="19">
        <v>200</v>
      </c>
      <c r="BZ18" s="19">
        <v>300</v>
      </c>
      <c r="CA18" s="19">
        <v>50</v>
      </c>
      <c r="CB18" s="19">
        <v>100</v>
      </c>
      <c r="CC18" s="19">
        <v>50</v>
      </c>
      <c r="CD18" s="19">
        <v>100</v>
      </c>
      <c r="CE18" s="19">
        <v>150</v>
      </c>
      <c r="CF18" s="19">
        <v>315</v>
      </c>
      <c r="CG18" s="19">
        <v>90</v>
      </c>
      <c r="CH18" s="19">
        <v>175</v>
      </c>
    </row>
    <row r="19" spans="1:86" ht="18" customHeight="1">
      <c r="A19" s="8" t="str">
        <f t="shared" si="14"/>
        <v/>
      </c>
      <c r="B19" s="176" t="str">
        <f t="shared" si="17"/>
        <v/>
      </c>
      <c r="C19" s="11" t="str">
        <f>IF(E19="","",+'5-课消明细表'!$G$2)</f>
        <v/>
      </c>
      <c r="D19" s="177"/>
      <c r="E19" s="103"/>
      <c r="F19" s="12" t="str">
        <f>IF(E19="","",IFERROR(VLOOKUP(E19,'1-学员信息表'!A:AG,2,0),"错误"))</f>
        <v/>
      </c>
      <c r="G19" s="177"/>
      <c r="H19" s="178"/>
      <c r="I19" s="102"/>
      <c r="J19" s="179"/>
      <c r="K19" s="180"/>
      <c r="L19" s="195" t="str">
        <f>IF(E19="","",IFERROR(VLOOKUP(E19,'1-学员信息表'!A:AG,20,0),"错误"))</f>
        <v/>
      </c>
      <c r="M19" s="182"/>
      <c r="N19" s="183"/>
      <c r="O19" s="193"/>
      <c r="P19" s="180"/>
      <c r="Q19" s="184"/>
      <c r="R19" s="184"/>
      <c r="S19" s="185">
        <f t="shared" si="15"/>
        <v>0</v>
      </c>
      <c r="T19" s="186"/>
      <c r="U19" s="187"/>
      <c r="V19" s="188" t="str">
        <f>IF(E19="","",IFERROR(VLOOKUP(E19,'1-学员信息表'!A:AG,8,0),"错误"))</f>
        <v/>
      </c>
      <c r="W19" s="189"/>
      <c r="X19" s="189"/>
      <c r="Y19" s="103"/>
      <c r="Z19" s="189"/>
      <c r="AA19" s="190" t="str">
        <f>IF(I19="","",IFERROR(VLOOKUP(I19,'2-班级信息'!A:AM,23,0),"错误"))</f>
        <v/>
      </c>
      <c r="AB19" s="191">
        <f t="shared" si="3"/>
        <v>0</v>
      </c>
      <c r="AC19" s="191"/>
      <c r="AD19" s="188" t="str">
        <f>IF(I19="","",IFERROR(VLOOKUP(I19,'2-班级信息'!A:AM,24,0),"错误"))</f>
        <v/>
      </c>
      <c r="AE19" s="191">
        <f t="shared" si="4"/>
        <v>0</v>
      </c>
      <c r="AF19" s="191"/>
      <c r="AG19" s="192" t="str">
        <f t="shared" si="5"/>
        <v/>
      </c>
      <c r="AH19" s="191"/>
      <c r="AI19" s="191"/>
      <c r="AJ19" s="188" t="str">
        <f t="shared" si="6"/>
        <v/>
      </c>
      <c r="AK19" s="191">
        <f t="shared" si="7"/>
        <v>0</v>
      </c>
      <c r="AL19" s="191"/>
      <c r="AM19" s="192" t="str">
        <f t="shared" si="8"/>
        <v/>
      </c>
      <c r="AN19" s="191">
        <f t="shared" si="9"/>
        <v>0</v>
      </c>
      <c r="AO19" s="191"/>
      <c r="AP19" s="192"/>
      <c r="AQ19" s="191"/>
      <c r="AR19" s="193"/>
      <c r="AS19" s="196"/>
      <c r="AT19" s="191">
        <f t="shared" si="10"/>
        <v>0</v>
      </c>
      <c r="AU19" s="191"/>
      <c r="AV19" s="192" t="str">
        <f t="shared" si="16"/>
        <v/>
      </c>
      <c r="AW19" s="191">
        <f t="shared" si="11"/>
        <v>0</v>
      </c>
      <c r="AX19" s="191"/>
      <c r="AY19" s="194" t="str">
        <f t="shared" si="12"/>
        <v/>
      </c>
      <c r="AZ19" s="185">
        <f t="shared" si="13"/>
        <v>0</v>
      </c>
      <c r="BA19" s="185"/>
      <c r="BB19" s="185"/>
      <c r="BC19" s="185">
        <f t="shared" si="0"/>
        <v>0</v>
      </c>
      <c r="BD19" s="185"/>
      <c r="BE19" s="185">
        <f t="shared" si="1"/>
        <v>0</v>
      </c>
      <c r="BM19" s="19" t="s">
        <v>1331</v>
      </c>
      <c r="BS19" s="19" t="s">
        <v>1358</v>
      </c>
      <c r="BT19" s="19" t="s">
        <v>1359</v>
      </c>
      <c r="BU19" s="19" t="s">
        <v>1359</v>
      </c>
      <c r="BY19" s="19">
        <v>200</v>
      </c>
      <c r="BZ19" s="19">
        <v>300</v>
      </c>
      <c r="CA19" s="19">
        <v>50</v>
      </c>
      <c r="CB19" s="19">
        <v>100</v>
      </c>
      <c r="CC19" s="19">
        <v>50</v>
      </c>
      <c r="CD19" s="19">
        <v>100</v>
      </c>
      <c r="CE19" s="19">
        <v>150</v>
      </c>
      <c r="CF19" s="19">
        <v>315</v>
      </c>
      <c r="CG19" s="19">
        <v>90</v>
      </c>
      <c r="CH19" s="19">
        <v>175</v>
      </c>
    </row>
    <row r="20" spans="1:86" ht="18" customHeight="1">
      <c r="A20" s="8" t="str">
        <f t="shared" si="14"/>
        <v/>
      </c>
      <c r="B20" s="176" t="str">
        <f t="shared" si="17"/>
        <v/>
      </c>
      <c r="C20" s="11" t="str">
        <f>IF(E20="","",+'5-课消明细表'!$G$2)</f>
        <v/>
      </c>
      <c r="D20" s="177"/>
      <c r="E20" s="103"/>
      <c r="F20" s="12" t="str">
        <f>IF(E20="","",IFERROR(VLOOKUP(E20,'1-学员信息表'!A:AG,2,0),"错误"))</f>
        <v/>
      </c>
      <c r="G20" s="177"/>
      <c r="H20" s="178"/>
      <c r="I20" s="102"/>
      <c r="J20" s="179"/>
      <c r="K20" s="180"/>
      <c r="L20" s="195" t="str">
        <f>IF(E20="","",IFERROR(VLOOKUP(E20,'1-学员信息表'!A:AG,20,0),"错误"))</f>
        <v/>
      </c>
      <c r="M20" s="182"/>
      <c r="N20" s="183"/>
      <c r="O20" s="193"/>
      <c r="P20" s="180"/>
      <c r="Q20" s="184"/>
      <c r="R20" s="184"/>
      <c r="S20" s="185">
        <f t="shared" si="15"/>
        <v>0</v>
      </c>
      <c r="T20" s="186"/>
      <c r="U20" s="187"/>
      <c r="V20" s="188" t="str">
        <f>IF(E20="","",IFERROR(VLOOKUP(E20,'1-学员信息表'!A:AG,8,0),"错误"))</f>
        <v/>
      </c>
      <c r="W20" s="189"/>
      <c r="X20" s="189"/>
      <c r="Y20" s="103"/>
      <c r="Z20" s="189"/>
      <c r="AA20" s="190" t="str">
        <f>IF(I20="","",IFERROR(VLOOKUP(I20,'2-班级信息'!A:AM,23,0),"错误"))</f>
        <v/>
      </c>
      <c r="AB20" s="191">
        <f t="shared" si="3"/>
        <v>0</v>
      </c>
      <c r="AC20" s="191"/>
      <c r="AD20" s="188" t="str">
        <f>IF(I20="","",IFERROR(VLOOKUP(I20,'2-班级信息'!A:AM,24,0),"错误"))</f>
        <v/>
      </c>
      <c r="AE20" s="191">
        <f t="shared" si="4"/>
        <v>0</v>
      </c>
      <c r="AF20" s="191"/>
      <c r="AG20" s="192" t="str">
        <f t="shared" si="5"/>
        <v/>
      </c>
      <c r="AH20" s="191"/>
      <c r="AI20" s="191"/>
      <c r="AJ20" s="188" t="str">
        <f t="shared" si="6"/>
        <v/>
      </c>
      <c r="AK20" s="191">
        <f t="shared" si="7"/>
        <v>0</v>
      </c>
      <c r="AL20" s="191"/>
      <c r="AM20" s="192" t="str">
        <f t="shared" si="8"/>
        <v/>
      </c>
      <c r="AN20" s="191">
        <f t="shared" si="9"/>
        <v>0</v>
      </c>
      <c r="AO20" s="191"/>
      <c r="AP20" s="192"/>
      <c r="AQ20" s="191"/>
      <c r="AR20" s="193"/>
      <c r="AS20" s="196"/>
      <c r="AT20" s="191">
        <f t="shared" si="10"/>
        <v>0</v>
      </c>
      <c r="AU20" s="191"/>
      <c r="AV20" s="192" t="str">
        <f t="shared" si="16"/>
        <v/>
      </c>
      <c r="AW20" s="191">
        <f t="shared" si="11"/>
        <v>0</v>
      </c>
      <c r="AX20" s="191"/>
      <c r="AY20" s="194" t="str">
        <f t="shared" si="12"/>
        <v/>
      </c>
      <c r="AZ20" s="185">
        <f t="shared" si="13"/>
        <v>0</v>
      </c>
      <c r="BA20" s="185"/>
      <c r="BB20" s="185"/>
      <c r="BC20" s="185">
        <f t="shared" si="0"/>
        <v>0</v>
      </c>
      <c r="BD20" s="185"/>
      <c r="BE20" s="185">
        <f t="shared" si="1"/>
        <v>0</v>
      </c>
      <c r="BM20" s="19" t="s">
        <v>1333</v>
      </c>
      <c r="BS20" s="19" t="s">
        <v>1360</v>
      </c>
      <c r="BT20" s="19" t="s">
        <v>1361</v>
      </c>
      <c r="BU20" s="19" t="s">
        <v>1361</v>
      </c>
      <c r="BY20" s="19">
        <v>200</v>
      </c>
      <c r="BZ20" s="19">
        <v>300</v>
      </c>
      <c r="CA20" s="19">
        <v>50</v>
      </c>
      <c r="CB20" s="19">
        <v>100</v>
      </c>
      <c r="CC20" s="19">
        <v>50</v>
      </c>
      <c r="CD20" s="19">
        <v>100</v>
      </c>
      <c r="CE20" s="19">
        <v>150</v>
      </c>
      <c r="CF20" s="19">
        <v>315</v>
      </c>
      <c r="CG20" s="19">
        <v>90</v>
      </c>
      <c r="CH20" s="19">
        <v>175</v>
      </c>
    </row>
    <row r="21" spans="1:86" ht="18" customHeight="1">
      <c r="A21" s="8" t="str">
        <f t="shared" si="14"/>
        <v/>
      </c>
      <c r="B21" s="176" t="str">
        <f t="shared" si="17"/>
        <v/>
      </c>
      <c r="C21" s="11" t="str">
        <f>IF(E21="","",+'5-课消明细表'!$G$2)</f>
        <v/>
      </c>
      <c r="D21" s="177"/>
      <c r="E21" s="103"/>
      <c r="F21" s="12" t="str">
        <f>IF(E21="","",IFERROR(VLOOKUP(E21,'1-学员信息表'!A:AG,2,0),"错误"))</f>
        <v/>
      </c>
      <c r="G21" s="177"/>
      <c r="H21" s="178"/>
      <c r="I21" s="102"/>
      <c r="J21" s="179"/>
      <c r="K21" s="180"/>
      <c r="L21" s="195" t="str">
        <f>IF(E21="","",IFERROR(VLOOKUP(E21,'1-学员信息表'!A:AG,20,0),"错误"))</f>
        <v/>
      </c>
      <c r="M21" s="182"/>
      <c r="N21" s="183"/>
      <c r="O21" s="193"/>
      <c r="P21" s="180"/>
      <c r="Q21" s="184"/>
      <c r="R21" s="184"/>
      <c r="S21" s="185">
        <f t="shared" si="15"/>
        <v>0</v>
      </c>
      <c r="T21" s="186"/>
      <c r="U21" s="187"/>
      <c r="V21" s="188" t="str">
        <f>IF(E21="","",IFERROR(VLOOKUP(E21,'1-学员信息表'!A:AG,8,0),"错误"))</f>
        <v/>
      </c>
      <c r="W21" s="189"/>
      <c r="X21" s="189"/>
      <c r="Y21" s="103"/>
      <c r="Z21" s="189"/>
      <c r="AA21" s="190" t="str">
        <f>IF(I21="","",IFERROR(VLOOKUP(I21,'2-班级信息'!A:AM,23,0),"错误"))</f>
        <v/>
      </c>
      <c r="AB21" s="191">
        <f t="shared" si="3"/>
        <v>0</v>
      </c>
      <c r="AC21" s="191"/>
      <c r="AD21" s="188" t="str">
        <f>IF(I21="","",IFERROR(VLOOKUP(I21,'2-班级信息'!A:AM,24,0),"错误"))</f>
        <v/>
      </c>
      <c r="AE21" s="191">
        <f t="shared" si="4"/>
        <v>0</v>
      </c>
      <c r="AF21" s="191"/>
      <c r="AG21" s="192" t="str">
        <f t="shared" si="5"/>
        <v/>
      </c>
      <c r="AH21" s="191"/>
      <c r="AI21" s="191"/>
      <c r="AJ21" s="188" t="str">
        <f t="shared" si="6"/>
        <v/>
      </c>
      <c r="AK21" s="191">
        <f t="shared" si="7"/>
        <v>0</v>
      </c>
      <c r="AL21" s="191"/>
      <c r="AM21" s="192" t="str">
        <f t="shared" si="8"/>
        <v/>
      </c>
      <c r="AN21" s="191">
        <f t="shared" si="9"/>
        <v>0</v>
      </c>
      <c r="AO21" s="191"/>
      <c r="AP21" s="192"/>
      <c r="AQ21" s="191"/>
      <c r="AR21" s="193"/>
      <c r="AS21" s="196"/>
      <c r="AT21" s="191">
        <f t="shared" si="10"/>
        <v>0</v>
      </c>
      <c r="AU21" s="191"/>
      <c r="AV21" s="192" t="str">
        <f t="shared" si="16"/>
        <v/>
      </c>
      <c r="AW21" s="191">
        <f t="shared" si="11"/>
        <v>0</v>
      </c>
      <c r="AX21" s="191"/>
      <c r="AY21" s="194" t="str">
        <f t="shared" si="12"/>
        <v/>
      </c>
      <c r="AZ21" s="185">
        <f t="shared" si="13"/>
        <v>0</v>
      </c>
      <c r="BA21" s="185"/>
      <c r="BB21" s="185"/>
      <c r="BC21" s="185">
        <f t="shared" si="0"/>
        <v>0</v>
      </c>
      <c r="BD21" s="185"/>
      <c r="BE21" s="185">
        <f t="shared" si="1"/>
        <v>0</v>
      </c>
      <c r="BM21" s="19" t="s">
        <v>1329</v>
      </c>
      <c r="BS21" s="19" t="s">
        <v>1360</v>
      </c>
      <c r="BT21" s="19" t="s">
        <v>1362</v>
      </c>
      <c r="BY21" s="19">
        <v>200</v>
      </c>
      <c r="BZ21" s="19">
        <v>300</v>
      </c>
      <c r="CA21" s="19">
        <v>50</v>
      </c>
      <c r="CB21" s="19">
        <v>100</v>
      </c>
      <c r="CC21" s="19">
        <v>50</v>
      </c>
      <c r="CD21" s="19">
        <v>100</v>
      </c>
      <c r="CE21" s="19">
        <v>150</v>
      </c>
      <c r="CF21" s="19">
        <v>315</v>
      </c>
      <c r="CG21" s="19">
        <v>90</v>
      </c>
      <c r="CH21" s="19">
        <v>175</v>
      </c>
    </row>
    <row r="22" spans="1:86" ht="18" customHeight="1">
      <c r="A22" s="8" t="str">
        <f t="shared" si="14"/>
        <v/>
      </c>
      <c r="B22" s="176" t="str">
        <f t="shared" si="17"/>
        <v/>
      </c>
      <c r="C22" s="11" t="str">
        <f>IF(E22="","",+'5-课消明细表'!$G$2)</f>
        <v/>
      </c>
      <c r="D22" s="177"/>
      <c r="E22" s="103"/>
      <c r="F22" s="12" t="str">
        <f>IF(E22="","",IFERROR(VLOOKUP(E22,'1-学员信息表'!A:AG,2,0),"错误"))</f>
        <v/>
      </c>
      <c r="G22" s="177"/>
      <c r="H22" s="178"/>
      <c r="I22" s="102"/>
      <c r="J22" s="179"/>
      <c r="K22" s="180"/>
      <c r="L22" s="195" t="str">
        <f>IF(E22="","",IFERROR(VLOOKUP(E22,'1-学员信息表'!A:AG,20,0),"错误"))</f>
        <v/>
      </c>
      <c r="M22" s="182"/>
      <c r="N22" s="183"/>
      <c r="O22" s="193"/>
      <c r="P22" s="180"/>
      <c r="Q22" s="184"/>
      <c r="R22" s="184"/>
      <c r="S22" s="185">
        <f t="shared" si="15"/>
        <v>0</v>
      </c>
      <c r="T22" s="186"/>
      <c r="U22" s="187"/>
      <c r="V22" s="188" t="str">
        <f>IF(E22="","",IFERROR(VLOOKUP(E22,'1-学员信息表'!A:AG,8,0),"错误"))</f>
        <v/>
      </c>
      <c r="W22" s="189"/>
      <c r="X22" s="189"/>
      <c r="Y22" s="103"/>
      <c r="Z22" s="189"/>
      <c r="AA22" s="190" t="str">
        <f>IF(I22="","",IFERROR(VLOOKUP(I22,'2-班级信息'!A:AM,23,0),"错误"))</f>
        <v/>
      </c>
      <c r="AB22" s="191">
        <f t="shared" si="3"/>
        <v>0</v>
      </c>
      <c r="AC22" s="191"/>
      <c r="AD22" s="188" t="str">
        <f>IF(I22="","",IFERROR(VLOOKUP(I22,'2-班级信息'!A:AM,24,0),"错误"))</f>
        <v/>
      </c>
      <c r="AE22" s="191">
        <f t="shared" si="4"/>
        <v>0</v>
      </c>
      <c r="AF22" s="191"/>
      <c r="AG22" s="192" t="str">
        <f t="shared" si="5"/>
        <v/>
      </c>
      <c r="AH22" s="191"/>
      <c r="AI22" s="191"/>
      <c r="AJ22" s="188" t="str">
        <f t="shared" si="6"/>
        <v/>
      </c>
      <c r="AK22" s="191">
        <f t="shared" si="7"/>
        <v>0</v>
      </c>
      <c r="AL22" s="191"/>
      <c r="AM22" s="192" t="str">
        <f t="shared" si="8"/>
        <v/>
      </c>
      <c r="AN22" s="191">
        <f t="shared" si="9"/>
        <v>0</v>
      </c>
      <c r="AO22" s="191"/>
      <c r="AP22" s="192"/>
      <c r="AQ22" s="191"/>
      <c r="AR22" s="193"/>
      <c r="AS22" s="196"/>
      <c r="AT22" s="191">
        <f t="shared" si="10"/>
        <v>0</v>
      </c>
      <c r="AU22" s="191"/>
      <c r="AV22" s="192" t="str">
        <f t="shared" si="16"/>
        <v/>
      </c>
      <c r="AW22" s="191">
        <f t="shared" si="11"/>
        <v>0</v>
      </c>
      <c r="AX22" s="191"/>
      <c r="AY22" s="194" t="str">
        <f t="shared" si="12"/>
        <v/>
      </c>
      <c r="AZ22" s="185">
        <f t="shared" si="13"/>
        <v>0</v>
      </c>
      <c r="BA22" s="185"/>
      <c r="BB22" s="185"/>
      <c r="BC22" s="185">
        <f t="shared" si="0"/>
        <v>0</v>
      </c>
      <c r="BD22" s="185"/>
      <c r="BE22" s="185">
        <f t="shared" si="1"/>
        <v>0</v>
      </c>
      <c r="BM22" s="19" t="s">
        <v>1326</v>
      </c>
      <c r="BS22" s="19" t="s">
        <v>1358</v>
      </c>
      <c r="BT22" s="19" t="s">
        <v>1358</v>
      </c>
      <c r="BY22" s="19">
        <v>200</v>
      </c>
      <c r="BZ22" s="19">
        <v>300</v>
      </c>
      <c r="CA22" s="19">
        <v>50</v>
      </c>
      <c r="CB22" s="19">
        <v>100</v>
      </c>
      <c r="CC22" s="19">
        <v>50</v>
      </c>
      <c r="CD22" s="19">
        <v>100</v>
      </c>
      <c r="CE22" s="19">
        <v>150</v>
      </c>
      <c r="CF22" s="19">
        <v>315</v>
      </c>
      <c r="CG22" s="19">
        <v>90</v>
      </c>
      <c r="CH22" s="19">
        <v>175</v>
      </c>
    </row>
    <row r="23" spans="1:86" ht="18" customHeight="1">
      <c r="A23" s="8" t="str">
        <f t="shared" si="14"/>
        <v/>
      </c>
      <c r="B23" s="176" t="str">
        <f t="shared" si="17"/>
        <v/>
      </c>
      <c r="C23" s="11" t="str">
        <f>IF(E23="","",+'5-课消明细表'!$G$2)</f>
        <v/>
      </c>
      <c r="D23" s="177"/>
      <c r="E23" s="103"/>
      <c r="F23" s="12" t="str">
        <f>IF(E23="","",IFERROR(VLOOKUP(E23,'1-学员信息表'!A:AG,2,0),"错误"))</f>
        <v/>
      </c>
      <c r="G23" s="177"/>
      <c r="H23" s="178"/>
      <c r="I23" s="102"/>
      <c r="J23" s="179"/>
      <c r="K23" s="180"/>
      <c r="L23" s="195" t="str">
        <f>IF(E23="","",IFERROR(VLOOKUP(E23,'1-学员信息表'!A:AG,20,0),"错误"))</f>
        <v/>
      </c>
      <c r="M23" s="182"/>
      <c r="N23" s="183"/>
      <c r="O23" s="193"/>
      <c r="P23" s="180"/>
      <c r="Q23" s="184"/>
      <c r="R23" s="184"/>
      <c r="S23" s="185">
        <f t="shared" si="15"/>
        <v>0</v>
      </c>
      <c r="T23" s="186"/>
      <c r="U23" s="187"/>
      <c r="V23" s="188" t="str">
        <f>IF(E23="","",IFERROR(VLOOKUP(E23,'1-学员信息表'!A:AG,8,0),"错误"))</f>
        <v/>
      </c>
      <c r="W23" s="189"/>
      <c r="X23" s="189"/>
      <c r="Y23" s="103"/>
      <c r="Z23" s="189"/>
      <c r="AA23" s="190" t="str">
        <f>IF(I23="","",IFERROR(VLOOKUP(I23,'2-班级信息'!A:AM,23,0),"错误"))</f>
        <v/>
      </c>
      <c r="AB23" s="191">
        <f t="shared" si="3"/>
        <v>0</v>
      </c>
      <c r="AC23" s="191"/>
      <c r="AD23" s="188" t="str">
        <f>IF(I23="","",IFERROR(VLOOKUP(I23,'2-班级信息'!A:AM,24,0),"错误"))</f>
        <v/>
      </c>
      <c r="AE23" s="191">
        <f t="shared" si="4"/>
        <v>0</v>
      </c>
      <c r="AF23" s="191"/>
      <c r="AG23" s="192" t="str">
        <f t="shared" si="5"/>
        <v/>
      </c>
      <c r="AH23" s="191"/>
      <c r="AI23" s="191"/>
      <c r="AJ23" s="188" t="str">
        <f t="shared" si="6"/>
        <v/>
      </c>
      <c r="AK23" s="191">
        <f t="shared" si="7"/>
        <v>0</v>
      </c>
      <c r="AL23" s="191"/>
      <c r="AM23" s="192" t="str">
        <f t="shared" si="8"/>
        <v/>
      </c>
      <c r="AN23" s="191">
        <f t="shared" si="9"/>
        <v>0</v>
      </c>
      <c r="AO23" s="191"/>
      <c r="AP23" s="192"/>
      <c r="AQ23" s="191"/>
      <c r="AR23" s="193"/>
      <c r="AS23" s="196"/>
      <c r="AT23" s="191">
        <f t="shared" si="10"/>
        <v>0</v>
      </c>
      <c r="AU23" s="191"/>
      <c r="AV23" s="192" t="str">
        <f t="shared" si="16"/>
        <v/>
      </c>
      <c r="AW23" s="191">
        <f t="shared" si="11"/>
        <v>0</v>
      </c>
      <c r="AX23" s="191"/>
      <c r="AY23" s="194" t="str">
        <f t="shared" si="12"/>
        <v/>
      </c>
      <c r="AZ23" s="185">
        <f t="shared" si="13"/>
        <v>0</v>
      </c>
      <c r="BA23" s="185"/>
      <c r="BB23" s="185"/>
      <c r="BC23" s="185">
        <f t="shared" si="0"/>
        <v>0</v>
      </c>
      <c r="BD23" s="185"/>
      <c r="BE23" s="185">
        <f t="shared" si="1"/>
        <v>0</v>
      </c>
      <c r="BM23" s="19" t="s">
        <v>1334</v>
      </c>
      <c r="BS23" s="19" t="s">
        <v>1363</v>
      </c>
      <c r="BT23" s="19" t="s">
        <v>1364</v>
      </c>
      <c r="BU23" s="19" t="s">
        <v>1364</v>
      </c>
      <c r="BY23" s="19">
        <v>200</v>
      </c>
      <c r="BZ23" s="19">
        <v>300</v>
      </c>
      <c r="CA23" s="19">
        <v>50</v>
      </c>
      <c r="CB23" s="19">
        <v>100</v>
      </c>
      <c r="CC23" s="19">
        <v>50</v>
      </c>
      <c r="CD23" s="19">
        <v>100</v>
      </c>
      <c r="CE23" s="19">
        <v>150</v>
      </c>
      <c r="CF23" s="19">
        <v>315</v>
      </c>
      <c r="CG23" s="19">
        <v>90</v>
      </c>
      <c r="CH23" s="19">
        <v>175</v>
      </c>
    </row>
    <row r="24" spans="1:86" ht="18" customHeight="1">
      <c r="A24" s="8" t="str">
        <f t="shared" si="14"/>
        <v/>
      </c>
      <c r="B24" s="176" t="str">
        <f t="shared" si="17"/>
        <v/>
      </c>
      <c r="C24" s="11" t="str">
        <f>IF(E24="","",+'5-课消明细表'!$G$2)</f>
        <v/>
      </c>
      <c r="D24" s="177"/>
      <c r="E24" s="103"/>
      <c r="F24" s="12" t="str">
        <f>IF(E24="","",IFERROR(VLOOKUP(E24,'1-学员信息表'!A:AG,2,0),"错误"))</f>
        <v/>
      </c>
      <c r="G24" s="177"/>
      <c r="H24" s="178"/>
      <c r="I24" s="102"/>
      <c r="J24" s="179"/>
      <c r="K24" s="180"/>
      <c r="L24" s="195" t="str">
        <f>IF(E24="","",IFERROR(VLOOKUP(E24,'1-学员信息表'!A:AG,20,0),"错误"))</f>
        <v/>
      </c>
      <c r="M24" s="182"/>
      <c r="N24" s="183"/>
      <c r="O24" s="193"/>
      <c r="P24" s="180"/>
      <c r="Q24" s="184"/>
      <c r="R24" s="184"/>
      <c r="S24" s="185">
        <f t="shared" si="15"/>
        <v>0</v>
      </c>
      <c r="T24" s="186"/>
      <c r="U24" s="187"/>
      <c r="V24" s="188" t="str">
        <f>IF(E24="","",IFERROR(VLOOKUP(E24,'1-学员信息表'!A:AG,8,0),"错误"))</f>
        <v/>
      </c>
      <c r="W24" s="189"/>
      <c r="X24" s="189"/>
      <c r="Y24" s="103"/>
      <c r="Z24" s="189"/>
      <c r="AA24" s="190" t="str">
        <f>IF(I24="","",IFERROR(VLOOKUP(I24,'2-班级信息'!A:AM,23,0),"错误"))</f>
        <v/>
      </c>
      <c r="AB24" s="191">
        <f t="shared" si="3"/>
        <v>0</v>
      </c>
      <c r="AC24" s="191"/>
      <c r="AD24" s="188" t="str">
        <f>IF(I24="","",IFERROR(VLOOKUP(I24,'2-班级信息'!A:AM,24,0),"错误"))</f>
        <v/>
      </c>
      <c r="AE24" s="191">
        <f t="shared" si="4"/>
        <v>0</v>
      </c>
      <c r="AF24" s="191"/>
      <c r="AG24" s="192" t="str">
        <f t="shared" si="5"/>
        <v/>
      </c>
      <c r="AH24" s="191"/>
      <c r="AI24" s="191"/>
      <c r="AJ24" s="188" t="str">
        <f t="shared" si="6"/>
        <v/>
      </c>
      <c r="AK24" s="191">
        <f t="shared" si="7"/>
        <v>0</v>
      </c>
      <c r="AL24" s="191"/>
      <c r="AM24" s="192" t="str">
        <f t="shared" si="8"/>
        <v/>
      </c>
      <c r="AN24" s="191">
        <f t="shared" si="9"/>
        <v>0</v>
      </c>
      <c r="AO24" s="191"/>
      <c r="AP24" s="192"/>
      <c r="AQ24" s="191"/>
      <c r="AR24" s="193"/>
      <c r="AS24" s="196"/>
      <c r="AT24" s="191">
        <f t="shared" si="10"/>
        <v>0</v>
      </c>
      <c r="AU24" s="191"/>
      <c r="AV24" s="192" t="str">
        <f t="shared" si="16"/>
        <v/>
      </c>
      <c r="AW24" s="191">
        <f t="shared" si="11"/>
        <v>0</v>
      </c>
      <c r="AX24" s="191"/>
      <c r="AY24" s="194" t="str">
        <f t="shared" si="12"/>
        <v/>
      </c>
      <c r="AZ24" s="185">
        <f t="shared" si="13"/>
        <v>0</v>
      </c>
      <c r="BA24" s="185"/>
      <c r="BB24" s="185"/>
      <c r="BC24" s="185">
        <f t="shared" si="0"/>
        <v>0</v>
      </c>
      <c r="BD24" s="185"/>
      <c r="BE24" s="185">
        <f t="shared" si="1"/>
        <v>0</v>
      </c>
      <c r="BM24" s="19" t="s">
        <v>1023</v>
      </c>
      <c r="BS24" s="19" t="s">
        <v>1365</v>
      </c>
      <c r="BT24" s="19" t="s">
        <v>1366</v>
      </c>
      <c r="BY24" s="19">
        <v>200</v>
      </c>
      <c r="BZ24" s="19">
        <v>300</v>
      </c>
      <c r="CA24" s="19">
        <v>50</v>
      </c>
      <c r="CB24" s="19">
        <v>100</v>
      </c>
      <c r="CC24" s="19">
        <v>50</v>
      </c>
      <c r="CD24" s="19">
        <v>100</v>
      </c>
      <c r="CE24" s="19">
        <v>150</v>
      </c>
      <c r="CF24" s="19">
        <v>315</v>
      </c>
      <c r="CG24" s="19">
        <v>90</v>
      </c>
      <c r="CH24" s="19">
        <v>175</v>
      </c>
    </row>
    <row r="25" spans="1:86" ht="18" customHeight="1">
      <c r="A25" s="8" t="str">
        <f t="shared" si="14"/>
        <v/>
      </c>
      <c r="B25" s="176" t="str">
        <f t="shared" si="17"/>
        <v/>
      </c>
      <c r="C25" s="11" t="str">
        <f>IF(E25="","",+'5-课消明细表'!$G$2)</f>
        <v/>
      </c>
      <c r="D25" s="177"/>
      <c r="E25" s="103"/>
      <c r="F25" s="12" t="str">
        <f>IF(E25="","",IFERROR(VLOOKUP(E25,'1-学员信息表'!A:AG,2,0),"错误"))</f>
        <v/>
      </c>
      <c r="G25" s="177"/>
      <c r="H25" s="178"/>
      <c r="I25" s="102"/>
      <c r="J25" s="179"/>
      <c r="K25" s="180"/>
      <c r="L25" s="195" t="str">
        <f>IF(E25="","",IFERROR(VLOOKUP(E25,'1-学员信息表'!A:AG,20,0),"错误"))</f>
        <v/>
      </c>
      <c r="M25" s="182"/>
      <c r="N25" s="183"/>
      <c r="O25" s="193"/>
      <c r="P25" s="180"/>
      <c r="Q25" s="184"/>
      <c r="R25" s="184"/>
      <c r="S25" s="185">
        <f t="shared" si="15"/>
        <v>0</v>
      </c>
      <c r="T25" s="186"/>
      <c r="U25" s="187"/>
      <c r="V25" s="188" t="str">
        <f>IF(E25="","",IFERROR(VLOOKUP(E25,'1-学员信息表'!A:AG,8,0),"错误"))</f>
        <v/>
      </c>
      <c r="W25" s="189"/>
      <c r="X25" s="189"/>
      <c r="Y25" s="103"/>
      <c r="Z25" s="189"/>
      <c r="AA25" s="190" t="str">
        <f>IF(I25="","",IFERROR(VLOOKUP(I25,'2-班级信息'!A:AM,23,0),"错误"))</f>
        <v/>
      </c>
      <c r="AB25" s="191">
        <f t="shared" si="3"/>
        <v>0</v>
      </c>
      <c r="AC25" s="191"/>
      <c r="AD25" s="188" t="str">
        <f>IF(I25="","",IFERROR(VLOOKUP(I25,'2-班级信息'!A:AM,24,0),"错误"))</f>
        <v/>
      </c>
      <c r="AE25" s="191">
        <f t="shared" si="4"/>
        <v>0</v>
      </c>
      <c r="AF25" s="191"/>
      <c r="AG25" s="192" t="str">
        <f t="shared" si="5"/>
        <v/>
      </c>
      <c r="AH25" s="191"/>
      <c r="AI25" s="191"/>
      <c r="AJ25" s="188" t="str">
        <f t="shared" si="6"/>
        <v/>
      </c>
      <c r="AK25" s="191">
        <f t="shared" si="7"/>
        <v>0</v>
      </c>
      <c r="AL25" s="191"/>
      <c r="AM25" s="192" t="str">
        <f t="shared" si="8"/>
        <v/>
      </c>
      <c r="AN25" s="191">
        <f t="shared" si="9"/>
        <v>0</v>
      </c>
      <c r="AO25" s="191"/>
      <c r="AP25" s="192"/>
      <c r="AQ25" s="191"/>
      <c r="AR25" s="193"/>
      <c r="AS25" s="196"/>
      <c r="AT25" s="191">
        <f t="shared" si="10"/>
        <v>0</v>
      </c>
      <c r="AU25" s="191"/>
      <c r="AV25" s="192" t="str">
        <f t="shared" si="16"/>
        <v/>
      </c>
      <c r="AW25" s="191">
        <f t="shared" si="11"/>
        <v>0</v>
      </c>
      <c r="AX25" s="191"/>
      <c r="AY25" s="194" t="str">
        <f t="shared" si="12"/>
        <v/>
      </c>
      <c r="AZ25" s="185">
        <f t="shared" si="13"/>
        <v>0</v>
      </c>
      <c r="BA25" s="185"/>
      <c r="BB25" s="185"/>
      <c r="BC25" s="185">
        <f t="shared" si="0"/>
        <v>0</v>
      </c>
      <c r="BD25" s="185"/>
      <c r="BE25" s="185">
        <f t="shared" si="1"/>
        <v>0</v>
      </c>
      <c r="BM25" s="19" t="s">
        <v>1327</v>
      </c>
      <c r="BS25" s="19" t="s">
        <v>1367</v>
      </c>
      <c r="BT25" s="19" t="s">
        <v>1368</v>
      </c>
      <c r="BY25" s="19">
        <v>200</v>
      </c>
      <c r="BZ25" s="19">
        <v>300</v>
      </c>
      <c r="CA25" s="19">
        <v>50</v>
      </c>
      <c r="CB25" s="19">
        <v>100</v>
      </c>
      <c r="CC25" s="19">
        <v>50</v>
      </c>
      <c r="CD25" s="19">
        <v>100</v>
      </c>
      <c r="CE25" s="19">
        <v>150</v>
      </c>
      <c r="CF25" s="19">
        <v>315</v>
      </c>
      <c r="CG25" s="19">
        <v>90</v>
      </c>
      <c r="CH25" s="19">
        <v>175</v>
      </c>
    </row>
    <row r="26" spans="1:86" ht="18" customHeight="1">
      <c r="A26" s="8" t="str">
        <f t="shared" si="14"/>
        <v/>
      </c>
      <c r="B26" s="176" t="str">
        <f t="shared" si="17"/>
        <v/>
      </c>
      <c r="C26" s="11" t="str">
        <f>IF(E26="","",+'5-课消明细表'!$G$2)</f>
        <v/>
      </c>
      <c r="D26" s="177"/>
      <c r="E26" s="103"/>
      <c r="F26" s="12" t="str">
        <f>IF(E26="","",IFERROR(VLOOKUP(E26,'1-学员信息表'!A:AG,2,0),"错误"))</f>
        <v/>
      </c>
      <c r="G26" s="177"/>
      <c r="H26" s="178"/>
      <c r="I26" s="102"/>
      <c r="J26" s="179"/>
      <c r="K26" s="180"/>
      <c r="L26" s="195" t="str">
        <f>IF(E26="","",IFERROR(VLOOKUP(E26,'1-学员信息表'!A:AG,20,0),"错误"))</f>
        <v/>
      </c>
      <c r="M26" s="182"/>
      <c r="N26" s="183"/>
      <c r="O26" s="193"/>
      <c r="P26" s="180"/>
      <c r="Q26" s="184"/>
      <c r="R26" s="184"/>
      <c r="S26" s="185">
        <f t="shared" si="15"/>
        <v>0</v>
      </c>
      <c r="T26" s="186"/>
      <c r="U26" s="187"/>
      <c r="V26" s="188" t="str">
        <f>IF(E26="","",IFERROR(VLOOKUP(E26,'1-学员信息表'!A:AG,8,0),"错误"))</f>
        <v/>
      </c>
      <c r="W26" s="189"/>
      <c r="X26" s="189"/>
      <c r="Y26" s="103"/>
      <c r="Z26" s="189"/>
      <c r="AA26" s="190" t="str">
        <f>IF(I26="","",IFERROR(VLOOKUP(I26,'2-班级信息'!A:AM,23,0),"错误"))</f>
        <v/>
      </c>
      <c r="AB26" s="191">
        <f t="shared" si="3"/>
        <v>0</v>
      </c>
      <c r="AC26" s="191"/>
      <c r="AD26" s="188" t="str">
        <f>IF(I26="","",IFERROR(VLOOKUP(I26,'2-班级信息'!A:AM,24,0),"错误"))</f>
        <v/>
      </c>
      <c r="AE26" s="191">
        <f t="shared" si="4"/>
        <v>0</v>
      </c>
      <c r="AF26" s="191"/>
      <c r="AG26" s="192" t="str">
        <f t="shared" si="5"/>
        <v/>
      </c>
      <c r="AH26" s="191"/>
      <c r="AI26" s="191"/>
      <c r="AJ26" s="188" t="str">
        <f t="shared" si="6"/>
        <v/>
      </c>
      <c r="AK26" s="191">
        <f t="shared" si="7"/>
        <v>0</v>
      </c>
      <c r="AL26" s="191"/>
      <c r="AM26" s="192" t="str">
        <f t="shared" si="8"/>
        <v/>
      </c>
      <c r="AN26" s="191">
        <f t="shared" si="9"/>
        <v>0</v>
      </c>
      <c r="AO26" s="191"/>
      <c r="AP26" s="192"/>
      <c r="AQ26" s="191"/>
      <c r="AR26" s="193"/>
      <c r="AS26" s="196"/>
      <c r="AT26" s="191">
        <f t="shared" si="10"/>
        <v>0</v>
      </c>
      <c r="AU26" s="191"/>
      <c r="AV26" s="192" t="str">
        <f t="shared" si="16"/>
        <v/>
      </c>
      <c r="AW26" s="191">
        <f t="shared" si="11"/>
        <v>0</v>
      </c>
      <c r="AX26" s="191"/>
      <c r="AY26" s="194" t="str">
        <f t="shared" si="12"/>
        <v/>
      </c>
      <c r="AZ26" s="185">
        <f t="shared" si="13"/>
        <v>0</v>
      </c>
      <c r="BA26" s="185"/>
      <c r="BB26" s="185"/>
      <c r="BC26" s="185">
        <f t="shared" si="0"/>
        <v>0</v>
      </c>
      <c r="BD26" s="185"/>
      <c r="BE26" s="185">
        <f t="shared" si="1"/>
        <v>0</v>
      </c>
      <c r="BM26" s="19" t="s">
        <v>1332</v>
      </c>
      <c r="BS26" s="19" t="s">
        <v>1367</v>
      </c>
      <c r="BT26" s="19" t="s">
        <v>1369</v>
      </c>
      <c r="BU26" s="19" t="s">
        <v>1370</v>
      </c>
      <c r="BY26" s="19">
        <v>200</v>
      </c>
      <c r="BZ26" s="19">
        <v>300</v>
      </c>
      <c r="CA26" s="19">
        <v>50</v>
      </c>
      <c r="CB26" s="19">
        <v>100</v>
      </c>
      <c r="CC26" s="19">
        <v>50</v>
      </c>
      <c r="CD26" s="19">
        <v>100</v>
      </c>
      <c r="CE26" s="19">
        <v>150</v>
      </c>
      <c r="CF26" s="19">
        <v>315</v>
      </c>
      <c r="CG26" s="19">
        <v>90</v>
      </c>
      <c r="CH26" s="19">
        <v>175</v>
      </c>
    </row>
    <row r="27" spans="1:86" ht="18" customHeight="1">
      <c r="A27" s="8" t="str">
        <f t="shared" si="14"/>
        <v/>
      </c>
      <c r="B27" s="176" t="str">
        <f t="shared" si="17"/>
        <v/>
      </c>
      <c r="C27" s="11" t="str">
        <f>IF(E27="","",+'5-课消明细表'!$G$2)</f>
        <v/>
      </c>
      <c r="D27" s="177"/>
      <c r="E27" s="103"/>
      <c r="F27" s="12" t="str">
        <f>IF(E27="","",IFERROR(VLOOKUP(E27,'1-学员信息表'!A:AG,2,0),"错误"))</f>
        <v/>
      </c>
      <c r="G27" s="177"/>
      <c r="H27" s="178"/>
      <c r="I27" s="102"/>
      <c r="J27" s="179"/>
      <c r="K27" s="180"/>
      <c r="L27" s="195" t="str">
        <f>IF(E27="","",IFERROR(VLOOKUP(E27,'1-学员信息表'!A:AG,20,0),"错误"))</f>
        <v/>
      </c>
      <c r="M27" s="182"/>
      <c r="N27" s="183"/>
      <c r="O27" s="193"/>
      <c r="P27" s="180"/>
      <c r="Q27" s="184"/>
      <c r="R27" s="184"/>
      <c r="S27" s="185">
        <f t="shared" si="15"/>
        <v>0</v>
      </c>
      <c r="T27" s="186"/>
      <c r="U27" s="187"/>
      <c r="V27" s="188" t="str">
        <f>IF(E27="","",IFERROR(VLOOKUP(E27,'1-学员信息表'!A:AG,8,0),"错误"))</f>
        <v/>
      </c>
      <c r="W27" s="189"/>
      <c r="X27" s="189"/>
      <c r="Y27" s="103"/>
      <c r="Z27" s="189"/>
      <c r="AA27" s="190" t="str">
        <f>IF(I27="","",IFERROR(VLOOKUP(I27,'2-班级信息'!A:AM,23,0),"错误"))</f>
        <v/>
      </c>
      <c r="AB27" s="191">
        <f t="shared" si="3"/>
        <v>0</v>
      </c>
      <c r="AC27" s="191"/>
      <c r="AD27" s="188" t="str">
        <f>IF(I27="","",IFERROR(VLOOKUP(I27,'2-班级信息'!A:AM,24,0),"错误"))</f>
        <v/>
      </c>
      <c r="AE27" s="191">
        <f t="shared" si="4"/>
        <v>0</v>
      </c>
      <c r="AF27" s="191"/>
      <c r="AG27" s="192" t="str">
        <f t="shared" si="5"/>
        <v/>
      </c>
      <c r="AH27" s="191"/>
      <c r="AI27" s="191"/>
      <c r="AJ27" s="188" t="str">
        <f t="shared" si="6"/>
        <v/>
      </c>
      <c r="AK27" s="191">
        <f t="shared" si="7"/>
        <v>0</v>
      </c>
      <c r="AL27" s="191"/>
      <c r="AM27" s="192" t="str">
        <f t="shared" si="8"/>
        <v/>
      </c>
      <c r="AN27" s="191">
        <f t="shared" si="9"/>
        <v>0</v>
      </c>
      <c r="AO27" s="191"/>
      <c r="AP27" s="192"/>
      <c r="AQ27" s="191"/>
      <c r="AR27" s="193"/>
      <c r="AS27" s="196"/>
      <c r="AT27" s="191">
        <f t="shared" si="10"/>
        <v>0</v>
      </c>
      <c r="AU27" s="191"/>
      <c r="AV27" s="192" t="str">
        <f t="shared" si="16"/>
        <v/>
      </c>
      <c r="AW27" s="191">
        <f t="shared" si="11"/>
        <v>0</v>
      </c>
      <c r="AX27" s="191"/>
      <c r="AY27" s="194" t="str">
        <f t="shared" si="12"/>
        <v/>
      </c>
      <c r="AZ27" s="185">
        <f t="shared" si="13"/>
        <v>0</v>
      </c>
      <c r="BA27" s="185"/>
      <c r="BB27" s="185"/>
      <c r="BC27" s="185">
        <f t="shared" si="0"/>
        <v>0</v>
      </c>
      <c r="BD27" s="185"/>
      <c r="BE27" s="185">
        <f t="shared" si="1"/>
        <v>0</v>
      </c>
      <c r="BM27" s="19" t="s">
        <v>1330</v>
      </c>
      <c r="BS27" s="19" t="s">
        <v>1367</v>
      </c>
      <c r="BT27" s="19" t="s">
        <v>1371</v>
      </c>
      <c r="BY27" s="19">
        <v>200</v>
      </c>
      <c r="BZ27" s="19">
        <v>300</v>
      </c>
      <c r="CA27" s="19">
        <v>50</v>
      </c>
      <c r="CB27" s="19">
        <v>100</v>
      </c>
      <c r="CC27" s="19">
        <v>50</v>
      </c>
      <c r="CD27" s="19">
        <v>100</v>
      </c>
      <c r="CE27" s="19">
        <v>150</v>
      </c>
      <c r="CF27" s="19">
        <v>315</v>
      </c>
      <c r="CG27" s="19">
        <v>90</v>
      </c>
      <c r="CH27" s="19">
        <v>175</v>
      </c>
    </row>
    <row r="28" spans="1:86" ht="18" customHeight="1">
      <c r="A28" s="8" t="str">
        <f t="shared" si="14"/>
        <v/>
      </c>
      <c r="B28" s="176" t="str">
        <f t="shared" si="17"/>
        <v/>
      </c>
      <c r="C28" s="11" t="str">
        <f>IF(E28="","",+'5-课消明细表'!$G$2)</f>
        <v/>
      </c>
      <c r="D28" s="177"/>
      <c r="E28" s="103"/>
      <c r="F28" s="12" t="str">
        <f>IF(E28="","",IFERROR(VLOOKUP(E28,'1-学员信息表'!A:AG,2,0),"错误"))</f>
        <v/>
      </c>
      <c r="G28" s="177"/>
      <c r="H28" s="178"/>
      <c r="I28" s="102"/>
      <c r="J28" s="179"/>
      <c r="K28" s="180"/>
      <c r="L28" s="195" t="str">
        <f>IF(E28="","",IFERROR(VLOOKUP(E28,'1-学员信息表'!A:AG,20,0),"错误"))</f>
        <v/>
      </c>
      <c r="M28" s="182"/>
      <c r="N28" s="183"/>
      <c r="O28" s="193"/>
      <c r="P28" s="180"/>
      <c r="Q28" s="184"/>
      <c r="R28" s="184"/>
      <c r="S28" s="185">
        <f t="shared" si="15"/>
        <v>0</v>
      </c>
      <c r="T28" s="186"/>
      <c r="U28" s="187"/>
      <c r="V28" s="188" t="str">
        <f>IF(E28="","",IFERROR(VLOOKUP(E28,'1-学员信息表'!A:AG,8,0),"错误"))</f>
        <v/>
      </c>
      <c r="W28" s="189"/>
      <c r="X28" s="189"/>
      <c r="Y28" s="103"/>
      <c r="Z28" s="189"/>
      <c r="AA28" s="190" t="str">
        <f>IF(I28="","",IFERROR(VLOOKUP(I28,'2-班级信息'!A:AM,23,0),"错误"))</f>
        <v/>
      </c>
      <c r="AB28" s="191">
        <f t="shared" si="3"/>
        <v>0</v>
      </c>
      <c r="AC28" s="191"/>
      <c r="AD28" s="188" t="str">
        <f>IF(I28="","",IFERROR(VLOOKUP(I28,'2-班级信息'!A:AM,24,0),"错误"))</f>
        <v/>
      </c>
      <c r="AE28" s="191">
        <f t="shared" si="4"/>
        <v>0</v>
      </c>
      <c r="AF28" s="191"/>
      <c r="AG28" s="192" t="str">
        <f t="shared" si="5"/>
        <v/>
      </c>
      <c r="AH28" s="191"/>
      <c r="AI28" s="191"/>
      <c r="AJ28" s="188" t="str">
        <f t="shared" si="6"/>
        <v/>
      </c>
      <c r="AK28" s="191">
        <f t="shared" si="7"/>
        <v>0</v>
      </c>
      <c r="AL28" s="191"/>
      <c r="AM28" s="192" t="str">
        <f t="shared" si="8"/>
        <v/>
      </c>
      <c r="AN28" s="191">
        <f t="shared" si="9"/>
        <v>0</v>
      </c>
      <c r="AO28" s="191"/>
      <c r="AP28" s="192"/>
      <c r="AQ28" s="191"/>
      <c r="AR28" s="193"/>
      <c r="AS28" s="196"/>
      <c r="AT28" s="191">
        <f t="shared" si="10"/>
        <v>0</v>
      </c>
      <c r="AU28" s="191"/>
      <c r="AV28" s="192" t="str">
        <f t="shared" si="16"/>
        <v/>
      </c>
      <c r="AW28" s="191">
        <f t="shared" si="11"/>
        <v>0</v>
      </c>
      <c r="AX28" s="191"/>
      <c r="AY28" s="194" t="str">
        <f t="shared" si="12"/>
        <v/>
      </c>
      <c r="AZ28" s="185">
        <f t="shared" si="13"/>
        <v>0</v>
      </c>
      <c r="BA28" s="185"/>
      <c r="BB28" s="185"/>
      <c r="BC28" s="185">
        <f t="shared" si="0"/>
        <v>0</v>
      </c>
      <c r="BD28" s="185"/>
      <c r="BE28" s="185">
        <f t="shared" si="1"/>
        <v>0</v>
      </c>
      <c r="BM28" s="19" t="s">
        <v>1323</v>
      </c>
      <c r="BS28" s="19" t="s">
        <v>1372</v>
      </c>
      <c r="BT28" s="19" t="s">
        <v>1373</v>
      </c>
      <c r="BU28" s="19" t="s">
        <v>1387</v>
      </c>
      <c r="BY28" s="19">
        <v>160</v>
      </c>
      <c r="BZ28" s="19">
        <v>240</v>
      </c>
      <c r="CA28" s="19">
        <v>45</v>
      </c>
      <c r="CB28" s="19">
        <v>85</v>
      </c>
      <c r="CC28" s="19">
        <v>45</v>
      </c>
      <c r="CD28" s="19">
        <v>85</v>
      </c>
      <c r="CE28" s="19">
        <v>40</v>
      </c>
      <c r="CF28" s="19">
        <v>275</v>
      </c>
      <c r="CG28" s="19">
        <v>40</v>
      </c>
      <c r="CH28" s="19">
        <v>150</v>
      </c>
    </row>
    <row r="29" spans="1:86" ht="18" customHeight="1">
      <c r="A29" s="8" t="str">
        <f t="shared" si="14"/>
        <v/>
      </c>
      <c r="B29" s="176" t="str">
        <f t="shared" si="17"/>
        <v/>
      </c>
      <c r="C29" s="11" t="str">
        <f>IF(E29="","",+'5-课消明细表'!$G$2)</f>
        <v/>
      </c>
      <c r="D29" s="177"/>
      <c r="E29" s="103"/>
      <c r="F29" s="12" t="str">
        <f>IF(E29="","",IFERROR(VLOOKUP(E29,'1-学员信息表'!A:AG,2,0),"错误"))</f>
        <v/>
      </c>
      <c r="G29" s="177"/>
      <c r="H29" s="178"/>
      <c r="I29" s="102"/>
      <c r="J29" s="179"/>
      <c r="K29" s="180"/>
      <c r="L29" s="195" t="str">
        <f>IF(E29="","",IFERROR(VLOOKUP(E29,'1-学员信息表'!A:AG,20,0),"错误"))</f>
        <v/>
      </c>
      <c r="M29" s="182"/>
      <c r="N29" s="183"/>
      <c r="O29" s="193"/>
      <c r="P29" s="180"/>
      <c r="Q29" s="184"/>
      <c r="R29" s="184"/>
      <c r="S29" s="185">
        <f t="shared" si="15"/>
        <v>0</v>
      </c>
      <c r="T29" s="186"/>
      <c r="U29" s="187"/>
      <c r="V29" s="188" t="str">
        <f>IF(E29="","",IFERROR(VLOOKUP(E29,'1-学员信息表'!A:AG,8,0),"错误"))</f>
        <v/>
      </c>
      <c r="W29" s="189"/>
      <c r="X29" s="189"/>
      <c r="Y29" s="103"/>
      <c r="Z29" s="189"/>
      <c r="AA29" s="190" t="str">
        <f>IF(I29="","",IFERROR(VLOOKUP(I29,'2-班级信息'!A:AM,23,0),"错误"))</f>
        <v/>
      </c>
      <c r="AB29" s="191">
        <f t="shared" si="3"/>
        <v>0</v>
      </c>
      <c r="AC29" s="191"/>
      <c r="AD29" s="188" t="str">
        <f>IF(I29="","",IFERROR(VLOOKUP(I29,'2-班级信息'!A:AM,24,0),"错误"))</f>
        <v/>
      </c>
      <c r="AE29" s="191">
        <f t="shared" si="4"/>
        <v>0</v>
      </c>
      <c r="AF29" s="191"/>
      <c r="AG29" s="192" t="str">
        <f t="shared" si="5"/>
        <v/>
      </c>
      <c r="AH29" s="191"/>
      <c r="AI29" s="191"/>
      <c r="AJ29" s="188" t="str">
        <f t="shared" si="6"/>
        <v/>
      </c>
      <c r="AK29" s="191">
        <f t="shared" si="7"/>
        <v>0</v>
      </c>
      <c r="AL29" s="191"/>
      <c r="AM29" s="192" t="str">
        <f t="shared" si="8"/>
        <v/>
      </c>
      <c r="AN29" s="191">
        <f t="shared" si="9"/>
        <v>0</v>
      </c>
      <c r="AO29" s="191"/>
      <c r="AP29" s="192"/>
      <c r="AQ29" s="191"/>
      <c r="AR29" s="193"/>
      <c r="AS29" s="196"/>
      <c r="AT29" s="191">
        <f t="shared" si="10"/>
        <v>0</v>
      </c>
      <c r="AU29" s="191"/>
      <c r="AV29" s="192" t="str">
        <f t="shared" si="16"/>
        <v/>
      </c>
      <c r="AW29" s="191">
        <f t="shared" si="11"/>
        <v>0</v>
      </c>
      <c r="AX29" s="191"/>
      <c r="AY29" s="194" t="str">
        <f t="shared" si="12"/>
        <v/>
      </c>
      <c r="AZ29" s="185">
        <f t="shared" si="13"/>
        <v>0</v>
      </c>
      <c r="BA29" s="185"/>
      <c r="BB29" s="185"/>
      <c r="BC29" s="185">
        <f t="shared" si="0"/>
        <v>0</v>
      </c>
      <c r="BD29" s="185"/>
      <c r="BE29" s="185">
        <f t="shared" si="1"/>
        <v>0</v>
      </c>
      <c r="BM29" s="19" t="s">
        <v>1335</v>
      </c>
      <c r="BS29" s="19" t="s">
        <v>1374</v>
      </c>
      <c r="BT29" s="19" t="s">
        <v>1375</v>
      </c>
      <c r="BU29" s="19" t="s">
        <v>1386</v>
      </c>
      <c r="BY29" s="19">
        <v>120</v>
      </c>
      <c r="BZ29" s="19">
        <v>180</v>
      </c>
      <c r="CA29" s="19">
        <v>35</v>
      </c>
      <c r="CB29" s="19">
        <v>70</v>
      </c>
      <c r="CC29" s="19">
        <v>35</v>
      </c>
      <c r="CD29" s="19">
        <v>70</v>
      </c>
      <c r="CE29" s="19">
        <v>110</v>
      </c>
      <c r="CF29" s="19">
        <v>225</v>
      </c>
      <c r="CG29" s="19">
        <v>60</v>
      </c>
      <c r="CH29" s="19">
        <v>125</v>
      </c>
    </row>
    <row r="30" spans="1:86" ht="18" customHeight="1">
      <c r="A30" s="8" t="str">
        <f t="shared" si="14"/>
        <v/>
      </c>
      <c r="B30" s="176" t="str">
        <f t="shared" si="17"/>
        <v/>
      </c>
      <c r="C30" s="11" t="str">
        <f>IF(E30="","",+'5-课消明细表'!$G$2)</f>
        <v/>
      </c>
      <c r="D30" s="177"/>
      <c r="E30" s="103"/>
      <c r="F30" s="12" t="str">
        <f>IF(E30="","",IFERROR(VLOOKUP(E30,'1-学员信息表'!A:AG,2,0),"错误"))</f>
        <v/>
      </c>
      <c r="G30" s="177"/>
      <c r="H30" s="178"/>
      <c r="I30" s="102"/>
      <c r="J30" s="179"/>
      <c r="K30" s="180"/>
      <c r="L30" s="195" t="str">
        <f>IF(E30="","",IFERROR(VLOOKUP(E30,'1-学员信息表'!A:AG,20,0),"错误"))</f>
        <v/>
      </c>
      <c r="M30" s="182"/>
      <c r="N30" s="183"/>
      <c r="O30" s="193"/>
      <c r="P30" s="180"/>
      <c r="Q30" s="184"/>
      <c r="R30" s="184"/>
      <c r="S30" s="185">
        <f t="shared" si="15"/>
        <v>0</v>
      </c>
      <c r="T30" s="186"/>
      <c r="U30" s="187"/>
      <c r="V30" s="188" t="str">
        <f>IF(E30="","",IFERROR(VLOOKUP(E30,'1-学员信息表'!A:AG,8,0),"错误"))</f>
        <v/>
      </c>
      <c r="W30" s="189"/>
      <c r="X30" s="189"/>
      <c r="Y30" s="103"/>
      <c r="Z30" s="189"/>
      <c r="AA30" s="190" t="str">
        <f>IF(I30="","",IFERROR(VLOOKUP(I30,'2-班级信息'!A:AM,23,0),"错误"))</f>
        <v/>
      </c>
      <c r="AB30" s="191">
        <f t="shared" si="3"/>
        <v>0</v>
      </c>
      <c r="AC30" s="191"/>
      <c r="AD30" s="188" t="str">
        <f>IF(I30="","",IFERROR(VLOOKUP(I30,'2-班级信息'!A:AM,24,0),"错误"))</f>
        <v/>
      </c>
      <c r="AE30" s="191">
        <f t="shared" si="4"/>
        <v>0</v>
      </c>
      <c r="AF30" s="191"/>
      <c r="AG30" s="192" t="str">
        <f t="shared" si="5"/>
        <v/>
      </c>
      <c r="AH30" s="191"/>
      <c r="AI30" s="191"/>
      <c r="AJ30" s="188" t="str">
        <f t="shared" si="6"/>
        <v/>
      </c>
      <c r="AK30" s="191">
        <f t="shared" si="7"/>
        <v>0</v>
      </c>
      <c r="AL30" s="191"/>
      <c r="AM30" s="192" t="str">
        <f t="shared" si="8"/>
        <v/>
      </c>
      <c r="AN30" s="191">
        <f t="shared" si="9"/>
        <v>0</v>
      </c>
      <c r="AO30" s="191"/>
      <c r="AP30" s="192"/>
      <c r="AQ30" s="191"/>
      <c r="AR30" s="193"/>
      <c r="AS30" s="196"/>
      <c r="AT30" s="191">
        <f t="shared" si="10"/>
        <v>0</v>
      </c>
      <c r="AU30" s="191"/>
      <c r="AV30" s="192" t="str">
        <f t="shared" si="16"/>
        <v/>
      </c>
      <c r="AW30" s="191">
        <f t="shared" si="11"/>
        <v>0</v>
      </c>
      <c r="AX30" s="191"/>
      <c r="AY30" s="194" t="str">
        <f t="shared" si="12"/>
        <v/>
      </c>
      <c r="AZ30" s="185">
        <f t="shared" si="13"/>
        <v>0</v>
      </c>
      <c r="BA30" s="185"/>
      <c r="BB30" s="185"/>
      <c r="BC30" s="185">
        <f t="shared" si="0"/>
        <v>0</v>
      </c>
      <c r="BD30" s="185"/>
      <c r="BE30" s="185">
        <f t="shared" si="1"/>
        <v>0</v>
      </c>
      <c r="BM30" s="19" t="s">
        <v>1324</v>
      </c>
      <c r="BS30" s="19" t="s">
        <v>1374</v>
      </c>
      <c r="BT30" s="19" t="s">
        <v>1376</v>
      </c>
      <c r="BY30" s="19">
        <v>120</v>
      </c>
      <c r="BZ30" s="19">
        <v>180</v>
      </c>
      <c r="CA30" s="19">
        <v>35</v>
      </c>
      <c r="CB30" s="19">
        <v>70</v>
      </c>
      <c r="CC30" s="19">
        <v>35</v>
      </c>
      <c r="CD30" s="19">
        <v>70</v>
      </c>
      <c r="CE30" s="19">
        <v>110</v>
      </c>
      <c r="CF30" s="19">
        <v>225</v>
      </c>
      <c r="CG30" s="19">
        <v>60</v>
      </c>
      <c r="CH30" s="19">
        <v>125</v>
      </c>
    </row>
    <row r="31" spans="1:86" ht="18" customHeight="1">
      <c r="A31" s="8" t="str">
        <f t="shared" si="14"/>
        <v/>
      </c>
      <c r="B31" s="176" t="str">
        <f t="shared" si="17"/>
        <v/>
      </c>
      <c r="C31" s="11" t="str">
        <f>IF(E31="","",+'5-课消明细表'!$G$2)</f>
        <v/>
      </c>
      <c r="D31" s="177"/>
      <c r="E31" s="103"/>
      <c r="F31" s="12" t="str">
        <f>IF(E31="","",IFERROR(VLOOKUP(E31,'1-学员信息表'!A:AG,2,0),"错误"))</f>
        <v/>
      </c>
      <c r="G31" s="177"/>
      <c r="H31" s="178"/>
      <c r="I31" s="102"/>
      <c r="J31" s="179"/>
      <c r="K31" s="180"/>
      <c r="L31" s="195" t="str">
        <f>IF(E31="","",IFERROR(VLOOKUP(E31,'1-学员信息表'!A:AG,20,0),"错误"))</f>
        <v/>
      </c>
      <c r="M31" s="182"/>
      <c r="N31" s="183"/>
      <c r="O31" s="193"/>
      <c r="P31" s="180"/>
      <c r="Q31" s="184"/>
      <c r="R31" s="184"/>
      <c r="S31" s="185">
        <f t="shared" si="15"/>
        <v>0</v>
      </c>
      <c r="T31" s="186"/>
      <c r="U31" s="187"/>
      <c r="V31" s="188" t="str">
        <f>IF(E31="","",IFERROR(VLOOKUP(E31,'1-学员信息表'!A:AG,8,0),"错误"))</f>
        <v/>
      </c>
      <c r="W31" s="189"/>
      <c r="X31" s="189"/>
      <c r="Y31" s="103"/>
      <c r="Z31" s="189"/>
      <c r="AA31" s="190" t="str">
        <f>IF(I31="","",IFERROR(VLOOKUP(I31,'2-班级信息'!A:AM,23,0),"错误"))</f>
        <v/>
      </c>
      <c r="AB31" s="191">
        <f t="shared" si="3"/>
        <v>0</v>
      </c>
      <c r="AC31" s="191"/>
      <c r="AD31" s="188" t="str">
        <f>IF(I31="","",IFERROR(VLOOKUP(I31,'2-班级信息'!A:AM,24,0),"错误"))</f>
        <v/>
      </c>
      <c r="AE31" s="191">
        <f t="shared" si="4"/>
        <v>0</v>
      </c>
      <c r="AF31" s="191"/>
      <c r="AG31" s="192" t="str">
        <f t="shared" si="5"/>
        <v/>
      </c>
      <c r="AH31" s="191"/>
      <c r="AI31" s="191"/>
      <c r="AJ31" s="188" t="str">
        <f t="shared" si="6"/>
        <v/>
      </c>
      <c r="AK31" s="191">
        <f t="shared" si="7"/>
        <v>0</v>
      </c>
      <c r="AL31" s="191"/>
      <c r="AM31" s="192" t="str">
        <f t="shared" si="8"/>
        <v/>
      </c>
      <c r="AN31" s="191">
        <f t="shared" si="9"/>
        <v>0</v>
      </c>
      <c r="AO31" s="191"/>
      <c r="AP31" s="192"/>
      <c r="AQ31" s="191"/>
      <c r="AR31" s="193"/>
      <c r="AS31" s="196"/>
      <c r="AT31" s="191">
        <f t="shared" si="10"/>
        <v>0</v>
      </c>
      <c r="AU31" s="191"/>
      <c r="AV31" s="192" t="str">
        <f t="shared" si="16"/>
        <v/>
      </c>
      <c r="AW31" s="191">
        <f t="shared" si="11"/>
        <v>0</v>
      </c>
      <c r="AX31" s="191"/>
      <c r="AY31" s="194" t="str">
        <f t="shared" si="12"/>
        <v/>
      </c>
      <c r="AZ31" s="185">
        <f t="shared" si="13"/>
        <v>0</v>
      </c>
      <c r="BA31" s="185"/>
      <c r="BB31" s="185"/>
      <c r="BC31" s="185">
        <f t="shared" si="0"/>
        <v>0</v>
      </c>
      <c r="BD31" s="185"/>
      <c r="BE31" s="185">
        <f t="shared" si="1"/>
        <v>0</v>
      </c>
      <c r="BM31" s="19" t="s">
        <v>1328</v>
      </c>
      <c r="BS31" s="19" t="s">
        <v>1377</v>
      </c>
      <c r="BT31" s="19" t="s">
        <v>1378</v>
      </c>
      <c r="BU31" s="19" t="s">
        <v>1382</v>
      </c>
      <c r="BY31" s="19">
        <v>120</v>
      </c>
      <c r="BZ31" s="19">
        <v>180</v>
      </c>
      <c r="CA31" s="19">
        <v>35</v>
      </c>
      <c r="CB31" s="19">
        <v>70</v>
      </c>
      <c r="CC31" s="19">
        <v>35</v>
      </c>
      <c r="CD31" s="19">
        <v>70</v>
      </c>
      <c r="CE31" s="19">
        <v>110</v>
      </c>
      <c r="CF31" s="19">
        <v>225</v>
      </c>
      <c r="CG31" s="19">
        <v>60</v>
      </c>
      <c r="CH31" s="19">
        <v>125</v>
      </c>
    </row>
    <row r="32" spans="1:86" ht="18" customHeight="1">
      <c r="A32" s="8" t="str">
        <f t="shared" si="14"/>
        <v/>
      </c>
      <c r="B32" s="176" t="str">
        <f t="shared" si="17"/>
        <v/>
      </c>
      <c r="C32" s="11" t="str">
        <f>IF(E32="","",+'5-课消明细表'!$G$2)</f>
        <v/>
      </c>
      <c r="D32" s="177"/>
      <c r="E32" s="103"/>
      <c r="F32" s="12" t="str">
        <f>IF(E32="","",IFERROR(VLOOKUP(E32,'1-学员信息表'!A:AG,2,0),"错误"))</f>
        <v/>
      </c>
      <c r="G32" s="177"/>
      <c r="H32" s="178"/>
      <c r="I32" s="102"/>
      <c r="J32" s="179"/>
      <c r="K32" s="180"/>
      <c r="L32" s="195" t="str">
        <f>IF(E32="","",IFERROR(VLOOKUP(E32,'1-学员信息表'!A:AG,20,0),"错误"))</f>
        <v/>
      </c>
      <c r="M32" s="182"/>
      <c r="N32" s="183"/>
      <c r="O32" s="193"/>
      <c r="P32" s="180"/>
      <c r="Q32" s="184"/>
      <c r="R32" s="184"/>
      <c r="S32" s="185">
        <f t="shared" si="15"/>
        <v>0</v>
      </c>
      <c r="T32" s="186"/>
      <c r="U32" s="187"/>
      <c r="V32" s="188" t="str">
        <f>IF(E32="","",IFERROR(VLOOKUP(E32,'1-学员信息表'!A:AG,8,0),"错误"))</f>
        <v/>
      </c>
      <c r="W32" s="189"/>
      <c r="X32" s="189"/>
      <c r="Y32" s="103"/>
      <c r="Z32" s="189"/>
      <c r="AA32" s="190" t="str">
        <f>IF(I32="","",IFERROR(VLOOKUP(I32,'2-班级信息'!A:AM,23,0),"错误"))</f>
        <v/>
      </c>
      <c r="AB32" s="191">
        <f t="shared" si="3"/>
        <v>0</v>
      </c>
      <c r="AC32" s="191"/>
      <c r="AD32" s="188" t="str">
        <f>IF(I32="","",IFERROR(VLOOKUP(I32,'2-班级信息'!A:AM,24,0),"错误"))</f>
        <v/>
      </c>
      <c r="AE32" s="191">
        <f t="shared" si="4"/>
        <v>0</v>
      </c>
      <c r="AF32" s="191"/>
      <c r="AG32" s="192" t="str">
        <f t="shared" si="5"/>
        <v/>
      </c>
      <c r="AH32" s="191"/>
      <c r="AI32" s="191"/>
      <c r="AJ32" s="188" t="str">
        <f t="shared" si="6"/>
        <v/>
      </c>
      <c r="AK32" s="191">
        <f t="shared" si="7"/>
        <v>0</v>
      </c>
      <c r="AL32" s="191"/>
      <c r="AM32" s="192" t="str">
        <f t="shared" si="8"/>
        <v/>
      </c>
      <c r="AN32" s="191">
        <f t="shared" si="9"/>
        <v>0</v>
      </c>
      <c r="AO32" s="191"/>
      <c r="AP32" s="192"/>
      <c r="AQ32" s="191"/>
      <c r="AR32" s="193"/>
      <c r="AS32" s="196"/>
      <c r="AT32" s="191">
        <f t="shared" si="10"/>
        <v>0</v>
      </c>
      <c r="AU32" s="191"/>
      <c r="AV32" s="192" t="str">
        <f t="shared" si="16"/>
        <v/>
      </c>
      <c r="AW32" s="191">
        <f t="shared" si="11"/>
        <v>0</v>
      </c>
      <c r="AX32" s="191"/>
      <c r="AY32" s="194" t="str">
        <f t="shared" si="12"/>
        <v/>
      </c>
      <c r="AZ32" s="185">
        <f t="shared" si="13"/>
        <v>0</v>
      </c>
      <c r="BA32" s="185"/>
      <c r="BB32" s="185"/>
      <c r="BC32" s="185">
        <f t="shared" si="0"/>
        <v>0</v>
      </c>
      <c r="BD32" s="185"/>
      <c r="BE32" s="185">
        <f t="shared" si="1"/>
        <v>0</v>
      </c>
      <c r="BM32" s="19" t="s">
        <v>1325</v>
      </c>
      <c r="BS32" s="19" t="s">
        <v>1383</v>
      </c>
      <c r="BT32" s="19" t="s">
        <v>1385</v>
      </c>
      <c r="BY32" s="19">
        <v>80</v>
      </c>
      <c r="BZ32" s="19">
        <v>120</v>
      </c>
      <c r="CA32" s="19">
        <v>20</v>
      </c>
      <c r="CB32" s="19">
        <v>35</v>
      </c>
      <c r="CC32" s="19">
        <v>20</v>
      </c>
      <c r="CD32" s="19">
        <v>35</v>
      </c>
      <c r="CE32" s="19">
        <v>55</v>
      </c>
      <c r="CF32" s="19">
        <v>110</v>
      </c>
      <c r="CG32" s="19">
        <v>30</v>
      </c>
      <c r="CH32" s="19">
        <v>60</v>
      </c>
    </row>
    <row r="33" spans="1:86" ht="18" customHeight="1">
      <c r="A33" s="8" t="str">
        <f t="shared" si="14"/>
        <v/>
      </c>
      <c r="B33" s="176" t="str">
        <f t="shared" si="17"/>
        <v/>
      </c>
      <c r="C33" s="11" t="str">
        <f>IF(E33="","",+'5-课消明细表'!$G$2)</f>
        <v/>
      </c>
      <c r="D33" s="177"/>
      <c r="E33" s="103"/>
      <c r="F33" s="12" t="str">
        <f>IF(E33="","",IFERROR(VLOOKUP(E33,'1-学员信息表'!A:AG,2,0),"错误"))</f>
        <v/>
      </c>
      <c r="G33" s="177"/>
      <c r="H33" s="178"/>
      <c r="I33" s="102"/>
      <c r="J33" s="179"/>
      <c r="K33" s="180"/>
      <c r="L33" s="195" t="str">
        <f>IF(E33="","",IFERROR(VLOOKUP(E33,'1-学员信息表'!A:AG,20,0),"错误"))</f>
        <v/>
      </c>
      <c r="M33" s="182"/>
      <c r="N33" s="183"/>
      <c r="O33" s="193"/>
      <c r="P33" s="180"/>
      <c r="Q33" s="184"/>
      <c r="R33" s="184"/>
      <c r="S33" s="185">
        <f t="shared" si="15"/>
        <v>0</v>
      </c>
      <c r="T33" s="186"/>
      <c r="U33" s="187"/>
      <c r="V33" s="188" t="str">
        <f>IF(E33="","",IFERROR(VLOOKUP(E33,'1-学员信息表'!A:AG,8,0),"错误"))</f>
        <v/>
      </c>
      <c r="W33" s="189"/>
      <c r="X33" s="189"/>
      <c r="Y33" s="103"/>
      <c r="Z33" s="189"/>
      <c r="AA33" s="190" t="str">
        <f>IF(I33="","",IFERROR(VLOOKUP(I33,'2-班级信息'!A:AM,23,0),"错误"))</f>
        <v/>
      </c>
      <c r="AB33" s="191">
        <f t="shared" si="3"/>
        <v>0</v>
      </c>
      <c r="AC33" s="191"/>
      <c r="AD33" s="188" t="str">
        <f>IF(I33="","",IFERROR(VLOOKUP(I33,'2-班级信息'!A:AM,24,0),"错误"))</f>
        <v/>
      </c>
      <c r="AE33" s="191">
        <f t="shared" si="4"/>
        <v>0</v>
      </c>
      <c r="AF33" s="191"/>
      <c r="AG33" s="192" t="str">
        <f t="shared" si="5"/>
        <v/>
      </c>
      <c r="AH33" s="191"/>
      <c r="AI33" s="191"/>
      <c r="AJ33" s="188" t="str">
        <f t="shared" si="6"/>
        <v/>
      </c>
      <c r="AK33" s="191">
        <f t="shared" si="7"/>
        <v>0</v>
      </c>
      <c r="AL33" s="191"/>
      <c r="AM33" s="192" t="str">
        <f t="shared" si="8"/>
        <v/>
      </c>
      <c r="AN33" s="191">
        <f t="shared" si="9"/>
        <v>0</v>
      </c>
      <c r="AO33" s="191"/>
      <c r="AP33" s="192"/>
      <c r="AQ33" s="191"/>
      <c r="AR33" s="193"/>
      <c r="AS33" s="196"/>
      <c r="AT33" s="191">
        <f t="shared" si="10"/>
        <v>0</v>
      </c>
      <c r="AU33" s="191"/>
      <c r="AV33" s="192" t="str">
        <f t="shared" si="16"/>
        <v/>
      </c>
      <c r="AW33" s="191">
        <f t="shared" si="11"/>
        <v>0</v>
      </c>
      <c r="AX33" s="191"/>
      <c r="AY33" s="194" t="str">
        <f t="shared" si="12"/>
        <v/>
      </c>
      <c r="AZ33" s="185">
        <f t="shared" si="13"/>
        <v>0</v>
      </c>
      <c r="BA33" s="185"/>
      <c r="BB33" s="185"/>
      <c r="BC33" s="185">
        <f t="shared" si="0"/>
        <v>0</v>
      </c>
      <c r="BD33" s="185"/>
      <c r="BE33" s="185">
        <f t="shared" si="1"/>
        <v>0</v>
      </c>
      <c r="BM33" s="19" t="s">
        <v>1336</v>
      </c>
      <c r="BS33" s="19" t="s">
        <v>1384</v>
      </c>
      <c r="BU33" s="19" t="s">
        <v>1390</v>
      </c>
      <c r="BY33" s="19">
        <v>80</v>
      </c>
      <c r="BZ33" s="19">
        <v>120</v>
      </c>
      <c r="CA33" s="19">
        <v>20</v>
      </c>
      <c r="CB33" s="19">
        <v>35</v>
      </c>
      <c r="CC33" s="19">
        <v>20</v>
      </c>
      <c r="CD33" s="19">
        <v>35</v>
      </c>
      <c r="CE33" s="19">
        <v>55</v>
      </c>
      <c r="CF33" s="19">
        <v>110</v>
      </c>
      <c r="CG33" s="19">
        <v>30</v>
      </c>
      <c r="CH33" s="19">
        <v>60</v>
      </c>
    </row>
    <row r="34" spans="1:86" ht="18" customHeight="1">
      <c r="A34" s="8" t="str">
        <f t="shared" si="14"/>
        <v/>
      </c>
      <c r="B34" s="176" t="str">
        <f t="shared" si="17"/>
        <v/>
      </c>
      <c r="C34" s="11" t="str">
        <f>IF(E34="","",+'5-课消明细表'!$G$2)</f>
        <v/>
      </c>
      <c r="D34" s="177"/>
      <c r="E34" s="103"/>
      <c r="F34" s="12" t="str">
        <f>IF(E34="","",IFERROR(VLOOKUP(E34,'1-学员信息表'!A:AG,2,0),"错误"))</f>
        <v/>
      </c>
      <c r="G34" s="177"/>
      <c r="H34" s="178"/>
      <c r="I34" s="102"/>
      <c r="J34" s="179"/>
      <c r="K34" s="180"/>
      <c r="L34" s="195" t="str">
        <f>IF(E34="","",IFERROR(VLOOKUP(E34,'1-学员信息表'!A:AG,20,0),"错误"))</f>
        <v/>
      </c>
      <c r="M34" s="182"/>
      <c r="N34" s="183"/>
      <c r="O34" s="193"/>
      <c r="P34" s="180"/>
      <c r="Q34" s="184"/>
      <c r="R34" s="184"/>
      <c r="S34" s="185">
        <f t="shared" si="15"/>
        <v>0</v>
      </c>
      <c r="T34" s="186"/>
      <c r="U34" s="187"/>
      <c r="V34" s="188" t="str">
        <f>IF(E34="","",IFERROR(VLOOKUP(E34,'1-学员信息表'!A:AG,8,0),"错误"))</f>
        <v/>
      </c>
      <c r="W34" s="189"/>
      <c r="X34" s="189"/>
      <c r="Y34" s="103"/>
      <c r="Z34" s="189"/>
      <c r="AA34" s="190" t="str">
        <f>IF(I34="","",IFERROR(VLOOKUP(I34,'2-班级信息'!A:AM,23,0),"错误"))</f>
        <v/>
      </c>
      <c r="AB34" s="191">
        <f t="shared" si="3"/>
        <v>0</v>
      </c>
      <c r="AC34" s="191"/>
      <c r="AD34" s="188" t="str">
        <f>IF(I34="","",IFERROR(VLOOKUP(I34,'2-班级信息'!A:AM,24,0),"错误"))</f>
        <v/>
      </c>
      <c r="AE34" s="191">
        <f t="shared" si="4"/>
        <v>0</v>
      </c>
      <c r="AF34" s="191"/>
      <c r="AG34" s="192" t="str">
        <f t="shared" si="5"/>
        <v/>
      </c>
      <c r="AH34" s="191"/>
      <c r="AI34" s="191"/>
      <c r="AJ34" s="188" t="str">
        <f t="shared" si="6"/>
        <v/>
      </c>
      <c r="AK34" s="191">
        <f t="shared" si="7"/>
        <v>0</v>
      </c>
      <c r="AL34" s="191"/>
      <c r="AM34" s="192" t="str">
        <f t="shared" si="8"/>
        <v/>
      </c>
      <c r="AN34" s="191">
        <f t="shared" si="9"/>
        <v>0</v>
      </c>
      <c r="AO34" s="191"/>
      <c r="AP34" s="192"/>
      <c r="AQ34" s="191"/>
      <c r="AR34" s="193"/>
      <c r="AS34" s="196"/>
      <c r="AT34" s="191">
        <f t="shared" si="10"/>
        <v>0</v>
      </c>
      <c r="AU34" s="191"/>
      <c r="AV34" s="192" t="str">
        <f t="shared" si="16"/>
        <v/>
      </c>
      <c r="AW34" s="191">
        <f t="shared" si="11"/>
        <v>0</v>
      </c>
      <c r="AX34" s="191"/>
      <c r="AY34" s="194" t="str">
        <f t="shared" si="12"/>
        <v/>
      </c>
      <c r="AZ34" s="185">
        <f t="shared" si="13"/>
        <v>0</v>
      </c>
      <c r="BA34" s="185"/>
      <c r="BB34" s="185"/>
      <c r="BC34" s="185">
        <f t="shared" si="0"/>
        <v>0</v>
      </c>
      <c r="BD34" s="185"/>
      <c r="BE34" s="185">
        <f t="shared" si="1"/>
        <v>0</v>
      </c>
    </row>
    <row r="35" spans="1:86" ht="18" customHeight="1">
      <c r="A35" s="8" t="str">
        <f t="shared" si="14"/>
        <v/>
      </c>
      <c r="B35" s="176" t="str">
        <f t="shared" si="17"/>
        <v/>
      </c>
      <c r="C35" s="11" t="str">
        <f>IF(E35="","",+'5-课消明细表'!$G$2)</f>
        <v/>
      </c>
      <c r="D35" s="177"/>
      <c r="E35" s="103"/>
      <c r="F35" s="12" t="str">
        <f>IF(E35="","",IFERROR(VLOOKUP(E35,'1-学员信息表'!A:AG,2,0),"错误"))</f>
        <v/>
      </c>
      <c r="G35" s="177"/>
      <c r="H35" s="178"/>
      <c r="I35" s="102"/>
      <c r="J35" s="179"/>
      <c r="K35" s="180"/>
      <c r="L35" s="195" t="str">
        <f>IF(E35="","",IFERROR(VLOOKUP(E35,'1-学员信息表'!A:AG,20,0),"错误"))</f>
        <v/>
      </c>
      <c r="M35" s="182"/>
      <c r="N35" s="183"/>
      <c r="O35" s="193"/>
      <c r="P35" s="180"/>
      <c r="Q35" s="184"/>
      <c r="R35" s="184"/>
      <c r="S35" s="185">
        <f t="shared" si="15"/>
        <v>0</v>
      </c>
      <c r="T35" s="186"/>
      <c r="U35" s="187"/>
      <c r="V35" s="188" t="str">
        <f>IF(E35="","",IFERROR(VLOOKUP(E35,'1-学员信息表'!A:AG,8,0),"错误"))</f>
        <v/>
      </c>
      <c r="W35" s="189"/>
      <c r="X35" s="189"/>
      <c r="Y35" s="103"/>
      <c r="Z35" s="189"/>
      <c r="AA35" s="190" t="str">
        <f>IF(I35="","",IFERROR(VLOOKUP(I35,'2-班级信息'!A:AM,23,0),"错误"))</f>
        <v/>
      </c>
      <c r="AB35" s="191">
        <f t="shared" si="3"/>
        <v>0</v>
      </c>
      <c r="AC35" s="191"/>
      <c r="AD35" s="188" t="str">
        <f>IF(I35="","",IFERROR(VLOOKUP(I35,'2-班级信息'!A:AM,24,0),"错误"))</f>
        <v/>
      </c>
      <c r="AE35" s="191">
        <f t="shared" si="4"/>
        <v>0</v>
      </c>
      <c r="AF35" s="191"/>
      <c r="AG35" s="192" t="str">
        <f t="shared" si="5"/>
        <v/>
      </c>
      <c r="AH35" s="191"/>
      <c r="AI35" s="191"/>
      <c r="AJ35" s="188" t="str">
        <f t="shared" si="6"/>
        <v/>
      </c>
      <c r="AK35" s="191">
        <f t="shared" si="7"/>
        <v>0</v>
      </c>
      <c r="AL35" s="191"/>
      <c r="AM35" s="192" t="str">
        <f t="shared" si="8"/>
        <v/>
      </c>
      <c r="AN35" s="191">
        <f t="shared" si="9"/>
        <v>0</v>
      </c>
      <c r="AO35" s="191"/>
      <c r="AP35" s="192"/>
      <c r="AQ35" s="191"/>
      <c r="AR35" s="193"/>
      <c r="AS35" s="196"/>
      <c r="AT35" s="191">
        <f t="shared" si="10"/>
        <v>0</v>
      </c>
      <c r="AU35" s="191"/>
      <c r="AV35" s="192" t="str">
        <f t="shared" si="16"/>
        <v/>
      </c>
      <c r="AW35" s="191">
        <f t="shared" si="11"/>
        <v>0</v>
      </c>
      <c r="AX35" s="191"/>
      <c r="AY35" s="194" t="str">
        <f t="shared" si="12"/>
        <v/>
      </c>
      <c r="AZ35" s="185">
        <f t="shared" si="13"/>
        <v>0</v>
      </c>
      <c r="BA35" s="185"/>
      <c r="BB35" s="185"/>
      <c r="BC35" s="185">
        <f t="shared" si="0"/>
        <v>0</v>
      </c>
      <c r="BD35" s="185"/>
      <c r="BE35" s="185">
        <f t="shared" si="1"/>
        <v>0</v>
      </c>
    </row>
    <row r="36" spans="1:86" ht="18" customHeight="1">
      <c r="A36" s="8" t="str">
        <f t="shared" si="14"/>
        <v/>
      </c>
      <c r="B36" s="176" t="str">
        <f t="shared" si="17"/>
        <v/>
      </c>
      <c r="C36" s="11" t="str">
        <f>IF(E36="","",+'5-课消明细表'!$G$2)</f>
        <v/>
      </c>
      <c r="D36" s="177"/>
      <c r="E36" s="103"/>
      <c r="F36" s="12" t="str">
        <f>IF(E36="","",IFERROR(VLOOKUP(E36,'1-学员信息表'!A:AG,2,0),"错误"))</f>
        <v/>
      </c>
      <c r="G36" s="177"/>
      <c r="H36" s="178"/>
      <c r="I36" s="102"/>
      <c r="J36" s="179"/>
      <c r="K36" s="180"/>
      <c r="L36" s="195" t="str">
        <f>IF(E36="","",IFERROR(VLOOKUP(E36,'1-学员信息表'!A:AG,20,0),"错误"))</f>
        <v/>
      </c>
      <c r="M36" s="182"/>
      <c r="N36" s="183"/>
      <c r="O36" s="193"/>
      <c r="P36" s="180"/>
      <c r="Q36" s="184"/>
      <c r="R36" s="184"/>
      <c r="S36" s="185">
        <f t="shared" si="15"/>
        <v>0</v>
      </c>
      <c r="T36" s="186"/>
      <c r="U36" s="187"/>
      <c r="V36" s="188" t="str">
        <f>IF(E36="","",IFERROR(VLOOKUP(E36,'1-学员信息表'!A:AG,8,0),"错误"))</f>
        <v/>
      </c>
      <c r="W36" s="189"/>
      <c r="X36" s="189"/>
      <c r="Y36" s="103"/>
      <c r="Z36" s="189"/>
      <c r="AA36" s="190" t="str">
        <f>IF(I36="","",IFERROR(VLOOKUP(I36,'2-班级信息'!A:AM,23,0),"错误"))</f>
        <v/>
      </c>
      <c r="AB36" s="191">
        <f t="shared" si="3"/>
        <v>0</v>
      </c>
      <c r="AC36" s="191"/>
      <c r="AD36" s="188" t="str">
        <f>IF(I36="","",IFERROR(VLOOKUP(I36,'2-班级信息'!A:AM,24,0),"错误"))</f>
        <v/>
      </c>
      <c r="AE36" s="191">
        <f t="shared" si="4"/>
        <v>0</v>
      </c>
      <c r="AF36" s="191"/>
      <c r="AG36" s="192" t="str">
        <f t="shared" si="5"/>
        <v/>
      </c>
      <c r="AH36" s="191"/>
      <c r="AI36" s="191"/>
      <c r="AJ36" s="188" t="str">
        <f t="shared" si="6"/>
        <v/>
      </c>
      <c r="AK36" s="191">
        <f t="shared" si="7"/>
        <v>0</v>
      </c>
      <c r="AL36" s="191"/>
      <c r="AM36" s="192" t="str">
        <f t="shared" si="8"/>
        <v/>
      </c>
      <c r="AN36" s="191">
        <f t="shared" si="9"/>
        <v>0</v>
      </c>
      <c r="AO36" s="191"/>
      <c r="AP36" s="192"/>
      <c r="AQ36" s="191"/>
      <c r="AR36" s="193"/>
      <c r="AS36" s="196"/>
      <c r="AT36" s="191">
        <f t="shared" si="10"/>
        <v>0</v>
      </c>
      <c r="AU36" s="191"/>
      <c r="AV36" s="192" t="str">
        <f t="shared" si="16"/>
        <v/>
      </c>
      <c r="AW36" s="191">
        <f t="shared" si="11"/>
        <v>0</v>
      </c>
      <c r="AX36" s="191"/>
      <c r="AY36" s="194" t="str">
        <f t="shared" si="12"/>
        <v/>
      </c>
      <c r="AZ36" s="185">
        <f t="shared" si="13"/>
        <v>0</v>
      </c>
      <c r="BA36" s="185"/>
      <c r="BB36" s="185"/>
      <c r="BC36" s="185">
        <f t="shared" si="0"/>
        <v>0</v>
      </c>
      <c r="BD36" s="185"/>
      <c r="BE36" s="185">
        <f t="shared" si="1"/>
        <v>0</v>
      </c>
    </row>
    <row r="37" spans="1:86" ht="18" customHeight="1">
      <c r="A37" s="8" t="str">
        <f t="shared" si="14"/>
        <v/>
      </c>
      <c r="B37" s="176" t="str">
        <f t="shared" si="17"/>
        <v/>
      </c>
      <c r="C37" s="11" t="str">
        <f>IF(E37="","",+'5-课消明细表'!$G$2)</f>
        <v/>
      </c>
      <c r="D37" s="177"/>
      <c r="E37" s="103"/>
      <c r="F37" s="12" t="str">
        <f>IF(E37="","",IFERROR(VLOOKUP(E37,'1-学员信息表'!A:AG,2,0),"错误"))</f>
        <v/>
      </c>
      <c r="G37" s="177"/>
      <c r="H37" s="178"/>
      <c r="I37" s="102"/>
      <c r="J37" s="179"/>
      <c r="K37" s="180"/>
      <c r="L37" s="195" t="str">
        <f>IF(E37="","",IFERROR(VLOOKUP(E37,'1-学员信息表'!A:AG,20,0),"错误"))</f>
        <v/>
      </c>
      <c r="M37" s="182"/>
      <c r="N37" s="183"/>
      <c r="O37" s="193"/>
      <c r="P37" s="180"/>
      <c r="Q37" s="184"/>
      <c r="R37" s="184"/>
      <c r="S37" s="185">
        <f t="shared" si="15"/>
        <v>0</v>
      </c>
      <c r="T37" s="186"/>
      <c r="U37" s="187"/>
      <c r="V37" s="188" t="str">
        <f>IF(E37="","",IFERROR(VLOOKUP(E37,'1-学员信息表'!A:AG,8,0),"错误"))</f>
        <v/>
      </c>
      <c r="W37" s="189"/>
      <c r="X37" s="189"/>
      <c r="Y37" s="103"/>
      <c r="Z37" s="189"/>
      <c r="AA37" s="190" t="str">
        <f>IF(I37="","",IFERROR(VLOOKUP(I37,'2-班级信息'!A:AM,23,0),"错误"))</f>
        <v/>
      </c>
      <c r="AB37" s="191">
        <f t="shared" si="3"/>
        <v>0</v>
      </c>
      <c r="AC37" s="191"/>
      <c r="AD37" s="188" t="str">
        <f>IF(I37="","",IFERROR(VLOOKUP(I37,'2-班级信息'!A:AM,24,0),"错误"))</f>
        <v/>
      </c>
      <c r="AE37" s="191">
        <f t="shared" si="4"/>
        <v>0</v>
      </c>
      <c r="AF37" s="191"/>
      <c r="AG37" s="192" t="str">
        <f t="shared" si="5"/>
        <v/>
      </c>
      <c r="AH37" s="191"/>
      <c r="AI37" s="191"/>
      <c r="AJ37" s="188" t="str">
        <f t="shared" si="6"/>
        <v/>
      </c>
      <c r="AK37" s="191">
        <f t="shared" si="7"/>
        <v>0</v>
      </c>
      <c r="AL37" s="191"/>
      <c r="AM37" s="192" t="str">
        <f t="shared" si="8"/>
        <v/>
      </c>
      <c r="AN37" s="191">
        <f t="shared" si="9"/>
        <v>0</v>
      </c>
      <c r="AO37" s="191"/>
      <c r="AP37" s="192"/>
      <c r="AQ37" s="191"/>
      <c r="AR37" s="193"/>
      <c r="AS37" s="196"/>
      <c r="AT37" s="191">
        <f t="shared" si="10"/>
        <v>0</v>
      </c>
      <c r="AU37" s="191"/>
      <c r="AV37" s="192" t="str">
        <f t="shared" si="16"/>
        <v/>
      </c>
      <c r="AW37" s="191">
        <f t="shared" si="11"/>
        <v>0</v>
      </c>
      <c r="AX37" s="191"/>
      <c r="AY37" s="194" t="str">
        <f t="shared" si="12"/>
        <v/>
      </c>
      <c r="AZ37" s="185">
        <f t="shared" si="13"/>
        <v>0</v>
      </c>
      <c r="BA37" s="185"/>
      <c r="BB37" s="185"/>
      <c r="BC37" s="185">
        <f t="shared" si="0"/>
        <v>0</v>
      </c>
      <c r="BD37" s="185"/>
      <c r="BE37" s="185">
        <f t="shared" si="1"/>
        <v>0</v>
      </c>
    </row>
    <row r="38" spans="1:86" ht="18" customHeight="1">
      <c r="A38" s="8" t="str">
        <f t="shared" si="14"/>
        <v/>
      </c>
      <c r="B38" s="176" t="str">
        <f t="shared" si="17"/>
        <v/>
      </c>
      <c r="C38" s="11" t="str">
        <f>IF(E38="","",+'5-课消明细表'!$G$2)</f>
        <v/>
      </c>
      <c r="D38" s="177"/>
      <c r="E38" s="103"/>
      <c r="F38" s="12" t="str">
        <f>IF(E38="","",IFERROR(VLOOKUP(E38,'1-学员信息表'!A:AG,2,0),"错误"))</f>
        <v/>
      </c>
      <c r="G38" s="177"/>
      <c r="H38" s="178"/>
      <c r="I38" s="102"/>
      <c r="J38" s="179"/>
      <c r="K38" s="180"/>
      <c r="L38" s="195" t="str">
        <f>IF(E38="","",IFERROR(VLOOKUP(E38,'1-学员信息表'!A:AG,20,0),"错误"))</f>
        <v/>
      </c>
      <c r="M38" s="182"/>
      <c r="N38" s="183"/>
      <c r="O38" s="193"/>
      <c r="P38" s="180"/>
      <c r="Q38" s="184"/>
      <c r="R38" s="184"/>
      <c r="S38" s="185">
        <f t="shared" si="15"/>
        <v>0</v>
      </c>
      <c r="T38" s="186"/>
      <c r="U38" s="187"/>
      <c r="V38" s="188" t="str">
        <f>IF(E38="","",IFERROR(VLOOKUP(E38,'1-学员信息表'!A:AG,8,0),"错误"))</f>
        <v/>
      </c>
      <c r="W38" s="189"/>
      <c r="X38" s="189"/>
      <c r="Y38" s="103"/>
      <c r="Z38" s="189"/>
      <c r="AA38" s="190" t="str">
        <f>IF(I38="","",IFERROR(VLOOKUP(I38,'2-班级信息'!A:AM,23,0),"错误"))</f>
        <v/>
      </c>
      <c r="AB38" s="191">
        <f t="shared" si="3"/>
        <v>0</v>
      </c>
      <c r="AC38" s="191"/>
      <c r="AD38" s="188" t="str">
        <f>IF(I38="","",IFERROR(VLOOKUP(I38,'2-班级信息'!A:AM,24,0),"错误"))</f>
        <v/>
      </c>
      <c r="AE38" s="191">
        <f t="shared" si="4"/>
        <v>0</v>
      </c>
      <c r="AF38" s="191"/>
      <c r="AG38" s="192" t="str">
        <f t="shared" si="5"/>
        <v/>
      </c>
      <c r="AH38" s="191"/>
      <c r="AI38" s="191"/>
      <c r="AJ38" s="188" t="str">
        <f t="shared" si="6"/>
        <v/>
      </c>
      <c r="AK38" s="191">
        <f t="shared" si="7"/>
        <v>0</v>
      </c>
      <c r="AL38" s="191"/>
      <c r="AM38" s="192" t="str">
        <f t="shared" si="8"/>
        <v/>
      </c>
      <c r="AN38" s="191">
        <f t="shared" si="9"/>
        <v>0</v>
      </c>
      <c r="AO38" s="191"/>
      <c r="AP38" s="192"/>
      <c r="AQ38" s="191"/>
      <c r="AR38" s="193"/>
      <c r="AS38" s="196"/>
      <c r="AT38" s="191">
        <f t="shared" si="10"/>
        <v>0</v>
      </c>
      <c r="AU38" s="191"/>
      <c r="AV38" s="192" t="str">
        <f t="shared" si="16"/>
        <v/>
      </c>
      <c r="AW38" s="191">
        <f t="shared" si="11"/>
        <v>0</v>
      </c>
      <c r="AX38" s="191"/>
      <c r="AY38" s="194" t="str">
        <f t="shared" si="12"/>
        <v/>
      </c>
      <c r="AZ38" s="185">
        <f t="shared" si="13"/>
        <v>0</v>
      </c>
      <c r="BA38" s="185"/>
      <c r="BB38" s="185"/>
      <c r="BC38" s="185">
        <f t="shared" si="0"/>
        <v>0</v>
      </c>
      <c r="BD38" s="185"/>
      <c r="BE38" s="185">
        <f t="shared" si="1"/>
        <v>0</v>
      </c>
    </row>
    <row r="39" spans="1:86" ht="18" customHeight="1">
      <c r="A39" s="8" t="str">
        <f t="shared" si="14"/>
        <v/>
      </c>
      <c r="B39" s="176" t="str">
        <f t="shared" si="17"/>
        <v/>
      </c>
      <c r="C39" s="11" t="str">
        <f>IF(E39="","",+'5-课消明细表'!$G$2)</f>
        <v/>
      </c>
      <c r="D39" s="177"/>
      <c r="E39" s="103"/>
      <c r="F39" s="12" t="str">
        <f>IF(E39="","",IFERROR(VLOOKUP(E39,'1-学员信息表'!A:AG,2,0),"错误"))</f>
        <v/>
      </c>
      <c r="G39" s="177"/>
      <c r="H39" s="178"/>
      <c r="I39" s="102"/>
      <c r="J39" s="179"/>
      <c r="K39" s="180"/>
      <c r="L39" s="195" t="str">
        <f>IF(E39="","",IFERROR(VLOOKUP(E39,'1-学员信息表'!A:AG,20,0),"错误"))</f>
        <v/>
      </c>
      <c r="M39" s="182"/>
      <c r="N39" s="183"/>
      <c r="O39" s="193"/>
      <c r="P39" s="180"/>
      <c r="Q39" s="184"/>
      <c r="R39" s="184"/>
      <c r="S39" s="185">
        <f t="shared" si="15"/>
        <v>0</v>
      </c>
      <c r="T39" s="186"/>
      <c r="U39" s="187"/>
      <c r="V39" s="188" t="str">
        <f>IF(E39="","",IFERROR(VLOOKUP(E39,'1-学员信息表'!A:AG,8,0),"错误"))</f>
        <v/>
      </c>
      <c r="W39" s="189"/>
      <c r="X39" s="189"/>
      <c r="Y39" s="103"/>
      <c r="Z39" s="189"/>
      <c r="AA39" s="190" t="str">
        <f>IF(I39="","",IFERROR(VLOOKUP(I39,'2-班级信息'!A:AM,23,0),"错误"))</f>
        <v/>
      </c>
      <c r="AB39" s="191">
        <f t="shared" si="3"/>
        <v>0</v>
      </c>
      <c r="AC39" s="191"/>
      <c r="AD39" s="188" t="str">
        <f>IF(I39="","",IFERROR(VLOOKUP(I39,'2-班级信息'!A:AM,24,0),"错误"))</f>
        <v/>
      </c>
      <c r="AE39" s="191">
        <f t="shared" si="4"/>
        <v>0</v>
      </c>
      <c r="AF39" s="191"/>
      <c r="AG39" s="192" t="str">
        <f t="shared" si="5"/>
        <v/>
      </c>
      <c r="AH39" s="191"/>
      <c r="AI39" s="191"/>
      <c r="AJ39" s="188" t="str">
        <f t="shared" si="6"/>
        <v/>
      </c>
      <c r="AK39" s="191">
        <f t="shared" si="7"/>
        <v>0</v>
      </c>
      <c r="AL39" s="191"/>
      <c r="AM39" s="192" t="str">
        <f t="shared" si="8"/>
        <v/>
      </c>
      <c r="AN39" s="191">
        <f t="shared" si="9"/>
        <v>0</v>
      </c>
      <c r="AO39" s="191"/>
      <c r="AP39" s="192"/>
      <c r="AQ39" s="191"/>
      <c r="AR39" s="193"/>
      <c r="AS39" s="196"/>
      <c r="AT39" s="191">
        <f t="shared" si="10"/>
        <v>0</v>
      </c>
      <c r="AU39" s="191"/>
      <c r="AV39" s="192" t="str">
        <f t="shared" si="16"/>
        <v/>
      </c>
      <c r="AW39" s="191">
        <f t="shared" si="11"/>
        <v>0</v>
      </c>
      <c r="AX39" s="191"/>
      <c r="AY39" s="194" t="str">
        <f t="shared" si="12"/>
        <v/>
      </c>
      <c r="AZ39" s="185">
        <f t="shared" si="13"/>
        <v>0</v>
      </c>
      <c r="BA39" s="185"/>
      <c r="BB39" s="185"/>
      <c r="BC39" s="185">
        <f t="shared" si="0"/>
        <v>0</v>
      </c>
      <c r="BD39" s="185"/>
      <c r="BE39" s="185">
        <f t="shared" si="1"/>
        <v>0</v>
      </c>
    </row>
    <row r="40" spans="1:86" ht="18" customHeight="1">
      <c r="A40" s="8" t="str">
        <f t="shared" si="14"/>
        <v/>
      </c>
      <c r="B40" s="176" t="str">
        <f t="shared" si="17"/>
        <v/>
      </c>
      <c r="C40" s="11" t="str">
        <f>IF(E40="","",+'5-课消明细表'!$G$2)</f>
        <v/>
      </c>
      <c r="D40" s="177"/>
      <c r="E40" s="103"/>
      <c r="F40" s="12" t="str">
        <f>IF(E40="","",IFERROR(VLOOKUP(E40,'1-学员信息表'!A:AG,2,0),"错误"))</f>
        <v/>
      </c>
      <c r="G40" s="177"/>
      <c r="H40" s="178"/>
      <c r="I40" s="102"/>
      <c r="J40" s="179"/>
      <c r="K40" s="180"/>
      <c r="L40" s="195" t="str">
        <f>IF(E40="","",IFERROR(VLOOKUP(E40,'1-学员信息表'!A:AG,20,0),"错误"))</f>
        <v/>
      </c>
      <c r="M40" s="182"/>
      <c r="N40" s="183"/>
      <c r="O40" s="193"/>
      <c r="P40" s="180"/>
      <c r="Q40" s="184"/>
      <c r="R40" s="184"/>
      <c r="S40" s="185">
        <f t="shared" si="15"/>
        <v>0</v>
      </c>
      <c r="T40" s="186"/>
      <c r="U40" s="187"/>
      <c r="V40" s="188" t="str">
        <f>IF(E40="","",IFERROR(VLOOKUP(E40,'1-学员信息表'!A:AG,8,0),"错误"))</f>
        <v/>
      </c>
      <c r="W40" s="189"/>
      <c r="X40" s="189"/>
      <c r="Y40" s="103"/>
      <c r="Z40" s="189"/>
      <c r="AA40" s="190" t="str">
        <f>IF(I40="","",IFERROR(VLOOKUP(I40,'2-班级信息'!A:AM,23,0),"错误"))</f>
        <v/>
      </c>
      <c r="AB40" s="191">
        <f t="shared" si="3"/>
        <v>0</v>
      </c>
      <c r="AC40" s="191"/>
      <c r="AD40" s="188" t="str">
        <f>IF(I40="","",IFERROR(VLOOKUP(I40,'2-班级信息'!A:AM,24,0),"错误"))</f>
        <v/>
      </c>
      <c r="AE40" s="191">
        <f t="shared" si="4"/>
        <v>0</v>
      </c>
      <c r="AF40" s="191"/>
      <c r="AG40" s="192" t="str">
        <f t="shared" si="5"/>
        <v/>
      </c>
      <c r="AH40" s="191"/>
      <c r="AI40" s="191"/>
      <c r="AJ40" s="188" t="str">
        <f t="shared" si="6"/>
        <v/>
      </c>
      <c r="AK40" s="191">
        <f t="shared" si="7"/>
        <v>0</v>
      </c>
      <c r="AL40" s="191"/>
      <c r="AM40" s="192" t="str">
        <f t="shared" si="8"/>
        <v/>
      </c>
      <c r="AN40" s="191">
        <f t="shared" si="9"/>
        <v>0</v>
      </c>
      <c r="AO40" s="191"/>
      <c r="AP40" s="192"/>
      <c r="AQ40" s="191"/>
      <c r="AR40" s="193"/>
      <c r="AS40" s="196"/>
      <c r="AT40" s="191">
        <f t="shared" si="10"/>
        <v>0</v>
      </c>
      <c r="AU40" s="191"/>
      <c r="AV40" s="192" t="str">
        <f t="shared" si="16"/>
        <v/>
      </c>
      <c r="AW40" s="191">
        <f t="shared" si="11"/>
        <v>0</v>
      </c>
      <c r="AX40" s="191"/>
      <c r="AY40" s="194" t="str">
        <f t="shared" si="12"/>
        <v/>
      </c>
      <c r="AZ40" s="185">
        <f t="shared" si="13"/>
        <v>0</v>
      </c>
      <c r="BA40" s="185"/>
      <c r="BB40" s="185"/>
      <c r="BC40" s="185">
        <f t="shared" si="0"/>
        <v>0</v>
      </c>
      <c r="BD40" s="185"/>
      <c r="BE40" s="185">
        <f t="shared" si="1"/>
        <v>0</v>
      </c>
    </row>
    <row r="41" spans="1:86" ht="18" customHeight="1">
      <c r="A41" s="8" t="str">
        <f t="shared" si="14"/>
        <v/>
      </c>
      <c r="B41" s="176" t="str">
        <f t="shared" si="17"/>
        <v/>
      </c>
      <c r="C41" s="11" t="str">
        <f>IF(E41="","",+'5-课消明细表'!$G$2)</f>
        <v/>
      </c>
      <c r="D41" s="177"/>
      <c r="E41" s="103"/>
      <c r="F41" s="12" t="str">
        <f>IF(E41="","",IFERROR(VLOOKUP(E41,'1-学员信息表'!A:AG,2,0),"错误"))</f>
        <v/>
      </c>
      <c r="G41" s="177"/>
      <c r="H41" s="178"/>
      <c r="I41" s="102"/>
      <c r="J41" s="179"/>
      <c r="K41" s="180"/>
      <c r="L41" s="195" t="str">
        <f>IF(E41="","",IFERROR(VLOOKUP(E41,'1-学员信息表'!A:AG,20,0),"错误"))</f>
        <v/>
      </c>
      <c r="M41" s="182"/>
      <c r="N41" s="183"/>
      <c r="O41" s="193"/>
      <c r="P41" s="180"/>
      <c r="Q41" s="184"/>
      <c r="R41" s="184"/>
      <c r="S41" s="185">
        <f t="shared" si="15"/>
        <v>0</v>
      </c>
      <c r="T41" s="186"/>
      <c r="U41" s="187"/>
      <c r="V41" s="188" t="str">
        <f>IF(E41="","",IFERROR(VLOOKUP(E41,'1-学员信息表'!A:AG,8,0),"错误"))</f>
        <v/>
      </c>
      <c r="W41" s="189"/>
      <c r="X41" s="189"/>
      <c r="Y41" s="103"/>
      <c r="Z41" s="189"/>
      <c r="AA41" s="190" t="str">
        <f>IF(I41="","",IFERROR(VLOOKUP(I41,'2-班级信息'!A:AM,23,0),"错误"))</f>
        <v/>
      </c>
      <c r="AB41" s="191">
        <f t="shared" si="3"/>
        <v>0</v>
      </c>
      <c r="AC41" s="191"/>
      <c r="AD41" s="188" t="str">
        <f>IF(I41="","",IFERROR(VLOOKUP(I41,'2-班级信息'!A:AM,24,0),"错误"))</f>
        <v/>
      </c>
      <c r="AE41" s="191">
        <f t="shared" si="4"/>
        <v>0</v>
      </c>
      <c r="AF41" s="191"/>
      <c r="AG41" s="192" t="str">
        <f t="shared" si="5"/>
        <v/>
      </c>
      <c r="AH41" s="191"/>
      <c r="AI41" s="191"/>
      <c r="AJ41" s="188" t="str">
        <f t="shared" si="6"/>
        <v/>
      </c>
      <c r="AK41" s="191">
        <f t="shared" si="7"/>
        <v>0</v>
      </c>
      <c r="AL41" s="191"/>
      <c r="AM41" s="192" t="str">
        <f t="shared" si="8"/>
        <v/>
      </c>
      <c r="AN41" s="191">
        <f t="shared" si="9"/>
        <v>0</v>
      </c>
      <c r="AO41" s="191"/>
      <c r="AP41" s="192"/>
      <c r="AQ41" s="191"/>
      <c r="AR41" s="193"/>
      <c r="AS41" s="196"/>
      <c r="AT41" s="191">
        <f t="shared" si="10"/>
        <v>0</v>
      </c>
      <c r="AU41" s="191"/>
      <c r="AV41" s="192" t="str">
        <f t="shared" si="16"/>
        <v/>
      </c>
      <c r="AW41" s="191">
        <f t="shared" si="11"/>
        <v>0</v>
      </c>
      <c r="AX41" s="191"/>
      <c r="AY41" s="194" t="str">
        <f t="shared" si="12"/>
        <v/>
      </c>
      <c r="AZ41" s="185">
        <f t="shared" si="13"/>
        <v>0</v>
      </c>
      <c r="BA41" s="185"/>
      <c r="BB41" s="185"/>
      <c r="BC41" s="185">
        <f t="shared" si="0"/>
        <v>0</v>
      </c>
      <c r="BD41" s="185"/>
      <c r="BE41" s="185">
        <f t="shared" si="1"/>
        <v>0</v>
      </c>
    </row>
    <row r="42" spans="1:86" ht="18" customHeight="1">
      <c r="A42" s="8" t="str">
        <f t="shared" si="14"/>
        <v/>
      </c>
      <c r="B42" s="176" t="str">
        <f t="shared" si="17"/>
        <v/>
      </c>
      <c r="C42" s="11" t="str">
        <f>IF(E42="","",+'5-课消明细表'!$G$2)</f>
        <v/>
      </c>
      <c r="D42" s="177"/>
      <c r="E42" s="103"/>
      <c r="F42" s="12" t="str">
        <f>IF(E42="","",IFERROR(VLOOKUP(E42,'1-学员信息表'!A:AG,2,0),"错误"))</f>
        <v/>
      </c>
      <c r="G42" s="177"/>
      <c r="H42" s="178"/>
      <c r="I42" s="102"/>
      <c r="J42" s="179"/>
      <c r="K42" s="180"/>
      <c r="L42" s="195" t="str">
        <f>IF(E42="","",IFERROR(VLOOKUP(E42,'1-学员信息表'!A:AG,20,0),"错误"))</f>
        <v/>
      </c>
      <c r="M42" s="182"/>
      <c r="N42" s="183"/>
      <c r="O42" s="193"/>
      <c r="P42" s="180"/>
      <c r="Q42" s="184"/>
      <c r="R42" s="184"/>
      <c r="S42" s="185">
        <f t="shared" si="15"/>
        <v>0</v>
      </c>
      <c r="T42" s="186"/>
      <c r="U42" s="187"/>
      <c r="V42" s="188" t="str">
        <f>IF(E42="","",IFERROR(VLOOKUP(E42,'1-学员信息表'!A:AG,8,0),"错误"))</f>
        <v/>
      </c>
      <c r="W42" s="189"/>
      <c r="X42" s="189"/>
      <c r="Y42" s="103"/>
      <c r="Z42" s="189"/>
      <c r="AA42" s="190" t="str">
        <f>IF(I42="","",IFERROR(VLOOKUP(I42,'2-班级信息'!A:AM,23,0),"错误"))</f>
        <v/>
      </c>
      <c r="AB42" s="191">
        <f t="shared" si="3"/>
        <v>0</v>
      </c>
      <c r="AC42" s="191"/>
      <c r="AD42" s="188" t="str">
        <f>IF(I42="","",IFERROR(VLOOKUP(I42,'2-班级信息'!A:AM,24,0),"错误"))</f>
        <v/>
      </c>
      <c r="AE42" s="191">
        <f t="shared" si="4"/>
        <v>0</v>
      </c>
      <c r="AF42" s="191"/>
      <c r="AG42" s="192" t="str">
        <f t="shared" si="5"/>
        <v/>
      </c>
      <c r="AH42" s="191"/>
      <c r="AI42" s="191"/>
      <c r="AJ42" s="188" t="str">
        <f t="shared" si="6"/>
        <v/>
      </c>
      <c r="AK42" s="191">
        <f t="shared" si="7"/>
        <v>0</v>
      </c>
      <c r="AL42" s="191"/>
      <c r="AM42" s="192" t="str">
        <f t="shared" si="8"/>
        <v/>
      </c>
      <c r="AN42" s="191">
        <f t="shared" si="9"/>
        <v>0</v>
      </c>
      <c r="AO42" s="191"/>
      <c r="AP42" s="192"/>
      <c r="AQ42" s="191"/>
      <c r="AR42" s="193"/>
      <c r="AS42" s="196"/>
      <c r="AT42" s="191">
        <f t="shared" si="10"/>
        <v>0</v>
      </c>
      <c r="AU42" s="191"/>
      <c r="AV42" s="192" t="str">
        <f t="shared" si="16"/>
        <v/>
      </c>
      <c r="AW42" s="191">
        <f t="shared" si="11"/>
        <v>0</v>
      </c>
      <c r="AX42" s="191"/>
      <c r="AY42" s="194" t="str">
        <f t="shared" si="12"/>
        <v/>
      </c>
      <c r="AZ42" s="185">
        <f t="shared" si="13"/>
        <v>0</v>
      </c>
      <c r="BA42" s="185"/>
      <c r="BB42" s="185"/>
      <c r="BC42" s="185">
        <f t="shared" si="0"/>
        <v>0</v>
      </c>
      <c r="BD42" s="185"/>
      <c r="BE42" s="185">
        <f t="shared" si="1"/>
        <v>0</v>
      </c>
    </row>
    <row r="43" spans="1:86" ht="18" customHeight="1">
      <c r="A43" s="8" t="str">
        <f t="shared" si="14"/>
        <v/>
      </c>
      <c r="B43" s="176" t="str">
        <f t="shared" si="17"/>
        <v/>
      </c>
      <c r="C43" s="11" t="str">
        <f>IF(E43="","",+'5-课消明细表'!$G$2)</f>
        <v/>
      </c>
      <c r="D43" s="177"/>
      <c r="E43" s="103"/>
      <c r="F43" s="12" t="str">
        <f>IF(E43="","",IFERROR(VLOOKUP(E43,'1-学员信息表'!A:AG,2,0),"错误"))</f>
        <v/>
      </c>
      <c r="G43" s="177"/>
      <c r="H43" s="178"/>
      <c r="I43" s="102"/>
      <c r="J43" s="179"/>
      <c r="K43" s="180"/>
      <c r="L43" s="195" t="str">
        <f>IF(E43="","",IFERROR(VLOOKUP(E43,'1-学员信息表'!A:AG,20,0),"错误"))</f>
        <v/>
      </c>
      <c r="M43" s="182"/>
      <c r="N43" s="183"/>
      <c r="O43" s="193"/>
      <c r="P43" s="180"/>
      <c r="Q43" s="184"/>
      <c r="R43" s="184"/>
      <c r="S43" s="185">
        <f t="shared" si="15"/>
        <v>0</v>
      </c>
      <c r="T43" s="186"/>
      <c r="U43" s="187"/>
      <c r="V43" s="188" t="str">
        <f>IF(E43="","",IFERROR(VLOOKUP(E43,'1-学员信息表'!A:AG,8,0),"错误"))</f>
        <v/>
      </c>
      <c r="W43" s="189"/>
      <c r="X43" s="189"/>
      <c r="Y43" s="103"/>
      <c r="Z43" s="189"/>
      <c r="AA43" s="190" t="str">
        <f>IF(I43="","",IFERROR(VLOOKUP(I43,'2-班级信息'!A:AM,23,0),"错误"))</f>
        <v/>
      </c>
      <c r="AB43" s="191">
        <f t="shared" si="3"/>
        <v>0</v>
      </c>
      <c r="AC43" s="191"/>
      <c r="AD43" s="188" t="str">
        <f>IF(I43="","",IFERROR(VLOOKUP(I43,'2-班级信息'!A:AM,24,0),"错误"))</f>
        <v/>
      </c>
      <c r="AE43" s="191">
        <f t="shared" si="4"/>
        <v>0</v>
      </c>
      <c r="AF43" s="191"/>
      <c r="AG43" s="192" t="str">
        <f t="shared" si="5"/>
        <v/>
      </c>
      <c r="AH43" s="191"/>
      <c r="AI43" s="191"/>
      <c r="AJ43" s="188" t="str">
        <f t="shared" si="6"/>
        <v/>
      </c>
      <c r="AK43" s="191">
        <f t="shared" si="7"/>
        <v>0</v>
      </c>
      <c r="AL43" s="191"/>
      <c r="AM43" s="192" t="str">
        <f t="shared" si="8"/>
        <v/>
      </c>
      <c r="AN43" s="191">
        <f t="shared" si="9"/>
        <v>0</v>
      </c>
      <c r="AO43" s="191"/>
      <c r="AP43" s="192"/>
      <c r="AQ43" s="191"/>
      <c r="AR43" s="193"/>
      <c r="AS43" s="196"/>
      <c r="AT43" s="191">
        <f t="shared" si="10"/>
        <v>0</v>
      </c>
      <c r="AU43" s="191"/>
      <c r="AV43" s="192" t="str">
        <f t="shared" si="16"/>
        <v/>
      </c>
      <c r="AW43" s="191">
        <f t="shared" si="11"/>
        <v>0</v>
      </c>
      <c r="AX43" s="191"/>
      <c r="AY43" s="194" t="str">
        <f t="shared" si="12"/>
        <v/>
      </c>
      <c r="AZ43" s="185">
        <f t="shared" si="13"/>
        <v>0</v>
      </c>
      <c r="BA43" s="185"/>
      <c r="BB43" s="185"/>
      <c r="BC43" s="185">
        <f t="shared" si="0"/>
        <v>0</v>
      </c>
      <c r="BD43" s="185"/>
      <c r="BE43" s="185">
        <f t="shared" si="1"/>
        <v>0</v>
      </c>
    </row>
    <row r="44" spans="1:86" ht="18" customHeight="1">
      <c r="A44" s="8" t="str">
        <f t="shared" si="14"/>
        <v/>
      </c>
      <c r="B44" s="176" t="str">
        <f t="shared" si="17"/>
        <v/>
      </c>
      <c r="C44" s="11" t="str">
        <f>IF(E44="","",+'5-课消明细表'!$G$2)</f>
        <v/>
      </c>
      <c r="D44" s="177"/>
      <c r="E44" s="103"/>
      <c r="F44" s="12" t="str">
        <f>IF(E44="","",IFERROR(VLOOKUP(E44,'1-学员信息表'!A:AG,2,0),"错误"))</f>
        <v/>
      </c>
      <c r="G44" s="177"/>
      <c r="H44" s="178"/>
      <c r="I44" s="102"/>
      <c r="J44" s="179"/>
      <c r="K44" s="180"/>
      <c r="L44" s="195" t="str">
        <f>IF(E44="","",IFERROR(VLOOKUP(E44,'1-学员信息表'!A:AG,20,0),"错误"))</f>
        <v/>
      </c>
      <c r="M44" s="182"/>
      <c r="N44" s="183"/>
      <c r="O44" s="193"/>
      <c r="P44" s="180"/>
      <c r="Q44" s="184"/>
      <c r="R44" s="184"/>
      <c r="S44" s="185">
        <f t="shared" si="15"/>
        <v>0</v>
      </c>
      <c r="T44" s="186"/>
      <c r="U44" s="187"/>
      <c r="V44" s="188" t="str">
        <f>IF(E44="","",IFERROR(VLOOKUP(E44,'1-学员信息表'!A:AG,8,0),"错误"))</f>
        <v/>
      </c>
      <c r="W44" s="189"/>
      <c r="X44" s="189"/>
      <c r="Y44" s="103"/>
      <c r="Z44" s="189"/>
      <c r="AA44" s="190" t="str">
        <f>IF(I44="","",IFERROR(VLOOKUP(I44,'2-班级信息'!A:AM,23,0),"错误"))</f>
        <v/>
      </c>
      <c r="AB44" s="191">
        <f t="shared" si="3"/>
        <v>0</v>
      </c>
      <c r="AC44" s="191"/>
      <c r="AD44" s="188" t="str">
        <f>IF(I44="","",IFERROR(VLOOKUP(I44,'2-班级信息'!A:AM,24,0),"错误"))</f>
        <v/>
      </c>
      <c r="AE44" s="191">
        <f t="shared" si="4"/>
        <v>0</v>
      </c>
      <c r="AF44" s="191"/>
      <c r="AG44" s="192" t="str">
        <f t="shared" si="5"/>
        <v/>
      </c>
      <c r="AH44" s="191"/>
      <c r="AI44" s="191"/>
      <c r="AJ44" s="188" t="str">
        <f t="shared" si="6"/>
        <v/>
      </c>
      <c r="AK44" s="191">
        <f t="shared" si="7"/>
        <v>0</v>
      </c>
      <c r="AL44" s="191"/>
      <c r="AM44" s="192" t="str">
        <f t="shared" si="8"/>
        <v/>
      </c>
      <c r="AN44" s="191">
        <f t="shared" si="9"/>
        <v>0</v>
      </c>
      <c r="AO44" s="191"/>
      <c r="AP44" s="192"/>
      <c r="AQ44" s="191"/>
      <c r="AR44" s="193"/>
      <c r="AS44" s="196"/>
      <c r="AT44" s="191">
        <f t="shared" si="10"/>
        <v>0</v>
      </c>
      <c r="AU44" s="191"/>
      <c r="AV44" s="192" t="str">
        <f t="shared" si="16"/>
        <v/>
      </c>
      <c r="AW44" s="191">
        <f t="shared" si="11"/>
        <v>0</v>
      </c>
      <c r="AX44" s="191"/>
      <c r="AY44" s="194" t="str">
        <f t="shared" si="12"/>
        <v/>
      </c>
      <c r="AZ44" s="185">
        <f t="shared" si="13"/>
        <v>0</v>
      </c>
      <c r="BA44" s="185"/>
      <c r="BB44" s="185"/>
      <c r="BC44" s="185">
        <f t="shared" si="0"/>
        <v>0</v>
      </c>
      <c r="BD44" s="185"/>
      <c r="BE44" s="185">
        <f t="shared" si="1"/>
        <v>0</v>
      </c>
    </row>
    <row r="45" spans="1:86" ht="18" customHeight="1">
      <c r="A45" s="8" t="str">
        <f t="shared" si="14"/>
        <v/>
      </c>
      <c r="B45" s="176" t="str">
        <f t="shared" si="17"/>
        <v/>
      </c>
      <c r="C45" s="11" t="str">
        <f>IF(E45="","",+'5-课消明细表'!$G$2)</f>
        <v/>
      </c>
      <c r="D45" s="177"/>
      <c r="E45" s="103"/>
      <c r="F45" s="12" t="str">
        <f>IF(E45="","",IFERROR(VLOOKUP(E45,'1-学员信息表'!A:AG,2,0),"错误"))</f>
        <v/>
      </c>
      <c r="G45" s="177"/>
      <c r="H45" s="178"/>
      <c r="I45" s="102"/>
      <c r="J45" s="179"/>
      <c r="K45" s="180"/>
      <c r="L45" s="195" t="str">
        <f>IF(E45="","",IFERROR(VLOOKUP(E45,'1-学员信息表'!A:AG,20,0),"错误"))</f>
        <v/>
      </c>
      <c r="M45" s="182"/>
      <c r="N45" s="183"/>
      <c r="O45" s="193"/>
      <c r="P45" s="180"/>
      <c r="Q45" s="184"/>
      <c r="R45" s="184"/>
      <c r="S45" s="185">
        <f t="shared" si="15"/>
        <v>0</v>
      </c>
      <c r="T45" s="186"/>
      <c r="U45" s="187"/>
      <c r="V45" s="188" t="str">
        <f>IF(E45="","",IFERROR(VLOOKUP(E45,'1-学员信息表'!A:AG,8,0),"错误"))</f>
        <v/>
      </c>
      <c r="W45" s="189"/>
      <c r="X45" s="189"/>
      <c r="Y45" s="103"/>
      <c r="Z45" s="189"/>
      <c r="AA45" s="190" t="str">
        <f>IF(I45="","",IFERROR(VLOOKUP(I45,'2-班级信息'!A:AM,23,0),"错误"))</f>
        <v/>
      </c>
      <c r="AB45" s="191">
        <f t="shared" si="3"/>
        <v>0</v>
      </c>
      <c r="AC45" s="191"/>
      <c r="AD45" s="188" t="str">
        <f>IF(I45="","",IFERROR(VLOOKUP(I45,'2-班级信息'!A:AM,24,0),"错误"))</f>
        <v/>
      </c>
      <c r="AE45" s="191">
        <f t="shared" si="4"/>
        <v>0</v>
      </c>
      <c r="AF45" s="191"/>
      <c r="AG45" s="192" t="str">
        <f t="shared" si="5"/>
        <v/>
      </c>
      <c r="AH45" s="191"/>
      <c r="AI45" s="191"/>
      <c r="AJ45" s="188" t="str">
        <f t="shared" si="6"/>
        <v/>
      </c>
      <c r="AK45" s="191">
        <f t="shared" si="7"/>
        <v>0</v>
      </c>
      <c r="AL45" s="191"/>
      <c r="AM45" s="192" t="str">
        <f t="shared" si="8"/>
        <v/>
      </c>
      <c r="AN45" s="191">
        <f t="shared" si="9"/>
        <v>0</v>
      </c>
      <c r="AO45" s="191"/>
      <c r="AP45" s="192"/>
      <c r="AQ45" s="191"/>
      <c r="AR45" s="193"/>
      <c r="AS45" s="196"/>
      <c r="AT45" s="191">
        <f t="shared" si="10"/>
        <v>0</v>
      </c>
      <c r="AU45" s="191"/>
      <c r="AV45" s="192" t="str">
        <f t="shared" si="16"/>
        <v/>
      </c>
      <c r="AW45" s="191">
        <f t="shared" si="11"/>
        <v>0</v>
      </c>
      <c r="AX45" s="191"/>
      <c r="AY45" s="194" t="str">
        <f t="shared" si="12"/>
        <v/>
      </c>
      <c r="AZ45" s="185">
        <f t="shared" si="13"/>
        <v>0</v>
      </c>
      <c r="BA45" s="185"/>
      <c r="BB45" s="185"/>
      <c r="BC45" s="185">
        <f t="shared" si="0"/>
        <v>0</v>
      </c>
      <c r="BD45" s="185"/>
      <c r="BE45" s="185">
        <f t="shared" si="1"/>
        <v>0</v>
      </c>
    </row>
    <row r="46" spans="1:86" ht="18" customHeight="1">
      <c r="A46" s="8" t="str">
        <f t="shared" si="14"/>
        <v/>
      </c>
      <c r="B46" s="176" t="str">
        <f t="shared" si="17"/>
        <v/>
      </c>
      <c r="C46" s="11" t="str">
        <f>IF(E46="","",+'5-课消明细表'!$G$2)</f>
        <v/>
      </c>
      <c r="D46" s="177"/>
      <c r="E46" s="103"/>
      <c r="F46" s="12" t="str">
        <f>IF(E46="","",IFERROR(VLOOKUP(E46,'1-学员信息表'!A:AG,2,0),"错误"))</f>
        <v/>
      </c>
      <c r="G46" s="177"/>
      <c r="H46" s="178"/>
      <c r="I46" s="102"/>
      <c r="J46" s="179"/>
      <c r="K46" s="180"/>
      <c r="L46" s="195" t="str">
        <f>IF(E46="","",IFERROR(VLOOKUP(E46,'1-学员信息表'!A:AG,20,0),"错误"))</f>
        <v/>
      </c>
      <c r="M46" s="182"/>
      <c r="N46" s="183"/>
      <c r="O46" s="193"/>
      <c r="P46" s="180"/>
      <c r="Q46" s="184"/>
      <c r="R46" s="184"/>
      <c r="S46" s="185">
        <f t="shared" si="15"/>
        <v>0</v>
      </c>
      <c r="T46" s="186"/>
      <c r="U46" s="187"/>
      <c r="V46" s="188" t="str">
        <f>IF(E46="","",IFERROR(VLOOKUP(E46,'1-学员信息表'!A:AG,8,0),"错误"))</f>
        <v/>
      </c>
      <c r="W46" s="189"/>
      <c r="X46" s="189"/>
      <c r="Y46" s="103"/>
      <c r="Z46" s="189"/>
      <c r="AA46" s="190" t="str">
        <f>IF(I46="","",IFERROR(VLOOKUP(I46,'2-班级信息'!A:AM,23,0),"错误"))</f>
        <v/>
      </c>
      <c r="AB46" s="191">
        <f t="shared" si="3"/>
        <v>0</v>
      </c>
      <c r="AC46" s="191"/>
      <c r="AD46" s="188" t="str">
        <f>IF(I46="","",IFERROR(VLOOKUP(I46,'2-班级信息'!A:AM,24,0),"错误"))</f>
        <v/>
      </c>
      <c r="AE46" s="191">
        <f t="shared" si="4"/>
        <v>0</v>
      </c>
      <c r="AF46" s="191"/>
      <c r="AG46" s="192" t="str">
        <f t="shared" si="5"/>
        <v/>
      </c>
      <c r="AH46" s="191"/>
      <c r="AI46" s="191"/>
      <c r="AJ46" s="188" t="str">
        <f t="shared" si="6"/>
        <v/>
      </c>
      <c r="AK46" s="191">
        <f t="shared" si="7"/>
        <v>0</v>
      </c>
      <c r="AL46" s="191"/>
      <c r="AM46" s="192" t="str">
        <f t="shared" si="8"/>
        <v/>
      </c>
      <c r="AN46" s="191">
        <f t="shared" si="9"/>
        <v>0</v>
      </c>
      <c r="AO46" s="191"/>
      <c r="AP46" s="192"/>
      <c r="AQ46" s="191"/>
      <c r="AR46" s="193"/>
      <c r="AS46" s="196"/>
      <c r="AT46" s="191">
        <f t="shared" si="10"/>
        <v>0</v>
      </c>
      <c r="AU46" s="191"/>
      <c r="AV46" s="192" t="str">
        <f t="shared" si="16"/>
        <v/>
      </c>
      <c r="AW46" s="191">
        <f t="shared" si="11"/>
        <v>0</v>
      </c>
      <c r="AX46" s="191"/>
      <c r="AY46" s="194" t="str">
        <f t="shared" si="12"/>
        <v/>
      </c>
      <c r="AZ46" s="185">
        <f t="shared" si="13"/>
        <v>0</v>
      </c>
      <c r="BA46" s="185"/>
      <c r="BB46" s="185"/>
      <c r="BC46" s="185">
        <f t="shared" si="0"/>
        <v>0</v>
      </c>
      <c r="BD46" s="185"/>
      <c r="BE46" s="185">
        <f t="shared" si="1"/>
        <v>0</v>
      </c>
    </row>
  </sheetData>
  <sheetProtection password="CC99" sheet="1" objects="1" scenarios="1" autoFilter="0" pivotTables="0"/>
  <protectedRanges>
    <protectedRange sqref="AR1:AS1048576" name="区域3"/>
    <protectedRange sqref="D1:E1048576 G1:I1048576" name="区域1"/>
    <protectedRange sqref="T1:U1048576 W1:Z1048576 M1:R1048576" name="区域2"/>
    <protectedRange sqref="BG1:BI1048576" name="区域4"/>
  </protectedRanges>
  <mergeCells count="36">
    <mergeCell ref="Z1:Z2"/>
    <mergeCell ref="AA1:AC1"/>
    <mergeCell ref="R1:R2"/>
    <mergeCell ref="S1:S2"/>
    <mergeCell ref="T1:T2"/>
    <mergeCell ref="U1:U2"/>
    <mergeCell ref="V1:V2"/>
    <mergeCell ref="W1:W2"/>
    <mergeCell ref="X1:X2"/>
    <mergeCell ref="Y1:Y2"/>
    <mergeCell ref="M1:M2"/>
    <mergeCell ref="N1:N2"/>
    <mergeCell ref="O1:O2"/>
    <mergeCell ref="P1:P2"/>
    <mergeCell ref="Q1:Q2"/>
    <mergeCell ref="H1:H2"/>
    <mergeCell ref="I1:I2"/>
    <mergeCell ref="J1:J2"/>
    <mergeCell ref="K1:K2"/>
    <mergeCell ref="L1:L2"/>
    <mergeCell ref="A1:A2"/>
    <mergeCell ref="D1:D2"/>
    <mergeCell ref="C1:C2"/>
    <mergeCell ref="F1:F2"/>
    <mergeCell ref="G1:G2"/>
    <mergeCell ref="B1:B2"/>
    <mergeCell ref="E1:E2"/>
    <mergeCell ref="AR1:AU1"/>
    <mergeCell ref="AV1:AX1"/>
    <mergeCell ref="AY1:BA1"/>
    <mergeCell ref="BB1:BB2"/>
    <mergeCell ref="AD1:AF1"/>
    <mergeCell ref="AG1:AI1"/>
    <mergeCell ref="AJ1:AL1"/>
    <mergeCell ref="AM1:AO1"/>
    <mergeCell ref="AP1:AQ1"/>
  </mergeCells>
  <phoneticPr fontId="4" type="noConversion"/>
  <conditionalFormatting sqref="H7:H46 F3:F46 H2:H4">
    <cfRule type="cellIs" dxfId="38" priority="45" operator="equal">
      <formula>"错误"</formula>
    </cfRule>
  </conditionalFormatting>
  <conditionalFormatting sqref="I1">
    <cfRule type="cellIs" dxfId="37" priority="39" operator="equal">
      <formula>"错误"</formula>
    </cfRule>
  </conditionalFormatting>
  <conditionalFormatting sqref="BG2:BI2">
    <cfRule type="cellIs" dxfId="36" priority="37" operator="equal">
      <formula>"错误"</formula>
    </cfRule>
  </conditionalFormatting>
  <conditionalFormatting sqref="H5:H6 F5:F6">
    <cfRule type="cellIs" dxfId="35" priority="36" operator="equal">
      <formula>"错误"</formula>
    </cfRule>
  </conditionalFormatting>
  <conditionalFormatting sqref="H7:H46 F3:F46 H2:H4">
    <cfRule type="cellIs" dxfId="34" priority="35" operator="equal">
      <formula>"错误"</formula>
    </cfRule>
  </conditionalFormatting>
  <conditionalFormatting sqref="I1">
    <cfRule type="cellIs" dxfId="33" priority="34" operator="equal">
      <formula>"错误"</formula>
    </cfRule>
  </conditionalFormatting>
  <conditionalFormatting sqref="H5:H6 F5:F6">
    <cfRule type="cellIs" dxfId="32" priority="33" operator="equal">
      <formula>"错误"</formula>
    </cfRule>
  </conditionalFormatting>
  <conditionalFormatting sqref="I3">
    <cfRule type="cellIs" dxfId="31" priority="32" operator="equal">
      <formula>"错误"</formula>
    </cfRule>
  </conditionalFormatting>
  <conditionalFormatting sqref="I3">
    <cfRule type="cellIs" dxfId="30" priority="31" operator="equal">
      <formula>"错误"</formula>
    </cfRule>
  </conditionalFormatting>
  <conditionalFormatting sqref="I3">
    <cfRule type="cellIs" dxfId="29" priority="30" operator="equal">
      <formula>"错误"</formula>
    </cfRule>
  </conditionalFormatting>
  <conditionalFormatting sqref="I3">
    <cfRule type="cellIs" dxfId="28" priority="29" operator="equal">
      <formula>"错误"</formula>
    </cfRule>
  </conditionalFormatting>
  <conditionalFormatting sqref="I3">
    <cfRule type="cellIs" dxfId="27" priority="28" operator="equal">
      <formula>"错误"</formula>
    </cfRule>
  </conditionalFormatting>
  <conditionalFormatting sqref="I3">
    <cfRule type="cellIs" dxfId="26" priority="27" operator="equal">
      <formula>"错误"</formula>
    </cfRule>
  </conditionalFormatting>
  <conditionalFormatting sqref="H5">
    <cfRule type="cellIs" dxfId="25" priority="26" operator="equal">
      <formula>"错误"</formula>
    </cfRule>
  </conditionalFormatting>
  <conditionalFormatting sqref="H5">
    <cfRule type="cellIs" dxfId="24" priority="25" operator="equal">
      <formula>"错误"</formula>
    </cfRule>
  </conditionalFormatting>
  <conditionalFormatting sqref="H6">
    <cfRule type="cellIs" dxfId="23" priority="24" operator="equal">
      <formula>"错误"</formula>
    </cfRule>
  </conditionalFormatting>
  <conditionalFormatting sqref="H6">
    <cfRule type="cellIs" dxfId="22" priority="23" operator="equal">
      <formula>"错误"</formula>
    </cfRule>
  </conditionalFormatting>
  <conditionalFormatting sqref="I4">
    <cfRule type="cellIs" dxfId="21" priority="22" operator="equal">
      <formula>"错误"</formula>
    </cfRule>
  </conditionalFormatting>
  <conditionalFormatting sqref="I4">
    <cfRule type="cellIs" dxfId="20" priority="21" operator="equal">
      <formula>"错误"</formula>
    </cfRule>
  </conditionalFormatting>
  <conditionalFormatting sqref="I4">
    <cfRule type="cellIs" dxfId="19" priority="20" operator="equal">
      <formula>"错误"</formula>
    </cfRule>
  </conditionalFormatting>
  <conditionalFormatting sqref="I4">
    <cfRule type="cellIs" dxfId="18" priority="19" operator="equal">
      <formula>"错误"</formula>
    </cfRule>
  </conditionalFormatting>
  <conditionalFormatting sqref="I4">
    <cfRule type="cellIs" dxfId="17" priority="18" operator="equal">
      <formula>"错误"</formula>
    </cfRule>
  </conditionalFormatting>
  <conditionalFormatting sqref="I4">
    <cfRule type="cellIs" dxfId="16" priority="17" operator="equal">
      <formula>"错误"</formula>
    </cfRule>
  </conditionalFormatting>
  <conditionalFormatting sqref="I5">
    <cfRule type="cellIs" dxfId="15" priority="16" operator="equal">
      <formula>"错误"</formula>
    </cfRule>
  </conditionalFormatting>
  <conditionalFormatting sqref="I5">
    <cfRule type="cellIs" dxfId="14" priority="15" operator="equal">
      <formula>"错误"</formula>
    </cfRule>
  </conditionalFormatting>
  <conditionalFormatting sqref="I5">
    <cfRule type="cellIs" dxfId="13" priority="14" operator="equal">
      <formula>"错误"</formula>
    </cfRule>
  </conditionalFormatting>
  <conditionalFormatting sqref="I5">
    <cfRule type="cellIs" dxfId="12" priority="13" operator="equal">
      <formula>"错误"</formula>
    </cfRule>
  </conditionalFormatting>
  <conditionalFormatting sqref="I5">
    <cfRule type="cellIs" dxfId="11" priority="12" operator="equal">
      <formula>"错误"</formula>
    </cfRule>
  </conditionalFormatting>
  <conditionalFormatting sqref="I5">
    <cfRule type="cellIs" dxfId="10" priority="11" operator="equal">
      <formula>"错误"</formula>
    </cfRule>
  </conditionalFormatting>
  <conditionalFormatting sqref="I6">
    <cfRule type="cellIs" dxfId="9" priority="10" operator="equal">
      <formula>"错误"</formula>
    </cfRule>
  </conditionalFormatting>
  <conditionalFormatting sqref="I6">
    <cfRule type="cellIs" dxfId="8" priority="9" operator="equal">
      <formula>"错误"</formula>
    </cfRule>
  </conditionalFormatting>
  <conditionalFormatting sqref="I6">
    <cfRule type="cellIs" dxfId="7" priority="8" operator="equal">
      <formula>"错误"</formula>
    </cfRule>
  </conditionalFormatting>
  <conditionalFormatting sqref="I6">
    <cfRule type="cellIs" dxfId="6" priority="7" operator="equal">
      <formula>"错误"</formula>
    </cfRule>
  </conditionalFormatting>
  <conditionalFormatting sqref="I6">
    <cfRule type="cellIs" dxfId="5" priority="6" operator="equal">
      <formula>"错误"</formula>
    </cfRule>
  </conditionalFormatting>
  <conditionalFormatting sqref="I6">
    <cfRule type="cellIs" dxfId="4" priority="5" operator="equal">
      <formula>"错误"</formula>
    </cfRule>
  </conditionalFormatting>
  <conditionalFormatting sqref="T6">
    <cfRule type="cellIs" dxfId="3" priority="4" operator="equal">
      <formula>"错误"</formula>
    </cfRule>
  </conditionalFormatting>
  <conditionalFormatting sqref="T6">
    <cfRule type="cellIs" dxfId="2" priority="3" operator="equal">
      <formula>"错误"</formula>
    </cfRule>
  </conditionalFormatting>
  <conditionalFormatting sqref="T6">
    <cfRule type="cellIs" dxfId="1" priority="2" operator="equal">
      <formula>"错误"</formula>
    </cfRule>
  </conditionalFormatting>
  <conditionalFormatting sqref="T6">
    <cfRule type="cellIs" dxfId="0" priority="1" operator="equal">
      <formula>"错误"</formula>
    </cfRule>
  </conditionalFormatting>
  <dataValidations count="6">
    <dataValidation type="list" allowBlank="1" showInputMessage="1" showErrorMessage="1" sqref="H47:H1048576">
      <formula1>$BP$1:$BP$9</formula1>
    </dataValidation>
    <dataValidation type="list" allowBlank="1" showInputMessage="1" showErrorMessage="1" sqref="G3:G46">
      <formula1>$BO$3:$BO$5</formula1>
    </dataValidation>
    <dataValidation type="list" allowBlank="1" showInputMessage="1" showErrorMessage="1" sqref="D3:D46">
      <formula1>$BL$3:$BL$8</formula1>
    </dataValidation>
    <dataValidation type="list" allowBlank="1" showInputMessage="1" showErrorMessage="1" sqref="AS5:AS46">
      <formula1>"招生顾问,招生主任,招生副校长"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AS3:AS4">
      <formula1>"招生顾问,招生主任,招生副校长,行政,教师"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5</vt:i4>
      </vt:variant>
    </vt:vector>
  </HeadingPairs>
  <TitlesOfParts>
    <vt:vector size="22" baseType="lpstr">
      <vt:lpstr>封面</vt:lpstr>
      <vt:lpstr>班级编码</vt:lpstr>
      <vt:lpstr>1-学员信息表</vt:lpstr>
      <vt:lpstr>2-班级信息</vt:lpstr>
      <vt:lpstr>3-班级学员信息表</vt:lpstr>
      <vt:lpstr>4-收据记录表</vt:lpstr>
      <vt:lpstr>Sheet11</vt:lpstr>
      <vt:lpstr>5-咨询师业绩明细表</vt:lpstr>
      <vt:lpstr>5-课消明细表</vt:lpstr>
      <vt:lpstr>6-开班明细表</vt:lpstr>
      <vt:lpstr>6-学员费用预警表</vt:lpstr>
      <vt:lpstr>7-市场业绩</vt:lpstr>
      <vt:lpstr>8-市场占有率</vt:lpstr>
      <vt:lpstr>10-新增明细</vt:lpstr>
      <vt:lpstr>11-减少明细</vt:lpstr>
      <vt:lpstr>12-经营数据表</vt:lpstr>
      <vt:lpstr>13-退费</vt:lpstr>
      <vt:lpstr>'7-市场业绩'!Print_Area</vt:lpstr>
      <vt:lpstr>'8-市场占有率'!Print_Area</vt:lpstr>
      <vt:lpstr>'8-市场占有率'!Print_Titles</vt:lpstr>
      <vt:lpstr>班型</vt:lpstr>
      <vt:lpstr>学习卡结算类型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CH</cp:lastModifiedBy>
  <cp:lastPrinted>2017-07-26T10:20:57Z</cp:lastPrinted>
  <dcterms:created xsi:type="dcterms:W3CDTF">2008-09-11T17:22:52Z</dcterms:created>
  <dcterms:modified xsi:type="dcterms:W3CDTF">2017-09-11T14:55:26Z</dcterms:modified>
</cp:coreProperties>
</file>